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NuoviProgetti\HospitalManager\SimulazioneIniziale\"/>
    </mc:Choice>
  </mc:AlternateContent>
  <bookViews>
    <workbookView xWindow="0" yWindow="0" windowWidth="21330" windowHeight="8265" tabRatio="462" activeTab="2"/>
  </bookViews>
  <sheets>
    <sheet name="Simulazione" sheetId="1" r:id="rId1"/>
    <sheet name="Dati" sheetId="2" r:id="rId2"/>
    <sheet name="Altre stim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3" l="1"/>
  <c r="Y9" i="3"/>
  <c r="Y8" i="3"/>
  <c r="Y7" i="3"/>
  <c r="Y6" i="3"/>
  <c r="X10" i="3"/>
  <c r="X9" i="3"/>
  <c r="X8" i="3"/>
  <c r="X7" i="3"/>
  <c r="X6" i="3"/>
  <c r="W6" i="3"/>
  <c r="W4" i="3"/>
  <c r="W9" i="3" s="1"/>
  <c r="H6" i="2"/>
  <c r="H5" i="2"/>
  <c r="H4" i="2"/>
  <c r="H3" i="2"/>
  <c r="E52" i="2"/>
  <c r="C52" i="2"/>
  <c r="B60" i="2" s="1"/>
  <c r="C60" i="2" s="1"/>
  <c r="D60" i="2" s="1"/>
  <c r="E60" i="2" s="1"/>
  <c r="H4" i="1"/>
  <c r="N4" i="1" s="1"/>
  <c r="AP13" i="1"/>
  <c r="P4" i="1"/>
  <c r="N3" i="1"/>
  <c r="I8" i="1"/>
  <c r="L12" i="2"/>
  <c r="L11" i="2"/>
  <c r="L10" i="2"/>
  <c r="L9" i="2"/>
  <c r="W10" i="3" l="1"/>
  <c r="B58" i="2"/>
  <c r="C58" i="2" s="1"/>
  <c r="D58" i="2" s="1"/>
  <c r="E58" i="2" s="1"/>
  <c r="B59" i="2"/>
  <c r="C59" i="2" s="1"/>
  <c r="D59" i="2" s="1"/>
  <c r="E59" i="2" s="1"/>
  <c r="B57" i="2"/>
  <c r="C57" i="2" s="1"/>
  <c r="D57" i="2" s="1"/>
  <c r="E57" i="2" s="1"/>
  <c r="B55" i="2"/>
  <c r="C55" i="2" s="1"/>
  <c r="D55" i="2" s="1"/>
  <c r="E55" i="2" s="1"/>
  <c r="B56" i="2"/>
  <c r="C56" i="2" s="1"/>
  <c r="D56" i="2" s="1"/>
  <c r="E56" i="2" s="1"/>
  <c r="C35" i="2"/>
  <c r="C31" i="2"/>
  <c r="C27" i="2"/>
  <c r="X3" i="2"/>
  <c r="X4" i="2"/>
  <c r="X5" i="2"/>
  <c r="X6" i="2"/>
  <c r="I4" i="1"/>
  <c r="J4" i="1"/>
  <c r="G4" i="1"/>
  <c r="A27" i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15" i="1"/>
  <c r="K12" i="2"/>
  <c r="K11" i="2"/>
  <c r="K10" i="2"/>
  <c r="K9" i="2"/>
  <c r="F11" i="2"/>
  <c r="F10" i="2"/>
  <c r="F9" i="2"/>
  <c r="F12" i="2"/>
  <c r="B49" i="2"/>
  <c r="E46" i="2"/>
  <c r="D46" i="2"/>
  <c r="C46" i="2"/>
  <c r="B46" i="2"/>
  <c r="AR3" i="1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Q397" i="1" s="1"/>
  <c r="AQ398" i="1" s="1"/>
  <c r="AQ399" i="1" s="1"/>
  <c r="AQ400" i="1" s="1"/>
  <c r="AQ401" i="1" s="1"/>
  <c r="AQ402" i="1" s="1"/>
  <c r="AQ403" i="1" s="1"/>
  <c r="AQ404" i="1" s="1"/>
  <c r="AQ405" i="1" s="1"/>
  <c r="AQ406" i="1" s="1"/>
  <c r="AQ407" i="1" s="1"/>
  <c r="AQ408" i="1" s="1"/>
  <c r="AQ409" i="1" s="1"/>
  <c r="AQ410" i="1" s="1"/>
  <c r="AQ411" i="1" s="1"/>
  <c r="AQ412" i="1" s="1"/>
  <c r="AQ413" i="1" s="1"/>
  <c r="AQ414" i="1" s="1"/>
  <c r="AQ415" i="1" s="1"/>
  <c r="AQ416" i="1" s="1"/>
  <c r="AQ417" i="1" s="1"/>
  <c r="AQ418" i="1" s="1"/>
  <c r="AQ419" i="1" s="1"/>
  <c r="AQ420" i="1" s="1"/>
  <c r="AQ421" i="1" s="1"/>
  <c r="AQ422" i="1" s="1"/>
  <c r="AQ423" i="1" s="1"/>
  <c r="AQ424" i="1" s="1"/>
  <c r="AQ425" i="1" s="1"/>
  <c r="AQ426" i="1" s="1"/>
  <c r="AQ427" i="1" s="1"/>
  <c r="AQ428" i="1" s="1"/>
  <c r="AQ429" i="1" s="1"/>
  <c r="AQ430" i="1" s="1"/>
  <c r="AQ431" i="1" s="1"/>
  <c r="AQ432" i="1" s="1"/>
  <c r="AQ433" i="1" s="1"/>
  <c r="AQ434" i="1" s="1"/>
  <c r="AQ435" i="1" s="1"/>
  <c r="AQ436" i="1" s="1"/>
  <c r="AQ437" i="1" s="1"/>
  <c r="AQ438" i="1" s="1"/>
  <c r="AQ439" i="1" s="1"/>
  <c r="AQ440" i="1" s="1"/>
  <c r="AQ441" i="1" s="1"/>
  <c r="AQ442" i="1" s="1"/>
  <c r="AQ443" i="1" s="1"/>
  <c r="AQ444" i="1" s="1"/>
  <c r="AQ445" i="1" s="1"/>
  <c r="AQ446" i="1" s="1"/>
  <c r="AQ447" i="1" s="1"/>
  <c r="AQ448" i="1" s="1"/>
  <c r="AQ449" i="1" s="1"/>
  <c r="AQ450" i="1" s="1"/>
  <c r="AQ451" i="1" s="1"/>
  <c r="AQ452" i="1" s="1"/>
  <c r="AQ453" i="1" s="1"/>
  <c r="AQ454" i="1" s="1"/>
  <c r="AQ455" i="1" s="1"/>
  <c r="AQ456" i="1" s="1"/>
  <c r="AQ457" i="1" s="1"/>
  <c r="AQ458" i="1" s="1"/>
  <c r="AQ459" i="1" s="1"/>
  <c r="AQ460" i="1" s="1"/>
  <c r="AQ461" i="1" s="1"/>
  <c r="AQ462" i="1" s="1"/>
  <c r="AQ463" i="1" s="1"/>
  <c r="AQ464" i="1" s="1"/>
  <c r="AQ465" i="1" s="1"/>
  <c r="AQ466" i="1" s="1"/>
  <c r="AQ467" i="1" s="1"/>
  <c r="AQ468" i="1" s="1"/>
  <c r="AQ469" i="1" s="1"/>
  <c r="AQ470" i="1" s="1"/>
  <c r="AQ471" i="1" s="1"/>
  <c r="AQ472" i="1" s="1"/>
  <c r="AQ473" i="1" s="1"/>
  <c r="AQ474" i="1" s="1"/>
  <c r="AQ475" i="1" s="1"/>
  <c r="AQ476" i="1" s="1"/>
  <c r="AQ477" i="1" s="1"/>
  <c r="AQ478" i="1" s="1"/>
  <c r="AQ479" i="1" s="1"/>
  <c r="AQ480" i="1" s="1"/>
  <c r="AQ481" i="1" s="1"/>
  <c r="AQ482" i="1" s="1"/>
  <c r="AQ483" i="1" s="1"/>
  <c r="AQ484" i="1" s="1"/>
  <c r="AQ485" i="1" s="1"/>
  <c r="AQ486" i="1" s="1"/>
  <c r="AQ487" i="1" s="1"/>
  <c r="AQ488" i="1" s="1"/>
  <c r="AQ489" i="1" s="1"/>
  <c r="AQ490" i="1" s="1"/>
  <c r="AQ491" i="1" s="1"/>
  <c r="AQ492" i="1" s="1"/>
  <c r="AQ493" i="1" s="1"/>
  <c r="AQ494" i="1" s="1"/>
  <c r="AQ495" i="1" s="1"/>
  <c r="AQ496" i="1" s="1"/>
  <c r="AQ497" i="1" s="1"/>
  <c r="AQ498" i="1" s="1"/>
  <c r="AQ499" i="1" s="1"/>
  <c r="AQ500" i="1" s="1"/>
  <c r="AQ501" i="1" s="1"/>
  <c r="AQ502" i="1" s="1"/>
  <c r="AQ503" i="1" s="1"/>
  <c r="AQ504" i="1" s="1"/>
  <c r="AQ505" i="1" s="1"/>
  <c r="AQ506" i="1" s="1"/>
  <c r="AQ507" i="1" s="1"/>
  <c r="AQ508" i="1" s="1"/>
  <c r="AQ509" i="1" s="1"/>
  <c r="AQ510" i="1" s="1"/>
  <c r="AQ511" i="1" s="1"/>
  <c r="AQ512" i="1" s="1"/>
  <c r="AQ513" i="1" s="1"/>
  <c r="AQ514" i="1" s="1"/>
  <c r="AQ515" i="1" s="1"/>
  <c r="AQ516" i="1" s="1"/>
  <c r="AQ517" i="1" s="1"/>
  <c r="AQ518" i="1" s="1"/>
  <c r="AQ519" i="1" s="1"/>
  <c r="AQ520" i="1" s="1"/>
  <c r="AQ521" i="1" s="1"/>
  <c r="AQ522" i="1" s="1"/>
  <c r="AQ523" i="1" s="1"/>
  <c r="AQ524" i="1" s="1"/>
  <c r="AQ525" i="1" s="1"/>
  <c r="AQ526" i="1" s="1"/>
  <c r="AQ527" i="1" s="1"/>
  <c r="AQ528" i="1" s="1"/>
  <c r="AQ529" i="1" s="1"/>
  <c r="AQ530" i="1" s="1"/>
  <c r="AQ531" i="1" s="1"/>
  <c r="AQ532" i="1" s="1"/>
  <c r="AQ533" i="1" s="1"/>
  <c r="AQ534" i="1" s="1"/>
  <c r="AQ535" i="1" s="1"/>
  <c r="AQ536" i="1" s="1"/>
  <c r="AQ537" i="1" s="1"/>
  <c r="AQ538" i="1" s="1"/>
  <c r="AQ539" i="1" s="1"/>
  <c r="AQ540" i="1" s="1"/>
  <c r="AQ541" i="1" s="1"/>
  <c r="AQ542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AO418" i="1" s="1"/>
  <c r="AO419" i="1" s="1"/>
  <c r="AO420" i="1" s="1"/>
  <c r="AO421" i="1" s="1"/>
  <c r="AO422" i="1" s="1"/>
  <c r="AO423" i="1" s="1"/>
  <c r="AO424" i="1" s="1"/>
  <c r="AO425" i="1" s="1"/>
  <c r="AO426" i="1" s="1"/>
  <c r="AO427" i="1" s="1"/>
  <c r="AO428" i="1" s="1"/>
  <c r="AO429" i="1" s="1"/>
  <c r="AO430" i="1" s="1"/>
  <c r="AO431" i="1" s="1"/>
  <c r="AO432" i="1" s="1"/>
  <c r="AO433" i="1" s="1"/>
  <c r="AO434" i="1" s="1"/>
  <c r="AO435" i="1" s="1"/>
  <c r="AO436" i="1" s="1"/>
  <c r="AO437" i="1" s="1"/>
  <c r="AO438" i="1" s="1"/>
  <c r="AO439" i="1" s="1"/>
  <c r="AO440" i="1" s="1"/>
  <c r="AO441" i="1" s="1"/>
  <c r="AO442" i="1" s="1"/>
  <c r="AO443" i="1" s="1"/>
  <c r="AO444" i="1" s="1"/>
  <c r="AO445" i="1" s="1"/>
  <c r="AO446" i="1" s="1"/>
  <c r="AO447" i="1" s="1"/>
  <c r="AO448" i="1" s="1"/>
  <c r="AO449" i="1" s="1"/>
  <c r="AO450" i="1" s="1"/>
  <c r="AO451" i="1" s="1"/>
  <c r="AO452" i="1" s="1"/>
  <c r="AO453" i="1" s="1"/>
  <c r="AO454" i="1" s="1"/>
  <c r="AO455" i="1" s="1"/>
  <c r="AO456" i="1" s="1"/>
  <c r="AO457" i="1" s="1"/>
  <c r="AO458" i="1" s="1"/>
  <c r="AO459" i="1" s="1"/>
  <c r="AO460" i="1" s="1"/>
  <c r="AO461" i="1" s="1"/>
  <c r="AO462" i="1" s="1"/>
  <c r="AO463" i="1" s="1"/>
  <c r="AO464" i="1" s="1"/>
  <c r="AO465" i="1" s="1"/>
  <c r="AO466" i="1" s="1"/>
  <c r="AO467" i="1" s="1"/>
  <c r="AO468" i="1" s="1"/>
  <c r="AO469" i="1" s="1"/>
  <c r="AO470" i="1" s="1"/>
  <c r="AO471" i="1" s="1"/>
  <c r="AO472" i="1" s="1"/>
  <c r="AO473" i="1" s="1"/>
  <c r="AO474" i="1" s="1"/>
  <c r="AO475" i="1" s="1"/>
  <c r="AO476" i="1" s="1"/>
  <c r="AO477" i="1" s="1"/>
  <c r="AO478" i="1" s="1"/>
  <c r="AO479" i="1" s="1"/>
  <c r="AO480" i="1" s="1"/>
  <c r="AO481" i="1" s="1"/>
  <c r="AO482" i="1" s="1"/>
  <c r="AO483" i="1" s="1"/>
  <c r="AO484" i="1" s="1"/>
  <c r="AO485" i="1" s="1"/>
  <c r="AO486" i="1" s="1"/>
  <c r="AO487" i="1" s="1"/>
  <c r="AO488" i="1" s="1"/>
  <c r="AO489" i="1" s="1"/>
  <c r="AO490" i="1" s="1"/>
  <c r="AO491" i="1" s="1"/>
  <c r="AO492" i="1" s="1"/>
  <c r="AO493" i="1" s="1"/>
  <c r="AO494" i="1" s="1"/>
  <c r="AO495" i="1" s="1"/>
  <c r="AO496" i="1" s="1"/>
  <c r="AO497" i="1" s="1"/>
  <c r="AO498" i="1" s="1"/>
  <c r="AO499" i="1" s="1"/>
  <c r="AO500" i="1" s="1"/>
  <c r="AO501" i="1" s="1"/>
  <c r="AO502" i="1" s="1"/>
  <c r="AO503" i="1" s="1"/>
  <c r="AO504" i="1" s="1"/>
  <c r="AO505" i="1" s="1"/>
  <c r="AO506" i="1" s="1"/>
  <c r="AO507" i="1" s="1"/>
  <c r="AO508" i="1" s="1"/>
  <c r="AO509" i="1" s="1"/>
  <c r="AO510" i="1" s="1"/>
  <c r="AO511" i="1" s="1"/>
  <c r="AO512" i="1" s="1"/>
  <c r="AO513" i="1" s="1"/>
  <c r="AO514" i="1" s="1"/>
  <c r="AO515" i="1" s="1"/>
  <c r="AO516" i="1" s="1"/>
  <c r="AO517" i="1" s="1"/>
  <c r="AO518" i="1" s="1"/>
  <c r="AO519" i="1" s="1"/>
  <c r="AO520" i="1" s="1"/>
  <c r="AO521" i="1" s="1"/>
  <c r="AO522" i="1" s="1"/>
  <c r="AO523" i="1" s="1"/>
  <c r="AO524" i="1" s="1"/>
  <c r="AO525" i="1" s="1"/>
  <c r="AO526" i="1" s="1"/>
  <c r="AO527" i="1" s="1"/>
  <c r="AO528" i="1" s="1"/>
  <c r="AO529" i="1" s="1"/>
  <c r="AO530" i="1" s="1"/>
  <c r="AO531" i="1" s="1"/>
  <c r="AO532" i="1" s="1"/>
  <c r="AO533" i="1" s="1"/>
  <c r="AO534" i="1" s="1"/>
  <c r="AO535" i="1" s="1"/>
  <c r="AO536" i="1" s="1"/>
  <c r="AO537" i="1" s="1"/>
  <c r="AO538" i="1" s="1"/>
  <c r="AO539" i="1" s="1"/>
  <c r="AO540" i="1" s="1"/>
  <c r="AO541" i="1" s="1"/>
  <c r="AO542" i="1" s="1"/>
  <c r="AQ4" i="1"/>
  <c r="AP4" i="1"/>
  <c r="AP5" i="1" s="1"/>
  <c r="AP6" i="1" s="1"/>
  <c r="AP7" i="1" s="1"/>
  <c r="AP8" i="1" s="1"/>
  <c r="AO4" i="1"/>
  <c r="AN4" i="1"/>
  <c r="F39" i="2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D39" i="2"/>
  <c r="E39" i="2" l="1"/>
  <c r="AR4" i="1"/>
  <c r="G5" i="1"/>
  <c r="F46" i="2"/>
  <c r="AN5" i="1"/>
  <c r="AP9" i="1"/>
  <c r="G39" i="2"/>
  <c r="O4" i="1"/>
  <c r="L3" i="1"/>
  <c r="P5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I5" i="1"/>
  <c r="I6" i="1" s="1"/>
  <c r="I7" i="1" s="1"/>
  <c r="I9" i="1" s="1"/>
  <c r="H5" i="1"/>
  <c r="N5" i="1" s="1"/>
  <c r="P5" i="2"/>
  <c r="N5" i="2"/>
  <c r="P3" i="2"/>
  <c r="M6" i="2"/>
  <c r="M5" i="2"/>
  <c r="M4" i="2"/>
  <c r="M3" i="2"/>
  <c r="K3" i="1"/>
  <c r="C18" i="2"/>
  <c r="D18" i="2"/>
  <c r="C17" i="2"/>
  <c r="D17" i="2" s="1"/>
  <c r="C16" i="2"/>
  <c r="D16" i="2" s="1"/>
  <c r="C15" i="2"/>
  <c r="D15" i="2" s="1"/>
  <c r="E12" i="2"/>
  <c r="G12" i="2" s="1"/>
  <c r="E11" i="2"/>
  <c r="G11" i="2" s="1"/>
  <c r="E10" i="2"/>
  <c r="I10" i="2" s="1"/>
  <c r="E9" i="2"/>
  <c r="G9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R4" i="1"/>
  <c r="Q4" i="1"/>
  <c r="U3" i="1"/>
  <c r="D7" i="3"/>
  <c r="D8" i="3"/>
  <c r="W8" i="3" s="1"/>
  <c r="Q4" i="3"/>
  <c r="Q9" i="3" s="1"/>
  <c r="R9" i="3" s="1"/>
  <c r="S9" i="3" s="1"/>
  <c r="T9" i="3" s="1"/>
  <c r="K4" i="3"/>
  <c r="K9" i="3" s="1"/>
  <c r="L9" i="3" s="1"/>
  <c r="M9" i="3" s="1"/>
  <c r="N9" i="3" s="1"/>
  <c r="P9" i="3" s="1"/>
  <c r="E4" i="3"/>
  <c r="E9" i="3" s="1"/>
  <c r="F9" i="3" s="1"/>
  <c r="G9" i="3" s="1"/>
  <c r="H9" i="3" s="1"/>
  <c r="D3" i="2"/>
  <c r="N3" i="2" s="1"/>
  <c r="F3" i="2"/>
  <c r="G3" i="2" s="1"/>
  <c r="D4" i="2"/>
  <c r="F4" i="2" s="1"/>
  <c r="G4" i="2" s="1"/>
  <c r="D5" i="2"/>
  <c r="F5" i="2" s="1"/>
  <c r="G5" i="2" s="1"/>
  <c r="D6" i="2"/>
  <c r="F6" i="2" s="1"/>
  <c r="G6" i="2" s="1"/>
  <c r="K6" i="3" l="1"/>
  <c r="L6" i="3" s="1"/>
  <c r="M6" i="3" s="1"/>
  <c r="N6" i="3" s="1"/>
  <c r="P6" i="3" s="1"/>
  <c r="E7" i="3"/>
  <c r="F7" i="3" s="1"/>
  <c r="G7" i="3" s="1"/>
  <c r="H7" i="3" s="1"/>
  <c r="J7" i="3" s="1"/>
  <c r="W7" i="3"/>
  <c r="K10" i="3"/>
  <c r="L10" i="3" s="1"/>
  <c r="M10" i="3" s="1"/>
  <c r="N10" i="3" s="1"/>
  <c r="P10" i="3" s="1"/>
  <c r="K7" i="3"/>
  <c r="L7" i="3" s="1"/>
  <c r="M7" i="3" s="1"/>
  <c r="N7" i="3" s="1"/>
  <c r="P7" i="3" s="1"/>
  <c r="E6" i="3"/>
  <c r="F6" i="3" s="1"/>
  <c r="G6" i="3" s="1"/>
  <c r="H6" i="3" s="1"/>
  <c r="J6" i="3" s="1"/>
  <c r="Q7" i="3"/>
  <c r="R7" i="3" s="1"/>
  <c r="S7" i="3" s="1"/>
  <c r="T7" i="3" s="1"/>
  <c r="V7" i="3" s="1"/>
  <c r="E10" i="3"/>
  <c r="F10" i="3" s="1"/>
  <c r="G10" i="3" s="1"/>
  <c r="H10" i="3" s="1"/>
  <c r="J10" i="3" s="1"/>
  <c r="I10" i="1"/>
  <c r="S3" i="1"/>
  <c r="T3" i="1" s="1"/>
  <c r="R5" i="1"/>
  <c r="G6" i="1"/>
  <c r="I11" i="2"/>
  <c r="P4" i="2"/>
  <c r="Q4" i="2"/>
  <c r="M3" i="1"/>
  <c r="G10" i="2"/>
  <c r="O3" i="2"/>
  <c r="Q5" i="2"/>
  <c r="I9" i="2"/>
  <c r="N4" i="2"/>
  <c r="I12" i="2"/>
  <c r="O4" i="2"/>
  <c r="AN6" i="1"/>
  <c r="AR5" i="1"/>
  <c r="AP10" i="1"/>
  <c r="Q3" i="2"/>
  <c r="V3" i="2" s="1"/>
  <c r="W3" i="2" s="1"/>
  <c r="O5" i="2"/>
  <c r="L5" i="1"/>
  <c r="L4" i="1"/>
  <c r="M5" i="1"/>
  <c r="M4" i="1"/>
  <c r="K5" i="1"/>
  <c r="K4" i="1"/>
  <c r="H6" i="1"/>
  <c r="N6" i="1" s="1"/>
  <c r="Q6" i="2"/>
  <c r="V3" i="1" s="1"/>
  <c r="O6" i="2"/>
  <c r="N6" i="2"/>
  <c r="P6" i="2"/>
  <c r="Q5" i="1"/>
  <c r="Q6" i="1" s="1"/>
  <c r="O5" i="1"/>
  <c r="P6" i="1"/>
  <c r="U4" i="1"/>
  <c r="I7" i="3"/>
  <c r="V9" i="3"/>
  <c r="U9" i="3"/>
  <c r="J9" i="3"/>
  <c r="I9" i="3"/>
  <c r="O6" i="3"/>
  <c r="Q10" i="3"/>
  <c r="R10" i="3" s="1"/>
  <c r="S10" i="3" s="1"/>
  <c r="T10" i="3" s="1"/>
  <c r="O9" i="3"/>
  <c r="Q8" i="3"/>
  <c r="R8" i="3" s="1"/>
  <c r="S8" i="3" s="1"/>
  <c r="T8" i="3" s="1"/>
  <c r="O10" i="3"/>
  <c r="Q6" i="3"/>
  <c r="R6" i="3" s="1"/>
  <c r="S6" i="3" s="1"/>
  <c r="T6" i="3" s="1"/>
  <c r="I10" i="3"/>
  <c r="E8" i="3"/>
  <c r="F8" i="3" s="1"/>
  <c r="G8" i="3" s="1"/>
  <c r="H8" i="3" s="1"/>
  <c r="K8" i="3"/>
  <c r="L8" i="3" s="1"/>
  <c r="M8" i="3" s="1"/>
  <c r="N8" i="3" s="1"/>
  <c r="U7" i="3" l="1"/>
  <c r="O7" i="3"/>
  <c r="I6" i="3"/>
  <c r="I11" i="1"/>
  <c r="S5" i="1"/>
  <c r="T5" i="1" s="1"/>
  <c r="S4" i="1"/>
  <c r="T4" i="1" s="1"/>
  <c r="R6" i="1"/>
  <c r="V5" i="1"/>
  <c r="W5" i="1" s="1"/>
  <c r="X5" i="1" s="1"/>
  <c r="Y5" i="1" s="1"/>
  <c r="G7" i="1"/>
  <c r="V5" i="2"/>
  <c r="W5" i="2" s="1"/>
  <c r="V4" i="2"/>
  <c r="W4" i="2" s="1"/>
  <c r="AN7" i="1"/>
  <c r="AR6" i="1"/>
  <c r="AP11" i="1"/>
  <c r="V4" i="1"/>
  <c r="W4" i="1" s="1"/>
  <c r="X4" i="1" s="1"/>
  <c r="V6" i="2"/>
  <c r="W6" i="2" s="1"/>
  <c r="W3" i="1"/>
  <c r="X3" i="1" s="1"/>
  <c r="Y3" i="1" s="1"/>
  <c r="M6" i="1"/>
  <c r="L6" i="1"/>
  <c r="P7" i="1"/>
  <c r="P8" i="1" s="1"/>
  <c r="H7" i="1"/>
  <c r="N7" i="1" s="1"/>
  <c r="K6" i="1"/>
  <c r="Q7" i="1"/>
  <c r="U5" i="1"/>
  <c r="O6" i="1"/>
  <c r="O7" i="1" s="1"/>
  <c r="V8" i="3"/>
  <c r="U8" i="3"/>
  <c r="P8" i="3"/>
  <c r="O8" i="3"/>
  <c r="V10" i="3"/>
  <c r="U10" i="3"/>
  <c r="J8" i="3"/>
  <c r="I8" i="3"/>
  <c r="V6" i="3"/>
  <c r="U6" i="3"/>
  <c r="I12" i="1" l="1"/>
  <c r="S6" i="1"/>
  <c r="T6" i="1" s="1"/>
  <c r="R7" i="1"/>
  <c r="V6" i="1"/>
  <c r="W6" i="1" s="1"/>
  <c r="X6" i="1" s="1"/>
  <c r="G8" i="1"/>
  <c r="AN8" i="1"/>
  <c r="AR7" i="1"/>
  <c r="AP12" i="1"/>
  <c r="Y4" i="1"/>
  <c r="Z4" i="1" s="1"/>
  <c r="AA4" i="1" s="1"/>
  <c r="Z3" i="1"/>
  <c r="Z5" i="1"/>
  <c r="M7" i="1"/>
  <c r="L7" i="1"/>
  <c r="H8" i="1"/>
  <c r="K7" i="1"/>
  <c r="Q8" i="1"/>
  <c r="Q9" i="1" s="1"/>
  <c r="Q10" i="1" s="1"/>
  <c r="P9" i="1"/>
  <c r="U6" i="1"/>
  <c r="H9" i="1" l="1"/>
  <c r="N9" i="1" s="1"/>
  <c r="N8" i="1"/>
  <c r="I13" i="1"/>
  <c r="S7" i="1"/>
  <c r="T7" i="1" s="1"/>
  <c r="R8" i="1"/>
  <c r="V7" i="1"/>
  <c r="W7" i="1" s="1"/>
  <c r="X7" i="1" s="1"/>
  <c r="G9" i="1"/>
  <c r="AN9" i="1"/>
  <c r="AR8" i="1"/>
  <c r="AA3" i="1"/>
  <c r="Y6" i="1"/>
  <c r="AB4" i="1"/>
  <c r="AA5" i="1"/>
  <c r="M8" i="1"/>
  <c r="L8" i="1"/>
  <c r="P10" i="1"/>
  <c r="P11" i="1" s="1"/>
  <c r="K8" i="1"/>
  <c r="O8" i="1"/>
  <c r="U7" i="1"/>
  <c r="Q11" i="1"/>
  <c r="I14" i="1" l="1"/>
  <c r="S8" i="1"/>
  <c r="T8" i="1" s="1"/>
  <c r="R9" i="1"/>
  <c r="V8" i="1"/>
  <c r="W8" i="1" s="1"/>
  <c r="G10" i="1"/>
  <c r="AN10" i="1"/>
  <c r="AR9" i="1"/>
  <c r="AP14" i="1"/>
  <c r="AB3" i="1"/>
  <c r="Z6" i="1"/>
  <c r="AA6" i="1" s="1"/>
  <c r="Y7" i="1"/>
  <c r="AB5" i="1"/>
  <c r="AC4" i="1"/>
  <c r="M9" i="1"/>
  <c r="L9" i="1"/>
  <c r="H10" i="1"/>
  <c r="N10" i="1" s="1"/>
  <c r="K9" i="1"/>
  <c r="O9" i="1"/>
  <c r="U8" i="1"/>
  <c r="P12" i="1"/>
  <c r="Q12" i="1"/>
  <c r="Q13" i="1" s="1"/>
  <c r="I15" i="1" l="1"/>
  <c r="S9" i="1"/>
  <c r="T9" i="1" s="1"/>
  <c r="V9" i="1"/>
  <c r="W9" i="1" s="1"/>
  <c r="X9" i="1" s="1"/>
  <c r="Y9" i="1" s="1"/>
  <c r="R10" i="1"/>
  <c r="G11" i="1"/>
  <c r="AN11" i="1"/>
  <c r="AR10" i="1"/>
  <c r="AP15" i="1"/>
  <c r="Z7" i="1"/>
  <c r="AA7" i="1" s="1"/>
  <c r="AD4" i="1"/>
  <c r="AE4" i="1" s="1"/>
  <c r="AF4" i="1" s="1"/>
  <c r="X8" i="1"/>
  <c r="Y8" i="1" s="1"/>
  <c r="AB6" i="1"/>
  <c r="AC3" i="1"/>
  <c r="AD3" i="1" s="1"/>
  <c r="AE3" i="1" s="1"/>
  <c r="AC5" i="1"/>
  <c r="AD5" i="1" s="1"/>
  <c r="AE5" i="1" s="1"/>
  <c r="AF5" i="1" s="1"/>
  <c r="AG5" i="1" s="1"/>
  <c r="AH5" i="1" s="1"/>
  <c r="AI5" i="1" s="1"/>
  <c r="AJ5" i="1" s="1"/>
  <c r="AK5" i="1" s="1"/>
  <c r="AL5" i="1" s="1"/>
  <c r="M10" i="1"/>
  <c r="L10" i="1"/>
  <c r="H11" i="1"/>
  <c r="N11" i="1" s="1"/>
  <c r="K10" i="1"/>
  <c r="O10" i="1"/>
  <c r="U9" i="1"/>
  <c r="P13" i="1"/>
  <c r="I16" i="1" l="1"/>
  <c r="S10" i="1"/>
  <c r="T10" i="1" s="1"/>
  <c r="R11" i="1"/>
  <c r="V10" i="1"/>
  <c r="W10" i="1" s="1"/>
  <c r="X10" i="1" s="1"/>
  <c r="G12" i="1"/>
  <c r="AN12" i="1"/>
  <c r="AR11" i="1"/>
  <c r="AP16" i="1"/>
  <c r="AB7" i="1"/>
  <c r="AC7" i="1" s="1"/>
  <c r="AD7" i="1" s="1"/>
  <c r="AE7" i="1" s="1"/>
  <c r="AM5" i="1"/>
  <c r="AG4" i="1"/>
  <c r="AH4" i="1" s="1"/>
  <c r="AI4" i="1" s="1"/>
  <c r="AJ4" i="1" s="1"/>
  <c r="AK4" i="1" s="1"/>
  <c r="AL4" i="1" s="1"/>
  <c r="AC6" i="1"/>
  <c r="AF3" i="1"/>
  <c r="AG3" i="1" s="1"/>
  <c r="AH3" i="1" s="1"/>
  <c r="AI3" i="1" s="1"/>
  <c r="AJ3" i="1" s="1"/>
  <c r="AK3" i="1" s="1"/>
  <c r="Z8" i="1"/>
  <c r="Z9" i="1"/>
  <c r="M11" i="1"/>
  <c r="L11" i="1"/>
  <c r="H12" i="1"/>
  <c r="N12" i="1" s="1"/>
  <c r="K11" i="1"/>
  <c r="U10" i="1"/>
  <c r="O11" i="1"/>
  <c r="P14" i="1"/>
  <c r="Q14" i="1"/>
  <c r="V11" i="1" l="1"/>
  <c r="W11" i="1" s="1"/>
  <c r="I17" i="1"/>
  <c r="S11" i="1"/>
  <c r="T11" i="1" s="1"/>
  <c r="R12" i="1"/>
  <c r="D5" i="1"/>
  <c r="G13" i="1"/>
  <c r="AN13" i="1"/>
  <c r="AR12" i="1"/>
  <c r="AP17" i="1"/>
  <c r="AM4" i="1"/>
  <c r="AM3" i="1"/>
  <c r="D3" i="1" s="1"/>
  <c r="AF7" i="1"/>
  <c r="AG7" i="1" s="1"/>
  <c r="AH7" i="1" s="1"/>
  <c r="AI7" i="1" s="1"/>
  <c r="AJ7" i="1" s="1"/>
  <c r="AK7" i="1" s="1"/>
  <c r="AL7" i="1" s="1"/>
  <c r="AA9" i="1"/>
  <c r="AB9" i="1" s="1"/>
  <c r="Y10" i="1"/>
  <c r="Z10" i="1" s="1"/>
  <c r="AA8" i="1"/>
  <c r="AD6" i="1"/>
  <c r="M12" i="1"/>
  <c r="L12" i="1"/>
  <c r="U11" i="1"/>
  <c r="H13" i="1"/>
  <c r="N13" i="1" s="1"/>
  <c r="K12" i="1"/>
  <c r="O12" i="1"/>
  <c r="P15" i="1"/>
  <c r="Q15" i="1"/>
  <c r="E3" i="1" l="1"/>
  <c r="F3" i="1" s="1"/>
  <c r="C4" i="1" s="1"/>
  <c r="E5" i="1"/>
  <c r="F5" i="1" s="1"/>
  <c r="I18" i="1"/>
  <c r="S12" i="1"/>
  <c r="T12" i="1" s="1"/>
  <c r="V12" i="1"/>
  <c r="W12" i="1" s="1"/>
  <c r="R13" i="1"/>
  <c r="D4" i="1"/>
  <c r="G14" i="1"/>
  <c r="AN14" i="1"/>
  <c r="AR13" i="1"/>
  <c r="AP18" i="1"/>
  <c r="AC9" i="1"/>
  <c r="AD9" i="1" s="1"/>
  <c r="AM7" i="1"/>
  <c r="AE6" i="1"/>
  <c r="AF6" i="1" s="1"/>
  <c r="AG6" i="1" s="1"/>
  <c r="X11" i="1"/>
  <c r="AA10" i="1"/>
  <c r="AB8" i="1"/>
  <c r="AL3" i="1"/>
  <c r="M13" i="1"/>
  <c r="L13" i="1"/>
  <c r="U12" i="1"/>
  <c r="H14" i="1"/>
  <c r="N14" i="1" s="1"/>
  <c r="K13" i="1"/>
  <c r="O13" i="1"/>
  <c r="P16" i="1"/>
  <c r="Q16" i="1"/>
  <c r="E4" i="1" l="1"/>
  <c r="I19" i="1"/>
  <c r="S13" i="1"/>
  <c r="T13" i="1" s="1"/>
  <c r="V13" i="1"/>
  <c r="W13" i="1" s="1"/>
  <c r="X13" i="1" s="1"/>
  <c r="R14" i="1"/>
  <c r="D7" i="1"/>
  <c r="G15" i="1"/>
  <c r="AN15" i="1"/>
  <c r="AR14" i="1"/>
  <c r="AP19" i="1"/>
  <c r="AE9" i="1"/>
  <c r="AF9" i="1" s="1"/>
  <c r="AH6" i="1"/>
  <c r="Y11" i="1"/>
  <c r="Z11" i="1" s="1"/>
  <c r="AC8" i="1"/>
  <c r="AD8" i="1" s="1"/>
  <c r="AE8" i="1" s="1"/>
  <c r="AF8" i="1" s="1"/>
  <c r="AG8" i="1" s="1"/>
  <c r="AH8" i="1" s="1"/>
  <c r="AI8" i="1" s="1"/>
  <c r="AJ8" i="1" s="1"/>
  <c r="AK8" i="1" s="1"/>
  <c r="AL8" i="1" s="1"/>
  <c r="X12" i="1"/>
  <c r="AB10" i="1"/>
  <c r="M14" i="1"/>
  <c r="L14" i="1"/>
  <c r="H15" i="1"/>
  <c r="N15" i="1" s="1"/>
  <c r="K14" i="1"/>
  <c r="O14" i="1"/>
  <c r="U13" i="1"/>
  <c r="P17" i="1"/>
  <c r="Q17" i="1"/>
  <c r="F4" i="1" l="1"/>
  <c r="C5" i="1" s="1"/>
  <c r="C6" i="1" s="1"/>
  <c r="E7" i="1"/>
  <c r="F7" i="1" s="1"/>
  <c r="I20" i="1"/>
  <c r="S14" i="1"/>
  <c r="T14" i="1" s="1"/>
  <c r="V14" i="1"/>
  <c r="W14" i="1" s="1"/>
  <c r="X14" i="1" s="1"/>
  <c r="R15" i="1"/>
  <c r="G16" i="1"/>
  <c r="AN16" i="1"/>
  <c r="AR15" i="1"/>
  <c r="AP20" i="1"/>
  <c r="AG9" i="1"/>
  <c r="AH9" i="1" s="1"/>
  <c r="AI9" i="1" s="1"/>
  <c r="AJ9" i="1" s="1"/>
  <c r="AK9" i="1" s="1"/>
  <c r="AM8" i="1"/>
  <c r="AI6" i="1"/>
  <c r="AA11" i="1"/>
  <c r="AB11" i="1" s="1"/>
  <c r="Y12" i="1"/>
  <c r="Z12" i="1" s="1"/>
  <c r="Y13" i="1"/>
  <c r="Z13" i="1" s="1"/>
  <c r="AA13" i="1" s="1"/>
  <c r="AC10" i="1"/>
  <c r="M15" i="1"/>
  <c r="L15" i="1"/>
  <c r="H16" i="1"/>
  <c r="N16" i="1" s="1"/>
  <c r="K15" i="1"/>
  <c r="O15" i="1"/>
  <c r="U14" i="1"/>
  <c r="P18" i="1"/>
  <c r="Q18" i="1"/>
  <c r="I21" i="1" l="1"/>
  <c r="S15" i="1"/>
  <c r="T15" i="1" s="1"/>
  <c r="V15" i="1"/>
  <c r="W15" i="1" s="1"/>
  <c r="X15" i="1" s="1"/>
  <c r="R16" i="1"/>
  <c r="D8" i="1"/>
  <c r="G17" i="1"/>
  <c r="AN17" i="1"/>
  <c r="AR16" i="1"/>
  <c r="AP21" i="1"/>
  <c r="AJ6" i="1"/>
  <c r="AK6" i="1" s="1"/>
  <c r="AL6" i="1" s="1"/>
  <c r="AD10" i="1"/>
  <c r="AE10" i="1" s="1"/>
  <c r="AF10" i="1" s="1"/>
  <c r="AG10" i="1" s="1"/>
  <c r="AH10" i="1" s="1"/>
  <c r="AI10" i="1" s="1"/>
  <c r="AJ10" i="1" s="1"/>
  <c r="AK10" i="1" s="1"/>
  <c r="AL10" i="1" s="1"/>
  <c r="AM9" i="1"/>
  <c r="AC11" i="1"/>
  <c r="AD11" i="1" s="1"/>
  <c r="AA12" i="1"/>
  <c r="AB12" i="1" s="1"/>
  <c r="AB13" i="1"/>
  <c r="AL9" i="1"/>
  <c r="Y14" i="1"/>
  <c r="M16" i="1"/>
  <c r="L16" i="1"/>
  <c r="H17" i="1"/>
  <c r="N17" i="1" s="1"/>
  <c r="K16" i="1"/>
  <c r="O16" i="1"/>
  <c r="U15" i="1"/>
  <c r="P19" i="1"/>
  <c r="Q19" i="1"/>
  <c r="E8" i="1" l="1"/>
  <c r="F8" i="1" s="1"/>
  <c r="I22" i="1"/>
  <c r="S16" i="1"/>
  <c r="T16" i="1" s="1"/>
  <c r="V16" i="1"/>
  <c r="W16" i="1" s="1"/>
  <c r="X16" i="1" s="1"/>
  <c r="R17" i="1"/>
  <c r="D9" i="1"/>
  <c r="G18" i="1"/>
  <c r="AN18" i="1"/>
  <c r="AR17" i="1"/>
  <c r="AP22" i="1"/>
  <c r="AM6" i="1"/>
  <c r="D6" i="1" s="1"/>
  <c r="Z14" i="1"/>
  <c r="AA14" i="1" s="1"/>
  <c r="AM10" i="1"/>
  <c r="AC13" i="1"/>
  <c r="AE11" i="1"/>
  <c r="AF11" i="1" s="1"/>
  <c r="Y15" i="1"/>
  <c r="Z15" i="1" s="1"/>
  <c r="AC12" i="1"/>
  <c r="AD12" i="1" s="1"/>
  <c r="M17" i="1"/>
  <c r="L17" i="1"/>
  <c r="H18" i="1"/>
  <c r="K17" i="1"/>
  <c r="O17" i="1"/>
  <c r="U16" i="1"/>
  <c r="P20" i="1"/>
  <c r="Q20" i="1"/>
  <c r="E9" i="1" l="1"/>
  <c r="F9" i="1" s="1"/>
  <c r="H19" i="1"/>
  <c r="N19" i="1" s="1"/>
  <c r="N18" i="1"/>
  <c r="E6" i="1"/>
  <c r="F6" i="1" s="1"/>
  <c r="C7" i="1" s="1"/>
  <c r="C8" i="1" s="1"/>
  <c r="C9" i="1" s="1"/>
  <c r="I23" i="1"/>
  <c r="S17" i="1"/>
  <c r="T17" i="1" s="1"/>
  <c r="V17" i="1"/>
  <c r="W17" i="1" s="1"/>
  <c r="X17" i="1" s="1"/>
  <c r="Y17" i="1" s="1"/>
  <c r="R18" i="1"/>
  <c r="D10" i="1"/>
  <c r="G19" i="1"/>
  <c r="AN19" i="1"/>
  <c r="AR18" i="1"/>
  <c r="AP23" i="1"/>
  <c r="AD13" i="1"/>
  <c r="AG11" i="1"/>
  <c r="AA15" i="1"/>
  <c r="Y16" i="1"/>
  <c r="AB14" i="1"/>
  <c r="AE12" i="1"/>
  <c r="AF12" i="1" s="1"/>
  <c r="AG12" i="1" s="1"/>
  <c r="AH12" i="1" s="1"/>
  <c r="AI12" i="1" s="1"/>
  <c r="AJ12" i="1" s="1"/>
  <c r="AK12" i="1" s="1"/>
  <c r="AL12" i="1" s="1"/>
  <c r="M18" i="1"/>
  <c r="L18" i="1"/>
  <c r="K18" i="1"/>
  <c r="O18" i="1"/>
  <c r="U17" i="1"/>
  <c r="P21" i="1"/>
  <c r="Q21" i="1"/>
  <c r="V18" i="1" l="1"/>
  <c r="W18" i="1" s="1"/>
  <c r="X18" i="1" s="1"/>
  <c r="Y18" i="1" s="1"/>
  <c r="C10" i="1"/>
  <c r="E10" i="1"/>
  <c r="F10" i="1" s="1"/>
  <c r="I24" i="1"/>
  <c r="S18" i="1"/>
  <c r="T18" i="1" s="1"/>
  <c r="R19" i="1"/>
  <c r="G20" i="1"/>
  <c r="AN20" i="1"/>
  <c r="AR19" i="1"/>
  <c r="AP24" i="1"/>
  <c r="AM12" i="1"/>
  <c r="AE13" i="1"/>
  <c r="AF13" i="1" s="1"/>
  <c r="AB15" i="1"/>
  <c r="AH11" i="1"/>
  <c r="AI11" i="1" s="1"/>
  <c r="AJ11" i="1" s="1"/>
  <c r="AK11" i="1" s="1"/>
  <c r="AM11" i="1" s="1"/>
  <c r="Z16" i="1"/>
  <c r="AC14" i="1"/>
  <c r="Z17" i="1"/>
  <c r="M19" i="1"/>
  <c r="L19" i="1"/>
  <c r="H20" i="1"/>
  <c r="N20" i="1" s="1"/>
  <c r="K19" i="1"/>
  <c r="V19" i="1" s="1"/>
  <c r="O19" i="1"/>
  <c r="U18" i="1"/>
  <c r="P22" i="1"/>
  <c r="Q22" i="1"/>
  <c r="C11" i="1" l="1"/>
  <c r="I25" i="1"/>
  <c r="S19" i="1"/>
  <c r="T19" i="1" s="1"/>
  <c r="R20" i="1"/>
  <c r="D11" i="1"/>
  <c r="D12" i="1"/>
  <c r="G21" i="1"/>
  <c r="AN21" i="1"/>
  <c r="AR20" i="1"/>
  <c r="AP25" i="1"/>
  <c r="AL11" i="1"/>
  <c r="AA16" i="1"/>
  <c r="AB16" i="1" s="1"/>
  <c r="AG13" i="1"/>
  <c r="AH13" i="1" s="1"/>
  <c r="AC15" i="1"/>
  <c r="AD15" i="1" s="1"/>
  <c r="AE15" i="1" s="1"/>
  <c r="AF15" i="1" s="1"/>
  <c r="Z18" i="1"/>
  <c r="AA18" i="1" s="1"/>
  <c r="AD14" i="1"/>
  <c r="AE14" i="1" s="1"/>
  <c r="AF14" i="1" s="1"/>
  <c r="W19" i="1"/>
  <c r="X19" i="1" s="1"/>
  <c r="AA17" i="1"/>
  <c r="M20" i="1"/>
  <c r="L20" i="1"/>
  <c r="H21" i="1"/>
  <c r="N21" i="1" s="1"/>
  <c r="K20" i="1"/>
  <c r="O20" i="1"/>
  <c r="U19" i="1"/>
  <c r="P23" i="1"/>
  <c r="Q23" i="1"/>
  <c r="E12" i="1" l="1"/>
  <c r="F12" i="1" s="1"/>
  <c r="E11" i="1"/>
  <c r="I26" i="1"/>
  <c r="S20" i="1"/>
  <c r="T20" i="1" s="1"/>
  <c r="V20" i="1"/>
  <c r="W20" i="1" s="1"/>
  <c r="X20" i="1" s="1"/>
  <c r="R21" i="1"/>
  <c r="G22" i="1"/>
  <c r="AN22" i="1"/>
  <c r="AR21" i="1"/>
  <c r="AP26" i="1"/>
  <c r="AC16" i="1"/>
  <c r="AD16" i="1" s="1"/>
  <c r="AE16" i="1" s="1"/>
  <c r="AG15" i="1"/>
  <c r="AH15" i="1" s="1"/>
  <c r="AI15" i="1" s="1"/>
  <c r="AJ15" i="1" s="1"/>
  <c r="AK15" i="1" s="1"/>
  <c r="AL15" i="1" s="1"/>
  <c r="AI13" i="1"/>
  <c r="AJ13" i="1" s="1"/>
  <c r="AK13" i="1" s="1"/>
  <c r="Y19" i="1"/>
  <c r="Z19" i="1" s="1"/>
  <c r="AB17" i="1"/>
  <c r="AB18" i="1"/>
  <c r="AG14" i="1"/>
  <c r="AH14" i="1" s="1"/>
  <c r="AI14" i="1" s="1"/>
  <c r="AJ14" i="1" s="1"/>
  <c r="AK14" i="1" s="1"/>
  <c r="AL14" i="1" s="1"/>
  <c r="M21" i="1"/>
  <c r="L21" i="1"/>
  <c r="U20" i="1"/>
  <c r="H22" i="1"/>
  <c r="N22" i="1" s="1"/>
  <c r="K21" i="1"/>
  <c r="O21" i="1"/>
  <c r="P24" i="1"/>
  <c r="Q24" i="1"/>
  <c r="F11" i="1" l="1"/>
  <c r="C12" i="1" s="1"/>
  <c r="C13" i="1" s="1"/>
  <c r="I27" i="1"/>
  <c r="S21" i="1"/>
  <c r="T21" i="1" s="1"/>
  <c r="V21" i="1"/>
  <c r="W21" i="1" s="1"/>
  <c r="R22" i="1"/>
  <c r="G23" i="1"/>
  <c r="AN23" i="1"/>
  <c r="AR22" i="1"/>
  <c r="AP27" i="1"/>
  <c r="AF16" i="1"/>
  <c r="AG16" i="1" s="1"/>
  <c r="AH16" i="1" s="1"/>
  <c r="AM14" i="1"/>
  <c r="AM13" i="1"/>
  <c r="D13" i="1" s="1"/>
  <c r="AM15" i="1"/>
  <c r="Y20" i="1"/>
  <c r="AL13" i="1"/>
  <c r="AC18" i="1"/>
  <c r="AD18" i="1" s="1"/>
  <c r="AE18" i="1" s="1"/>
  <c r="AC17" i="1"/>
  <c r="AA19" i="1"/>
  <c r="AB19" i="1" s="1"/>
  <c r="M22" i="1"/>
  <c r="L22" i="1"/>
  <c r="H23" i="1"/>
  <c r="N23" i="1" s="1"/>
  <c r="K22" i="1"/>
  <c r="O22" i="1"/>
  <c r="U21" i="1"/>
  <c r="P25" i="1"/>
  <c r="Q25" i="1"/>
  <c r="E13" i="1" l="1"/>
  <c r="F13" i="1" s="1"/>
  <c r="C14" i="1" s="1"/>
  <c r="I28" i="1"/>
  <c r="S22" i="1"/>
  <c r="T22" i="1" s="1"/>
  <c r="V22" i="1"/>
  <c r="W22" i="1" s="1"/>
  <c r="X22" i="1" s="1"/>
  <c r="R23" i="1"/>
  <c r="D15" i="1"/>
  <c r="D14" i="1"/>
  <c r="G24" i="1"/>
  <c r="AN24" i="1"/>
  <c r="AR23" i="1"/>
  <c r="AP28" i="1"/>
  <c r="Z20" i="1"/>
  <c r="AA20" i="1" s="1"/>
  <c r="AF18" i="1"/>
  <c r="AG18" i="1" s="1"/>
  <c r="AI16" i="1"/>
  <c r="AJ16" i="1" s="1"/>
  <c r="AK16" i="1" s="1"/>
  <c r="AL16" i="1" s="1"/>
  <c r="AD17" i="1"/>
  <c r="X21" i="1"/>
  <c r="AC19" i="1"/>
  <c r="AD19" i="1" s="1"/>
  <c r="M23" i="1"/>
  <c r="L23" i="1"/>
  <c r="U22" i="1"/>
  <c r="H24" i="1"/>
  <c r="N24" i="1" s="1"/>
  <c r="K23" i="1"/>
  <c r="O23" i="1"/>
  <c r="P26" i="1"/>
  <c r="Q26" i="1"/>
  <c r="E14" i="1" l="1"/>
  <c r="F14" i="1" s="1"/>
  <c r="C15" i="1" s="1"/>
  <c r="E15" i="1"/>
  <c r="F15" i="1" s="1"/>
  <c r="I29" i="1"/>
  <c r="S23" i="1"/>
  <c r="T23" i="1" s="1"/>
  <c r="V23" i="1"/>
  <c r="W23" i="1" s="1"/>
  <c r="X23" i="1" s="1"/>
  <c r="Y23" i="1" s="1"/>
  <c r="R24" i="1"/>
  <c r="G25" i="1"/>
  <c r="AN25" i="1"/>
  <c r="AR24" i="1"/>
  <c r="AP29" i="1"/>
  <c r="AM16" i="1"/>
  <c r="AE17" i="1"/>
  <c r="AF17" i="1" s="1"/>
  <c r="AG17" i="1" s="1"/>
  <c r="AH17" i="1" s="1"/>
  <c r="AI17" i="1" s="1"/>
  <c r="AJ17" i="1" s="1"/>
  <c r="AK17" i="1" s="1"/>
  <c r="AB20" i="1"/>
  <c r="AC20" i="1" s="1"/>
  <c r="AD20" i="1" s="1"/>
  <c r="AH18" i="1"/>
  <c r="AI18" i="1" s="1"/>
  <c r="Y21" i="1"/>
  <c r="AE19" i="1"/>
  <c r="Y22" i="1"/>
  <c r="M24" i="1"/>
  <c r="L24" i="1"/>
  <c r="H25" i="1"/>
  <c r="N25" i="1" s="1"/>
  <c r="K24" i="1"/>
  <c r="O24" i="1"/>
  <c r="U23" i="1"/>
  <c r="P27" i="1"/>
  <c r="Q27" i="1"/>
  <c r="C16" i="1" l="1"/>
  <c r="I30" i="1"/>
  <c r="S24" i="1"/>
  <c r="T24" i="1" s="1"/>
  <c r="V24" i="1"/>
  <c r="W24" i="1" s="1"/>
  <c r="X24" i="1" s="1"/>
  <c r="R25" i="1"/>
  <c r="D16" i="1"/>
  <c r="G26" i="1"/>
  <c r="G27" i="1" s="1"/>
  <c r="AN26" i="1"/>
  <c r="AR25" i="1"/>
  <c r="AP30" i="1"/>
  <c r="AF19" i="1"/>
  <c r="AG19" i="1" s="1"/>
  <c r="Z21" i="1"/>
  <c r="AA21" i="1" s="1"/>
  <c r="AL17" i="1"/>
  <c r="AM17" i="1"/>
  <c r="Z23" i="1"/>
  <c r="AA23" i="1" s="1"/>
  <c r="AB23" i="1" s="1"/>
  <c r="AC23" i="1" s="1"/>
  <c r="AD23" i="1" s="1"/>
  <c r="AE23" i="1" s="1"/>
  <c r="AJ18" i="1"/>
  <c r="AE20" i="1"/>
  <c r="Z22" i="1"/>
  <c r="M25" i="1"/>
  <c r="L25" i="1"/>
  <c r="H26" i="1"/>
  <c r="N26" i="1" s="1"/>
  <c r="K25" i="1"/>
  <c r="O25" i="1"/>
  <c r="U24" i="1"/>
  <c r="P28" i="1"/>
  <c r="Q28" i="1"/>
  <c r="E16" i="1" l="1"/>
  <c r="F16" i="1" s="1"/>
  <c r="C17" i="1" s="1"/>
  <c r="I31" i="1"/>
  <c r="S25" i="1"/>
  <c r="T25" i="1" s="1"/>
  <c r="R26" i="1"/>
  <c r="V25" i="1"/>
  <c r="W25" i="1" s="1"/>
  <c r="X25" i="1" s="1"/>
  <c r="Y25" i="1" s="1"/>
  <c r="Z25" i="1" s="1"/>
  <c r="D17" i="1"/>
  <c r="AN27" i="1"/>
  <c r="AR26" i="1"/>
  <c r="AP31" i="1"/>
  <c r="AH19" i="1"/>
  <c r="AI19" i="1" s="1"/>
  <c r="AJ19" i="1" s="1"/>
  <c r="AK19" i="1" s="1"/>
  <c r="AL19" i="1" s="1"/>
  <c r="AF20" i="1"/>
  <c r="AG20" i="1" s="1"/>
  <c r="AH20" i="1" s="1"/>
  <c r="AI20" i="1" s="1"/>
  <c r="AJ20" i="1" s="1"/>
  <c r="AK20" i="1" s="1"/>
  <c r="AK18" i="1"/>
  <c r="AL18" i="1" s="1"/>
  <c r="Y24" i="1"/>
  <c r="Z24" i="1" s="1"/>
  <c r="AA24" i="1" s="1"/>
  <c r="AB24" i="1" s="1"/>
  <c r="AA22" i="1"/>
  <c r="AB22" i="1" s="1"/>
  <c r="AC22" i="1" s="1"/>
  <c r="AF23" i="1"/>
  <c r="AG23" i="1" s="1"/>
  <c r="AB21" i="1"/>
  <c r="AC21" i="1" s="1"/>
  <c r="M26" i="1"/>
  <c r="L26" i="1"/>
  <c r="U25" i="1"/>
  <c r="H27" i="1"/>
  <c r="N27" i="1" s="1"/>
  <c r="K26" i="1"/>
  <c r="O26" i="1"/>
  <c r="P29" i="1"/>
  <c r="Q29" i="1"/>
  <c r="E17" i="1" l="1"/>
  <c r="I32" i="1"/>
  <c r="S26" i="1"/>
  <c r="T26" i="1" s="1"/>
  <c r="V26" i="1"/>
  <c r="W26" i="1" s="1"/>
  <c r="X26" i="1" s="1"/>
  <c r="R27" i="1"/>
  <c r="G28" i="1"/>
  <c r="AM18" i="1"/>
  <c r="D18" i="1" s="1"/>
  <c r="AN28" i="1"/>
  <c r="AR27" i="1"/>
  <c r="AP32" i="1"/>
  <c r="AM20" i="1"/>
  <c r="AL20" i="1"/>
  <c r="AM19" i="1"/>
  <c r="AD22" i="1"/>
  <c r="AE22" i="1" s="1"/>
  <c r="AA25" i="1"/>
  <c r="AB25" i="1" s="1"/>
  <c r="AD21" i="1"/>
  <c r="AC24" i="1"/>
  <c r="AH23" i="1"/>
  <c r="M27" i="1"/>
  <c r="L27" i="1"/>
  <c r="H28" i="1"/>
  <c r="N28" i="1" s="1"/>
  <c r="K27" i="1"/>
  <c r="O27" i="1"/>
  <c r="U26" i="1"/>
  <c r="P30" i="1"/>
  <c r="Q30" i="1"/>
  <c r="F17" i="1" l="1"/>
  <c r="C18" i="1" s="1"/>
  <c r="E18" i="1"/>
  <c r="I33" i="1"/>
  <c r="S27" i="1"/>
  <c r="T27" i="1" s="1"/>
  <c r="V27" i="1"/>
  <c r="W27" i="1" s="1"/>
  <c r="X27" i="1" s="1"/>
  <c r="Y27" i="1" s="1"/>
  <c r="Z27" i="1" s="1"/>
  <c r="R28" i="1"/>
  <c r="D20" i="1"/>
  <c r="D19" i="1"/>
  <c r="G29" i="1"/>
  <c r="AN29" i="1"/>
  <c r="AR28" i="1"/>
  <c r="AP33" i="1"/>
  <c r="Y26" i="1"/>
  <c r="Z26" i="1" s="1"/>
  <c r="AA26" i="1" s="1"/>
  <c r="AE21" i="1"/>
  <c r="AF21" i="1" s="1"/>
  <c r="AG21" i="1" s="1"/>
  <c r="AH21" i="1" s="1"/>
  <c r="AI21" i="1" s="1"/>
  <c r="AJ21" i="1" s="1"/>
  <c r="AK21" i="1" s="1"/>
  <c r="AL21" i="1" s="1"/>
  <c r="AC25" i="1"/>
  <c r="AF22" i="1"/>
  <c r="AG22" i="1" s="1"/>
  <c r="AH22" i="1" s="1"/>
  <c r="AI22" i="1" s="1"/>
  <c r="AJ22" i="1" s="1"/>
  <c r="AK22" i="1" s="1"/>
  <c r="AL22" i="1" s="1"/>
  <c r="AD24" i="1"/>
  <c r="AI23" i="1"/>
  <c r="AJ23" i="1" s="1"/>
  <c r="AK23" i="1" s="1"/>
  <c r="M28" i="1"/>
  <c r="L28" i="1"/>
  <c r="U27" i="1"/>
  <c r="H29" i="1"/>
  <c r="N29" i="1" s="1"/>
  <c r="K28" i="1"/>
  <c r="O28" i="1"/>
  <c r="P31" i="1"/>
  <c r="Q31" i="1"/>
  <c r="F18" i="1" l="1"/>
  <c r="C19" i="1" s="1"/>
  <c r="E19" i="1"/>
  <c r="F19" i="1" s="1"/>
  <c r="E20" i="1"/>
  <c r="F20" i="1" s="1"/>
  <c r="I34" i="1"/>
  <c r="S28" i="1"/>
  <c r="T28" i="1" s="1"/>
  <c r="V28" i="1"/>
  <c r="W28" i="1" s="1"/>
  <c r="X28" i="1" s="1"/>
  <c r="R29" i="1"/>
  <c r="G30" i="1"/>
  <c r="AN30" i="1"/>
  <c r="AR29" i="1"/>
  <c r="AP34" i="1"/>
  <c r="AM22" i="1"/>
  <c r="AM21" i="1"/>
  <c r="AM23" i="1"/>
  <c r="AD25" i="1"/>
  <c r="AE25" i="1" s="1"/>
  <c r="AF25" i="1" s="1"/>
  <c r="AG25" i="1" s="1"/>
  <c r="AH25" i="1" s="1"/>
  <c r="AI25" i="1" s="1"/>
  <c r="AJ25" i="1" s="1"/>
  <c r="AK25" i="1" s="1"/>
  <c r="AB26" i="1"/>
  <c r="AC26" i="1" s="1"/>
  <c r="AA27" i="1"/>
  <c r="AB27" i="1" s="1"/>
  <c r="AE24" i="1"/>
  <c r="AL23" i="1"/>
  <c r="M29" i="1"/>
  <c r="L29" i="1"/>
  <c r="U28" i="1"/>
  <c r="H30" i="1"/>
  <c r="N30" i="1" s="1"/>
  <c r="K29" i="1"/>
  <c r="O29" i="1"/>
  <c r="P32" i="1"/>
  <c r="Q32" i="1"/>
  <c r="C20" i="1" l="1"/>
  <c r="C21" i="1" s="1"/>
  <c r="I35" i="1"/>
  <c r="S29" i="1"/>
  <c r="T29" i="1" s="1"/>
  <c r="R30" i="1"/>
  <c r="V29" i="1"/>
  <c r="W29" i="1" s="1"/>
  <c r="X29" i="1" s="1"/>
  <c r="D21" i="1"/>
  <c r="D23" i="1"/>
  <c r="D22" i="1"/>
  <c r="G31" i="1"/>
  <c r="AN31" i="1"/>
  <c r="AR30" i="1"/>
  <c r="AP35" i="1"/>
  <c r="AM25" i="1"/>
  <c r="AF24" i="1"/>
  <c r="AG24" i="1" s="1"/>
  <c r="AD26" i="1"/>
  <c r="AC27" i="1"/>
  <c r="AL25" i="1"/>
  <c r="Y28" i="1"/>
  <c r="Z28" i="1" s="1"/>
  <c r="M30" i="1"/>
  <c r="L30" i="1"/>
  <c r="U29" i="1"/>
  <c r="H31" i="1"/>
  <c r="N31" i="1" s="1"/>
  <c r="K30" i="1"/>
  <c r="O30" i="1"/>
  <c r="P33" i="1"/>
  <c r="Q33" i="1"/>
  <c r="E23" i="1" l="1"/>
  <c r="F23" i="1" s="1"/>
  <c r="E21" i="1"/>
  <c r="F21" i="1" s="1"/>
  <c r="C22" i="1" s="1"/>
  <c r="E22" i="1"/>
  <c r="F22" i="1" s="1"/>
  <c r="I36" i="1"/>
  <c r="S30" i="1"/>
  <c r="T30" i="1" s="1"/>
  <c r="V30" i="1"/>
  <c r="W30" i="1" s="1"/>
  <c r="X30" i="1" s="1"/>
  <c r="R31" i="1"/>
  <c r="D25" i="1"/>
  <c r="G32" i="1"/>
  <c r="AN32" i="1"/>
  <c r="AR31" i="1"/>
  <c r="AP36" i="1"/>
  <c r="AE26" i="1"/>
  <c r="AF26" i="1" s="1"/>
  <c r="AG26" i="1" s="1"/>
  <c r="AH26" i="1" s="1"/>
  <c r="AI26" i="1" s="1"/>
  <c r="AJ26" i="1" s="1"/>
  <c r="AK26" i="1" s="1"/>
  <c r="AD27" i="1"/>
  <c r="AE27" i="1" s="1"/>
  <c r="AF27" i="1" s="1"/>
  <c r="AG27" i="1" s="1"/>
  <c r="AH27" i="1" s="1"/>
  <c r="AI27" i="1" s="1"/>
  <c r="AJ27" i="1" s="1"/>
  <c r="AK27" i="1" s="1"/>
  <c r="AA28" i="1"/>
  <c r="AB28" i="1" s="1"/>
  <c r="Y29" i="1"/>
  <c r="AH24" i="1"/>
  <c r="M31" i="1"/>
  <c r="L31" i="1"/>
  <c r="U30" i="1"/>
  <c r="H32" i="1"/>
  <c r="N32" i="1" s="1"/>
  <c r="K31" i="1"/>
  <c r="O31" i="1"/>
  <c r="P34" i="1"/>
  <c r="Q34" i="1"/>
  <c r="V31" i="1" l="1"/>
  <c r="W31" i="1" s="1"/>
  <c r="X31" i="1" s="1"/>
  <c r="Y31" i="1" s="1"/>
  <c r="C23" i="1"/>
  <c r="C24" i="1" s="1"/>
  <c r="E25" i="1"/>
  <c r="F25" i="1" s="1"/>
  <c r="I37" i="1"/>
  <c r="S31" i="1"/>
  <c r="T31" i="1" s="1"/>
  <c r="R32" i="1"/>
  <c r="G33" i="1"/>
  <c r="AN33" i="1"/>
  <c r="AR32" i="1"/>
  <c r="AP37" i="1"/>
  <c r="AM27" i="1"/>
  <c r="AL26" i="1"/>
  <c r="AI24" i="1"/>
  <c r="AJ24" i="1" s="1"/>
  <c r="AK24" i="1" s="1"/>
  <c r="AL24" i="1" s="1"/>
  <c r="AM26" i="1"/>
  <c r="Y30" i="1"/>
  <c r="Z30" i="1" s="1"/>
  <c r="AL27" i="1"/>
  <c r="AC28" i="1"/>
  <c r="AD28" i="1" s="1"/>
  <c r="AE28" i="1" s="1"/>
  <c r="AF28" i="1" s="1"/>
  <c r="AG28" i="1" s="1"/>
  <c r="AH28" i="1" s="1"/>
  <c r="AI28" i="1" s="1"/>
  <c r="AJ28" i="1" s="1"/>
  <c r="AK28" i="1" s="1"/>
  <c r="AL28" i="1" s="1"/>
  <c r="Z29" i="1"/>
  <c r="M32" i="1"/>
  <c r="L32" i="1"/>
  <c r="H33" i="1"/>
  <c r="N33" i="1" s="1"/>
  <c r="K32" i="1"/>
  <c r="O32" i="1"/>
  <c r="U31" i="1"/>
  <c r="P35" i="1"/>
  <c r="Q35" i="1"/>
  <c r="I38" i="1" l="1"/>
  <c r="S32" i="1"/>
  <c r="T32" i="1" s="1"/>
  <c r="V32" i="1"/>
  <c r="W32" i="1" s="1"/>
  <c r="R33" i="1"/>
  <c r="D26" i="1"/>
  <c r="D27" i="1"/>
  <c r="G34" i="1"/>
  <c r="AN34" i="1"/>
  <c r="AR33" i="1"/>
  <c r="AP38" i="1"/>
  <c r="AM28" i="1"/>
  <c r="AA29" i="1"/>
  <c r="AB29" i="1" s="1"/>
  <c r="AM24" i="1"/>
  <c r="D24" i="1" s="1"/>
  <c r="AA30" i="1"/>
  <c r="AB30" i="1" s="1"/>
  <c r="AC30" i="1" s="1"/>
  <c r="Z31" i="1"/>
  <c r="M33" i="1"/>
  <c r="L33" i="1"/>
  <c r="H34" i="1"/>
  <c r="N34" i="1" s="1"/>
  <c r="K33" i="1"/>
  <c r="O33" i="1"/>
  <c r="U32" i="1"/>
  <c r="P36" i="1"/>
  <c r="Q36" i="1"/>
  <c r="V33" i="1" l="1"/>
  <c r="W33" i="1" s="1"/>
  <c r="X33" i="1" s="1"/>
  <c r="E27" i="1"/>
  <c r="F27" i="1" s="1"/>
  <c r="E24" i="1"/>
  <c r="E26" i="1"/>
  <c r="F26" i="1" s="1"/>
  <c r="I39" i="1"/>
  <c r="S33" i="1"/>
  <c r="T33" i="1" s="1"/>
  <c r="R34" i="1"/>
  <c r="D28" i="1"/>
  <c r="G35" i="1"/>
  <c r="AN35" i="1"/>
  <c r="AR34" i="1"/>
  <c r="AP39" i="1"/>
  <c r="AD30" i="1"/>
  <c r="AA31" i="1"/>
  <c r="AB31" i="1" s="1"/>
  <c r="AC29" i="1"/>
  <c r="X32" i="1"/>
  <c r="M34" i="1"/>
  <c r="L34" i="1"/>
  <c r="U33" i="1"/>
  <c r="H35" i="1"/>
  <c r="N35" i="1" s="1"/>
  <c r="K34" i="1"/>
  <c r="O34" i="1"/>
  <c r="P37" i="1"/>
  <c r="Q37" i="1"/>
  <c r="V34" i="1" l="1"/>
  <c r="W34" i="1" s="1"/>
  <c r="F24" i="1"/>
  <c r="C25" i="1" s="1"/>
  <c r="C26" i="1" s="1"/>
  <c r="C27" i="1" s="1"/>
  <c r="C28" i="1" s="1"/>
  <c r="E28" i="1"/>
  <c r="I40" i="1"/>
  <c r="S34" i="1"/>
  <c r="T34" i="1" s="1"/>
  <c r="R35" i="1"/>
  <c r="G36" i="1"/>
  <c r="AN36" i="1"/>
  <c r="AR35" i="1"/>
  <c r="AP40" i="1"/>
  <c r="AE30" i="1"/>
  <c r="AF30" i="1" s="1"/>
  <c r="AG30" i="1" s="1"/>
  <c r="AH30" i="1" s="1"/>
  <c r="AI30" i="1" s="1"/>
  <c r="Y33" i="1"/>
  <c r="AC31" i="1"/>
  <c r="Y32" i="1"/>
  <c r="AD29" i="1"/>
  <c r="AE29" i="1" s="1"/>
  <c r="AF29" i="1" s="1"/>
  <c r="M35" i="1"/>
  <c r="L35" i="1"/>
  <c r="H36" i="1"/>
  <c r="N36" i="1" s="1"/>
  <c r="K35" i="1"/>
  <c r="O35" i="1"/>
  <c r="U34" i="1"/>
  <c r="P38" i="1"/>
  <c r="Q38" i="1"/>
  <c r="F28" i="1" l="1"/>
  <c r="C29" i="1" s="1"/>
  <c r="I41" i="1"/>
  <c r="S35" i="1"/>
  <c r="T35" i="1" s="1"/>
  <c r="R36" i="1"/>
  <c r="V35" i="1"/>
  <c r="W35" i="1" s="1"/>
  <c r="X35" i="1" s="1"/>
  <c r="G37" i="1"/>
  <c r="AN37" i="1"/>
  <c r="AR36" i="1"/>
  <c r="AP41" i="1"/>
  <c r="AD31" i="1"/>
  <c r="AE31" i="1" s="1"/>
  <c r="AF31" i="1" s="1"/>
  <c r="AG31" i="1" s="1"/>
  <c r="AH31" i="1" s="1"/>
  <c r="AI31" i="1" s="1"/>
  <c r="AJ31" i="1" s="1"/>
  <c r="AK31" i="1" s="1"/>
  <c r="AL31" i="1" s="1"/>
  <c r="AJ30" i="1"/>
  <c r="AK30" i="1" s="1"/>
  <c r="AL30" i="1" s="1"/>
  <c r="AG29" i="1"/>
  <c r="X34" i="1"/>
  <c r="Z32" i="1"/>
  <c r="Z33" i="1"/>
  <c r="AA33" i="1" s="1"/>
  <c r="M36" i="1"/>
  <c r="L36" i="1"/>
  <c r="H37" i="1"/>
  <c r="N37" i="1" s="1"/>
  <c r="K36" i="1"/>
  <c r="O36" i="1"/>
  <c r="U35" i="1"/>
  <c r="P39" i="1"/>
  <c r="Q39" i="1"/>
  <c r="I42" i="1" l="1"/>
  <c r="S36" i="1"/>
  <c r="T36" i="1" s="1"/>
  <c r="R37" i="1"/>
  <c r="V36" i="1"/>
  <c r="W36" i="1" s="1"/>
  <c r="X36" i="1" s="1"/>
  <c r="Y36" i="1" s="1"/>
  <c r="G38" i="1"/>
  <c r="AN38" i="1"/>
  <c r="AR37" i="1"/>
  <c r="AP42" i="1"/>
  <c r="AM30" i="1"/>
  <c r="AM31" i="1"/>
  <c r="AH29" i="1"/>
  <c r="AI29" i="1" s="1"/>
  <c r="AJ29" i="1" s="1"/>
  <c r="AK29" i="1" s="1"/>
  <c r="AL29" i="1" s="1"/>
  <c r="Y35" i="1"/>
  <c r="AA32" i="1"/>
  <c r="AB33" i="1"/>
  <c r="AC33" i="1" s="1"/>
  <c r="Y34" i="1"/>
  <c r="M37" i="1"/>
  <c r="L37" i="1"/>
  <c r="U36" i="1"/>
  <c r="H38" i="1"/>
  <c r="N38" i="1" s="1"/>
  <c r="K37" i="1"/>
  <c r="O37" i="1"/>
  <c r="P40" i="1"/>
  <c r="Q40" i="1"/>
  <c r="I43" i="1" l="1"/>
  <c r="S37" i="1"/>
  <c r="T37" i="1" s="1"/>
  <c r="R38" i="1"/>
  <c r="V37" i="1"/>
  <c r="W37" i="1" s="1"/>
  <c r="D31" i="1"/>
  <c r="D30" i="1"/>
  <c r="G39" i="1"/>
  <c r="AN39" i="1"/>
  <c r="AR38" i="1"/>
  <c r="AP43" i="1"/>
  <c r="AM29" i="1"/>
  <c r="D29" i="1" s="1"/>
  <c r="AB32" i="1"/>
  <c r="Z36" i="1"/>
  <c r="AD33" i="1"/>
  <c r="AE33" i="1" s="1"/>
  <c r="AF33" i="1" s="1"/>
  <c r="AG33" i="1" s="1"/>
  <c r="AH33" i="1" s="1"/>
  <c r="Z34" i="1"/>
  <c r="Z35" i="1"/>
  <c r="M38" i="1"/>
  <c r="L38" i="1"/>
  <c r="U37" i="1"/>
  <c r="H39" i="1"/>
  <c r="N39" i="1" s="1"/>
  <c r="K38" i="1"/>
  <c r="O38" i="1"/>
  <c r="P41" i="1"/>
  <c r="Q41" i="1"/>
  <c r="E30" i="1" l="1"/>
  <c r="F30" i="1" s="1"/>
  <c r="E31" i="1"/>
  <c r="F31" i="1" s="1"/>
  <c r="E29" i="1"/>
  <c r="I44" i="1"/>
  <c r="S38" i="1"/>
  <c r="T38" i="1" s="1"/>
  <c r="V38" i="1"/>
  <c r="W38" i="1" s="1"/>
  <c r="R39" i="1"/>
  <c r="G40" i="1"/>
  <c r="AN40" i="1"/>
  <c r="AR39" i="1"/>
  <c r="AP44" i="1"/>
  <c r="AA35" i="1"/>
  <c r="AB35" i="1" s="1"/>
  <c r="AI33" i="1"/>
  <c r="AJ33" i="1" s="1"/>
  <c r="AA36" i="1"/>
  <c r="AC32" i="1"/>
  <c r="AA34" i="1"/>
  <c r="X37" i="1"/>
  <c r="Y37" i="1" s="1"/>
  <c r="M39" i="1"/>
  <c r="L39" i="1"/>
  <c r="H40" i="1"/>
  <c r="N40" i="1" s="1"/>
  <c r="K39" i="1"/>
  <c r="O39" i="1"/>
  <c r="U38" i="1"/>
  <c r="P42" i="1"/>
  <c r="Q42" i="1"/>
  <c r="V39" i="1" l="1"/>
  <c r="W39" i="1" s="1"/>
  <c r="X39" i="1" s="1"/>
  <c r="F29" i="1"/>
  <c r="C30" i="1" s="1"/>
  <c r="C31" i="1" s="1"/>
  <c r="C32" i="1" s="1"/>
  <c r="I45" i="1"/>
  <c r="S39" i="1"/>
  <c r="T39" i="1" s="1"/>
  <c r="R40" i="1"/>
  <c r="G41" i="1"/>
  <c r="AN41" i="1"/>
  <c r="AR40" i="1"/>
  <c r="AP45" i="1"/>
  <c r="AC35" i="1"/>
  <c r="AB34" i="1"/>
  <c r="AC34" i="1" s="1"/>
  <c r="X38" i="1"/>
  <c r="Y38" i="1" s="1"/>
  <c r="Z38" i="1" s="1"/>
  <c r="AA38" i="1" s="1"/>
  <c r="AK33" i="1"/>
  <c r="AL33" i="1" s="1"/>
  <c r="AD32" i="1"/>
  <c r="AB36" i="1"/>
  <c r="AC36" i="1" s="1"/>
  <c r="Z37" i="1"/>
  <c r="M40" i="1"/>
  <c r="L40" i="1"/>
  <c r="U39" i="1"/>
  <c r="H41" i="1"/>
  <c r="N41" i="1" s="1"/>
  <c r="K40" i="1"/>
  <c r="O40" i="1"/>
  <c r="P43" i="1"/>
  <c r="Q43" i="1"/>
  <c r="I46" i="1" l="1"/>
  <c r="S40" i="1"/>
  <c r="T40" i="1" s="1"/>
  <c r="V40" i="1"/>
  <c r="W40" i="1" s="1"/>
  <c r="R41" i="1"/>
  <c r="G42" i="1"/>
  <c r="AN42" i="1"/>
  <c r="AR41" i="1"/>
  <c r="AP46" i="1"/>
  <c r="AD34" i="1"/>
  <c r="AE34" i="1" s="1"/>
  <c r="AF34" i="1" s="1"/>
  <c r="AG34" i="1" s="1"/>
  <c r="AH34" i="1" s="1"/>
  <c r="AI34" i="1" s="1"/>
  <c r="AJ34" i="1" s="1"/>
  <c r="AK34" i="1" s="1"/>
  <c r="AL34" i="1" s="1"/>
  <c r="AM33" i="1"/>
  <c r="AE32" i="1"/>
  <c r="AF32" i="1" s="1"/>
  <c r="AG32" i="1" s="1"/>
  <c r="AH32" i="1" s="1"/>
  <c r="AI32" i="1" s="1"/>
  <c r="AD35" i="1"/>
  <c r="AE35" i="1" s="1"/>
  <c r="AF35" i="1" s="1"/>
  <c r="AG35" i="1" s="1"/>
  <c r="AH35" i="1" s="1"/>
  <c r="AI35" i="1" s="1"/>
  <c r="AJ35" i="1" s="1"/>
  <c r="AK35" i="1" s="1"/>
  <c r="AA37" i="1"/>
  <c r="Y39" i="1"/>
  <c r="AD36" i="1"/>
  <c r="AB38" i="1"/>
  <c r="AC38" i="1" s="1"/>
  <c r="AD38" i="1" s="1"/>
  <c r="M41" i="1"/>
  <c r="L41" i="1"/>
  <c r="H42" i="1"/>
  <c r="N42" i="1" s="1"/>
  <c r="K41" i="1"/>
  <c r="O41" i="1"/>
  <c r="U40" i="1"/>
  <c r="P44" i="1"/>
  <c r="Q44" i="1"/>
  <c r="I47" i="1" l="1"/>
  <c r="S41" i="1"/>
  <c r="T41" i="1" s="1"/>
  <c r="V41" i="1"/>
  <c r="W41" i="1" s="1"/>
  <c r="R42" i="1"/>
  <c r="D33" i="1"/>
  <c r="G43" i="1"/>
  <c r="AN43" i="1"/>
  <c r="AR42" i="1"/>
  <c r="AP47" i="1"/>
  <c r="AJ32" i="1"/>
  <c r="AK32" i="1" s="1"/>
  <c r="AL32" i="1" s="1"/>
  <c r="AL35" i="1"/>
  <c r="Z39" i="1"/>
  <c r="AA39" i="1" s="1"/>
  <c r="AB39" i="1" s="1"/>
  <c r="AB37" i="1"/>
  <c r="AC37" i="1" s="1"/>
  <c r="AM35" i="1"/>
  <c r="AM34" i="1"/>
  <c r="AE36" i="1"/>
  <c r="X40" i="1"/>
  <c r="AE38" i="1"/>
  <c r="AF38" i="1" s="1"/>
  <c r="AG38" i="1" s="1"/>
  <c r="M42" i="1"/>
  <c r="L42" i="1"/>
  <c r="U41" i="1"/>
  <c r="H43" i="1"/>
  <c r="N43" i="1" s="1"/>
  <c r="K42" i="1"/>
  <c r="O42" i="1"/>
  <c r="P45" i="1"/>
  <c r="Q45" i="1"/>
  <c r="E33" i="1" l="1"/>
  <c r="F33" i="1" s="1"/>
  <c r="I48" i="1"/>
  <c r="S42" i="1"/>
  <c r="T42" i="1" s="1"/>
  <c r="V42" i="1"/>
  <c r="W42" i="1" s="1"/>
  <c r="X42" i="1" s="1"/>
  <c r="Y42" i="1" s="1"/>
  <c r="R43" i="1"/>
  <c r="D35" i="1"/>
  <c r="D34" i="1"/>
  <c r="G44" i="1"/>
  <c r="AN44" i="1"/>
  <c r="AR43" i="1"/>
  <c r="AP48" i="1"/>
  <c r="AM32" i="1"/>
  <c r="D32" i="1" s="1"/>
  <c r="Y40" i="1"/>
  <c r="Z40" i="1" s="1"/>
  <c r="AF36" i="1"/>
  <c r="AG36" i="1" s="1"/>
  <c r="AH36" i="1" s="1"/>
  <c r="AI36" i="1" s="1"/>
  <c r="AJ36" i="1" s="1"/>
  <c r="AK36" i="1" s="1"/>
  <c r="AL36" i="1" s="1"/>
  <c r="AD37" i="1"/>
  <c r="AE37" i="1" s="1"/>
  <c r="AC39" i="1"/>
  <c r="AH38" i="1"/>
  <c r="AI38" i="1" s="1"/>
  <c r="AJ38" i="1" s="1"/>
  <c r="AK38" i="1" s="1"/>
  <c r="X41" i="1"/>
  <c r="M43" i="1"/>
  <c r="L43" i="1"/>
  <c r="H44" i="1"/>
  <c r="N44" i="1" s="1"/>
  <c r="K43" i="1"/>
  <c r="O43" i="1"/>
  <c r="U42" i="1"/>
  <c r="P46" i="1"/>
  <c r="Q46" i="1"/>
  <c r="E35" i="1" l="1"/>
  <c r="F35" i="1" s="1"/>
  <c r="E32" i="1"/>
  <c r="E34" i="1"/>
  <c r="F34" i="1" s="1"/>
  <c r="I49" i="1"/>
  <c r="S43" i="1"/>
  <c r="T43" i="1" s="1"/>
  <c r="V43" i="1"/>
  <c r="W43" i="1" s="1"/>
  <c r="R44" i="1"/>
  <c r="G45" i="1"/>
  <c r="AN45" i="1"/>
  <c r="AR44" i="1"/>
  <c r="AP49" i="1"/>
  <c r="AA40" i="1"/>
  <c r="AB40" i="1" s="1"/>
  <c r="AC40" i="1" s="1"/>
  <c r="AD40" i="1" s="1"/>
  <c r="AM38" i="1"/>
  <c r="AM36" i="1"/>
  <c r="AF37" i="1"/>
  <c r="AG37" i="1" s="1"/>
  <c r="AH37" i="1" s="1"/>
  <c r="AI37" i="1" s="1"/>
  <c r="AJ37" i="1" s="1"/>
  <c r="AD39" i="1"/>
  <c r="AL38" i="1"/>
  <c r="Y41" i="1"/>
  <c r="Z41" i="1" s="1"/>
  <c r="Z42" i="1"/>
  <c r="AA42" i="1" s="1"/>
  <c r="M44" i="1"/>
  <c r="L44" i="1"/>
  <c r="U43" i="1"/>
  <c r="H45" i="1"/>
  <c r="N45" i="1" s="1"/>
  <c r="K44" i="1"/>
  <c r="O44" i="1"/>
  <c r="P47" i="1"/>
  <c r="Q47" i="1"/>
  <c r="F32" i="1" l="1"/>
  <c r="C33" i="1" s="1"/>
  <c r="C34" i="1" s="1"/>
  <c r="C35" i="1" s="1"/>
  <c r="C36" i="1" s="1"/>
  <c r="I50" i="1"/>
  <c r="S44" i="1"/>
  <c r="T44" i="1" s="1"/>
  <c r="V44" i="1"/>
  <c r="W44" i="1" s="1"/>
  <c r="R45" i="1"/>
  <c r="D38" i="1"/>
  <c r="D36" i="1"/>
  <c r="G46" i="1"/>
  <c r="AN46" i="1"/>
  <c r="AR45" i="1"/>
  <c r="AP50" i="1"/>
  <c r="AK37" i="1"/>
  <c r="AL37" i="1" s="1"/>
  <c r="AE39" i="1"/>
  <c r="AE40" i="1"/>
  <c r="AF40" i="1" s="1"/>
  <c r="AG40" i="1" s="1"/>
  <c r="AH40" i="1" s="1"/>
  <c r="AI40" i="1" s="1"/>
  <c r="AJ40" i="1" s="1"/>
  <c r="AK40" i="1" s="1"/>
  <c r="AB42" i="1"/>
  <c r="AC42" i="1" s="1"/>
  <c r="AA41" i="1"/>
  <c r="AB41" i="1" s="1"/>
  <c r="X43" i="1"/>
  <c r="Y43" i="1" s="1"/>
  <c r="M45" i="1"/>
  <c r="L45" i="1"/>
  <c r="U44" i="1"/>
  <c r="H46" i="1"/>
  <c r="N46" i="1" s="1"/>
  <c r="K45" i="1"/>
  <c r="O45" i="1"/>
  <c r="P48" i="1"/>
  <c r="Q48" i="1"/>
  <c r="E36" i="1" l="1"/>
  <c r="E38" i="1"/>
  <c r="F38" i="1" s="1"/>
  <c r="I51" i="1"/>
  <c r="S45" i="1"/>
  <c r="T45" i="1" s="1"/>
  <c r="V45" i="1"/>
  <c r="W45" i="1" s="1"/>
  <c r="R46" i="1"/>
  <c r="G47" i="1"/>
  <c r="AN47" i="1"/>
  <c r="AR46" i="1"/>
  <c r="AP51" i="1"/>
  <c r="AM40" i="1"/>
  <c r="AM37" i="1"/>
  <c r="D37" i="1" s="1"/>
  <c r="AF39" i="1"/>
  <c r="AG39" i="1" s="1"/>
  <c r="AD42" i="1"/>
  <c r="AE42" i="1" s="1"/>
  <c r="AL40" i="1"/>
  <c r="Z43" i="1"/>
  <c r="AA43" i="1" s="1"/>
  <c r="X44" i="1"/>
  <c r="AC41" i="1"/>
  <c r="M46" i="1"/>
  <c r="L46" i="1"/>
  <c r="U45" i="1"/>
  <c r="H47" i="1"/>
  <c r="N47" i="1" s="1"/>
  <c r="K46" i="1"/>
  <c r="O46" i="1"/>
  <c r="P49" i="1"/>
  <c r="Q49" i="1"/>
  <c r="F36" i="1" l="1"/>
  <c r="C37" i="1" s="1"/>
  <c r="E37" i="1"/>
  <c r="I52" i="1"/>
  <c r="S46" i="1"/>
  <c r="T46" i="1" s="1"/>
  <c r="R47" i="1"/>
  <c r="V46" i="1"/>
  <c r="W46" i="1" s="1"/>
  <c r="D40" i="1"/>
  <c r="G48" i="1"/>
  <c r="AN48" i="1"/>
  <c r="AR47" i="1"/>
  <c r="AP52" i="1"/>
  <c r="AH39" i="1"/>
  <c r="AI39" i="1" s="1"/>
  <c r="AJ39" i="1" s="1"/>
  <c r="AK39" i="1" s="1"/>
  <c r="AD41" i="1"/>
  <c r="Y44" i="1"/>
  <c r="X45" i="1"/>
  <c r="Y45" i="1" s="1"/>
  <c r="AB43" i="1"/>
  <c r="AF42" i="1"/>
  <c r="M47" i="1"/>
  <c r="L47" i="1"/>
  <c r="U46" i="1"/>
  <c r="H48" i="1"/>
  <c r="N48" i="1" s="1"/>
  <c r="K47" i="1"/>
  <c r="O47" i="1"/>
  <c r="P50" i="1"/>
  <c r="Q50" i="1"/>
  <c r="F37" i="1" l="1"/>
  <c r="C38" i="1" s="1"/>
  <c r="C39" i="1" s="1"/>
  <c r="E40" i="1"/>
  <c r="F40" i="1" s="1"/>
  <c r="I53" i="1"/>
  <c r="S47" i="1"/>
  <c r="T47" i="1" s="1"/>
  <c r="V47" i="1"/>
  <c r="W47" i="1" s="1"/>
  <c r="R48" i="1"/>
  <c r="G49" i="1"/>
  <c r="AN49" i="1"/>
  <c r="AR48" i="1"/>
  <c r="AP53" i="1"/>
  <c r="AG42" i="1"/>
  <c r="AH42" i="1" s="1"/>
  <c r="AI42" i="1" s="1"/>
  <c r="AJ42" i="1" s="1"/>
  <c r="AK42" i="1" s="1"/>
  <c r="AL42" i="1" s="1"/>
  <c r="AL39" i="1"/>
  <c r="AM39" i="1"/>
  <c r="Z44" i="1"/>
  <c r="AA44" i="1" s="1"/>
  <c r="AE41" i="1"/>
  <c r="AF41" i="1" s="1"/>
  <c r="X46" i="1"/>
  <c r="AC43" i="1"/>
  <c r="Z45" i="1"/>
  <c r="AA45" i="1" s="1"/>
  <c r="M48" i="1"/>
  <c r="L48" i="1"/>
  <c r="U47" i="1"/>
  <c r="H49" i="1"/>
  <c r="N49" i="1" s="1"/>
  <c r="K48" i="1"/>
  <c r="O48" i="1"/>
  <c r="P51" i="1"/>
  <c r="Q51" i="1"/>
  <c r="I54" i="1" l="1"/>
  <c r="S48" i="1"/>
  <c r="T48" i="1" s="1"/>
  <c r="R49" i="1"/>
  <c r="V48" i="1"/>
  <c r="W48" i="1" s="1"/>
  <c r="D39" i="1"/>
  <c r="G50" i="1"/>
  <c r="AN50" i="1"/>
  <c r="AR49" i="1"/>
  <c r="AP54" i="1"/>
  <c r="AG41" i="1"/>
  <c r="AH41" i="1" s="1"/>
  <c r="AI41" i="1" s="1"/>
  <c r="AJ41" i="1" s="1"/>
  <c r="AK41" i="1" s="1"/>
  <c r="AL41" i="1" s="1"/>
  <c r="AB44" i="1"/>
  <c r="Y46" i="1"/>
  <c r="Z46" i="1" s="1"/>
  <c r="AM42" i="1"/>
  <c r="AB45" i="1"/>
  <c r="AD43" i="1"/>
  <c r="AE43" i="1" s="1"/>
  <c r="AF43" i="1" s="1"/>
  <c r="AG43" i="1" s="1"/>
  <c r="AH43" i="1" s="1"/>
  <c r="AI43" i="1" s="1"/>
  <c r="AJ43" i="1" s="1"/>
  <c r="AK43" i="1" s="1"/>
  <c r="AL43" i="1" s="1"/>
  <c r="X47" i="1"/>
  <c r="M49" i="1"/>
  <c r="L49" i="1"/>
  <c r="U48" i="1"/>
  <c r="H50" i="1"/>
  <c r="N50" i="1" s="1"/>
  <c r="K49" i="1"/>
  <c r="O49" i="1"/>
  <c r="P52" i="1"/>
  <c r="Q52" i="1"/>
  <c r="E39" i="1" l="1"/>
  <c r="I55" i="1"/>
  <c r="S49" i="1"/>
  <c r="T49" i="1" s="1"/>
  <c r="R50" i="1"/>
  <c r="V49" i="1"/>
  <c r="W49" i="1" s="1"/>
  <c r="X49" i="1" s="1"/>
  <c r="D42" i="1"/>
  <c r="G51" i="1"/>
  <c r="AN51" i="1"/>
  <c r="AR50" i="1"/>
  <c r="AP55" i="1"/>
  <c r="AM43" i="1"/>
  <c r="AM41" i="1"/>
  <c r="D41" i="1" s="1"/>
  <c r="AC44" i="1"/>
  <c r="AD44" i="1" s="1"/>
  <c r="AE44" i="1" s="1"/>
  <c r="AF44" i="1" s="1"/>
  <c r="AC45" i="1"/>
  <c r="AD45" i="1" s="1"/>
  <c r="AE45" i="1" s="1"/>
  <c r="X48" i="1"/>
  <c r="AA46" i="1"/>
  <c r="Y47" i="1"/>
  <c r="Z47" i="1" s="1"/>
  <c r="AA47" i="1" s="1"/>
  <c r="M50" i="1"/>
  <c r="L50" i="1"/>
  <c r="U49" i="1"/>
  <c r="H51" i="1"/>
  <c r="N51" i="1" s="1"/>
  <c r="K50" i="1"/>
  <c r="O50" i="1"/>
  <c r="P53" i="1"/>
  <c r="Q53" i="1"/>
  <c r="F39" i="1" l="1"/>
  <c r="C40" i="1" s="1"/>
  <c r="C41" i="1" s="1"/>
  <c r="E42" i="1"/>
  <c r="F42" i="1" s="1"/>
  <c r="E41" i="1"/>
  <c r="I56" i="1"/>
  <c r="S50" i="1"/>
  <c r="T50" i="1" s="1"/>
  <c r="R51" i="1"/>
  <c r="V50" i="1"/>
  <c r="W50" i="1" s="1"/>
  <c r="D43" i="1"/>
  <c r="G52" i="1"/>
  <c r="AN52" i="1"/>
  <c r="AR51" i="1"/>
  <c r="AP56" i="1"/>
  <c r="AF45" i="1"/>
  <c r="AG44" i="1"/>
  <c r="AH44" i="1" s="1"/>
  <c r="AB47" i="1"/>
  <c r="Y49" i="1"/>
  <c r="AB46" i="1"/>
  <c r="Y48" i="1"/>
  <c r="Z48" i="1" s="1"/>
  <c r="M51" i="1"/>
  <c r="L51" i="1"/>
  <c r="U50" i="1"/>
  <c r="H52" i="1"/>
  <c r="N52" i="1" s="1"/>
  <c r="K51" i="1"/>
  <c r="O51" i="1"/>
  <c r="P54" i="1"/>
  <c r="Q54" i="1"/>
  <c r="F41" i="1" l="1"/>
  <c r="C42" i="1" s="1"/>
  <c r="C43" i="1" s="1"/>
  <c r="E43" i="1"/>
  <c r="F43" i="1" s="1"/>
  <c r="I57" i="1"/>
  <c r="S51" i="1"/>
  <c r="T51" i="1" s="1"/>
  <c r="R52" i="1"/>
  <c r="V51" i="1"/>
  <c r="W51" i="1" s="1"/>
  <c r="X51" i="1" s="1"/>
  <c r="Y51" i="1" s="1"/>
  <c r="G53" i="1"/>
  <c r="AN53" i="1"/>
  <c r="AR52" i="1"/>
  <c r="AP57" i="1"/>
  <c r="X50" i="1"/>
  <c r="Z49" i="1"/>
  <c r="AA49" i="1" s="1"/>
  <c r="AG45" i="1"/>
  <c r="AH45" i="1" s="1"/>
  <c r="AI45" i="1" s="1"/>
  <c r="AJ45" i="1" s="1"/>
  <c r="AK45" i="1" s="1"/>
  <c r="AL45" i="1" s="1"/>
  <c r="AC47" i="1"/>
  <c r="AD47" i="1" s="1"/>
  <c r="AI44" i="1"/>
  <c r="AJ44" i="1" s="1"/>
  <c r="AK44" i="1" s="1"/>
  <c r="AL44" i="1" s="1"/>
  <c r="AA48" i="1"/>
  <c r="AB48" i="1" s="1"/>
  <c r="AC48" i="1" s="1"/>
  <c r="AC46" i="1"/>
  <c r="AD46" i="1" s="1"/>
  <c r="AE46" i="1" s="1"/>
  <c r="AF46" i="1" s="1"/>
  <c r="AG46" i="1" s="1"/>
  <c r="AH46" i="1" s="1"/>
  <c r="AI46" i="1" s="1"/>
  <c r="AJ46" i="1" s="1"/>
  <c r="AK46" i="1" s="1"/>
  <c r="AL46" i="1" s="1"/>
  <c r="M52" i="1"/>
  <c r="L52" i="1"/>
  <c r="U51" i="1"/>
  <c r="H53" i="1"/>
  <c r="N53" i="1" s="1"/>
  <c r="K52" i="1"/>
  <c r="O52" i="1"/>
  <c r="P55" i="1"/>
  <c r="Q55" i="1"/>
  <c r="C44" i="1" l="1"/>
  <c r="I58" i="1"/>
  <c r="S52" i="1"/>
  <c r="T52" i="1" s="1"/>
  <c r="V52" i="1"/>
  <c r="W52" i="1" s="1"/>
  <c r="X52" i="1" s="1"/>
  <c r="R53" i="1"/>
  <c r="G54" i="1"/>
  <c r="AN54" i="1"/>
  <c r="AR53" i="1"/>
  <c r="AP58" i="1"/>
  <c r="AE47" i="1"/>
  <c r="AF47" i="1" s="1"/>
  <c r="AG47" i="1" s="1"/>
  <c r="AH47" i="1" s="1"/>
  <c r="AI47" i="1" s="1"/>
  <c r="AJ47" i="1" s="1"/>
  <c r="AK47" i="1" s="1"/>
  <c r="AM45" i="1"/>
  <c r="AM44" i="1"/>
  <c r="D44" i="1" s="1"/>
  <c r="Y50" i="1"/>
  <c r="Z50" i="1" s="1"/>
  <c r="AA50" i="1" s="1"/>
  <c r="AM46" i="1"/>
  <c r="Z51" i="1"/>
  <c r="AD48" i="1"/>
  <c r="AB49" i="1"/>
  <c r="M53" i="1"/>
  <c r="L53" i="1"/>
  <c r="U52" i="1"/>
  <c r="H54" i="1"/>
  <c r="N54" i="1" s="1"/>
  <c r="K53" i="1"/>
  <c r="V53" i="1" s="1"/>
  <c r="O53" i="1"/>
  <c r="P56" i="1"/>
  <c r="Q56" i="1"/>
  <c r="E44" i="1" l="1"/>
  <c r="F44" i="1" s="1"/>
  <c r="C45" i="1" s="1"/>
  <c r="I59" i="1"/>
  <c r="S53" i="1"/>
  <c r="T53" i="1" s="1"/>
  <c r="R54" i="1"/>
  <c r="D46" i="1"/>
  <c r="D45" i="1"/>
  <c r="G55" i="1"/>
  <c r="AN55" i="1"/>
  <c r="AR54" i="1"/>
  <c r="AP59" i="1"/>
  <c r="AL47" i="1"/>
  <c r="AB50" i="1"/>
  <c r="AC50" i="1" s="1"/>
  <c r="AE48" i="1"/>
  <c r="AM47" i="1"/>
  <c r="W53" i="1"/>
  <c r="Y52" i="1"/>
  <c r="AC49" i="1"/>
  <c r="AA51" i="1"/>
  <c r="AB51" i="1" s="1"/>
  <c r="M54" i="1"/>
  <c r="L54" i="1"/>
  <c r="U53" i="1"/>
  <c r="H55" i="1"/>
  <c r="N55" i="1" s="1"/>
  <c r="K54" i="1"/>
  <c r="O54" i="1"/>
  <c r="P57" i="1"/>
  <c r="Q57" i="1"/>
  <c r="E45" i="1" l="1"/>
  <c r="F45" i="1" s="1"/>
  <c r="C46" i="1" s="1"/>
  <c r="E46" i="1"/>
  <c r="F46" i="1" s="1"/>
  <c r="I60" i="1"/>
  <c r="S54" i="1"/>
  <c r="T54" i="1" s="1"/>
  <c r="V54" i="1"/>
  <c r="W54" i="1" s="1"/>
  <c r="R55" i="1"/>
  <c r="D47" i="1"/>
  <c r="G56" i="1"/>
  <c r="AN56" i="1"/>
  <c r="AR55" i="1"/>
  <c r="AP60" i="1"/>
  <c r="AF48" i="1"/>
  <c r="AG48" i="1" s="1"/>
  <c r="AH48" i="1" s="1"/>
  <c r="AI48" i="1" s="1"/>
  <c r="AJ48" i="1" s="1"/>
  <c r="AK48" i="1" s="1"/>
  <c r="AL48" i="1" s="1"/>
  <c r="AD50" i="1"/>
  <c r="AE50" i="1" s="1"/>
  <c r="AF50" i="1" s="1"/>
  <c r="X53" i="1"/>
  <c r="Y53" i="1" s="1"/>
  <c r="Z52" i="1"/>
  <c r="AA52" i="1" s="1"/>
  <c r="AB52" i="1" s="1"/>
  <c r="AC51" i="1"/>
  <c r="AD51" i="1" s="1"/>
  <c r="AE51" i="1" s="1"/>
  <c r="AF51" i="1" s="1"/>
  <c r="AG51" i="1" s="1"/>
  <c r="AD49" i="1"/>
  <c r="AE49" i="1" s="1"/>
  <c r="AF49" i="1" s="1"/>
  <c r="AG49" i="1" s="1"/>
  <c r="AH49" i="1" s="1"/>
  <c r="AI49" i="1" s="1"/>
  <c r="AJ49" i="1" s="1"/>
  <c r="AK49" i="1" s="1"/>
  <c r="AL49" i="1" s="1"/>
  <c r="M55" i="1"/>
  <c r="L55" i="1"/>
  <c r="U54" i="1"/>
  <c r="H56" i="1"/>
  <c r="N56" i="1" s="1"/>
  <c r="K55" i="1"/>
  <c r="O55" i="1"/>
  <c r="P58" i="1"/>
  <c r="Q58" i="1"/>
  <c r="C47" i="1" l="1"/>
  <c r="E47" i="1"/>
  <c r="F47" i="1" s="1"/>
  <c r="I61" i="1"/>
  <c r="S55" i="1"/>
  <c r="T55" i="1" s="1"/>
  <c r="V55" i="1"/>
  <c r="W55" i="1" s="1"/>
  <c r="R56" i="1"/>
  <c r="G57" i="1"/>
  <c r="AN57" i="1"/>
  <c r="AR56" i="1"/>
  <c r="AP61" i="1"/>
  <c r="X54" i="1"/>
  <c r="Y54" i="1" s="1"/>
  <c r="AM48" i="1"/>
  <c r="D48" i="1" s="1"/>
  <c r="AG50" i="1"/>
  <c r="AM49" i="1"/>
  <c r="Z53" i="1"/>
  <c r="AH51" i="1"/>
  <c r="AI51" i="1" s="1"/>
  <c r="AJ51" i="1" s="1"/>
  <c r="AK51" i="1" s="1"/>
  <c r="AL51" i="1" s="1"/>
  <c r="AC52" i="1"/>
  <c r="AD52" i="1" s="1"/>
  <c r="AE52" i="1" s="1"/>
  <c r="M56" i="1"/>
  <c r="L56" i="1"/>
  <c r="U55" i="1"/>
  <c r="H57" i="1"/>
  <c r="N57" i="1" s="1"/>
  <c r="K56" i="1"/>
  <c r="O56" i="1"/>
  <c r="P59" i="1"/>
  <c r="Q59" i="1"/>
  <c r="C48" i="1" l="1"/>
  <c r="E48" i="1"/>
  <c r="F48" i="1" s="1"/>
  <c r="I62" i="1"/>
  <c r="S56" i="1"/>
  <c r="T56" i="1" s="1"/>
  <c r="V56" i="1"/>
  <c r="W56" i="1" s="1"/>
  <c r="R57" i="1"/>
  <c r="D49" i="1"/>
  <c r="G58" i="1"/>
  <c r="AN58" i="1"/>
  <c r="AR57" i="1"/>
  <c r="AP62" i="1"/>
  <c r="Z54" i="1"/>
  <c r="AA54" i="1" s="1"/>
  <c r="AH50" i="1"/>
  <c r="AI50" i="1" s="1"/>
  <c r="AJ50" i="1" s="1"/>
  <c r="AK50" i="1" s="1"/>
  <c r="AM50" i="1" s="1"/>
  <c r="AM51" i="1"/>
  <c r="AA53" i="1"/>
  <c r="AB53" i="1" s="1"/>
  <c r="X55" i="1"/>
  <c r="AF52" i="1"/>
  <c r="AG52" i="1" s="1"/>
  <c r="AH52" i="1" s="1"/>
  <c r="AI52" i="1" s="1"/>
  <c r="AJ52" i="1" s="1"/>
  <c r="AK52" i="1" s="1"/>
  <c r="M57" i="1"/>
  <c r="L57" i="1"/>
  <c r="U56" i="1"/>
  <c r="H58" i="1"/>
  <c r="N58" i="1" s="1"/>
  <c r="K57" i="1"/>
  <c r="O57" i="1"/>
  <c r="P60" i="1"/>
  <c r="Q60" i="1"/>
  <c r="C49" i="1" l="1"/>
  <c r="E49" i="1"/>
  <c r="I63" i="1"/>
  <c r="S57" i="1"/>
  <c r="T57" i="1" s="1"/>
  <c r="V57" i="1"/>
  <c r="W57" i="1" s="1"/>
  <c r="R58" i="1"/>
  <c r="D51" i="1"/>
  <c r="D50" i="1"/>
  <c r="G59" i="1"/>
  <c r="AN59" i="1"/>
  <c r="AR58" i="1"/>
  <c r="AP63" i="1"/>
  <c r="AL50" i="1"/>
  <c r="AB54" i="1"/>
  <c r="AC54" i="1" s="1"/>
  <c r="AM52" i="1"/>
  <c r="Y55" i="1"/>
  <c r="AC53" i="1"/>
  <c r="AD53" i="1" s="1"/>
  <c r="AE53" i="1" s="1"/>
  <c r="AF53" i="1" s="1"/>
  <c r="AG53" i="1" s="1"/>
  <c r="AH53" i="1" s="1"/>
  <c r="AI53" i="1" s="1"/>
  <c r="AJ53" i="1" s="1"/>
  <c r="AK53" i="1" s="1"/>
  <c r="AL52" i="1"/>
  <c r="X56" i="1"/>
  <c r="M58" i="1"/>
  <c r="L58" i="1"/>
  <c r="U57" i="1"/>
  <c r="H59" i="1"/>
  <c r="N59" i="1" s="1"/>
  <c r="K58" i="1"/>
  <c r="O58" i="1"/>
  <c r="P61" i="1"/>
  <c r="Q61" i="1"/>
  <c r="F49" i="1" l="1"/>
  <c r="C50" i="1" s="1"/>
  <c r="E50" i="1"/>
  <c r="F50" i="1" s="1"/>
  <c r="E51" i="1"/>
  <c r="F51" i="1" s="1"/>
  <c r="I64" i="1"/>
  <c r="S58" i="1"/>
  <c r="T58" i="1" s="1"/>
  <c r="R59" i="1"/>
  <c r="V58" i="1"/>
  <c r="W58" i="1" s="1"/>
  <c r="D52" i="1"/>
  <c r="G60" i="1"/>
  <c r="AN60" i="1"/>
  <c r="AR59" i="1"/>
  <c r="AP64" i="1"/>
  <c r="AD54" i="1"/>
  <c r="AE54" i="1" s="1"/>
  <c r="AF54" i="1" s="1"/>
  <c r="AG54" i="1" s="1"/>
  <c r="AH54" i="1" s="1"/>
  <c r="AM53" i="1"/>
  <c r="AL53" i="1"/>
  <c r="Z55" i="1"/>
  <c r="Y56" i="1"/>
  <c r="Z56" i="1" s="1"/>
  <c r="X57" i="1"/>
  <c r="Y57" i="1" s="1"/>
  <c r="M59" i="1"/>
  <c r="L59" i="1"/>
  <c r="U58" i="1"/>
  <c r="H60" i="1"/>
  <c r="N60" i="1" s="1"/>
  <c r="K59" i="1"/>
  <c r="V59" i="1" s="1"/>
  <c r="O59" i="1"/>
  <c r="P62" i="1"/>
  <c r="Q62" i="1"/>
  <c r="C51" i="1" l="1"/>
  <c r="C52" i="1" s="1"/>
  <c r="E52" i="1"/>
  <c r="F52" i="1" s="1"/>
  <c r="I65" i="1"/>
  <c r="S59" i="1"/>
  <c r="T59" i="1" s="1"/>
  <c r="R60" i="1"/>
  <c r="D53" i="1"/>
  <c r="G61" i="1"/>
  <c r="AN61" i="1"/>
  <c r="AR60" i="1"/>
  <c r="AP65" i="1"/>
  <c r="AI54" i="1"/>
  <c r="AJ54" i="1" s="1"/>
  <c r="AK54" i="1" s="1"/>
  <c r="AA55" i="1"/>
  <c r="AB55" i="1" s="1"/>
  <c r="AA56" i="1"/>
  <c r="Z57" i="1"/>
  <c r="W59" i="1"/>
  <c r="X58" i="1"/>
  <c r="M60" i="1"/>
  <c r="L60" i="1"/>
  <c r="U59" i="1"/>
  <c r="H61" i="1"/>
  <c r="N61" i="1" s="1"/>
  <c r="K60" i="1"/>
  <c r="O60" i="1"/>
  <c r="P63" i="1"/>
  <c r="Q63" i="1"/>
  <c r="C53" i="1" l="1"/>
  <c r="E53" i="1"/>
  <c r="I66" i="1"/>
  <c r="S60" i="1"/>
  <c r="T60" i="1" s="1"/>
  <c r="V60" i="1"/>
  <c r="W60" i="1" s="1"/>
  <c r="R61" i="1"/>
  <c r="G62" i="1"/>
  <c r="AN62" i="1"/>
  <c r="AR61" i="1"/>
  <c r="AP66" i="1"/>
  <c r="AM54" i="1"/>
  <c r="AL54" i="1"/>
  <c r="X59" i="1"/>
  <c r="Y59" i="1" s="1"/>
  <c r="Z59" i="1" s="1"/>
  <c r="AC55" i="1"/>
  <c r="Y58" i="1"/>
  <c r="AB56" i="1"/>
  <c r="AA57" i="1"/>
  <c r="AB57" i="1" s="1"/>
  <c r="M61" i="1"/>
  <c r="L61" i="1"/>
  <c r="U60" i="1"/>
  <c r="H62" i="1"/>
  <c r="N62" i="1" s="1"/>
  <c r="K61" i="1"/>
  <c r="O61" i="1"/>
  <c r="P64" i="1"/>
  <c r="Q64" i="1"/>
  <c r="F53" i="1" l="1"/>
  <c r="C54" i="1" s="1"/>
  <c r="I67" i="1"/>
  <c r="S61" i="1"/>
  <c r="T61" i="1" s="1"/>
  <c r="V61" i="1"/>
  <c r="W61" i="1" s="1"/>
  <c r="X61" i="1" s="1"/>
  <c r="Y61" i="1" s="1"/>
  <c r="R62" i="1"/>
  <c r="D54" i="1"/>
  <c r="G63" i="1"/>
  <c r="AN63" i="1"/>
  <c r="AR62" i="1"/>
  <c r="AP67" i="1"/>
  <c r="AD55" i="1"/>
  <c r="AE55" i="1" s="1"/>
  <c r="AF55" i="1" s="1"/>
  <c r="AA59" i="1"/>
  <c r="Z58" i="1"/>
  <c r="AA58" i="1" s="1"/>
  <c r="AC57" i="1"/>
  <c r="AD57" i="1" s="1"/>
  <c r="X60" i="1"/>
  <c r="AC56" i="1"/>
  <c r="M62" i="1"/>
  <c r="L62" i="1"/>
  <c r="U61" i="1"/>
  <c r="H63" i="1"/>
  <c r="N63" i="1" s="1"/>
  <c r="K62" i="1"/>
  <c r="O62" i="1"/>
  <c r="P65" i="1"/>
  <c r="Q65" i="1"/>
  <c r="E54" i="1" l="1"/>
  <c r="F54" i="1" s="1"/>
  <c r="C55" i="1" s="1"/>
  <c r="I68" i="1"/>
  <c r="S62" i="1"/>
  <c r="T62" i="1" s="1"/>
  <c r="R63" i="1"/>
  <c r="V62" i="1"/>
  <c r="W62" i="1" s="1"/>
  <c r="G64" i="1"/>
  <c r="AN64" i="1"/>
  <c r="AR63" i="1"/>
  <c r="AP68" i="1"/>
  <c r="AB59" i="1"/>
  <c r="AC59" i="1" s="1"/>
  <c r="AD59" i="1" s="1"/>
  <c r="AE59" i="1" s="1"/>
  <c r="AF59" i="1" s="1"/>
  <c r="AB58" i="1"/>
  <c r="AC58" i="1" s="1"/>
  <c r="AD58" i="1" s="1"/>
  <c r="AE58" i="1" s="1"/>
  <c r="AF58" i="1" s="1"/>
  <c r="AG58" i="1" s="1"/>
  <c r="AH58" i="1" s="1"/>
  <c r="AI58" i="1" s="1"/>
  <c r="AJ58" i="1" s="1"/>
  <c r="AK58" i="1" s="1"/>
  <c r="AG55" i="1"/>
  <c r="AH55" i="1" s="1"/>
  <c r="AI55" i="1" s="1"/>
  <c r="AJ55" i="1" s="1"/>
  <c r="AK55" i="1" s="1"/>
  <c r="AE57" i="1"/>
  <c r="Z61" i="1"/>
  <c r="Y60" i="1"/>
  <c r="Z60" i="1" s="1"/>
  <c r="AD56" i="1"/>
  <c r="M63" i="1"/>
  <c r="L63" i="1"/>
  <c r="U62" i="1"/>
  <c r="H64" i="1"/>
  <c r="N64" i="1" s="1"/>
  <c r="K63" i="1"/>
  <c r="O63" i="1"/>
  <c r="P66" i="1"/>
  <c r="Q66" i="1"/>
  <c r="I69" i="1" l="1"/>
  <c r="S63" i="1"/>
  <c r="T63" i="1" s="1"/>
  <c r="V63" i="1"/>
  <c r="W63" i="1" s="1"/>
  <c r="X63" i="1" s="1"/>
  <c r="R64" i="1"/>
  <c r="G65" i="1"/>
  <c r="AN65" i="1"/>
  <c r="AR64" i="1"/>
  <c r="AP69" i="1"/>
  <c r="AM55" i="1"/>
  <c r="D55" i="1" s="1"/>
  <c r="AM58" i="1"/>
  <c r="AF57" i="1"/>
  <c r="AG57" i="1" s="1"/>
  <c r="AH57" i="1" s="1"/>
  <c r="AI57" i="1" s="1"/>
  <c r="AJ57" i="1" s="1"/>
  <c r="AK57" i="1" s="1"/>
  <c r="AL57" i="1" s="1"/>
  <c r="AG59" i="1"/>
  <c r="AH59" i="1" s="1"/>
  <c r="AL55" i="1"/>
  <c r="AL58" i="1"/>
  <c r="AE56" i="1"/>
  <c r="AF56" i="1" s="1"/>
  <c r="AG56" i="1" s="1"/>
  <c r="AH56" i="1" s="1"/>
  <c r="AI56" i="1" s="1"/>
  <c r="AJ56" i="1" s="1"/>
  <c r="AK56" i="1" s="1"/>
  <c r="AL56" i="1" s="1"/>
  <c r="AA60" i="1"/>
  <c r="X62" i="1"/>
  <c r="AA61" i="1"/>
  <c r="M64" i="1"/>
  <c r="L64" i="1"/>
  <c r="U63" i="1"/>
  <c r="H65" i="1"/>
  <c r="N65" i="1" s="1"/>
  <c r="K64" i="1"/>
  <c r="O64" i="1"/>
  <c r="P67" i="1"/>
  <c r="Q67" i="1"/>
  <c r="E55" i="1" l="1"/>
  <c r="F55" i="1" s="1"/>
  <c r="C56" i="1" s="1"/>
  <c r="I70" i="1"/>
  <c r="S64" i="1"/>
  <c r="T64" i="1" s="1"/>
  <c r="V64" i="1"/>
  <c r="W64" i="1" s="1"/>
  <c r="X64" i="1" s="1"/>
  <c r="R65" i="1"/>
  <c r="D58" i="1"/>
  <c r="G66" i="1"/>
  <c r="AN66" i="1"/>
  <c r="AR65" i="1"/>
  <c r="AP70" i="1"/>
  <c r="AM57" i="1"/>
  <c r="AM56" i="1"/>
  <c r="AI59" i="1"/>
  <c r="Y63" i="1"/>
  <c r="Z63" i="1" s="1"/>
  <c r="AA63" i="1" s="1"/>
  <c r="AB63" i="1" s="1"/>
  <c r="AC63" i="1" s="1"/>
  <c r="AD63" i="1" s="1"/>
  <c r="AE63" i="1" s="1"/>
  <c r="AF63" i="1" s="1"/>
  <c r="AG63" i="1" s="1"/>
  <c r="Y62" i="1"/>
  <c r="Z62" i="1" s="1"/>
  <c r="AB61" i="1"/>
  <c r="AB60" i="1"/>
  <c r="AC60" i="1" s="1"/>
  <c r="M65" i="1"/>
  <c r="L65" i="1"/>
  <c r="U64" i="1"/>
  <c r="H66" i="1"/>
  <c r="N66" i="1" s="1"/>
  <c r="K65" i="1"/>
  <c r="O65" i="1"/>
  <c r="P68" i="1"/>
  <c r="Q68" i="1"/>
  <c r="E58" i="1" l="1"/>
  <c r="F58" i="1" s="1"/>
  <c r="I71" i="1"/>
  <c r="S65" i="1"/>
  <c r="T65" i="1" s="1"/>
  <c r="V65" i="1"/>
  <c r="W65" i="1" s="1"/>
  <c r="X65" i="1" s="1"/>
  <c r="R66" i="1"/>
  <c r="D57" i="1"/>
  <c r="D56" i="1"/>
  <c r="G67" i="1"/>
  <c r="AN67" i="1"/>
  <c r="AR66" i="1"/>
  <c r="AP71" i="1"/>
  <c r="AC61" i="1"/>
  <c r="AD61" i="1" s="1"/>
  <c r="AE61" i="1" s="1"/>
  <c r="AF61" i="1" s="1"/>
  <c r="AG61" i="1" s="1"/>
  <c r="AA62" i="1"/>
  <c r="AB62" i="1" s="1"/>
  <c r="AJ59" i="1"/>
  <c r="AK59" i="1" s="1"/>
  <c r="AL59" i="1" s="1"/>
  <c r="AH63" i="1"/>
  <c r="AI63" i="1" s="1"/>
  <c r="AJ63" i="1" s="1"/>
  <c r="AK63" i="1" s="1"/>
  <c r="AD60" i="1"/>
  <c r="Y64" i="1"/>
  <c r="M66" i="1"/>
  <c r="L66" i="1"/>
  <c r="U65" i="1"/>
  <c r="H67" i="1"/>
  <c r="N67" i="1" s="1"/>
  <c r="K66" i="1"/>
  <c r="O66" i="1"/>
  <c r="P69" i="1"/>
  <c r="Q69" i="1"/>
  <c r="E56" i="1" l="1"/>
  <c r="F56" i="1" s="1"/>
  <c r="C57" i="1" s="1"/>
  <c r="E57" i="1"/>
  <c r="F57" i="1" s="1"/>
  <c r="I72" i="1"/>
  <c r="S66" i="1"/>
  <c r="T66" i="1" s="1"/>
  <c r="V66" i="1"/>
  <c r="W66" i="1" s="1"/>
  <c r="X66" i="1" s="1"/>
  <c r="R67" i="1"/>
  <c r="G68" i="1"/>
  <c r="AN68" i="1"/>
  <c r="AR67" i="1"/>
  <c r="AP72" i="1"/>
  <c r="AM63" i="1"/>
  <c r="AC62" i="1"/>
  <c r="AD62" i="1" s="1"/>
  <c r="AE62" i="1" s="1"/>
  <c r="AE60" i="1"/>
  <c r="AF60" i="1" s="1"/>
  <c r="Y65" i="1"/>
  <c r="Z65" i="1" s="1"/>
  <c r="AM59" i="1"/>
  <c r="D59" i="1" s="1"/>
  <c r="AL63" i="1"/>
  <c r="AH61" i="1"/>
  <c r="AI61" i="1" s="1"/>
  <c r="AJ61" i="1" s="1"/>
  <c r="AK61" i="1" s="1"/>
  <c r="AL61" i="1" s="1"/>
  <c r="Z64" i="1"/>
  <c r="M67" i="1"/>
  <c r="L67" i="1"/>
  <c r="U66" i="1"/>
  <c r="H68" i="1"/>
  <c r="N68" i="1" s="1"/>
  <c r="K67" i="1"/>
  <c r="O67" i="1"/>
  <c r="P70" i="1"/>
  <c r="Q70" i="1"/>
  <c r="C58" i="1" l="1"/>
  <c r="C59" i="1" s="1"/>
  <c r="E59" i="1"/>
  <c r="F59" i="1" s="1"/>
  <c r="I73" i="1"/>
  <c r="S67" i="1"/>
  <c r="T67" i="1" s="1"/>
  <c r="V67" i="1"/>
  <c r="W67" i="1" s="1"/>
  <c r="X67" i="1" s="1"/>
  <c r="R68" i="1"/>
  <c r="D63" i="1"/>
  <c r="G69" i="1"/>
  <c r="AN69" i="1"/>
  <c r="AR68" i="1"/>
  <c r="AP73" i="1"/>
  <c r="AG60" i="1"/>
  <c r="AH60" i="1" s="1"/>
  <c r="AI60" i="1" s="1"/>
  <c r="AJ60" i="1" s="1"/>
  <c r="AK60" i="1" s="1"/>
  <c r="AL60" i="1" s="1"/>
  <c r="AM61" i="1"/>
  <c r="AA65" i="1"/>
  <c r="AB65" i="1" s="1"/>
  <c r="AC65" i="1" s="1"/>
  <c r="AF62" i="1"/>
  <c r="AG62" i="1" s="1"/>
  <c r="AH62" i="1" s="1"/>
  <c r="Y66" i="1"/>
  <c r="Z66" i="1" s="1"/>
  <c r="AA64" i="1"/>
  <c r="AB64" i="1" s="1"/>
  <c r="M68" i="1"/>
  <c r="L68" i="1"/>
  <c r="U67" i="1"/>
  <c r="H69" i="1"/>
  <c r="N69" i="1" s="1"/>
  <c r="K68" i="1"/>
  <c r="O68" i="1"/>
  <c r="P71" i="1"/>
  <c r="Q71" i="1"/>
  <c r="C60" i="1" l="1"/>
  <c r="E63" i="1"/>
  <c r="F63" i="1" s="1"/>
  <c r="I74" i="1"/>
  <c r="S68" i="1"/>
  <c r="T68" i="1" s="1"/>
  <c r="V68" i="1"/>
  <c r="W68" i="1" s="1"/>
  <c r="X68" i="1" s="1"/>
  <c r="R69" i="1"/>
  <c r="D61" i="1"/>
  <c r="G70" i="1"/>
  <c r="AN70" i="1"/>
  <c r="AR69" i="1"/>
  <c r="AP74" i="1"/>
  <c r="AM60" i="1"/>
  <c r="AI62" i="1"/>
  <c r="AJ62" i="1" s="1"/>
  <c r="AK62" i="1" s="1"/>
  <c r="AL62" i="1" s="1"/>
  <c r="AA66" i="1"/>
  <c r="AB66" i="1" s="1"/>
  <c r="AC66" i="1" s="1"/>
  <c r="AD66" i="1" s="1"/>
  <c r="Y67" i="1"/>
  <c r="Z67" i="1" s="1"/>
  <c r="AD65" i="1"/>
  <c r="AC64" i="1"/>
  <c r="AD64" i="1" s="1"/>
  <c r="AE64" i="1" s="1"/>
  <c r="AF64" i="1" s="1"/>
  <c r="AG64" i="1" s="1"/>
  <c r="AH64" i="1" s="1"/>
  <c r="AI64" i="1" s="1"/>
  <c r="AJ64" i="1" s="1"/>
  <c r="AK64" i="1" s="1"/>
  <c r="AL64" i="1" s="1"/>
  <c r="M69" i="1"/>
  <c r="L69" i="1"/>
  <c r="U68" i="1"/>
  <c r="H70" i="1"/>
  <c r="N70" i="1" s="1"/>
  <c r="K69" i="1"/>
  <c r="O69" i="1"/>
  <c r="P72" i="1"/>
  <c r="Q72" i="1"/>
  <c r="E61" i="1" l="1"/>
  <c r="F61" i="1" s="1"/>
  <c r="I75" i="1"/>
  <c r="S69" i="1"/>
  <c r="T69" i="1" s="1"/>
  <c r="R70" i="1"/>
  <c r="V69" i="1"/>
  <c r="W69" i="1" s="1"/>
  <c r="X69" i="1" s="1"/>
  <c r="D60" i="1"/>
  <c r="G71" i="1"/>
  <c r="AN71" i="1"/>
  <c r="AR70" i="1"/>
  <c r="AP75" i="1"/>
  <c r="AM62" i="1"/>
  <c r="AM64" i="1"/>
  <c r="AE65" i="1"/>
  <c r="AE66" i="1"/>
  <c r="AF66" i="1" s="1"/>
  <c r="AA67" i="1"/>
  <c r="AB67" i="1" s="1"/>
  <c r="Y68" i="1"/>
  <c r="M70" i="1"/>
  <c r="L70" i="1"/>
  <c r="U69" i="1"/>
  <c r="H71" i="1"/>
  <c r="N71" i="1" s="1"/>
  <c r="K70" i="1"/>
  <c r="O70" i="1"/>
  <c r="P73" i="1"/>
  <c r="Q73" i="1"/>
  <c r="E60" i="1" l="1"/>
  <c r="F60" i="1" s="1"/>
  <c r="C61" i="1" s="1"/>
  <c r="C62" i="1" s="1"/>
  <c r="I76" i="1"/>
  <c r="S70" i="1"/>
  <c r="T70" i="1" s="1"/>
  <c r="R71" i="1"/>
  <c r="V70" i="1"/>
  <c r="W70" i="1" s="1"/>
  <c r="X70" i="1" s="1"/>
  <c r="D64" i="1"/>
  <c r="D62" i="1"/>
  <c r="G72" i="1"/>
  <c r="AN72" i="1"/>
  <c r="AR71" i="1"/>
  <c r="AP76" i="1"/>
  <c r="AF65" i="1"/>
  <c r="AG65" i="1" s="1"/>
  <c r="AG66" i="1"/>
  <c r="AH66" i="1" s="1"/>
  <c r="AI66" i="1" s="1"/>
  <c r="AJ66" i="1" s="1"/>
  <c r="AK66" i="1" s="1"/>
  <c r="AL66" i="1" s="1"/>
  <c r="AC67" i="1"/>
  <c r="Y69" i="1"/>
  <c r="Z68" i="1"/>
  <c r="M71" i="1"/>
  <c r="L71" i="1"/>
  <c r="U70" i="1"/>
  <c r="H72" i="1"/>
  <c r="N72" i="1" s="1"/>
  <c r="K71" i="1"/>
  <c r="O71" i="1"/>
  <c r="P74" i="1"/>
  <c r="Q74" i="1"/>
  <c r="E62" i="1" l="1"/>
  <c r="F62" i="1" s="1"/>
  <c r="C63" i="1" s="1"/>
  <c r="C64" i="1" s="1"/>
  <c r="E64" i="1"/>
  <c r="F64" i="1" s="1"/>
  <c r="I77" i="1"/>
  <c r="S71" i="1"/>
  <c r="T71" i="1" s="1"/>
  <c r="R72" i="1"/>
  <c r="V71" i="1"/>
  <c r="W71" i="1" s="1"/>
  <c r="G73" i="1"/>
  <c r="AN73" i="1"/>
  <c r="AR72" i="1"/>
  <c r="AP77" i="1"/>
  <c r="AH65" i="1"/>
  <c r="AI65" i="1" s="1"/>
  <c r="AJ65" i="1" s="1"/>
  <c r="AK65" i="1" s="1"/>
  <c r="AL65" i="1" s="1"/>
  <c r="AM66" i="1"/>
  <c r="AD67" i="1"/>
  <c r="AE67" i="1" s="1"/>
  <c r="AF67" i="1" s="1"/>
  <c r="AG67" i="1" s="1"/>
  <c r="AH67" i="1" s="1"/>
  <c r="AI67" i="1" s="1"/>
  <c r="AJ67" i="1" s="1"/>
  <c r="AK67" i="1" s="1"/>
  <c r="AL67" i="1" s="1"/>
  <c r="Y70" i="1"/>
  <c r="Z69" i="1"/>
  <c r="AA68" i="1"/>
  <c r="AB68" i="1" s="1"/>
  <c r="AC68" i="1" s="1"/>
  <c r="M72" i="1"/>
  <c r="L72" i="1"/>
  <c r="U71" i="1"/>
  <c r="H73" i="1"/>
  <c r="N73" i="1" s="1"/>
  <c r="K72" i="1"/>
  <c r="O72" i="1"/>
  <c r="P75" i="1"/>
  <c r="Q75" i="1"/>
  <c r="C65" i="1" l="1"/>
  <c r="I78" i="1"/>
  <c r="S72" i="1"/>
  <c r="T72" i="1" s="1"/>
  <c r="R73" i="1"/>
  <c r="V72" i="1"/>
  <c r="W72" i="1" s="1"/>
  <c r="D66" i="1"/>
  <c r="G74" i="1"/>
  <c r="AN74" i="1"/>
  <c r="AR73" i="1"/>
  <c r="AP78" i="1"/>
  <c r="AM65" i="1"/>
  <c r="D65" i="1" s="1"/>
  <c r="AM67" i="1"/>
  <c r="X71" i="1"/>
  <c r="Z70" i="1"/>
  <c r="AA69" i="1"/>
  <c r="AD68" i="1"/>
  <c r="M73" i="1"/>
  <c r="L73" i="1"/>
  <c r="U72" i="1"/>
  <c r="H74" i="1"/>
  <c r="N74" i="1" s="1"/>
  <c r="K73" i="1"/>
  <c r="O73" i="1"/>
  <c r="P76" i="1"/>
  <c r="Q76" i="1"/>
  <c r="E65" i="1" l="1"/>
  <c r="F65" i="1" s="1"/>
  <c r="C66" i="1" s="1"/>
  <c r="E66" i="1"/>
  <c r="F66" i="1" s="1"/>
  <c r="I79" i="1"/>
  <c r="S73" i="1"/>
  <c r="T73" i="1" s="1"/>
  <c r="V73" i="1"/>
  <c r="W73" i="1" s="1"/>
  <c r="X73" i="1" s="1"/>
  <c r="R74" i="1"/>
  <c r="D67" i="1"/>
  <c r="G75" i="1"/>
  <c r="AN75" i="1"/>
  <c r="AR74" i="1"/>
  <c r="AP79" i="1"/>
  <c r="AB69" i="1"/>
  <c r="AA70" i="1"/>
  <c r="Y71" i="1"/>
  <c r="X72" i="1"/>
  <c r="AE68" i="1"/>
  <c r="AF68" i="1" s="1"/>
  <c r="M74" i="1"/>
  <c r="L74" i="1"/>
  <c r="U73" i="1"/>
  <c r="H75" i="1"/>
  <c r="N75" i="1" s="1"/>
  <c r="K74" i="1"/>
  <c r="O74" i="1"/>
  <c r="P77" i="1"/>
  <c r="Q77" i="1"/>
  <c r="C67" i="1" l="1"/>
  <c r="E67" i="1"/>
  <c r="F67" i="1" s="1"/>
  <c r="I80" i="1"/>
  <c r="S74" i="1"/>
  <c r="T74" i="1" s="1"/>
  <c r="V74" i="1"/>
  <c r="W74" i="1" s="1"/>
  <c r="X74" i="1" s="1"/>
  <c r="Y74" i="1" s="1"/>
  <c r="R75" i="1"/>
  <c r="G76" i="1"/>
  <c r="AN76" i="1"/>
  <c r="AR75" i="1"/>
  <c r="AP80" i="1"/>
  <c r="AB70" i="1"/>
  <c r="AC69" i="1"/>
  <c r="AD69" i="1" s="1"/>
  <c r="Z71" i="1"/>
  <c r="AA71" i="1" s="1"/>
  <c r="Y73" i="1"/>
  <c r="Z73" i="1" s="1"/>
  <c r="AG68" i="1"/>
  <c r="AH68" i="1" s="1"/>
  <c r="AI68" i="1" s="1"/>
  <c r="AJ68" i="1" s="1"/>
  <c r="AK68" i="1" s="1"/>
  <c r="Y72" i="1"/>
  <c r="Z72" i="1" s="1"/>
  <c r="M75" i="1"/>
  <c r="L75" i="1"/>
  <c r="U74" i="1"/>
  <c r="H76" i="1"/>
  <c r="N76" i="1" s="1"/>
  <c r="K75" i="1"/>
  <c r="O75" i="1"/>
  <c r="P78" i="1"/>
  <c r="Q78" i="1"/>
  <c r="C68" i="1" l="1"/>
  <c r="I81" i="1"/>
  <c r="S75" i="1"/>
  <c r="T75" i="1" s="1"/>
  <c r="V75" i="1"/>
  <c r="W75" i="1" s="1"/>
  <c r="R76" i="1"/>
  <c r="G77" i="1"/>
  <c r="AN77" i="1"/>
  <c r="AR76" i="1"/>
  <c r="AP81" i="1"/>
  <c r="AE69" i="1"/>
  <c r="AF69" i="1" s="1"/>
  <c r="AG69" i="1" s="1"/>
  <c r="AH69" i="1" s="1"/>
  <c r="AI69" i="1" s="1"/>
  <c r="AJ69" i="1" s="1"/>
  <c r="AK69" i="1" s="1"/>
  <c r="AL69" i="1" s="1"/>
  <c r="AM68" i="1"/>
  <c r="D68" i="1" s="1"/>
  <c r="AC70" i="1"/>
  <c r="AD70" i="1" s="1"/>
  <c r="AE70" i="1" s="1"/>
  <c r="AF70" i="1" s="1"/>
  <c r="AG70" i="1" s="1"/>
  <c r="AH70" i="1" s="1"/>
  <c r="AI70" i="1" s="1"/>
  <c r="AJ70" i="1" s="1"/>
  <c r="AB71" i="1"/>
  <c r="AC71" i="1" s="1"/>
  <c r="AL68" i="1"/>
  <c r="Z74" i="1"/>
  <c r="AA74" i="1" s="1"/>
  <c r="AA72" i="1"/>
  <c r="AA73" i="1"/>
  <c r="M76" i="1"/>
  <c r="L76" i="1"/>
  <c r="U75" i="1"/>
  <c r="H77" i="1"/>
  <c r="N77" i="1" s="1"/>
  <c r="K76" i="1"/>
  <c r="O76" i="1"/>
  <c r="P79" i="1"/>
  <c r="Q79" i="1"/>
  <c r="E68" i="1" l="1"/>
  <c r="F68" i="1" s="1"/>
  <c r="C69" i="1" s="1"/>
  <c r="I82" i="1"/>
  <c r="S76" i="1"/>
  <c r="T76" i="1" s="1"/>
  <c r="V76" i="1"/>
  <c r="W76" i="1" s="1"/>
  <c r="R77" i="1"/>
  <c r="G78" i="1"/>
  <c r="AN78" i="1"/>
  <c r="AR77" i="1"/>
  <c r="AP82" i="1"/>
  <c r="AM69" i="1"/>
  <c r="AB72" i="1"/>
  <c r="AB73" i="1"/>
  <c r="AD71" i="1"/>
  <c r="AE71" i="1" s="1"/>
  <c r="AK70" i="1"/>
  <c r="AL70" i="1" s="1"/>
  <c r="AB74" i="1"/>
  <c r="X75" i="1"/>
  <c r="M77" i="1"/>
  <c r="L77" i="1"/>
  <c r="U76" i="1"/>
  <c r="H78" i="1"/>
  <c r="N78" i="1" s="1"/>
  <c r="K77" i="1"/>
  <c r="O77" i="1"/>
  <c r="P80" i="1"/>
  <c r="Q80" i="1"/>
  <c r="I83" i="1" l="1"/>
  <c r="S77" i="1"/>
  <c r="T77" i="1" s="1"/>
  <c r="V77" i="1"/>
  <c r="W77" i="1" s="1"/>
  <c r="X77" i="1" s="1"/>
  <c r="R78" i="1"/>
  <c r="D69" i="1"/>
  <c r="G79" i="1"/>
  <c r="AN79" i="1"/>
  <c r="AR78" i="1"/>
  <c r="AP83" i="1"/>
  <c r="AM70" i="1"/>
  <c r="AC74" i="1"/>
  <c r="AD74" i="1" s="1"/>
  <c r="AC72" i="1"/>
  <c r="AD72" i="1" s="1"/>
  <c r="AE72" i="1" s="1"/>
  <c r="AF72" i="1" s="1"/>
  <c r="AF71" i="1"/>
  <c r="AG71" i="1" s="1"/>
  <c r="AH71" i="1" s="1"/>
  <c r="AI71" i="1" s="1"/>
  <c r="AJ71" i="1" s="1"/>
  <c r="AK71" i="1" s="1"/>
  <c r="AL71" i="1" s="1"/>
  <c r="Y75" i="1"/>
  <c r="Z75" i="1" s="1"/>
  <c r="AA75" i="1" s="1"/>
  <c r="AB75" i="1" s="1"/>
  <c r="X76" i="1"/>
  <c r="AC73" i="1"/>
  <c r="AD73" i="1" s="1"/>
  <c r="M78" i="1"/>
  <c r="L78" i="1"/>
  <c r="U77" i="1"/>
  <c r="H79" i="1"/>
  <c r="N79" i="1" s="1"/>
  <c r="K78" i="1"/>
  <c r="O78" i="1"/>
  <c r="P81" i="1"/>
  <c r="Q81" i="1"/>
  <c r="E69" i="1" l="1"/>
  <c r="I84" i="1"/>
  <c r="S78" i="1"/>
  <c r="T78" i="1" s="1"/>
  <c r="R79" i="1"/>
  <c r="V78" i="1"/>
  <c r="W78" i="1" s="1"/>
  <c r="X78" i="1" s="1"/>
  <c r="D70" i="1"/>
  <c r="G80" i="1"/>
  <c r="AN80" i="1"/>
  <c r="AR79" i="1"/>
  <c r="AP84" i="1"/>
  <c r="AM71" i="1"/>
  <c r="AE74" i="1"/>
  <c r="AF74" i="1" s="1"/>
  <c r="AG74" i="1" s="1"/>
  <c r="AH74" i="1" s="1"/>
  <c r="AI74" i="1" s="1"/>
  <c r="AJ74" i="1" s="1"/>
  <c r="AK74" i="1" s="1"/>
  <c r="AC75" i="1"/>
  <c r="AD75" i="1" s="1"/>
  <c r="AE75" i="1" s="1"/>
  <c r="AG72" i="1"/>
  <c r="AH72" i="1" s="1"/>
  <c r="AI72" i="1" s="1"/>
  <c r="AJ72" i="1" s="1"/>
  <c r="AK72" i="1" s="1"/>
  <c r="AL72" i="1" s="1"/>
  <c r="AE73" i="1"/>
  <c r="Y77" i="1"/>
  <c r="Z77" i="1" s="1"/>
  <c r="Y76" i="1"/>
  <c r="Z76" i="1" s="1"/>
  <c r="M79" i="1"/>
  <c r="L79" i="1"/>
  <c r="U78" i="1"/>
  <c r="H80" i="1"/>
  <c r="N80" i="1" s="1"/>
  <c r="K79" i="1"/>
  <c r="O79" i="1"/>
  <c r="P82" i="1"/>
  <c r="Q82" i="1"/>
  <c r="F69" i="1" l="1"/>
  <c r="C70" i="1" s="1"/>
  <c r="E70" i="1"/>
  <c r="I85" i="1"/>
  <c r="S79" i="1"/>
  <c r="T79" i="1" s="1"/>
  <c r="V79" i="1"/>
  <c r="W79" i="1" s="1"/>
  <c r="X79" i="1" s="1"/>
  <c r="Y79" i="1" s="1"/>
  <c r="R80" i="1"/>
  <c r="D71" i="1"/>
  <c r="G81" i="1"/>
  <c r="AN81" i="1"/>
  <c r="AR80" i="1"/>
  <c r="AP85" i="1"/>
  <c r="AM74" i="1"/>
  <c r="AM72" i="1"/>
  <c r="AF73" i="1"/>
  <c r="AG73" i="1" s="1"/>
  <c r="AH73" i="1" s="1"/>
  <c r="AI73" i="1" s="1"/>
  <c r="AJ73" i="1" s="1"/>
  <c r="AK73" i="1" s="1"/>
  <c r="AL73" i="1" s="1"/>
  <c r="Y78" i="1"/>
  <c r="Z78" i="1" s="1"/>
  <c r="AA78" i="1" s="1"/>
  <c r="AF75" i="1"/>
  <c r="AG75" i="1" s="1"/>
  <c r="AL74" i="1"/>
  <c r="AA77" i="1"/>
  <c r="AB77" i="1" s="1"/>
  <c r="AA76" i="1"/>
  <c r="M80" i="1"/>
  <c r="L80" i="1"/>
  <c r="U79" i="1"/>
  <c r="H81" i="1"/>
  <c r="N81" i="1" s="1"/>
  <c r="K80" i="1"/>
  <c r="O80" i="1"/>
  <c r="P83" i="1"/>
  <c r="Q83" i="1"/>
  <c r="F70" i="1" l="1"/>
  <c r="C71" i="1" s="1"/>
  <c r="E71" i="1"/>
  <c r="F71" i="1" s="1"/>
  <c r="I86" i="1"/>
  <c r="S80" i="1"/>
  <c r="T80" i="1" s="1"/>
  <c r="V80" i="1"/>
  <c r="W80" i="1" s="1"/>
  <c r="X80" i="1" s="1"/>
  <c r="R81" i="1"/>
  <c r="D72" i="1"/>
  <c r="D74" i="1"/>
  <c r="G82" i="1"/>
  <c r="AN82" i="1"/>
  <c r="AR81" i="1"/>
  <c r="AP86" i="1"/>
  <c r="AB76" i="1"/>
  <c r="AC76" i="1" s="1"/>
  <c r="AD76" i="1" s="1"/>
  <c r="AM73" i="1"/>
  <c r="AB78" i="1"/>
  <c r="AC78" i="1" s="1"/>
  <c r="AD78" i="1" s="1"/>
  <c r="AE78" i="1" s="1"/>
  <c r="AF78" i="1" s="1"/>
  <c r="AG78" i="1" s="1"/>
  <c r="AH78" i="1" s="1"/>
  <c r="AI78" i="1" s="1"/>
  <c r="AJ78" i="1" s="1"/>
  <c r="AK78" i="1" s="1"/>
  <c r="AH75" i="1"/>
  <c r="AC77" i="1"/>
  <c r="Z79" i="1"/>
  <c r="AA79" i="1" s="1"/>
  <c r="AB79" i="1" s="1"/>
  <c r="M81" i="1"/>
  <c r="L81" i="1"/>
  <c r="U80" i="1"/>
  <c r="H82" i="1"/>
  <c r="N82" i="1" s="1"/>
  <c r="K81" i="1"/>
  <c r="O81" i="1"/>
  <c r="P84" i="1"/>
  <c r="Q84" i="1"/>
  <c r="C72" i="1" l="1"/>
  <c r="E74" i="1"/>
  <c r="F74" i="1" s="1"/>
  <c r="E72" i="1"/>
  <c r="F72" i="1" s="1"/>
  <c r="I87" i="1"/>
  <c r="S81" i="1"/>
  <c r="T81" i="1" s="1"/>
  <c r="V81" i="1"/>
  <c r="W81" i="1" s="1"/>
  <c r="X81" i="1" s="1"/>
  <c r="R82" i="1"/>
  <c r="D73" i="1"/>
  <c r="G83" i="1"/>
  <c r="AN83" i="1"/>
  <c r="AR82" i="1"/>
  <c r="AP87" i="1"/>
  <c r="AM78" i="1"/>
  <c r="AD77" i="1"/>
  <c r="AE77" i="1" s="1"/>
  <c r="AF77" i="1" s="1"/>
  <c r="AI75" i="1"/>
  <c r="AJ75" i="1" s="1"/>
  <c r="AL78" i="1"/>
  <c r="AE76" i="1"/>
  <c r="AF76" i="1" s="1"/>
  <c r="AG76" i="1" s="1"/>
  <c r="AH76" i="1" s="1"/>
  <c r="AI76" i="1" s="1"/>
  <c r="AJ76" i="1" s="1"/>
  <c r="AK76" i="1" s="1"/>
  <c r="AL76" i="1" s="1"/>
  <c r="AC79" i="1"/>
  <c r="Y80" i="1"/>
  <c r="M82" i="1"/>
  <c r="L82" i="1"/>
  <c r="U81" i="1"/>
  <c r="H83" i="1"/>
  <c r="N83" i="1" s="1"/>
  <c r="K82" i="1"/>
  <c r="O82" i="1"/>
  <c r="P85" i="1"/>
  <c r="Q85" i="1"/>
  <c r="C73" i="1" l="1"/>
  <c r="E73" i="1"/>
  <c r="F73" i="1" s="1"/>
  <c r="I88" i="1"/>
  <c r="S82" i="1"/>
  <c r="T82" i="1" s="1"/>
  <c r="V82" i="1"/>
  <c r="W82" i="1" s="1"/>
  <c r="X82" i="1" s="1"/>
  <c r="R83" i="1"/>
  <c r="D78" i="1"/>
  <c r="G84" i="1"/>
  <c r="AN84" i="1"/>
  <c r="AR83" i="1"/>
  <c r="AP88" i="1"/>
  <c r="AM76" i="1"/>
  <c r="AK75" i="1"/>
  <c r="AL75" i="1" s="1"/>
  <c r="Y81" i="1"/>
  <c r="Z81" i="1" s="1"/>
  <c r="Z80" i="1"/>
  <c r="AA80" i="1" s="1"/>
  <c r="AD79" i="1"/>
  <c r="AE79" i="1" s="1"/>
  <c r="AG77" i="1"/>
  <c r="AH77" i="1" s="1"/>
  <c r="AI77" i="1" s="1"/>
  <c r="AJ77" i="1" s="1"/>
  <c r="AK77" i="1" s="1"/>
  <c r="AL77" i="1" s="1"/>
  <c r="M83" i="1"/>
  <c r="L83" i="1"/>
  <c r="U82" i="1"/>
  <c r="H84" i="1"/>
  <c r="N84" i="1" s="1"/>
  <c r="K83" i="1"/>
  <c r="O83" i="1"/>
  <c r="P86" i="1"/>
  <c r="Q86" i="1"/>
  <c r="C74" i="1" l="1"/>
  <c r="C75" i="1" s="1"/>
  <c r="E78" i="1"/>
  <c r="F78" i="1" s="1"/>
  <c r="I89" i="1"/>
  <c r="S83" i="1"/>
  <c r="T83" i="1" s="1"/>
  <c r="V83" i="1"/>
  <c r="W83" i="1" s="1"/>
  <c r="X83" i="1" s="1"/>
  <c r="R84" i="1"/>
  <c r="D76" i="1"/>
  <c r="G85" i="1"/>
  <c r="AN85" i="1"/>
  <c r="AR84" i="1"/>
  <c r="AP89" i="1"/>
  <c r="AM75" i="1"/>
  <c r="D75" i="1" s="1"/>
  <c r="AA81" i="1"/>
  <c r="AB81" i="1" s="1"/>
  <c r="AM77" i="1"/>
  <c r="AB80" i="1"/>
  <c r="AC80" i="1" s="1"/>
  <c r="AD80" i="1" s="1"/>
  <c r="Y82" i="1"/>
  <c r="Z82" i="1" s="1"/>
  <c r="AF79" i="1"/>
  <c r="M84" i="1"/>
  <c r="L84" i="1"/>
  <c r="U83" i="1"/>
  <c r="H85" i="1"/>
  <c r="N85" i="1" s="1"/>
  <c r="K84" i="1"/>
  <c r="O84" i="1"/>
  <c r="P87" i="1"/>
  <c r="Q87" i="1"/>
  <c r="E76" i="1" l="1"/>
  <c r="F76" i="1" s="1"/>
  <c r="E75" i="1"/>
  <c r="F75" i="1" s="1"/>
  <c r="C76" i="1" s="1"/>
  <c r="I90" i="1"/>
  <c r="S84" i="1"/>
  <c r="T84" i="1" s="1"/>
  <c r="V84" i="1"/>
  <c r="W84" i="1" s="1"/>
  <c r="X84" i="1" s="1"/>
  <c r="R85" i="1"/>
  <c r="D77" i="1"/>
  <c r="G86" i="1"/>
  <c r="AN86" i="1"/>
  <c r="AR85" i="1"/>
  <c r="AP90" i="1"/>
  <c r="AC81" i="1"/>
  <c r="AD81" i="1" s="1"/>
  <c r="AE81" i="1" s="1"/>
  <c r="AF81" i="1" s="1"/>
  <c r="AG79" i="1"/>
  <c r="AH79" i="1" s="1"/>
  <c r="AI79" i="1" s="1"/>
  <c r="AJ79" i="1" s="1"/>
  <c r="AK79" i="1" s="1"/>
  <c r="AL79" i="1" s="1"/>
  <c r="AA82" i="1"/>
  <c r="AB82" i="1" s="1"/>
  <c r="Y83" i="1"/>
  <c r="Z83" i="1" s="1"/>
  <c r="AE80" i="1"/>
  <c r="M85" i="1"/>
  <c r="L85" i="1"/>
  <c r="U84" i="1"/>
  <c r="H86" i="1"/>
  <c r="N86" i="1" s="1"/>
  <c r="K85" i="1"/>
  <c r="O85" i="1"/>
  <c r="P88" i="1"/>
  <c r="Q88" i="1"/>
  <c r="C77" i="1" l="1"/>
  <c r="E77" i="1"/>
  <c r="I91" i="1"/>
  <c r="S85" i="1"/>
  <c r="T85" i="1" s="1"/>
  <c r="V85" i="1"/>
  <c r="W85" i="1" s="1"/>
  <c r="R86" i="1"/>
  <c r="G87" i="1"/>
  <c r="AN87" i="1"/>
  <c r="AR86" i="1"/>
  <c r="AP91" i="1"/>
  <c r="AM79" i="1"/>
  <c r="AG81" i="1"/>
  <c r="AH81" i="1" s="1"/>
  <c r="AC82" i="1"/>
  <c r="AD82" i="1" s="1"/>
  <c r="AE82" i="1" s="1"/>
  <c r="Y84" i="1"/>
  <c r="AA83" i="1"/>
  <c r="AF80" i="1"/>
  <c r="M86" i="1"/>
  <c r="L86" i="1"/>
  <c r="U85" i="1"/>
  <c r="H87" i="1"/>
  <c r="N87" i="1" s="1"/>
  <c r="K86" i="1"/>
  <c r="O86" i="1"/>
  <c r="P89" i="1"/>
  <c r="Q89" i="1"/>
  <c r="F77" i="1" l="1"/>
  <c r="C78" i="1" s="1"/>
  <c r="C79" i="1" s="1"/>
  <c r="I92" i="1"/>
  <c r="S86" i="1"/>
  <c r="T86" i="1" s="1"/>
  <c r="R87" i="1"/>
  <c r="V86" i="1"/>
  <c r="W86" i="1" s="1"/>
  <c r="X86" i="1" s="1"/>
  <c r="D79" i="1"/>
  <c r="G88" i="1"/>
  <c r="AN88" i="1"/>
  <c r="AR87" i="1"/>
  <c r="AP92" i="1"/>
  <c r="AI81" i="1"/>
  <c r="AJ81" i="1" s="1"/>
  <c r="AK81" i="1" s="1"/>
  <c r="AL81" i="1" s="1"/>
  <c r="Z84" i="1"/>
  <c r="AA84" i="1" s="1"/>
  <c r="AB84" i="1" s="1"/>
  <c r="AG80" i="1"/>
  <c r="AH80" i="1" s="1"/>
  <c r="AI80" i="1" s="1"/>
  <c r="AJ80" i="1" s="1"/>
  <c r="AK80" i="1" s="1"/>
  <c r="AL80" i="1" s="1"/>
  <c r="AF82" i="1"/>
  <c r="AB83" i="1"/>
  <c r="X85" i="1"/>
  <c r="M87" i="1"/>
  <c r="L87" i="1"/>
  <c r="U86" i="1"/>
  <c r="H88" i="1"/>
  <c r="N88" i="1" s="1"/>
  <c r="K87" i="1"/>
  <c r="O87" i="1"/>
  <c r="P90" i="1"/>
  <c r="Q90" i="1"/>
  <c r="E79" i="1" l="1"/>
  <c r="I93" i="1"/>
  <c r="V87" i="1"/>
  <c r="W87" i="1" s="1"/>
  <c r="S87" i="1"/>
  <c r="T87" i="1" s="1"/>
  <c r="R88" i="1"/>
  <c r="G89" i="1"/>
  <c r="AN89" i="1"/>
  <c r="AR88" i="1"/>
  <c r="AP93" i="1"/>
  <c r="AM81" i="1"/>
  <c r="AM80" i="1"/>
  <c r="D80" i="1" s="1"/>
  <c r="AG82" i="1"/>
  <c r="AH82" i="1" s="1"/>
  <c r="AI82" i="1" s="1"/>
  <c r="AC84" i="1"/>
  <c r="AD84" i="1" s="1"/>
  <c r="AC83" i="1"/>
  <c r="Y86" i="1"/>
  <c r="Y85" i="1"/>
  <c r="Z85" i="1" s="1"/>
  <c r="M88" i="1"/>
  <c r="L88" i="1"/>
  <c r="U87" i="1"/>
  <c r="H89" i="1"/>
  <c r="N89" i="1" s="1"/>
  <c r="K88" i="1"/>
  <c r="O88" i="1"/>
  <c r="P91" i="1"/>
  <c r="Q91" i="1"/>
  <c r="F79" i="1" l="1"/>
  <c r="C80" i="1" s="1"/>
  <c r="E80" i="1"/>
  <c r="F80" i="1" s="1"/>
  <c r="I94" i="1"/>
  <c r="S88" i="1"/>
  <c r="T88" i="1" s="1"/>
  <c r="V88" i="1"/>
  <c r="W88" i="1" s="1"/>
  <c r="X88" i="1" s="1"/>
  <c r="R89" i="1"/>
  <c r="D81" i="1"/>
  <c r="G90" i="1"/>
  <c r="AN90" i="1"/>
  <c r="AR89" i="1"/>
  <c r="AP94" i="1"/>
  <c r="AJ82" i="1"/>
  <c r="AK82" i="1" s="1"/>
  <c r="AL82" i="1" s="1"/>
  <c r="AD83" i="1"/>
  <c r="AE83" i="1" s="1"/>
  <c r="AF83" i="1" s="1"/>
  <c r="AG83" i="1" s="1"/>
  <c r="AH83" i="1" s="1"/>
  <c r="AI83" i="1" s="1"/>
  <c r="AJ83" i="1" s="1"/>
  <c r="AK83" i="1" s="1"/>
  <c r="AL83" i="1" s="1"/>
  <c r="X87" i="1"/>
  <c r="AE84" i="1"/>
  <c r="AA85" i="1"/>
  <c r="Z86" i="1"/>
  <c r="M89" i="1"/>
  <c r="L89" i="1"/>
  <c r="U88" i="1"/>
  <c r="H90" i="1"/>
  <c r="N90" i="1" s="1"/>
  <c r="K89" i="1"/>
  <c r="O89" i="1"/>
  <c r="P92" i="1"/>
  <c r="Q92" i="1"/>
  <c r="C81" i="1" l="1"/>
  <c r="E81" i="1"/>
  <c r="F81" i="1" s="1"/>
  <c r="I95" i="1"/>
  <c r="S89" i="1"/>
  <c r="T89" i="1" s="1"/>
  <c r="V89" i="1"/>
  <c r="W89" i="1" s="1"/>
  <c r="R90" i="1"/>
  <c r="G91" i="1"/>
  <c r="AN91" i="1"/>
  <c r="AR90" i="1"/>
  <c r="AP95" i="1"/>
  <c r="AM82" i="1"/>
  <c r="D82" i="1" s="1"/>
  <c r="AM83" i="1"/>
  <c r="AF84" i="1"/>
  <c r="AG84" i="1" s="1"/>
  <c r="AH84" i="1" s="1"/>
  <c r="AI84" i="1" s="1"/>
  <c r="AJ84" i="1" s="1"/>
  <c r="AK84" i="1" s="1"/>
  <c r="AL84" i="1" s="1"/>
  <c r="Y88" i="1"/>
  <c r="AB85" i="1"/>
  <c r="Y87" i="1"/>
  <c r="Z87" i="1" s="1"/>
  <c r="AA86" i="1"/>
  <c r="AB86" i="1" s="1"/>
  <c r="M90" i="1"/>
  <c r="L90" i="1"/>
  <c r="U89" i="1"/>
  <c r="H91" i="1"/>
  <c r="N91" i="1" s="1"/>
  <c r="K90" i="1"/>
  <c r="O90" i="1"/>
  <c r="P93" i="1"/>
  <c r="Q93" i="1"/>
  <c r="C82" i="1" l="1"/>
  <c r="E82" i="1"/>
  <c r="I96" i="1"/>
  <c r="S90" i="1"/>
  <c r="T90" i="1" s="1"/>
  <c r="V90" i="1"/>
  <c r="W90" i="1" s="1"/>
  <c r="X90" i="1" s="1"/>
  <c r="R91" i="1"/>
  <c r="D83" i="1"/>
  <c r="G92" i="1"/>
  <c r="AN92" i="1"/>
  <c r="AR91" i="1"/>
  <c r="AP96" i="1"/>
  <c r="AM84" i="1"/>
  <c r="Z88" i="1"/>
  <c r="AA88" i="1" s="1"/>
  <c r="AA87" i="1"/>
  <c r="X89" i="1"/>
  <c r="AC85" i="1"/>
  <c r="AC86" i="1"/>
  <c r="M91" i="1"/>
  <c r="L91" i="1"/>
  <c r="U90" i="1"/>
  <c r="H92" i="1"/>
  <c r="N92" i="1" s="1"/>
  <c r="K91" i="1"/>
  <c r="O91" i="1"/>
  <c r="P94" i="1"/>
  <c r="Q94" i="1"/>
  <c r="F82" i="1" l="1"/>
  <c r="C83" i="1" s="1"/>
  <c r="E83" i="1"/>
  <c r="F83" i="1" s="1"/>
  <c r="I97" i="1"/>
  <c r="S91" i="1"/>
  <c r="T91" i="1" s="1"/>
  <c r="V91" i="1"/>
  <c r="W91" i="1" s="1"/>
  <c r="X91" i="1" s="1"/>
  <c r="R92" i="1"/>
  <c r="D84" i="1"/>
  <c r="G93" i="1"/>
  <c r="AN93" i="1"/>
  <c r="AR92" i="1"/>
  <c r="AP97" i="1"/>
  <c r="AB88" i="1"/>
  <c r="AC88" i="1" s="1"/>
  <c r="AB87" i="1"/>
  <c r="AC87" i="1" s="1"/>
  <c r="AD85" i="1"/>
  <c r="AD86" i="1"/>
  <c r="Y89" i="1"/>
  <c r="Z89" i="1" s="1"/>
  <c r="Y90" i="1"/>
  <c r="M92" i="1"/>
  <c r="L92" i="1"/>
  <c r="U91" i="1"/>
  <c r="H93" i="1"/>
  <c r="N93" i="1" s="1"/>
  <c r="K92" i="1"/>
  <c r="O92" i="1"/>
  <c r="P95" i="1"/>
  <c r="Q95" i="1"/>
  <c r="C84" i="1" l="1"/>
  <c r="E84" i="1"/>
  <c r="F84" i="1" s="1"/>
  <c r="I98" i="1"/>
  <c r="S92" i="1"/>
  <c r="T92" i="1" s="1"/>
  <c r="V92" i="1"/>
  <c r="W92" i="1" s="1"/>
  <c r="X92" i="1" s="1"/>
  <c r="R93" i="1"/>
  <c r="G94" i="1"/>
  <c r="AN94" i="1"/>
  <c r="AR93" i="1"/>
  <c r="AP98" i="1"/>
  <c r="AD88" i="1"/>
  <c r="AE88" i="1" s="1"/>
  <c r="AF88" i="1" s="1"/>
  <c r="AG88" i="1" s="1"/>
  <c r="AH88" i="1" s="1"/>
  <c r="AI88" i="1" s="1"/>
  <c r="AJ88" i="1" s="1"/>
  <c r="AD87" i="1"/>
  <c r="AE87" i="1" s="1"/>
  <c r="AF87" i="1" s="1"/>
  <c r="AG87" i="1" s="1"/>
  <c r="AE86" i="1"/>
  <c r="AF86" i="1" s="1"/>
  <c r="AE85" i="1"/>
  <c r="AF85" i="1" s="1"/>
  <c r="AG85" i="1" s="1"/>
  <c r="AH85" i="1" s="1"/>
  <c r="AI85" i="1" s="1"/>
  <c r="AJ85" i="1" s="1"/>
  <c r="AA89" i="1"/>
  <c r="Z90" i="1"/>
  <c r="Y91" i="1"/>
  <c r="M93" i="1"/>
  <c r="L93" i="1"/>
  <c r="U92" i="1"/>
  <c r="H94" i="1"/>
  <c r="N94" i="1" s="1"/>
  <c r="K93" i="1"/>
  <c r="O93" i="1"/>
  <c r="P96" i="1"/>
  <c r="Q96" i="1"/>
  <c r="C85" i="1" l="1"/>
  <c r="I99" i="1"/>
  <c r="S93" i="1"/>
  <c r="T93" i="1" s="1"/>
  <c r="V93" i="1"/>
  <c r="W93" i="1" s="1"/>
  <c r="R94" i="1"/>
  <c r="G95" i="1"/>
  <c r="AN95" i="1"/>
  <c r="AR94" i="1"/>
  <c r="AP99" i="1"/>
  <c r="AB89" i="1"/>
  <c r="AC89" i="1" s="1"/>
  <c r="AA90" i="1"/>
  <c r="AB90" i="1" s="1"/>
  <c r="AK85" i="1"/>
  <c r="AL85" i="1" s="1"/>
  <c r="AK88" i="1"/>
  <c r="AL88" i="1" s="1"/>
  <c r="AG86" i="1"/>
  <c r="AH86" i="1" s="1"/>
  <c r="AI86" i="1" s="1"/>
  <c r="AJ86" i="1" s="1"/>
  <c r="AK86" i="1" s="1"/>
  <c r="AM86" i="1" s="1"/>
  <c r="AH87" i="1"/>
  <c r="AI87" i="1" s="1"/>
  <c r="AJ87" i="1" s="1"/>
  <c r="AK87" i="1" s="1"/>
  <c r="AL87" i="1" s="1"/>
  <c r="Y92" i="1"/>
  <c r="Z91" i="1"/>
  <c r="M94" i="1"/>
  <c r="L94" i="1"/>
  <c r="U93" i="1"/>
  <c r="H95" i="1"/>
  <c r="N95" i="1" s="1"/>
  <c r="K94" i="1"/>
  <c r="O94" i="1"/>
  <c r="P97" i="1"/>
  <c r="Q97" i="1"/>
  <c r="I100" i="1" l="1"/>
  <c r="S94" i="1"/>
  <c r="T94" i="1" s="1"/>
  <c r="V94" i="1"/>
  <c r="W94" i="1" s="1"/>
  <c r="X94" i="1" s="1"/>
  <c r="R95" i="1"/>
  <c r="D86" i="1"/>
  <c r="G96" i="1"/>
  <c r="AN96" i="1"/>
  <c r="AR95" i="1"/>
  <c r="AP100" i="1"/>
  <c r="AM85" i="1"/>
  <c r="D85" i="1" s="1"/>
  <c r="AM88" i="1"/>
  <c r="AD89" i="1"/>
  <c r="AE89" i="1" s="1"/>
  <c r="AF89" i="1" s="1"/>
  <c r="AG89" i="1" s="1"/>
  <c r="AH89" i="1" s="1"/>
  <c r="AI89" i="1" s="1"/>
  <c r="AJ89" i="1" s="1"/>
  <c r="AK89" i="1" s="1"/>
  <c r="AL89" i="1" s="1"/>
  <c r="AA91" i="1"/>
  <c r="AB91" i="1" s="1"/>
  <c r="AM87" i="1"/>
  <c r="X93" i="1"/>
  <c r="AL86" i="1"/>
  <c r="Z92" i="1"/>
  <c r="AC90" i="1"/>
  <c r="M95" i="1"/>
  <c r="L95" i="1"/>
  <c r="U94" i="1"/>
  <c r="H96" i="1"/>
  <c r="N96" i="1" s="1"/>
  <c r="K95" i="1"/>
  <c r="O95" i="1"/>
  <c r="P98" i="1"/>
  <c r="Q98" i="1"/>
  <c r="E86" i="1" l="1"/>
  <c r="F86" i="1" s="1"/>
  <c r="E85" i="1"/>
  <c r="I101" i="1"/>
  <c r="S95" i="1"/>
  <c r="T95" i="1" s="1"/>
  <c r="V95" i="1"/>
  <c r="W95" i="1" s="1"/>
  <c r="X95" i="1" s="1"/>
  <c r="R96" i="1"/>
  <c r="D87" i="1"/>
  <c r="D88" i="1"/>
  <c r="G97" i="1"/>
  <c r="AN97" i="1"/>
  <c r="AR96" i="1"/>
  <c r="AP101" i="1"/>
  <c r="AM89" i="1"/>
  <c r="AC91" i="1"/>
  <c r="AD91" i="1" s="1"/>
  <c r="AE91" i="1" s="1"/>
  <c r="AF91" i="1" s="1"/>
  <c r="AG91" i="1" s="1"/>
  <c r="Y93" i="1"/>
  <c r="Y94" i="1"/>
  <c r="AA92" i="1"/>
  <c r="AB92" i="1" s="1"/>
  <c r="AD90" i="1"/>
  <c r="AE90" i="1" s="1"/>
  <c r="AF90" i="1" s="1"/>
  <c r="AG90" i="1" s="1"/>
  <c r="AH90" i="1" s="1"/>
  <c r="AI90" i="1" s="1"/>
  <c r="AJ90" i="1" s="1"/>
  <c r="AK90" i="1" s="1"/>
  <c r="AL90" i="1" s="1"/>
  <c r="M96" i="1"/>
  <c r="L96" i="1"/>
  <c r="U95" i="1"/>
  <c r="H97" i="1"/>
  <c r="N97" i="1" s="1"/>
  <c r="K96" i="1"/>
  <c r="O96" i="1"/>
  <c r="P99" i="1"/>
  <c r="Q99" i="1"/>
  <c r="F85" i="1" l="1"/>
  <c r="C86" i="1" s="1"/>
  <c r="C87" i="1" s="1"/>
  <c r="E88" i="1"/>
  <c r="F88" i="1" s="1"/>
  <c r="E87" i="1"/>
  <c r="I102" i="1"/>
  <c r="S96" i="1"/>
  <c r="T96" i="1" s="1"/>
  <c r="V96" i="1"/>
  <c r="W96" i="1" s="1"/>
  <c r="R97" i="1"/>
  <c r="D89" i="1"/>
  <c r="G98" i="1"/>
  <c r="AN98" i="1"/>
  <c r="AR97" i="1"/>
  <c r="AP102" i="1"/>
  <c r="AM90" i="1"/>
  <c r="Z93" i="1"/>
  <c r="AA93" i="1" s="1"/>
  <c r="AH91" i="1"/>
  <c r="AI91" i="1" s="1"/>
  <c r="AJ91" i="1" s="1"/>
  <c r="AK91" i="1" s="1"/>
  <c r="AL91" i="1" s="1"/>
  <c r="Z94" i="1"/>
  <c r="AA94" i="1" s="1"/>
  <c r="Y95" i="1"/>
  <c r="AC92" i="1"/>
  <c r="M97" i="1"/>
  <c r="L97" i="1"/>
  <c r="U96" i="1"/>
  <c r="H98" i="1"/>
  <c r="N98" i="1" s="1"/>
  <c r="K97" i="1"/>
  <c r="O97" i="1"/>
  <c r="P100" i="1"/>
  <c r="Q100" i="1"/>
  <c r="F87" i="1" l="1"/>
  <c r="C88" i="1" s="1"/>
  <c r="C89" i="1" s="1"/>
  <c r="E89" i="1"/>
  <c r="I103" i="1"/>
  <c r="S97" i="1"/>
  <c r="T97" i="1" s="1"/>
  <c r="V97" i="1"/>
  <c r="W97" i="1" s="1"/>
  <c r="X97" i="1" s="1"/>
  <c r="R98" i="1"/>
  <c r="D90" i="1"/>
  <c r="G99" i="1"/>
  <c r="AN99" i="1"/>
  <c r="AR98" i="1"/>
  <c r="AP103" i="1"/>
  <c r="AB93" i="1"/>
  <c r="AC93" i="1" s="1"/>
  <c r="AD93" i="1" s="1"/>
  <c r="Z95" i="1"/>
  <c r="AA95" i="1" s="1"/>
  <c r="AM91" i="1"/>
  <c r="AB94" i="1"/>
  <c r="X96" i="1"/>
  <c r="AD92" i="1"/>
  <c r="AE92" i="1" s="1"/>
  <c r="M98" i="1"/>
  <c r="L98" i="1"/>
  <c r="U97" i="1"/>
  <c r="H99" i="1"/>
  <c r="N99" i="1" s="1"/>
  <c r="K98" i="1"/>
  <c r="O98" i="1"/>
  <c r="P101" i="1"/>
  <c r="Q101" i="1"/>
  <c r="F89" i="1" l="1"/>
  <c r="C90" i="1" s="1"/>
  <c r="E90" i="1"/>
  <c r="I104" i="1"/>
  <c r="V98" i="1"/>
  <c r="W98" i="1" s="1"/>
  <c r="X98" i="1" s="1"/>
  <c r="S98" i="1"/>
  <c r="T98" i="1" s="1"/>
  <c r="R99" i="1"/>
  <c r="D91" i="1"/>
  <c r="G100" i="1"/>
  <c r="AN100" i="1"/>
  <c r="AR99" i="1"/>
  <c r="AP104" i="1"/>
  <c r="AB95" i="1"/>
  <c r="Y97" i="1"/>
  <c r="Z97" i="1" s="1"/>
  <c r="AA97" i="1" s="1"/>
  <c r="AB97" i="1" s="1"/>
  <c r="AC94" i="1"/>
  <c r="AD94" i="1" s="1"/>
  <c r="AE93" i="1"/>
  <c r="Y96" i="1"/>
  <c r="AF92" i="1"/>
  <c r="M99" i="1"/>
  <c r="L99" i="1"/>
  <c r="U98" i="1"/>
  <c r="H100" i="1"/>
  <c r="N100" i="1" s="1"/>
  <c r="K99" i="1"/>
  <c r="O99" i="1"/>
  <c r="P102" i="1"/>
  <c r="Q102" i="1"/>
  <c r="F90" i="1" l="1"/>
  <c r="C91" i="1" s="1"/>
  <c r="E91" i="1"/>
  <c r="I105" i="1"/>
  <c r="S99" i="1"/>
  <c r="T99" i="1" s="1"/>
  <c r="R100" i="1"/>
  <c r="V99" i="1"/>
  <c r="W99" i="1" s="1"/>
  <c r="X99" i="1" s="1"/>
  <c r="G101" i="1"/>
  <c r="AN101" i="1"/>
  <c r="AR100" i="1"/>
  <c r="AP105" i="1"/>
  <c r="AC95" i="1"/>
  <c r="AD95" i="1" s="1"/>
  <c r="AG92" i="1"/>
  <c r="AH92" i="1" s="1"/>
  <c r="AI92" i="1" s="1"/>
  <c r="AJ92" i="1" s="1"/>
  <c r="AK92" i="1" s="1"/>
  <c r="AL92" i="1" s="1"/>
  <c r="Y98" i="1"/>
  <c r="Z98" i="1" s="1"/>
  <c r="AE94" i="1"/>
  <c r="AF94" i="1" s="1"/>
  <c r="AG94" i="1" s="1"/>
  <c r="AF93" i="1"/>
  <c r="AG93" i="1" s="1"/>
  <c r="AH93" i="1" s="1"/>
  <c r="AI93" i="1" s="1"/>
  <c r="AJ93" i="1" s="1"/>
  <c r="AK93" i="1" s="1"/>
  <c r="AL93" i="1" s="1"/>
  <c r="AC97" i="1"/>
  <c r="Z96" i="1"/>
  <c r="M100" i="1"/>
  <c r="L100" i="1"/>
  <c r="U99" i="1"/>
  <c r="H101" i="1"/>
  <c r="N101" i="1" s="1"/>
  <c r="K100" i="1"/>
  <c r="O100" i="1"/>
  <c r="P103" i="1"/>
  <c r="Q103" i="1"/>
  <c r="F91" i="1" l="1"/>
  <c r="C92" i="1" s="1"/>
  <c r="I106" i="1"/>
  <c r="S100" i="1"/>
  <c r="T100" i="1" s="1"/>
  <c r="V100" i="1"/>
  <c r="W100" i="1" s="1"/>
  <c r="X100" i="1" s="1"/>
  <c r="R101" i="1"/>
  <c r="G102" i="1"/>
  <c r="AN102" i="1"/>
  <c r="AR101" i="1"/>
  <c r="AP106" i="1"/>
  <c r="AM92" i="1"/>
  <c r="D92" i="1" s="1"/>
  <c r="AM93" i="1"/>
  <c r="AD97" i="1"/>
  <c r="AE95" i="1"/>
  <c r="AF95" i="1" s="1"/>
  <c r="AG95" i="1" s="1"/>
  <c r="AH95" i="1" s="1"/>
  <c r="AI95" i="1" s="1"/>
  <c r="AH94" i="1"/>
  <c r="AI94" i="1" s="1"/>
  <c r="AJ94" i="1" s="1"/>
  <c r="AK94" i="1" s="1"/>
  <c r="AL94" i="1" s="1"/>
  <c r="Y99" i="1"/>
  <c r="AA96" i="1"/>
  <c r="AB96" i="1" s="1"/>
  <c r="AA98" i="1"/>
  <c r="M101" i="1"/>
  <c r="L101" i="1"/>
  <c r="U100" i="1"/>
  <c r="H102" i="1"/>
  <c r="N102" i="1" s="1"/>
  <c r="K101" i="1"/>
  <c r="O101" i="1"/>
  <c r="P104" i="1"/>
  <c r="Q104" i="1"/>
  <c r="E92" i="1" l="1"/>
  <c r="F92" i="1" s="1"/>
  <c r="C93" i="1" s="1"/>
  <c r="I107" i="1"/>
  <c r="S101" i="1"/>
  <c r="T101" i="1" s="1"/>
  <c r="V101" i="1"/>
  <c r="W101" i="1" s="1"/>
  <c r="X101" i="1" s="1"/>
  <c r="R102" i="1"/>
  <c r="D93" i="1"/>
  <c r="G103" i="1"/>
  <c r="AN103" i="1"/>
  <c r="AR102" i="1"/>
  <c r="AP107" i="1"/>
  <c r="AJ95" i="1"/>
  <c r="AK95" i="1" s="1"/>
  <c r="AM94" i="1"/>
  <c r="AE97" i="1"/>
  <c r="AF97" i="1" s="1"/>
  <c r="AG97" i="1" s="1"/>
  <c r="AH97" i="1" s="1"/>
  <c r="AI97" i="1" s="1"/>
  <c r="AJ97" i="1" s="1"/>
  <c r="Y100" i="1"/>
  <c r="Z100" i="1" s="1"/>
  <c r="Z99" i="1"/>
  <c r="AB98" i="1"/>
  <c r="AC96" i="1"/>
  <c r="M102" i="1"/>
  <c r="L102" i="1"/>
  <c r="U101" i="1"/>
  <c r="H103" i="1"/>
  <c r="N103" i="1" s="1"/>
  <c r="K102" i="1"/>
  <c r="O102" i="1"/>
  <c r="P105" i="1"/>
  <c r="Q105" i="1"/>
  <c r="E93" i="1" l="1"/>
  <c r="F93" i="1" s="1"/>
  <c r="C94" i="1" s="1"/>
  <c r="I108" i="1"/>
  <c r="S102" i="1"/>
  <c r="T102" i="1" s="1"/>
  <c r="V102" i="1"/>
  <c r="W102" i="1" s="1"/>
  <c r="X102" i="1" s="1"/>
  <c r="R103" i="1"/>
  <c r="D94" i="1"/>
  <c r="G104" i="1"/>
  <c r="AN104" i="1"/>
  <c r="AR103" i="1"/>
  <c r="AP108" i="1"/>
  <c r="AL95" i="1"/>
  <c r="AM95" i="1"/>
  <c r="AK97" i="1"/>
  <c r="AL97" i="1" s="1"/>
  <c r="AA100" i="1"/>
  <c r="AD96" i="1"/>
  <c r="AE96" i="1" s="1"/>
  <c r="AF96" i="1" s="1"/>
  <c r="AG96" i="1" s="1"/>
  <c r="Y101" i="1"/>
  <c r="AC98" i="1"/>
  <c r="AA99" i="1"/>
  <c r="M103" i="1"/>
  <c r="L103" i="1"/>
  <c r="U102" i="1"/>
  <c r="H104" i="1"/>
  <c r="N104" i="1" s="1"/>
  <c r="K103" i="1"/>
  <c r="O103" i="1"/>
  <c r="P106" i="1"/>
  <c r="Q106" i="1"/>
  <c r="I109" i="1" l="1"/>
  <c r="S103" i="1"/>
  <c r="T103" i="1" s="1"/>
  <c r="V103" i="1"/>
  <c r="W103" i="1" s="1"/>
  <c r="R104" i="1"/>
  <c r="E94" i="1"/>
  <c r="F94" i="1" s="1"/>
  <c r="C95" i="1" s="1"/>
  <c r="D95" i="1"/>
  <c r="G105" i="1"/>
  <c r="AN105" i="1"/>
  <c r="AR104" i="1"/>
  <c r="AP109" i="1"/>
  <c r="AM97" i="1"/>
  <c r="AB100" i="1"/>
  <c r="AC100" i="1" s="1"/>
  <c r="AD100" i="1" s="1"/>
  <c r="AE100" i="1" s="1"/>
  <c r="AF100" i="1" s="1"/>
  <c r="AG100" i="1" s="1"/>
  <c r="AH100" i="1" s="1"/>
  <c r="AB99" i="1"/>
  <c r="AC99" i="1" s="1"/>
  <c r="Y102" i="1"/>
  <c r="Z101" i="1"/>
  <c r="AD98" i="1"/>
  <c r="AH96" i="1"/>
  <c r="AI96" i="1" s="1"/>
  <c r="AJ96" i="1" s="1"/>
  <c r="AK96" i="1" s="1"/>
  <c r="AL96" i="1" s="1"/>
  <c r="M104" i="1"/>
  <c r="L104" i="1"/>
  <c r="U103" i="1"/>
  <c r="H105" i="1"/>
  <c r="N105" i="1" s="1"/>
  <c r="K104" i="1"/>
  <c r="O104" i="1"/>
  <c r="P107" i="1"/>
  <c r="Q107" i="1"/>
  <c r="E95" i="1" l="1"/>
  <c r="F95" i="1" s="1"/>
  <c r="C96" i="1" s="1"/>
  <c r="I110" i="1"/>
  <c r="S104" i="1"/>
  <c r="T104" i="1" s="1"/>
  <c r="V104" i="1"/>
  <c r="W104" i="1" s="1"/>
  <c r="X104" i="1" s="1"/>
  <c r="R105" i="1"/>
  <c r="D97" i="1"/>
  <c r="G106" i="1"/>
  <c r="AN106" i="1"/>
  <c r="AR105" i="1"/>
  <c r="AP110" i="1"/>
  <c r="AI100" i="1"/>
  <c r="AJ100" i="1" s="1"/>
  <c r="AK100" i="1" s="1"/>
  <c r="AL100" i="1" s="1"/>
  <c r="AM96" i="1"/>
  <c r="D96" i="1" s="1"/>
  <c r="AD99" i="1"/>
  <c r="X103" i="1"/>
  <c r="Z102" i="1"/>
  <c r="AA102" i="1" s="1"/>
  <c r="AB102" i="1" s="1"/>
  <c r="AE98" i="1"/>
  <c r="AF98" i="1" s="1"/>
  <c r="AA101" i="1"/>
  <c r="M105" i="1"/>
  <c r="L105" i="1"/>
  <c r="U104" i="1"/>
  <c r="H106" i="1"/>
  <c r="N106" i="1" s="1"/>
  <c r="K105" i="1"/>
  <c r="O105" i="1"/>
  <c r="P108" i="1"/>
  <c r="Q108" i="1"/>
  <c r="E97" i="1" l="1"/>
  <c r="F97" i="1" s="1"/>
  <c r="E96" i="1"/>
  <c r="F96" i="1" s="1"/>
  <c r="C97" i="1" s="1"/>
  <c r="I111" i="1"/>
  <c r="S105" i="1"/>
  <c r="T105" i="1" s="1"/>
  <c r="V105" i="1"/>
  <c r="W105" i="1" s="1"/>
  <c r="X105" i="1" s="1"/>
  <c r="R106" i="1"/>
  <c r="G107" i="1"/>
  <c r="AN107" i="1"/>
  <c r="AR106" i="1"/>
  <c r="AP111" i="1"/>
  <c r="AE99" i="1"/>
  <c r="AF99" i="1" s="1"/>
  <c r="AM100" i="1"/>
  <c r="AG98" i="1"/>
  <c r="Y104" i="1"/>
  <c r="Y103" i="1"/>
  <c r="Z103" i="1" s="1"/>
  <c r="AC102" i="1"/>
  <c r="AB101" i="1"/>
  <c r="AC101" i="1" s="1"/>
  <c r="AD101" i="1" s="1"/>
  <c r="AE101" i="1" s="1"/>
  <c r="AF101" i="1" s="1"/>
  <c r="AG101" i="1" s="1"/>
  <c r="AH101" i="1" s="1"/>
  <c r="AI101" i="1" s="1"/>
  <c r="M106" i="1"/>
  <c r="L106" i="1"/>
  <c r="U105" i="1"/>
  <c r="H107" i="1"/>
  <c r="N107" i="1" s="1"/>
  <c r="K106" i="1"/>
  <c r="O106" i="1"/>
  <c r="P109" i="1"/>
  <c r="Q109" i="1"/>
  <c r="C98" i="1" l="1"/>
  <c r="I112" i="1"/>
  <c r="S106" i="1"/>
  <c r="T106" i="1" s="1"/>
  <c r="V106" i="1"/>
  <c r="W106" i="1" s="1"/>
  <c r="R107" i="1"/>
  <c r="D100" i="1"/>
  <c r="G108" i="1"/>
  <c r="AN108" i="1"/>
  <c r="AR107" i="1"/>
  <c r="AP112" i="1"/>
  <c r="Y105" i="1"/>
  <c r="Z105" i="1" s="1"/>
  <c r="AA105" i="1" s="1"/>
  <c r="AG99" i="1"/>
  <c r="AH99" i="1" s="1"/>
  <c r="AI99" i="1" s="1"/>
  <c r="AH98" i="1"/>
  <c r="AI98" i="1" s="1"/>
  <c r="AJ98" i="1" s="1"/>
  <c r="AK98" i="1" s="1"/>
  <c r="AL98" i="1" s="1"/>
  <c r="AJ101" i="1"/>
  <c r="AK101" i="1" s="1"/>
  <c r="AA103" i="1"/>
  <c r="Z104" i="1"/>
  <c r="AD102" i="1"/>
  <c r="M107" i="1"/>
  <c r="L107" i="1"/>
  <c r="U106" i="1"/>
  <c r="H108" i="1"/>
  <c r="N108" i="1" s="1"/>
  <c r="K107" i="1"/>
  <c r="O107" i="1"/>
  <c r="P110" i="1"/>
  <c r="Q110" i="1"/>
  <c r="E100" i="1" l="1"/>
  <c r="F100" i="1" s="1"/>
  <c r="I113" i="1"/>
  <c r="S107" i="1"/>
  <c r="T107" i="1" s="1"/>
  <c r="V107" i="1"/>
  <c r="W107" i="1" s="1"/>
  <c r="R108" i="1"/>
  <c r="G109" i="1"/>
  <c r="AN109" i="1"/>
  <c r="AR108" i="1"/>
  <c r="AP113" i="1"/>
  <c r="AB105" i="1"/>
  <c r="AC105" i="1" s="1"/>
  <c r="AD105" i="1" s="1"/>
  <c r="AE105" i="1" s="1"/>
  <c r="AJ99" i="1"/>
  <c r="AK99" i="1" s="1"/>
  <c r="AL99" i="1" s="1"/>
  <c r="AA104" i="1"/>
  <c r="AB104" i="1" s="1"/>
  <c r="AC104" i="1" s="1"/>
  <c r="AB103" i="1"/>
  <c r="AC103" i="1" s="1"/>
  <c r="AM101" i="1"/>
  <c r="AM98" i="1"/>
  <c r="D98" i="1" s="1"/>
  <c r="AL101" i="1"/>
  <c r="AE102" i="1"/>
  <c r="AF102" i="1" s="1"/>
  <c r="AG102" i="1" s="1"/>
  <c r="AH102" i="1" s="1"/>
  <c r="AI102" i="1" s="1"/>
  <c r="AJ102" i="1" s="1"/>
  <c r="X106" i="1"/>
  <c r="M108" i="1"/>
  <c r="L108" i="1"/>
  <c r="U107" i="1"/>
  <c r="H109" i="1"/>
  <c r="N109" i="1" s="1"/>
  <c r="K108" i="1"/>
  <c r="O108" i="1"/>
  <c r="P111" i="1"/>
  <c r="Q111" i="1"/>
  <c r="E98" i="1" l="1"/>
  <c r="I114" i="1"/>
  <c r="S108" i="1"/>
  <c r="T108" i="1" s="1"/>
  <c r="V108" i="1"/>
  <c r="W108" i="1" s="1"/>
  <c r="R109" i="1"/>
  <c r="D101" i="1"/>
  <c r="G110" i="1"/>
  <c r="AN110" i="1"/>
  <c r="AR109" i="1"/>
  <c r="AP114" i="1"/>
  <c r="AM99" i="1"/>
  <c r="AD103" i="1"/>
  <c r="AE103" i="1" s="1"/>
  <c r="AF105" i="1"/>
  <c r="Y106" i="1"/>
  <c r="X107" i="1"/>
  <c r="AD104" i="1"/>
  <c r="AK102" i="1"/>
  <c r="M109" i="1"/>
  <c r="L109" i="1"/>
  <c r="U108" i="1"/>
  <c r="H110" i="1"/>
  <c r="N110" i="1" s="1"/>
  <c r="K109" i="1"/>
  <c r="O109" i="1"/>
  <c r="P112" i="1"/>
  <c r="Q112" i="1"/>
  <c r="F98" i="1" l="1"/>
  <c r="C99" i="1" s="1"/>
  <c r="E101" i="1"/>
  <c r="F101" i="1" s="1"/>
  <c r="I115" i="1"/>
  <c r="S109" i="1"/>
  <c r="T109" i="1" s="1"/>
  <c r="V109" i="1"/>
  <c r="W109" i="1" s="1"/>
  <c r="X109" i="1" s="1"/>
  <c r="Y109" i="1" s="1"/>
  <c r="Z109" i="1" s="1"/>
  <c r="R110" i="1"/>
  <c r="D99" i="1"/>
  <c r="G111" i="1"/>
  <c r="AN111" i="1"/>
  <c r="AR110" i="1"/>
  <c r="AP115" i="1"/>
  <c r="AF103" i="1"/>
  <c r="AG103" i="1" s="1"/>
  <c r="AG105" i="1"/>
  <c r="AH105" i="1" s="1"/>
  <c r="AI105" i="1" s="1"/>
  <c r="AJ105" i="1" s="1"/>
  <c r="AK105" i="1" s="1"/>
  <c r="AL105" i="1" s="1"/>
  <c r="AL102" i="1"/>
  <c r="AM102" i="1"/>
  <c r="Z106" i="1"/>
  <c r="X108" i="1"/>
  <c r="Y107" i="1"/>
  <c r="AE104" i="1"/>
  <c r="M110" i="1"/>
  <c r="L110" i="1"/>
  <c r="U109" i="1"/>
  <c r="H111" i="1"/>
  <c r="N111" i="1" s="1"/>
  <c r="K110" i="1"/>
  <c r="O110" i="1"/>
  <c r="P113" i="1"/>
  <c r="Q113" i="1"/>
  <c r="E99" i="1" l="1"/>
  <c r="I116" i="1"/>
  <c r="S110" i="1"/>
  <c r="T110" i="1" s="1"/>
  <c r="V110" i="1"/>
  <c r="W110" i="1" s="1"/>
  <c r="X110" i="1" s="1"/>
  <c r="R111" i="1"/>
  <c r="D102" i="1"/>
  <c r="G112" i="1"/>
  <c r="AN112" i="1"/>
  <c r="AR111" i="1"/>
  <c r="AP116" i="1"/>
  <c r="AH103" i="1"/>
  <c r="AI103" i="1" s="1"/>
  <c r="AJ103" i="1" s="1"/>
  <c r="AK103" i="1" s="1"/>
  <c r="AL103" i="1" s="1"/>
  <c r="AM105" i="1"/>
  <c r="AF104" i="1"/>
  <c r="AG104" i="1" s="1"/>
  <c r="AH104" i="1" s="1"/>
  <c r="AI104" i="1" s="1"/>
  <c r="AJ104" i="1" s="1"/>
  <c r="AK104" i="1" s="1"/>
  <c r="AL104" i="1" s="1"/>
  <c r="AA109" i="1"/>
  <c r="Z107" i="1"/>
  <c r="AA106" i="1"/>
  <c r="Y108" i="1"/>
  <c r="Z108" i="1" s="1"/>
  <c r="AA108" i="1" s="1"/>
  <c r="M111" i="1"/>
  <c r="L111" i="1"/>
  <c r="U110" i="1"/>
  <c r="H112" i="1"/>
  <c r="N112" i="1" s="1"/>
  <c r="K111" i="1"/>
  <c r="O111" i="1"/>
  <c r="P114" i="1"/>
  <c r="Q114" i="1"/>
  <c r="F99" i="1" l="1"/>
  <c r="C100" i="1" s="1"/>
  <c r="C101" i="1" s="1"/>
  <c r="C102" i="1" s="1"/>
  <c r="E102" i="1"/>
  <c r="F102" i="1" s="1"/>
  <c r="I117" i="1"/>
  <c r="S111" i="1"/>
  <c r="T111" i="1" s="1"/>
  <c r="V111" i="1"/>
  <c r="W111" i="1" s="1"/>
  <c r="R112" i="1"/>
  <c r="D105" i="1"/>
  <c r="G113" i="1"/>
  <c r="AN113" i="1"/>
  <c r="AR112" i="1"/>
  <c r="AP117" i="1"/>
  <c r="AM103" i="1"/>
  <c r="D103" i="1" s="1"/>
  <c r="AB109" i="1"/>
  <c r="AC109" i="1" s="1"/>
  <c r="AD109" i="1" s="1"/>
  <c r="AE109" i="1" s="1"/>
  <c r="AF109" i="1" s="1"/>
  <c r="AG109" i="1" s="1"/>
  <c r="AM104" i="1"/>
  <c r="Y110" i="1"/>
  <c r="Z110" i="1" s="1"/>
  <c r="AA110" i="1" s="1"/>
  <c r="AA107" i="1"/>
  <c r="AB107" i="1" s="1"/>
  <c r="AC107" i="1" s="1"/>
  <c r="AB108" i="1"/>
  <c r="AB106" i="1"/>
  <c r="AC106" i="1" s="1"/>
  <c r="AD106" i="1" s="1"/>
  <c r="AE106" i="1" s="1"/>
  <c r="AF106" i="1" s="1"/>
  <c r="M112" i="1"/>
  <c r="L112" i="1"/>
  <c r="U111" i="1"/>
  <c r="H113" i="1"/>
  <c r="N113" i="1" s="1"/>
  <c r="K112" i="1"/>
  <c r="O112" i="1"/>
  <c r="P115" i="1"/>
  <c r="Q115" i="1"/>
  <c r="C103" i="1" l="1"/>
  <c r="E103" i="1"/>
  <c r="E105" i="1"/>
  <c r="F105" i="1" s="1"/>
  <c r="I118" i="1"/>
  <c r="S112" i="1"/>
  <c r="T112" i="1" s="1"/>
  <c r="R113" i="1"/>
  <c r="V112" i="1"/>
  <c r="W112" i="1" s="1"/>
  <c r="X112" i="1" s="1"/>
  <c r="D104" i="1"/>
  <c r="G114" i="1"/>
  <c r="AN114" i="1"/>
  <c r="AR113" i="1"/>
  <c r="AP118" i="1"/>
  <c r="AB110" i="1"/>
  <c r="AH109" i="1"/>
  <c r="AI109" i="1" s="1"/>
  <c r="AJ109" i="1" s="1"/>
  <c r="AK109" i="1" s="1"/>
  <c r="AG106" i="1"/>
  <c r="AH106" i="1" s="1"/>
  <c r="AI106" i="1" s="1"/>
  <c r="AJ106" i="1" s="1"/>
  <c r="AK106" i="1" s="1"/>
  <c r="AL106" i="1" s="1"/>
  <c r="AD107" i="1"/>
  <c r="X111" i="1"/>
  <c r="AC108" i="1"/>
  <c r="M113" i="1"/>
  <c r="L113" i="1"/>
  <c r="U112" i="1"/>
  <c r="H114" i="1"/>
  <c r="N114" i="1" s="1"/>
  <c r="K113" i="1"/>
  <c r="O113" i="1"/>
  <c r="P116" i="1"/>
  <c r="Q116" i="1"/>
  <c r="F103" i="1" l="1"/>
  <c r="C104" i="1" s="1"/>
  <c r="E104" i="1"/>
  <c r="I119" i="1"/>
  <c r="S113" i="1"/>
  <c r="T113" i="1" s="1"/>
  <c r="R114" i="1"/>
  <c r="V113" i="1"/>
  <c r="W113" i="1" s="1"/>
  <c r="X113" i="1" s="1"/>
  <c r="Y113" i="1" s="1"/>
  <c r="G115" i="1"/>
  <c r="AN115" i="1"/>
  <c r="AR114" i="1"/>
  <c r="AP119" i="1"/>
  <c r="AM109" i="1"/>
  <c r="Y111" i="1"/>
  <c r="Z111" i="1" s="1"/>
  <c r="AE107" i="1"/>
  <c r="AF107" i="1" s="1"/>
  <c r="AG107" i="1" s="1"/>
  <c r="AH107" i="1" s="1"/>
  <c r="AI107" i="1" s="1"/>
  <c r="AJ107" i="1" s="1"/>
  <c r="AK107" i="1" s="1"/>
  <c r="AL107" i="1" s="1"/>
  <c r="AC110" i="1"/>
  <c r="AD110" i="1" s="1"/>
  <c r="AM106" i="1"/>
  <c r="AL109" i="1"/>
  <c r="Y112" i="1"/>
  <c r="AD108" i="1"/>
  <c r="M114" i="1"/>
  <c r="L114" i="1"/>
  <c r="U113" i="1"/>
  <c r="H115" i="1"/>
  <c r="N115" i="1" s="1"/>
  <c r="K114" i="1"/>
  <c r="O114" i="1"/>
  <c r="P117" i="1"/>
  <c r="Q117" i="1"/>
  <c r="F104" i="1" l="1"/>
  <c r="C105" i="1" s="1"/>
  <c r="C106" i="1" s="1"/>
  <c r="I120" i="1"/>
  <c r="S114" i="1"/>
  <c r="T114" i="1" s="1"/>
  <c r="V114" i="1"/>
  <c r="W114" i="1" s="1"/>
  <c r="X114" i="1" s="1"/>
  <c r="R115" i="1"/>
  <c r="D109" i="1"/>
  <c r="D106" i="1"/>
  <c r="G116" i="1"/>
  <c r="AN116" i="1"/>
  <c r="AR115" i="1"/>
  <c r="AP120" i="1"/>
  <c r="AM107" i="1"/>
  <c r="AE110" i="1"/>
  <c r="AF110" i="1" s="1"/>
  <c r="AG110" i="1" s="1"/>
  <c r="AH110" i="1" s="1"/>
  <c r="AI110" i="1" s="1"/>
  <c r="AJ110" i="1" s="1"/>
  <c r="AK110" i="1" s="1"/>
  <c r="AA111" i="1"/>
  <c r="AB111" i="1" s="1"/>
  <c r="AC111" i="1" s="1"/>
  <c r="AE108" i="1"/>
  <c r="AF108" i="1" s="1"/>
  <c r="AG108" i="1" s="1"/>
  <c r="AH108" i="1" s="1"/>
  <c r="Z112" i="1"/>
  <c r="AA112" i="1" s="1"/>
  <c r="AB112" i="1" s="1"/>
  <c r="Z113" i="1"/>
  <c r="AA113" i="1" s="1"/>
  <c r="M115" i="1"/>
  <c r="L115" i="1"/>
  <c r="U114" i="1"/>
  <c r="H116" i="1"/>
  <c r="N116" i="1" s="1"/>
  <c r="K115" i="1"/>
  <c r="O115" i="1"/>
  <c r="P118" i="1"/>
  <c r="Q118" i="1"/>
  <c r="V115" i="1" l="1"/>
  <c r="W115" i="1" s="1"/>
  <c r="E106" i="1"/>
  <c r="E109" i="1"/>
  <c r="F109" i="1" s="1"/>
  <c r="I121" i="1"/>
  <c r="S115" i="1"/>
  <c r="T115" i="1" s="1"/>
  <c r="R116" i="1"/>
  <c r="D107" i="1"/>
  <c r="G117" i="1"/>
  <c r="AN117" i="1"/>
  <c r="AR116" i="1"/>
  <c r="AP121" i="1"/>
  <c r="AL110" i="1"/>
  <c r="AM110" i="1"/>
  <c r="AD111" i="1"/>
  <c r="AE111" i="1" s="1"/>
  <c r="AI108" i="1"/>
  <c r="AJ108" i="1" s="1"/>
  <c r="AK108" i="1" s="1"/>
  <c r="AL108" i="1" s="1"/>
  <c r="AB113" i="1"/>
  <c r="Y114" i="1"/>
  <c r="AC112" i="1"/>
  <c r="M116" i="1"/>
  <c r="L116" i="1"/>
  <c r="U115" i="1"/>
  <c r="H117" i="1"/>
  <c r="N117" i="1" s="1"/>
  <c r="K116" i="1"/>
  <c r="O116" i="1"/>
  <c r="P119" i="1"/>
  <c r="Q119" i="1"/>
  <c r="F106" i="1" l="1"/>
  <c r="C107" i="1" s="1"/>
  <c r="E107" i="1"/>
  <c r="F107" i="1" s="1"/>
  <c r="I122" i="1"/>
  <c r="S116" i="1"/>
  <c r="T116" i="1" s="1"/>
  <c r="R117" i="1"/>
  <c r="V116" i="1"/>
  <c r="W116" i="1" s="1"/>
  <c r="D110" i="1"/>
  <c r="G118" i="1"/>
  <c r="AN118" i="1"/>
  <c r="AR117" i="1"/>
  <c r="AP122" i="1"/>
  <c r="AC113" i="1"/>
  <c r="AD113" i="1" s="1"/>
  <c r="AE113" i="1" s="1"/>
  <c r="AF113" i="1" s="1"/>
  <c r="AG113" i="1" s="1"/>
  <c r="AH113" i="1" s="1"/>
  <c r="AI113" i="1" s="1"/>
  <c r="AJ113" i="1" s="1"/>
  <c r="AK113" i="1" s="1"/>
  <c r="AM108" i="1"/>
  <c r="D108" i="1" s="1"/>
  <c r="AD112" i="1"/>
  <c r="X115" i="1"/>
  <c r="Z114" i="1"/>
  <c r="AA114" i="1" s="1"/>
  <c r="AF111" i="1"/>
  <c r="M117" i="1"/>
  <c r="L117" i="1"/>
  <c r="U116" i="1"/>
  <c r="H118" i="1"/>
  <c r="N118" i="1" s="1"/>
  <c r="K117" i="1"/>
  <c r="O117" i="1"/>
  <c r="P120" i="1"/>
  <c r="Q120" i="1"/>
  <c r="C108" i="1" l="1"/>
  <c r="E108" i="1"/>
  <c r="F108" i="1" s="1"/>
  <c r="E110" i="1"/>
  <c r="F110" i="1" s="1"/>
  <c r="I123" i="1"/>
  <c r="S117" i="1"/>
  <c r="T117" i="1" s="1"/>
  <c r="R118" i="1"/>
  <c r="V117" i="1"/>
  <c r="W117" i="1" s="1"/>
  <c r="X117" i="1" s="1"/>
  <c r="G119" i="1"/>
  <c r="AN119" i="1"/>
  <c r="AR118" i="1"/>
  <c r="AP123" i="1"/>
  <c r="AM113" i="1"/>
  <c r="AG111" i="1"/>
  <c r="AH111" i="1" s="1"/>
  <c r="AI111" i="1" s="1"/>
  <c r="AJ111" i="1" s="1"/>
  <c r="AK111" i="1" s="1"/>
  <c r="AL111" i="1" s="1"/>
  <c r="AE112" i="1"/>
  <c r="AF112" i="1" s="1"/>
  <c r="AL113" i="1"/>
  <c r="Y115" i="1"/>
  <c r="X116" i="1"/>
  <c r="Y116" i="1" s="1"/>
  <c r="AB114" i="1"/>
  <c r="M118" i="1"/>
  <c r="L118" i="1"/>
  <c r="U117" i="1"/>
  <c r="H119" i="1"/>
  <c r="N119" i="1" s="1"/>
  <c r="K118" i="1"/>
  <c r="O118" i="1"/>
  <c r="P121" i="1"/>
  <c r="Q121" i="1"/>
  <c r="C109" i="1" l="1"/>
  <c r="C110" i="1" s="1"/>
  <c r="C111" i="1" s="1"/>
  <c r="I124" i="1"/>
  <c r="S118" i="1"/>
  <c r="T118" i="1" s="1"/>
  <c r="R119" i="1"/>
  <c r="V118" i="1"/>
  <c r="W118" i="1" s="1"/>
  <c r="X118" i="1" s="1"/>
  <c r="D113" i="1"/>
  <c r="G120" i="1"/>
  <c r="AN120" i="1"/>
  <c r="AR119" i="1"/>
  <c r="AP124" i="1"/>
  <c r="AG112" i="1"/>
  <c r="AH112" i="1" s="1"/>
  <c r="AI112" i="1" s="1"/>
  <c r="AJ112" i="1" s="1"/>
  <c r="AK112" i="1" s="1"/>
  <c r="AL112" i="1" s="1"/>
  <c r="AC114" i="1"/>
  <c r="AD114" i="1" s="1"/>
  <c r="AE114" i="1" s="1"/>
  <c r="Z115" i="1"/>
  <c r="AA115" i="1" s="1"/>
  <c r="AM111" i="1"/>
  <c r="Y117" i="1"/>
  <c r="Z116" i="1"/>
  <c r="M119" i="1"/>
  <c r="L119" i="1"/>
  <c r="U118" i="1"/>
  <c r="H120" i="1"/>
  <c r="N120" i="1" s="1"/>
  <c r="K119" i="1"/>
  <c r="O119" i="1"/>
  <c r="P122" i="1"/>
  <c r="Q122" i="1"/>
  <c r="E113" i="1" l="1"/>
  <c r="F113" i="1" s="1"/>
  <c r="I125" i="1"/>
  <c r="S119" i="1"/>
  <c r="T119" i="1" s="1"/>
  <c r="V119" i="1"/>
  <c r="W119" i="1" s="1"/>
  <c r="X119" i="1" s="1"/>
  <c r="Y119" i="1" s="1"/>
  <c r="Z119" i="1" s="1"/>
  <c r="R120" i="1"/>
  <c r="D111" i="1"/>
  <c r="G121" i="1"/>
  <c r="AN121" i="1"/>
  <c r="AR120" i="1"/>
  <c r="AP125" i="1"/>
  <c r="AM112" i="1"/>
  <c r="AF114" i="1"/>
  <c r="AG114" i="1" s="1"/>
  <c r="AH114" i="1" s="1"/>
  <c r="AI114" i="1" s="1"/>
  <c r="AJ114" i="1" s="1"/>
  <c r="AK114" i="1" s="1"/>
  <c r="AL114" i="1" s="1"/>
  <c r="AA116" i="1"/>
  <c r="AB116" i="1" s="1"/>
  <c r="Z117" i="1"/>
  <c r="AA117" i="1" s="1"/>
  <c r="AB115" i="1"/>
  <c r="Y118" i="1"/>
  <c r="M120" i="1"/>
  <c r="L120" i="1"/>
  <c r="U119" i="1"/>
  <c r="H121" i="1"/>
  <c r="N121" i="1" s="1"/>
  <c r="K120" i="1"/>
  <c r="V120" i="1" s="1"/>
  <c r="O120" i="1"/>
  <c r="P123" i="1"/>
  <c r="Q123" i="1"/>
  <c r="E111" i="1" l="1"/>
  <c r="I126" i="1"/>
  <c r="S120" i="1"/>
  <c r="T120" i="1" s="1"/>
  <c r="R121" i="1"/>
  <c r="D112" i="1"/>
  <c r="G122" i="1"/>
  <c r="AN122" i="1"/>
  <c r="AR121" i="1"/>
  <c r="AP126" i="1"/>
  <c r="AM114" i="1"/>
  <c r="AA119" i="1"/>
  <c r="AB119" i="1" s="1"/>
  <c r="AC116" i="1"/>
  <c r="AD116" i="1" s="1"/>
  <c r="Z118" i="1"/>
  <c r="W120" i="1"/>
  <c r="AC115" i="1"/>
  <c r="AB117" i="1"/>
  <c r="AC117" i="1" s="1"/>
  <c r="AD117" i="1" s="1"/>
  <c r="AE117" i="1" s="1"/>
  <c r="M121" i="1"/>
  <c r="L121" i="1"/>
  <c r="U120" i="1"/>
  <c r="H122" i="1"/>
  <c r="N122" i="1" s="1"/>
  <c r="K121" i="1"/>
  <c r="O121" i="1"/>
  <c r="P124" i="1"/>
  <c r="Q124" i="1"/>
  <c r="F111" i="1" l="1"/>
  <c r="C112" i="1" s="1"/>
  <c r="E112" i="1"/>
  <c r="F112" i="1" s="1"/>
  <c r="I127" i="1"/>
  <c r="S121" i="1"/>
  <c r="T121" i="1" s="1"/>
  <c r="R122" i="1"/>
  <c r="V121" i="1"/>
  <c r="W121" i="1" s="1"/>
  <c r="X121" i="1" s="1"/>
  <c r="D114" i="1"/>
  <c r="G123" i="1"/>
  <c r="AN123" i="1"/>
  <c r="AR122" i="1"/>
  <c r="AP127" i="1"/>
  <c r="AD115" i="1"/>
  <c r="AE115" i="1" s="1"/>
  <c r="AF115" i="1" s="1"/>
  <c r="AG115" i="1" s="1"/>
  <c r="AH115" i="1" s="1"/>
  <c r="AF117" i="1"/>
  <c r="AC119" i="1"/>
  <c r="AA118" i="1"/>
  <c r="AB118" i="1" s="1"/>
  <c r="X120" i="1"/>
  <c r="Y120" i="1" s="1"/>
  <c r="AE116" i="1"/>
  <c r="AF116" i="1" s="1"/>
  <c r="AG116" i="1" s="1"/>
  <c r="AH116" i="1" s="1"/>
  <c r="AI116" i="1" s="1"/>
  <c r="AJ116" i="1" s="1"/>
  <c r="AK116" i="1" s="1"/>
  <c r="AL116" i="1" s="1"/>
  <c r="M122" i="1"/>
  <c r="L122" i="1"/>
  <c r="U121" i="1"/>
  <c r="H123" i="1"/>
  <c r="N123" i="1" s="1"/>
  <c r="K122" i="1"/>
  <c r="O122" i="1"/>
  <c r="P125" i="1"/>
  <c r="Q125" i="1"/>
  <c r="C113" i="1" l="1"/>
  <c r="C114" i="1" s="1"/>
  <c r="I128" i="1"/>
  <c r="S122" i="1"/>
  <c r="T122" i="1" s="1"/>
  <c r="R123" i="1"/>
  <c r="V122" i="1"/>
  <c r="W122" i="1" s="1"/>
  <c r="X122" i="1" s="1"/>
  <c r="E114" i="1"/>
  <c r="G124" i="1"/>
  <c r="AN124" i="1"/>
  <c r="AR123" i="1"/>
  <c r="AP128" i="1"/>
  <c r="Y121" i="1"/>
  <c r="Z121" i="1" s="1"/>
  <c r="AA121" i="1" s="1"/>
  <c r="AB121" i="1" s="1"/>
  <c r="AG117" i="1"/>
  <c r="AH117" i="1" s="1"/>
  <c r="AI117" i="1" s="1"/>
  <c r="AJ117" i="1" s="1"/>
  <c r="AK117" i="1" s="1"/>
  <c r="AL117" i="1" s="1"/>
  <c r="AM116" i="1"/>
  <c r="AI115" i="1"/>
  <c r="AC118" i="1"/>
  <c r="AD118" i="1" s="1"/>
  <c r="AE118" i="1" s="1"/>
  <c r="AF118" i="1" s="1"/>
  <c r="AG118" i="1" s="1"/>
  <c r="AH118" i="1" s="1"/>
  <c r="AD119" i="1"/>
  <c r="AE119" i="1" s="1"/>
  <c r="Z120" i="1"/>
  <c r="AA120" i="1" s="1"/>
  <c r="AB120" i="1" s="1"/>
  <c r="M123" i="1"/>
  <c r="L123" i="1"/>
  <c r="U122" i="1"/>
  <c r="H124" i="1"/>
  <c r="N124" i="1" s="1"/>
  <c r="K123" i="1"/>
  <c r="O123" i="1"/>
  <c r="P126" i="1"/>
  <c r="Q126" i="1"/>
  <c r="F114" i="1" l="1"/>
  <c r="C115" i="1" s="1"/>
  <c r="I129" i="1"/>
  <c r="S123" i="1"/>
  <c r="T123" i="1" s="1"/>
  <c r="V123" i="1"/>
  <c r="W123" i="1" s="1"/>
  <c r="X123" i="1" s="1"/>
  <c r="R124" i="1"/>
  <c r="D116" i="1"/>
  <c r="G125" i="1"/>
  <c r="AN125" i="1"/>
  <c r="AR124" i="1"/>
  <c r="AP129" i="1"/>
  <c r="AM117" i="1"/>
  <c r="AJ115" i="1"/>
  <c r="AK115" i="1" s="1"/>
  <c r="AL115" i="1" s="1"/>
  <c r="Y122" i="1"/>
  <c r="Z122" i="1" s="1"/>
  <c r="AA122" i="1" s="1"/>
  <c r="AC121" i="1"/>
  <c r="AD121" i="1" s="1"/>
  <c r="AE121" i="1" s="1"/>
  <c r="AF121" i="1" s="1"/>
  <c r="AG121" i="1" s="1"/>
  <c r="AH121" i="1" s="1"/>
  <c r="AI121" i="1" s="1"/>
  <c r="AI118" i="1"/>
  <c r="AJ118" i="1" s="1"/>
  <c r="AK118" i="1" s="1"/>
  <c r="AL118" i="1" s="1"/>
  <c r="AF119" i="1"/>
  <c r="AC120" i="1"/>
  <c r="M124" i="1"/>
  <c r="L124" i="1"/>
  <c r="U123" i="1"/>
  <c r="H125" i="1"/>
  <c r="N125" i="1" s="1"/>
  <c r="K124" i="1"/>
  <c r="O124" i="1"/>
  <c r="P127" i="1"/>
  <c r="Q127" i="1"/>
  <c r="E116" i="1" l="1"/>
  <c r="F116" i="1" s="1"/>
  <c r="I130" i="1"/>
  <c r="S124" i="1"/>
  <c r="T124" i="1" s="1"/>
  <c r="V124" i="1"/>
  <c r="W124" i="1" s="1"/>
  <c r="X124" i="1" s="1"/>
  <c r="R125" i="1"/>
  <c r="D117" i="1"/>
  <c r="G126" i="1"/>
  <c r="AN126" i="1"/>
  <c r="AR125" i="1"/>
  <c r="AP130" i="1"/>
  <c r="AD120" i="1"/>
  <c r="AE120" i="1" s="1"/>
  <c r="AM118" i="1"/>
  <c r="AM115" i="1"/>
  <c r="D115" i="1" s="1"/>
  <c r="AB122" i="1"/>
  <c r="AJ121" i="1"/>
  <c r="AK121" i="1" s="1"/>
  <c r="Y123" i="1"/>
  <c r="AG119" i="1"/>
  <c r="AH119" i="1" s="1"/>
  <c r="AI119" i="1" s="1"/>
  <c r="AJ119" i="1" s="1"/>
  <c r="AK119" i="1" s="1"/>
  <c r="AL119" i="1" s="1"/>
  <c r="M125" i="1"/>
  <c r="L125" i="1"/>
  <c r="U124" i="1"/>
  <c r="H126" i="1"/>
  <c r="N126" i="1" s="1"/>
  <c r="K125" i="1"/>
  <c r="O125" i="1"/>
  <c r="P128" i="1"/>
  <c r="Q128" i="1"/>
  <c r="E117" i="1" l="1"/>
  <c r="F117" i="1" s="1"/>
  <c r="E115" i="1"/>
  <c r="F115" i="1" s="1"/>
  <c r="C116" i="1" s="1"/>
  <c r="C117" i="1" s="1"/>
  <c r="I131" i="1"/>
  <c r="S125" i="1"/>
  <c r="T125" i="1" s="1"/>
  <c r="V125" i="1"/>
  <c r="W125" i="1" s="1"/>
  <c r="X125" i="1" s="1"/>
  <c r="R126" i="1"/>
  <c r="D118" i="1"/>
  <c r="G127" i="1"/>
  <c r="AN127" i="1"/>
  <c r="AR126" i="1"/>
  <c r="AP131" i="1"/>
  <c r="AM121" i="1"/>
  <c r="AF120" i="1"/>
  <c r="AG120" i="1" s="1"/>
  <c r="AH120" i="1" s="1"/>
  <c r="AI120" i="1" s="1"/>
  <c r="AJ120" i="1" s="1"/>
  <c r="AK120" i="1" s="1"/>
  <c r="AL120" i="1" s="1"/>
  <c r="AC122" i="1"/>
  <c r="AD122" i="1" s="1"/>
  <c r="AM119" i="1"/>
  <c r="Y124" i="1"/>
  <c r="Z123" i="1"/>
  <c r="AL121" i="1"/>
  <c r="M126" i="1"/>
  <c r="L126" i="1"/>
  <c r="U125" i="1"/>
  <c r="H127" i="1"/>
  <c r="N127" i="1" s="1"/>
  <c r="K126" i="1"/>
  <c r="O126" i="1"/>
  <c r="P129" i="1"/>
  <c r="Q129" i="1"/>
  <c r="C118" i="1" l="1"/>
  <c r="E118" i="1"/>
  <c r="F118" i="1" s="1"/>
  <c r="I132" i="1"/>
  <c r="S126" i="1"/>
  <c r="T126" i="1" s="1"/>
  <c r="V126" i="1"/>
  <c r="W126" i="1" s="1"/>
  <c r="X126" i="1" s="1"/>
  <c r="R127" i="1"/>
  <c r="D121" i="1"/>
  <c r="D119" i="1"/>
  <c r="G128" i="1"/>
  <c r="AN128" i="1"/>
  <c r="AR127" i="1"/>
  <c r="AP132" i="1"/>
  <c r="AM120" i="1"/>
  <c r="Y125" i="1"/>
  <c r="Z124" i="1"/>
  <c r="AA124" i="1" s="1"/>
  <c r="AE122" i="1"/>
  <c r="AA123" i="1"/>
  <c r="M127" i="1"/>
  <c r="L127" i="1"/>
  <c r="U126" i="1"/>
  <c r="H128" i="1"/>
  <c r="N128" i="1" s="1"/>
  <c r="K127" i="1"/>
  <c r="O127" i="1"/>
  <c r="P130" i="1"/>
  <c r="Q130" i="1"/>
  <c r="C119" i="1" l="1"/>
  <c r="E119" i="1"/>
  <c r="F119" i="1" s="1"/>
  <c r="E121" i="1"/>
  <c r="F121" i="1" s="1"/>
  <c r="I133" i="1"/>
  <c r="S127" i="1"/>
  <c r="T127" i="1" s="1"/>
  <c r="V127" i="1"/>
  <c r="W127" i="1" s="1"/>
  <c r="X127" i="1" s="1"/>
  <c r="R128" i="1"/>
  <c r="D120" i="1"/>
  <c r="G129" i="1"/>
  <c r="AN129" i="1"/>
  <c r="AR128" i="1"/>
  <c r="AP133" i="1"/>
  <c r="Z125" i="1"/>
  <c r="AA125" i="1" s="1"/>
  <c r="AB125" i="1" s="1"/>
  <c r="AB123" i="1"/>
  <c r="AC123" i="1" s="1"/>
  <c r="AB124" i="1"/>
  <c r="AC124" i="1" s="1"/>
  <c r="Y126" i="1"/>
  <c r="Z126" i="1" s="1"/>
  <c r="AF122" i="1"/>
  <c r="M128" i="1"/>
  <c r="L128" i="1"/>
  <c r="U127" i="1"/>
  <c r="H129" i="1"/>
  <c r="N129" i="1" s="1"/>
  <c r="K128" i="1"/>
  <c r="O128" i="1"/>
  <c r="P131" i="1"/>
  <c r="Q131" i="1"/>
  <c r="C120" i="1" l="1"/>
  <c r="E120" i="1"/>
  <c r="F120" i="1" s="1"/>
  <c r="I134" i="1"/>
  <c r="S128" i="1"/>
  <c r="T128" i="1" s="1"/>
  <c r="V128" i="1"/>
  <c r="W128" i="1" s="1"/>
  <c r="X128" i="1" s="1"/>
  <c r="R129" i="1"/>
  <c r="G130" i="1"/>
  <c r="AN130" i="1"/>
  <c r="AR129" i="1"/>
  <c r="AP134" i="1"/>
  <c r="AD123" i="1"/>
  <c r="AE123" i="1" s="1"/>
  <c r="AF123" i="1" s="1"/>
  <c r="AG123" i="1" s="1"/>
  <c r="AH123" i="1" s="1"/>
  <c r="AI123" i="1" s="1"/>
  <c r="AJ123" i="1" s="1"/>
  <c r="AK123" i="1" s="1"/>
  <c r="AL123" i="1" s="1"/>
  <c r="AC125" i="1"/>
  <c r="AD125" i="1" s="1"/>
  <c r="Y127" i="1"/>
  <c r="AD124" i="1"/>
  <c r="AG122" i="1"/>
  <c r="AH122" i="1" s="1"/>
  <c r="AI122" i="1" s="1"/>
  <c r="AJ122" i="1" s="1"/>
  <c r="AK122" i="1" s="1"/>
  <c r="AA126" i="1"/>
  <c r="AB126" i="1" s="1"/>
  <c r="M129" i="1"/>
  <c r="L129" i="1"/>
  <c r="U128" i="1"/>
  <c r="H130" i="1"/>
  <c r="N130" i="1" s="1"/>
  <c r="K129" i="1"/>
  <c r="O129" i="1"/>
  <c r="P132" i="1"/>
  <c r="Q132" i="1"/>
  <c r="C121" i="1" l="1"/>
  <c r="C122" i="1" s="1"/>
  <c r="I135" i="1"/>
  <c r="S129" i="1"/>
  <c r="T129" i="1" s="1"/>
  <c r="V129" i="1"/>
  <c r="W129" i="1" s="1"/>
  <c r="X129" i="1" s="1"/>
  <c r="R130" i="1"/>
  <c r="G131" i="1"/>
  <c r="AN131" i="1"/>
  <c r="AR130" i="1"/>
  <c r="AP135" i="1"/>
  <c r="AM123" i="1"/>
  <c r="AM122" i="1"/>
  <c r="D122" i="1" s="1"/>
  <c r="AE124" i="1"/>
  <c r="AF124" i="1" s="1"/>
  <c r="Z127" i="1"/>
  <c r="AA127" i="1" s="1"/>
  <c r="AE125" i="1"/>
  <c r="AF125" i="1" s="1"/>
  <c r="AG125" i="1" s="1"/>
  <c r="AH125" i="1" s="1"/>
  <c r="AI125" i="1" s="1"/>
  <c r="AJ125" i="1" s="1"/>
  <c r="AK125" i="1" s="1"/>
  <c r="AL125" i="1" s="1"/>
  <c r="AL122" i="1"/>
  <c r="Y128" i="1"/>
  <c r="Z128" i="1" s="1"/>
  <c r="AC126" i="1"/>
  <c r="M130" i="1"/>
  <c r="L130" i="1"/>
  <c r="U129" i="1"/>
  <c r="H131" i="1"/>
  <c r="N131" i="1" s="1"/>
  <c r="K130" i="1"/>
  <c r="O130" i="1"/>
  <c r="P133" i="1"/>
  <c r="Q133" i="1"/>
  <c r="E122" i="1" l="1"/>
  <c r="F122" i="1" s="1"/>
  <c r="C123" i="1" s="1"/>
  <c r="I136" i="1"/>
  <c r="S130" i="1"/>
  <c r="T130" i="1" s="1"/>
  <c r="V130" i="1"/>
  <c r="W130" i="1" s="1"/>
  <c r="X130" i="1" s="1"/>
  <c r="R131" i="1"/>
  <c r="D123" i="1"/>
  <c r="G132" i="1"/>
  <c r="AN132" i="1"/>
  <c r="AR131" i="1"/>
  <c r="AP136" i="1"/>
  <c r="AB127" i="1"/>
  <c r="AC127" i="1" s="1"/>
  <c r="AG124" i="1"/>
  <c r="AM125" i="1"/>
  <c r="AA128" i="1"/>
  <c r="AB128" i="1" s="1"/>
  <c r="AC128" i="1" s="1"/>
  <c r="Y129" i="1"/>
  <c r="Z129" i="1" s="1"/>
  <c r="AD126" i="1"/>
  <c r="AE126" i="1" s="1"/>
  <c r="AF126" i="1" s="1"/>
  <c r="M131" i="1"/>
  <c r="L131" i="1"/>
  <c r="U130" i="1"/>
  <c r="H132" i="1"/>
  <c r="N132" i="1" s="1"/>
  <c r="K131" i="1"/>
  <c r="O131" i="1"/>
  <c r="P134" i="1"/>
  <c r="Q134" i="1"/>
  <c r="E123" i="1" l="1"/>
  <c r="I137" i="1"/>
  <c r="S131" i="1"/>
  <c r="T131" i="1" s="1"/>
  <c r="V131" i="1"/>
  <c r="W131" i="1" s="1"/>
  <c r="X131" i="1" s="1"/>
  <c r="R132" i="1"/>
  <c r="D125" i="1"/>
  <c r="G133" i="1"/>
  <c r="AN133" i="1"/>
  <c r="AR132" i="1"/>
  <c r="AP137" i="1"/>
  <c r="AH124" i="1"/>
  <c r="AD127" i="1"/>
  <c r="AE127" i="1" s="1"/>
  <c r="Y130" i="1"/>
  <c r="AG126" i="1"/>
  <c r="AA129" i="1"/>
  <c r="AD128" i="1"/>
  <c r="AE128" i="1" s="1"/>
  <c r="AF128" i="1" s="1"/>
  <c r="M132" i="1"/>
  <c r="L132" i="1"/>
  <c r="U131" i="1"/>
  <c r="H133" i="1"/>
  <c r="N133" i="1" s="1"/>
  <c r="K132" i="1"/>
  <c r="O132" i="1"/>
  <c r="P135" i="1"/>
  <c r="Q135" i="1"/>
  <c r="F123" i="1" l="1"/>
  <c r="C124" i="1" s="1"/>
  <c r="E125" i="1"/>
  <c r="F125" i="1" s="1"/>
  <c r="I138" i="1"/>
  <c r="S132" i="1"/>
  <c r="T132" i="1" s="1"/>
  <c r="V132" i="1"/>
  <c r="W132" i="1" s="1"/>
  <c r="X132" i="1" s="1"/>
  <c r="R133" i="1"/>
  <c r="G134" i="1"/>
  <c r="AN134" i="1"/>
  <c r="AR133" i="1"/>
  <c r="AP138" i="1"/>
  <c r="AF127" i="1"/>
  <c r="AG127" i="1" s="1"/>
  <c r="AH127" i="1" s="1"/>
  <c r="AI127" i="1" s="1"/>
  <c r="AJ127" i="1" s="1"/>
  <c r="AK127" i="1" s="1"/>
  <c r="AL127" i="1" s="1"/>
  <c r="AI124" i="1"/>
  <c r="AH126" i="1"/>
  <c r="AI126" i="1" s="1"/>
  <c r="AJ126" i="1" s="1"/>
  <c r="AK126" i="1" s="1"/>
  <c r="AL126" i="1" s="1"/>
  <c r="Z130" i="1"/>
  <c r="AB129" i="1"/>
  <c r="AG128" i="1"/>
  <c r="AH128" i="1" s="1"/>
  <c r="AI128" i="1" s="1"/>
  <c r="AJ128" i="1" s="1"/>
  <c r="AK128" i="1" s="1"/>
  <c r="AL128" i="1" s="1"/>
  <c r="Y131" i="1"/>
  <c r="M133" i="1"/>
  <c r="L133" i="1"/>
  <c r="U132" i="1"/>
  <c r="H134" i="1"/>
  <c r="N134" i="1" s="1"/>
  <c r="K133" i="1"/>
  <c r="O133" i="1"/>
  <c r="P136" i="1"/>
  <c r="Q136" i="1"/>
  <c r="I139" i="1" l="1"/>
  <c r="S133" i="1"/>
  <c r="T133" i="1" s="1"/>
  <c r="V133" i="1"/>
  <c r="W133" i="1" s="1"/>
  <c r="X133" i="1" s="1"/>
  <c r="R134" i="1"/>
  <c r="G135" i="1"/>
  <c r="AN135" i="1"/>
  <c r="AR134" i="1"/>
  <c r="AP139" i="1"/>
  <c r="AM126" i="1"/>
  <c r="AC129" i="1"/>
  <c r="AD129" i="1" s="1"/>
  <c r="AE129" i="1" s="1"/>
  <c r="AF129" i="1" s="1"/>
  <c r="AJ124" i="1"/>
  <c r="AK124" i="1" s="1"/>
  <c r="AM128" i="1"/>
  <c r="AM127" i="1"/>
  <c r="AA130" i="1"/>
  <c r="Y132" i="1"/>
  <c r="Z132" i="1" s="1"/>
  <c r="AA132" i="1" s="1"/>
  <c r="Z131" i="1"/>
  <c r="AA131" i="1" s="1"/>
  <c r="AB131" i="1" s="1"/>
  <c r="M134" i="1"/>
  <c r="L134" i="1"/>
  <c r="U133" i="1"/>
  <c r="H135" i="1"/>
  <c r="N135" i="1" s="1"/>
  <c r="K134" i="1"/>
  <c r="O134" i="1"/>
  <c r="P137" i="1"/>
  <c r="Q137" i="1"/>
  <c r="I140" i="1" l="1"/>
  <c r="S134" i="1"/>
  <c r="T134" i="1" s="1"/>
  <c r="V134" i="1"/>
  <c r="W134" i="1" s="1"/>
  <c r="X134" i="1" s="1"/>
  <c r="R135" i="1"/>
  <c r="D127" i="1"/>
  <c r="D128" i="1"/>
  <c r="D126" i="1"/>
  <c r="G136" i="1"/>
  <c r="AN136" i="1"/>
  <c r="AR135" i="1"/>
  <c r="AP140" i="1"/>
  <c r="AM124" i="1"/>
  <c r="D124" i="1" s="1"/>
  <c r="Y133" i="1"/>
  <c r="Z133" i="1" s="1"/>
  <c r="AA133" i="1" s="1"/>
  <c r="AG129" i="1"/>
  <c r="AH129" i="1" s="1"/>
  <c r="AI129" i="1" s="1"/>
  <c r="AJ129" i="1" s="1"/>
  <c r="AK129" i="1" s="1"/>
  <c r="AL129" i="1" s="1"/>
  <c r="AB130" i="1"/>
  <c r="AC130" i="1" s="1"/>
  <c r="AL124" i="1"/>
  <c r="AB132" i="1"/>
  <c r="AC131" i="1"/>
  <c r="M135" i="1"/>
  <c r="L135" i="1"/>
  <c r="U134" i="1"/>
  <c r="H136" i="1"/>
  <c r="N136" i="1" s="1"/>
  <c r="K135" i="1"/>
  <c r="O135" i="1"/>
  <c r="P138" i="1"/>
  <c r="Q138" i="1"/>
  <c r="E126" i="1" l="1"/>
  <c r="F126" i="1" s="1"/>
  <c r="E128" i="1"/>
  <c r="F128" i="1" s="1"/>
  <c r="E127" i="1"/>
  <c r="F127" i="1" s="1"/>
  <c r="E124" i="1"/>
  <c r="I141" i="1"/>
  <c r="S135" i="1"/>
  <c r="T135" i="1" s="1"/>
  <c r="V135" i="1"/>
  <c r="W135" i="1" s="1"/>
  <c r="R136" i="1"/>
  <c r="G137" i="1"/>
  <c r="AN137" i="1"/>
  <c r="AR136" i="1"/>
  <c r="AP141" i="1"/>
  <c r="AM129" i="1"/>
  <c r="AD131" i="1"/>
  <c r="AE131" i="1" s="1"/>
  <c r="AF131" i="1" s="1"/>
  <c r="AG131" i="1" s="1"/>
  <c r="AH131" i="1" s="1"/>
  <c r="AI131" i="1" s="1"/>
  <c r="AJ131" i="1" s="1"/>
  <c r="AK131" i="1" s="1"/>
  <c r="AL131" i="1" s="1"/>
  <c r="AD130" i="1"/>
  <c r="AE130" i="1" s="1"/>
  <c r="AC132" i="1"/>
  <c r="AD132" i="1" s="1"/>
  <c r="AB133" i="1"/>
  <c r="Y134" i="1"/>
  <c r="Z134" i="1" s="1"/>
  <c r="M136" i="1"/>
  <c r="L136" i="1"/>
  <c r="U135" i="1"/>
  <c r="H137" i="1"/>
  <c r="N137" i="1" s="1"/>
  <c r="K136" i="1"/>
  <c r="O136" i="1"/>
  <c r="P139" i="1"/>
  <c r="Q139" i="1"/>
  <c r="F124" i="1" l="1"/>
  <c r="C125" i="1" s="1"/>
  <c r="C126" i="1" s="1"/>
  <c r="C127" i="1" s="1"/>
  <c r="C128" i="1" s="1"/>
  <c r="C129" i="1" s="1"/>
  <c r="I142" i="1"/>
  <c r="S136" i="1"/>
  <c r="T136" i="1" s="1"/>
  <c r="R137" i="1"/>
  <c r="V136" i="1"/>
  <c r="W136" i="1" s="1"/>
  <c r="X136" i="1" s="1"/>
  <c r="D129" i="1"/>
  <c r="G138" i="1"/>
  <c r="AN138" i="1"/>
  <c r="AR137" i="1"/>
  <c r="AP142" i="1"/>
  <c r="AF130" i="1"/>
  <c r="AG130" i="1" s="1"/>
  <c r="AH130" i="1" s="1"/>
  <c r="AI130" i="1" s="1"/>
  <c r="AJ130" i="1" s="1"/>
  <c r="AK130" i="1" s="1"/>
  <c r="AL130" i="1" s="1"/>
  <c r="AC133" i="1"/>
  <c r="AD133" i="1" s="1"/>
  <c r="AE133" i="1" s="1"/>
  <c r="AF133" i="1" s="1"/>
  <c r="AE132" i="1"/>
  <c r="AF132" i="1" s="1"/>
  <c r="AM131" i="1"/>
  <c r="AA134" i="1"/>
  <c r="X135" i="1"/>
  <c r="M137" i="1"/>
  <c r="L137" i="1"/>
  <c r="U136" i="1"/>
  <c r="H138" i="1"/>
  <c r="N138" i="1" s="1"/>
  <c r="K137" i="1"/>
  <c r="O137" i="1"/>
  <c r="P140" i="1"/>
  <c r="Q140" i="1"/>
  <c r="E129" i="1" l="1"/>
  <c r="I143" i="1"/>
  <c r="S137" i="1"/>
  <c r="T137" i="1" s="1"/>
  <c r="V137" i="1"/>
  <c r="W137" i="1" s="1"/>
  <c r="R138" i="1"/>
  <c r="D131" i="1"/>
  <c r="G139" i="1"/>
  <c r="AN139" i="1"/>
  <c r="AR138" i="1"/>
  <c r="AP143" i="1"/>
  <c r="AM130" i="1"/>
  <c r="D130" i="1" s="1"/>
  <c r="AG132" i="1"/>
  <c r="AB134" i="1"/>
  <c r="Y135" i="1"/>
  <c r="Y136" i="1"/>
  <c r="AG133" i="1"/>
  <c r="M138" i="1"/>
  <c r="L138" i="1"/>
  <c r="U137" i="1"/>
  <c r="H139" i="1"/>
  <c r="N139" i="1" s="1"/>
  <c r="K138" i="1"/>
  <c r="O138" i="1"/>
  <c r="P141" i="1"/>
  <c r="Q141" i="1"/>
  <c r="F129" i="1" l="1"/>
  <c r="C130" i="1" s="1"/>
  <c r="E130" i="1"/>
  <c r="F130" i="1" s="1"/>
  <c r="E131" i="1"/>
  <c r="F131" i="1" s="1"/>
  <c r="I144" i="1"/>
  <c r="S138" i="1"/>
  <c r="T138" i="1" s="1"/>
  <c r="V138" i="1"/>
  <c r="W138" i="1" s="1"/>
  <c r="X138" i="1" s="1"/>
  <c r="R139" i="1"/>
  <c r="G140" i="1"/>
  <c r="AN140" i="1"/>
  <c r="AR139" i="1"/>
  <c r="AP144" i="1"/>
  <c r="AC134" i="1"/>
  <c r="AD134" i="1" s="1"/>
  <c r="AH132" i="1"/>
  <c r="AI132" i="1" s="1"/>
  <c r="AJ132" i="1" s="1"/>
  <c r="AK132" i="1" s="1"/>
  <c r="AL132" i="1" s="1"/>
  <c r="AH133" i="1"/>
  <c r="AI133" i="1" s="1"/>
  <c r="AJ133" i="1" s="1"/>
  <c r="AK133" i="1" s="1"/>
  <c r="AL133" i="1" s="1"/>
  <c r="X137" i="1"/>
  <c r="Z136" i="1"/>
  <c r="Z135" i="1"/>
  <c r="AA135" i="1" s="1"/>
  <c r="M139" i="1"/>
  <c r="L139" i="1"/>
  <c r="U138" i="1"/>
  <c r="H140" i="1"/>
  <c r="N140" i="1" s="1"/>
  <c r="K139" i="1"/>
  <c r="O139" i="1"/>
  <c r="P142" i="1"/>
  <c r="Q142" i="1"/>
  <c r="C131" i="1" l="1"/>
  <c r="C132" i="1" s="1"/>
  <c r="I145" i="1"/>
  <c r="S139" i="1"/>
  <c r="T139" i="1" s="1"/>
  <c r="R140" i="1"/>
  <c r="V139" i="1"/>
  <c r="W139" i="1" s="1"/>
  <c r="X139" i="1" s="1"/>
  <c r="G141" i="1"/>
  <c r="AN141" i="1"/>
  <c r="AR140" i="1"/>
  <c r="AP145" i="1"/>
  <c r="AM133" i="1"/>
  <c r="AE134" i="1"/>
  <c r="AM132" i="1"/>
  <c r="AB135" i="1"/>
  <c r="AC135" i="1" s="1"/>
  <c r="AD135" i="1" s="1"/>
  <c r="AE135" i="1" s="1"/>
  <c r="AF135" i="1" s="1"/>
  <c r="AG135" i="1" s="1"/>
  <c r="AH135" i="1" s="1"/>
  <c r="Y138" i="1"/>
  <c r="AA136" i="1"/>
  <c r="Y137" i="1"/>
  <c r="Z137" i="1" s="1"/>
  <c r="M140" i="1"/>
  <c r="L140" i="1"/>
  <c r="U139" i="1"/>
  <c r="H141" i="1"/>
  <c r="N141" i="1" s="1"/>
  <c r="K140" i="1"/>
  <c r="O140" i="1"/>
  <c r="P143" i="1"/>
  <c r="Q143" i="1"/>
  <c r="I146" i="1" l="1"/>
  <c r="S140" i="1"/>
  <c r="T140" i="1" s="1"/>
  <c r="R141" i="1"/>
  <c r="V140" i="1"/>
  <c r="W140" i="1" s="1"/>
  <c r="X140" i="1" s="1"/>
  <c r="D132" i="1"/>
  <c r="D133" i="1"/>
  <c r="G142" i="1"/>
  <c r="AN142" i="1"/>
  <c r="AR141" i="1"/>
  <c r="AP146" i="1"/>
  <c r="AF134" i="1"/>
  <c r="AG134" i="1" s="1"/>
  <c r="AH134" i="1" s="1"/>
  <c r="AI134" i="1" s="1"/>
  <c r="AJ134" i="1" s="1"/>
  <c r="AK134" i="1" s="1"/>
  <c r="AL134" i="1" s="1"/>
  <c r="Y139" i="1"/>
  <c r="Z139" i="1" s="1"/>
  <c r="Z138" i="1"/>
  <c r="AA138" i="1" s="1"/>
  <c r="AA137" i="1"/>
  <c r="AB137" i="1" s="1"/>
  <c r="AC137" i="1" s="1"/>
  <c r="AI135" i="1"/>
  <c r="AJ135" i="1" s="1"/>
  <c r="AK135" i="1" s="1"/>
  <c r="AL135" i="1" s="1"/>
  <c r="AB136" i="1"/>
  <c r="M141" i="1"/>
  <c r="L141" i="1"/>
  <c r="U140" i="1"/>
  <c r="H142" i="1"/>
  <c r="N142" i="1" s="1"/>
  <c r="K141" i="1"/>
  <c r="O141" i="1"/>
  <c r="P144" i="1"/>
  <c r="Q144" i="1"/>
  <c r="E133" i="1" l="1"/>
  <c r="F133" i="1" s="1"/>
  <c r="E132" i="1"/>
  <c r="I147" i="1"/>
  <c r="S141" i="1"/>
  <c r="T141" i="1" s="1"/>
  <c r="R142" i="1"/>
  <c r="V141" i="1"/>
  <c r="W141" i="1" s="1"/>
  <c r="X141" i="1" s="1"/>
  <c r="G143" i="1"/>
  <c r="AN143" i="1"/>
  <c r="AR142" i="1"/>
  <c r="AP147" i="1"/>
  <c r="AM134" i="1"/>
  <c r="AM135" i="1"/>
  <c r="AC136" i="1"/>
  <c r="AD136" i="1" s="1"/>
  <c r="AE136" i="1" s="1"/>
  <c r="AA139" i="1"/>
  <c r="Y140" i="1"/>
  <c r="AB138" i="1"/>
  <c r="AC138" i="1" s="1"/>
  <c r="AD138" i="1" s="1"/>
  <c r="AD137" i="1"/>
  <c r="M142" i="1"/>
  <c r="L142" i="1"/>
  <c r="U141" i="1"/>
  <c r="H143" i="1"/>
  <c r="N143" i="1" s="1"/>
  <c r="K142" i="1"/>
  <c r="O142" i="1"/>
  <c r="P145" i="1"/>
  <c r="Q145" i="1"/>
  <c r="F132" i="1" l="1"/>
  <c r="C133" i="1" s="1"/>
  <c r="C134" i="1" s="1"/>
  <c r="I148" i="1"/>
  <c r="S142" i="1"/>
  <c r="T142" i="1" s="1"/>
  <c r="V142" i="1"/>
  <c r="W142" i="1" s="1"/>
  <c r="R143" i="1"/>
  <c r="D134" i="1"/>
  <c r="D135" i="1"/>
  <c r="G144" i="1"/>
  <c r="AN144" i="1"/>
  <c r="AR143" i="1"/>
  <c r="AP148" i="1"/>
  <c r="AF136" i="1"/>
  <c r="AB139" i="1"/>
  <c r="AC139" i="1" s="1"/>
  <c r="AD139" i="1" s="1"/>
  <c r="AE137" i="1"/>
  <c r="AE138" i="1"/>
  <c r="Y141" i="1"/>
  <c r="Z140" i="1"/>
  <c r="M143" i="1"/>
  <c r="L143" i="1"/>
  <c r="U142" i="1"/>
  <c r="H144" i="1"/>
  <c r="N144" i="1" s="1"/>
  <c r="K143" i="1"/>
  <c r="O143" i="1"/>
  <c r="P146" i="1"/>
  <c r="Q146" i="1"/>
  <c r="E135" i="1" l="1"/>
  <c r="F135" i="1" s="1"/>
  <c r="E134" i="1"/>
  <c r="I149" i="1"/>
  <c r="S143" i="1"/>
  <c r="T143" i="1" s="1"/>
  <c r="V143" i="1"/>
  <c r="W143" i="1" s="1"/>
  <c r="R144" i="1"/>
  <c r="G145" i="1"/>
  <c r="AN145" i="1"/>
  <c r="AR144" i="1"/>
  <c r="AP149" i="1"/>
  <c r="AG136" i="1"/>
  <c r="AH136" i="1" s="1"/>
  <c r="AI136" i="1" s="1"/>
  <c r="AJ136" i="1" s="1"/>
  <c r="AK136" i="1" s="1"/>
  <c r="AL136" i="1" s="1"/>
  <c r="AF138" i="1"/>
  <c r="AG138" i="1" s="1"/>
  <c r="AF137" i="1"/>
  <c r="AG137" i="1" s="1"/>
  <c r="AH137" i="1" s="1"/>
  <c r="AI137" i="1" s="1"/>
  <c r="AJ137" i="1" s="1"/>
  <c r="AK137" i="1" s="1"/>
  <c r="AL137" i="1" s="1"/>
  <c r="AA140" i="1"/>
  <c r="AE139" i="1"/>
  <c r="Z141" i="1"/>
  <c r="X142" i="1"/>
  <c r="M144" i="1"/>
  <c r="L144" i="1"/>
  <c r="U143" i="1"/>
  <c r="H145" i="1"/>
  <c r="N145" i="1" s="1"/>
  <c r="K144" i="1"/>
  <c r="O144" i="1"/>
  <c r="P147" i="1"/>
  <c r="Q147" i="1"/>
  <c r="F134" i="1" l="1"/>
  <c r="C135" i="1" s="1"/>
  <c r="C136" i="1" s="1"/>
  <c r="I150" i="1"/>
  <c r="S144" i="1"/>
  <c r="T144" i="1" s="1"/>
  <c r="R145" i="1"/>
  <c r="V144" i="1"/>
  <c r="W144" i="1" s="1"/>
  <c r="X144" i="1" s="1"/>
  <c r="G146" i="1"/>
  <c r="AN146" i="1"/>
  <c r="AR145" i="1"/>
  <c r="AP150" i="1"/>
  <c r="AM137" i="1"/>
  <c r="AH138" i="1"/>
  <c r="AI138" i="1" s="1"/>
  <c r="AJ138" i="1" s="1"/>
  <c r="AK138" i="1" s="1"/>
  <c r="AL138" i="1" s="1"/>
  <c r="AB140" i="1"/>
  <c r="AC140" i="1" s="1"/>
  <c r="AM136" i="1"/>
  <c r="D136" i="1" s="1"/>
  <c r="AF139" i="1"/>
  <c r="X143" i="1"/>
  <c r="Y143" i="1" s="1"/>
  <c r="AA141" i="1"/>
  <c r="Y142" i="1"/>
  <c r="M145" i="1"/>
  <c r="L145" i="1"/>
  <c r="U144" i="1"/>
  <c r="H146" i="1"/>
  <c r="N146" i="1" s="1"/>
  <c r="K145" i="1"/>
  <c r="O145" i="1"/>
  <c r="P148" i="1"/>
  <c r="Q148" i="1"/>
  <c r="E136" i="1" l="1"/>
  <c r="F136" i="1" s="1"/>
  <c r="C137" i="1" s="1"/>
  <c r="I151" i="1"/>
  <c r="S145" i="1"/>
  <c r="T145" i="1" s="1"/>
  <c r="R146" i="1"/>
  <c r="V145" i="1"/>
  <c r="W145" i="1" s="1"/>
  <c r="X145" i="1" s="1"/>
  <c r="D137" i="1"/>
  <c r="G147" i="1"/>
  <c r="AN147" i="1"/>
  <c r="AR146" i="1"/>
  <c r="AP151" i="1"/>
  <c r="AM138" i="1"/>
  <c r="AD140" i="1"/>
  <c r="AE140" i="1" s="1"/>
  <c r="AF140" i="1" s="1"/>
  <c r="AG140" i="1" s="1"/>
  <c r="AH140" i="1" s="1"/>
  <c r="AI140" i="1" s="1"/>
  <c r="AJ140" i="1" s="1"/>
  <c r="AK140" i="1" s="1"/>
  <c r="AL140" i="1" s="1"/>
  <c r="Z142" i="1"/>
  <c r="AG139" i="1"/>
  <c r="AH139" i="1" s="1"/>
  <c r="AI139" i="1" s="1"/>
  <c r="AJ139" i="1" s="1"/>
  <c r="AK139" i="1" s="1"/>
  <c r="Z143" i="1"/>
  <c r="AA143" i="1" s="1"/>
  <c r="AB141" i="1"/>
  <c r="Y144" i="1"/>
  <c r="Z144" i="1" s="1"/>
  <c r="M146" i="1"/>
  <c r="L146" i="1"/>
  <c r="U145" i="1"/>
  <c r="H147" i="1"/>
  <c r="N147" i="1" s="1"/>
  <c r="K146" i="1"/>
  <c r="O146" i="1"/>
  <c r="P149" i="1"/>
  <c r="Q149" i="1"/>
  <c r="Q150" i="1" s="1"/>
  <c r="E137" i="1" l="1"/>
  <c r="F137" i="1" s="1"/>
  <c r="C138" i="1" s="1"/>
  <c r="I152" i="1"/>
  <c r="S146" i="1"/>
  <c r="T146" i="1" s="1"/>
  <c r="V146" i="1"/>
  <c r="W146" i="1" s="1"/>
  <c r="R147" i="1"/>
  <c r="D138" i="1"/>
  <c r="G148" i="1"/>
  <c r="AN148" i="1"/>
  <c r="AR147" i="1"/>
  <c r="AP152" i="1"/>
  <c r="AM139" i="1"/>
  <c r="AM140" i="1"/>
  <c r="AC141" i="1"/>
  <c r="AD141" i="1" s="1"/>
  <c r="AE141" i="1" s="1"/>
  <c r="AF141" i="1" s="1"/>
  <c r="AA142" i="1"/>
  <c r="AL139" i="1"/>
  <c r="AA144" i="1"/>
  <c r="AB144" i="1" s="1"/>
  <c r="Y145" i="1"/>
  <c r="AB143" i="1"/>
  <c r="M147" i="1"/>
  <c r="L147" i="1"/>
  <c r="U146" i="1"/>
  <c r="P150" i="1"/>
  <c r="P151" i="1" s="1"/>
  <c r="H148" i="1"/>
  <c r="N148" i="1" s="1"/>
  <c r="K147" i="1"/>
  <c r="Q151" i="1"/>
  <c r="O147" i="1"/>
  <c r="E138" i="1" l="1"/>
  <c r="F138" i="1" s="1"/>
  <c r="C139" i="1" s="1"/>
  <c r="I153" i="1"/>
  <c r="S147" i="1"/>
  <c r="T147" i="1" s="1"/>
  <c r="V147" i="1"/>
  <c r="W147" i="1" s="1"/>
  <c r="X147" i="1" s="1"/>
  <c r="R148" i="1"/>
  <c r="D139" i="1"/>
  <c r="D140" i="1"/>
  <c r="G149" i="1"/>
  <c r="AN149" i="1"/>
  <c r="AR148" i="1"/>
  <c r="AP153" i="1"/>
  <c r="AG141" i="1"/>
  <c r="AH141" i="1" s="1"/>
  <c r="AI141" i="1" s="1"/>
  <c r="AJ141" i="1" s="1"/>
  <c r="AK141" i="1" s="1"/>
  <c r="AL141" i="1" s="1"/>
  <c r="AB142" i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C144" i="1"/>
  <c r="AC143" i="1"/>
  <c r="AD143" i="1" s="1"/>
  <c r="AE143" i="1" s="1"/>
  <c r="AF143" i="1" s="1"/>
  <c r="AG143" i="1" s="1"/>
  <c r="AH143" i="1" s="1"/>
  <c r="AI143" i="1" s="1"/>
  <c r="AJ143" i="1" s="1"/>
  <c r="X146" i="1"/>
  <c r="Y146" i="1" s="1"/>
  <c r="Z145" i="1"/>
  <c r="AA145" i="1" s="1"/>
  <c r="M148" i="1"/>
  <c r="L148" i="1"/>
  <c r="U147" i="1"/>
  <c r="H149" i="1"/>
  <c r="N149" i="1" s="1"/>
  <c r="K148" i="1"/>
  <c r="P152" i="1"/>
  <c r="Q152" i="1"/>
  <c r="O148" i="1"/>
  <c r="V148" i="1" l="1"/>
  <c r="W148" i="1" s="1"/>
  <c r="E140" i="1"/>
  <c r="F140" i="1" s="1"/>
  <c r="E139" i="1"/>
  <c r="F139" i="1" s="1"/>
  <c r="C140" i="1" s="1"/>
  <c r="I154" i="1"/>
  <c r="S148" i="1"/>
  <c r="T148" i="1" s="1"/>
  <c r="R149" i="1"/>
  <c r="G150" i="1"/>
  <c r="AN150" i="1"/>
  <c r="AR149" i="1"/>
  <c r="AP154" i="1"/>
  <c r="AM142" i="1"/>
  <c r="AD144" i="1"/>
  <c r="AE144" i="1" s="1"/>
  <c r="AF144" i="1" s="1"/>
  <c r="AG144" i="1" s="1"/>
  <c r="AH144" i="1" s="1"/>
  <c r="AI144" i="1" s="1"/>
  <c r="AJ144" i="1" s="1"/>
  <c r="AK144" i="1" s="1"/>
  <c r="AL144" i="1" s="1"/>
  <c r="AM141" i="1"/>
  <c r="D141" i="1" s="1"/>
  <c r="AK143" i="1"/>
  <c r="AB145" i="1"/>
  <c r="AC145" i="1" s="1"/>
  <c r="Y147" i="1"/>
  <c r="Z146" i="1"/>
  <c r="AA146" i="1" s="1"/>
  <c r="M149" i="1"/>
  <c r="L149" i="1"/>
  <c r="U148" i="1"/>
  <c r="H150" i="1"/>
  <c r="N150" i="1" s="1"/>
  <c r="K149" i="1"/>
  <c r="P153" i="1"/>
  <c r="Q153" i="1"/>
  <c r="O149" i="1"/>
  <c r="C141" i="1" l="1"/>
  <c r="E141" i="1"/>
  <c r="F141" i="1" s="1"/>
  <c r="I155" i="1"/>
  <c r="S149" i="1"/>
  <c r="T149" i="1" s="1"/>
  <c r="R150" i="1"/>
  <c r="V149" i="1"/>
  <c r="W149" i="1" s="1"/>
  <c r="X149" i="1" s="1"/>
  <c r="D142" i="1"/>
  <c r="G151" i="1"/>
  <c r="AN151" i="1"/>
  <c r="AR150" i="1"/>
  <c r="AP155" i="1"/>
  <c r="AM144" i="1"/>
  <c r="AL143" i="1"/>
  <c r="AM143" i="1"/>
  <c r="AD145" i="1"/>
  <c r="AB146" i="1"/>
  <c r="AC146" i="1" s="1"/>
  <c r="AD146" i="1" s="1"/>
  <c r="AE146" i="1" s="1"/>
  <c r="X148" i="1"/>
  <c r="Z147" i="1"/>
  <c r="M150" i="1"/>
  <c r="L150" i="1"/>
  <c r="H151" i="1"/>
  <c r="N151" i="1" s="1"/>
  <c r="K150" i="1"/>
  <c r="P154" i="1"/>
  <c r="Q154" i="1"/>
  <c r="O150" i="1"/>
  <c r="U149" i="1"/>
  <c r="C142" i="1" l="1"/>
  <c r="E142" i="1"/>
  <c r="I156" i="1"/>
  <c r="S150" i="1"/>
  <c r="T150" i="1" s="1"/>
  <c r="R151" i="1"/>
  <c r="V150" i="1"/>
  <c r="W150" i="1" s="1"/>
  <c r="X150" i="1" s="1"/>
  <c r="D144" i="1"/>
  <c r="D143" i="1"/>
  <c r="G152" i="1"/>
  <c r="AN152" i="1"/>
  <c r="AR151" i="1"/>
  <c r="AP156" i="1"/>
  <c r="Y148" i="1"/>
  <c r="Z148" i="1" s="1"/>
  <c r="AA148" i="1" s="1"/>
  <c r="AF146" i="1"/>
  <c r="AG146" i="1" s="1"/>
  <c r="AH146" i="1" s="1"/>
  <c r="AI146" i="1" s="1"/>
  <c r="AJ146" i="1" s="1"/>
  <c r="AK146" i="1" s="1"/>
  <c r="AL146" i="1" s="1"/>
  <c r="AE145" i="1"/>
  <c r="AF145" i="1" s="1"/>
  <c r="AG145" i="1" s="1"/>
  <c r="AH145" i="1" s="1"/>
  <c r="AI145" i="1" s="1"/>
  <c r="AJ145" i="1" s="1"/>
  <c r="AK145" i="1" s="1"/>
  <c r="AL145" i="1" s="1"/>
  <c r="AA147" i="1"/>
  <c r="Y149" i="1"/>
  <c r="M151" i="1"/>
  <c r="L151" i="1"/>
  <c r="H152" i="1"/>
  <c r="N152" i="1" s="1"/>
  <c r="K151" i="1"/>
  <c r="P155" i="1"/>
  <c r="Q155" i="1"/>
  <c r="O151" i="1"/>
  <c r="U150" i="1"/>
  <c r="F142" i="1" l="1"/>
  <c r="C143" i="1" s="1"/>
  <c r="E143" i="1"/>
  <c r="E144" i="1"/>
  <c r="F144" i="1" s="1"/>
  <c r="I157" i="1"/>
  <c r="S151" i="1"/>
  <c r="T151" i="1" s="1"/>
  <c r="V151" i="1"/>
  <c r="W151" i="1" s="1"/>
  <c r="X151" i="1" s="1"/>
  <c r="R152" i="1"/>
  <c r="G153" i="1"/>
  <c r="AN153" i="1"/>
  <c r="AR152" i="1"/>
  <c r="AP157" i="1"/>
  <c r="AM145" i="1"/>
  <c r="D145" i="1" s="1"/>
  <c r="AB147" i="1"/>
  <c r="AC147" i="1" s="1"/>
  <c r="AM146" i="1"/>
  <c r="Z149" i="1"/>
  <c r="AA149" i="1" s="1"/>
  <c r="AB149" i="1" s="1"/>
  <c r="AC149" i="1" s="1"/>
  <c r="Y150" i="1"/>
  <c r="AB148" i="1"/>
  <c r="AC148" i="1" s="1"/>
  <c r="M152" i="1"/>
  <c r="L152" i="1"/>
  <c r="H153" i="1"/>
  <c r="N153" i="1" s="1"/>
  <c r="K152" i="1"/>
  <c r="P156" i="1"/>
  <c r="Q156" i="1"/>
  <c r="U151" i="1"/>
  <c r="O152" i="1"/>
  <c r="F143" i="1" l="1"/>
  <c r="C144" i="1" s="1"/>
  <c r="C145" i="1" s="1"/>
  <c r="E145" i="1"/>
  <c r="I158" i="1"/>
  <c r="S152" i="1"/>
  <c r="T152" i="1" s="1"/>
  <c r="R153" i="1"/>
  <c r="V152" i="1"/>
  <c r="W152" i="1" s="1"/>
  <c r="D146" i="1"/>
  <c r="G154" i="1"/>
  <c r="AN154" i="1"/>
  <c r="AR153" i="1"/>
  <c r="AP158" i="1"/>
  <c r="Z150" i="1"/>
  <c r="AA150" i="1" s="1"/>
  <c r="AD149" i="1"/>
  <c r="AE149" i="1" s="1"/>
  <c r="AF149" i="1" s="1"/>
  <c r="AG149" i="1" s="1"/>
  <c r="AH149" i="1" s="1"/>
  <c r="AI149" i="1" s="1"/>
  <c r="AJ149" i="1" s="1"/>
  <c r="AK149" i="1" s="1"/>
  <c r="Y151" i="1"/>
  <c r="Z151" i="1" s="1"/>
  <c r="AD148" i="1"/>
  <c r="AD147" i="1"/>
  <c r="AE147" i="1" s="1"/>
  <c r="AF147" i="1" s="1"/>
  <c r="M153" i="1"/>
  <c r="L153" i="1"/>
  <c r="H154" i="1"/>
  <c r="N154" i="1" s="1"/>
  <c r="K153" i="1"/>
  <c r="P157" i="1"/>
  <c r="Q157" i="1"/>
  <c r="U152" i="1"/>
  <c r="O153" i="1"/>
  <c r="F145" i="1" l="1"/>
  <c r="C146" i="1" s="1"/>
  <c r="E146" i="1"/>
  <c r="I159" i="1"/>
  <c r="S153" i="1"/>
  <c r="T153" i="1" s="1"/>
  <c r="R154" i="1"/>
  <c r="V153" i="1"/>
  <c r="W153" i="1" s="1"/>
  <c r="X153" i="1" s="1"/>
  <c r="G155" i="1"/>
  <c r="AN155" i="1"/>
  <c r="AR154" i="1"/>
  <c r="AP159" i="1"/>
  <c r="AB150" i="1"/>
  <c r="AC150" i="1" s="1"/>
  <c r="AM149" i="1"/>
  <c r="AL149" i="1"/>
  <c r="AE148" i="1"/>
  <c r="AF148" i="1" s="1"/>
  <c r="AG147" i="1"/>
  <c r="AH147" i="1" s="1"/>
  <c r="AI147" i="1" s="1"/>
  <c r="AJ147" i="1" s="1"/>
  <c r="AK147" i="1" s="1"/>
  <c r="AL147" i="1" s="1"/>
  <c r="X152" i="1"/>
  <c r="AA151" i="1"/>
  <c r="AB151" i="1" s="1"/>
  <c r="AC151" i="1" s="1"/>
  <c r="M154" i="1"/>
  <c r="L154" i="1"/>
  <c r="H155" i="1"/>
  <c r="N155" i="1" s="1"/>
  <c r="K154" i="1"/>
  <c r="P158" i="1"/>
  <c r="Q158" i="1"/>
  <c r="U153" i="1"/>
  <c r="O154" i="1"/>
  <c r="F146" i="1" l="1"/>
  <c r="C147" i="1" s="1"/>
  <c r="I160" i="1"/>
  <c r="S154" i="1"/>
  <c r="T154" i="1" s="1"/>
  <c r="R155" i="1"/>
  <c r="V154" i="1"/>
  <c r="W154" i="1" s="1"/>
  <c r="X154" i="1" s="1"/>
  <c r="D149" i="1"/>
  <c r="G156" i="1"/>
  <c r="AN156" i="1"/>
  <c r="AR155" i="1"/>
  <c r="AP160" i="1"/>
  <c r="AM147" i="1"/>
  <c r="D147" i="1" s="1"/>
  <c r="AG148" i="1"/>
  <c r="AD151" i="1"/>
  <c r="AE151" i="1" s="1"/>
  <c r="AF151" i="1" s="1"/>
  <c r="Y153" i="1"/>
  <c r="Z153" i="1" s="1"/>
  <c r="AD150" i="1"/>
  <c r="AE150" i="1" s="1"/>
  <c r="AF150" i="1" s="1"/>
  <c r="Y152" i="1"/>
  <c r="M155" i="1"/>
  <c r="L155" i="1"/>
  <c r="H156" i="1"/>
  <c r="N156" i="1" s="1"/>
  <c r="K155" i="1"/>
  <c r="P159" i="1"/>
  <c r="Q159" i="1"/>
  <c r="U154" i="1"/>
  <c r="O155" i="1"/>
  <c r="E147" i="1" l="1"/>
  <c r="F147" i="1" s="1"/>
  <c r="C148" i="1" s="1"/>
  <c r="E149" i="1"/>
  <c r="F149" i="1" s="1"/>
  <c r="I161" i="1"/>
  <c r="S155" i="1"/>
  <c r="T155" i="1" s="1"/>
  <c r="V155" i="1"/>
  <c r="W155" i="1" s="1"/>
  <c r="R156" i="1"/>
  <c r="G157" i="1"/>
  <c r="AN157" i="1"/>
  <c r="AR156" i="1"/>
  <c r="AP161" i="1"/>
  <c r="AH148" i="1"/>
  <c r="AI148" i="1" s="1"/>
  <c r="AJ148" i="1" s="1"/>
  <c r="Y154" i="1"/>
  <c r="Z154" i="1" s="1"/>
  <c r="AG150" i="1"/>
  <c r="AH150" i="1" s="1"/>
  <c r="Z152" i="1"/>
  <c r="AA152" i="1" s="1"/>
  <c r="AB152" i="1" s="1"/>
  <c r="AA153" i="1"/>
  <c r="AG151" i="1"/>
  <c r="M156" i="1"/>
  <c r="L156" i="1"/>
  <c r="H157" i="1"/>
  <c r="N157" i="1" s="1"/>
  <c r="K156" i="1"/>
  <c r="P160" i="1"/>
  <c r="Q160" i="1"/>
  <c r="U155" i="1"/>
  <c r="O156" i="1"/>
  <c r="I162" i="1" l="1"/>
  <c r="S156" i="1"/>
  <c r="T156" i="1" s="1"/>
  <c r="V156" i="1"/>
  <c r="W156" i="1" s="1"/>
  <c r="X156" i="1" s="1"/>
  <c r="R157" i="1"/>
  <c r="G158" i="1"/>
  <c r="AN158" i="1"/>
  <c r="AR157" i="1"/>
  <c r="AP162" i="1"/>
  <c r="AK148" i="1"/>
  <c r="AL148" i="1" s="1"/>
  <c r="AI150" i="1"/>
  <c r="AJ150" i="1" s="1"/>
  <c r="AK150" i="1" s="1"/>
  <c r="AL150" i="1" s="1"/>
  <c r="AH151" i="1"/>
  <c r="AI151" i="1" s="1"/>
  <c r="AJ151" i="1" s="1"/>
  <c r="AK151" i="1" s="1"/>
  <c r="AB153" i="1"/>
  <c r="AC152" i="1"/>
  <c r="X155" i="1"/>
  <c r="AA154" i="1"/>
  <c r="AB154" i="1" s="1"/>
  <c r="M157" i="1"/>
  <c r="L157" i="1"/>
  <c r="H158" i="1"/>
  <c r="N158" i="1" s="1"/>
  <c r="K157" i="1"/>
  <c r="P161" i="1"/>
  <c r="Q161" i="1"/>
  <c r="U156" i="1"/>
  <c r="O157" i="1"/>
  <c r="V157" i="1" l="1"/>
  <c r="W157" i="1" s="1"/>
  <c r="X157" i="1" s="1"/>
  <c r="I163" i="1"/>
  <c r="S157" i="1"/>
  <c r="T157" i="1" s="1"/>
  <c r="R158" i="1"/>
  <c r="G159" i="1"/>
  <c r="AN159" i="1"/>
  <c r="AR158" i="1"/>
  <c r="AP163" i="1"/>
  <c r="AM148" i="1"/>
  <c r="D148" i="1" s="1"/>
  <c r="Y156" i="1"/>
  <c r="Z156" i="1" s="1"/>
  <c r="AA156" i="1" s="1"/>
  <c r="AM150" i="1"/>
  <c r="AD152" i="1"/>
  <c r="AE152" i="1" s="1"/>
  <c r="AF152" i="1" s="1"/>
  <c r="AG152" i="1" s="1"/>
  <c r="AH152" i="1" s="1"/>
  <c r="AI152" i="1" s="1"/>
  <c r="AJ152" i="1" s="1"/>
  <c r="AK152" i="1" s="1"/>
  <c r="AC153" i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1" i="1"/>
  <c r="AL151" i="1"/>
  <c r="AC154" i="1"/>
  <c r="AD154" i="1" s="1"/>
  <c r="Y155" i="1"/>
  <c r="M158" i="1"/>
  <c r="L158" i="1"/>
  <c r="H159" i="1"/>
  <c r="N159" i="1" s="1"/>
  <c r="K158" i="1"/>
  <c r="P162" i="1"/>
  <c r="Q162" i="1"/>
  <c r="U157" i="1"/>
  <c r="O158" i="1"/>
  <c r="E148" i="1" l="1"/>
  <c r="F148" i="1" s="1"/>
  <c r="C149" i="1" s="1"/>
  <c r="C150" i="1" s="1"/>
  <c r="I164" i="1"/>
  <c r="S158" i="1"/>
  <c r="T158" i="1" s="1"/>
  <c r="V158" i="1"/>
  <c r="W158" i="1" s="1"/>
  <c r="R159" i="1"/>
  <c r="D150" i="1"/>
  <c r="D151" i="1"/>
  <c r="G160" i="1"/>
  <c r="AN160" i="1"/>
  <c r="AR159" i="1"/>
  <c r="AP164" i="1"/>
  <c r="AM152" i="1"/>
  <c r="AM153" i="1"/>
  <c r="AL152" i="1"/>
  <c r="AB156" i="1"/>
  <c r="AE154" i="1"/>
  <c r="AF154" i="1" s="1"/>
  <c r="Z155" i="1"/>
  <c r="AA155" i="1" s="1"/>
  <c r="Y157" i="1"/>
  <c r="M159" i="1"/>
  <c r="L159" i="1"/>
  <c r="H160" i="1"/>
  <c r="N160" i="1" s="1"/>
  <c r="K159" i="1"/>
  <c r="P163" i="1"/>
  <c r="Q163" i="1"/>
  <c r="U158" i="1"/>
  <c r="O159" i="1"/>
  <c r="E151" i="1" l="1"/>
  <c r="F151" i="1" s="1"/>
  <c r="E150" i="1"/>
  <c r="F150" i="1" s="1"/>
  <c r="C151" i="1" s="1"/>
  <c r="I165" i="1"/>
  <c r="S159" i="1"/>
  <c r="T159" i="1" s="1"/>
  <c r="V159" i="1"/>
  <c r="W159" i="1" s="1"/>
  <c r="X159" i="1" s="1"/>
  <c r="R160" i="1"/>
  <c r="D153" i="1"/>
  <c r="D152" i="1"/>
  <c r="G161" i="1"/>
  <c r="AN161" i="1"/>
  <c r="AR160" i="1"/>
  <c r="AP165" i="1"/>
  <c r="Z157" i="1"/>
  <c r="AA157" i="1" s="1"/>
  <c r="AC156" i="1"/>
  <c r="AD156" i="1" s="1"/>
  <c r="AE156" i="1" s="1"/>
  <c r="AF156" i="1" s="1"/>
  <c r="AG156" i="1" s="1"/>
  <c r="AH156" i="1" s="1"/>
  <c r="AI156" i="1" s="1"/>
  <c r="AJ156" i="1" s="1"/>
  <c r="AK156" i="1" s="1"/>
  <c r="AB155" i="1"/>
  <c r="AC155" i="1" s="1"/>
  <c r="AG154" i="1"/>
  <c r="X158" i="1"/>
  <c r="M160" i="1"/>
  <c r="L160" i="1"/>
  <c r="H161" i="1"/>
  <c r="N161" i="1" s="1"/>
  <c r="K160" i="1"/>
  <c r="P164" i="1"/>
  <c r="Q164" i="1"/>
  <c r="U159" i="1"/>
  <c r="O160" i="1"/>
  <c r="C152" i="1" l="1"/>
  <c r="E152" i="1"/>
  <c r="F152" i="1" s="1"/>
  <c r="E153" i="1"/>
  <c r="F153" i="1" s="1"/>
  <c r="I166" i="1"/>
  <c r="S160" i="1"/>
  <c r="T160" i="1" s="1"/>
  <c r="V160" i="1"/>
  <c r="W160" i="1" s="1"/>
  <c r="X160" i="1" s="1"/>
  <c r="R161" i="1"/>
  <c r="G162" i="1"/>
  <c r="AN162" i="1"/>
  <c r="AR161" i="1"/>
  <c r="AP166" i="1"/>
  <c r="AM156" i="1"/>
  <c r="AB157" i="1"/>
  <c r="AC157" i="1" s="1"/>
  <c r="AH154" i="1"/>
  <c r="AI154" i="1" s="1"/>
  <c r="AJ154" i="1" s="1"/>
  <c r="AK154" i="1" s="1"/>
  <c r="Y159" i="1"/>
  <c r="Z159" i="1" s="1"/>
  <c r="AL156" i="1"/>
  <c r="Y158" i="1"/>
  <c r="AD155" i="1"/>
  <c r="AE155" i="1" s="1"/>
  <c r="AF155" i="1" s="1"/>
  <c r="AG155" i="1" s="1"/>
  <c r="AH155" i="1" s="1"/>
  <c r="AI155" i="1" s="1"/>
  <c r="AJ155" i="1" s="1"/>
  <c r="AK155" i="1" s="1"/>
  <c r="AL155" i="1" s="1"/>
  <c r="M161" i="1"/>
  <c r="L161" i="1"/>
  <c r="H162" i="1"/>
  <c r="N162" i="1" s="1"/>
  <c r="K161" i="1"/>
  <c r="P165" i="1"/>
  <c r="Q165" i="1"/>
  <c r="U160" i="1"/>
  <c r="O161" i="1"/>
  <c r="C153" i="1" l="1"/>
  <c r="C154" i="1" s="1"/>
  <c r="I167" i="1"/>
  <c r="S161" i="1"/>
  <c r="T161" i="1" s="1"/>
  <c r="V161" i="1"/>
  <c r="W161" i="1" s="1"/>
  <c r="X161" i="1" s="1"/>
  <c r="R162" i="1"/>
  <c r="D156" i="1"/>
  <c r="G163" i="1"/>
  <c r="AN163" i="1"/>
  <c r="AR162" i="1"/>
  <c r="AP167" i="1"/>
  <c r="AD157" i="1"/>
  <c r="AL154" i="1"/>
  <c r="AM155" i="1"/>
  <c r="AM154" i="1"/>
  <c r="D154" i="1" s="1"/>
  <c r="AA159" i="1"/>
  <c r="Y160" i="1"/>
  <c r="Z158" i="1"/>
  <c r="AA158" i="1" s="1"/>
  <c r="M162" i="1"/>
  <c r="L162" i="1"/>
  <c r="H163" i="1"/>
  <c r="N163" i="1" s="1"/>
  <c r="K162" i="1"/>
  <c r="P166" i="1"/>
  <c r="Q166" i="1"/>
  <c r="U161" i="1"/>
  <c r="O162" i="1"/>
  <c r="E156" i="1" l="1"/>
  <c r="F156" i="1" s="1"/>
  <c r="E154" i="1"/>
  <c r="F154" i="1" s="1"/>
  <c r="C155" i="1" s="1"/>
  <c r="I168" i="1"/>
  <c r="S162" i="1"/>
  <c r="T162" i="1" s="1"/>
  <c r="V162" i="1"/>
  <c r="W162" i="1" s="1"/>
  <c r="X162" i="1" s="1"/>
  <c r="R163" i="1"/>
  <c r="D155" i="1"/>
  <c r="G164" i="1"/>
  <c r="AN164" i="1"/>
  <c r="AR163" i="1"/>
  <c r="AP168" i="1"/>
  <c r="AE157" i="1"/>
  <c r="AF157" i="1" s="1"/>
  <c r="AG157" i="1" s="1"/>
  <c r="AH157" i="1" s="1"/>
  <c r="AI157" i="1" s="1"/>
  <c r="AJ157" i="1" s="1"/>
  <c r="AK157" i="1" s="1"/>
  <c r="AL157" i="1" s="1"/>
  <c r="AB159" i="1"/>
  <c r="AC159" i="1" s="1"/>
  <c r="AD159" i="1" s="1"/>
  <c r="Y161" i="1"/>
  <c r="AB158" i="1"/>
  <c r="Z160" i="1"/>
  <c r="M163" i="1"/>
  <c r="L163" i="1"/>
  <c r="H164" i="1"/>
  <c r="N164" i="1" s="1"/>
  <c r="K163" i="1"/>
  <c r="P167" i="1"/>
  <c r="Q167" i="1"/>
  <c r="U162" i="1"/>
  <c r="O163" i="1"/>
  <c r="E155" i="1" l="1"/>
  <c r="F155" i="1" s="1"/>
  <c r="C156" i="1" s="1"/>
  <c r="C157" i="1" s="1"/>
  <c r="I169" i="1"/>
  <c r="S163" i="1"/>
  <c r="T163" i="1" s="1"/>
  <c r="R164" i="1"/>
  <c r="V163" i="1"/>
  <c r="W163" i="1" s="1"/>
  <c r="X163" i="1" s="1"/>
  <c r="G165" i="1"/>
  <c r="AN165" i="1"/>
  <c r="AR164" i="1"/>
  <c r="AP169" i="1"/>
  <c r="AM157" i="1"/>
  <c r="AE159" i="1"/>
  <c r="AF159" i="1" s="1"/>
  <c r="AG159" i="1" s="1"/>
  <c r="AH159" i="1" s="1"/>
  <c r="AI159" i="1" s="1"/>
  <c r="AJ159" i="1" s="1"/>
  <c r="Z161" i="1"/>
  <c r="Y162" i="1"/>
  <c r="AA160" i="1"/>
  <c r="AC158" i="1"/>
  <c r="M164" i="1"/>
  <c r="L164" i="1"/>
  <c r="H165" i="1"/>
  <c r="N165" i="1" s="1"/>
  <c r="K164" i="1"/>
  <c r="P168" i="1"/>
  <c r="Q168" i="1"/>
  <c r="U163" i="1"/>
  <c r="O164" i="1"/>
  <c r="I170" i="1" l="1"/>
  <c r="S164" i="1"/>
  <c r="T164" i="1" s="1"/>
  <c r="V164" i="1"/>
  <c r="W164" i="1" s="1"/>
  <c r="X164" i="1" s="1"/>
  <c r="R165" i="1"/>
  <c r="D157" i="1"/>
  <c r="G166" i="1"/>
  <c r="AN166" i="1"/>
  <c r="AR165" i="1"/>
  <c r="AP170" i="1"/>
  <c r="AK159" i="1"/>
  <c r="AL159" i="1" s="1"/>
  <c r="Y163" i="1"/>
  <c r="AB160" i="1"/>
  <c r="Z162" i="1"/>
  <c r="AA161" i="1"/>
  <c r="AD158" i="1"/>
  <c r="M165" i="1"/>
  <c r="L165" i="1"/>
  <c r="H166" i="1"/>
  <c r="N166" i="1" s="1"/>
  <c r="K165" i="1"/>
  <c r="P169" i="1"/>
  <c r="Q169" i="1"/>
  <c r="U164" i="1"/>
  <c r="O165" i="1"/>
  <c r="V165" i="1" l="1"/>
  <c r="W165" i="1" s="1"/>
  <c r="X165" i="1" s="1"/>
  <c r="E157" i="1"/>
  <c r="I171" i="1"/>
  <c r="S165" i="1"/>
  <c r="T165" i="1" s="1"/>
  <c r="R166" i="1"/>
  <c r="G167" i="1"/>
  <c r="AN167" i="1"/>
  <c r="AR166" i="1"/>
  <c r="AP171" i="1"/>
  <c r="AA162" i="1"/>
  <c r="AB162" i="1" s="1"/>
  <c r="AC162" i="1" s="1"/>
  <c r="AE158" i="1"/>
  <c r="AF158" i="1" s="1"/>
  <c r="AM159" i="1"/>
  <c r="Z163" i="1"/>
  <c r="AA163" i="1" s="1"/>
  <c r="AB161" i="1"/>
  <c r="AC161" i="1" s="1"/>
  <c r="AD161" i="1" s="1"/>
  <c r="AC160" i="1"/>
  <c r="AD160" i="1" s="1"/>
  <c r="Y164" i="1"/>
  <c r="M166" i="1"/>
  <c r="L166" i="1"/>
  <c r="H167" i="1"/>
  <c r="N167" i="1" s="1"/>
  <c r="K166" i="1"/>
  <c r="P170" i="1"/>
  <c r="Q170" i="1"/>
  <c r="U165" i="1"/>
  <c r="O166" i="1"/>
  <c r="F157" i="1" l="1"/>
  <c r="C158" i="1" s="1"/>
  <c r="I172" i="1"/>
  <c r="S166" i="1"/>
  <c r="T166" i="1" s="1"/>
  <c r="R167" i="1"/>
  <c r="V166" i="1"/>
  <c r="W166" i="1" s="1"/>
  <c r="D159" i="1"/>
  <c r="G168" i="1"/>
  <c r="AN168" i="1"/>
  <c r="AR167" i="1"/>
  <c r="AP172" i="1"/>
  <c r="AG158" i="1"/>
  <c r="AH158" i="1" s="1"/>
  <c r="AI158" i="1" s="1"/>
  <c r="AJ158" i="1" s="1"/>
  <c r="AK158" i="1" s="1"/>
  <c r="AL158" i="1" s="1"/>
  <c r="AD162" i="1"/>
  <c r="AE162" i="1" s="1"/>
  <c r="AF162" i="1" s="1"/>
  <c r="AG162" i="1" s="1"/>
  <c r="Z164" i="1"/>
  <c r="AE160" i="1"/>
  <c r="AF160" i="1" s="1"/>
  <c r="AG160" i="1" s="1"/>
  <c r="AH160" i="1" s="1"/>
  <c r="AI160" i="1" s="1"/>
  <c r="AJ160" i="1" s="1"/>
  <c r="AK160" i="1" s="1"/>
  <c r="AL160" i="1" s="1"/>
  <c r="AE161" i="1"/>
  <c r="Y165" i="1"/>
  <c r="Z165" i="1" s="1"/>
  <c r="AB163" i="1"/>
  <c r="M167" i="1"/>
  <c r="L167" i="1"/>
  <c r="H168" i="1"/>
  <c r="N168" i="1" s="1"/>
  <c r="K167" i="1"/>
  <c r="P171" i="1"/>
  <c r="Q171" i="1"/>
  <c r="U166" i="1"/>
  <c r="O167" i="1"/>
  <c r="E159" i="1" l="1"/>
  <c r="F159" i="1" s="1"/>
  <c r="I173" i="1"/>
  <c r="S167" i="1"/>
  <c r="T167" i="1" s="1"/>
  <c r="R168" i="1"/>
  <c r="V167" i="1"/>
  <c r="W167" i="1" s="1"/>
  <c r="G169" i="1"/>
  <c r="AN169" i="1"/>
  <c r="AR168" i="1"/>
  <c r="AP173" i="1"/>
  <c r="AM158" i="1"/>
  <c r="D158" i="1" s="1"/>
  <c r="AM160" i="1"/>
  <c r="AH162" i="1"/>
  <c r="AI162" i="1" s="1"/>
  <c r="AJ162" i="1" s="1"/>
  <c r="AK162" i="1" s="1"/>
  <c r="AL162" i="1" s="1"/>
  <c r="AA164" i="1"/>
  <c r="AB164" i="1" s="1"/>
  <c r="X166" i="1"/>
  <c r="AA165" i="1"/>
  <c r="AC163" i="1"/>
  <c r="AD163" i="1" s="1"/>
  <c r="AF161" i="1"/>
  <c r="M168" i="1"/>
  <c r="L168" i="1"/>
  <c r="H169" i="1"/>
  <c r="N169" i="1" s="1"/>
  <c r="K168" i="1"/>
  <c r="P172" i="1"/>
  <c r="Q172" i="1"/>
  <c r="U167" i="1"/>
  <c r="O168" i="1"/>
  <c r="E158" i="1" l="1"/>
  <c r="I174" i="1"/>
  <c r="S168" i="1"/>
  <c r="T168" i="1" s="1"/>
  <c r="R169" i="1"/>
  <c r="V168" i="1"/>
  <c r="W168" i="1" s="1"/>
  <c r="X168" i="1" s="1"/>
  <c r="Y168" i="1" s="1"/>
  <c r="Z168" i="1" s="1"/>
  <c r="D160" i="1"/>
  <c r="G170" i="1"/>
  <c r="AN170" i="1"/>
  <c r="AR169" i="1"/>
  <c r="AP174" i="1"/>
  <c r="AG161" i="1"/>
  <c r="AH161" i="1" s="1"/>
  <c r="AI161" i="1" s="1"/>
  <c r="AJ161" i="1" s="1"/>
  <c r="AK161" i="1" s="1"/>
  <c r="AL161" i="1" s="1"/>
  <c r="AB165" i="1"/>
  <c r="AC165" i="1" s="1"/>
  <c r="AM162" i="1"/>
  <c r="X167" i="1"/>
  <c r="AE163" i="1"/>
  <c r="Y166" i="1"/>
  <c r="AC164" i="1"/>
  <c r="M169" i="1"/>
  <c r="L169" i="1"/>
  <c r="H170" i="1"/>
  <c r="N170" i="1" s="1"/>
  <c r="K169" i="1"/>
  <c r="P173" i="1"/>
  <c r="Q173" i="1"/>
  <c r="U168" i="1"/>
  <c r="O169" i="1"/>
  <c r="F158" i="1" l="1"/>
  <c r="C159" i="1" s="1"/>
  <c r="C160" i="1" s="1"/>
  <c r="E160" i="1"/>
  <c r="F160" i="1" s="1"/>
  <c r="I175" i="1"/>
  <c r="S169" i="1"/>
  <c r="T169" i="1" s="1"/>
  <c r="V169" i="1"/>
  <c r="W169" i="1" s="1"/>
  <c r="X169" i="1" s="1"/>
  <c r="R170" i="1"/>
  <c r="D162" i="1"/>
  <c r="G171" i="1"/>
  <c r="AN171" i="1"/>
  <c r="AR170" i="1"/>
  <c r="AP175" i="1"/>
  <c r="AM161" i="1"/>
  <c r="AD165" i="1"/>
  <c r="AA168" i="1"/>
  <c r="AB168" i="1" s="1"/>
  <c r="Y167" i="1"/>
  <c r="AD164" i="1"/>
  <c r="Z166" i="1"/>
  <c r="AF163" i="1"/>
  <c r="AG163" i="1" s="1"/>
  <c r="AH163" i="1" s="1"/>
  <c r="AI163" i="1" s="1"/>
  <c r="AJ163" i="1" s="1"/>
  <c r="AK163" i="1" s="1"/>
  <c r="AL163" i="1" s="1"/>
  <c r="M170" i="1"/>
  <c r="L170" i="1"/>
  <c r="H171" i="1"/>
  <c r="N171" i="1" s="1"/>
  <c r="K170" i="1"/>
  <c r="V170" i="1" s="1"/>
  <c r="P174" i="1"/>
  <c r="Q174" i="1"/>
  <c r="U169" i="1"/>
  <c r="O170" i="1"/>
  <c r="C161" i="1" l="1"/>
  <c r="E162" i="1"/>
  <c r="F162" i="1" s="1"/>
  <c r="I176" i="1"/>
  <c r="S170" i="1"/>
  <c r="T170" i="1" s="1"/>
  <c r="R171" i="1"/>
  <c r="D161" i="1"/>
  <c r="G172" i="1"/>
  <c r="AN172" i="1"/>
  <c r="AR171" i="1"/>
  <c r="AP176" i="1"/>
  <c r="Z167" i="1"/>
  <c r="AA167" i="1" s="1"/>
  <c r="AB167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E164" i="1"/>
  <c r="AF164" i="1" s="1"/>
  <c r="AG164" i="1" s="1"/>
  <c r="AH164" i="1" s="1"/>
  <c r="AI164" i="1" s="1"/>
  <c r="AJ164" i="1" s="1"/>
  <c r="AK164" i="1" s="1"/>
  <c r="AL164" i="1" s="1"/>
  <c r="AE165" i="1"/>
  <c r="AF165" i="1" s="1"/>
  <c r="AG165" i="1" s="1"/>
  <c r="AH165" i="1" s="1"/>
  <c r="AI165" i="1" s="1"/>
  <c r="AJ165" i="1" s="1"/>
  <c r="AK165" i="1" s="1"/>
  <c r="AM163" i="1"/>
  <c r="AC168" i="1"/>
  <c r="AD168" i="1" s="1"/>
  <c r="AE168" i="1" s="1"/>
  <c r="W170" i="1"/>
  <c r="X170" i="1" s="1"/>
  <c r="Y169" i="1"/>
  <c r="M171" i="1"/>
  <c r="L171" i="1"/>
  <c r="H172" i="1"/>
  <c r="N172" i="1" s="1"/>
  <c r="K171" i="1"/>
  <c r="P175" i="1"/>
  <c r="Q175" i="1"/>
  <c r="U170" i="1"/>
  <c r="O171" i="1"/>
  <c r="E161" i="1" l="1"/>
  <c r="I177" i="1"/>
  <c r="S171" i="1"/>
  <c r="T171" i="1" s="1"/>
  <c r="V171" i="1"/>
  <c r="W171" i="1" s="1"/>
  <c r="R172" i="1"/>
  <c r="D163" i="1"/>
  <c r="G173" i="1"/>
  <c r="AN173" i="1"/>
  <c r="AR172" i="1"/>
  <c r="AP177" i="1"/>
  <c r="AM165" i="1"/>
  <c r="Z169" i="1"/>
  <c r="AA169" i="1" s="1"/>
  <c r="AC167" i="1"/>
  <c r="AD167" i="1" s="1"/>
  <c r="AM166" i="1"/>
  <c r="AL165" i="1"/>
  <c r="AM164" i="1"/>
  <c r="Y170" i="1"/>
  <c r="AF168" i="1"/>
  <c r="M172" i="1"/>
  <c r="L172" i="1"/>
  <c r="H173" i="1"/>
  <c r="N173" i="1" s="1"/>
  <c r="K172" i="1"/>
  <c r="P176" i="1"/>
  <c r="Q176" i="1"/>
  <c r="U171" i="1"/>
  <c r="O172" i="1"/>
  <c r="F161" i="1" l="1"/>
  <c r="C162" i="1" s="1"/>
  <c r="C163" i="1" s="1"/>
  <c r="E163" i="1"/>
  <c r="F163" i="1" s="1"/>
  <c r="I178" i="1"/>
  <c r="S172" i="1"/>
  <c r="T172" i="1" s="1"/>
  <c r="V172" i="1"/>
  <c r="W172" i="1" s="1"/>
  <c r="R173" i="1"/>
  <c r="D165" i="1"/>
  <c r="D164" i="1"/>
  <c r="D166" i="1"/>
  <c r="G174" i="1"/>
  <c r="AN174" i="1"/>
  <c r="AR173" i="1"/>
  <c r="AP178" i="1"/>
  <c r="AB169" i="1"/>
  <c r="AC169" i="1" s="1"/>
  <c r="AD169" i="1" s="1"/>
  <c r="Z170" i="1"/>
  <c r="AE167" i="1"/>
  <c r="X171" i="1"/>
  <c r="AG168" i="1"/>
  <c r="AH168" i="1" s="1"/>
  <c r="AI168" i="1" s="1"/>
  <c r="AJ168" i="1" s="1"/>
  <c r="AK168" i="1" s="1"/>
  <c r="M173" i="1"/>
  <c r="L173" i="1"/>
  <c r="H174" i="1"/>
  <c r="N174" i="1" s="1"/>
  <c r="K173" i="1"/>
  <c r="P177" i="1"/>
  <c r="Q177" i="1"/>
  <c r="U172" i="1"/>
  <c r="O173" i="1"/>
  <c r="C164" i="1" l="1"/>
  <c r="E166" i="1"/>
  <c r="F166" i="1" s="1"/>
  <c r="E164" i="1"/>
  <c r="E165" i="1"/>
  <c r="F165" i="1" s="1"/>
  <c r="I179" i="1"/>
  <c r="S173" i="1"/>
  <c r="T173" i="1" s="1"/>
  <c r="V173" i="1"/>
  <c r="W173" i="1" s="1"/>
  <c r="R174" i="1"/>
  <c r="G175" i="1"/>
  <c r="AN175" i="1"/>
  <c r="AR174" i="1"/>
  <c r="AP179" i="1"/>
  <c r="AM168" i="1"/>
  <c r="AF167" i="1"/>
  <c r="AG167" i="1" s="1"/>
  <c r="AA170" i="1"/>
  <c r="AB170" i="1" s="1"/>
  <c r="AE169" i="1"/>
  <c r="X172" i="1"/>
  <c r="AL168" i="1"/>
  <c r="Y171" i="1"/>
  <c r="M174" i="1"/>
  <c r="L174" i="1"/>
  <c r="H175" i="1"/>
  <c r="N175" i="1" s="1"/>
  <c r="K174" i="1"/>
  <c r="P178" i="1"/>
  <c r="Q178" i="1"/>
  <c r="U173" i="1"/>
  <c r="O174" i="1"/>
  <c r="F164" i="1" l="1"/>
  <c r="C165" i="1" s="1"/>
  <c r="C166" i="1" s="1"/>
  <c r="C167" i="1" s="1"/>
  <c r="I180" i="1"/>
  <c r="S174" i="1"/>
  <c r="T174" i="1" s="1"/>
  <c r="V174" i="1"/>
  <c r="W174" i="1" s="1"/>
  <c r="X174" i="1" s="1"/>
  <c r="Y174" i="1" s="1"/>
  <c r="Z174" i="1" s="1"/>
  <c r="AA174" i="1" s="1"/>
  <c r="R175" i="1"/>
  <c r="D168" i="1"/>
  <c r="G176" i="1"/>
  <c r="AN176" i="1"/>
  <c r="AR175" i="1"/>
  <c r="AP180" i="1"/>
  <c r="Y172" i="1"/>
  <c r="Z172" i="1" s="1"/>
  <c r="AH167" i="1"/>
  <c r="AC170" i="1"/>
  <c r="AD170" i="1" s="1"/>
  <c r="Z171" i="1"/>
  <c r="AA171" i="1" s="1"/>
  <c r="X173" i="1"/>
  <c r="AF169" i="1"/>
  <c r="M175" i="1"/>
  <c r="L175" i="1"/>
  <c r="H176" i="1"/>
  <c r="N176" i="1" s="1"/>
  <c r="K175" i="1"/>
  <c r="P179" i="1"/>
  <c r="Q179" i="1"/>
  <c r="U174" i="1"/>
  <c r="O175" i="1"/>
  <c r="E168" i="1" l="1"/>
  <c r="F168" i="1" s="1"/>
  <c r="I181" i="1"/>
  <c r="S175" i="1"/>
  <c r="T175" i="1" s="1"/>
  <c r="V175" i="1"/>
  <c r="W175" i="1" s="1"/>
  <c r="X175" i="1" s="1"/>
  <c r="R176" i="1"/>
  <c r="G177" i="1"/>
  <c r="AN177" i="1"/>
  <c r="AR176" i="1"/>
  <c r="AP181" i="1"/>
  <c r="AI167" i="1"/>
  <c r="AJ167" i="1" s="1"/>
  <c r="AK167" i="1" s="1"/>
  <c r="AL167" i="1" s="1"/>
  <c r="AA172" i="1"/>
  <c r="AB172" i="1" s="1"/>
  <c r="AE170" i="1"/>
  <c r="AF170" i="1" s="1"/>
  <c r="AG170" i="1" s="1"/>
  <c r="AH170" i="1" s="1"/>
  <c r="AB174" i="1"/>
  <c r="AC174" i="1" s="1"/>
  <c r="AD174" i="1" s="1"/>
  <c r="AG169" i="1"/>
  <c r="AH169" i="1" s="1"/>
  <c r="AI169" i="1" s="1"/>
  <c r="Y173" i="1"/>
  <c r="Z173" i="1" s="1"/>
  <c r="AB171" i="1"/>
  <c r="M176" i="1"/>
  <c r="L176" i="1"/>
  <c r="H177" i="1"/>
  <c r="N177" i="1" s="1"/>
  <c r="K176" i="1"/>
  <c r="P180" i="1"/>
  <c r="Q180" i="1"/>
  <c r="U175" i="1"/>
  <c r="O176" i="1"/>
  <c r="V176" i="1" l="1"/>
  <c r="W176" i="1" s="1"/>
  <c r="I182" i="1"/>
  <c r="S176" i="1"/>
  <c r="T176" i="1" s="1"/>
  <c r="R177" i="1"/>
  <c r="G178" i="1"/>
  <c r="AN178" i="1"/>
  <c r="AR177" i="1"/>
  <c r="AP182" i="1"/>
  <c r="AC172" i="1"/>
  <c r="AD172" i="1" s="1"/>
  <c r="AE172" i="1" s="1"/>
  <c r="AM167" i="1"/>
  <c r="D167" i="1" s="1"/>
  <c r="Y175" i="1"/>
  <c r="Z175" i="1" s="1"/>
  <c r="AI170" i="1"/>
  <c r="AJ170" i="1" s="1"/>
  <c r="AK170" i="1" s="1"/>
  <c r="AJ169" i="1"/>
  <c r="AK169" i="1" s="1"/>
  <c r="AL169" i="1" s="1"/>
  <c r="AC171" i="1"/>
  <c r="AD171" i="1" s="1"/>
  <c r="AA173" i="1"/>
  <c r="AB173" i="1" s="1"/>
  <c r="AE174" i="1"/>
  <c r="M177" i="1"/>
  <c r="L177" i="1"/>
  <c r="H178" i="1"/>
  <c r="N178" i="1" s="1"/>
  <c r="K177" i="1"/>
  <c r="P181" i="1"/>
  <c r="Q181" i="1"/>
  <c r="U176" i="1"/>
  <c r="O177" i="1"/>
  <c r="E167" i="1" l="1"/>
  <c r="F167" i="1" s="1"/>
  <c r="C168" i="1" s="1"/>
  <c r="C169" i="1" s="1"/>
  <c r="I183" i="1"/>
  <c r="S177" i="1"/>
  <c r="T177" i="1" s="1"/>
  <c r="V177" i="1"/>
  <c r="W177" i="1" s="1"/>
  <c r="X177" i="1" s="1"/>
  <c r="R178" i="1"/>
  <c r="G179" i="1"/>
  <c r="AN179" i="1"/>
  <c r="AR178" i="1"/>
  <c r="AP183" i="1"/>
  <c r="AF172" i="1"/>
  <c r="AG172" i="1" s="1"/>
  <c r="AH172" i="1" s="1"/>
  <c r="AI172" i="1" s="1"/>
  <c r="AJ172" i="1" s="1"/>
  <c r="AK172" i="1" s="1"/>
  <c r="AL172" i="1" s="1"/>
  <c r="AM170" i="1"/>
  <c r="AM169" i="1"/>
  <c r="AA175" i="1"/>
  <c r="AB175" i="1" s="1"/>
  <c r="AC175" i="1" s="1"/>
  <c r="AL170" i="1"/>
  <c r="AC173" i="1"/>
  <c r="AD173" i="1" s="1"/>
  <c r="AE173" i="1" s="1"/>
  <c r="AF173" i="1" s="1"/>
  <c r="AG173" i="1" s="1"/>
  <c r="AF174" i="1"/>
  <c r="AG174" i="1" s="1"/>
  <c r="AH174" i="1" s="1"/>
  <c r="AI174" i="1" s="1"/>
  <c r="AJ174" i="1" s="1"/>
  <c r="AK174" i="1" s="1"/>
  <c r="X176" i="1"/>
  <c r="AE171" i="1"/>
  <c r="M178" i="1"/>
  <c r="L178" i="1"/>
  <c r="H179" i="1"/>
  <c r="N179" i="1" s="1"/>
  <c r="K178" i="1"/>
  <c r="P182" i="1"/>
  <c r="Q182" i="1"/>
  <c r="U177" i="1"/>
  <c r="O178" i="1"/>
  <c r="I184" i="1" l="1"/>
  <c r="S178" i="1"/>
  <c r="T178" i="1" s="1"/>
  <c r="V178" i="1"/>
  <c r="W178" i="1" s="1"/>
  <c r="X178" i="1" s="1"/>
  <c r="R179" i="1"/>
  <c r="D170" i="1"/>
  <c r="D169" i="1"/>
  <c r="G180" i="1"/>
  <c r="AN180" i="1"/>
  <c r="AR179" i="1"/>
  <c r="AP184" i="1"/>
  <c r="AM172" i="1"/>
  <c r="AF171" i="1"/>
  <c r="AG171" i="1" s="1"/>
  <c r="AH171" i="1" s="1"/>
  <c r="AI171" i="1" s="1"/>
  <c r="AJ171" i="1" s="1"/>
  <c r="AK171" i="1" s="1"/>
  <c r="AL171" i="1" s="1"/>
  <c r="AM174" i="1"/>
  <c r="AD175" i="1"/>
  <c r="AH173" i="1"/>
  <c r="Y177" i="1"/>
  <c r="AL174" i="1"/>
  <c r="Y176" i="1"/>
  <c r="Z176" i="1" s="1"/>
  <c r="AA176" i="1" s="1"/>
  <c r="M179" i="1"/>
  <c r="L179" i="1"/>
  <c r="H180" i="1"/>
  <c r="N180" i="1" s="1"/>
  <c r="K179" i="1"/>
  <c r="P183" i="1"/>
  <c r="Q183" i="1"/>
  <c r="U178" i="1"/>
  <c r="O179" i="1"/>
  <c r="E169" i="1" l="1"/>
  <c r="E170" i="1"/>
  <c r="F170" i="1" s="1"/>
  <c r="I185" i="1"/>
  <c r="S179" i="1"/>
  <c r="T179" i="1" s="1"/>
  <c r="R180" i="1"/>
  <c r="V179" i="1"/>
  <c r="W179" i="1" s="1"/>
  <c r="X179" i="1" s="1"/>
  <c r="D174" i="1"/>
  <c r="D172" i="1"/>
  <c r="G181" i="1"/>
  <c r="AN181" i="1"/>
  <c r="AR180" i="1"/>
  <c r="AP185" i="1"/>
  <c r="AM171" i="1"/>
  <c r="D171" i="1" s="1"/>
  <c r="AI173" i="1"/>
  <c r="AJ173" i="1" s="1"/>
  <c r="AK173" i="1" s="1"/>
  <c r="AM173" i="1" s="1"/>
  <c r="AE175" i="1"/>
  <c r="AF175" i="1" s="1"/>
  <c r="AG175" i="1" s="1"/>
  <c r="AH175" i="1" s="1"/>
  <c r="AI175" i="1" s="1"/>
  <c r="AJ175" i="1" s="1"/>
  <c r="AK175" i="1" s="1"/>
  <c r="AB176" i="1"/>
  <c r="Z177" i="1"/>
  <c r="AA177" i="1" s="1"/>
  <c r="Y178" i="1"/>
  <c r="M180" i="1"/>
  <c r="L180" i="1"/>
  <c r="H181" i="1"/>
  <c r="N181" i="1" s="1"/>
  <c r="K180" i="1"/>
  <c r="P184" i="1"/>
  <c r="Q184" i="1"/>
  <c r="U179" i="1"/>
  <c r="O180" i="1"/>
  <c r="F169" i="1" l="1"/>
  <c r="C170" i="1" s="1"/>
  <c r="C171" i="1" s="1"/>
  <c r="E171" i="1"/>
  <c r="F171" i="1" s="1"/>
  <c r="E172" i="1"/>
  <c r="F172" i="1" s="1"/>
  <c r="E174" i="1"/>
  <c r="F174" i="1" s="1"/>
  <c r="I186" i="1"/>
  <c r="S180" i="1"/>
  <c r="T180" i="1" s="1"/>
  <c r="R181" i="1"/>
  <c r="V180" i="1"/>
  <c r="W180" i="1" s="1"/>
  <c r="D173" i="1"/>
  <c r="G182" i="1"/>
  <c r="AN182" i="1"/>
  <c r="AR181" i="1"/>
  <c r="AP186" i="1"/>
  <c r="AM175" i="1"/>
  <c r="AL175" i="1"/>
  <c r="AL173" i="1"/>
  <c r="AC176" i="1"/>
  <c r="Z178" i="1"/>
  <c r="AA178" i="1" s="1"/>
  <c r="AB177" i="1"/>
  <c r="Y179" i="1"/>
  <c r="M181" i="1"/>
  <c r="L181" i="1"/>
  <c r="H182" i="1"/>
  <c r="N182" i="1" s="1"/>
  <c r="K181" i="1"/>
  <c r="P185" i="1"/>
  <c r="Q185" i="1"/>
  <c r="U180" i="1"/>
  <c r="O181" i="1"/>
  <c r="C172" i="1" l="1"/>
  <c r="C173" i="1" s="1"/>
  <c r="E173" i="1"/>
  <c r="I187" i="1"/>
  <c r="S181" i="1"/>
  <c r="T181" i="1" s="1"/>
  <c r="V181" i="1"/>
  <c r="W181" i="1" s="1"/>
  <c r="R182" i="1"/>
  <c r="D175" i="1"/>
  <c r="G183" i="1"/>
  <c r="AN183" i="1"/>
  <c r="AR182" i="1"/>
  <c r="AP187" i="1"/>
  <c r="AB178" i="1"/>
  <c r="AD176" i="1"/>
  <c r="Z179" i="1"/>
  <c r="X180" i="1"/>
  <c r="AC177" i="1"/>
  <c r="M182" i="1"/>
  <c r="L182" i="1"/>
  <c r="H183" i="1"/>
  <c r="N183" i="1" s="1"/>
  <c r="K182" i="1"/>
  <c r="P186" i="1"/>
  <c r="Q186" i="1"/>
  <c r="U181" i="1"/>
  <c r="O182" i="1"/>
  <c r="V182" i="1" l="1"/>
  <c r="W182" i="1" s="1"/>
  <c r="F173" i="1"/>
  <c r="C174" i="1" s="1"/>
  <c r="C175" i="1" s="1"/>
  <c r="I188" i="1"/>
  <c r="S182" i="1"/>
  <c r="T182" i="1" s="1"/>
  <c r="R183" i="1"/>
  <c r="E175" i="1"/>
  <c r="G184" i="1"/>
  <c r="AN184" i="1"/>
  <c r="AR183" i="1"/>
  <c r="AP188" i="1"/>
  <c r="AC178" i="1"/>
  <c r="AD178" i="1" s="1"/>
  <c r="AE176" i="1"/>
  <c r="AF176" i="1" s="1"/>
  <c r="AG176" i="1" s="1"/>
  <c r="AH176" i="1" s="1"/>
  <c r="AI176" i="1" s="1"/>
  <c r="AJ176" i="1" s="1"/>
  <c r="AK176" i="1" s="1"/>
  <c r="AL176" i="1" s="1"/>
  <c r="X181" i="1"/>
  <c r="AA179" i="1"/>
  <c r="Y180" i="1"/>
  <c r="AD177" i="1"/>
  <c r="M183" i="1"/>
  <c r="L183" i="1"/>
  <c r="H184" i="1"/>
  <c r="N184" i="1" s="1"/>
  <c r="K183" i="1"/>
  <c r="P187" i="1"/>
  <c r="Q187" i="1"/>
  <c r="U182" i="1"/>
  <c r="O183" i="1"/>
  <c r="F175" i="1" l="1"/>
  <c r="C176" i="1" s="1"/>
  <c r="I189" i="1"/>
  <c r="S183" i="1"/>
  <c r="T183" i="1" s="1"/>
  <c r="R184" i="1"/>
  <c r="V183" i="1"/>
  <c r="W183" i="1" s="1"/>
  <c r="X183" i="1" s="1"/>
  <c r="G185" i="1"/>
  <c r="AN185" i="1"/>
  <c r="AR184" i="1"/>
  <c r="AP189" i="1"/>
  <c r="AE178" i="1"/>
  <c r="AF178" i="1" s="1"/>
  <c r="AG178" i="1" s="1"/>
  <c r="AH178" i="1" s="1"/>
  <c r="AI178" i="1" s="1"/>
  <c r="AJ178" i="1" s="1"/>
  <c r="AK178" i="1" s="1"/>
  <c r="AL178" i="1" s="1"/>
  <c r="AE177" i="1"/>
  <c r="AF177" i="1" s="1"/>
  <c r="AM176" i="1"/>
  <c r="D176" i="1" s="1"/>
  <c r="X182" i="1"/>
  <c r="AB179" i="1"/>
  <c r="Z180" i="1"/>
  <c r="AA180" i="1" s="1"/>
  <c r="Y181" i="1"/>
  <c r="M184" i="1"/>
  <c r="L184" i="1"/>
  <c r="H185" i="1"/>
  <c r="N185" i="1" s="1"/>
  <c r="K184" i="1"/>
  <c r="P188" i="1"/>
  <c r="Q188" i="1"/>
  <c r="U183" i="1"/>
  <c r="O184" i="1"/>
  <c r="E176" i="1" l="1"/>
  <c r="I190" i="1"/>
  <c r="S184" i="1"/>
  <c r="T184" i="1" s="1"/>
  <c r="R185" i="1"/>
  <c r="V184" i="1"/>
  <c r="W184" i="1" s="1"/>
  <c r="X184" i="1" s="1"/>
  <c r="G186" i="1"/>
  <c r="AN186" i="1"/>
  <c r="AR185" i="1"/>
  <c r="AP190" i="1"/>
  <c r="AG177" i="1"/>
  <c r="AH177" i="1" s="1"/>
  <c r="AI177" i="1" s="1"/>
  <c r="AJ177" i="1" s="1"/>
  <c r="AK177" i="1" s="1"/>
  <c r="AL177" i="1" s="1"/>
  <c r="AM178" i="1"/>
  <c r="AC179" i="1"/>
  <c r="AD179" i="1" s="1"/>
  <c r="AE179" i="1" s="1"/>
  <c r="AF179" i="1" s="1"/>
  <c r="Y182" i="1"/>
  <c r="Z181" i="1"/>
  <c r="AB180" i="1"/>
  <c r="Y183" i="1"/>
  <c r="M185" i="1"/>
  <c r="L185" i="1"/>
  <c r="H186" i="1"/>
  <c r="N186" i="1" s="1"/>
  <c r="K185" i="1"/>
  <c r="P189" i="1"/>
  <c r="Q189" i="1"/>
  <c r="U184" i="1"/>
  <c r="O185" i="1"/>
  <c r="F176" i="1" l="1"/>
  <c r="C177" i="1" s="1"/>
  <c r="I191" i="1"/>
  <c r="S185" i="1"/>
  <c r="T185" i="1" s="1"/>
  <c r="R186" i="1"/>
  <c r="V185" i="1"/>
  <c r="W185" i="1" s="1"/>
  <c r="D178" i="1"/>
  <c r="G187" i="1"/>
  <c r="AN187" i="1"/>
  <c r="AR186" i="1"/>
  <c r="AP191" i="1"/>
  <c r="AM177" i="1"/>
  <c r="AG179" i="1"/>
  <c r="AH179" i="1" s="1"/>
  <c r="AI179" i="1" s="1"/>
  <c r="AJ179" i="1" s="1"/>
  <c r="AK179" i="1" s="1"/>
  <c r="AL179" i="1" s="1"/>
  <c r="AA181" i="1"/>
  <c r="Z182" i="1"/>
  <c r="Z183" i="1"/>
  <c r="Y184" i="1"/>
  <c r="AC180" i="1"/>
  <c r="AD180" i="1" s="1"/>
  <c r="AE180" i="1" s="1"/>
  <c r="AF180" i="1" s="1"/>
  <c r="AG180" i="1" s="1"/>
  <c r="AH180" i="1" s="1"/>
  <c r="AI180" i="1" s="1"/>
  <c r="AJ180" i="1" s="1"/>
  <c r="AK180" i="1" s="1"/>
  <c r="AL180" i="1" s="1"/>
  <c r="M186" i="1"/>
  <c r="L186" i="1"/>
  <c r="H187" i="1"/>
  <c r="N187" i="1" s="1"/>
  <c r="K186" i="1"/>
  <c r="P190" i="1"/>
  <c r="Q190" i="1"/>
  <c r="U185" i="1"/>
  <c r="O186" i="1"/>
  <c r="E178" i="1" l="1"/>
  <c r="F178" i="1" s="1"/>
  <c r="I192" i="1"/>
  <c r="S186" i="1"/>
  <c r="T186" i="1" s="1"/>
  <c r="V186" i="1"/>
  <c r="W186" i="1" s="1"/>
  <c r="X186" i="1" s="1"/>
  <c r="R187" i="1"/>
  <c r="D177" i="1"/>
  <c r="G188" i="1"/>
  <c r="AN188" i="1"/>
  <c r="AR187" i="1"/>
  <c r="AP192" i="1"/>
  <c r="AM179" i="1"/>
  <c r="AA183" i="1"/>
  <c r="AB183" i="1" s="1"/>
  <c r="AC183" i="1" s="1"/>
  <c r="AM180" i="1"/>
  <c r="AA182" i="1"/>
  <c r="AB181" i="1"/>
  <c r="X185" i="1"/>
  <c r="Z184" i="1"/>
  <c r="M187" i="1"/>
  <c r="L187" i="1"/>
  <c r="H188" i="1"/>
  <c r="N188" i="1" s="1"/>
  <c r="K187" i="1"/>
  <c r="P191" i="1"/>
  <c r="Q191" i="1"/>
  <c r="U186" i="1"/>
  <c r="O187" i="1"/>
  <c r="E177" i="1" l="1"/>
  <c r="I193" i="1"/>
  <c r="S187" i="1"/>
  <c r="T187" i="1" s="1"/>
  <c r="V187" i="1"/>
  <c r="W187" i="1" s="1"/>
  <c r="X187" i="1" s="1"/>
  <c r="R188" i="1"/>
  <c r="D180" i="1"/>
  <c r="D179" i="1"/>
  <c r="G189" i="1"/>
  <c r="AN189" i="1"/>
  <c r="AR188" i="1"/>
  <c r="AP193" i="1"/>
  <c r="AC181" i="1"/>
  <c r="AD181" i="1" s="1"/>
  <c r="AE181" i="1" s="1"/>
  <c r="AF181" i="1" s="1"/>
  <c r="Y186" i="1"/>
  <c r="Z186" i="1" s="1"/>
  <c r="Y185" i="1"/>
  <c r="AB182" i="1"/>
  <c r="AD183" i="1"/>
  <c r="AE183" i="1" s="1"/>
  <c r="AF183" i="1" s="1"/>
  <c r="AG183" i="1" s="1"/>
  <c r="AH183" i="1" s="1"/>
  <c r="AI183" i="1" s="1"/>
  <c r="AJ183" i="1" s="1"/>
  <c r="AK183" i="1" s="1"/>
  <c r="AA184" i="1"/>
  <c r="M188" i="1"/>
  <c r="L188" i="1"/>
  <c r="H189" i="1"/>
  <c r="N189" i="1" s="1"/>
  <c r="K188" i="1"/>
  <c r="P192" i="1"/>
  <c r="Q192" i="1"/>
  <c r="U187" i="1"/>
  <c r="O188" i="1"/>
  <c r="F177" i="1" l="1"/>
  <c r="C178" i="1" s="1"/>
  <c r="C179" i="1" s="1"/>
  <c r="E179" i="1"/>
  <c r="F179" i="1" s="1"/>
  <c r="E180" i="1"/>
  <c r="F180" i="1" s="1"/>
  <c r="I194" i="1"/>
  <c r="S188" i="1"/>
  <c r="T188" i="1" s="1"/>
  <c r="V188" i="1"/>
  <c r="W188" i="1" s="1"/>
  <c r="R189" i="1"/>
  <c r="G190" i="1"/>
  <c r="AN190" i="1"/>
  <c r="AR189" i="1"/>
  <c r="AP194" i="1"/>
  <c r="AG181" i="1"/>
  <c r="AH181" i="1" s="1"/>
  <c r="AI181" i="1" s="1"/>
  <c r="AJ181" i="1" s="1"/>
  <c r="AK181" i="1" s="1"/>
  <c r="AL181" i="1" s="1"/>
  <c r="AM183" i="1"/>
  <c r="Y187" i="1"/>
  <c r="AC182" i="1"/>
  <c r="AB184" i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Z185" i="1"/>
  <c r="AA186" i="1"/>
  <c r="AL183" i="1"/>
  <c r="M189" i="1"/>
  <c r="L189" i="1"/>
  <c r="H190" i="1"/>
  <c r="N190" i="1" s="1"/>
  <c r="K189" i="1"/>
  <c r="P193" i="1"/>
  <c r="Q193" i="1"/>
  <c r="U188" i="1"/>
  <c r="O189" i="1"/>
  <c r="C180" i="1" l="1"/>
  <c r="C181" i="1" s="1"/>
  <c r="I195" i="1"/>
  <c r="S189" i="1"/>
  <c r="T189" i="1" s="1"/>
  <c r="V189" i="1"/>
  <c r="W189" i="1" s="1"/>
  <c r="X189" i="1" s="1"/>
  <c r="Y189" i="1" s="1"/>
  <c r="R190" i="1"/>
  <c r="D183" i="1"/>
  <c r="G191" i="1"/>
  <c r="AN191" i="1"/>
  <c r="AR190" i="1"/>
  <c r="AP195" i="1"/>
  <c r="AB186" i="1"/>
  <c r="AM181" i="1"/>
  <c r="D181" i="1" s="1"/>
  <c r="AM184" i="1"/>
  <c r="Z187" i="1"/>
  <c r="AA185" i="1"/>
  <c r="AD182" i="1"/>
  <c r="X188" i="1"/>
  <c r="M190" i="1"/>
  <c r="L190" i="1"/>
  <c r="H191" i="1"/>
  <c r="N191" i="1" s="1"/>
  <c r="K190" i="1"/>
  <c r="P194" i="1"/>
  <c r="Q194" i="1"/>
  <c r="U189" i="1"/>
  <c r="O190" i="1"/>
  <c r="E183" i="1" l="1"/>
  <c r="F183" i="1" s="1"/>
  <c r="E181" i="1"/>
  <c r="F181" i="1" s="1"/>
  <c r="C182" i="1" s="1"/>
  <c r="I196" i="1"/>
  <c r="S190" i="1"/>
  <c r="T190" i="1" s="1"/>
  <c r="R191" i="1"/>
  <c r="V190" i="1"/>
  <c r="W190" i="1" s="1"/>
  <c r="D184" i="1"/>
  <c r="G192" i="1"/>
  <c r="AN192" i="1"/>
  <c r="AR191" i="1"/>
  <c r="AP196" i="1"/>
  <c r="AC186" i="1"/>
  <c r="AD186" i="1" s="1"/>
  <c r="Z189" i="1"/>
  <c r="AA189" i="1" s="1"/>
  <c r="AA187" i="1"/>
  <c r="Y188" i="1"/>
  <c r="Z188" i="1" s="1"/>
  <c r="AB185" i="1"/>
  <c r="AE182" i="1"/>
  <c r="AF182" i="1" s="1"/>
  <c r="AG182" i="1" s="1"/>
  <c r="M191" i="1"/>
  <c r="L191" i="1"/>
  <c r="H192" i="1"/>
  <c r="N192" i="1" s="1"/>
  <c r="K191" i="1"/>
  <c r="P195" i="1"/>
  <c r="Q195" i="1"/>
  <c r="U190" i="1"/>
  <c r="O191" i="1"/>
  <c r="E184" i="1" l="1"/>
  <c r="F184" i="1" s="1"/>
  <c r="I197" i="1"/>
  <c r="S191" i="1"/>
  <c r="T191" i="1" s="1"/>
  <c r="R192" i="1"/>
  <c r="V191" i="1"/>
  <c r="W191" i="1" s="1"/>
  <c r="G193" i="1"/>
  <c r="AN193" i="1"/>
  <c r="AR192" i="1"/>
  <c r="AP197" i="1"/>
  <c r="AC185" i="1"/>
  <c r="AD185" i="1" s="1"/>
  <c r="AE185" i="1" s="1"/>
  <c r="AF185" i="1" s="1"/>
  <c r="AG185" i="1" s="1"/>
  <c r="AH185" i="1" s="1"/>
  <c r="AI185" i="1" s="1"/>
  <c r="AJ185" i="1" s="1"/>
  <c r="AK185" i="1" s="1"/>
  <c r="AE186" i="1"/>
  <c r="AH182" i="1"/>
  <c r="AI182" i="1" s="1"/>
  <c r="AJ182" i="1" s="1"/>
  <c r="AK182" i="1" s="1"/>
  <c r="AL182" i="1" s="1"/>
  <c r="AB187" i="1"/>
  <c r="AC187" i="1" s="1"/>
  <c r="AA188" i="1"/>
  <c r="X190" i="1"/>
  <c r="AB189" i="1"/>
  <c r="M192" i="1"/>
  <c r="L192" i="1"/>
  <c r="H193" i="1"/>
  <c r="N193" i="1" s="1"/>
  <c r="K192" i="1"/>
  <c r="P196" i="1"/>
  <c r="Q196" i="1"/>
  <c r="U191" i="1"/>
  <c r="O192" i="1"/>
  <c r="I198" i="1" l="1"/>
  <c r="S192" i="1"/>
  <c r="T192" i="1" s="1"/>
  <c r="V192" i="1"/>
  <c r="W192" i="1" s="1"/>
  <c r="X192" i="1" s="1"/>
  <c r="R193" i="1"/>
  <c r="G194" i="1"/>
  <c r="AN194" i="1"/>
  <c r="AR193" i="1"/>
  <c r="AP198" i="1"/>
  <c r="AF186" i="1"/>
  <c r="AG186" i="1" s="1"/>
  <c r="AH186" i="1" s="1"/>
  <c r="AI186" i="1" s="1"/>
  <c r="AJ186" i="1" s="1"/>
  <c r="AK186" i="1" s="1"/>
  <c r="AM185" i="1"/>
  <c r="AL185" i="1"/>
  <c r="AM182" i="1"/>
  <c r="D182" i="1" s="1"/>
  <c r="AD187" i="1"/>
  <c r="X191" i="1"/>
  <c r="Y191" i="1" s="1"/>
  <c r="Y190" i="1"/>
  <c r="AC189" i="1"/>
  <c r="AD189" i="1" s="1"/>
  <c r="AB188" i="1"/>
  <c r="AC188" i="1" s="1"/>
  <c r="M193" i="1"/>
  <c r="L193" i="1"/>
  <c r="H194" i="1"/>
  <c r="N194" i="1" s="1"/>
  <c r="K193" i="1"/>
  <c r="P197" i="1"/>
  <c r="Q197" i="1"/>
  <c r="U192" i="1"/>
  <c r="O193" i="1"/>
  <c r="E182" i="1" l="1"/>
  <c r="F182" i="1" s="1"/>
  <c r="C183" i="1" s="1"/>
  <c r="C184" i="1" s="1"/>
  <c r="C185" i="1" s="1"/>
  <c r="I199" i="1"/>
  <c r="S193" i="1"/>
  <c r="T193" i="1" s="1"/>
  <c r="R194" i="1"/>
  <c r="V193" i="1"/>
  <c r="W193" i="1" s="1"/>
  <c r="X193" i="1" s="1"/>
  <c r="D185" i="1"/>
  <c r="G195" i="1"/>
  <c r="AN195" i="1"/>
  <c r="AR194" i="1"/>
  <c r="AP199" i="1"/>
  <c r="Y192" i="1"/>
  <c r="Z192" i="1" s="1"/>
  <c r="AA192" i="1" s="1"/>
  <c r="AL186" i="1"/>
  <c r="AM186" i="1"/>
  <c r="AE187" i="1"/>
  <c r="AF187" i="1" s="1"/>
  <c r="AG187" i="1" s="1"/>
  <c r="AH187" i="1" s="1"/>
  <c r="AI187" i="1" s="1"/>
  <c r="AJ187" i="1" s="1"/>
  <c r="AK187" i="1" s="1"/>
  <c r="Z191" i="1"/>
  <c r="AA191" i="1" s="1"/>
  <c r="Z190" i="1"/>
  <c r="AD188" i="1"/>
  <c r="AE188" i="1" s="1"/>
  <c r="AF188" i="1" s="1"/>
  <c r="AG188" i="1" s="1"/>
  <c r="AE189" i="1"/>
  <c r="AF189" i="1" s="1"/>
  <c r="AG189" i="1" s="1"/>
  <c r="AH189" i="1" s="1"/>
  <c r="AI189" i="1" s="1"/>
  <c r="AJ189" i="1" s="1"/>
  <c r="AK189" i="1" s="1"/>
  <c r="AL189" i="1" s="1"/>
  <c r="M194" i="1"/>
  <c r="L194" i="1"/>
  <c r="H195" i="1"/>
  <c r="N195" i="1" s="1"/>
  <c r="K194" i="1"/>
  <c r="P198" i="1"/>
  <c r="Q198" i="1"/>
  <c r="U193" i="1"/>
  <c r="O194" i="1"/>
  <c r="E185" i="1" l="1"/>
  <c r="I200" i="1"/>
  <c r="S194" i="1"/>
  <c r="T194" i="1" s="1"/>
  <c r="V194" i="1"/>
  <c r="W194" i="1" s="1"/>
  <c r="X194" i="1" s="1"/>
  <c r="R195" i="1"/>
  <c r="D186" i="1"/>
  <c r="G196" i="1"/>
  <c r="AN196" i="1"/>
  <c r="AR195" i="1"/>
  <c r="AP200" i="1"/>
  <c r="AL187" i="1"/>
  <c r="AM189" i="1"/>
  <c r="AM187" i="1"/>
  <c r="AA190" i="1"/>
  <c r="AB190" i="1" s="1"/>
  <c r="AC190" i="1" s="1"/>
  <c r="AB191" i="1"/>
  <c r="AC191" i="1" s="1"/>
  <c r="AB192" i="1"/>
  <c r="AH188" i="1"/>
  <c r="AI188" i="1" s="1"/>
  <c r="AJ188" i="1" s="1"/>
  <c r="AK188" i="1" s="1"/>
  <c r="AL188" i="1" s="1"/>
  <c r="Y193" i="1"/>
  <c r="M195" i="1"/>
  <c r="L195" i="1"/>
  <c r="H196" i="1"/>
  <c r="N196" i="1" s="1"/>
  <c r="K195" i="1"/>
  <c r="P199" i="1"/>
  <c r="Q199" i="1"/>
  <c r="U194" i="1"/>
  <c r="O195" i="1"/>
  <c r="F185" i="1" l="1"/>
  <c r="C186" i="1" s="1"/>
  <c r="E186" i="1"/>
  <c r="I201" i="1"/>
  <c r="S195" i="1"/>
  <c r="T195" i="1" s="1"/>
  <c r="V195" i="1"/>
  <c r="W195" i="1" s="1"/>
  <c r="R196" i="1"/>
  <c r="D187" i="1"/>
  <c r="D189" i="1"/>
  <c r="G197" i="1"/>
  <c r="AN197" i="1"/>
  <c r="AR196" i="1"/>
  <c r="AP201" i="1"/>
  <c r="AC192" i="1"/>
  <c r="AD192" i="1" s="1"/>
  <c r="AE192" i="1" s="1"/>
  <c r="AF192" i="1" s="1"/>
  <c r="AG192" i="1" s="1"/>
  <c r="AH192" i="1" s="1"/>
  <c r="AI192" i="1" s="1"/>
  <c r="AJ192" i="1" s="1"/>
  <c r="AK192" i="1" s="1"/>
  <c r="AM188" i="1"/>
  <c r="AD190" i="1"/>
  <c r="AE190" i="1" s="1"/>
  <c r="AF190" i="1" s="1"/>
  <c r="AG190" i="1" s="1"/>
  <c r="AH190" i="1" s="1"/>
  <c r="AI190" i="1" s="1"/>
  <c r="AJ190" i="1" s="1"/>
  <c r="AK190" i="1" s="1"/>
  <c r="AD191" i="1"/>
  <c r="Y194" i="1"/>
  <c r="Z193" i="1"/>
  <c r="AA193" i="1" s="1"/>
  <c r="M196" i="1"/>
  <c r="L196" i="1"/>
  <c r="H197" i="1"/>
  <c r="N197" i="1" s="1"/>
  <c r="K196" i="1"/>
  <c r="P200" i="1"/>
  <c r="Q200" i="1"/>
  <c r="U195" i="1"/>
  <c r="O196" i="1"/>
  <c r="F186" i="1" l="1"/>
  <c r="C187" i="1" s="1"/>
  <c r="E189" i="1"/>
  <c r="F189" i="1" s="1"/>
  <c r="E187" i="1"/>
  <c r="I202" i="1"/>
  <c r="S196" i="1"/>
  <c r="T196" i="1" s="1"/>
  <c r="V196" i="1"/>
  <c r="W196" i="1" s="1"/>
  <c r="X196" i="1" s="1"/>
  <c r="Y196" i="1" s="1"/>
  <c r="R197" i="1"/>
  <c r="D188" i="1"/>
  <c r="G198" i="1"/>
  <c r="AN198" i="1"/>
  <c r="AR197" i="1"/>
  <c r="AP202" i="1"/>
  <c r="AM192" i="1"/>
  <c r="AM190" i="1"/>
  <c r="AE191" i="1"/>
  <c r="AF191" i="1" s="1"/>
  <c r="AG191" i="1" s="1"/>
  <c r="AH191" i="1" s="1"/>
  <c r="AI191" i="1" s="1"/>
  <c r="AJ191" i="1" s="1"/>
  <c r="AK191" i="1" s="1"/>
  <c r="AL191" i="1" s="1"/>
  <c r="AL190" i="1"/>
  <c r="AL192" i="1"/>
  <c r="Z194" i="1"/>
  <c r="X195" i="1"/>
  <c r="AB193" i="1"/>
  <c r="AC193" i="1" s="1"/>
  <c r="M197" i="1"/>
  <c r="L197" i="1"/>
  <c r="H198" i="1"/>
  <c r="N198" i="1" s="1"/>
  <c r="K197" i="1"/>
  <c r="P201" i="1"/>
  <c r="Q201" i="1"/>
  <c r="U196" i="1"/>
  <c r="O197" i="1"/>
  <c r="F187" i="1" l="1"/>
  <c r="C188" i="1" s="1"/>
  <c r="E188" i="1"/>
  <c r="I203" i="1"/>
  <c r="S197" i="1"/>
  <c r="T197" i="1" s="1"/>
  <c r="R198" i="1"/>
  <c r="V197" i="1"/>
  <c r="W197" i="1" s="1"/>
  <c r="D190" i="1"/>
  <c r="D192" i="1"/>
  <c r="G199" i="1"/>
  <c r="AN199" i="1"/>
  <c r="AR198" i="1"/>
  <c r="AP203" i="1"/>
  <c r="Y195" i="1"/>
  <c r="Z195" i="1" s="1"/>
  <c r="AM191" i="1"/>
  <c r="AA194" i="1"/>
  <c r="AB194" i="1" s="1"/>
  <c r="AC194" i="1" s="1"/>
  <c r="Z196" i="1"/>
  <c r="AD193" i="1"/>
  <c r="M198" i="1"/>
  <c r="L198" i="1"/>
  <c r="H199" i="1"/>
  <c r="N199" i="1" s="1"/>
  <c r="K198" i="1"/>
  <c r="P202" i="1"/>
  <c r="Q202" i="1"/>
  <c r="U197" i="1"/>
  <c r="O198" i="1"/>
  <c r="F188" i="1" l="1"/>
  <c r="C189" i="1" s="1"/>
  <c r="C190" i="1" s="1"/>
  <c r="E192" i="1"/>
  <c r="F192" i="1" s="1"/>
  <c r="E190" i="1"/>
  <c r="I204" i="1"/>
  <c r="S198" i="1"/>
  <c r="T198" i="1" s="1"/>
  <c r="V198" i="1"/>
  <c r="W198" i="1" s="1"/>
  <c r="R199" i="1"/>
  <c r="D191" i="1"/>
  <c r="G200" i="1"/>
  <c r="AN200" i="1"/>
  <c r="AR199" i="1"/>
  <c r="AP204" i="1"/>
  <c r="AA195" i="1"/>
  <c r="AB195" i="1" s="1"/>
  <c r="AE193" i="1"/>
  <c r="AF193" i="1" s="1"/>
  <c r="AG193" i="1" s="1"/>
  <c r="AH193" i="1" s="1"/>
  <c r="AI193" i="1" s="1"/>
  <c r="AJ193" i="1" s="1"/>
  <c r="AK193" i="1" s="1"/>
  <c r="AL193" i="1" s="1"/>
  <c r="X197" i="1"/>
  <c r="AA196" i="1"/>
  <c r="AB196" i="1" s="1"/>
  <c r="AD194" i="1"/>
  <c r="AE194" i="1" s="1"/>
  <c r="M199" i="1"/>
  <c r="L199" i="1"/>
  <c r="H200" i="1"/>
  <c r="N200" i="1" s="1"/>
  <c r="K199" i="1"/>
  <c r="P203" i="1"/>
  <c r="Q203" i="1"/>
  <c r="U198" i="1"/>
  <c r="O199" i="1"/>
  <c r="V199" i="1" l="1"/>
  <c r="W199" i="1" s="1"/>
  <c r="F190" i="1"/>
  <c r="C191" i="1" s="1"/>
  <c r="E191" i="1"/>
  <c r="I205" i="1"/>
  <c r="S199" i="1"/>
  <c r="T199" i="1" s="1"/>
  <c r="R200" i="1"/>
  <c r="G201" i="1"/>
  <c r="AN201" i="1"/>
  <c r="AR200" i="1"/>
  <c r="AP205" i="1"/>
  <c r="AC195" i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3" i="1"/>
  <c r="D193" i="1" s="1"/>
  <c r="Y197" i="1"/>
  <c r="AF194" i="1"/>
  <c r="AC196" i="1"/>
  <c r="X198" i="1"/>
  <c r="Y198" i="1" s="1"/>
  <c r="M200" i="1"/>
  <c r="L200" i="1"/>
  <c r="H201" i="1"/>
  <c r="N201" i="1" s="1"/>
  <c r="K200" i="1"/>
  <c r="P204" i="1"/>
  <c r="Q204" i="1"/>
  <c r="U199" i="1"/>
  <c r="O200" i="1"/>
  <c r="F191" i="1" l="1"/>
  <c r="C192" i="1" s="1"/>
  <c r="C193" i="1" s="1"/>
  <c r="E193" i="1"/>
  <c r="I206" i="1"/>
  <c r="S200" i="1"/>
  <c r="T200" i="1" s="1"/>
  <c r="V200" i="1"/>
  <c r="W200" i="1" s="1"/>
  <c r="R201" i="1"/>
  <c r="G202" i="1"/>
  <c r="AN202" i="1"/>
  <c r="AR201" i="1"/>
  <c r="AP206" i="1"/>
  <c r="AM195" i="1"/>
  <c r="AG194" i="1"/>
  <c r="Z197" i="1"/>
  <c r="AD196" i="1"/>
  <c r="AE196" i="1" s="1"/>
  <c r="AF196" i="1" s="1"/>
  <c r="AG196" i="1" s="1"/>
  <c r="AH196" i="1" s="1"/>
  <c r="AI196" i="1" s="1"/>
  <c r="AJ196" i="1" s="1"/>
  <c r="AK196" i="1" s="1"/>
  <c r="Z198" i="1"/>
  <c r="X199" i="1"/>
  <c r="Y199" i="1" s="1"/>
  <c r="M201" i="1"/>
  <c r="L201" i="1"/>
  <c r="H202" i="1"/>
  <c r="N202" i="1" s="1"/>
  <c r="K201" i="1"/>
  <c r="V201" i="1" s="1"/>
  <c r="P205" i="1"/>
  <c r="Q205" i="1"/>
  <c r="U200" i="1"/>
  <c r="O201" i="1"/>
  <c r="F193" i="1" l="1"/>
  <c r="C194" i="1" s="1"/>
  <c r="I207" i="1"/>
  <c r="S201" i="1"/>
  <c r="T201" i="1" s="1"/>
  <c r="R202" i="1"/>
  <c r="D195" i="1"/>
  <c r="G203" i="1"/>
  <c r="AN203" i="1"/>
  <c r="AR202" i="1"/>
  <c r="AP207" i="1"/>
  <c r="AH194" i="1"/>
  <c r="AI194" i="1" s="1"/>
  <c r="AJ194" i="1" s="1"/>
  <c r="AK194" i="1" s="1"/>
  <c r="AL194" i="1" s="1"/>
  <c r="AA197" i="1"/>
  <c r="AB197" i="1" s="1"/>
  <c r="AA198" i="1"/>
  <c r="AB198" i="1" s="1"/>
  <c r="AM196" i="1"/>
  <c r="X200" i="1"/>
  <c r="Y200" i="1" s="1"/>
  <c r="Z200" i="1" s="1"/>
  <c r="AL196" i="1"/>
  <c r="W201" i="1"/>
  <c r="Z199" i="1"/>
  <c r="AA199" i="1" s="1"/>
  <c r="AB199" i="1" s="1"/>
  <c r="M202" i="1"/>
  <c r="L202" i="1"/>
  <c r="H203" i="1"/>
  <c r="N203" i="1" s="1"/>
  <c r="K202" i="1"/>
  <c r="P206" i="1"/>
  <c r="Q206" i="1"/>
  <c r="U201" i="1"/>
  <c r="O202" i="1"/>
  <c r="E195" i="1" l="1"/>
  <c r="F195" i="1" s="1"/>
  <c r="I208" i="1"/>
  <c r="S202" i="1"/>
  <c r="T202" i="1" s="1"/>
  <c r="V202" i="1"/>
  <c r="W202" i="1" s="1"/>
  <c r="X202" i="1" s="1"/>
  <c r="R203" i="1"/>
  <c r="D196" i="1"/>
  <c r="G204" i="1"/>
  <c r="AN204" i="1"/>
  <c r="AR203" i="1"/>
  <c r="AP208" i="1"/>
  <c r="AC197" i="1"/>
  <c r="AD197" i="1" s="1"/>
  <c r="AE197" i="1" s="1"/>
  <c r="AF197" i="1" s="1"/>
  <c r="AG197" i="1" s="1"/>
  <c r="AH197" i="1" s="1"/>
  <c r="AI197" i="1" s="1"/>
  <c r="AC198" i="1"/>
  <c r="AD198" i="1" s="1"/>
  <c r="AM194" i="1"/>
  <c r="D194" i="1" s="1"/>
  <c r="AA200" i="1"/>
  <c r="AB200" i="1" s="1"/>
  <c r="AC200" i="1" s="1"/>
  <c r="AC199" i="1"/>
  <c r="AD199" i="1" s="1"/>
  <c r="AE199" i="1" s="1"/>
  <c r="X201" i="1"/>
  <c r="Y201" i="1" s="1"/>
  <c r="M203" i="1"/>
  <c r="L203" i="1"/>
  <c r="H204" i="1"/>
  <c r="N204" i="1" s="1"/>
  <c r="K203" i="1"/>
  <c r="P207" i="1"/>
  <c r="Q207" i="1"/>
  <c r="U202" i="1"/>
  <c r="O203" i="1"/>
  <c r="V203" i="1" l="1"/>
  <c r="W203" i="1" s="1"/>
  <c r="X203" i="1" s="1"/>
  <c r="E196" i="1"/>
  <c r="F196" i="1" s="1"/>
  <c r="E194" i="1"/>
  <c r="I209" i="1"/>
  <c r="S203" i="1"/>
  <c r="T203" i="1" s="1"/>
  <c r="R204" i="1"/>
  <c r="G205" i="1"/>
  <c r="AN205" i="1"/>
  <c r="AR204" i="1"/>
  <c r="AP209" i="1"/>
  <c r="AE198" i="1"/>
  <c r="AF198" i="1" s="1"/>
  <c r="AG198" i="1" s="1"/>
  <c r="AH198" i="1" s="1"/>
  <c r="AI198" i="1" s="1"/>
  <c r="AJ198" i="1" s="1"/>
  <c r="AK198" i="1" s="1"/>
  <c r="AL198" i="1" s="1"/>
  <c r="AJ197" i="1"/>
  <c r="AD200" i="1"/>
  <c r="AF199" i="1"/>
  <c r="Y202" i="1"/>
  <c r="Z202" i="1" s="1"/>
  <c r="Z201" i="1"/>
  <c r="M204" i="1"/>
  <c r="L204" i="1"/>
  <c r="H205" i="1"/>
  <c r="N205" i="1" s="1"/>
  <c r="K204" i="1"/>
  <c r="P208" i="1"/>
  <c r="Q208" i="1"/>
  <c r="U203" i="1"/>
  <c r="O204" i="1"/>
  <c r="F194" i="1" l="1"/>
  <c r="C195" i="1" s="1"/>
  <c r="C196" i="1" s="1"/>
  <c r="C197" i="1" s="1"/>
  <c r="I210" i="1"/>
  <c r="S204" i="1"/>
  <c r="T204" i="1" s="1"/>
  <c r="V204" i="1"/>
  <c r="W204" i="1" s="1"/>
  <c r="X204" i="1" s="1"/>
  <c r="R205" i="1"/>
  <c r="G206" i="1"/>
  <c r="AN206" i="1"/>
  <c r="AR205" i="1"/>
  <c r="AP210" i="1"/>
  <c r="AM198" i="1"/>
  <c r="AE200" i="1"/>
  <c r="AF200" i="1" s="1"/>
  <c r="AK197" i="1"/>
  <c r="AL197" i="1" s="1"/>
  <c r="AA202" i="1"/>
  <c r="AA201" i="1"/>
  <c r="AG199" i="1"/>
  <c r="AH199" i="1" s="1"/>
  <c r="AI199" i="1" s="1"/>
  <c r="AJ199" i="1" s="1"/>
  <c r="AK199" i="1" s="1"/>
  <c r="AL199" i="1" s="1"/>
  <c r="Y203" i="1"/>
  <c r="M205" i="1"/>
  <c r="L205" i="1"/>
  <c r="H206" i="1"/>
  <c r="N206" i="1" s="1"/>
  <c r="K205" i="1"/>
  <c r="P209" i="1"/>
  <c r="Q209" i="1"/>
  <c r="U204" i="1"/>
  <c r="O205" i="1"/>
  <c r="V205" i="1" l="1"/>
  <c r="W205" i="1" s="1"/>
  <c r="X205" i="1" s="1"/>
  <c r="I211" i="1"/>
  <c r="S205" i="1"/>
  <c r="T205" i="1" s="1"/>
  <c r="R206" i="1"/>
  <c r="D198" i="1"/>
  <c r="G207" i="1"/>
  <c r="AN207" i="1"/>
  <c r="AR206" i="1"/>
  <c r="AP211" i="1"/>
  <c r="AM197" i="1"/>
  <c r="D197" i="1" s="1"/>
  <c r="AG200" i="1"/>
  <c r="AH200" i="1" s="1"/>
  <c r="Z203" i="1"/>
  <c r="AA203" i="1" s="1"/>
  <c r="AB201" i="1"/>
  <c r="AC201" i="1" s="1"/>
  <c r="AM199" i="1"/>
  <c r="Y204" i="1"/>
  <c r="AB202" i="1"/>
  <c r="M206" i="1"/>
  <c r="L206" i="1"/>
  <c r="H207" i="1"/>
  <c r="N207" i="1" s="1"/>
  <c r="K206" i="1"/>
  <c r="P210" i="1"/>
  <c r="Q210" i="1"/>
  <c r="U205" i="1"/>
  <c r="O206" i="1"/>
  <c r="E198" i="1" l="1"/>
  <c r="F198" i="1" s="1"/>
  <c r="E197" i="1"/>
  <c r="I212" i="1"/>
  <c r="S206" i="1"/>
  <c r="T206" i="1" s="1"/>
  <c r="V206" i="1"/>
  <c r="W206" i="1" s="1"/>
  <c r="X206" i="1" s="1"/>
  <c r="R207" i="1"/>
  <c r="D199" i="1"/>
  <c r="G208" i="1"/>
  <c r="AN208" i="1"/>
  <c r="AR207" i="1"/>
  <c r="AP212" i="1"/>
  <c r="AI200" i="1"/>
  <c r="AJ200" i="1" s="1"/>
  <c r="AK200" i="1" s="1"/>
  <c r="AL200" i="1" s="1"/>
  <c r="AD201" i="1"/>
  <c r="AE201" i="1" s="1"/>
  <c r="AF201" i="1" s="1"/>
  <c r="AG201" i="1" s="1"/>
  <c r="AH201" i="1" s="1"/>
  <c r="AI201" i="1" s="1"/>
  <c r="AJ201" i="1" s="1"/>
  <c r="AK201" i="1" s="1"/>
  <c r="AL201" i="1" s="1"/>
  <c r="Z204" i="1"/>
  <c r="Y205" i="1"/>
  <c r="Z205" i="1" s="1"/>
  <c r="AB203" i="1"/>
  <c r="AC202" i="1"/>
  <c r="AD202" i="1" s="1"/>
  <c r="AE202" i="1" s="1"/>
  <c r="AF202" i="1" s="1"/>
  <c r="M207" i="1"/>
  <c r="L207" i="1"/>
  <c r="H208" i="1"/>
  <c r="N208" i="1" s="1"/>
  <c r="K207" i="1"/>
  <c r="V207" i="1" s="1"/>
  <c r="P211" i="1"/>
  <c r="Q211" i="1"/>
  <c r="U206" i="1"/>
  <c r="O207" i="1"/>
  <c r="F197" i="1" l="1"/>
  <c r="C198" i="1" s="1"/>
  <c r="C199" i="1" s="1"/>
  <c r="E199" i="1"/>
  <c r="F199" i="1" s="1"/>
  <c r="I213" i="1"/>
  <c r="S207" i="1"/>
  <c r="T207" i="1" s="1"/>
  <c r="R208" i="1"/>
  <c r="G209" i="1"/>
  <c r="AN209" i="1"/>
  <c r="AR208" i="1"/>
  <c r="AP213" i="1"/>
  <c r="AM200" i="1"/>
  <c r="AM201" i="1"/>
  <c r="Y206" i="1"/>
  <c r="Z206" i="1" s="1"/>
  <c r="AA204" i="1"/>
  <c r="AB204" i="1" s="1"/>
  <c r="AA205" i="1"/>
  <c r="AG202" i="1"/>
  <c r="AH202" i="1" s="1"/>
  <c r="AI202" i="1" s="1"/>
  <c r="AC203" i="1"/>
  <c r="AD203" i="1" s="1"/>
  <c r="AE203" i="1" s="1"/>
  <c r="AF203" i="1" s="1"/>
  <c r="AG203" i="1" s="1"/>
  <c r="AH203" i="1" s="1"/>
  <c r="AI203" i="1" s="1"/>
  <c r="AJ203" i="1" s="1"/>
  <c r="AK203" i="1" s="1"/>
  <c r="W207" i="1"/>
  <c r="X207" i="1" s="1"/>
  <c r="Y207" i="1" s="1"/>
  <c r="M208" i="1"/>
  <c r="L208" i="1"/>
  <c r="H209" i="1"/>
  <c r="N209" i="1" s="1"/>
  <c r="K208" i="1"/>
  <c r="P212" i="1"/>
  <c r="Q212" i="1"/>
  <c r="U207" i="1"/>
  <c r="O208" i="1"/>
  <c r="C200" i="1" l="1"/>
  <c r="I214" i="1"/>
  <c r="S208" i="1"/>
  <c r="T208" i="1" s="1"/>
  <c r="V208" i="1"/>
  <c r="W208" i="1" s="1"/>
  <c r="X208" i="1" s="1"/>
  <c r="R209" i="1"/>
  <c r="D201" i="1"/>
  <c r="D200" i="1"/>
  <c r="G210" i="1"/>
  <c r="AN210" i="1"/>
  <c r="AR209" i="1"/>
  <c r="AP214" i="1"/>
  <c r="AM203" i="1"/>
  <c r="AB205" i="1"/>
  <c r="AC205" i="1" s="1"/>
  <c r="AD205" i="1" s="1"/>
  <c r="AA206" i="1"/>
  <c r="AB206" i="1" s="1"/>
  <c r="AC204" i="1"/>
  <c r="AD204" i="1" s="1"/>
  <c r="Z207" i="1"/>
  <c r="AL203" i="1"/>
  <c r="AJ202" i="1"/>
  <c r="AK202" i="1" s="1"/>
  <c r="AL202" i="1" s="1"/>
  <c r="M209" i="1"/>
  <c r="L209" i="1"/>
  <c r="H210" i="1"/>
  <c r="N210" i="1" s="1"/>
  <c r="K209" i="1"/>
  <c r="P213" i="1"/>
  <c r="Q213" i="1"/>
  <c r="U208" i="1"/>
  <c r="O209" i="1"/>
  <c r="E200" i="1" l="1"/>
  <c r="F200" i="1" s="1"/>
  <c r="C201" i="1" s="1"/>
  <c r="E201" i="1"/>
  <c r="F201" i="1" s="1"/>
  <c r="I215" i="1"/>
  <c r="S209" i="1"/>
  <c r="T209" i="1" s="1"/>
  <c r="R210" i="1"/>
  <c r="V209" i="1"/>
  <c r="W209" i="1" s="1"/>
  <c r="D203" i="1"/>
  <c r="G211" i="1"/>
  <c r="AN211" i="1"/>
  <c r="AR210" i="1"/>
  <c r="AP215" i="1"/>
  <c r="AM202" i="1"/>
  <c r="D202" i="1" s="1"/>
  <c r="AA207" i="1"/>
  <c r="AB207" i="1" s="1"/>
  <c r="AC207" i="1" s="1"/>
  <c r="AC206" i="1"/>
  <c r="AE204" i="1"/>
  <c r="AF204" i="1" s="1"/>
  <c r="AG204" i="1" s="1"/>
  <c r="AH204" i="1" s="1"/>
  <c r="AI204" i="1" s="1"/>
  <c r="AJ204" i="1" s="1"/>
  <c r="AK204" i="1" s="1"/>
  <c r="Y208" i="1"/>
  <c r="Z208" i="1" s="1"/>
  <c r="AE205" i="1"/>
  <c r="AF205" i="1" s="1"/>
  <c r="AG205" i="1" s="1"/>
  <c r="M210" i="1"/>
  <c r="L210" i="1"/>
  <c r="H211" i="1"/>
  <c r="N211" i="1" s="1"/>
  <c r="K210" i="1"/>
  <c r="P214" i="1"/>
  <c r="Q214" i="1"/>
  <c r="U209" i="1"/>
  <c r="O210" i="1"/>
  <c r="C202" i="1" l="1"/>
  <c r="E203" i="1"/>
  <c r="F203" i="1" s="1"/>
  <c r="E202" i="1"/>
  <c r="F202" i="1" s="1"/>
  <c r="I216" i="1"/>
  <c r="S210" i="1"/>
  <c r="T210" i="1" s="1"/>
  <c r="V210" i="1"/>
  <c r="W210" i="1" s="1"/>
  <c r="X210" i="1" s="1"/>
  <c r="R211" i="1"/>
  <c r="G212" i="1"/>
  <c r="AN212" i="1"/>
  <c r="AR211" i="1"/>
  <c r="AP216" i="1"/>
  <c r="AM204" i="1"/>
  <c r="AD206" i="1"/>
  <c r="AE206" i="1" s="1"/>
  <c r="AF206" i="1" s="1"/>
  <c r="AL204" i="1"/>
  <c r="AH205" i="1"/>
  <c r="AI205" i="1" s="1"/>
  <c r="AJ205" i="1" s="1"/>
  <c r="AK205" i="1" s="1"/>
  <c r="AL205" i="1" s="1"/>
  <c r="AA208" i="1"/>
  <c r="AB208" i="1" s="1"/>
  <c r="AC208" i="1" s="1"/>
  <c r="AD207" i="1"/>
  <c r="X209" i="1"/>
  <c r="M211" i="1"/>
  <c r="L211" i="1"/>
  <c r="H212" i="1"/>
  <c r="N212" i="1" s="1"/>
  <c r="K211" i="1"/>
  <c r="P215" i="1"/>
  <c r="Q215" i="1"/>
  <c r="U210" i="1"/>
  <c r="O211" i="1"/>
  <c r="V211" i="1" l="1"/>
  <c r="W211" i="1" s="1"/>
  <c r="X211" i="1" s="1"/>
  <c r="Y211" i="1" s="1"/>
  <c r="Z211" i="1" s="1"/>
  <c r="C203" i="1"/>
  <c r="C204" i="1" s="1"/>
  <c r="I217" i="1"/>
  <c r="S211" i="1"/>
  <c r="T211" i="1" s="1"/>
  <c r="R212" i="1"/>
  <c r="D204" i="1"/>
  <c r="G213" i="1"/>
  <c r="AN213" i="1"/>
  <c r="AR212" i="1"/>
  <c r="AP217" i="1"/>
  <c r="Y210" i="1"/>
  <c r="Z210" i="1" s="1"/>
  <c r="AA210" i="1" s="1"/>
  <c r="AB210" i="1" s="1"/>
  <c r="AC210" i="1" s="1"/>
  <c r="AG206" i="1"/>
  <c r="AH206" i="1" s="1"/>
  <c r="AI206" i="1" s="1"/>
  <c r="AJ206" i="1" s="1"/>
  <c r="AK206" i="1" s="1"/>
  <c r="AL206" i="1" s="1"/>
  <c r="AM205" i="1"/>
  <c r="Y209" i="1"/>
  <c r="Z209" i="1" s="1"/>
  <c r="AD208" i="1"/>
  <c r="AE207" i="1"/>
  <c r="M212" i="1"/>
  <c r="L212" i="1"/>
  <c r="H213" i="1"/>
  <c r="N213" i="1" s="1"/>
  <c r="K212" i="1"/>
  <c r="P216" i="1"/>
  <c r="Q216" i="1"/>
  <c r="U211" i="1"/>
  <c r="O212" i="1"/>
  <c r="E204" i="1" l="1"/>
  <c r="F204" i="1" s="1"/>
  <c r="C205" i="1" s="1"/>
  <c r="I218" i="1"/>
  <c r="S212" i="1"/>
  <c r="T212" i="1" s="1"/>
  <c r="V212" i="1"/>
  <c r="W212" i="1" s="1"/>
  <c r="R213" i="1"/>
  <c r="D205" i="1"/>
  <c r="G214" i="1"/>
  <c r="AN214" i="1"/>
  <c r="AR213" i="1"/>
  <c r="AP218" i="1"/>
  <c r="AM206" i="1"/>
  <c r="AD210" i="1"/>
  <c r="AE210" i="1" s="1"/>
  <c r="AA211" i="1"/>
  <c r="AE208" i="1"/>
  <c r="AA209" i="1"/>
  <c r="AF207" i="1"/>
  <c r="M213" i="1"/>
  <c r="L213" i="1"/>
  <c r="H214" i="1"/>
  <c r="N214" i="1" s="1"/>
  <c r="K213" i="1"/>
  <c r="P217" i="1"/>
  <c r="Q217" i="1"/>
  <c r="U212" i="1"/>
  <c r="O213" i="1"/>
  <c r="E205" i="1" l="1"/>
  <c r="F205" i="1" s="1"/>
  <c r="C206" i="1" s="1"/>
  <c r="I219" i="1"/>
  <c r="S213" i="1"/>
  <c r="T213" i="1" s="1"/>
  <c r="R214" i="1"/>
  <c r="V213" i="1"/>
  <c r="W213" i="1" s="1"/>
  <c r="X213" i="1" s="1"/>
  <c r="D206" i="1"/>
  <c r="G215" i="1"/>
  <c r="AN215" i="1"/>
  <c r="AR214" i="1"/>
  <c r="AP219" i="1"/>
  <c r="AG207" i="1"/>
  <c r="AH207" i="1" s="1"/>
  <c r="AI207" i="1" s="1"/>
  <c r="AJ207" i="1" s="1"/>
  <c r="AK207" i="1" s="1"/>
  <c r="AL207" i="1" s="1"/>
  <c r="X212" i="1"/>
  <c r="AB211" i="1"/>
  <c r="AF210" i="1"/>
  <c r="AG210" i="1" s="1"/>
  <c r="AH210" i="1" s="1"/>
  <c r="AI210" i="1" s="1"/>
  <c r="AJ210" i="1" s="1"/>
  <c r="AK210" i="1" s="1"/>
  <c r="AM210" i="1" s="1"/>
  <c r="AB209" i="1"/>
  <c r="AF208" i="1"/>
  <c r="AG208" i="1" s="1"/>
  <c r="AH208" i="1" s="1"/>
  <c r="M214" i="1"/>
  <c r="L214" i="1"/>
  <c r="H215" i="1"/>
  <c r="N215" i="1" s="1"/>
  <c r="K214" i="1"/>
  <c r="P218" i="1"/>
  <c r="Q218" i="1"/>
  <c r="U213" i="1"/>
  <c r="O214" i="1"/>
  <c r="E206" i="1" l="1"/>
  <c r="F206" i="1" s="1"/>
  <c r="C207" i="1" s="1"/>
  <c r="I220" i="1"/>
  <c r="S214" i="1"/>
  <c r="T214" i="1" s="1"/>
  <c r="V214" i="1"/>
  <c r="W214" i="1" s="1"/>
  <c r="X214" i="1" s="1"/>
  <c r="R215" i="1"/>
  <c r="D210" i="1"/>
  <c r="G216" i="1"/>
  <c r="AN216" i="1"/>
  <c r="AR215" i="1"/>
  <c r="AP220" i="1"/>
  <c r="Y212" i="1"/>
  <c r="Z212" i="1" s="1"/>
  <c r="AC211" i="1"/>
  <c r="AD211" i="1" s="1"/>
  <c r="AE211" i="1" s="1"/>
  <c r="AM207" i="1"/>
  <c r="AL210" i="1"/>
  <c r="AI208" i="1"/>
  <c r="AJ208" i="1" s="1"/>
  <c r="AK208" i="1" s="1"/>
  <c r="AL208" i="1" s="1"/>
  <c r="AC209" i="1"/>
  <c r="AD209" i="1" s="1"/>
  <c r="Y213" i="1"/>
  <c r="Z213" i="1" s="1"/>
  <c r="M215" i="1"/>
  <c r="L215" i="1"/>
  <c r="H216" i="1"/>
  <c r="N216" i="1" s="1"/>
  <c r="K215" i="1"/>
  <c r="P219" i="1"/>
  <c r="Q219" i="1"/>
  <c r="U214" i="1"/>
  <c r="O215" i="1"/>
  <c r="E210" i="1" l="1"/>
  <c r="F210" i="1" s="1"/>
  <c r="I221" i="1"/>
  <c r="S215" i="1"/>
  <c r="T215" i="1" s="1"/>
  <c r="V215" i="1"/>
  <c r="W215" i="1" s="1"/>
  <c r="X215" i="1" s="1"/>
  <c r="R216" i="1"/>
  <c r="D207" i="1"/>
  <c r="G217" i="1"/>
  <c r="AN217" i="1"/>
  <c r="AR216" i="1"/>
  <c r="AP221" i="1"/>
  <c r="AF211" i="1"/>
  <c r="AG211" i="1" s="1"/>
  <c r="AH211" i="1" s="1"/>
  <c r="AI211" i="1" s="1"/>
  <c r="AJ211" i="1" s="1"/>
  <c r="AK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Y214" i="1"/>
  <c r="Z214" i="1" s="1"/>
  <c r="AA214" i="1" s="1"/>
  <c r="AM208" i="1"/>
  <c r="AE209" i="1"/>
  <c r="AA213" i="1"/>
  <c r="AB213" i="1" s="1"/>
  <c r="M216" i="1"/>
  <c r="L216" i="1"/>
  <c r="H217" i="1"/>
  <c r="N217" i="1" s="1"/>
  <c r="K216" i="1"/>
  <c r="P220" i="1"/>
  <c r="Q220" i="1"/>
  <c r="U215" i="1"/>
  <c r="O216" i="1"/>
  <c r="E207" i="1" l="1"/>
  <c r="I222" i="1"/>
  <c r="S216" i="1"/>
  <c r="T216" i="1" s="1"/>
  <c r="V216" i="1"/>
  <c r="W216" i="1" s="1"/>
  <c r="X216" i="1" s="1"/>
  <c r="R217" i="1"/>
  <c r="D208" i="1"/>
  <c r="G218" i="1"/>
  <c r="AN218" i="1"/>
  <c r="AR217" i="1"/>
  <c r="AP222" i="1"/>
  <c r="AL211" i="1"/>
  <c r="AM211" i="1"/>
  <c r="AJ212" i="1"/>
  <c r="AK212" i="1" s="1"/>
  <c r="AF209" i="1"/>
  <c r="AG209" i="1" s="1"/>
  <c r="AH209" i="1" s="1"/>
  <c r="AI209" i="1" s="1"/>
  <c r="AJ209" i="1" s="1"/>
  <c r="AK209" i="1" s="1"/>
  <c r="AL209" i="1" s="1"/>
  <c r="Y215" i="1"/>
  <c r="AC213" i="1"/>
  <c r="AB214" i="1"/>
  <c r="AC214" i="1" s="1"/>
  <c r="M217" i="1"/>
  <c r="L217" i="1"/>
  <c r="H218" i="1"/>
  <c r="N218" i="1" s="1"/>
  <c r="K217" i="1"/>
  <c r="P221" i="1"/>
  <c r="Q221" i="1"/>
  <c r="U216" i="1"/>
  <c r="O217" i="1"/>
  <c r="F207" i="1" l="1"/>
  <c r="C208" i="1" s="1"/>
  <c r="E208" i="1"/>
  <c r="I223" i="1"/>
  <c r="S217" i="1"/>
  <c r="T217" i="1" s="1"/>
  <c r="V217" i="1"/>
  <c r="W217" i="1" s="1"/>
  <c r="X217" i="1" s="1"/>
  <c r="R218" i="1"/>
  <c r="D211" i="1"/>
  <c r="G219" i="1"/>
  <c r="AN219" i="1"/>
  <c r="AR218" i="1"/>
  <c r="AP223" i="1"/>
  <c r="AM209" i="1"/>
  <c r="AM212" i="1"/>
  <c r="AL212" i="1"/>
  <c r="Z215" i="1"/>
  <c r="AA215" i="1" s="1"/>
  <c r="Y216" i="1"/>
  <c r="Z216" i="1" s="1"/>
  <c r="AA216" i="1" s="1"/>
  <c r="AD213" i="1"/>
  <c r="AD214" i="1"/>
  <c r="M218" i="1"/>
  <c r="L218" i="1"/>
  <c r="H219" i="1"/>
  <c r="N219" i="1" s="1"/>
  <c r="K218" i="1"/>
  <c r="P222" i="1"/>
  <c r="Q222" i="1"/>
  <c r="U217" i="1"/>
  <c r="O218" i="1"/>
  <c r="F208" i="1" l="1"/>
  <c r="C209" i="1" s="1"/>
  <c r="E211" i="1"/>
  <c r="F211" i="1" s="1"/>
  <c r="I224" i="1"/>
  <c r="S218" i="1"/>
  <c r="T218" i="1" s="1"/>
  <c r="V218" i="1"/>
  <c r="W218" i="1" s="1"/>
  <c r="X218" i="1" s="1"/>
  <c r="R219" i="1"/>
  <c r="D209" i="1"/>
  <c r="D212" i="1"/>
  <c r="G220" i="1"/>
  <c r="AN220" i="1"/>
  <c r="AR219" i="1"/>
  <c r="AP224" i="1"/>
  <c r="AB215" i="1"/>
  <c r="AC215" i="1" s="1"/>
  <c r="AE214" i="1"/>
  <c r="AF214" i="1" s="1"/>
  <c r="AE213" i="1"/>
  <c r="AF213" i="1" s="1"/>
  <c r="AG213" i="1" s="1"/>
  <c r="AH213" i="1" s="1"/>
  <c r="AI213" i="1" s="1"/>
  <c r="AJ213" i="1" s="1"/>
  <c r="AK213" i="1" s="1"/>
  <c r="AL213" i="1" s="1"/>
  <c r="AB216" i="1"/>
  <c r="Y217" i="1"/>
  <c r="Z217" i="1" s="1"/>
  <c r="M219" i="1"/>
  <c r="L219" i="1"/>
  <c r="H220" i="1"/>
  <c r="N220" i="1" s="1"/>
  <c r="K219" i="1"/>
  <c r="P223" i="1"/>
  <c r="Q223" i="1"/>
  <c r="U218" i="1"/>
  <c r="O219" i="1"/>
  <c r="E209" i="1" l="1"/>
  <c r="F209" i="1" s="1"/>
  <c r="C210" i="1" s="1"/>
  <c r="C211" i="1" s="1"/>
  <c r="C212" i="1" s="1"/>
  <c r="E212" i="1"/>
  <c r="F212" i="1" s="1"/>
  <c r="I225" i="1"/>
  <c r="S219" i="1"/>
  <c r="T219" i="1" s="1"/>
  <c r="V219" i="1"/>
  <c r="W219" i="1" s="1"/>
  <c r="X219" i="1" s="1"/>
  <c r="R220" i="1"/>
  <c r="G221" i="1"/>
  <c r="AN221" i="1"/>
  <c r="AR220" i="1"/>
  <c r="AP225" i="1"/>
  <c r="AD215" i="1"/>
  <c r="AE215" i="1" s="1"/>
  <c r="AF215" i="1" s="1"/>
  <c r="AG215" i="1" s="1"/>
  <c r="AH215" i="1" s="1"/>
  <c r="AI215" i="1" s="1"/>
  <c r="AJ215" i="1" s="1"/>
  <c r="AK215" i="1" s="1"/>
  <c r="AL215" i="1" s="1"/>
  <c r="AG214" i="1"/>
  <c r="AM213" i="1"/>
  <c r="D213" i="1" s="1"/>
  <c r="Y218" i="1"/>
  <c r="AC216" i="1"/>
  <c r="AD216" i="1" s="1"/>
  <c r="AA217" i="1"/>
  <c r="M220" i="1"/>
  <c r="L220" i="1"/>
  <c r="H221" i="1"/>
  <c r="N221" i="1" s="1"/>
  <c r="K220" i="1"/>
  <c r="P224" i="1"/>
  <c r="Q224" i="1"/>
  <c r="U219" i="1"/>
  <c r="O220" i="1"/>
  <c r="V220" i="1" l="1"/>
  <c r="W220" i="1" s="1"/>
  <c r="C213" i="1"/>
  <c r="E213" i="1"/>
  <c r="F213" i="1" s="1"/>
  <c r="I226" i="1"/>
  <c r="S220" i="1"/>
  <c r="T220" i="1" s="1"/>
  <c r="R221" i="1"/>
  <c r="G222" i="1"/>
  <c r="AN222" i="1"/>
  <c r="AR221" i="1"/>
  <c r="AP226" i="1"/>
  <c r="AB217" i="1"/>
  <c r="AC217" i="1" s="1"/>
  <c r="AH214" i="1"/>
  <c r="AI214" i="1" s="1"/>
  <c r="AJ214" i="1" s="1"/>
  <c r="AM215" i="1"/>
  <c r="Z218" i="1"/>
  <c r="AA218" i="1" s="1"/>
  <c r="AE216" i="1"/>
  <c r="AF216" i="1" s="1"/>
  <c r="AG216" i="1" s="1"/>
  <c r="AH216" i="1" s="1"/>
  <c r="AI216" i="1" s="1"/>
  <c r="AJ216" i="1" s="1"/>
  <c r="AK216" i="1" s="1"/>
  <c r="Y219" i="1"/>
  <c r="Z219" i="1" s="1"/>
  <c r="M221" i="1"/>
  <c r="L221" i="1"/>
  <c r="H222" i="1"/>
  <c r="N222" i="1" s="1"/>
  <c r="K221" i="1"/>
  <c r="P225" i="1"/>
  <c r="Q225" i="1"/>
  <c r="U220" i="1"/>
  <c r="O221" i="1"/>
  <c r="C214" i="1" l="1"/>
  <c r="I227" i="1"/>
  <c r="S221" i="1"/>
  <c r="T221" i="1" s="1"/>
  <c r="V221" i="1"/>
  <c r="W221" i="1" s="1"/>
  <c r="X221" i="1" s="1"/>
  <c r="R222" i="1"/>
  <c r="D215" i="1"/>
  <c r="G223" i="1"/>
  <c r="AN223" i="1"/>
  <c r="AR222" i="1"/>
  <c r="AP227" i="1"/>
  <c r="AM216" i="1"/>
  <c r="AD217" i="1"/>
  <c r="AE217" i="1" s="1"/>
  <c r="AF217" i="1" s="1"/>
  <c r="AG217" i="1" s="1"/>
  <c r="AH217" i="1" s="1"/>
  <c r="AI217" i="1" s="1"/>
  <c r="AJ217" i="1" s="1"/>
  <c r="AK217" i="1" s="1"/>
  <c r="AM217" i="1" s="1"/>
  <c r="AB218" i="1"/>
  <c r="AL216" i="1"/>
  <c r="AK214" i="1"/>
  <c r="AL214" i="1" s="1"/>
  <c r="X220" i="1"/>
  <c r="AA219" i="1"/>
  <c r="AB219" i="1" s="1"/>
  <c r="M222" i="1"/>
  <c r="L222" i="1"/>
  <c r="H223" i="1"/>
  <c r="N223" i="1" s="1"/>
  <c r="K222" i="1"/>
  <c r="P226" i="1"/>
  <c r="Q226" i="1"/>
  <c r="U221" i="1"/>
  <c r="O222" i="1"/>
  <c r="E215" i="1" l="1"/>
  <c r="F215" i="1" s="1"/>
  <c r="I228" i="1"/>
  <c r="S222" i="1"/>
  <c r="T222" i="1" s="1"/>
  <c r="R223" i="1"/>
  <c r="V222" i="1"/>
  <c r="W222" i="1" s="1"/>
  <c r="X222" i="1" s="1"/>
  <c r="D217" i="1"/>
  <c r="D216" i="1"/>
  <c r="G224" i="1"/>
  <c r="AN224" i="1"/>
  <c r="AR223" i="1"/>
  <c r="AP228" i="1"/>
  <c r="AC218" i="1"/>
  <c r="AD218" i="1" s="1"/>
  <c r="AE218" i="1" s="1"/>
  <c r="AF218" i="1" s="1"/>
  <c r="AL217" i="1"/>
  <c r="AM214" i="1"/>
  <c r="D214" i="1" s="1"/>
  <c r="Y220" i="1"/>
  <c r="Z220" i="1" s="1"/>
  <c r="Y221" i="1"/>
  <c r="AC219" i="1"/>
  <c r="AD219" i="1" s="1"/>
  <c r="AE219" i="1" s="1"/>
  <c r="AF219" i="1" s="1"/>
  <c r="M223" i="1"/>
  <c r="L223" i="1"/>
  <c r="H224" i="1"/>
  <c r="N224" i="1" s="1"/>
  <c r="K223" i="1"/>
  <c r="P227" i="1"/>
  <c r="Q227" i="1"/>
  <c r="U222" i="1"/>
  <c r="O223" i="1"/>
  <c r="E214" i="1" l="1"/>
  <c r="E217" i="1"/>
  <c r="F217" i="1" s="1"/>
  <c r="E216" i="1"/>
  <c r="F216" i="1" s="1"/>
  <c r="I229" i="1"/>
  <c r="S223" i="1"/>
  <c r="T223" i="1" s="1"/>
  <c r="V223" i="1"/>
  <c r="W223" i="1" s="1"/>
  <c r="R224" i="1"/>
  <c r="G225" i="1"/>
  <c r="AN225" i="1"/>
  <c r="AR224" i="1"/>
  <c r="AP229" i="1"/>
  <c r="AG218" i="1"/>
  <c r="AH218" i="1" s="1"/>
  <c r="AI218" i="1" s="1"/>
  <c r="AJ218" i="1" s="1"/>
  <c r="AK218" i="1" s="1"/>
  <c r="AM218" i="1" s="1"/>
  <c r="Y222" i="1"/>
  <c r="AG219" i="1"/>
  <c r="AH219" i="1" s="1"/>
  <c r="AA220" i="1"/>
  <c r="Z221" i="1"/>
  <c r="AA221" i="1" s="1"/>
  <c r="M224" i="1"/>
  <c r="L224" i="1"/>
  <c r="H225" i="1"/>
  <c r="N225" i="1" s="1"/>
  <c r="K224" i="1"/>
  <c r="P228" i="1"/>
  <c r="Q228" i="1"/>
  <c r="U223" i="1"/>
  <c r="O224" i="1"/>
  <c r="V224" i="1" l="1"/>
  <c r="W224" i="1" s="1"/>
  <c r="X224" i="1" s="1"/>
  <c r="F214" i="1"/>
  <c r="C215" i="1" s="1"/>
  <c r="C216" i="1" s="1"/>
  <c r="C217" i="1" s="1"/>
  <c r="C218" i="1" s="1"/>
  <c r="I230" i="1"/>
  <c r="S224" i="1"/>
  <c r="T224" i="1" s="1"/>
  <c r="R225" i="1"/>
  <c r="D218" i="1"/>
  <c r="G226" i="1"/>
  <c r="AN226" i="1"/>
  <c r="AR225" i="1"/>
  <c r="AP230" i="1"/>
  <c r="AL218" i="1"/>
  <c r="Z222" i="1"/>
  <c r="AA222" i="1" s="1"/>
  <c r="AB222" i="1" s="1"/>
  <c r="AC222" i="1" s="1"/>
  <c r="X223" i="1"/>
  <c r="Y223" i="1" s="1"/>
  <c r="AB221" i="1"/>
  <c r="AC221" i="1" s="1"/>
  <c r="AD221" i="1" s="1"/>
  <c r="AB220" i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I219" i="1"/>
  <c r="AJ219" i="1" s="1"/>
  <c r="AK219" i="1" s="1"/>
  <c r="AL219" i="1" s="1"/>
  <c r="M225" i="1"/>
  <c r="L225" i="1"/>
  <c r="H226" i="1"/>
  <c r="N226" i="1" s="1"/>
  <c r="K225" i="1"/>
  <c r="P229" i="1"/>
  <c r="Q229" i="1"/>
  <c r="U224" i="1"/>
  <c r="O225" i="1"/>
  <c r="E218" i="1" l="1"/>
  <c r="F218" i="1" s="1"/>
  <c r="C219" i="1" s="1"/>
  <c r="I231" i="1"/>
  <c r="S225" i="1"/>
  <c r="T225" i="1" s="1"/>
  <c r="V225" i="1"/>
  <c r="W225" i="1" s="1"/>
  <c r="X225" i="1" s="1"/>
  <c r="Y225" i="1" s="1"/>
  <c r="Z225" i="1" s="1"/>
  <c r="R226" i="1"/>
  <c r="G227" i="1"/>
  <c r="AN227" i="1"/>
  <c r="AR226" i="1"/>
  <c r="AP231" i="1"/>
  <c r="Z223" i="1"/>
  <c r="AA223" i="1" s="1"/>
  <c r="AM219" i="1"/>
  <c r="D219" i="1" s="1"/>
  <c r="AM220" i="1"/>
  <c r="AD222" i="1"/>
  <c r="AE222" i="1" s="1"/>
  <c r="AF222" i="1" s="1"/>
  <c r="AG222" i="1" s="1"/>
  <c r="Y224" i="1"/>
  <c r="AE221" i="1"/>
  <c r="M226" i="1"/>
  <c r="L226" i="1"/>
  <c r="H227" i="1"/>
  <c r="N227" i="1" s="1"/>
  <c r="K226" i="1"/>
  <c r="P230" i="1"/>
  <c r="Q230" i="1"/>
  <c r="U225" i="1"/>
  <c r="O226" i="1"/>
  <c r="V226" i="1" l="1"/>
  <c r="W226" i="1" s="1"/>
  <c r="E219" i="1"/>
  <c r="I232" i="1"/>
  <c r="S226" i="1"/>
  <c r="T226" i="1" s="1"/>
  <c r="R227" i="1"/>
  <c r="D220" i="1"/>
  <c r="G228" i="1"/>
  <c r="AN228" i="1"/>
  <c r="AR227" i="1"/>
  <c r="AP232" i="1"/>
  <c r="AF221" i="1"/>
  <c r="AG221" i="1" s="1"/>
  <c r="AB223" i="1"/>
  <c r="Z224" i="1"/>
  <c r="AA224" i="1" s="1"/>
  <c r="AB224" i="1" s="1"/>
  <c r="AA225" i="1"/>
  <c r="AB225" i="1" s="1"/>
  <c r="AC225" i="1" s="1"/>
  <c r="AH222" i="1"/>
  <c r="AI222" i="1" s="1"/>
  <c r="AJ222" i="1" s="1"/>
  <c r="AK222" i="1" s="1"/>
  <c r="AL222" i="1" s="1"/>
  <c r="M227" i="1"/>
  <c r="L227" i="1"/>
  <c r="H228" i="1"/>
  <c r="N228" i="1" s="1"/>
  <c r="K227" i="1"/>
  <c r="P231" i="1"/>
  <c r="Q231" i="1"/>
  <c r="U226" i="1"/>
  <c r="O227" i="1"/>
  <c r="F219" i="1" l="1"/>
  <c r="C220" i="1" s="1"/>
  <c r="E220" i="1"/>
  <c r="F220" i="1" s="1"/>
  <c r="I233" i="1"/>
  <c r="S227" i="1"/>
  <c r="T227" i="1" s="1"/>
  <c r="V227" i="1"/>
  <c r="W227" i="1" s="1"/>
  <c r="X227" i="1" s="1"/>
  <c r="R228" i="1"/>
  <c r="G229" i="1"/>
  <c r="AN229" i="1"/>
  <c r="AR228" i="1"/>
  <c r="AP233" i="1"/>
  <c r="AH221" i="1"/>
  <c r="AI221" i="1" s="1"/>
  <c r="AJ221" i="1" s="1"/>
  <c r="AK221" i="1" s="1"/>
  <c r="AL221" i="1" s="1"/>
  <c r="AC224" i="1"/>
  <c r="AD224" i="1" s="1"/>
  <c r="AE224" i="1" s="1"/>
  <c r="AF224" i="1" s="1"/>
  <c r="AG224" i="1" s="1"/>
  <c r="AH224" i="1" s="1"/>
  <c r="AI224" i="1" s="1"/>
  <c r="AJ224" i="1" s="1"/>
  <c r="AK224" i="1" s="1"/>
  <c r="AM222" i="1"/>
  <c r="AC223" i="1"/>
  <c r="AD223" i="1" s="1"/>
  <c r="AD225" i="1"/>
  <c r="X226" i="1"/>
  <c r="M228" i="1"/>
  <c r="L228" i="1"/>
  <c r="H229" i="1"/>
  <c r="N229" i="1" s="1"/>
  <c r="K228" i="1"/>
  <c r="P232" i="1"/>
  <c r="Q232" i="1"/>
  <c r="U227" i="1"/>
  <c r="O228" i="1"/>
  <c r="V228" i="1" l="1"/>
  <c r="W228" i="1" s="1"/>
  <c r="X228" i="1" s="1"/>
  <c r="Y228" i="1" s="1"/>
  <c r="C221" i="1"/>
  <c r="I234" i="1"/>
  <c r="S228" i="1"/>
  <c r="T228" i="1" s="1"/>
  <c r="R229" i="1"/>
  <c r="D222" i="1"/>
  <c r="G230" i="1"/>
  <c r="AN230" i="1"/>
  <c r="AR229" i="1"/>
  <c r="AP234" i="1"/>
  <c r="AM221" i="1"/>
  <c r="D221" i="1" s="1"/>
  <c r="AL224" i="1"/>
  <c r="AE223" i="1"/>
  <c r="AF223" i="1" s="1"/>
  <c r="AG223" i="1" s="1"/>
  <c r="AE225" i="1"/>
  <c r="AF225" i="1" s="1"/>
  <c r="AM224" i="1"/>
  <c r="Y227" i="1"/>
  <c r="Y226" i="1"/>
  <c r="Z226" i="1" s="1"/>
  <c r="AA226" i="1" s="1"/>
  <c r="AB226" i="1" s="1"/>
  <c r="M229" i="1"/>
  <c r="L229" i="1"/>
  <c r="H230" i="1"/>
  <c r="N230" i="1" s="1"/>
  <c r="K229" i="1"/>
  <c r="P233" i="1"/>
  <c r="Q233" i="1"/>
  <c r="U228" i="1"/>
  <c r="O229" i="1"/>
  <c r="E222" i="1" l="1"/>
  <c r="F222" i="1" s="1"/>
  <c r="E221" i="1"/>
  <c r="I235" i="1"/>
  <c r="S229" i="1"/>
  <c r="T229" i="1" s="1"/>
  <c r="R230" i="1"/>
  <c r="V229" i="1"/>
  <c r="W229" i="1" s="1"/>
  <c r="X229" i="1" s="1"/>
  <c r="Y229" i="1" s="1"/>
  <c r="D224" i="1"/>
  <c r="G231" i="1"/>
  <c r="AN231" i="1"/>
  <c r="AR230" i="1"/>
  <c r="AP235" i="1"/>
  <c r="AG225" i="1"/>
  <c r="AH225" i="1" s="1"/>
  <c r="AH223" i="1"/>
  <c r="AI223" i="1" s="1"/>
  <c r="AJ223" i="1" s="1"/>
  <c r="AK223" i="1" s="1"/>
  <c r="AL223" i="1" s="1"/>
  <c r="Z228" i="1"/>
  <c r="AA228" i="1" s="1"/>
  <c r="Z227" i="1"/>
  <c r="AC226" i="1"/>
  <c r="AD226" i="1" s="1"/>
  <c r="AE226" i="1" s="1"/>
  <c r="M230" i="1"/>
  <c r="L230" i="1"/>
  <c r="H231" i="1"/>
  <c r="N231" i="1" s="1"/>
  <c r="K230" i="1"/>
  <c r="P234" i="1"/>
  <c r="Q234" i="1"/>
  <c r="U229" i="1"/>
  <c r="O230" i="1"/>
  <c r="F221" i="1" l="1"/>
  <c r="C222" i="1" s="1"/>
  <c r="C223" i="1" s="1"/>
  <c r="E224" i="1"/>
  <c r="F224" i="1" s="1"/>
  <c r="I236" i="1"/>
  <c r="S230" i="1"/>
  <c r="T230" i="1" s="1"/>
  <c r="V230" i="1"/>
  <c r="W230" i="1" s="1"/>
  <c r="X230" i="1" s="1"/>
  <c r="R231" i="1"/>
  <c r="G232" i="1"/>
  <c r="AN232" i="1"/>
  <c r="AR231" i="1"/>
  <c r="AP236" i="1"/>
  <c r="AM223" i="1"/>
  <c r="AA227" i="1"/>
  <c r="AB227" i="1" s="1"/>
  <c r="AC227" i="1" s="1"/>
  <c r="AI225" i="1"/>
  <c r="AJ225" i="1" s="1"/>
  <c r="AK225" i="1" s="1"/>
  <c r="AM225" i="1" s="1"/>
  <c r="Z229" i="1"/>
  <c r="AA229" i="1" s="1"/>
  <c r="AB229" i="1" s="1"/>
  <c r="AF226" i="1"/>
  <c r="AB228" i="1"/>
  <c r="M231" i="1"/>
  <c r="L231" i="1"/>
  <c r="H232" i="1"/>
  <c r="N232" i="1" s="1"/>
  <c r="K231" i="1"/>
  <c r="P235" i="1"/>
  <c r="Q235" i="1"/>
  <c r="U230" i="1"/>
  <c r="O231" i="1"/>
  <c r="I237" i="1" l="1"/>
  <c r="S231" i="1"/>
  <c r="T231" i="1" s="1"/>
  <c r="V231" i="1"/>
  <c r="W231" i="1" s="1"/>
  <c r="R232" i="1"/>
  <c r="D225" i="1"/>
  <c r="D223" i="1"/>
  <c r="G233" i="1"/>
  <c r="AN233" i="1"/>
  <c r="AR232" i="1"/>
  <c r="AP237" i="1"/>
  <c r="AG226" i="1"/>
  <c r="AH226" i="1" s="1"/>
  <c r="AI226" i="1" s="1"/>
  <c r="AJ226" i="1" s="1"/>
  <c r="AK226" i="1" s="1"/>
  <c r="AL225" i="1"/>
  <c r="Y230" i="1"/>
  <c r="AD227" i="1"/>
  <c r="AC229" i="1"/>
  <c r="AC228" i="1"/>
  <c r="M232" i="1"/>
  <c r="L232" i="1"/>
  <c r="H233" i="1"/>
  <c r="N233" i="1" s="1"/>
  <c r="K232" i="1"/>
  <c r="P236" i="1"/>
  <c r="Q236" i="1"/>
  <c r="U231" i="1"/>
  <c r="O232" i="1"/>
  <c r="E223" i="1" l="1"/>
  <c r="E225" i="1"/>
  <c r="F225" i="1" s="1"/>
  <c r="I238" i="1"/>
  <c r="S232" i="1"/>
  <c r="T232" i="1" s="1"/>
  <c r="R233" i="1"/>
  <c r="V232" i="1"/>
  <c r="W232" i="1" s="1"/>
  <c r="X232" i="1" s="1"/>
  <c r="G234" i="1"/>
  <c r="AN234" i="1"/>
  <c r="AR233" i="1"/>
  <c r="AP238" i="1"/>
  <c r="AL226" i="1"/>
  <c r="AE227" i="1"/>
  <c r="AF227" i="1" s="1"/>
  <c r="AG227" i="1" s="1"/>
  <c r="AH227" i="1" s="1"/>
  <c r="AI227" i="1" s="1"/>
  <c r="AJ227" i="1" s="1"/>
  <c r="AK227" i="1" s="1"/>
  <c r="AL227" i="1" s="1"/>
  <c r="Z230" i="1"/>
  <c r="AA230" i="1" s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X231" i="1"/>
  <c r="Y231" i="1" s="1"/>
  <c r="Z231" i="1" s="1"/>
  <c r="AD229" i="1"/>
  <c r="AE229" i="1" s="1"/>
  <c r="AF229" i="1" s="1"/>
  <c r="AG229" i="1" s="1"/>
  <c r="AH229" i="1" s="1"/>
  <c r="AI229" i="1" s="1"/>
  <c r="AJ229" i="1" s="1"/>
  <c r="AK229" i="1" s="1"/>
  <c r="AM229" i="1" s="1"/>
  <c r="AM226" i="1"/>
  <c r="AD228" i="1"/>
  <c r="M233" i="1"/>
  <c r="L233" i="1"/>
  <c r="H234" i="1"/>
  <c r="N234" i="1" s="1"/>
  <c r="K233" i="1"/>
  <c r="P237" i="1"/>
  <c r="Q237" i="1"/>
  <c r="U232" i="1"/>
  <c r="O233" i="1"/>
  <c r="F223" i="1" l="1"/>
  <c r="C224" i="1" s="1"/>
  <c r="C225" i="1" s="1"/>
  <c r="C226" i="1" s="1"/>
  <c r="I239" i="1"/>
  <c r="S233" i="1"/>
  <c r="T233" i="1" s="1"/>
  <c r="R234" i="1"/>
  <c r="V233" i="1"/>
  <c r="W233" i="1" s="1"/>
  <c r="X233" i="1" s="1"/>
  <c r="D229" i="1"/>
  <c r="D226" i="1"/>
  <c r="G235" i="1"/>
  <c r="AN235" i="1"/>
  <c r="AR234" i="1"/>
  <c r="AP239" i="1"/>
  <c r="AA231" i="1"/>
  <c r="AB231" i="1" s="1"/>
  <c r="AL229" i="1"/>
  <c r="AM227" i="1"/>
  <c r="AM230" i="1"/>
  <c r="AE228" i="1"/>
  <c r="AF228" i="1" s="1"/>
  <c r="AG228" i="1" s="1"/>
  <c r="AH228" i="1" s="1"/>
  <c r="AI228" i="1" s="1"/>
  <c r="AJ228" i="1" s="1"/>
  <c r="AK228" i="1" s="1"/>
  <c r="Y232" i="1"/>
  <c r="AL230" i="1"/>
  <c r="M234" i="1"/>
  <c r="L234" i="1"/>
  <c r="H235" i="1"/>
  <c r="N235" i="1" s="1"/>
  <c r="K234" i="1"/>
  <c r="P238" i="1"/>
  <c r="Q238" i="1"/>
  <c r="U233" i="1"/>
  <c r="O234" i="1"/>
  <c r="E226" i="1" l="1"/>
  <c r="F226" i="1" s="1"/>
  <c r="C227" i="1" s="1"/>
  <c r="E229" i="1"/>
  <c r="F229" i="1" s="1"/>
  <c r="I240" i="1"/>
  <c r="S234" i="1"/>
  <c r="T234" i="1" s="1"/>
  <c r="V234" i="1"/>
  <c r="W234" i="1" s="1"/>
  <c r="X234" i="1" s="1"/>
  <c r="R235" i="1"/>
  <c r="D230" i="1"/>
  <c r="D227" i="1"/>
  <c r="G236" i="1"/>
  <c r="AN236" i="1"/>
  <c r="AR235" i="1"/>
  <c r="AP240" i="1"/>
  <c r="AC231" i="1"/>
  <c r="AD231" i="1" s="1"/>
  <c r="AE231" i="1" s="1"/>
  <c r="AF231" i="1" s="1"/>
  <c r="AG231" i="1" s="1"/>
  <c r="AH231" i="1" s="1"/>
  <c r="AI231" i="1" s="1"/>
  <c r="AM228" i="1"/>
  <c r="AL228" i="1"/>
  <c r="Z232" i="1"/>
  <c r="AA232" i="1" s="1"/>
  <c r="Y233" i="1"/>
  <c r="M235" i="1"/>
  <c r="L235" i="1"/>
  <c r="H236" i="1"/>
  <c r="N236" i="1" s="1"/>
  <c r="K235" i="1"/>
  <c r="P239" i="1"/>
  <c r="Q239" i="1"/>
  <c r="U234" i="1"/>
  <c r="O235" i="1"/>
  <c r="E227" i="1" l="1"/>
  <c r="F227" i="1" s="1"/>
  <c r="C228" i="1" s="1"/>
  <c r="E230" i="1"/>
  <c r="F230" i="1" s="1"/>
  <c r="I241" i="1"/>
  <c r="S235" i="1"/>
  <c r="T235" i="1" s="1"/>
  <c r="R236" i="1"/>
  <c r="V235" i="1"/>
  <c r="W235" i="1" s="1"/>
  <c r="X235" i="1" s="1"/>
  <c r="D228" i="1"/>
  <c r="G237" i="1"/>
  <c r="AN237" i="1"/>
  <c r="AR236" i="1"/>
  <c r="AP241" i="1"/>
  <c r="AB232" i="1"/>
  <c r="AC232" i="1" s="1"/>
  <c r="AD232" i="1" s="1"/>
  <c r="AJ231" i="1"/>
  <c r="AK231" i="1" s="1"/>
  <c r="Z233" i="1"/>
  <c r="AA233" i="1" s="1"/>
  <c r="Y234" i="1"/>
  <c r="Z234" i="1" s="1"/>
  <c r="M236" i="1"/>
  <c r="L236" i="1"/>
  <c r="H237" i="1"/>
  <c r="N237" i="1" s="1"/>
  <c r="K236" i="1"/>
  <c r="P240" i="1"/>
  <c r="Q240" i="1"/>
  <c r="U235" i="1"/>
  <c r="O236" i="1"/>
  <c r="V236" i="1" l="1"/>
  <c r="W236" i="1" s="1"/>
  <c r="X236" i="1" s="1"/>
  <c r="E228" i="1"/>
  <c r="I242" i="1"/>
  <c r="S236" i="1"/>
  <c r="T236" i="1" s="1"/>
  <c r="R237" i="1"/>
  <c r="G238" i="1"/>
  <c r="AN238" i="1"/>
  <c r="AR237" i="1"/>
  <c r="AP242" i="1"/>
  <c r="AM231" i="1"/>
  <c r="D231" i="1" s="1"/>
  <c r="Y235" i="1"/>
  <c r="Z235" i="1" s="1"/>
  <c r="AL231" i="1"/>
  <c r="AB233" i="1"/>
  <c r="AC233" i="1" s="1"/>
  <c r="AA234" i="1"/>
  <c r="AE232" i="1"/>
  <c r="M237" i="1"/>
  <c r="L237" i="1"/>
  <c r="H238" i="1"/>
  <c r="N238" i="1" s="1"/>
  <c r="K237" i="1"/>
  <c r="P241" i="1"/>
  <c r="Q241" i="1"/>
  <c r="U236" i="1"/>
  <c r="O237" i="1"/>
  <c r="F228" i="1" l="1"/>
  <c r="C229" i="1" s="1"/>
  <c r="C230" i="1" s="1"/>
  <c r="C231" i="1" s="1"/>
  <c r="E231" i="1"/>
  <c r="F231" i="1" s="1"/>
  <c r="I243" i="1"/>
  <c r="S237" i="1"/>
  <c r="T237" i="1" s="1"/>
  <c r="V237" i="1"/>
  <c r="W237" i="1" s="1"/>
  <c r="X237" i="1" s="1"/>
  <c r="R238" i="1"/>
  <c r="G239" i="1"/>
  <c r="AN239" i="1"/>
  <c r="AR238" i="1"/>
  <c r="AP243" i="1"/>
  <c r="AA235" i="1"/>
  <c r="AB235" i="1" s="1"/>
  <c r="AC235" i="1" s="1"/>
  <c r="AF232" i="1"/>
  <c r="AG232" i="1" s="1"/>
  <c r="AH232" i="1" s="1"/>
  <c r="Y236" i="1"/>
  <c r="Z236" i="1" s="1"/>
  <c r="AD233" i="1"/>
  <c r="AE233" i="1" s="1"/>
  <c r="AF233" i="1" s="1"/>
  <c r="AG233" i="1" s="1"/>
  <c r="AH233" i="1" s="1"/>
  <c r="AI233" i="1" s="1"/>
  <c r="AJ233" i="1" s="1"/>
  <c r="AK233" i="1" s="1"/>
  <c r="AL233" i="1" s="1"/>
  <c r="AB234" i="1"/>
  <c r="M238" i="1"/>
  <c r="L238" i="1"/>
  <c r="H239" i="1"/>
  <c r="N239" i="1" s="1"/>
  <c r="K238" i="1"/>
  <c r="P242" i="1"/>
  <c r="Q242" i="1"/>
  <c r="U237" i="1"/>
  <c r="O238" i="1"/>
  <c r="C232" i="1" l="1"/>
  <c r="I244" i="1"/>
  <c r="S238" i="1"/>
  <c r="T238" i="1" s="1"/>
  <c r="V238" i="1"/>
  <c r="W238" i="1" s="1"/>
  <c r="X238" i="1" s="1"/>
  <c r="Y238" i="1" s="1"/>
  <c r="R239" i="1"/>
  <c r="G240" i="1"/>
  <c r="AN240" i="1"/>
  <c r="AR239" i="1"/>
  <c r="AP244" i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P417" i="1" s="1"/>
  <c r="AP418" i="1" s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AP431" i="1" s="1"/>
  <c r="AP432" i="1" s="1"/>
  <c r="AP433" i="1" s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AP447" i="1" s="1"/>
  <c r="AP448" i="1" s="1"/>
  <c r="AP449" i="1" s="1"/>
  <c r="AP450" i="1" s="1"/>
  <c r="AP451" i="1" s="1"/>
  <c r="AP452" i="1" s="1"/>
  <c r="AP453" i="1" s="1"/>
  <c r="AP454" i="1" s="1"/>
  <c r="AP455" i="1" s="1"/>
  <c r="AP456" i="1" s="1"/>
  <c r="AP457" i="1" s="1"/>
  <c r="AP458" i="1" s="1"/>
  <c r="AP459" i="1" s="1"/>
  <c r="AP460" i="1" s="1"/>
  <c r="AP461" i="1" s="1"/>
  <c r="AP462" i="1" s="1"/>
  <c r="AP463" i="1" s="1"/>
  <c r="AP464" i="1" s="1"/>
  <c r="AP465" i="1" s="1"/>
  <c r="AP466" i="1" s="1"/>
  <c r="AP467" i="1" s="1"/>
  <c r="AP468" i="1" s="1"/>
  <c r="AP469" i="1" s="1"/>
  <c r="AP470" i="1" s="1"/>
  <c r="AP471" i="1" s="1"/>
  <c r="AP472" i="1" s="1"/>
  <c r="AP473" i="1" s="1"/>
  <c r="AP474" i="1" s="1"/>
  <c r="AP475" i="1" s="1"/>
  <c r="AP476" i="1" s="1"/>
  <c r="AP477" i="1" s="1"/>
  <c r="AP478" i="1" s="1"/>
  <c r="AP479" i="1" s="1"/>
  <c r="AP480" i="1" s="1"/>
  <c r="AP481" i="1" s="1"/>
  <c r="AP482" i="1" s="1"/>
  <c r="AP483" i="1" s="1"/>
  <c r="AP484" i="1" s="1"/>
  <c r="AP485" i="1" s="1"/>
  <c r="AP486" i="1" s="1"/>
  <c r="AP487" i="1" s="1"/>
  <c r="AP488" i="1" s="1"/>
  <c r="AP489" i="1" s="1"/>
  <c r="AP490" i="1" s="1"/>
  <c r="AP491" i="1" s="1"/>
  <c r="AP492" i="1" s="1"/>
  <c r="AP493" i="1" s="1"/>
  <c r="AP494" i="1" s="1"/>
  <c r="AP495" i="1" s="1"/>
  <c r="AP496" i="1" s="1"/>
  <c r="AP497" i="1" s="1"/>
  <c r="AP498" i="1" s="1"/>
  <c r="AP499" i="1" s="1"/>
  <c r="AP500" i="1" s="1"/>
  <c r="AP501" i="1" s="1"/>
  <c r="AP502" i="1" s="1"/>
  <c r="AP503" i="1" s="1"/>
  <c r="AP504" i="1" s="1"/>
  <c r="AP505" i="1" s="1"/>
  <c r="AP506" i="1" s="1"/>
  <c r="AP507" i="1" s="1"/>
  <c r="AP508" i="1" s="1"/>
  <c r="AP509" i="1" s="1"/>
  <c r="AP510" i="1" s="1"/>
  <c r="AP511" i="1" s="1"/>
  <c r="AP512" i="1" s="1"/>
  <c r="AP513" i="1" s="1"/>
  <c r="AP514" i="1" s="1"/>
  <c r="AP515" i="1" s="1"/>
  <c r="AP516" i="1" s="1"/>
  <c r="AP517" i="1" s="1"/>
  <c r="AP518" i="1" s="1"/>
  <c r="AP519" i="1" s="1"/>
  <c r="AP520" i="1" s="1"/>
  <c r="AP521" i="1" s="1"/>
  <c r="AP522" i="1" s="1"/>
  <c r="AP523" i="1" s="1"/>
  <c r="AP524" i="1" s="1"/>
  <c r="AP525" i="1" s="1"/>
  <c r="AP526" i="1" s="1"/>
  <c r="AP527" i="1" s="1"/>
  <c r="AP528" i="1" s="1"/>
  <c r="AP529" i="1" s="1"/>
  <c r="AP530" i="1" s="1"/>
  <c r="AP531" i="1" s="1"/>
  <c r="AP532" i="1" s="1"/>
  <c r="AP533" i="1" s="1"/>
  <c r="AP534" i="1" s="1"/>
  <c r="AP535" i="1" s="1"/>
  <c r="AP536" i="1" s="1"/>
  <c r="AP537" i="1" s="1"/>
  <c r="AP538" i="1" s="1"/>
  <c r="AP539" i="1" s="1"/>
  <c r="AP540" i="1" s="1"/>
  <c r="AP541" i="1" s="1"/>
  <c r="AP542" i="1" s="1"/>
  <c r="AM233" i="1"/>
  <c r="AD235" i="1"/>
  <c r="AE235" i="1" s="1"/>
  <c r="AC234" i="1"/>
  <c r="AD234" i="1" s="1"/>
  <c r="AE234" i="1" s="1"/>
  <c r="Y237" i="1"/>
  <c r="Z237" i="1" s="1"/>
  <c r="AA237" i="1" s="1"/>
  <c r="AB237" i="1" s="1"/>
  <c r="AC237" i="1" s="1"/>
  <c r="AA236" i="1"/>
  <c r="AI232" i="1"/>
  <c r="AJ232" i="1" s="1"/>
  <c r="M239" i="1"/>
  <c r="L239" i="1"/>
  <c r="H240" i="1"/>
  <c r="N240" i="1" s="1"/>
  <c r="K239" i="1"/>
  <c r="P243" i="1"/>
  <c r="Q243" i="1"/>
  <c r="U238" i="1"/>
  <c r="O239" i="1"/>
  <c r="I245" i="1" l="1"/>
  <c r="S239" i="1"/>
  <c r="T239" i="1" s="1"/>
  <c r="V239" i="1"/>
  <c r="W239" i="1" s="1"/>
  <c r="X239" i="1" s="1"/>
  <c r="R240" i="1"/>
  <c r="D233" i="1"/>
  <c r="G241" i="1"/>
  <c r="AN241" i="1"/>
  <c r="AR240" i="1"/>
  <c r="AF235" i="1"/>
  <c r="AG235" i="1" s="1"/>
  <c r="AH235" i="1" s="1"/>
  <c r="AI235" i="1" s="1"/>
  <c r="AJ235" i="1" s="1"/>
  <c r="AK235" i="1" s="1"/>
  <c r="AL235" i="1" s="1"/>
  <c r="Z238" i="1"/>
  <c r="AA238" i="1" s="1"/>
  <c r="AB238" i="1" s="1"/>
  <c r="AB236" i="1"/>
  <c r="AC236" i="1" s="1"/>
  <c r="AD236" i="1" s="1"/>
  <c r="AE236" i="1" s="1"/>
  <c r="AF236" i="1" s="1"/>
  <c r="AG236" i="1" s="1"/>
  <c r="AH236" i="1" s="1"/>
  <c r="AI236" i="1" s="1"/>
  <c r="AJ236" i="1" s="1"/>
  <c r="AK236" i="1" s="1"/>
  <c r="AD237" i="1"/>
  <c r="AE237" i="1" s="1"/>
  <c r="AF234" i="1"/>
  <c r="AG234" i="1" s="1"/>
  <c r="AH234" i="1" s="1"/>
  <c r="AI234" i="1" s="1"/>
  <c r="AJ234" i="1" s="1"/>
  <c r="AK234" i="1" s="1"/>
  <c r="AL234" i="1" s="1"/>
  <c r="AK232" i="1"/>
  <c r="M240" i="1"/>
  <c r="L240" i="1"/>
  <c r="H241" i="1"/>
  <c r="N241" i="1" s="1"/>
  <c r="K240" i="1"/>
  <c r="P244" i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Q244" i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U239" i="1"/>
  <c r="O240" i="1"/>
  <c r="E233" i="1" l="1"/>
  <c r="F233" i="1" s="1"/>
  <c r="I246" i="1"/>
  <c r="V240" i="1"/>
  <c r="W240" i="1" s="1"/>
  <c r="X240" i="1" s="1"/>
  <c r="S240" i="1"/>
  <c r="T240" i="1" s="1"/>
  <c r="R241" i="1"/>
  <c r="G242" i="1"/>
  <c r="AN242" i="1"/>
  <c r="AR241" i="1"/>
  <c r="AM235" i="1"/>
  <c r="AL232" i="1"/>
  <c r="AM232" i="1"/>
  <c r="D232" i="1" s="1"/>
  <c r="AM236" i="1"/>
  <c r="AM234" i="1"/>
  <c r="Y239" i="1"/>
  <c r="AC238" i="1"/>
  <c r="AF237" i="1"/>
  <c r="AG237" i="1" s="1"/>
  <c r="AH237" i="1" s="1"/>
  <c r="AL236" i="1"/>
  <c r="M241" i="1"/>
  <c r="L241" i="1"/>
  <c r="H242" i="1"/>
  <c r="N242" i="1" s="1"/>
  <c r="K241" i="1"/>
  <c r="U240" i="1"/>
  <c r="O241" i="1"/>
  <c r="E232" i="1" l="1"/>
  <c r="F232" i="1" s="1"/>
  <c r="C233" i="1" s="1"/>
  <c r="C234" i="1" s="1"/>
  <c r="I247" i="1"/>
  <c r="S241" i="1"/>
  <c r="T241" i="1" s="1"/>
  <c r="V241" i="1"/>
  <c r="W241" i="1" s="1"/>
  <c r="R242" i="1"/>
  <c r="D234" i="1"/>
  <c r="D236" i="1"/>
  <c r="D235" i="1"/>
  <c r="G243" i="1"/>
  <c r="AN243" i="1"/>
  <c r="AR242" i="1"/>
  <c r="AD238" i="1"/>
  <c r="AE238" i="1" s="1"/>
  <c r="AF238" i="1" s="1"/>
  <c r="Z239" i="1"/>
  <c r="AA239" i="1" s="1"/>
  <c r="Y240" i="1"/>
  <c r="AI237" i="1"/>
  <c r="M242" i="1"/>
  <c r="L242" i="1"/>
  <c r="H243" i="1"/>
  <c r="N243" i="1" s="1"/>
  <c r="K242" i="1"/>
  <c r="U241" i="1"/>
  <c r="O242" i="1"/>
  <c r="V242" i="1" l="1"/>
  <c r="W242" i="1" s="1"/>
  <c r="X242" i="1" s="1"/>
  <c r="E234" i="1"/>
  <c r="F234" i="1" s="1"/>
  <c r="C235" i="1" s="1"/>
  <c r="E235" i="1"/>
  <c r="F235" i="1" s="1"/>
  <c r="E236" i="1"/>
  <c r="F236" i="1" s="1"/>
  <c r="I248" i="1"/>
  <c r="S242" i="1"/>
  <c r="T242" i="1" s="1"/>
  <c r="R243" i="1"/>
  <c r="G244" i="1"/>
  <c r="AN244" i="1"/>
  <c r="AR243" i="1"/>
  <c r="Z240" i="1"/>
  <c r="AA240" i="1" s="1"/>
  <c r="AB240" i="1" s="1"/>
  <c r="AB239" i="1"/>
  <c r="AJ237" i="1"/>
  <c r="AG238" i="1"/>
  <c r="AH238" i="1" s="1"/>
  <c r="X241" i="1"/>
  <c r="M243" i="1"/>
  <c r="L243" i="1"/>
  <c r="H244" i="1"/>
  <c r="N244" i="1" s="1"/>
  <c r="K243" i="1"/>
  <c r="U242" i="1"/>
  <c r="O243" i="1"/>
  <c r="C236" i="1" l="1"/>
  <c r="C237" i="1" s="1"/>
  <c r="I249" i="1"/>
  <c r="S243" i="1"/>
  <c r="T243" i="1" s="1"/>
  <c r="AR244" i="1"/>
  <c r="AN245" i="1"/>
  <c r="V243" i="1"/>
  <c r="W243" i="1" s="1"/>
  <c r="R244" i="1"/>
  <c r="G245" i="1"/>
  <c r="L244" i="1"/>
  <c r="H245" i="1"/>
  <c r="N245" i="1" s="1"/>
  <c r="AC239" i="1"/>
  <c r="AD239" i="1" s="1"/>
  <c r="AK237" i="1"/>
  <c r="AL237" i="1" s="1"/>
  <c r="AI238" i="1"/>
  <c r="AJ238" i="1" s="1"/>
  <c r="AK238" i="1" s="1"/>
  <c r="AC240" i="1"/>
  <c r="AD240" i="1" s="1"/>
  <c r="AE240" i="1" s="1"/>
  <c r="Y241" i="1"/>
  <c r="Y242" i="1"/>
  <c r="K244" i="1"/>
  <c r="M244" i="1"/>
  <c r="U243" i="1"/>
  <c r="O244" i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I250" i="1" l="1"/>
  <c r="S244" i="1"/>
  <c r="T244" i="1" s="1"/>
  <c r="AN246" i="1"/>
  <c r="AR245" i="1"/>
  <c r="V244" i="1"/>
  <c r="W244" i="1" s="1"/>
  <c r="X244" i="1" s="1"/>
  <c r="Y244" i="1" s="1"/>
  <c r="R245" i="1"/>
  <c r="G246" i="1"/>
  <c r="H246" i="1"/>
  <c r="N246" i="1" s="1"/>
  <c r="K245" i="1"/>
  <c r="M245" i="1"/>
  <c r="L245" i="1"/>
  <c r="AE239" i="1"/>
  <c r="AF239" i="1" s="1"/>
  <c r="AG239" i="1" s="1"/>
  <c r="AH239" i="1" s="1"/>
  <c r="AI239" i="1" s="1"/>
  <c r="AJ239" i="1" s="1"/>
  <c r="AK239" i="1" s="1"/>
  <c r="AM238" i="1"/>
  <c r="AM237" i="1"/>
  <c r="D237" i="1" s="1"/>
  <c r="AL238" i="1"/>
  <c r="AF240" i="1"/>
  <c r="Z242" i="1"/>
  <c r="AA242" i="1" s="1"/>
  <c r="Z241" i="1"/>
  <c r="X243" i="1"/>
  <c r="U244" i="1"/>
  <c r="E237" i="1" l="1"/>
  <c r="I251" i="1"/>
  <c r="S245" i="1"/>
  <c r="T245" i="1" s="1"/>
  <c r="AN247" i="1"/>
  <c r="AR246" i="1"/>
  <c r="V245" i="1"/>
  <c r="W245" i="1" s="1"/>
  <c r="X245" i="1" s="1"/>
  <c r="R246" i="1"/>
  <c r="U245" i="1"/>
  <c r="D238" i="1"/>
  <c r="G247" i="1"/>
  <c r="H247" i="1"/>
  <c r="N247" i="1" s="1"/>
  <c r="M246" i="1"/>
  <c r="L246" i="1"/>
  <c r="K246" i="1"/>
  <c r="AM239" i="1"/>
  <c r="AL239" i="1"/>
  <c r="AG240" i="1"/>
  <c r="AH240" i="1" s="1"/>
  <c r="AI240" i="1" s="1"/>
  <c r="AJ240" i="1" s="1"/>
  <c r="AK240" i="1" s="1"/>
  <c r="AA241" i="1"/>
  <c r="AB241" i="1" s="1"/>
  <c r="Z244" i="1"/>
  <c r="Y243" i="1"/>
  <c r="AB242" i="1"/>
  <c r="F237" i="1" l="1"/>
  <c r="C238" i="1" s="1"/>
  <c r="E238" i="1"/>
  <c r="F238" i="1" s="1"/>
  <c r="I252" i="1"/>
  <c r="S246" i="1"/>
  <c r="T246" i="1" s="1"/>
  <c r="AN248" i="1"/>
  <c r="AR247" i="1"/>
  <c r="V246" i="1"/>
  <c r="W246" i="1" s="1"/>
  <c r="X246" i="1" s="1"/>
  <c r="R247" i="1"/>
  <c r="U246" i="1"/>
  <c r="D239" i="1"/>
  <c r="G248" i="1"/>
  <c r="Y245" i="1"/>
  <c r="Z245" i="1" s="1"/>
  <c r="H248" i="1"/>
  <c r="N248" i="1" s="1"/>
  <c r="M247" i="1"/>
  <c r="L247" i="1"/>
  <c r="K247" i="1"/>
  <c r="V247" i="1" s="1"/>
  <c r="Z243" i="1"/>
  <c r="AA243" i="1" s="1"/>
  <c r="AB243" i="1" s="1"/>
  <c r="AL240" i="1"/>
  <c r="AM240" i="1"/>
  <c r="AA244" i="1"/>
  <c r="AC241" i="1"/>
  <c r="AC242" i="1"/>
  <c r="AD242" i="1" s="1"/>
  <c r="AE242" i="1" s="1"/>
  <c r="AF242" i="1" s="1"/>
  <c r="AG242" i="1" s="1"/>
  <c r="AH242" i="1" s="1"/>
  <c r="AI242" i="1" s="1"/>
  <c r="AJ242" i="1" s="1"/>
  <c r="AK242" i="1" s="1"/>
  <c r="AL242" i="1" s="1"/>
  <c r="C239" i="1" l="1"/>
  <c r="E239" i="1"/>
  <c r="I253" i="1"/>
  <c r="S247" i="1"/>
  <c r="T247" i="1" s="1"/>
  <c r="AR248" i="1"/>
  <c r="AN249" i="1"/>
  <c r="R248" i="1"/>
  <c r="U247" i="1"/>
  <c r="D240" i="1"/>
  <c r="G249" i="1"/>
  <c r="W247" i="1"/>
  <c r="X247" i="1" s="1"/>
  <c r="Y247" i="1" s="1"/>
  <c r="H249" i="1"/>
  <c r="N249" i="1" s="1"/>
  <c r="K248" i="1"/>
  <c r="L248" i="1"/>
  <c r="M248" i="1"/>
  <c r="AA245" i="1"/>
  <c r="Y246" i="1"/>
  <c r="AC243" i="1"/>
  <c r="AB244" i="1"/>
  <c r="AC244" i="1" s="1"/>
  <c r="AD244" i="1" s="1"/>
  <c r="AM242" i="1"/>
  <c r="AD241" i="1"/>
  <c r="V248" i="1" l="1"/>
  <c r="W248" i="1" s="1"/>
  <c r="F239" i="1"/>
  <c r="C240" i="1" s="1"/>
  <c r="E240" i="1"/>
  <c r="F240" i="1" s="1"/>
  <c r="I254" i="1"/>
  <c r="S248" i="1"/>
  <c r="T248" i="1" s="1"/>
  <c r="AN250" i="1"/>
  <c r="AR249" i="1"/>
  <c r="R249" i="1"/>
  <c r="U248" i="1"/>
  <c r="D242" i="1"/>
  <c r="Z247" i="1"/>
  <c r="AA247" i="1" s="1"/>
  <c r="AB247" i="1" s="1"/>
  <c r="G250" i="1"/>
  <c r="Z246" i="1"/>
  <c r="AA246" i="1" s="1"/>
  <c r="AB245" i="1"/>
  <c r="H250" i="1"/>
  <c r="N250" i="1" s="1"/>
  <c r="M249" i="1"/>
  <c r="K249" i="1"/>
  <c r="L249" i="1"/>
  <c r="AD243" i="1"/>
  <c r="AE243" i="1" s="1"/>
  <c r="AE244" i="1"/>
  <c r="AE241" i="1"/>
  <c r="AF241" i="1" s="1"/>
  <c r="V249" i="1" l="1"/>
  <c r="W249" i="1" s="1"/>
  <c r="X249" i="1" s="1"/>
  <c r="C241" i="1"/>
  <c r="E242" i="1"/>
  <c r="F242" i="1" s="1"/>
  <c r="I255" i="1"/>
  <c r="S249" i="1"/>
  <c r="T249" i="1" s="1"/>
  <c r="AR250" i="1"/>
  <c r="AN251" i="1"/>
  <c r="R250" i="1"/>
  <c r="U249" i="1"/>
  <c r="AB246" i="1"/>
  <c r="AC246" i="1" s="1"/>
  <c r="AD246" i="1" s="1"/>
  <c r="AE246" i="1" s="1"/>
  <c r="AF246" i="1" s="1"/>
  <c r="AC247" i="1"/>
  <c r="AD247" i="1" s="1"/>
  <c r="AE247" i="1" s="1"/>
  <c r="AF247" i="1" s="1"/>
  <c r="AG247" i="1" s="1"/>
  <c r="AH247" i="1" s="1"/>
  <c r="AI247" i="1" s="1"/>
  <c r="AJ247" i="1" s="1"/>
  <c r="AK247" i="1" s="1"/>
  <c r="AL247" i="1" s="1"/>
  <c r="G251" i="1"/>
  <c r="X248" i="1"/>
  <c r="AC245" i="1"/>
  <c r="AD245" i="1" s="1"/>
  <c r="H251" i="1"/>
  <c r="N251" i="1" s="1"/>
  <c r="K250" i="1"/>
  <c r="M250" i="1"/>
  <c r="L250" i="1"/>
  <c r="AF243" i="1"/>
  <c r="AG243" i="1" s="1"/>
  <c r="AF244" i="1"/>
  <c r="AG244" i="1" s="1"/>
  <c r="AG241" i="1"/>
  <c r="AH241" i="1" s="1"/>
  <c r="AI241" i="1" s="1"/>
  <c r="AJ241" i="1" s="1"/>
  <c r="AK241" i="1" s="1"/>
  <c r="AL241" i="1" s="1"/>
  <c r="I256" i="1" l="1"/>
  <c r="V250" i="1"/>
  <c r="W250" i="1" s="1"/>
  <c r="X250" i="1" s="1"/>
  <c r="Y250" i="1" s="1"/>
  <c r="S250" i="1"/>
  <c r="T250" i="1" s="1"/>
  <c r="AN252" i="1"/>
  <c r="AR251" i="1"/>
  <c r="R251" i="1"/>
  <c r="U250" i="1"/>
  <c r="AG246" i="1"/>
  <c r="AH246" i="1" s="1"/>
  <c r="AI246" i="1" s="1"/>
  <c r="Y249" i="1"/>
  <c r="Z249" i="1" s="1"/>
  <c r="AA249" i="1" s="1"/>
  <c r="AM247" i="1"/>
  <c r="G252" i="1"/>
  <c r="Y248" i="1"/>
  <c r="Z248" i="1" s="1"/>
  <c r="AE245" i="1"/>
  <c r="AF245" i="1" s="1"/>
  <c r="H252" i="1"/>
  <c r="N252" i="1" s="1"/>
  <c r="M251" i="1"/>
  <c r="K251" i="1"/>
  <c r="V251" i="1" s="1"/>
  <c r="L251" i="1"/>
  <c r="AH243" i="1"/>
  <c r="AI243" i="1" s="1"/>
  <c r="AJ243" i="1" s="1"/>
  <c r="AK243" i="1" s="1"/>
  <c r="AH244" i="1"/>
  <c r="AI244" i="1" s="1"/>
  <c r="AJ244" i="1" s="1"/>
  <c r="AM241" i="1"/>
  <c r="D241" i="1" s="1"/>
  <c r="E241" i="1" l="1"/>
  <c r="I257" i="1"/>
  <c r="S251" i="1"/>
  <c r="T251" i="1" s="1"/>
  <c r="AR252" i="1"/>
  <c r="AN253" i="1"/>
  <c r="AJ246" i="1"/>
  <c r="AK246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R252" i="1"/>
  <c r="U251" i="1"/>
  <c r="D247" i="1"/>
  <c r="AB249" i="1"/>
  <c r="AC249" i="1" s="1"/>
  <c r="AD249" i="1" s="1"/>
  <c r="AE249" i="1" s="1"/>
  <c r="AF249" i="1" s="1"/>
  <c r="AG249" i="1" s="1"/>
  <c r="AH249" i="1" s="1"/>
  <c r="G253" i="1"/>
  <c r="AG245" i="1"/>
  <c r="Z250" i="1"/>
  <c r="AA250" i="1" s="1"/>
  <c r="W251" i="1"/>
  <c r="H253" i="1"/>
  <c r="N253" i="1" s="1"/>
  <c r="K252" i="1"/>
  <c r="M252" i="1"/>
  <c r="L252" i="1"/>
  <c r="AM243" i="1"/>
  <c r="AL243" i="1"/>
  <c r="AK244" i="1"/>
  <c r="AL244" i="1" s="1"/>
  <c r="V252" i="1" l="1"/>
  <c r="F241" i="1"/>
  <c r="C242" i="1" s="1"/>
  <c r="C243" i="1" s="1"/>
  <c r="E247" i="1"/>
  <c r="F247" i="1" s="1"/>
  <c r="I258" i="1"/>
  <c r="S252" i="1"/>
  <c r="T252" i="1" s="1"/>
  <c r="AN254" i="1"/>
  <c r="AR253" i="1"/>
  <c r="AL246" i="1"/>
  <c r="AM246" i="1"/>
  <c r="D246" i="1" s="1"/>
  <c r="R253" i="1"/>
  <c r="U252" i="1"/>
  <c r="D243" i="1"/>
  <c r="AI249" i="1"/>
  <c r="AB250" i="1"/>
  <c r="AC250" i="1" s="1"/>
  <c r="AK248" i="1"/>
  <c r="AL248" i="1" s="1"/>
  <c r="AH245" i="1"/>
  <c r="AI245" i="1" s="1"/>
  <c r="AJ245" i="1" s="1"/>
  <c r="AK245" i="1" s="1"/>
  <c r="AL245" i="1" s="1"/>
  <c r="G254" i="1"/>
  <c r="X251" i="1"/>
  <c r="Y251" i="1" s="1"/>
  <c r="W252" i="1"/>
  <c r="X252" i="1" s="1"/>
  <c r="H254" i="1"/>
  <c r="N254" i="1" s="1"/>
  <c r="K253" i="1"/>
  <c r="M253" i="1"/>
  <c r="L253" i="1"/>
  <c r="AM244" i="1"/>
  <c r="E243" i="1" l="1"/>
  <c r="E246" i="1"/>
  <c r="F246" i="1" s="1"/>
  <c r="I259" i="1"/>
  <c r="S253" i="1"/>
  <c r="T253" i="1" s="1"/>
  <c r="AN255" i="1"/>
  <c r="AR254" i="1"/>
  <c r="V253" i="1"/>
  <c r="W253" i="1" s="1"/>
  <c r="X253" i="1" s="1"/>
  <c r="Y253" i="1" s="1"/>
  <c r="Z253" i="1" s="1"/>
  <c r="AA253" i="1" s="1"/>
  <c r="R254" i="1"/>
  <c r="U253" i="1"/>
  <c r="AD250" i="1"/>
  <c r="AE250" i="1" s="1"/>
  <c r="AF250" i="1" s="1"/>
  <c r="AG250" i="1" s="1"/>
  <c r="AH250" i="1" s="1"/>
  <c r="AI250" i="1" s="1"/>
  <c r="AJ250" i="1" s="1"/>
  <c r="AK250" i="1" s="1"/>
  <c r="AL250" i="1" s="1"/>
  <c r="AM245" i="1"/>
  <c r="D244" i="1"/>
  <c r="AM248" i="1"/>
  <c r="AJ249" i="1"/>
  <c r="AK249" i="1" s="1"/>
  <c r="Y252" i="1"/>
  <c r="Z251" i="1"/>
  <c r="AA251" i="1" s="1"/>
  <c r="AB251" i="1" s="1"/>
  <c r="AC251" i="1" s="1"/>
  <c r="G255" i="1"/>
  <c r="H255" i="1"/>
  <c r="N255" i="1" s="1"/>
  <c r="K254" i="1"/>
  <c r="M254" i="1"/>
  <c r="L254" i="1"/>
  <c r="V254" i="1" l="1"/>
  <c r="F243" i="1"/>
  <c r="C244" i="1" s="1"/>
  <c r="E244" i="1"/>
  <c r="F244" i="1" s="1"/>
  <c r="I260" i="1"/>
  <c r="S254" i="1"/>
  <c r="T254" i="1" s="1"/>
  <c r="AN256" i="1"/>
  <c r="AR255" i="1"/>
  <c r="R255" i="1"/>
  <c r="U254" i="1"/>
  <c r="AM250" i="1"/>
  <c r="D250" i="1" s="1"/>
  <c r="AM249" i="1"/>
  <c r="D249" i="1" s="1"/>
  <c r="D248" i="1"/>
  <c r="D245" i="1"/>
  <c r="Z252" i="1"/>
  <c r="AA252" i="1" s="1"/>
  <c r="AL249" i="1"/>
  <c r="G256" i="1"/>
  <c r="AB253" i="1"/>
  <c r="AC253" i="1" s="1"/>
  <c r="AD251" i="1"/>
  <c r="W254" i="1"/>
  <c r="H256" i="1"/>
  <c r="N256" i="1" s="1"/>
  <c r="M255" i="1"/>
  <c r="L255" i="1"/>
  <c r="K255" i="1"/>
  <c r="C245" i="1" l="1"/>
  <c r="E245" i="1"/>
  <c r="F245" i="1" s="1"/>
  <c r="E248" i="1"/>
  <c r="F248" i="1" s="1"/>
  <c r="E249" i="1"/>
  <c r="F249" i="1" s="1"/>
  <c r="E250" i="1"/>
  <c r="F250" i="1" s="1"/>
  <c r="I261" i="1"/>
  <c r="S255" i="1"/>
  <c r="T255" i="1" s="1"/>
  <c r="AR256" i="1"/>
  <c r="AN257" i="1"/>
  <c r="V255" i="1"/>
  <c r="W255" i="1" s="1"/>
  <c r="R256" i="1"/>
  <c r="U255" i="1"/>
  <c r="AB252" i="1"/>
  <c r="G257" i="1"/>
  <c r="AD253" i="1"/>
  <c r="AE251" i="1"/>
  <c r="AF251" i="1" s="1"/>
  <c r="AG251" i="1" s="1"/>
  <c r="AH251" i="1" s="1"/>
  <c r="AI251" i="1" s="1"/>
  <c r="AJ251" i="1" s="1"/>
  <c r="AK251" i="1" s="1"/>
  <c r="AL251" i="1" s="1"/>
  <c r="H257" i="1"/>
  <c r="N257" i="1" s="1"/>
  <c r="M256" i="1"/>
  <c r="L256" i="1"/>
  <c r="K256" i="1"/>
  <c r="V256" i="1" s="1"/>
  <c r="X254" i="1"/>
  <c r="C246" i="1" l="1"/>
  <c r="C247" i="1" s="1"/>
  <c r="C248" i="1" s="1"/>
  <c r="C249" i="1" s="1"/>
  <c r="C250" i="1" s="1"/>
  <c r="C251" i="1" s="1"/>
  <c r="I262" i="1"/>
  <c r="S256" i="1"/>
  <c r="T256" i="1" s="1"/>
  <c r="AR257" i="1"/>
  <c r="AN258" i="1"/>
  <c r="R257" i="1"/>
  <c r="U256" i="1"/>
  <c r="AC252" i="1"/>
  <c r="AM251" i="1"/>
  <c r="D251" i="1" s="1"/>
  <c r="AE253" i="1"/>
  <c r="AF253" i="1" s="1"/>
  <c r="AG253" i="1" s="1"/>
  <c r="AH253" i="1" s="1"/>
  <c r="AI253" i="1" s="1"/>
  <c r="AJ253" i="1" s="1"/>
  <c r="AK253" i="1" s="1"/>
  <c r="G258" i="1"/>
  <c r="H258" i="1"/>
  <c r="N258" i="1" s="1"/>
  <c r="K257" i="1"/>
  <c r="M257" i="1"/>
  <c r="L257" i="1"/>
  <c r="Y254" i="1"/>
  <c r="Z254" i="1" s="1"/>
  <c r="X255" i="1"/>
  <c r="W256" i="1"/>
  <c r="V257" i="1" l="1"/>
  <c r="W257" i="1" s="1"/>
  <c r="X257" i="1" s="1"/>
  <c r="E251" i="1"/>
  <c r="F251" i="1" s="1"/>
  <c r="C252" i="1" s="1"/>
  <c r="I263" i="1"/>
  <c r="S257" i="1"/>
  <c r="T257" i="1" s="1"/>
  <c r="AR258" i="1"/>
  <c r="AN259" i="1"/>
  <c r="R258" i="1"/>
  <c r="U257" i="1"/>
  <c r="AM253" i="1"/>
  <c r="AD252" i="1"/>
  <c r="G259" i="1"/>
  <c r="AL253" i="1"/>
  <c r="AA254" i="1"/>
  <c r="AB254" i="1" s="1"/>
  <c r="AC254" i="1" s="1"/>
  <c r="AD254" i="1" s="1"/>
  <c r="AE254" i="1" s="1"/>
  <c r="AF254" i="1" s="1"/>
  <c r="AG254" i="1" s="1"/>
  <c r="X256" i="1"/>
  <c r="Y256" i="1" s="1"/>
  <c r="Y255" i="1"/>
  <c r="H259" i="1"/>
  <c r="N259" i="1" s="1"/>
  <c r="M258" i="1"/>
  <c r="L258" i="1"/>
  <c r="K258" i="1"/>
  <c r="I264" i="1" l="1"/>
  <c r="S258" i="1"/>
  <c r="T258" i="1" s="1"/>
  <c r="AR259" i="1"/>
  <c r="AN260" i="1"/>
  <c r="V258" i="1"/>
  <c r="W258" i="1" s="1"/>
  <c r="X258" i="1" s="1"/>
  <c r="R259" i="1"/>
  <c r="U258" i="1"/>
  <c r="Y257" i="1"/>
  <c r="Z257" i="1" s="1"/>
  <c r="AA257" i="1" s="1"/>
  <c r="D253" i="1"/>
  <c r="AE252" i="1"/>
  <c r="AF252" i="1" s="1"/>
  <c r="AH254" i="1"/>
  <c r="AI254" i="1" s="1"/>
  <c r="AJ254" i="1" s="1"/>
  <c r="AK254" i="1" s="1"/>
  <c r="AL254" i="1" s="1"/>
  <c r="G260" i="1"/>
  <c r="Z255" i="1"/>
  <c r="H260" i="1"/>
  <c r="N260" i="1" s="1"/>
  <c r="K259" i="1"/>
  <c r="M259" i="1"/>
  <c r="L259" i="1"/>
  <c r="Z256" i="1"/>
  <c r="E253" i="1" l="1"/>
  <c r="F253" i="1" s="1"/>
  <c r="I265" i="1"/>
  <c r="S259" i="1"/>
  <c r="T259" i="1" s="1"/>
  <c r="AR260" i="1"/>
  <c r="AN261" i="1"/>
  <c r="V259" i="1"/>
  <c r="W259" i="1" s="1"/>
  <c r="X259" i="1" s="1"/>
  <c r="R260" i="1"/>
  <c r="U259" i="1"/>
  <c r="AG252" i="1"/>
  <c r="AH252" i="1" s="1"/>
  <c r="AI252" i="1" s="1"/>
  <c r="AJ252" i="1" s="1"/>
  <c r="AK252" i="1" s="1"/>
  <c r="AM254" i="1"/>
  <c r="G261" i="1"/>
  <c r="H261" i="1"/>
  <c r="N261" i="1" s="1"/>
  <c r="K260" i="1"/>
  <c r="M260" i="1"/>
  <c r="L260" i="1"/>
  <c r="AA255" i="1"/>
  <c r="AA256" i="1"/>
  <c r="Y258" i="1"/>
  <c r="Z258" i="1" s="1"/>
  <c r="AB257" i="1"/>
  <c r="AC257" i="1" s="1"/>
  <c r="AD257" i="1" s="1"/>
  <c r="I266" i="1" l="1"/>
  <c r="S260" i="1"/>
  <c r="T260" i="1" s="1"/>
  <c r="AR261" i="1"/>
  <c r="AN262" i="1"/>
  <c r="V260" i="1"/>
  <c r="W260" i="1" s="1"/>
  <c r="R261" i="1"/>
  <c r="U260" i="1"/>
  <c r="D254" i="1"/>
  <c r="AM252" i="1"/>
  <c r="D252" i="1" s="1"/>
  <c r="AL252" i="1"/>
  <c r="G262" i="1"/>
  <c r="Y259" i="1"/>
  <c r="Z259" i="1" s="1"/>
  <c r="AB255" i="1"/>
  <c r="AC255" i="1" s="1"/>
  <c r="AD255" i="1" s="1"/>
  <c r="AE255" i="1" s="1"/>
  <c r="AF255" i="1" s="1"/>
  <c r="AG255" i="1" s="1"/>
  <c r="AH255" i="1" s="1"/>
  <c r="AI255" i="1" s="1"/>
  <c r="AJ255" i="1" s="1"/>
  <c r="AK255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M258" i="1" s="1"/>
  <c r="AE257" i="1"/>
  <c r="AB256" i="1"/>
  <c r="H262" i="1"/>
  <c r="N262" i="1" s="1"/>
  <c r="L261" i="1"/>
  <c r="K261" i="1"/>
  <c r="M261" i="1"/>
  <c r="E252" i="1" l="1"/>
  <c r="E254" i="1"/>
  <c r="F254" i="1" s="1"/>
  <c r="I267" i="1"/>
  <c r="S261" i="1"/>
  <c r="T261" i="1" s="1"/>
  <c r="AR262" i="1"/>
  <c r="AN263" i="1"/>
  <c r="R262" i="1"/>
  <c r="U261" i="1"/>
  <c r="V261" i="1"/>
  <c r="W261" i="1" s="1"/>
  <c r="X261" i="1" s="1"/>
  <c r="D258" i="1"/>
  <c r="AA259" i="1"/>
  <c r="AB259" i="1" s="1"/>
  <c r="X260" i="1"/>
  <c r="G263" i="1"/>
  <c r="AM255" i="1"/>
  <c r="D255" i="1" s="1"/>
  <c r="AL255" i="1"/>
  <c r="AF257" i="1"/>
  <c r="AG257" i="1" s="1"/>
  <c r="AH257" i="1" s="1"/>
  <c r="AI257" i="1" s="1"/>
  <c r="AJ257" i="1" s="1"/>
  <c r="AK257" i="1" s="1"/>
  <c r="AL257" i="1" s="1"/>
  <c r="H263" i="1"/>
  <c r="N263" i="1" s="1"/>
  <c r="M262" i="1"/>
  <c r="L262" i="1"/>
  <c r="K262" i="1"/>
  <c r="AC256" i="1"/>
  <c r="AD256" i="1" s="1"/>
  <c r="AE256" i="1" s="1"/>
  <c r="AF256" i="1" s="1"/>
  <c r="AG256" i="1" s="1"/>
  <c r="AH256" i="1" s="1"/>
  <c r="AI256" i="1" s="1"/>
  <c r="AJ256" i="1" s="1"/>
  <c r="AK256" i="1" s="1"/>
  <c r="AL256" i="1" s="1"/>
  <c r="AL258" i="1"/>
  <c r="F252" i="1" l="1"/>
  <c r="C253" i="1" s="1"/>
  <c r="C254" i="1" s="1"/>
  <c r="C255" i="1" s="1"/>
  <c r="E255" i="1"/>
  <c r="E258" i="1"/>
  <c r="F258" i="1" s="1"/>
  <c r="I268" i="1"/>
  <c r="S262" i="1"/>
  <c r="T262" i="1" s="1"/>
  <c r="AN264" i="1"/>
  <c r="AR263" i="1"/>
  <c r="R263" i="1"/>
  <c r="U262" i="1"/>
  <c r="V262" i="1"/>
  <c r="W262" i="1" s="1"/>
  <c r="Y260" i="1"/>
  <c r="Z260" i="1" s="1"/>
  <c r="G264" i="1"/>
  <c r="AC259" i="1"/>
  <c r="AD259" i="1" s="1"/>
  <c r="AE259" i="1" s="1"/>
  <c r="AF259" i="1" s="1"/>
  <c r="AG259" i="1" s="1"/>
  <c r="AH259" i="1" s="1"/>
  <c r="AI259" i="1" s="1"/>
  <c r="AJ259" i="1" s="1"/>
  <c r="AK259" i="1" s="1"/>
  <c r="Y261" i="1"/>
  <c r="Z261" i="1" s="1"/>
  <c r="AA261" i="1" s="1"/>
  <c r="H264" i="1"/>
  <c r="N264" i="1" s="1"/>
  <c r="L263" i="1"/>
  <c r="M263" i="1"/>
  <c r="K263" i="1"/>
  <c r="AM256" i="1"/>
  <c r="AM257" i="1"/>
  <c r="F255" i="1" l="1"/>
  <c r="C256" i="1" s="1"/>
  <c r="I269" i="1"/>
  <c r="S263" i="1"/>
  <c r="T263" i="1" s="1"/>
  <c r="AR264" i="1"/>
  <c r="AN265" i="1"/>
  <c r="V263" i="1"/>
  <c r="W263" i="1" s="1"/>
  <c r="X263" i="1" s="1"/>
  <c r="R264" i="1"/>
  <c r="U263" i="1"/>
  <c r="D257" i="1"/>
  <c r="D256" i="1"/>
  <c r="AA260" i="1"/>
  <c r="AB260" i="1" s="1"/>
  <c r="AC260" i="1" s="1"/>
  <c r="G265" i="1"/>
  <c r="AL259" i="1"/>
  <c r="H265" i="1"/>
  <c r="N265" i="1" s="1"/>
  <c r="L264" i="1"/>
  <c r="M264" i="1"/>
  <c r="K264" i="1"/>
  <c r="AB261" i="1"/>
  <c r="X262" i="1"/>
  <c r="AM259" i="1"/>
  <c r="E256" i="1" l="1"/>
  <c r="E257" i="1"/>
  <c r="F257" i="1" s="1"/>
  <c r="I270" i="1"/>
  <c r="S264" i="1"/>
  <c r="T264" i="1" s="1"/>
  <c r="AN266" i="1"/>
  <c r="AR265" i="1"/>
  <c r="V264" i="1"/>
  <c r="W264" i="1" s="1"/>
  <c r="R265" i="1"/>
  <c r="U264" i="1"/>
  <c r="D259" i="1"/>
  <c r="AD260" i="1"/>
  <c r="AE260" i="1" s="1"/>
  <c r="AF260" i="1" s="1"/>
  <c r="AG260" i="1" s="1"/>
  <c r="G266" i="1"/>
  <c r="AC261" i="1"/>
  <c r="AD261" i="1" s="1"/>
  <c r="AE261" i="1" s="1"/>
  <c r="AF261" i="1" s="1"/>
  <c r="AG261" i="1" s="1"/>
  <c r="AH261" i="1" s="1"/>
  <c r="AI261" i="1" s="1"/>
  <c r="AJ261" i="1" s="1"/>
  <c r="Y262" i="1"/>
  <c r="H266" i="1"/>
  <c r="N266" i="1" s="1"/>
  <c r="K265" i="1"/>
  <c r="M265" i="1"/>
  <c r="L265" i="1"/>
  <c r="Y263" i="1"/>
  <c r="F256" i="1" l="1"/>
  <c r="C257" i="1" s="1"/>
  <c r="C258" i="1" s="1"/>
  <c r="C259" i="1" s="1"/>
  <c r="E259" i="1"/>
  <c r="F259" i="1" s="1"/>
  <c r="I271" i="1"/>
  <c r="S265" i="1"/>
  <c r="T265" i="1" s="1"/>
  <c r="AR266" i="1"/>
  <c r="AN267" i="1"/>
  <c r="V265" i="1"/>
  <c r="W265" i="1" s="1"/>
  <c r="X265" i="1" s="1"/>
  <c r="Y265" i="1" s="1"/>
  <c r="Z265" i="1" s="1"/>
  <c r="AA265" i="1" s="1"/>
  <c r="R266" i="1"/>
  <c r="U265" i="1"/>
  <c r="AH260" i="1"/>
  <c r="AI260" i="1" s="1"/>
  <c r="AJ260" i="1" s="1"/>
  <c r="AK260" i="1" s="1"/>
  <c r="AL260" i="1" s="1"/>
  <c r="G267" i="1"/>
  <c r="Z263" i="1"/>
  <c r="AA263" i="1" s="1"/>
  <c r="AK261" i="1"/>
  <c r="AL261" i="1" s="1"/>
  <c r="H267" i="1"/>
  <c r="N267" i="1" s="1"/>
  <c r="M266" i="1"/>
  <c r="L266" i="1"/>
  <c r="K266" i="1"/>
  <c r="X264" i="1"/>
  <c r="Z262" i="1"/>
  <c r="C260" i="1" l="1"/>
  <c r="I272" i="1"/>
  <c r="S266" i="1"/>
  <c r="T266" i="1" s="1"/>
  <c r="AR267" i="1"/>
  <c r="AN268" i="1"/>
  <c r="R267" i="1"/>
  <c r="U266" i="1"/>
  <c r="V266" i="1"/>
  <c r="W266" i="1" s="1"/>
  <c r="AM260" i="1"/>
  <c r="G268" i="1"/>
  <c r="AB263" i="1"/>
  <c r="AB265" i="1"/>
  <c r="AC265" i="1" s="1"/>
  <c r="H268" i="1"/>
  <c r="N268" i="1" s="1"/>
  <c r="K267" i="1"/>
  <c r="L267" i="1"/>
  <c r="M267" i="1"/>
  <c r="Y264" i="1"/>
  <c r="AA262" i="1"/>
  <c r="AB262" i="1" s="1"/>
  <c r="AC262" i="1" s="1"/>
  <c r="AD262" i="1" s="1"/>
  <c r="AM261" i="1"/>
  <c r="D261" i="1" s="1"/>
  <c r="E261" i="1" l="1"/>
  <c r="F261" i="1" s="1"/>
  <c r="I273" i="1"/>
  <c r="V267" i="1"/>
  <c r="W267" i="1" s="1"/>
  <c r="X267" i="1" s="1"/>
  <c r="S267" i="1"/>
  <c r="T267" i="1" s="1"/>
  <c r="AR268" i="1"/>
  <c r="AN269" i="1"/>
  <c r="R268" i="1"/>
  <c r="U267" i="1"/>
  <c r="D260" i="1"/>
  <c r="AE262" i="1"/>
  <c r="AF262" i="1" s="1"/>
  <c r="AG262" i="1" s="1"/>
  <c r="AH262" i="1" s="1"/>
  <c r="AI262" i="1" s="1"/>
  <c r="AJ262" i="1" s="1"/>
  <c r="AK262" i="1" s="1"/>
  <c r="AL262" i="1" s="1"/>
  <c r="G269" i="1"/>
  <c r="AD265" i="1"/>
  <c r="AE265" i="1" s="1"/>
  <c r="H269" i="1"/>
  <c r="N269" i="1" s="1"/>
  <c r="M268" i="1"/>
  <c r="L268" i="1"/>
  <c r="K268" i="1"/>
  <c r="X266" i="1"/>
  <c r="Z264" i="1"/>
  <c r="AC263" i="1"/>
  <c r="AD263" i="1" s="1"/>
  <c r="AE263" i="1" s="1"/>
  <c r="AF263" i="1" s="1"/>
  <c r="AG263" i="1" s="1"/>
  <c r="AH263" i="1" s="1"/>
  <c r="AI263" i="1" s="1"/>
  <c r="AJ263" i="1" s="1"/>
  <c r="AK263" i="1" s="1"/>
  <c r="AL263" i="1" s="1"/>
  <c r="E260" i="1" l="1"/>
  <c r="F260" i="1" s="1"/>
  <c r="C261" i="1" s="1"/>
  <c r="C262" i="1" s="1"/>
  <c r="I274" i="1"/>
  <c r="S268" i="1"/>
  <c r="T268" i="1" s="1"/>
  <c r="AN270" i="1"/>
  <c r="AR269" i="1"/>
  <c r="V268" i="1"/>
  <c r="W268" i="1" s="1"/>
  <c r="R269" i="1"/>
  <c r="U268" i="1"/>
  <c r="Y266" i="1"/>
  <c r="Z266" i="1" s="1"/>
  <c r="AM262" i="1"/>
  <c r="G270" i="1"/>
  <c r="AF265" i="1"/>
  <c r="AG265" i="1" s="1"/>
  <c r="AH265" i="1" s="1"/>
  <c r="AI265" i="1" s="1"/>
  <c r="AJ265" i="1" s="1"/>
  <c r="AK265" i="1" s="1"/>
  <c r="AL265" i="1" s="1"/>
  <c r="AA264" i="1"/>
  <c r="AB264" i="1" s="1"/>
  <c r="AC264" i="1" s="1"/>
  <c r="AD264" i="1" s="1"/>
  <c r="H270" i="1"/>
  <c r="N270" i="1" s="1"/>
  <c r="K269" i="1"/>
  <c r="M269" i="1"/>
  <c r="L269" i="1"/>
  <c r="Y267" i="1"/>
  <c r="AM263" i="1"/>
  <c r="I275" i="1" l="1"/>
  <c r="S269" i="1"/>
  <c r="T269" i="1" s="1"/>
  <c r="AN271" i="1"/>
  <c r="AR270" i="1"/>
  <c r="R270" i="1"/>
  <c r="U269" i="1"/>
  <c r="V269" i="1"/>
  <c r="W269" i="1" s="1"/>
  <c r="X269" i="1" s="1"/>
  <c r="D262" i="1"/>
  <c r="D263" i="1"/>
  <c r="G271" i="1"/>
  <c r="AM265" i="1"/>
  <c r="AA266" i="1"/>
  <c r="AB266" i="1" s="1"/>
  <c r="AC266" i="1" s="1"/>
  <c r="AD266" i="1" s="1"/>
  <c r="AE266" i="1" s="1"/>
  <c r="X268" i="1"/>
  <c r="Y268" i="1" s="1"/>
  <c r="Z267" i="1"/>
  <c r="H271" i="1"/>
  <c r="N271" i="1" s="1"/>
  <c r="K270" i="1"/>
  <c r="M270" i="1"/>
  <c r="L270" i="1"/>
  <c r="AE264" i="1"/>
  <c r="AF264" i="1" s="1"/>
  <c r="AG264" i="1" s="1"/>
  <c r="AH264" i="1" s="1"/>
  <c r="AI264" i="1" s="1"/>
  <c r="AJ264" i="1" s="1"/>
  <c r="AK264" i="1" s="1"/>
  <c r="AM264" i="1" s="1"/>
  <c r="E263" i="1" l="1"/>
  <c r="F263" i="1" s="1"/>
  <c r="E262" i="1"/>
  <c r="I276" i="1"/>
  <c r="S270" i="1"/>
  <c r="T270" i="1" s="1"/>
  <c r="AR271" i="1"/>
  <c r="AN272" i="1"/>
  <c r="Y269" i="1"/>
  <c r="Z269" i="1" s="1"/>
  <c r="AA269" i="1" s="1"/>
  <c r="AB269" i="1" s="1"/>
  <c r="V270" i="1"/>
  <c r="W270" i="1" s="1"/>
  <c r="R271" i="1"/>
  <c r="U270" i="1"/>
  <c r="D265" i="1"/>
  <c r="D264" i="1"/>
  <c r="Z268" i="1"/>
  <c r="G272" i="1"/>
  <c r="AL264" i="1"/>
  <c r="H272" i="1"/>
  <c r="N272" i="1" s="1"/>
  <c r="L271" i="1"/>
  <c r="M271" i="1"/>
  <c r="K271" i="1"/>
  <c r="AA267" i="1"/>
  <c r="AB267" i="1" s="1"/>
  <c r="AF266" i="1"/>
  <c r="F262" i="1" l="1"/>
  <c r="C263" i="1" s="1"/>
  <c r="C264" i="1" s="1"/>
  <c r="E264" i="1"/>
  <c r="F264" i="1" s="1"/>
  <c r="E265" i="1"/>
  <c r="F265" i="1" s="1"/>
  <c r="I277" i="1"/>
  <c r="S271" i="1"/>
  <c r="T271" i="1" s="1"/>
  <c r="AN273" i="1"/>
  <c r="AR272" i="1"/>
  <c r="R272" i="1"/>
  <c r="U271" i="1"/>
  <c r="V271" i="1"/>
  <c r="X270" i="1"/>
  <c r="Y270" i="1" s="1"/>
  <c r="Z270" i="1" s="1"/>
  <c r="AA268" i="1"/>
  <c r="AB268" i="1" s="1"/>
  <c r="G273" i="1"/>
  <c r="AG266" i="1"/>
  <c r="AH266" i="1" s="1"/>
  <c r="AI266" i="1" s="1"/>
  <c r="AJ266" i="1" s="1"/>
  <c r="AK266" i="1" s="1"/>
  <c r="AL266" i="1" s="1"/>
  <c r="AC267" i="1"/>
  <c r="AD267" i="1" s="1"/>
  <c r="AE267" i="1" s="1"/>
  <c r="AF267" i="1" s="1"/>
  <c r="AG267" i="1" s="1"/>
  <c r="AH267" i="1" s="1"/>
  <c r="AI267" i="1" s="1"/>
  <c r="AJ267" i="1" s="1"/>
  <c r="AK267" i="1" s="1"/>
  <c r="AL267" i="1" s="1"/>
  <c r="H273" i="1"/>
  <c r="N273" i="1" s="1"/>
  <c r="M272" i="1"/>
  <c r="L272" i="1"/>
  <c r="K272" i="1"/>
  <c r="AC269" i="1"/>
  <c r="C265" i="1" l="1"/>
  <c r="C266" i="1" s="1"/>
  <c r="I278" i="1"/>
  <c r="S272" i="1"/>
  <c r="T272" i="1" s="1"/>
  <c r="AR273" i="1"/>
  <c r="AN274" i="1"/>
  <c r="W271" i="1"/>
  <c r="X271" i="1" s="1"/>
  <c r="V272" i="1"/>
  <c r="W272" i="1" s="1"/>
  <c r="X272" i="1" s="1"/>
  <c r="R273" i="1"/>
  <c r="U272" i="1"/>
  <c r="AC268" i="1"/>
  <c r="AD268" i="1" s="1"/>
  <c r="G274" i="1"/>
  <c r="H274" i="1"/>
  <c r="N274" i="1" s="1"/>
  <c r="L273" i="1"/>
  <c r="K273" i="1"/>
  <c r="M273" i="1"/>
  <c r="AD269" i="1"/>
  <c r="AE269" i="1" s="1"/>
  <c r="AF269" i="1" s="1"/>
  <c r="AG269" i="1" s="1"/>
  <c r="AH269" i="1" s="1"/>
  <c r="AI269" i="1" s="1"/>
  <c r="AJ269" i="1" s="1"/>
  <c r="AK269" i="1" s="1"/>
  <c r="AL269" i="1" s="1"/>
  <c r="AM267" i="1"/>
  <c r="AA270" i="1"/>
  <c r="AB270" i="1" s="1"/>
  <c r="AM266" i="1"/>
  <c r="D266" i="1" s="1"/>
  <c r="E266" i="1" l="1"/>
  <c r="I279" i="1"/>
  <c r="S273" i="1"/>
  <c r="T273" i="1" s="1"/>
  <c r="V273" i="1"/>
  <c r="W273" i="1" s="1"/>
  <c r="X273" i="1" s="1"/>
  <c r="AR274" i="1"/>
  <c r="AN275" i="1"/>
  <c r="Y271" i="1"/>
  <c r="R274" i="1"/>
  <c r="U273" i="1"/>
  <c r="D267" i="1"/>
  <c r="AE268" i="1"/>
  <c r="AF268" i="1" s="1"/>
  <c r="AG268" i="1" s="1"/>
  <c r="AH268" i="1" s="1"/>
  <c r="AI268" i="1" s="1"/>
  <c r="AJ268" i="1" s="1"/>
  <c r="AK268" i="1" s="1"/>
  <c r="AL268" i="1" s="1"/>
  <c r="G275" i="1"/>
  <c r="Y272" i="1"/>
  <c r="AM269" i="1"/>
  <c r="H275" i="1"/>
  <c r="N275" i="1" s="1"/>
  <c r="L274" i="1"/>
  <c r="M274" i="1"/>
  <c r="K274" i="1"/>
  <c r="AC270" i="1"/>
  <c r="AD270" i="1" s="1"/>
  <c r="AE270" i="1" s="1"/>
  <c r="F266" i="1" l="1"/>
  <c r="C267" i="1" s="1"/>
  <c r="E267" i="1"/>
  <c r="I280" i="1"/>
  <c r="S274" i="1"/>
  <c r="T274" i="1" s="1"/>
  <c r="V274" i="1"/>
  <c r="W274" i="1" s="1"/>
  <c r="AR275" i="1"/>
  <c r="AN276" i="1"/>
  <c r="Z271" i="1"/>
  <c r="AA271" i="1" s="1"/>
  <c r="R275" i="1"/>
  <c r="U274" i="1"/>
  <c r="Y273" i="1"/>
  <c r="Z273" i="1" s="1"/>
  <c r="AA273" i="1" s="1"/>
  <c r="AM268" i="1"/>
  <c r="D269" i="1"/>
  <c r="G276" i="1"/>
  <c r="Z272" i="1"/>
  <c r="AA272" i="1" s="1"/>
  <c r="AF270" i="1"/>
  <c r="AG270" i="1" s="1"/>
  <c r="AH270" i="1" s="1"/>
  <c r="AI270" i="1" s="1"/>
  <c r="AJ270" i="1" s="1"/>
  <c r="AK270" i="1" s="1"/>
  <c r="H276" i="1"/>
  <c r="N276" i="1" s="1"/>
  <c r="K275" i="1"/>
  <c r="L275" i="1"/>
  <c r="M275" i="1"/>
  <c r="F267" i="1" l="1"/>
  <c r="C268" i="1" s="1"/>
  <c r="E269" i="1"/>
  <c r="F269" i="1" s="1"/>
  <c r="I281" i="1"/>
  <c r="S275" i="1"/>
  <c r="T275" i="1" s="1"/>
  <c r="AN277" i="1"/>
  <c r="AR276" i="1"/>
  <c r="AB271" i="1"/>
  <c r="V275" i="1"/>
  <c r="W275" i="1" s="1"/>
  <c r="X275" i="1" s="1"/>
  <c r="Y275" i="1" s="1"/>
  <c r="Z275" i="1" s="1"/>
  <c r="R276" i="1"/>
  <c r="U275" i="1"/>
  <c r="D268" i="1"/>
  <c r="AB273" i="1"/>
  <c r="AC273" i="1" s="1"/>
  <c r="AD273" i="1" s="1"/>
  <c r="G277" i="1"/>
  <c r="AM270" i="1"/>
  <c r="D270" i="1" s="1"/>
  <c r="AL270" i="1"/>
  <c r="X274" i="1"/>
  <c r="H277" i="1"/>
  <c r="N277" i="1" s="1"/>
  <c r="L276" i="1"/>
  <c r="M276" i="1"/>
  <c r="K276" i="1"/>
  <c r="AB272" i="1"/>
  <c r="AC272" i="1" s="1"/>
  <c r="AD272" i="1" s="1"/>
  <c r="AE272" i="1" s="1"/>
  <c r="E270" i="1" l="1"/>
  <c r="F270" i="1" s="1"/>
  <c r="E268" i="1"/>
  <c r="I282" i="1"/>
  <c r="S276" i="1"/>
  <c r="T276" i="1" s="1"/>
  <c r="AR277" i="1"/>
  <c r="AN278" i="1"/>
  <c r="V276" i="1"/>
  <c r="W276" i="1" s="1"/>
  <c r="AC271" i="1"/>
  <c r="AD271" i="1" s="1"/>
  <c r="AE271" i="1" s="1"/>
  <c r="AF271" i="1" s="1"/>
  <c r="AG271" i="1" s="1"/>
  <c r="AH271" i="1" s="1"/>
  <c r="AI271" i="1" s="1"/>
  <c r="AJ271" i="1" s="1"/>
  <c r="AK271" i="1" s="1"/>
  <c r="AL271" i="1" s="1"/>
  <c r="R277" i="1"/>
  <c r="U276" i="1"/>
  <c r="G278" i="1"/>
  <c r="AF272" i="1"/>
  <c r="AG272" i="1" s="1"/>
  <c r="AH272" i="1" s="1"/>
  <c r="AI272" i="1" s="1"/>
  <c r="AJ272" i="1" s="1"/>
  <c r="AK272" i="1" s="1"/>
  <c r="AL272" i="1" s="1"/>
  <c r="AE273" i="1"/>
  <c r="AF273" i="1" s="1"/>
  <c r="AG273" i="1" s="1"/>
  <c r="AH273" i="1" s="1"/>
  <c r="AI273" i="1" s="1"/>
  <c r="AJ273" i="1" s="1"/>
  <c r="AK273" i="1" s="1"/>
  <c r="AL273" i="1" s="1"/>
  <c r="H278" i="1"/>
  <c r="N278" i="1" s="1"/>
  <c r="L277" i="1"/>
  <c r="K277" i="1"/>
  <c r="M277" i="1"/>
  <c r="Y274" i="1"/>
  <c r="Z274" i="1" s="1"/>
  <c r="AA275" i="1"/>
  <c r="F268" i="1" l="1"/>
  <c r="C269" i="1" s="1"/>
  <c r="C270" i="1" s="1"/>
  <c r="C271" i="1" s="1"/>
  <c r="I283" i="1"/>
  <c r="S277" i="1"/>
  <c r="T277" i="1" s="1"/>
  <c r="AN279" i="1"/>
  <c r="AR278" i="1"/>
  <c r="AM271" i="1"/>
  <c r="D271" i="1" s="1"/>
  <c r="R278" i="1"/>
  <c r="U277" i="1"/>
  <c r="V277" i="1"/>
  <c r="W277" i="1" s="1"/>
  <c r="X277" i="1" s="1"/>
  <c r="X276" i="1"/>
  <c r="AM272" i="1"/>
  <c r="AB275" i="1"/>
  <c r="AM273" i="1"/>
  <c r="G279" i="1"/>
  <c r="H279" i="1"/>
  <c r="N279" i="1" s="1"/>
  <c r="M278" i="1"/>
  <c r="L278" i="1"/>
  <c r="K278" i="1"/>
  <c r="AA274" i="1"/>
  <c r="E271" i="1" l="1"/>
  <c r="F271" i="1" s="1"/>
  <c r="C272" i="1" s="1"/>
  <c r="I284" i="1"/>
  <c r="S278" i="1"/>
  <c r="T278" i="1" s="1"/>
  <c r="AR279" i="1"/>
  <c r="AN280" i="1"/>
  <c r="V278" i="1"/>
  <c r="W278" i="1" s="1"/>
  <c r="R279" i="1"/>
  <c r="U278" i="1"/>
  <c r="D273" i="1"/>
  <c r="D272" i="1"/>
  <c r="AC275" i="1"/>
  <c r="AD275" i="1" s="1"/>
  <c r="Y276" i="1"/>
  <c r="Z276" i="1" s="1"/>
  <c r="G280" i="1"/>
  <c r="AB274" i="1"/>
  <c r="Y277" i="1"/>
  <c r="H280" i="1"/>
  <c r="N280" i="1" s="1"/>
  <c r="M279" i="1"/>
  <c r="L279" i="1"/>
  <c r="K279" i="1"/>
  <c r="E273" i="1" l="1"/>
  <c r="F273" i="1" s="1"/>
  <c r="E272" i="1"/>
  <c r="F272" i="1" s="1"/>
  <c r="C273" i="1" s="1"/>
  <c r="I285" i="1"/>
  <c r="S279" i="1"/>
  <c r="T279" i="1" s="1"/>
  <c r="V279" i="1"/>
  <c r="W279" i="1" s="1"/>
  <c r="AR280" i="1"/>
  <c r="AN281" i="1"/>
  <c r="R280" i="1"/>
  <c r="U279" i="1"/>
  <c r="AA276" i="1"/>
  <c r="AB276" i="1" s="1"/>
  <c r="AE275" i="1"/>
  <c r="AF275" i="1" s="1"/>
  <c r="AG275" i="1" s="1"/>
  <c r="AH275" i="1" s="1"/>
  <c r="AI275" i="1" s="1"/>
  <c r="AJ275" i="1" s="1"/>
  <c r="AK275" i="1" s="1"/>
  <c r="AL275" i="1" s="1"/>
  <c r="G281" i="1"/>
  <c r="H281" i="1"/>
  <c r="N281" i="1" s="1"/>
  <c r="K280" i="1"/>
  <c r="M280" i="1"/>
  <c r="L280" i="1"/>
  <c r="Z277" i="1"/>
  <c r="AA277" i="1" s="1"/>
  <c r="AC274" i="1"/>
  <c r="AD274" i="1" s="1"/>
  <c r="AE274" i="1" s="1"/>
  <c r="AF274" i="1" s="1"/>
  <c r="AG274" i="1" s="1"/>
  <c r="AH274" i="1" s="1"/>
  <c r="AI274" i="1" s="1"/>
  <c r="AJ274" i="1" s="1"/>
  <c r="AK274" i="1" s="1"/>
  <c r="AL274" i="1" s="1"/>
  <c r="X278" i="1"/>
  <c r="V280" i="1" l="1"/>
  <c r="W280" i="1" s="1"/>
  <c r="C274" i="1"/>
  <c r="I286" i="1"/>
  <c r="S280" i="1"/>
  <c r="T280" i="1" s="1"/>
  <c r="AR281" i="1"/>
  <c r="AN282" i="1"/>
  <c r="R281" i="1"/>
  <c r="U280" i="1"/>
  <c r="AC276" i="1"/>
  <c r="AD276" i="1" s="1"/>
  <c r="AE276" i="1" s="1"/>
  <c r="AF276" i="1" s="1"/>
  <c r="AM275" i="1"/>
  <c r="G282" i="1"/>
  <c r="AM274" i="1"/>
  <c r="D274" i="1" s="1"/>
  <c r="H282" i="1"/>
  <c r="N282" i="1" s="1"/>
  <c r="K281" i="1"/>
  <c r="L281" i="1"/>
  <c r="M281" i="1"/>
  <c r="Y278" i="1"/>
  <c r="Z278" i="1" s="1"/>
  <c r="X279" i="1"/>
  <c r="AB277" i="1"/>
  <c r="V281" i="1" l="1"/>
  <c r="W281" i="1" s="1"/>
  <c r="X281" i="1" s="1"/>
  <c r="E274" i="1"/>
  <c r="I287" i="1"/>
  <c r="S281" i="1"/>
  <c r="T281" i="1" s="1"/>
  <c r="AR282" i="1"/>
  <c r="AN283" i="1"/>
  <c r="R282" i="1"/>
  <c r="U281" i="1"/>
  <c r="AG276" i="1"/>
  <c r="D275" i="1"/>
  <c r="G283" i="1"/>
  <c r="X280" i="1"/>
  <c r="AA278" i="1"/>
  <c r="AB278" i="1" s="1"/>
  <c r="AC278" i="1" s="1"/>
  <c r="Y279" i="1"/>
  <c r="Z279" i="1" s="1"/>
  <c r="AC277" i="1"/>
  <c r="H283" i="1"/>
  <c r="N283" i="1" s="1"/>
  <c r="K282" i="1"/>
  <c r="M282" i="1"/>
  <c r="L282" i="1"/>
  <c r="F274" i="1" l="1"/>
  <c r="C275" i="1" s="1"/>
  <c r="E275" i="1"/>
  <c r="F275" i="1" s="1"/>
  <c r="I288" i="1"/>
  <c r="S282" i="1"/>
  <c r="T282" i="1" s="1"/>
  <c r="V282" i="1"/>
  <c r="W282" i="1" s="1"/>
  <c r="X282" i="1" s="1"/>
  <c r="AR283" i="1"/>
  <c r="AN284" i="1"/>
  <c r="R283" i="1"/>
  <c r="U282" i="1"/>
  <c r="AA279" i="1"/>
  <c r="AB279" i="1" s="1"/>
  <c r="AH276" i="1"/>
  <c r="AI276" i="1" s="1"/>
  <c r="AJ276" i="1" s="1"/>
  <c r="AK276" i="1" s="1"/>
  <c r="AL276" i="1" s="1"/>
  <c r="G284" i="1"/>
  <c r="Y280" i="1"/>
  <c r="Z280" i="1" s="1"/>
  <c r="Y281" i="1"/>
  <c r="H284" i="1"/>
  <c r="N284" i="1" s="1"/>
  <c r="L283" i="1"/>
  <c r="K283" i="1"/>
  <c r="M283" i="1"/>
  <c r="AD278" i="1"/>
  <c r="AD277" i="1"/>
  <c r="C276" i="1" l="1"/>
  <c r="I289" i="1"/>
  <c r="S283" i="1"/>
  <c r="T283" i="1" s="1"/>
  <c r="V283" i="1"/>
  <c r="W283" i="1" s="1"/>
  <c r="X283" i="1" s="1"/>
  <c r="Y283" i="1" s="1"/>
  <c r="AR284" i="1"/>
  <c r="AN285" i="1"/>
  <c r="R284" i="1"/>
  <c r="U283" i="1"/>
  <c r="AM276" i="1"/>
  <c r="D276" i="1" s="1"/>
  <c r="Y282" i="1"/>
  <c r="Z282" i="1" s="1"/>
  <c r="AA280" i="1"/>
  <c r="AB280" i="1" s="1"/>
  <c r="AC280" i="1" s="1"/>
  <c r="AD280" i="1" s="1"/>
  <c r="AE280" i="1" s="1"/>
  <c r="AF280" i="1" s="1"/>
  <c r="AG280" i="1" s="1"/>
  <c r="AH280" i="1" s="1"/>
  <c r="AI280" i="1" s="1"/>
  <c r="G285" i="1"/>
  <c r="H285" i="1"/>
  <c r="N285" i="1" s="1"/>
  <c r="L284" i="1"/>
  <c r="K284" i="1"/>
  <c r="M284" i="1"/>
  <c r="Z281" i="1"/>
  <c r="AA281" i="1" s="1"/>
  <c r="AB281" i="1" s="1"/>
  <c r="AE278" i="1"/>
  <c r="AF278" i="1" s="1"/>
  <c r="AG278" i="1" s="1"/>
  <c r="AH278" i="1" s="1"/>
  <c r="AI278" i="1" s="1"/>
  <c r="AJ278" i="1" s="1"/>
  <c r="AK278" i="1" s="1"/>
  <c r="AL278" i="1" s="1"/>
  <c r="AE277" i="1"/>
  <c r="AF277" i="1" s="1"/>
  <c r="AG277" i="1" s="1"/>
  <c r="AH277" i="1" s="1"/>
  <c r="AI277" i="1" s="1"/>
  <c r="AJ277" i="1" s="1"/>
  <c r="AK277" i="1" s="1"/>
  <c r="AL277" i="1" s="1"/>
  <c r="AC279" i="1"/>
  <c r="E276" i="1" l="1"/>
  <c r="F276" i="1" s="1"/>
  <c r="C277" i="1" s="1"/>
  <c r="I290" i="1"/>
  <c r="S284" i="1"/>
  <c r="T284" i="1" s="1"/>
  <c r="AN286" i="1"/>
  <c r="AR285" i="1"/>
  <c r="V284" i="1"/>
  <c r="W284" i="1" s="1"/>
  <c r="X284" i="1" s="1"/>
  <c r="Y284" i="1" s="1"/>
  <c r="R285" i="1"/>
  <c r="U284" i="1"/>
  <c r="AA282" i="1"/>
  <c r="AB282" i="1" s="1"/>
  <c r="G286" i="1"/>
  <c r="AJ280" i="1"/>
  <c r="Z283" i="1"/>
  <c r="AC281" i="1"/>
  <c r="AD281" i="1" s="1"/>
  <c r="AE281" i="1" s="1"/>
  <c r="AF281" i="1" s="1"/>
  <c r="AG281" i="1" s="1"/>
  <c r="AH281" i="1" s="1"/>
  <c r="AI281" i="1" s="1"/>
  <c r="AJ281" i="1" s="1"/>
  <c r="AK281" i="1" s="1"/>
  <c r="AL281" i="1" s="1"/>
  <c r="AD279" i="1"/>
  <c r="AE279" i="1" s="1"/>
  <c r="AF279" i="1" s="1"/>
  <c r="H286" i="1"/>
  <c r="N286" i="1" s="1"/>
  <c r="L285" i="1"/>
  <c r="M285" i="1"/>
  <c r="K285" i="1"/>
  <c r="AM277" i="1"/>
  <c r="D277" i="1" s="1"/>
  <c r="AM278" i="1"/>
  <c r="E277" i="1" l="1"/>
  <c r="F277" i="1" s="1"/>
  <c r="C278" i="1" s="1"/>
  <c r="I291" i="1"/>
  <c r="S285" i="1"/>
  <c r="T285" i="1" s="1"/>
  <c r="AR286" i="1"/>
  <c r="AN287" i="1"/>
  <c r="R286" i="1"/>
  <c r="U285" i="1"/>
  <c r="V285" i="1"/>
  <c r="W285" i="1" s="1"/>
  <c r="X285" i="1" s="1"/>
  <c r="D278" i="1"/>
  <c r="AC282" i="1"/>
  <c r="AD282" i="1" s="1"/>
  <c r="AE282" i="1" s="1"/>
  <c r="G287" i="1"/>
  <c r="AK280" i="1"/>
  <c r="AM280" i="1" s="1"/>
  <c r="Z284" i="1"/>
  <c r="AA284" i="1" s="1"/>
  <c r="AG279" i="1"/>
  <c r="AH279" i="1" s="1"/>
  <c r="AI279" i="1" s="1"/>
  <c r="AJ279" i="1" s="1"/>
  <c r="AK279" i="1" s="1"/>
  <c r="AL279" i="1" s="1"/>
  <c r="AM281" i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H287" i="1"/>
  <c r="N287" i="1" s="1"/>
  <c r="M286" i="1"/>
  <c r="L286" i="1"/>
  <c r="K286" i="1"/>
  <c r="V286" i="1" l="1"/>
  <c r="E278" i="1"/>
  <c r="I292" i="1"/>
  <c r="S286" i="1"/>
  <c r="T286" i="1" s="1"/>
  <c r="AR287" i="1"/>
  <c r="AN288" i="1"/>
  <c r="R287" i="1"/>
  <c r="U286" i="1"/>
  <c r="Y285" i="1"/>
  <c r="Z285" i="1" s="1"/>
  <c r="AA285" i="1" s="1"/>
  <c r="AB285" i="1" s="1"/>
  <c r="D281" i="1"/>
  <c r="D280" i="1"/>
  <c r="AF282" i="1"/>
  <c r="AG282" i="1" s="1"/>
  <c r="AH282" i="1" s="1"/>
  <c r="AI282" i="1" s="1"/>
  <c r="AJ282" i="1" s="1"/>
  <c r="AB284" i="1"/>
  <c r="AC284" i="1" s="1"/>
  <c r="AM279" i="1"/>
  <c r="G288" i="1"/>
  <c r="AL280" i="1"/>
  <c r="W286" i="1"/>
  <c r="X286" i="1" s="1"/>
  <c r="AK283" i="1"/>
  <c r="AL283" i="1" s="1"/>
  <c r="H288" i="1"/>
  <c r="N288" i="1" s="1"/>
  <c r="K287" i="1"/>
  <c r="M287" i="1"/>
  <c r="L287" i="1"/>
  <c r="F278" i="1" l="1"/>
  <c r="C279" i="1" s="1"/>
  <c r="E281" i="1"/>
  <c r="F281" i="1" s="1"/>
  <c r="E280" i="1"/>
  <c r="F280" i="1" s="1"/>
  <c r="I293" i="1"/>
  <c r="S287" i="1"/>
  <c r="T287" i="1" s="1"/>
  <c r="V287" i="1"/>
  <c r="W287" i="1" s="1"/>
  <c r="X287" i="1" s="1"/>
  <c r="Y287" i="1" s="1"/>
  <c r="Z287" i="1" s="1"/>
  <c r="AN289" i="1"/>
  <c r="AR288" i="1"/>
  <c r="R288" i="1"/>
  <c r="U287" i="1"/>
  <c r="AK282" i="1"/>
  <c r="AL282" i="1" s="1"/>
  <c r="D279" i="1"/>
  <c r="Y286" i="1"/>
  <c r="Z286" i="1" s="1"/>
  <c r="AA286" i="1" s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M283" i="1"/>
  <c r="G289" i="1"/>
  <c r="AC285" i="1"/>
  <c r="AD285" i="1" s="1"/>
  <c r="AE285" i="1" s="1"/>
  <c r="H289" i="1"/>
  <c r="N289" i="1" s="1"/>
  <c r="L288" i="1"/>
  <c r="K288" i="1"/>
  <c r="V288" i="1" s="1"/>
  <c r="M288" i="1"/>
  <c r="AD284" i="1"/>
  <c r="AE284" i="1" s="1"/>
  <c r="E279" i="1" l="1"/>
  <c r="F279" i="1" s="1"/>
  <c r="C280" i="1" s="1"/>
  <c r="C281" i="1" s="1"/>
  <c r="C282" i="1" s="1"/>
  <c r="I294" i="1"/>
  <c r="S288" i="1"/>
  <c r="T288" i="1" s="1"/>
  <c r="AN290" i="1"/>
  <c r="AR289" i="1"/>
  <c r="R289" i="1"/>
  <c r="U288" i="1"/>
  <c r="AM282" i="1"/>
  <c r="D282" i="1" s="1"/>
  <c r="D283" i="1"/>
  <c r="AL286" i="1"/>
  <c r="G290" i="1"/>
  <c r="AM286" i="1"/>
  <c r="AF285" i="1"/>
  <c r="AG285" i="1" s="1"/>
  <c r="AH285" i="1" s="1"/>
  <c r="AI285" i="1" s="1"/>
  <c r="AJ285" i="1" s="1"/>
  <c r="AK285" i="1" s="1"/>
  <c r="AL285" i="1" s="1"/>
  <c r="AA287" i="1"/>
  <c r="AB287" i="1" s="1"/>
  <c r="AC287" i="1" s="1"/>
  <c r="AD287" i="1" s="1"/>
  <c r="AE287" i="1" s="1"/>
  <c r="W288" i="1"/>
  <c r="X288" i="1" s="1"/>
  <c r="AF284" i="1"/>
  <c r="AG284" i="1" s="1"/>
  <c r="AH284" i="1" s="1"/>
  <c r="AI284" i="1" s="1"/>
  <c r="AJ284" i="1" s="1"/>
  <c r="AK284" i="1" s="1"/>
  <c r="AL284" i="1" s="1"/>
  <c r="H290" i="1"/>
  <c r="N290" i="1" s="1"/>
  <c r="K289" i="1"/>
  <c r="M289" i="1"/>
  <c r="L289" i="1"/>
  <c r="E283" i="1" l="1"/>
  <c r="F283" i="1" s="1"/>
  <c r="E282" i="1"/>
  <c r="F282" i="1" s="1"/>
  <c r="C283" i="1" s="1"/>
  <c r="I295" i="1"/>
  <c r="S289" i="1"/>
  <c r="T289" i="1" s="1"/>
  <c r="V289" i="1"/>
  <c r="W289" i="1" s="1"/>
  <c r="X289" i="1" s="1"/>
  <c r="AR290" i="1"/>
  <c r="AN291" i="1"/>
  <c r="R290" i="1"/>
  <c r="U289" i="1"/>
  <c r="Y288" i="1"/>
  <c r="Z288" i="1" s="1"/>
  <c r="AA288" i="1" s="1"/>
  <c r="D286" i="1"/>
  <c r="AM285" i="1"/>
  <c r="AF287" i="1"/>
  <c r="AG287" i="1" s="1"/>
  <c r="G291" i="1"/>
  <c r="AM284" i="1"/>
  <c r="H291" i="1"/>
  <c r="N291" i="1" s="1"/>
  <c r="K290" i="1"/>
  <c r="L290" i="1"/>
  <c r="M290" i="1"/>
  <c r="C284" i="1" l="1"/>
  <c r="E286" i="1"/>
  <c r="F286" i="1" s="1"/>
  <c r="I296" i="1"/>
  <c r="S290" i="1"/>
  <c r="T290" i="1" s="1"/>
  <c r="AR291" i="1"/>
  <c r="AN292" i="1"/>
  <c r="V290" i="1"/>
  <c r="W290" i="1" s="1"/>
  <c r="X290" i="1" s="1"/>
  <c r="R291" i="1"/>
  <c r="U290" i="1"/>
  <c r="D284" i="1"/>
  <c r="D285" i="1"/>
  <c r="AH287" i="1"/>
  <c r="AI287" i="1" s="1"/>
  <c r="AJ287" i="1" s="1"/>
  <c r="AK287" i="1" s="1"/>
  <c r="Y289" i="1"/>
  <c r="Z289" i="1" s="1"/>
  <c r="G292" i="1"/>
  <c r="AB288" i="1"/>
  <c r="AC288" i="1" s="1"/>
  <c r="H292" i="1"/>
  <c r="N292" i="1" s="1"/>
  <c r="M291" i="1"/>
  <c r="L291" i="1"/>
  <c r="K291" i="1"/>
  <c r="E285" i="1" l="1"/>
  <c r="F285" i="1" s="1"/>
  <c r="E284" i="1"/>
  <c r="F284" i="1" s="1"/>
  <c r="C285" i="1" s="1"/>
  <c r="I297" i="1"/>
  <c r="S291" i="1"/>
  <c r="T291" i="1" s="1"/>
  <c r="AR292" i="1"/>
  <c r="AN293" i="1"/>
  <c r="V291" i="1"/>
  <c r="W291" i="1" s="1"/>
  <c r="X291" i="1" s="1"/>
  <c r="R292" i="1"/>
  <c r="U291" i="1"/>
  <c r="AM287" i="1"/>
  <c r="AL287" i="1"/>
  <c r="AA289" i="1"/>
  <c r="AB289" i="1" s="1"/>
  <c r="G293" i="1"/>
  <c r="AD288" i="1"/>
  <c r="AE288" i="1" s="1"/>
  <c r="AF288" i="1" s="1"/>
  <c r="AG288" i="1" s="1"/>
  <c r="AH288" i="1" s="1"/>
  <c r="AI288" i="1" s="1"/>
  <c r="AJ288" i="1" s="1"/>
  <c r="AK288" i="1" s="1"/>
  <c r="AL288" i="1" s="1"/>
  <c r="Y290" i="1"/>
  <c r="Z290" i="1" s="1"/>
  <c r="H293" i="1"/>
  <c r="N293" i="1" s="1"/>
  <c r="K292" i="1"/>
  <c r="M292" i="1"/>
  <c r="L292" i="1"/>
  <c r="C286" i="1" l="1"/>
  <c r="C287" i="1" s="1"/>
  <c r="I298" i="1"/>
  <c r="S292" i="1"/>
  <c r="T292" i="1" s="1"/>
  <c r="AN294" i="1"/>
  <c r="AR293" i="1"/>
  <c r="V292" i="1"/>
  <c r="W292" i="1" s="1"/>
  <c r="R293" i="1"/>
  <c r="U292" i="1"/>
  <c r="D287" i="1"/>
  <c r="AC289" i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8" i="1"/>
  <c r="G294" i="1"/>
  <c r="AA290" i="1"/>
  <c r="AB290" i="1" s="1"/>
  <c r="Y291" i="1"/>
  <c r="H294" i="1"/>
  <c r="N294" i="1" s="1"/>
  <c r="K293" i="1"/>
  <c r="L293" i="1"/>
  <c r="M293" i="1"/>
  <c r="E287" i="1" l="1"/>
  <c r="F287" i="1" s="1"/>
  <c r="C288" i="1" s="1"/>
  <c r="I299" i="1"/>
  <c r="S293" i="1"/>
  <c r="T293" i="1" s="1"/>
  <c r="AN295" i="1"/>
  <c r="AR294" i="1"/>
  <c r="V293" i="1"/>
  <c r="W293" i="1" s="1"/>
  <c r="X293" i="1" s="1"/>
  <c r="R294" i="1"/>
  <c r="U293" i="1"/>
  <c r="D288" i="1"/>
  <c r="G295" i="1"/>
  <c r="AM289" i="1"/>
  <c r="AC290" i="1"/>
  <c r="AD290" i="1" s="1"/>
  <c r="AE290" i="1" s="1"/>
  <c r="AF290" i="1" s="1"/>
  <c r="AG290" i="1" s="1"/>
  <c r="AH290" i="1" s="1"/>
  <c r="AI290" i="1" s="1"/>
  <c r="AJ290" i="1" s="1"/>
  <c r="AK290" i="1" s="1"/>
  <c r="AL290" i="1" s="1"/>
  <c r="H295" i="1"/>
  <c r="N295" i="1" s="1"/>
  <c r="K294" i="1"/>
  <c r="L294" i="1"/>
  <c r="M294" i="1"/>
  <c r="Z291" i="1"/>
  <c r="AA291" i="1" s="1"/>
  <c r="X292" i="1"/>
  <c r="E288" i="1" l="1"/>
  <c r="F288" i="1" s="1"/>
  <c r="C289" i="1" s="1"/>
  <c r="I300" i="1"/>
  <c r="S294" i="1"/>
  <c r="T294" i="1" s="1"/>
  <c r="AR295" i="1"/>
  <c r="AN296" i="1"/>
  <c r="V294" i="1"/>
  <c r="W294" i="1" s="1"/>
  <c r="R295" i="1"/>
  <c r="U294" i="1"/>
  <c r="Y293" i="1"/>
  <c r="Z293" i="1" s="1"/>
  <c r="D289" i="1"/>
  <c r="G296" i="1"/>
  <c r="Y292" i="1"/>
  <c r="Z292" i="1" s="1"/>
  <c r="AB291" i="1"/>
  <c r="H296" i="1"/>
  <c r="N296" i="1" s="1"/>
  <c r="M295" i="1"/>
  <c r="L295" i="1"/>
  <c r="K295" i="1"/>
  <c r="AM290" i="1"/>
  <c r="D290" i="1" s="1"/>
  <c r="E290" i="1" l="1"/>
  <c r="F290" i="1" s="1"/>
  <c r="E289" i="1"/>
  <c r="I301" i="1"/>
  <c r="S295" i="1"/>
  <c r="T295" i="1" s="1"/>
  <c r="AR296" i="1"/>
  <c r="AN297" i="1"/>
  <c r="V295" i="1"/>
  <c r="W295" i="1" s="1"/>
  <c r="X295" i="1" s="1"/>
  <c r="R296" i="1"/>
  <c r="U295" i="1"/>
  <c r="AA293" i="1"/>
  <c r="AB293" i="1" s="1"/>
  <c r="AC293" i="1" s="1"/>
  <c r="AD293" i="1" s="1"/>
  <c r="AE293" i="1" s="1"/>
  <c r="AF293" i="1" s="1"/>
  <c r="AG293" i="1" s="1"/>
  <c r="AH293" i="1" s="1"/>
  <c r="G297" i="1"/>
  <c r="X294" i="1"/>
  <c r="AC291" i="1"/>
  <c r="AA292" i="1"/>
  <c r="AB292" i="1" s="1"/>
  <c r="AC292" i="1" s="1"/>
  <c r="H297" i="1"/>
  <c r="N297" i="1" s="1"/>
  <c r="L296" i="1"/>
  <c r="M296" i="1"/>
  <c r="K296" i="1"/>
  <c r="F289" i="1" l="1"/>
  <c r="C290" i="1" s="1"/>
  <c r="C291" i="1" s="1"/>
  <c r="I302" i="1"/>
  <c r="S296" i="1"/>
  <c r="T296" i="1" s="1"/>
  <c r="AR297" i="1"/>
  <c r="AN298" i="1"/>
  <c r="V296" i="1"/>
  <c r="W296" i="1" s="1"/>
  <c r="X296" i="1" s="1"/>
  <c r="R297" i="1"/>
  <c r="U296" i="1"/>
  <c r="AI293" i="1"/>
  <c r="G298" i="1"/>
  <c r="Y295" i="1"/>
  <c r="Z295" i="1" s="1"/>
  <c r="Y294" i="1"/>
  <c r="Z294" i="1" s="1"/>
  <c r="AD291" i="1"/>
  <c r="H298" i="1"/>
  <c r="N298" i="1" s="1"/>
  <c r="K297" i="1"/>
  <c r="M297" i="1"/>
  <c r="L297" i="1"/>
  <c r="AD292" i="1"/>
  <c r="I303" i="1" l="1"/>
  <c r="S297" i="1"/>
  <c r="T297" i="1" s="1"/>
  <c r="AN299" i="1"/>
  <c r="AR298" i="1"/>
  <c r="R298" i="1"/>
  <c r="U297" i="1"/>
  <c r="V297" i="1"/>
  <c r="W297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J293" i="1"/>
  <c r="AK293" i="1" s="1"/>
  <c r="G299" i="1"/>
  <c r="AE292" i="1"/>
  <c r="AF292" i="1" s="1"/>
  <c r="AG292" i="1" s="1"/>
  <c r="AH292" i="1" s="1"/>
  <c r="AI292" i="1" s="1"/>
  <c r="AJ292" i="1" s="1"/>
  <c r="AK292" i="1" s="1"/>
  <c r="AL292" i="1" s="1"/>
  <c r="AE291" i="1"/>
  <c r="AF291" i="1" s="1"/>
  <c r="AG291" i="1" s="1"/>
  <c r="AH291" i="1" s="1"/>
  <c r="AI291" i="1" s="1"/>
  <c r="AJ291" i="1" s="1"/>
  <c r="AK291" i="1" s="1"/>
  <c r="AL291" i="1" s="1"/>
  <c r="H299" i="1"/>
  <c r="N299" i="1" s="1"/>
  <c r="M298" i="1"/>
  <c r="L298" i="1"/>
  <c r="K298" i="1"/>
  <c r="Y296" i="1"/>
  <c r="AA294" i="1"/>
  <c r="AB294" i="1" s="1"/>
  <c r="I304" i="1" l="1"/>
  <c r="S298" i="1"/>
  <c r="T298" i="1" s="1"/>
  <c r="AR299" i="1"/>
  <c r="AN300" i="1"/>
  <c r="R299" i="1"/>
  <c r="U298" i="1"/>
  <c r="V298" i="1"/>
  <c r="W298" i="1" s="1"/>
  <c r="X298" i="1" s="1"/>
  <c r="AM295" i="1"/>
  <c r="D295" i="1" s="1"/>
  <c r="AL295" i="1"/>
  <c r="AM292" i="1"/>
  <c r="AL293" i="1"/>
  <c r="G300" i="1"/>
  <c r="AM293" i="1"/>
  <c r="X297" i="1"/>
  <c r="AM291" i="1"/>
  <c r="D291" i="1" s="1"/>
  <c r="AC294" i="1"/>
  <c r="Z296" i="1"/>
  <c r="AA296" i="1" s="1"/>
  <c r="H300" i="1"/>
  <c r="N300" i="1" s="1"/>
  <c r="M299" i="1"/>
  <c r="K299" i="1"/>
  <c r="L299" i="1"/>
  <c r="V299" i="1" l="1"/>
  <c r="W299" i="1" s="1"/>
  <c r="X299" i="1" s="1"/>
  <c r="E291" i="1"/>
  <c r="F291" i="1" s="1"/>
  <c r="C292" i="1" s="1"/>
  <c r="E295" i="1"/>
  <c r="F295" i="1" s="1"/>
  <c r="I305" i="1"/>
  <c r="S299" i="1"/>
  <c r="T299" i="1" s="1"/>
  <c r="AN301" i="1"/>
  <c r="AR300" i="1"/>
  <c r="R300" i="1"/>
  <c r="U299" i="1"/>
  <c r="Y298" i="1"/>
  <c r="Z298" i="1" s="1"/>
  <c r="AA298" i="1" s="1"/>
  <c r="D293" i="1"/>
  <c r="D292" i="1"/>
  <c r="G301" i="1"/>
  <c r="Y297" i="1"/>
  <c r="Z297" i="1" s="1"/>
  <c r="H301" i="1"/>
  <c r="N301" i="1" s="1"/>
  <c r="K300" i="1"/>
  <c r="M300" i="1"/>
  <c r="L300" i="1"/>
  <c r="AB296" i="1"/>
  <c r="AC296" i="1" s="1"/>
  <c r="AD294" i="1"/>
  <c r="AE294" i="1" s="1"/>
  <c r="AF294" i="1" s="1"/>
  <c r="AG294" i="1" s="1"/>
  <c r="AH294" i="1" s="1"/>
  <c r="AI294" i="1" s="1"/>
  <c r="AJ294" i="1" s="1"/>
  <c r="AK294" i="1" s="1"/>
  <c r="AL294" i="1" s="1"/>
  <c r="E292" i="1" l="1"/>
  <c r="F292" i="1" s="1"/>
  <c r="C293" i="1" s="1"/>
  <c r="E293" i="1"/>
  <c r="F293" i="1" s="1"/>
  <c r="I306" i="1"/>
  <c r="S300" i="1"/>
  <c r="T300" i="1" s="1"/>
  <c r="V300" i="1"/>
  <c r="W300" i="1" s="1"/>
  <c r="X300" i="1" s="1"/>
  <c r="Y300" i="1" s="1"/>
  <c r="AN302" i="1"/>
  <c r="AR301" i="1"/>
  <c r="R301" i="1"/>
  <c r="U300" i="1"/>
  <c r="AB298" i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D296" i="1"/>
  <c r="AE296" i="1" s="1"/>
  <c r="AF296" i="1" s="1"/>
  <c r="AG296" i="1" s="1"/>
  <c r="AH296" i="1" s="1"/>
  <c r="AI296" i="1" s="1"/>
  <c r="AJ296" i="1" s="1"/>
  <c r="AK296" i="1" s="1"/>
  <c r="AL296" i="1" s="1"/>
  <c r="AM294" i="1"/>
  <c r="G302" i="1"/>
  <c r="Y299" i="1"/>
  <c r="Z299" i="1" s="1"/>
  <c r="AA299" i="1" s="1"/>
  <c r="H302" i="1"/>
  <c r="N302" i="1" s="1"/>
  <c r="M301" i="1"/>
  <c r="L301" i="1"/>
  <c r="K301" i="1"/>
  <c r="C294" i="1" l="1"/>
  <c r="I307" i="1"/>
  <c r="S301" i="1"/>
  <c r="T301" i="1" s="1"/>
  <c r="AN303" i="1"/>
  <c r="AR302" i="1"/>
  <c r="V301" i="1"/>
  <c r="W301" i="1" s="1"/>
  <c r="X301" i="1" s="1"/>
  <c r="R302" i="1"/>
  <c r="U301" i="1"/>
  <c r="AM298" i="1"/>
  <c r="D298" i="1" s="1"/>
  <c r="D294" i="1"/>
  <c r="AM296" i="1"/>
  <c r="AL297" i="1"/>
  <c r="G303" i="1"/>
  <c r="AM297" i="1"/>
  <c r="Z300" i="1"/>
  <c r="AA300" i="1" s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H303" i="1"/>
  <c r="N303" i="1" s="1"/>
  <c r="K302" i="1"/>
  <c r="M302" i="1"/>
  <c r="L302" i="1"/>
  <c r="AB299" i="1"/>
  <c r="AC299" i="1" s="1"/>
  <c r="AD299" i="1" s="1"/>
  <c r="AE299" i="1" s="1"/>
  <c r="AF299" i="1" s="1"/>
  <c r="AG299" i="1" s="1"/>
  <c r="E294" i="1" l="1"/>
  <c r="E298" i="1"/>
  <c r="F298" i="1" s="1"/>
  <c r="I308" i="1"/>
  <c r="S302" i="1"/>
  <c r="T302" i="1" s="1"/>
  <c r="AN304" i="1"/>
  <c r="AR303" i="1"/>
  <c r="V302" i="1"/>
  <c r="W302" i="1" s="1"/>
  <c r="X302" i="1" s="1"/>
  <c r="R303" i="1"/>
  <c r="U302" i="1"/>
  <c r="D297" i="1"/>
  <c r="D296" i="1"/>
  <c r="G304" i="1"/>
  <c r="Y301" i="1"/>
  <c r="Z301" i="1" s="1"/>
  <c r="AH299" i="1"/>
  <c r="AI299" i="1" s="1"/>
  <c r="AJ299" i="1" s="1"/>
  <c r="AK299" i="1" s="1"/>
  <c r="AL299" i="1" s="1"/>
  <c r="H304" i="1"/>
  <c r="N304" i="1" s="1"/>
  <c r="L303" i="1"/>
  <c r="K303" i="1"/>
  <c r="M303" i="1"/>
  <c r="AM300" i="1"/>
  <c r="F294" i="1" l="1"/>
  <c r="C295" i="1" s="1"/>
  <c r="C296" i="1" s="1"/>
  <c r="E296" i="1"/>
  <c r="E297" i="1"/>
  <c r="F297" i="1" s="1"/>
  <c r="I309" i="1"/>
  <c r="S303" i="1"/>
  <c r="T303" i="1" s="1"/>
  <c r="AN305" i="1"/>
  <c r="AR304" i="1"/>
  <c r="V303" i="1"/>
  <c r="W303" i="1" s="1"/>
  <c r="R304" i="1"/>
  <c r="U303" i="1"/>
  <c r="Y302" i="1"/>
  <c r="Z302" i="1" s="1"/>
  <c r="AA302" i="1" s="1"/>
  <c r="AB302" i="1" s="1"/>
  <c r="AC302" i="1" s="1"/>
  <c r="AM299" i="1"/>
  <c r="D299" i="1" s="1"/>
  <c r="D300" i="1"/>
  <c r="AA301" i="1"/>
  <c r="G305" i="1"/>
  <c r="H305" i="1"/>
  <c r="N305" i="1" s="1"/>
  <c r="K304" i="1"/>
  <c r="M304" i="1"/>
  <c r="L304" i="1"/>
  <c r="F296" i="1" l="1"/>
  <c r="C297" i="1" s="1"/>
  <c r="C298" i="1" s="1"/>
  <c r="C299" i="1" s="1"/>
  <c r="E300" i="1"/>
  <c r="F300" i="1" s="1"/>
  <c r="E299" i="1"/>
  <c r="F299" i="1" s="1"/>
  <c r="I310" i="1"/>
  <c r="S304" i="1"/>
  <c r="T304" i="1" s="1"/>
  <c r="AR305" i="1"/>
  <c r="AN306" i="1"/>
  <c r="R305" i="1"/>
  <c r="U304" i="1"/>
  <c r="V304" i="1"/>
  <c r="W304" i="1" s="1"/>
  <c r="X304" i="1" s="1"/>
  <c r="G306" i="1"/>
  <c r="AD302" i="1"/>
  <c r="AE302" i="1" s="1"/>
  <c r="X303" i="1"/>
  <c r="Y303" i="1" s="1"/>
  <c r="AB301" i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H306" i="1"/>
  <c r="N306" i="1" s="1"/>
  <c r="K305" i="1"/>
  <c r="L305" i="1"/>
  <c r="M305" i="1"/>
  <c r="C300" i="1" l="1"/>
  <c r="C301" i="1" s="1"/>
  <c r="I311" i="1"/>
  <c r="S305" i="1"/>
  <c r="T305" i="1" s="1"/>
  <c r="AR306" i="1"/>
  <c r="AN307" i="1"/>
  <c r="R306" i="1"/>
  <c r="U305" i="1"/>
  <c r="V305" i="1"/>
  <c r="W305" i="1" s="1"/>
  <c r="X305" i="1" s="1"/>
  <c r="AM301" i="1"/>
  <c r="AF302" i="1"/>
  <c r="AG302" i="1" s="1"/>
  <c r="Z303" i="1"/>
  <c r="AA303" i="1" s="1"/>
  <c r="G307" i="1"/>
  <c r="Y304" i="1"/>
  <c r="Z304" i="1" s="1"/>
  <c r="H307" i="1"/>
  <c r="N307" i="1" s="1"/>
  <c r="L306" i="1"/>
  <c r="M306" i="1"/>
  <c r="K306" i="1"/>
  <c r="I312" i="1" l="1"/>
  <c r="S306" i="1"/>
  <c r="T306" i="1" s="1"/>
  <c r="AR307" i="1"/>
  <c r="AN308" i="1"/>
  <c r="R307" i="1"/>
  <c r="U306" i="1"/>
  <c r="V306" i="1"/>
  <c r="W306" i="1" s="1"/>
  <c r="D301" i="1"/>
  <c r="AB303" i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Y305" i="1"/>
  <c r="G308" i="1"/>
  <c r="AH302" i="1"/>
  <c r="AA304" i="1"/>
  <c r="H308" i="1"/>
  <c r="N308" i="1" s="1"/>
  <c r="K307" i="1"/>
  <c r="M307" i="1"/>
  <c r="L307" i="1"/>
  <c r="E301" i="1" l="1"/>
  <c r="F301" i="1" s="1"/>
  <c r="C302" i="1" s="1"/>
  <c r="I313" i="1"/>
  <c r="V307" i="1"/>
  <c r="W307" i="1" s="1"/>
  <c r="X307" i="1" s="1"/>
  <c r="S307" i="1"/>
  <c r="T307" i="1" s="1"/>
  <c r="AR308" i="1"/>
  <c r="AN309" i="1"/>
  <c r="R308" i="1"/>
  <c r="U307" i="1"/>
  <c r="AB304" i="1"/>
  <c r="AC304" i="1" s="1"/>
  <c r="AD304" i="1" s="1"/>
  <c r="AE304" i="1" s="1"/>
  <c r="AI302" i="1"/>
  <c r="Z305" i="1"/>
  <c r="G309" i="1"/>
  <c r="H309" i="1"/>
  <c r="N309" i="1" s="1"/>
  <c r="M308" i="1"/>
  <c r="L308" i="1"/>
  <c r="K308" i="1"/>
  <c r="AM303" i="1"/>
  <c r="X306" i="1"/>
  <c r="I314" i="1" l="1"/>
  <c r="S308" i="1"/>
  <c r="T308" i="1" s="1"/>
  <c r="AR309" i="1"/>
  <c r="AN310" i="1"/>
  <c r="R309" i="1"/>
  <c r="U308" i="1"/>
  <c r="V308" i="1"/>
  <c r="W308" i="1" s="1"/>
  <c r="X308" i="1" s="1"/>
  <c r="AA305" i="1"/>
  <c r="AB305" i="1" s="1"/>
  <c r="AC305" i="1" s="1"/>
  <c r="D303" i="1"/>
  <c r="AF304" i="1"/>
  <c r="AG304" i="1" s="1"/>
  <c r="G310" i="1"/>
  <c r="AJ302" i="1"/>
  <c r="AK302" i="1" s="1"/>
  <c r="AL302" i="1" s="1"/>
  <c r="H310" i="1"/>
  <c r="N310" i="1" s="1"/>
  <c r="M309" i="1"/>
  <c r="K309" i="1"/>
  <c r="L309" i="1"/>
  <c r="Y307" i="1"/>
  <c r="Y306" i="1"/>
  <c r="Z306" i="1" s="1"/>
  <c r="E303" i="1" l="1"/>
  <c r="F303" i="1" s="1"/>
  <c r="I315" i="1"/>
  <c r="S309" i="1"/>
  <c r="T309" i="1" s="1"/>
  <c r="AR310" i="1"/>
  <c r="AN311" i="1"/>
  <c r="R310" i="1"/>
  <c r="U309" i="1"/>
  <c r="V309" i="1"/>
  <c r="W309" i="1" s="1"/>
  <c r="X309" i="1" s="1"/>
  <c r="Y308" i="1"/>
  <c r="Z308" i="1" s="1"/>
  <c r="AA308" i="1" s="1"/>
  <c r="AB308" i="1" s="1"/>
  <c r="AC308" i="1" s="1"/>
  <c r="AD305" i="1"/>
  <c r="AE305" i="1" s="1"/>
  <c r="AF305" i="1" s="1"/>
  <c r="AG305" i="1" s="1"/>
  <c r="AH305" i="1" s="1"/>
  <c r="AI305" i="1" s="1"/>
  <c r="AJ305" i="1" s="1"/>
  <c r="AH304" i="1"/>
  <c r="AI304" i="1" s="1"/>
  <c r="AJ304" i="1" s="1"/>
  <c r="AK304" i="1" s="1"/>
  <c r="AM304" i="1" s="1"/>
  <c r="AM302" i="1"/>
  <c r="G311" i="1"/>
  <c r="AA306" i="1"/>
  <c r="AB306" i="1" s="1"/>
  <c r="AC306" i="1" s="1"/>
  <c r="H311" i="1"/>
  <c r="N311" i="1" s="1"/>
  <c r="L310" i="1"/>
  <c r="K310" i="1"/>
  <c r="M310" i="1"/>
  <c r="Z307" i="1"/>
  <c r="I316" i="1" l="1"/>
  <c r="S310" i="1"/>
  <c r="T310" i="1" s="1"/>
  <c r="AR311" i="1"/>
  <c r="AN312" i="1"/>
  <c r="V310" i="1"/>
  <c r="W310" i="1" s="1"/>
  <c r="X310" i="1" s="1"/>
  <c r="R311" i="1"/>
  <c r="U310" i="1"/>
  <c r="AK305" i="1"/>
  <c r="AL305" i="1" s="1"/>
  <c r="D304" i="1"/>
  <c r="AL304" i="1"/>
  <c r="D302" i="1"/>
  <c r="G312" i="1"/>
  <c r="AD308" i="1"/>
  <c r="AE308" i="1" s="1"/>
  <c r="AF308" i="1" s="1"/>
  <c r="AG308" i="1" s="1"/>
  <c r="Y309" i="1"/>
  <c r="Z309" i="1" s="1"/>
  <c r="AA307" i="1"/>
  <c r="AB307" i="1" s="1"/>
  <c r="H312" i="1"/>
  <c r="N312" i="1" s="1"/>
  <c r="L311" i="1"/>
  <c r="K311" i="1"/>
  <c r="M311" i="1"/>
  <c r="AD306" i="1"/>
  <c r="E304" i="1" l="1"/>
  <c r="F304" i="1" s="1"/>
  <c r="E302" i="1"/>
  <c r="F302" i="1" s="1"/>
  <c r="C303" i="1" s="1"/>
  <c r="C304" i="1" s="1"/>
  <c r="I317" i="1"/>
  <c r="S311" i="1"/>
  <c r="T311" i="1" s="1"/>
  <c r="AR312" i="1"/>
  <c r="AN313" i="1"/>
  <c r="V311" i="1"/>
  <c r="W311" i="1" s="1"/>
  <c r="X311" i="1" s="1"/>
  <c r="R312" i="1"/>
  <c r="U311" i="1"/>
  <c r="AM305" i="1"/>
  <c r="D305" i="1" s="1"/>
  <c r="Y310" i="1"/>
  <c r="AH308" i="1"/>
  <c r="AI308" i="1" s="1"/>
  <c r="AJ308" i="1" s="1"/>
  <c r="AK308" i="1" s="1"/>
  <c r="G313" i="1"/>
  <c r="H313" i="1"/>
  <c r="N313" i="1" s="1"/>
  <c r="M312" i="1"/>
  <c r="K312" i="1"/>
  <c r="L312" i="1"/>
  <c r="AA309" i="1"/>
  <c r="AC307" i="1"/>
  <c r="AD307" i="1" s="1"/>
  <c r="AE307" i="1" s="1"/>
  <c r="AE306" i="1"/>
  <c r="AF306" i="1" s="1"/>
  <c r="C305" i="1" l="1"/>
  <c r="E305" i="1"/>
  <c r="F305" i="1" s="1"/>
  <c r="I318" i="1"/>
  <c r="S312" i="1"/>
  <c r="T312" i="1" s="1"/>
  <c r="AN314" i="1"/>
  <c r="AR313" i="1"/>
  <c r="V312" i="1"/>
  <c r="W312" i="1" s="1"/>
  <c r="X312" i="1" s="1"/>
  <c r="Y312" i="1" s="1"/>
  <c r="Z312" i="1" s="1"/>
  <c r="AA312" i="1" s="1"/>
  <c r="R313" i="1"/>
  <c r="U312" i="1"/>
  <c r="Z310" i="1"/>
  <c r="AL308" i="1"/>
  <c r="AM308" i="1"/>
  <c r="G314" i="1"/>
  <c r="Y311" i="1"/>
  <c r="AG306" i="1"/>
  <c r="AB309" i="1"/>
  <c r="AF307" i="1"/>
  <c r="H314" i="1"/>
  <c r="N314" i="1" s="1"/>
  <c r="M313" i="1"/>
  <c r="L313" i="1"/>
  <c r="K313" i="1"/>
  <c r="C306" i="1" l="1"/>
  <c r="I319" i="1"/>
  <c r="S313" i="1"/>
  <c r="T313" i="1" s="1"/>
  <c r="AR314" i="1"/>
  <c r="AN315" i="1"/>
  <c r="V313" i="1"/>
  <c r="W313" i="1" s="1"/>
  <c r="X313" i="1" s="1"/>
  <c r="R314" i="1"/>
  <c r="U313" i="1"/>
  <c r="D308" i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B312" i="1"/>
  <c r="AC312" i="1" s="1"/>
  <c r="AD312" i="1" s="1"/>
  <c r="AE312" i="1" s="1"/>
  <c r="AF312" i="1" s="1"/>
  <c r="AG312" i="1" s="1"/>
  <c r="G315" i="1"/>
  <c r="AC309" i="1"/>
  <c r="AD309" i="1" s="1"/>
  <c r="H315" i="1"/>
  <c r="N315" i="1" s="1"/>
  <c r="L314" i="1"/>
  <c r="M314" i="1"/>
  <c r="K314" i="1"/>
  <c r="AH306" i="1"/>
  <c r="AI306" i="1" s="1"/>
  <c r="AJ306" i="1" s="1"/>
  <c r="AK306" i="1" s="1"/>
  <c r="AL306" i="1" s="1"/>
  <c r="AG307" i="1"/>
  <c r="AH307" i="1" s="1"/>
  <c r="AI307" i="1" s="1"/>
  <c r="AJ307" i="1" s="1"/>
  <c r="AK307" i="1" s="1"/>
  <c r="AL307" i="1" s="1"/>
  <c r="Z311" i="1"/>
  <c r="E308" i="1" l="1"/>
  <c r="F308" i="1" s="1"/>
  <c r="I320" i="1"/>
  <c r="S314" i="1"/>
  <c r="T314" i="1" s="1"/>
  <c r="AR315" i="1"/>
  <c r="AN316" i="1"/>
  <c r="V314" i="1"/>
  <c r="W314" i="1" s="1"/>
  <c r="X314" i="1" s="1"/>
  <c r="R315" i="1"/>
  <c r="U314" i="1"/>
  <c r="AL310" i="1"/>
  <c r="AM310" i="1"/>
  <c r="AM306" i="1"/>
  <c r="G316" i="1"/>
  <c r="H316" i="1"/>
  <c r="N316" i="1" s="1"/>
  <c r="K315" i="1"/>
  <c r="M315" i="1"/>
  <c r="L315" i="1"/>
  <c r="AM307" i="1"/>
  <c r="Y313" i="1"/>
  <c r="AE309" i="1"/>
  <c r="AA311" i="1"/>
  <c r="AB311" i="1" s="1"/>
  <c r="AH312" i="1"/>
  <c r="AI312" i="1" s="1"/>
  <c r="AJ312" i="1" s="1"/>
  <c r="AK312" i="1" s="1"/>
  <c r="AL312" i="1" s="1"/>
  <c r="V315" i="1" l="1"/>
  <c r="W315" i="1" s="1"/>
  <c r="I321" i="1"/>
  <c r="S315" i="1"/>
  <c r="T315" i="1" s="1"/>
  <c r="AR316" i="1"/>
  <c r="AN317" i="1"/>
  <c r="R316" i="1"/>
  <c r="U315" i="1"/>
  <c r="D306" i="1"/>
  <c r="D307" i="1"/>
  <c r="D310" i="1"/>
  <c r="G317" i="1"/>
  <c r="H317" i="1"/>
  <c r="N317" i="1" s="1"/>
  <c r="L316" i="1"/>
  <c r="K316" i="1"/>
  <c r="M316" i="1"/>
  <c r="AC311" i="1"/>
  <c r="AM312" i="1"/>
  <c r="Y314" i="1"/>
  <c r="Z313" i="1"/>
  <c r="AF309" i="1"/>
  <c r="AG309" i="1" s="1"/>
  <c r="AH309" i="1" s="1"/>
  <c r="AI309" i="1" s="1"/>
  <c r="AJ309" i="1" s="1"/>
  <c r="AK309" i="1" s="1"/>
  <c r="AL309" i="1" s="1"/>
  <c r="E310" i="1" l="1"/>
  <c r="F310" i="1" s="1"/>
  <c r="E307" i="1"/>
  <c r="F307" i="1" s="1"/>
  <c r="E306" i="1"/>
  <c r="F306" i="1" s="1"/>
  <c r="C307" i="1" s="1"/>
  <c r="I322" i="1"/>
  <c r="S316" i="1"/>
  <c r="T316" i="1" s="1"/>
  <c r="AN318" i="1"/>
  <c r="AR317" i="1"/>
  <c r="R317" i="1"/>
  <c r="U316" i="1"/>
  <c r="V316" i="1"/>
  <c r="W316" i="1" s="1"/>
  <c r="X316" i="1" s="1"/>
  <c r="D312" i="1"/>
  <c r="G318" i="1"/>
  <c r="AA313" i="1"/>
  <c r="AM309" i="1"/>
  <c r="H318" i="1"/>
  <c r="N318" i="1" s="1"/>
  <c r="M317" i="1"/>
  <c r="K317" i="1"/>
  <c r="L317" i="1"/>
  <c r="X315" i="1"/>
  <c r="AD311" i="1"/>
  <c r="AE311" i="1" s="1"/>
  <c r="AF311" i="1" s="1"/>
  <c r="AG311" i="1" s="1"/>
  <c r="Z314" i="1"/>
  <c r="C308" i="1" l="1"/>
  <c r="C309" i="1" s="1"/>
  <c r="E312" i="1"/>
  <c r="F312" i="1" s="1"/>
  <c r="I323" i="1"/>
  <c r="S317" i="1"/>
  <c r="T317" i="1" s="1"/>
  <c r="AN319" i="1"/>
  <c r="AR318" i="1"/>
  <c r="V317" i="1"/>
  <c r="W317" i="1" s="1"/>
  <c r="X317" i="1" s="1"/>
  <c r="AH311" i="1"/>
  <c r="AI311" i="1" s="1"/>
  <c r="AJ311" i="1" s="1"/>
  <c r="AK311" i="1" s="1"/>
  <c r="AM311" i="1" s="1"/>
  <c r="R318" i="1"/>
  <c r="U317" i="1"/>
  <c r="D309" i="1"/>
  <c r="AB313" i="1"/>
  <c r="AC313" i="1" s="1"/>
  <c r="AD313" i="1" s="1"/>
  <c r="AE313" i="1" s="1"/>
  <c r="AF313" i="1" s="1"/>
  <c r="G319" i="1"/>
  <c r="AA314" i="1"/>
  <c r="AB314" i="1" s="1"/>
  <c r="AC314" i="1" s="1"/>
  <c r="Y316" i="1"/>
  <c r="Y315" i="1"/>
  <c r="Z315" i="1" s="1"/>
  <c r="H319" i="1"/>
  <c r="N319" i="1" s="1"/>
  <c r="K318" i="1"/>
  <c r="L318" i="1"/>
  <c r="M318" i="1"/>
  <c r="V318" i="1" l="1"/>
  <c r="W318" i="1" s="1"/>
  <c r="E309" i="1"/>
  <c r="I324" i="1"/>
  <c r="S318" i="1"/>
  <c r="T318" i="1" s="1"/>
  <c r="AR319" i="1"/>
  <c r="AN320" i="1"/>
  <c r="R319" i="1"/>
  <c r="U318" i="1"/>
  <c r="D311" i="1"/>
  <c r="AG313" i="1"/>
  <c r="AH313" i="1" s="1"/>
  <c r="AI313" i="1" s="1"/>
  <c r="AJ313" i="1" s="1"/>
  <c r="AK313" i="1" s="1"/>
  <c r="AL313" i="1" s="1"/>
  <c r="AL311" i="1"/>
  <c r="G320" i="1"/>
  <c r="AA315" i="1"/>
  <c r="AB315" i="1" s="1"/>
  <c r="AC315" i="1" s="1"/>
  <c r="AD315" i="1" s="1"/>
  <c r="AE315" i="1" s="1"/>
  <c r="AF315" i="1" s="1"/>
  <c r="AG315" i="1" s="1"/>
  <c r="AH315" i="1" s="1"/>
  <c r="Y317" i="1"/>
  <c r="Z317" i="1" s="1"/>
  <c r="AD314" i="1"/>
  <c r="AE314" i="1" s="1"/>
  <c r="AF314" i="1" s="1"/>
  <c r="AG314" i="1" s="1"/>
  <c r="H320" i="1"/>
  <c r="N320" i="1" s="1"/>
  <c r="L319" i="1"/>
  <c r="K319" i="1"/>
  <c r="M319" i="1"/>
  <c r="Z316" i="1"/>
  <c r="AA316" i="1" s="1"/>
  <c r="F309" i="1" l="1"/>
  <c r="C310" i="1" s="1"/>
  <c r="C311" i="1" s="1"/>
  <c r="E311" i="1"/>
  <c r="F311" i="1" s="1"/>
  <c r="I325" i="1"/>
  <c r="S319" i="1"/>
  <c r="T319" i="1" s="1"/>
  <c r="AN321" i="1"/>
  <c r="AR320" i="1"/>
  <c r="R320" i="1"/>
  <c r="U319" i="1"/>
  <c r="V319" i="1"/>
  <c r="W319" i="1" s="1"/>
  <c r="X319" i="1" s="1"/>
  <c r="AM313" i="1"/>
  <c r="D313" i="1" s="1"/>
  <c r="G321" i="1"/>
  <c r="AB316" i="1"/>
  <c r="AC316" i="1" s="1"/>
  <c r="AI315" i="1"/>
  <c r="AJ315" i="1" s="1"/>
  <c r="AK315" i="1" s="1"/>
  <c r="AH314" i="1"/>
  <c r="AI314" i="1" s="1"/>
  <c r="AJ314" i="1" s="1"/>
  <c r="AK314" i="1" s="1"/>
  <c r="AL314" i="1" s="1"/>
  <c r="X318" i="1"/>
  <c r="H321" i="1"/>
  <c r="N321" i="1" s="1"/>
  <c r="L320" i="1"/>
  <c r="K320" i="1"/>
  <c r="M320" i="1"/>
  <c r="AA317" i="1"/>
  <c r="C312" i="1" l="1"/>
  <c r="C313" i="1" s="1"/>
  <c r="E313" i="1"/>
  <c r="F313" i="1" s="1"/>
  <c r="I326" i="1"/>
  <c r="S320" i="1"/>
  <c r="T320" i="1" s="1"/>
  <c r="AR321" i="1"/>
  <c r="AN322" i="1"/>
  <c r="R321" i="1"/>
  <c r="U320" i="1"/>
  <c r="V320" i="1"/>
  <c r="W320" i="1" s="1"/>
  <c r="AL315" i="1"/>
  <c r="G322" i="1"/>
  <c r="Y319" i="1"/>
  <c r="Z319" i="1" s="1"/>
  <c r="AM315" i="1"/>
  <c r="Y318" i="1"/>
  <c r="AD316" i="1"/>
  <c r="AM314" i="1"/>
  <c r="D314" i="1" s="1"/>
  <c r="H322" i="1"/>
  <c r="N322" i="1" s="1"/>
  <c r="K321" i="1"/>
  <c r="L321" i="1"/>
  <c r="M321" i="1"/>
  <c r="AB317" i="1"/>
  <c r="AC317" i="1" s="1"/>
  <c r="AD317" i="1" s="1"/>
  <c r="C314" i="1" l="1"/>
  <c r="E314" i="1"/>
  <c r="I327" i="1"/>
  <c r="S321" i="1"/>
  <c r="T321" i="1" s="1"/>
  <c r="AR322" i="1"/>
  <c r="AN323" i="1"/>
  <c r="V321" i="1"/>
  <c r="W321" i="1" s="1"/>
  <c r="X321" i="1" s="1"/>
  <c r="R322" i="1"/>
  <c r="U321" i="1"/>
  <c r="D315" i="1"/>
  <c r="AA319" i="1"/>
  <c r="AB319" i="1" s="1"/>
  <c r="G323" i="1"/>
  <c r="Z318" i="1"/>
  <c r="AA318" i="1" s="1"/>
  <c r="AB318" i="1" s="1"/>
  <c r="AC318" i="1" s="1"/>
  <c r="AE316" i="1"/>
  <c r="AF316" i="1" s="1"/>
  <c r="AG316" i="1" s="1"/>
  <c r="AH316" i="1" s="1"/>
  <c r="AI316" i="1" s="1"/>
  <c r="AJ316" i="1" s="1"/>
  <c r="AK316" i="1" s="1"/>
  <c r="AL316" i="1" s="1"/>
  <c r="H323" i="1"/>
  <c r="N323" i="1" s="1"/>
  <c r="K322" i="1"/>
  <c r="M322" i="1"/>
  <c r="L322" i="1"/>
  <c r="X320" i="1"/>
  <c r="Y320" i="1" s="1"/>
  <c r="AE317" i="1"/>
  <c r="AF317" i="1" s="1"/>
  <c r="AG317" i="1" s="1"/>
  <c r="AH317" i="1" s="1"/>
  <c r="AI317" i="1" s="1"/>
  <c r="AJ317" i="1" s="1"/>
  <c r="AK317" i="1" s="1"/>
  <c r="AL317" i="1" s="1"/>
  <c r="F314" i="1" l="1"/>
  <c r="C315" i="1" s="1"/>
  <c r="E315" i="1"/>
  <c r="F315" i="1" s="1"/>
  <c r="I328" i="1"/>
  <c r="S322" i="1"/>
  <c r="T322" i="1" s="1"/>
  <c r="AR323" i="1"/>
  <c r="AN324" i="1"/>
  <c r="V322" i="1"/>
  <c r="W322" i="1" s="1"/>
  <c r="X322" i="1" s="1"/>
  <c r="Y322" i="1" s="1"/>
  <c r="R323" i="1"/>
  <c r="U322" i="1"/>
  <c r="Y321" i="1"/>
  <c r="Z321" i="1" s="1"/>
  <c r="AA321" i="1" s="1"/>
  <c r="AC319" i="1"/>
  <c r="AD319" i="1" s="1"/>
  <c r="AM316" i="1"/>
  <c r="G324" i="1"/>
  <c r="AD318" i="1"/>
  <c r="AE318" i="1" s="1"/>
  <c r="AF318" i="1" s="1"/>
  <c r="AG318" i="1" s="1"/>
  <c r="AH318" i="1" s="1"/>
  <c r="AI318" i="1" s="1"/>
  <c r="AJ318" i="1" s="1"/>
  <c r="AK318" i="1" s="1"/>
  <c r="AL318" i="1" s="1"/>
  <c r="AM317" i="1"/>
  <c r="Z320" i="1"/>
  <c r="H324" i="1"/>
  <c r="N324" i="1" s="1"/>
  <c r="K323" i="1"/>
  <c r="L323" i="1"/>
  <c r="M323" i="1"/>
  <c r="C316" i="1" l="1"/>
  <c r="I329" i="1"/>
  <c r="S323" i="1"/>
  <c r="T323" i="1" s="1"/>
  <c r="AN325" i="1"/>
  <c r="AR324" i="1"/>
  <c r="V323" i="1"/>
  <c r="W323" i="1" s="1"/>
  <c r="R324" i="1"/>
  <c r="U323" i="1"/>
  <c r="D316" i="1"/>
  <c r="D317" i="1"/>
  <c r="AB321" i="1"/>
  <c r="AC321" i="1" s="1"/>
  <c r="AD321" i="1" s="1"/>
  <c r="AE321" i="1" s="1"/>
  <c r="AF321" i="1" s="1"/>
  <c r="AG321" i="1" s="1"/>
  <c r="AH321" i="1" s="1"/>
  <c r="G325" i="1"/>
  <c r="Z322" i="1"/>
  <c r="AA322" i="1" s="1"/>
  <c r="AB322" i="1" s="1"/>
  <c r="AC322" i="1" s="1"/>
  <c r="AD322" i="1" s="1"/>
  <c r="AE322" i="1" s="1"/>
  <c r="AF322" i="1" s="1"/>
  <c r="AG322" i="1" s="1"/>
  <c r="AH322" i="1" s="1"/>
  <c r="AI322" i="1" s="1"/>
  <c r="AM318" i="1"/>
  <c r="AE319" i="1"/>
  <c r="H325" i="1"/>
  <c r="N325" i="1" s="1"/>
  <c r="L324" i="1"/>
  <c r="K324" i="1"/>
  <c r="M324" i="1"/>
  <c r="AA320" i="1"/>
  <c r="AB320" i="1" s="1"/>
  <c r="E317" i="1" l="1"/>
  <c r="F317" i="1" s="1"/>
  <c r="E316" i="1"/>
  <c r="F316" i="1" s="1"/>
  <c r="C317" i="1" s="1"/>
  <c r="I330" i="1"/>
  <c r="S324" i="1"/>
  <c r="T324" i="1" s="1"/>
  <c r="AR325" i="1"/>
  <c r="AN326" i="1"/>
  <c r="V324" i="1"/>
  <c r="W324" i="1" s="1"/>
  <c r="X324" i="1" s="1"/>
  <c r="Y324" i="1" s="1"/>
  <c r="Z324" i="1" s="1"/>
  <c r="R325" i="1"/>
  <c r="U324" i="1"/>
  <c r="D318" i="1"/>
  <c r="AI321" i="1"/>
  <c r="AJ321" i="1" s="1"/>
  <c r="AK321" i="1" s="1"/>
  <c r="AL321" i="1" s="1"/>
  <c r="AF319" i="1"/>
  <c r="AG319" i="1" s="1"/>
  <c r="AH319" i="1" s="1"/>
  <c r="AI319" i="1" s="1"/>
  <c r="AJ319" i="1" s="1"/>
  <c r="AK319" i="1" s="1"/>
  <c r="AL319" i="1" s="1"/>
  <c r="G326" i="1"/>
  <c r="AJ322" i="1"/>
  <c r="AK322" i="1" s="1"/>
  <c r="AL322" i="1" s="1"/>
  <c r="X323" i="1"/>
  <c r="H326" i="1"/>
  <c r="N326" i="1" s="1"/>
  <c r="K325" i="1"/>
  <c r="M325" i="1"/>
  <c r="L325" i="1"/>
  <c r="AC320" i="1"/>
  <c r="AD320" i="1" s="1"/>
  <c r="AE320" i="1" s="1"/>
  <c r="AF320" i="1" s="1"/>
  <c r="AG320" i="1" s="1"/>
  <c r="AH320" i="1" s="1"/>
  <c r="AI320" i="1" s="1"/>
  <c r="AJ320" i="1" s="1"/>
  <c r="AK320" i="1" s="1"/>
  <c r="AL320" i="1" s="1"/>
  <c r="C318" i="1" l="1"/>
  <c r="E318" i="1"/>
  <c r="F318" i="1" s="1"/>
  <c r="I331" i="1"/>
  <c r="S325" i="1"/>
  <c r="T325" i="1" s="1"/>
  <c r="AN327" i="1"/>
  <c r="AR326" i="1"/>
  <c r="V325" i="1"/>
  <c r="W325" i="1" s="1"/>
  <c r="X325" i="1" s="1"/>
  <c r="R326" i="1"/>
  <c r="U325" i="1"/>
  <c r="G327" i="1"/>
  <c r="AM319" i="1"/>
  <c r="D319" i="1" s="1"/>
  <c r="AM320" i="1"/>
  <c r="D320" i="1" s="1"/>
  <c r="AM321" i="1"/>
  <c r="AA324" i="1"/>
  <c r="AB324" i="1" s="1"/>
  <c r="AC324" i="1" s="1"/>
  <c r="Y323" i="1"/>
  <c r="AM322" i="1"/>
  <c r="H327" i="1"/>
  <c r="N327" i="1" s="1"/>
  <c r="L326" i="1"/>
  <c r="K326" i="1"/>
  <c r="M326" i="1"/>
  <c r="C319" i="1" l="1"/>
  <c r="E320" i="1"/>
  <c r="F320" i="1" s="1"/>
  <c r="E319" i="1"/>
  <c r="F319" i="1" s="1"/>
  <c r="I332" i="1"/>
  <c r="S326" i="1"/>
  <c r="T326" i="1" s="1"/>
  <c r="AR327" i="1"/>
  <c r="AN328" i="1"/>
  <c r="V326" i="1"/>
  <c r="W326" i="1" s="1"/>
  <c r="X326" i="1" s="1"/>
  <c r="R327" i="1"/>
  <c r="U326" i="1"/>
  <c r="D321" i="1"/>
  <c r="Y325" i="1"/>
  <c r="Z325" i="1" s="1"/>
  <c r="AA325" i="1" s="1"/>
  <c r="D322" i="1"/>
  <c r="G328" i="1"/>
  <c r="H328" i="1"/>
  <c r="N328" i="1" s="1"/>
  <c r="M327" i="1"/>
  <c r="L327" i="1"/>
  <c r="K327" i="1"/>
  <c r="Z323" i="1"/>
  <c r="AD324" i="1"/>
  <c r="C320" i="1" l="1"/>
  <c r="C321" i="1" s="1"/>
  <c r="E322" i="1"/>
  <c r="F322" i="1" s="1"/>
  <c r="E321" i="1"/>
  <c r="F321" i="1" s="1"/>
  <c r="I333" i="1"/>
  <c r="S327" i="1"/>
  <c r="T327" i="1" s="1"/>
  <c r="AN329" i="1"/>
  <c r="AR328" i="1"/>
  <c r="V327" i="1"/>
  <c r="W327" i="1" s="1"/>
  <c r="X327" i="1" s="1"/>
  <c r="R328" i="1"/>
  <c r="U327" i="1"/>
  <c r="G329" i="1"/>
  <c r="H329" i="1"/>
  <c r="N329" i="1" s="1"/>
  <c r="M328" i="1"/>
  <c r="L328" i="1"/>
  <c r="K328" i="1"/>
  <c r="AB325" i="1"/>
  <c r="AA323" i="1"/>
  <c r="Y326" i="1"/>
  <c r="AE324" i="1"/>
  <c r="AF324" i="1" s="1"/>
  <c r="AG324" i="1" s="1"/>
  <c r="AH324" i="1" s="1"/>
  <c r="AI324" i="1" s="1"/>
  <c r="AJ324" i="1" s="1"/>
  <c r="AK324" i="1" s="1"/>
  <c r="AL324" i="1" s="1"/>
  <c r="V328" i="1" l="1"/>
  <c r="W328" i="1" s="1"/>
  <c r="C322" i="1"/>
  <c r="C323" i="1" s="1"/>
  <c r="I334" i="1"/>
  <c r="S328" i="1"/>
  <c r="T328" i="1" s="1"/>
  <c r="AN330" i="1"/>
  <c r="AR329" i="1"/>
  <c r="R329" i="1"/>
  <c r="U328" i="1"/>
  <c r="G330" i="1"/>
  <c r="Y327" i="1"/>
  <c r="Z327" i="1" s="1"/>
  <c r="AA327" i="1" s="1"/>
  <c r="AC325" i="1"/>
  <c r="AM324" i="1"/>
  <c r="AB323" i="1"/>
  <c r="AC323" i="1" s="1"/>
  <c r="AD323" i="1" s="1"/>
  <c r="AE323" i="1" s="1"/>
  <c r="Z326" i="1"/>
  <c r="H330" i="1"/>
  <c r="N330" i="1" s="1"/>
  <c r="L329" i="1"/>
  <c r="M329" i="1"/>
  <c r="K329" i="1"/>
  <c r="I335" i="1" l="1"/>
  <c r="S329" i="1"/>
  <c r="T329" i="1" s="1"/>
  <c r="AN331" i="1"/>
  <c r="AR330" i="1"/>
  <c r="R330" i="1"/>
  <c r="U329" i="1"/>
  <c r="V329" i="1"/>
  <c r="W329" i="1" s="1"/>
  <c r="X329" i="1" s="1"/>
  <c r="D324" i="1"/>
  <c r="G331" i="1"/>
  <c r="X328" i="1"/>
  <c r="AA326" i="1"/>
  <c r="AF323" i="1"/>
  <c r="AD325" i="1"/>
  <c r="H331" i="1"/>
  <c r="N331" i="1" s="1"/>
  <c r="L330" i="1"/>
  <c r="K330" i="1"/>
  <c r="M330" i="1"/>
  <c r="AB327" i="1"/>
  <c r="AC327" i="1" s="1"/>
  <c r="E324" i="1" l="1"/>
  <c r="F324" i="1" s="1"/>
  <c r="I336" i="1"/>
  <c r="S330" i="1"/>
  <c r="T330" i="1" s="1"/>
  <c r="AN332" i="1"/>
  <c r="AR331" i="1"/>
  <c r="V330" i="1"/>
  <c r="W330" i="1" s="1"/>
  <c r="X330" i="1" s="1"/>
  <c r="R331" i="1"/>
  <c r="U330" i="1"/>
  <c r="Y329" i="1"/>
  <c r="Z329" i="1" s="1"/>
  <c r="G332" i="1"/>
  <c r="H332" i="1"/>
  <c r="N332" i="1" s="1"/>
  <c r="M331" i="1"/>
  <c r="L331" i="1"/>
  <c r="K331" i="1"/>
  <c r="AG323" i="1"/>
  <c r="AB326" i="1"/>
  <c r="AE325" i="1"/>
  <c r="AF325" i="1" s="1"/>
  <c r="AG325" i="1" s="1"/>
  <c r="AH325" i="1" s="1"/>
  <c r="AI325" i="1" s="1"/>
  <c r="AD327" i="1"/>
  <c r="AE327" i="1" s="1"/>
  <c r="AF327" i="1" s="1"/>
  <c r="AG327" i="1" s="1"/>
  <c r="AH327" i="1" s="1"/>
  <c r="AI327" i="1" s="1"/>
  <c r="AJ327" i="1" s="1"/>
  <c r="AK327" i="1" s="1"/>
  <c r="AL327" i="1" s="1"/>
  <c r="Y328" i="1"/>
  <c r="V331" i="1" l="1"/>
  <c r="W331" i="1" s="1"/>
  <c r="X331" i="1" s="1"/>
  <c r="I337" i="1"/>
  <c r="S331" i="1"/>
  <c r="T331" i="1" s="1"/>
  <c r="AN333" i="1"/>
  <c r="AR332" i="1"/>
  <c r="R332" i="1"/>
  <c r="U331" i="1"/>
  <c r="AA329" i="1"/>
  <c r="AB329" i="1" s="1"/>
  <c r="Y330" i="1"/>
  <c r="Z330" i="1" s="1"/>
  <c r="AA330" i="1" s="1"/>
  <c r="G333" i="1"/>
  <c r="H333" i="1"/>
  <c r="N333" i="1" s="1"/>
  <c r="M332" i="1"/>
  <c r="L332" i="1"/>
  <c r="K332" i="1"/>
  <c r="Z328" i="1"/>
  <c r="AC326" i="1"/>
  <c r="AH323" i="1"/>
  <c r="AJ325" i="1"/>
  <c r="AK325" i="1" s="1"/>
  <c r="AL325" i="1" s="1"/>
  <c r="AM327" i="1"/>
  <c r="I338" i="1" l="1"/>
  <c r="S332" i="1"/>
  <c r="T332" i="1" s="1"/>
  <c r="AR333" i="1"/>
  <c r="AN334" i="1"/>
  <c r="V332" i="1"/>
  <c r="W332" i="1" s="1"/>
  <c r="X332" i="1" s="1"/>
  <c r="R333" i="1"/>
  <c r="U332" i="1"/>
  <c r="AM325" i="1"/>
  <c r="D325" i="1" s="1"/>
  <c r="D327" i="1"/>
  <c r="AC329" i="1"/>
  <c r="AD329" i="1" s="1"/>
  <c r="AE329" i="1" s="1"/>
  <c r="AF329" i="1" s="1"/>
  <c r="AG329" i="1" s="1"/>
  <c r="AH329" i="1" s="1"/>
  <c r="AI329" i="1" s="1"/>
  <c r="G334" i="1"/>
  <c r="AB330" i="1"/>
  <c r="AC330" i="1" s="1"/>
  <c r="AD330" i="1" s="1"/>
  <c r="AE330" i="1" s="1"/>
  <c r="AF330" i="1" s="1"/>
  <c r="AG330" i="1" s="1"/>
  <c r="AH330" i="1" s="1"/>
  <c r="AI330" i="1" s="1"/>
  <c r="AJ330" i="1" s="1"/>
  <c r="H334" i="1"/>
  <c r="N334" i="1" s="1"/>
  <c r="L333" i="1"/>
  <c r="K333" i="1"/>
  <c r="M333" i="1"/>
  <c r="Y331" i="1"/>
  <c r="Z331" i="1" s="1"/>
  <c r="AA328" i="1"/>
  <c r="AI323" i="1"/>
  <c r="AJ323" i="1" s="1"/>
  <c r="AK323" i="1" s="1"/>
  <c r="AL323" i="1" s="1"/>
  <c r="AD326" i="1"/>
  <c r="E327" i="1" l="1"/>
  <c r="F327" i="1" s="1"/>
  <c r="E325" i="1"/>
  <c r="F325" i="1" s="1"/>
  <c r="I339" i="1"/>
  <c r="S333" i="1"/>
  <c r="T333" i="1" s="1"/>
  <c r="AN335" i="1"/>
  <c r="AR334" i="1"/>
  <c r="V333" i="1"/>
  <c r="W333" i="1" s="1"/>
  <c r="R334" i="1"/>
  <c r="U333" i="1"/>
  <c r="Y332" i="1"/>
  <c r="Z332" i="1" s="1"/>
  <c r="AA332" i="1" s="1"/>
  <c r="AJ329" i="1"/>
  <c r="AK329" i="1" s="1"/>
  <c r="AL329" i="1" s="1"/>
  <c r="G335" i="1"/>
  <c r="AK330" i="1"/>
  <c r="AL330" i="1" s="1"/>
  <c r="AB328" i="1"/>
  <c r="AC328" i="1" s="1"/>
  <c r="AD328" i="1" s="1"/>
  <c r="AM323" i="1"/>
  <c r="D323" i="1" s="1"/>
  <c r="AA331" i="1"/>
  <c r="AE326" i="1"/>
  <c r="AF326" i="1" s="1"/>
  <c r="AG326" i="1" s="1"/>
  <c r="AH326" i="1" s="1"/>
  <c r="AI326" i="1" s="1"/>
  <c r="AJ326" i="1" s="1"/>
  <c r="AK326" i="1" s="1"/>
  <c r="AL326" i="1" s="1"/>
  <c r="H335" i="1"/>
  <c r="N335" i="1" s="1"/>
  <c r="M334" i="1"/>
  <c r="L334" i="1"/>
  <c r="K334" i="1"/>
  <c r="E323" i="1" l="1"/>
  <c r="I340" i="1"/>
  <c r="S334" i="1"/>
  <c r="T334" i="1" s="1"/>
  <c r="AN336" i="1"/>
  <c r="AR335" i="1"/>
  <c r="V334" i="1"/>
  <c r="W334" i="1" s="1"/>
  <c r="X334" i="1" s="1"/>
  <c r="R335" i="1"/>
  <c r="U334" i="1"/>
  <c r="AM329" i="1"/>
  <c r="AM330" i="1"/>
  <c r="AB332" i="1"/>
  <c r="AC332" i="1" s="1"/>
  <c r="G336" i="1"/>
  <c r="AM326" i="1"/>
  <c r="H336" i="1"/>
  <c r="N336" i="1" s="1"/>
  <c r="K335" i="1"/>
  <c r="M335" i="1"/>
  <c r="L335" i="1"/>
  <c r="X333" i="1"/>
  <c r="Y333" i="1" s="1"/>
  <c r="Z333" i="1" s="1"/>
  <c r="AB331" i="1"/>
  <c r="AC331" i="1" s="1"/>
  <c r="AD331" i="1" s="1"/>
  <c r="AE331" i="1" s="1"/>
  <c r="AE328" i="1"/>
  <c r="AF328" i="1" s="1"/>
  <c r="AG328" i="1" s="1"/>
  <c r="AH328" i="1" s="1"/>
  <c r="AI328" i="1" s="1"/>
  <c r="AJ328" i="1" s="1"/>
  <c r="AK328" i="1" s="1"/>
  <c r="AL328" i="1" s="1"/>
  <c r="F323" i="1" l="1"/>
  <c r="C324" i="1" s="1"/>
  <c r="C325" i="1" s="1"/>
  <c r="C326" i="1" s="1"/>
  <c r="I341" i="1"/>
  <c r="S335" i="1"/>
  <c r="T335" i="1" s="1"/>
  <c r="AR336" i="1"/>
  <c r="AN337" i="1"/>
  <c r="V335" i="1"/>
  <c r="W335" i="1" s="1"/>
  <c r="X335" i="1" s="1"/>
  <c r="Y335" i="1" s="1"/>
  <c r="Z335" i="1" s="1"/>
  <c r="AA335" i="1" s="1"/>
  <c r="R336" i="1"/>
  <c r="U335" i="1"/>
  <c r="D329" i="1"/>
  <c r="D326" i="1"/>
  <c r="D330" i="1"/>
  <c r="AD332" i="1"/>
  <c r="AE332" i="1" s="1"/>
  <c r="AF332" i="1" s="1"/>
  <c r="AG332" i="1" s="1"/>
  <c r="AH332" i="1" s="1"/>
  <c r="AI332" i="1" s="1"/>
  <c r="G337" i="1"/>
  <c r="AF331" i="1"/>
  <c r="AG331" i="1" s="1"/>
  <c r="AH331" i="1" s="1"/>
  <c r="AI331" i="1" s="1"/>
  <c r="AJ331" i="1" s="1"/>
  <c r="Y334" i="1"/>
  <c r="AA333" i="1"/>
  <c r="AM328" i="1"/>
  <c r="H337" i="1"/>
  <c r="N337" i="1" s="1"/>
  <c r="L336" i="1"/>
  <c r="M336" i="1"/>
  <c r="K336" i="1"/>
  <c r="E326" i="1" l="1"/>
  <c r="F326" i="1" s="1"/>
  <c r="C327" i="1" s="1"/>
  <c r="C328" i="1" s="1"/>
  <c r="E330" i="1"/>
  <c r="F330" i="1" s="1"/>
  <c r="E329" i="1"/>
  <c r="F329" i="1" s="1"/>
  <c r="I342" i="1"/>
  <c r="S336" i="1"/>
  <c r="T336" i="1" s="1"/>
  <c r="V336" i="1"/>
  <c r="W336" i="1" s="1"/>
  <c r="X336" i="1" s="1"/>
  <c r="AR337" i="1"/>
  <c r="AN338" i="1"/>
  <c r="R337" i="1"/>
  <c r="U336" i="1"/>
  <c r="AJ332" i="1"/>
  <c r="AK332" i="1" s="1"/>
  <c r="AL332" i="1" s="1"/>
  <c r="D328" i="1"/>
  <c r="AK331" i="1"/>
  <c r="AL331" i="1" s="1"/>
  <c r="AB335" i="1"/>
  <c r="AC335" i="1" s="1"/>
  <c r="AD335" i="1" s="1"/>
  <c r="AE335" i="1" s="1"/>
  <c r="G338" i="1"/>
  <c r="H338" i="1"/>
  <c r="N338" i="1" s="1"/>
  <c r="L337" i="1"/>
  <c r="M337" i="1"/>
  <c r="K337" i="1"/>
  <c r="Z334" i="1"/>
  <c r="AB333" i="1"/>
  <c r="AC333" i="1" s="1"/>
  <c r="AD333" i="1" s="1"/>
  <c r="AE333" i="1" s="1"/>
  <c r="AF333" i="1" s="1"/>
  <c r="AG333" i="1" s="1"/>
  <c r="AH333" i="1" s="1"/>
  <c r="AI333" i="1" s="1"/>
  <c r="AJ333" i="1" s="1"/>
  <c r="AK333" i="1" s="1"/>
  <c r="E328" i="1" l="1"/>
  <c r="F328" i="1" s="1"/>
  <c r="C329" i="1" s="1"/>
  <c r="C330" i="1" s="1"/>
  <c r="C331" i="1" s="1"/>
  <c r="I343" i="1"/>
  <c r="S337" i="1"/>
  <c r="T337" i="1" s="1"/>
  <c r="AR338" i="1"/>
  <c r="AN339" i="1"/>
  <c r="AM332" i="1"/>
  <c r="D332" i="1" s="1"/>
  <c r="V337" i="1"/>
  <c r="W337" i="1" s="1"/>
  <c r="R338" i="1"/>
  <c r="U337" i="1"/>
  <c r="Y336" i="1"/>
  <c r="Z336" i="1" s="1"/>
  <c r="AA336" i="1" s="1"/>
  <c r="AB336" i="1" s="1"/>
  <c r="AC336" i="1" s="1"/>
  <c r="AD336" i="1" s="1"/>
  <c r="AE336" i="1" s="1"/>
  <c r="AF336" i="1" s="1"/>
  <c r="AG336" i="1" s="1"/>
  <c r="AM331" i="1"/>
  <c r="G339" i="1"/>
  <c r="H339" i="1"/>
  <c r="N339" i="1" s="1"/>
  <c r="K338" i="1"/>
  <c r="M338" i="1"/>
  <c r="L338" i="1"/>
  <c r="AM333" i="1"/>
  <c r="AL333" i="1"/>
  <c r="AF335" i="1"/>
  <c r="AA334" i="1"/>
  <c r="E332" i="1" l="1"/>
  <c r="F332" i="1" s="1"/>
  <c r="I344" i="1"/>
  <c r="S338" i="1"/>
  <c r="T338" i="1" s="1"/>
  <c r="AR339" i="1"/>
  <c r="AN340" i="1"/>
  <c r="V338" i="1"/>
  <c r="W338" i="1" s="1"/>
  <c r="X338" i="1" s="1"/>
  <c r="R339" i="1"/>
  <c r="U338" i="1"/>
  <c r="X337" i="1"/>
  <c r="Y337" i="1" s="1"/>
  <c r="Z337" i="1" s="1"/>
  <c r="D331" i="1"/>
  <c r="D333" i="1"/>
  <c r="AH336" i="1"/>
  <c r="AI336" i="1" s="1"/>
  <c r="AJ336" i="1" s="1"/>
  <c r="AK336" i="1" s="1"/>
  <c r="AL336" i="1" s="1"/>
  <c r="G340" i="1"/>
  <c r="AG335" i="1"/>
  <c r="AB334" i="1"/>
  <c r="H340" i="1"/>
  <c r="N340" i="1" s="1"/>
  <c r="K339" i="1"/>
  <c r="M339" i="1"/>
  <c r="L339" i="1"/>
  <c r="E333" i="1" l="1"/>
  <c r="F333" i="1" s="1"/>
  <c r="E331" i="1"/>
  <c r="I345" i="1"/>
  <c r="S339" i="1"/>
  <c r="T339" i="1" s="1"/>
  <c r="AN341" i="1"/>
  <c r="AR340" i="1"/>
  <c r="R340" i="1"/>
  <c r="U339" i="1"/>
  <c r="V339" i="1"/>
  <c r="W339" i="1" s="1"/>
  <c r="AM336" i="1"/>
  <c r="G341" i="1"/>
  <c r="AA337" i="1"/>
  <c r="AB337" i="1" s="1"/>
  <c r="AC334" i="1"/>
  <c r="AD334" i="1" s="1"/>
  <c r="AE334" i="1" s="1"/>
  <c r="AF334" i="1" s="1"/>
  <c r="AG334" i="1" s="1"/>
  <c r="AH334" i="1" s="1"/>
  <c r="AI334" i="1" s="1"/>
  <c r="AJ334" i="1" s="1"/>
  <c r="AK334" i="1" s="1"/>
  <c r="Y338" i="1"/>
  <c r="AH335" i="1"/>
  <c r="AI335" i="1" s="1"/>
  <c r="AJ335" i="1" s="1"/>
  <c r="AK335" i="1" s="1"/>
  <c r="AL335" i="1" s="1"/>
  <c r="H341" i="1"/>
  <c r="N341" i="1" s="1"/>
  <c r="M340" i="1"/>
  <c r="L340" i="1"/>
  <c r="K340" i="1"/>
  <c r="F331" i="1" l="1"/>
  <c r="C332" i="1" s="1"/>
  <c r="C333" i="1" s="1"/>
  <c r="C334" i="1" s="1"/>
  <c r="I346" i="1"/>
  <c r="S340" i="1"/>
  <c r="T340" i="1" s="1"/>
  <c r="AN342" i="1"/>
  <c r="AR341" i="1"/>
  <c r="R341" i="1"/>
  <c r="U340" i="1"/>
  <c r="V340" i="1"/>
  <c r="W340" i="1" s="1"/>
  <c r="X340" i="1" s="1"/>
  <c r="Y340" i="1" s="1"/>
  <c r="AC337" i="1"/>
  <c r="AD337" i="1" s="1"/>
  <c r="AM335" i="1"/>
  <c r="D335" i="1" s="1"/>
  <c r="D336" i="1"/>
  <c r="G342" i="1"/>
  <c r="AM334" i="1"/>
  <c r="D334" i="1" s="1"/>
  <c r="H342" i="1"/>
  <c r="N342" i="1" s="1"/>
  <c r="L341" i="1"/>
  <c r="M341" i="1"/>
  <c r="K341" i="1"/>
  <c r="Z338" i="1"/>
  <c r="X339" i="1"/>
  <c r="AL334" i="1"/>
  <c r="E336" i="1" l="1"/>
  <c r="F336" i="1" s="1"/>
  <c r="E335" i="1"/>
  <c r="F335" i="1" s="1"/>
  <c r="E334" i="1"/>
  <c r="F334" i="1" s="1"/>
  <c r="C335" i="1" s="1"/>
  <c r="I347" i="1"/>
  <c r="S341" i="1"/>
  <c r="T341" i="1" s="1"/>
  <c r="AN343" i="1"/>
  <c r="AR342" i="1"/>
  <c r="V341" i="1"/>
  <c r="W341" i="1" s="1"/>
  <c r="X341" i="1" s="1"/>
  <c r="R342" i="1"/>
  <c r="U341" i="1"/>
  <c r="AE337" i="1"/>
  <c r="AF337" i="1" s="1"/>
  <c r="G343" i="1"/>
  <c r="Y339" i="1"/>
  <c r="H343" i="1"/>
  <c r="N343" i="1" s="1"/>
  <c r="M342" i="1"/>
  <c r="L342" i="1"/>
  <c r="K342" i="1"/>
  <c r="AA338" i="1"/>
  <c r="Z340" i="1"/>
  <c r="AA340" i="1" s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C336" i="1" l="1"/>
  <c r="C337" i="1" s="1"/>
  <c r="I348" i="1"/>
  <c r="S342" i="1"/>
  <c r="T342" i="1" s="1"/>
  <c r="AN344" i="1"/>
  <c r="AR343" i="1"/>
  <c r="R343" i="1"/>
  <c r="U342" i="1"/>
  <c r="V342" i="1"/>
  <c r="W342" i="1" s="1"/>
  <c r="X342" i="1" s="1"/>
  <c r="AG337" i="1"/>
  <c r="AH337" i="1" s="1"/>
  <c r="AI337" i="1" s="1"/>
  <c r="AJ337" i="1" s="1"/>
  <c r="AK337" i="1" s="1"/>
  <c r="AL337" i="1" s="1"/>
  <c r="Y341" i="1"/>
  <c r="G344" i="1"/>
  <c r="AM340" i="1"/>
  <c r="AB338" i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Z339" i="1"/>
  <c r="H344" i="1"/>
  <c r="N344" i="1" s="1"/>
  <c r="K343" i="1"/>
  <c r="M343" i="1"/>
  <c r="L343" i="1"/>
  <c r="I349" i="1" l="1"/>
  <c r="S343" i="1"/>
  <c r="T343" i="1" s="1"/>
  <c r="AN345" i="1"/>
  <c r="AR344" i="1"/>
  <c r="V343" i="1"/>
  <c r="W343" i="1" s="1"/>
  <c r="X343" i="1" s="1"/>
  <c r="Y343" i="1" s="1"/>
  <c r="R344" i="1"/>
  <c r="U343" i="1"/>
  <c r="AM337" i="1"/>
  <c r="D337" i="1" s="1"/>
  <c r="D340" i="1"/>
  <c r="Z341" i="1"/>
  <c r="AA341" i="1" s="1"/>
  <c r="AB341" i="1" s="1"/>
  <c r="AC341" i="1" s="1"/>
  <c r="G345" i="1"/>
  <c r="Y342" i="1"/>
  <c r="AM338" i="1"/>
  <c r="AA339" i="1"/>
  <c r="AB339" i="1" s="1"/>
  <c r="AC339" i="1" s="1"/>
  <c r="H345" i="1"/>
  <c r="N345" i="1" s="1"/>
  <c r="M344" i="1"/>
  <c r="L344" i="1"/>
  <c r="K344" i="1"/>
  <c r="V344" i="1" s="1"/>
  <c r="E340" i="1" l="1"/>
  <c r="F340" i="1" s="1"/>
  <c r="E337" i="1"/>
  <c r="F337" i="1" s="1"/>
  <c r="C338" i="1" s="1"/>
  <c r="I350" i="1"/>
  <c r="S344" i="1"/>
  <c r="T344" i="1" s="1"/>
  <c r="AR345" i="1"/>
  <c r="AN346" i="1"/>
  <c r="R345" i="1"/>
  <c r="U344" i="1"/>
  <c r="D338" i="1"/>
  <c r="Z343" i="1"/>
  <c r="AA343" i="1" s="1"/>
  <c r="AB343" i="1" s="1"/>
  <c r="AC343" i="1" s="1"/>
  <c r="AD343" i="1" s="1"/>
  <c r="AE343" i="1" s="1"/>
  <c r="AF343" i="1" s="1"/>
  <c r="AG343" i="1" s="1"/>
  <c r="AH343" i="1" s="1"/>
  <c r="AI343" i="1" s="1"/>
  <c r="AD341" i="1"/>
  <c r="G346" i="1"/>
  <c r="H346" i="1"/>
  <c r="N346" i="1" s="1"/>
  <c r="K345" i="1"/>
  <c r="M345" i="1"/>
  <c r="L345" i="1"/>
  <c r="AD339" i="1"/>
  <c r="AE339" i="1" s="1"/>
  <c r="AF339" i="1" s="1"/>
  <c r="AG339" i="1" s="1"/>
  <c r="AH339" i="1" s="1"/>
  <c r="AI339" i="1" s="1"/>
  <c r="AJ339" i="1" s="1"/>
  <c r="AK339" i="1" s="1"/>
  <c r="Z342" i="1"/>
  <c r="W344" i="1"/>
  <c r="X344" i="1" s="1"/>
  <c r="E338" i="1" l="1"/>
  <c r="F338" i="1" s="1"/>
  <c r="C339" i="1" s="1"/>
  <c r="I351" i="1"/>
  <c r="S345" i="1"/>
  <c r="T345" i="1" s="1"/>
  <c r="V345" i="1"/>
  <c r="W345" i="1" s="1"/>
  <c r="X345" i="1" s="1"/>
  <c r="AN347" i="1"/>
  <c r="AR346" i="1"/>
  <c r="Y344" i="1"/>
  <c r="Z344" i="1" s="1"/>
  <c r="AA344" i="1" s="1"/>
  <c r="AB344" i="1" s="1"/>
  <c r="AC344" i="1" s="1"/>
  <c r="AD344" i="1" s="1"/>
  <c r="AE344" i="1" s="1"/>
  <c r="AF344" i="1" s="1"/>
  <c r="R346" i="1"/>
  <c r="U345" i="1"/>
  <c r="AE341" i="1"/>
  <c r="AF341" i="1" s="1"/>
  <c r="AG341" i="1" s="1"/>
  <c r="AH341" i="1" s="1"/>
  <c r="AI341" i="1" s="1"/>
  <c r="AJ341" i="1" s="1"/>
  <c r="AJ343" i="1"/>
  <c r="AK343" i="1" s="1"/>
  <c r="AL343" i="1" s="1"/>
  <c r="G347" i="1"/>
  <c r="AM339" i="1"/>
  <c r="D339" i="1" s="1"/>
  <c r="AL339" i="1"/>
  <c r="AA342" i="1"/>
  <c r="H347" i="1"/>
  <c r="N347" i="1" s="1"/>
  <c r="M346" i="1"/>
  <c r="L346" i="1"/>
  <c r="K346" i="1"/>
  <c r="E339" i="1" l="1"/>
  <c r="F339" i="1" s="1"/>
  <c r="C340" i="1" s="1"/>
  <c r="C341" i="1" s="1"/>
  <c r="I352" i="1"/>
  <c r="S346" i="1"/>
  <c r="T346" i="1" s="1"/>
  <c r="AN348" i="1"/>
  <c r="AR347" i="1"/>
  <c r="V346" i="1"/>
  <c r="W346" i="1" s="1"/>
  <c r="R347" i="1"/>
  <c r="U346" i="1"/>
  <c r="Y345" i="1"/>
  <c r="Z345" i="1" s="1"/>
  <c r="AG344" i="1"/>
  <c r="AH344" i="1" s="1"/>
  <c r="AI344" i="1" s="1"/>
  <c r="AK341" i="1"/>
  <c r="AM341" i="1" s="1"/>
  <c r="AM343" i="1"/>
  <c r="G348" i="1"/>
  <c r="H348" i="1"/>
  <c r="N348" i="1" s="1"/>
  <c r="M347" i="1"/>
  <c r="L347" i="1"/>
  <c r="K347" i="1"/>
  <c r="AB342" i="1"/>
  <c r="I353" i="1" l="1"/>
  <c r="S347" i="1"/>
  <c r="T347" i="1" s="1"/>
  <c r="AN349" i="1"/>
  <c r="AR348" i="1"/>
  <c r="R348" i="1"/>
  <c r="U347" i="1"/>
  <c r="V347" i="1"/>
  <c r="W347" i="1" s="1"/>
  <c r="X347" i="1" s="1"/>
  <c r="AA345" i="1"/>
  <c r="AB345" i="1" s="1"/>
  <c r="AC345" i="1" s="1"/>
  <c r="AJ344" i="1"/>
  <c r="AK344" i="1" s="1"/>
  <c r="AL344" i="1" s="1"/>
  <c r="D341" i="1"/>
  <c r="D343" i="1"/>
  <c r="AL341" i="1"/>
  <c r="G349" i="1"/>
  <c r="X346" i="1"/>
  <c r="AC342" i="1"/>
  <c r="AD342" i="1" s="1"/>
  <c r="AE342" i="1" s="1"/>
  <c r="AF342" i="1" s="1"/>
  <c r="AG342" i="1" s="1"/>
  <c r="AH342" i="1" s="1"/>
  <c r="AI342" i="1" s="1"/>
  <c r="AJ342" i="1" s="1"/>
  <c r="AK342" i="1" s="1"/>
  <c r="AL342" i="1" s="1"/>
  <c r="H349" i="1"/>
  <c r="N349" i="1" s="1"/>
  <c r="L348" i="1"/>
  <c r="K348" i="1"/>
  <c r="M348" i="1"/>
  <c r="E343" i="1" l="1"/>
  <c r="F343" i="1" s="1"/>
  <c r="E341" i="1"/>
  <c r="F341" i="1" s="1"/>
  <c r="C342" i="1" s="1"/>
  <c r="I354" i="1"/>
  <c r="S348" i="1"/>
  <c r="T348" i="1" s="1"/>
  <c r="AR349" i="1"/>
  <c r="AN350" i="1"/>
  <c r="V348" i="1"/>
  <c r="W348" i="1" s="1"/>
  <c r="X348" i="1" s="1"/>
  <c r="R349" i="1"/>
  <c r="U348" i="1"/>
  <c r="AD345" i="1"/>
  <c r="AE345" i="1" s="1"/>
  <c r="AM344" i="1"/>
  <c r="D344" i="1" s="1"/>
  <c r="Y347" i="1"/>
  <c r="G350" i="1"/>
  <c r="Y346" i="1"/>
  <c r="AM342" i="1"/>
  <c r="D342" i="1" s="1"/>
  <c r="H350" i="1"/>
  <c r="N350" i="1" s="1"/>
  <c r="L349" i="1"/>
  <c r="M349" i="1"/>
  <c r="K349" i="1"/>
  <c r="E342" i="1" l="1"/>
  <c r="E344" i="1"/>
  <c r="F344" i="1" s="1"/>
  <c r="I355" i="1"/>
  <c r="S349" i="1"/>
  <c r="T349" i="1" s="1"/>
  <c r="AR350" i="1"/>
  <c r="AN351" i="1"/>
  <c r="V349" i="1"/>
  <c r="W349" i="1" s="1"/>
  <c r="R350" i="1"/>
  <c r="U349" i="1"/>
  <c r="Z347" i="1"/>
  <c r="AA347" i="1" s="1"/>
  <c r="Y348" i="1"/>
  <c r="G351" i="1"/>
  <c r="AF345" i="1"/>
  <c r="Z346" i="1"/>
  <c r="AA346" i="1" s="1"/>
  <c r="H351" i="1"/>
  <c r="N351" i="1" s="1"/>
  <c r="L350" i="1"/>
  <c r="M350" i="1"/>
  <c r="K350" i="1"/>
  <c r="F342" i="1" l="1"/>
  <c r="C343" i="1" s="1"/>
  <c r="C344" i="1" s="1"/>
  <c r="C345" i="1" s="1"/>
  <c r="I356" i="1"/>
  <c r="S350" i="1"/>
  <c r="T350" i="1" s="1"/>
  <c r="AN352" i="1"/>
  <c r="AR351" i="1"/>
  <c r="R351" i="1"/>
  <c r="U350" i="1"/>
  <c r="V350" i="1"/>
  <c r="W350" i="1" s="1"/>
  <c r="X350" i="1" s="1"/>
  <c r="AB347" i="1"/>
  <c r="Z348" i="1"/>
  <c r="AA348" i="1" s="1"/>
  <c r="G352" i="1"/>
  <c r="H352" i="1"/>
  <c r="N352" i="1" s="1"/>
  <c r="K351" i="1"/>
  <c r="L351" i="1"/>
  <c r="M351" i="1"/>
  <c r="AG345" i="1"/>
  <c r="AH345" i="1" s="1"/>
  <c r="AI345" i="1" s="1"/>
  <c r="AJ345" i="1" s="1"/>
  <c r="AK345" i="1" s="1"/>
  <c r="AL345" i="1" s="1"/>
  <c r="X349" i="1"/>
  <c r="AB346" i="1"/>
  <c r="AC346" i="1" s="1"/>
  <c r="AD346" i="1" s="1"/>
  <c r="V351" i="1" l="1"/>
  <c r="I357" i="1"/>
  <c r="S351" i="1"/>
  <c r="T351" i="1" s="1"/>
  <c r="AN353" i="1"/>
  <c r="AR352" i="1"/>
  <c r="R352" i="1"/>
  <c r="U351" i="1"/>
  <c r="Y350" i="1"/>
  <c r="Z350" i="1" s="1"/>
  <c r="AM345" i="1"/>
  <c r="D345" i="1" s="1"/>
  <c r="AC347" i="1"/>
  <c r="G353" i="1"/>
  <c r="AB348" i="1"/>
  <c r="AC348" i="1" s="1"/>
  <c r="AD348" i="1" s="1"/>
  <c r="AE348" i="1" s="1"/>
  <c r="AE346" i="1"/>
  <c r="AF346" i="1" s="1"/>
  <c r="AG346" i="1" s="1"/>
  <c r="AH346" i="1" s="1"/>
  <c r="AI346" i="1" s="1"/>
  <c r="AJ346" i="1" s="1"/>
  <c r="AK346" i="1" s="1"/>
  <c r="AL346" i="1" s="1"/>
  <c r="Y349" i="1"/>
  <c r="H353" i="1"/>
  <c r="N353" i="1" s="1"/>
  <c r="L352" i="1"/>
  <c r="K352" i="1"/>
  <c r="M352" i="1"/>
  <c r="W351" i="1"/>
  <c r="E345" i="1" l="1"/>
  <c r="F345" i="1" s="1"/>
  <c r="C346" i="1" s="1"/>
  <c r="I358" i="1"/>
  <c r="S352" i="1"/>
  <c r="T352" i="1" s="1"/>
  <c r="AR353" i="1"/>
  <c r="AN354" i="1"/>
  <c r="V352" i="1"/>
  <c r="W352" i="1" s="1"/>
  <c r="X352" i="1" s="1"/>
  <c r="R353" i="1"/>
  <c r="U352" i="1"/>
  <c r="AA350" i="1"/>
  <c r="AB350" i="1" s="1"/>
  <c r="AD347" i="1"/>
  <c r="AE347" i="1" s="1"/>
  <c r="AF347" i="1" s="1"/>
  <c r="AF348" i="1"/>
  <c r="AG348" i="1" s="1"/>
  <c r="AH348" i="1" s="1"/>
  <c r="AM346" i="1"/>
  <c r="Z349" i="1"/>
  <c r="AA349" i="1" s="1"/>
  <c r="AB349" i="1" s="1"/>
  <c r="AC349" i="1" s="1"/>
  <c r="G354" i="1"/>
  <c r="H354" i="1"/>
  <c r="N354" i="1" s="1"/>
  <c r="K353" i="1"/>
  <c r="M353" i="1"/>
  <c r="L353" i="1"/>
  <c r="X351" i="1"/>
  <c r="I359" i="1" l="1"/>
  <c r="S353" i="1"/>
  <c r="T353" i="1" s="1"/>
  <c r="AN355" i="1"/>
  <c r="AR354" i="1"/>
  <c r="V353" i="1"/>
  <c r="W353" i="1" s="1"/>
  <c r="R354" i="1"/>
  <c r="U353" i="1"/>
  <c r="Y352" i="1"/>
  <c r="Z352" i="1" s="1"/>
  <c r="AC350" i="1"/>
  <c r="AD350" i="1" s="1"/>
  <c r="AI348" i="1"/>
  <c r="AJ348" i="1" s="1"/>
  <c r="AK348" i="1" s="1"/>
  <c r="AL348" i="1" s="1"/>
  <c r="D346" i="1"/>
  <c r="AG347" i="1"/>
  <c r="AH347" i="1" s="1"/>
  <c r="AI347" i="1" s="1"/>
  <c r="AJ347" i="1" s="1"/>
  <c r="G355" i="1"/>
  <c r="AD349" i="1"/>
  <c r="AE349" i="1" s="1"/>
  <c r="AF349" i="1" s="1"/>
  <c r="H355" i="1"/>
  <c r="N355" i="1" s="1"/>
  <c r="M354" i="1"/>
  <c r="L354" i="1"/>
  <c r="K354" i="1"/>
  <c r="Y351" i="1"/>
  <c r="E346" i="1" l="1"/>
  <c r="F346" i="1" s="1"/>
  <c r="C347" i="1" s="1"/>
  <c r="I360" i="1"/>
  <c r="S354" i="1"/>
  <c r="T354" i="1" s="1"/>
  <c r="AN356" i="1"/>
  <c r="AR355" i="1"/>
  <c r="V354" i="1"/>
  <c r="W354" i="1" s="1"/>
  <c r="X354" i="1" s="1"/>
  <c r="R355" i="1"/>
  <c r="U354" i="1"/>
  <c r="AE350" i="1"/>
  <c r="AF350" i="1" s="1"/>
  <c r="AG350" i="1" s="1"/>
  <c r="AH350" i="1" s="1"/>
  <c r="AI350" i="1" s="1"/>
  <c r="AJ350" i="1" s="1"/>
  <c r="AK350" i="1" s="1"/>
  <c r="AL350" i="1" s="1"/>
  <c r="AM348" i="1"/>
  <c r="D348" i="1" s="1"/>
  <c r="AK347" i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G356" i="1"/>
  <c r="AG349" i="1"/>
  <c r="AH349" i="1" s="1"/>
  <c r="AI349" i="1" s="1"/>
  <c r="AJ349" i="1" s="1"/>
  <c r="AK349" i="1" s="1"/>
  <c r="AL349" i="1" s="1"/>
  <c r="X353" i="1"/>
  <c r="Y353" i="1" s="1"/>
  <c r="Z351" i="1"/>
  <c r="H356" i="1"/>
  <c r="N356" i="1" s="1"/>
  <c r="L355" i="1"/>
  <c r="M355" i="1"/>
  <c r="K355" i="1"/>
  <c r="E348" i="1" l="1"/>
  <c r="F348" i="1" s="1"/>
  <c r="I361" i="1"/>
  <c r="S355" i="1"/>
  <c r="T355" i="1" s="1"/>
  <c r="AR356" i="1"/>
  <c r="AN357" i="1"/>
  <c r="V355" i="1"/>
  <c r="W355" i="1" s="1"/>
  <c r="X355" i="1" s="1"/>
  <c r="R356" i="1"/>
  <c r="U355" i="1"/>
  <c r="AM350" i="1"/>
  <c r="D350" i="1" s="1"/>
  <c r="Y354" i="1"/>
  <c r="Z354" i="1" s="1"/>
  <c r="AL347" i="1"/>
  <c r="AM347" i="1"/>
  <c r="D347" i="1" s="1"/>
  <c r="AM349" i="1"/>
  <c r="D349" i="1" s="1"/>
  <c r="G357" i="1"/>
  <c r="Z353" i="1"/>
  <c r="AM352" i="1"/>
  <c r="H357" i="1"/>
  <c r="N357" i="1" s="1"/>
  <c r="K356" i="1"/>
  <c r="M356" i="1"/>
  <c r="L356" i="1"/>
  <c r="AA351" i="1"/>
  <c r="E350" i="1" l="1"/>
  <c r="F350" i="1" s="1"/>
  <c r="E349" i="1"/>
  <c r="F349" i="1" s="1"/>
  <c r="E347" i="1"/>
  <c r="F347" i="1" s="1"/>
  <c r="C348" i="1" s="1"/>
  <c r="C349" i="1" s="1"/>
  <c r="I362" i="1"/>
  <c r="S356" i="1"/>
  <c r="T356" i="1" s="1"/>
  <c r="AN358" i="1"/>
  <c r="AR357" i="1"/>
  <c r="V356" i="1"/>
  <c r="W356" i="1" s="1"/>
  <c r="X356" i="1" s="1"/>
  <c r="Y356" i="1" s="1"/>
  <c r="Z356" i="1" s="1"/>
  <c r="R357" i="1"/>
  <c r="U356" i="1"/>
  <c r="Y355" i="1"/>
  <c r="Z355" i="1" s="1"/>
  <c r="AA355" i="1" s="1"/>
  <c r="AA354" i="1"/>
  <c r="AB354" i="1" s="1"/>
  <c r="D352" i="1"/>
  <c r="G358" i="1"/>
  <c r="AB351" i="1"/>
  <c r="AC351" i="1" s="1"/>
  <c r="AD351" i="1" s="1"/>
  <c r="AE351" i="1" s="1"/>
  <c r="AF351" i="1" s="1"/>
  <c r="H358" i="1"/>
  <c r="N358" i="1" s="1"/>
  <c r="M357" i="1"/>
  <c r="L357" i="1"/>
  <c r="K357" i="1"/>
  <c r="AA353" i="1"/>
  <c r="AB353" i="1" s="1"/>
  <c r="C350" i="1" l="1"/>
  <c r="C351" i="1" s="1"/>
  <c r="E352" i="1"/>
  <c r="F352" i="1" s="1"/>
  <c r="I363" i="1"/>
  <c r="S357" i="1"/>
  <c r="T357" i="1" s="1"/>
  <c r="AN359" i="1"/>
  <c r="AR358" i="1"/>
  <c r="V357" i="1"/>
  <c r="W357" i="1" s="1"/>
  <c r="X357" i="1" s="1"/>
  <c r="Y357" i="1" s="1"/>
  <c r="R358" i="1"/>
  <c r="U357" i="1"/>
  <c r="AC354" i="1"/>
  <c r="AB355" i="1"/>
  <c r="AC355" i="1" s="1"/>
  <c r="AD355" i="1" s="1"/>
  <c r="G359" i="1"/>
  <c r="AG351" i="1"/>
  <c r="AH351" i="1" s="1"/>
  <c r="AI351" i="1" s="1"/>
  <c r="AJ351" i="1" s="1"/>
  <c r="AK351" i="1" s="1"/>
  <c r="AL351" i="1" s="1"/>
  <c r="AA356" i="1"/>
  <c r="AC353" i="1"/>
  <c r="H359" i="1"/>
  <c r="N359" i="1" s="1"/>
  <c r="K358" i="1"/>
  <c r="L358" i="1"/>
  <c r="M358" i="1"/>
  <c r="I364" i="1" l="1"/>
  <c r="S358" i="1"/>
  <c r="T358" i="1" s="1"/>
  <c r="AR359" i="1"/>
  <c r="AN360" i="1"/>
  <c r="V358" i="1"/>
  <c r="W358" i="1" s="1"/>
  <c r="R359" i="1"/>
  <c r="U358" i="1"/>
  <c r="AD354" i="1"/>
  <c r="AE355" i="1"/>
  <c r="AF355" i="1" s="1"/>
  <c r="AG355" i="1" s="1"/>
  <c r="AH355" i="1" s="1"/>
  <c r="AI355" i="1" s="1"/>
  <c r="AJ355" i="1" s="1"/>
  <c r="AK355" i="1" s="1"/>
  <c r="AL355" i="1" s="1"/>
  <c r="AM351" i="1"/>
  <c r="Z357" i="1"/>
  <c r="AA357" i="1" s="1"/>
  <c r="AB357" i="1" s="1"/>
  <c r="G360" i="1"/>
  <c r="AB356" i="1"/>
  <c r="H360" i="1"/>
  <c r="N360" i="1" s="1"/>
  <c r="L359" i="1"/>
  <c r="K359" i="1"/>
  <c r="M359" i="1"/>
  <c r="AD353" i="1"/>
  <c r="AE353" i="1" s="1"/>
  <c r="AF353" i="1" s="1"/>
  <c r="AG353" i="1" s="1"/>
  <c r="AH353" i="1" s="1"/>
  <c r="AI353" i="1" s="1"/>
  <c r="AJ353" i="1" s="1"/>
  <c r="AK353" i="1" s="1"/>
  <c r="AL353" i="1" s="1"/>
  <c r="I365" i="1" l="1"/>
  <c r="S359" i="1"/>
  <c r="T359" i="1" s="1"/>
  <c r="AN361" i="1"/>
  <c r="AR360" i="1"/>
  <c r="X358" i="1"/>
  <c r="Y358" i="1" s="1"/>
  <c r="V359" i="1"/>
  <c r="W359" i="1" s="1"/>
  <c r="X359" i="1" s="1"/>
  <c r="R360" i="1"/>
  <c r="U359" i="1"/>
  <c r="AM355" i="1"/>
  <c r="D355" i="1" s="1"/>
  <c r="D351" i="1"/>
  <c r="AE354" i="1"/>
  <c r="AF354" i="1" s="1"/>
  <c r="AG354" i="1" s="1"/>
  <c r="AH354" i="1" s="1"/>
  <c r="AI354" i="1" s="1"/>
  <c r="AJ354" i="1" s="1"/>
  <c r="AK354" i="1" s="1"/>
  <c r="AL354" i="1" s="1"/>
  <c r="AC357" i="1"/>
  <c r="AD357" i="1" s="1"/>
  <c r="AE357" i="1" s="1"/>
  <c r="AF357" i="1" s="1"/>
  <c r="G361" i="1"/>
  <c r="AM353" i="1"/>
  <c r="D353" i="1" s="1"/>
  <c r="H361" i="1"/>
  <c r="N361" i="1" s="1"/>
  <c r="L360" i="1"/>
  <c r="K360" i="1"/>
  <c r="M360" i="1"/>
  <c r="AC356" i="1"/>
  <c r="E351" i="1" l="1"/>
  <c r="E355" i="1"/>
  <c r="F355" i="1" s="1"/>
  <c r="E353" i="1"/>
  <c r="F353" i="1" s="1"/>
  <c r="I366" i="1"/>
  <c r="S360" i="1"/>
  <c r="T360" i="1" s="1"/>
  <c r="AN362" i="1"/>
  <c r="AR361" i="1"/>
  <c r="Z358" i="1"/>
  <c r="AA358" i="1" s="1"/>
  <c r="AB358" i="1" s="1"/>
  <c r="AC358" i="1" s="1"/>
  <c r="AD358" i="1" s="1"/>
  <c r="AE358" i="1" s="1"/>
  <c r="AF358" i="1" s="1"/>
  <c r="AG358" i="1" s="1"/>
  <c r="R361" i="1"/>
  <c r="U360" i="1"/>
  <c r="V360" i="1"/>
  <c r="W360" i="1" s="1"/>
  <c r="Y359" i="1"/>
  <c r="Z359" i="1" s="1"/>
  <c r="AM354" i="1"/>
  <c r="G362" i="1"/>
  <c r="AD356" i="1"/>
  <c r="AE356" i="1" s="1"/>
  <c r="AF356" i="1" s="1"/>
  <c r="AG356" i="1" s="1"/>
  <c r="AH356" i="1" s="1"/>
  <c r="AI356" i="1" s="1"/>
  <c r="AJ356" i="1" s="1"/>
  <c r="AK356" i="1" s="1"/>
  <c r="AL356" i="1" s="1"/>
  <c r="AG357" i="1"/>
  <c r="H362" i="1"/>
  <c r="N362" i="1" s="1"/>
  <c r="K361" i="1"/>
  <c r="M361" i="1"/>
  <c r="L361" i="1"/>
  <c r="F351" i="1" l="1"/>
  <c r="C352" i="1" s="1"/>
  <c r="C353" i="1" s="1"/>
  <c r="C354" i="1" s="1"/>
  <c r="I367" i="1"/>
  <c r="S361" i="1"/>
  <c r="T361" i="1" s="1"/>
  <c r="AN363" i="1"/>
  <c r="AR362" i="1"/>
  <c r="V361" i="1"/>
  <c r="W361" i="1" s="1"/>
  <c r="X361" i="1" s="1"/>
  <c r="R362" i="1"/>
  <c r="U361" i="1"/>
  <c r="D354" i="1"/>
  <c r="G363" i="1"/>
  <c r="AH358" i="1"/>
  <c r="AI358" i="1" s="1"/>
  <c r="AJ358" i="1" s="1"/>
  <c r="AK358" i="1" s="1"/>
  <c r="AL358" i="1" s="1"/>
  <c r="H363" i="1"/>
  <c r="N363" i="1" s="1"/>
  <c r="L362" i="1"/>
  <c r="K362" i="1"/>
  <c r="M362" i="1"/>
  <c r="AM356" i="1"/>
  <c r="AH357" i="1"/>
  <c r="AI357" i="1" s="1"/>
  <c r="AJ357" i="1" s="1"/>
  <c r="AK357" i="1" s="1"/>
  <c r="AL357" i="1" s="1"/>
  <c r="X360" i="1"/>
  <c r="AA359" i="1"/>
  <c r="E354" i="1" l="1"/>
  <c r="F354" i="1" s="1"/>
  <c r="C355" i="1" s="1"/>
  <c r="C356" i="1" s="1"/>
  <c r="I368" i="1"/>
  <c r="S362" i="1"/>
  <c r="T362" i="1" s="1"/>
  <c r="AR363" i="1"/>
  <c r="AN364" i="1"/>
  <c r="R363" i="1"/>
  <c r="U362" i="1"/>
  <c r="V362" i="1"/>
  <c r="W362" i="1" s="1"/>
  <c r="X362" i="1" s="1"/>
  <c r="Y362" i="1" s="1"/>
  <c r="D356" i="1"/>
  <c r="AM358" i="1"/>
  <c r="Y361" i="1"/>
  <c r="Z361" i="1" s="1"/>
  <c r="G364" i="1"/>
  <c r="Y360" i="1"/>
  <c r="H364" i="1"/>
  <c r="N364" i="1" s="1"/>
  <c r="L363" i="1"/>
  <c r="K363" i="1"/>
  <c r="M363" i="1"/>
  <c r="AM357" i="1"/>
  <c r="AB359" i="1"/>
  <c r="E356" i="1" l="1"/>
  <c r="F356" i="1" s="1"/>
  <c r="C357" i="1" s="1"/>
  <c r="I369" i="1"/>
  <c r="S363" i="1"/>
  <c r="T363" i="1" s="1"/>
  <c r="AR364" i="1"/>
  <c r="AN365" i="1"/>
  <c r="R364" i="1"/>
  <c r="U363" i="1"/>
  <c r="V363" i="1"/>
  <c r="W363" i="1" s="1"/>
  <c r="X363" i="1" s="1"/>
  <c r="D357" i="1"/>
  <c r="Z362" i="1"/>
  <c r="D358" i="1"/>
  <c r="G365" i="1"/>
  <c r="H365" i="1"/>
  <c r="N365" i="1" s="1"/>
  <c r="K364" i="1"/>
  <c r="M364" i="1"/>
  <c r="L364" i="1"/>
  <c r="AC359" i="1"/>
  <c r="Z360" i="1"/>
  <c r="AA360" i="1" s="1"/>
  <c r="AB360" i="1" s="1"/>
  <c r="AA361" i="1"/>
  <c r="AB361" i="1" s="1"/>
  <c r="E358" i="1" l="1"/>
  <c r="F358" i="1" s="1"/>
  <c r="E357" i="1"/>
  <c r="I370" i="1"/>
  <c r="S364" i="1"/>
  <c r="T364" i="1" s="1"/>
  <c r="AN366" i="1"/>
  <c r="AR365" i="1"/>
  <c r="R365" i="1"/>
  <c r="U364" i="1"/>
  <c r="V364" i="1"/>
  <c r="W364" i="1" s="1"/>
  <c r="X364" i="1" s="1"/>
  <c r="AA362" i="1"/>
  <c r="AB362" i="1" s="1"/>
  <c r="G366" i="1"/>
  <c r="Y363" i="1"/>
  <c r="Z363" i="1" s="1"/>
  <c r="AA363" i="1" s="1"/>
  <c r="H366" i="1"/>
  <c r="N366" i="1" s="1"/>
  <c r="L365" i="1"/>
  <c r="K365" i="1"/>
  <c r="M365" i="1"/>
  <c r="AC361" i="1"/>
  <c r="AD361" i="1" s="1"/>
  <c r="AE361" i="1" s="1"/>
  <c r="AF361" i="1" s="1"/>
  <c r="AG361" i="1" s="1"/>
  <c r="AH361" i="1" s="1"/>
  <c r="AI361" i="1" s="1"/>
  <c r="AD359" i="1"/>
  <c r="AE359" i="1" s="1"/>
  <c r="AF359" i="1" s="1"/>
  <c r="AG359" i="1" s="1"/>
  <c r="AH359" i="1" s="1"/>
  <c r="AI359" i="1" s="1"/>
  <c r="AJ359" i="1" s="1"/>
  <c r="AK359" i="1" s="1"/>
  <c r="AC360" i="1"/>
  <c r="AD360" i="1" s="1"/>
  <c r="F357" i="1" l="1"/>
  <c r="C358" i="1" s="1"/>
  <c r="C359" i="1" s="1"/>
  <c r="I371" i="1"/>
  <c r="S365" i="1"/>
  <c r="T365" i="1" s="1"/>
  <c r="AN367" i="1"/>
  <c r="AR366" i="1"/>
  <c r="V365" i="1"/>
  <c r="W365" i="1" s="1"/>
  <c r="X365" i="1" s="1"/>
  <c r="R366" i="1"/>
  <c r="U365" i="1"/>
  <c r="AC362" i="1"/>
  <c r="AD362" i="1" s="1"/>
  <c r="AE362" i="1" s="1"/>
  <c r="AF362" i="1" s="1"/>
  <c r="AG362" i="1" s="1"/>
  <c r="AH362" i="1" s="1"/>
  <c r="AI362" i="1" s="1"/>
  <c r="AJ362" i="1" s="1"/>
  <c r="AK362" i="1" s="1"/>
  <c r="G367" i="1"/>
  <c r="AJ361" i="1"/>
  <c r="AK361" i="1" s="1"/>
  <c r="AB363" i="1"/>
  <c r="AE360" i="1"/>
  <c r="AL359" i="1"/>
  <c r="AM359" i="1"/>
  <c r="D359" i="1" s="1"/>
  <c r="Y364" i="1"/>
  <c r="H367" i="1"/>
  <c r="N367" i="1" s="1"/>
  <c r="L366" i="1"/>
  <c r="K366" i="1"/>
  <c r="M366" i="1"/>
  <c r="E359" i="1" l="1"/>
  <c r="I372" i="1"/>
  <c r="S366" i="1"/>
  <c r="T366" i="1" s="1"/>
  <c r="AR367" i="1"/>
  <c r="AN368" i="1"/>
  <c r="AM361" i="1"/>
  <c r="D361" i="1" s="1"/>
  <c r="V366" i="1"/>
  <c r="W366" i="1" s="1"/>
  <c r="R367" i="1"/>
  <c r="U366" i="1"/>
  <c r="AM362" i="1"/>
  <c r="G368" i="1"/>
  <c r="AL362" i="1"/>
  <c r="AL361" i="1"/>
  <c r="AC363" i="1"/>
  <c r="AD363" i="1" s="1"/>
  <c r="AE363" i="1" s="1"/>
  <c r="AF363" i="1" s="1"/>
  <c r="AG363" i="1" s="1"/>
  <c r="AH363" i="1" s="1"/>
  <c r="AI363" i="1" s="1"/>
  <c r="AJ363" i="1" s="1"/>
  <c r="AK363" i="1" s="1"/>
  <c r="Z364" i="1"/>
  <c r="AA364" i="1" s="1"/>
  <c r="Y365" i="1"/>
  <c r="H368" i="1"/>
  <c r="N368" i="1" s="1"/>
  <c r="M367" i="1"/>
  <c r="L367" i="1"/>
  <c r="K367" i="1"/>
  <c r="AF360" i="1"/>
  <c r="AG360" i="1" s="1"/>
  <c r="AH360" i="1" s="1"/>
  <c r="AI360" i="1" s="1"/>
  <c r="AJ360" i="1" s="1"/>
  <c r="AK360" i="1" s="1"/>
  <c r="AL360" i="1" s="1"/>
  <c r="F359" i="1" l="1"/>
  <c r="C360" i="1" s="1"/>
  <c r="E361" i="1"/>
  <c r="F361" i="1" s="1"/>
  <c r="I373" i="1"/>
  <c r="S367" i="1"/>
  <c r="T367" i="1" s="1"/>
  <c r="V367" i="1"/>
  <c r="W367" i="1" s="1"/>
  <c r="X367" i="1" s="1"/>
  <c r="AN369" i="1"/>
  <c r="AR368" i="1"/>
  <c r="R368" i="1"/>
  <c r="U367" i="1"/>
  <c r="D362" i="1"/>
  <c r="G369" i="1"/>
  <c r="AL363" i="1"/>
  <c r="AB364" i="1"/>
  <c r="AC364" i="1" s="1"/>
  <c r="AD364" i="1" s="1"/>
  <c r="AE364" i="1" s="1"/>
  <c r="AF364" i="1" s="1"/>
  <c r="AG364" i="1" s="1"/>
  <c r="AH364" i="1" s="1"/>
  <c r="X366" i="1"/>
  <c r="AM360" i="1"/>
  <c r="AM363" i="1"/>
  <c r="Z365" i="1"/>
  <c r="AA365" i="1" s="1"/>
  <c r="H369" i="1"/>
  <c r="N369" i="1" s="1"/>
  <c r="K368" i="1"/>
  <c r="M368" i="1"/>
  <c r="L368" i="1"/>
  <c r="E362" i="1" l="1"/>
  <c r="F362" i="1" s="1"/>
  <c r="I374" i="1"/>
  <c r="S368" i="1"/>
  <c r="T368" i="1" s="1"/>
  <c r="AN370" i="1"/>
  <c r="AR369" i="1"/>
  <c r="V368" i="1"/>
  <c r="W368" i="1" s="1"/>
  <c r="X368" i="1" s="1"/>
  <c r="R369" i="1"/>
  <c r="U368" i="1"/>
  <c r="D360" i="1"/>
  <c r="AI364" i="1"/>
  <c r="AJ364" i="1" s="1"/>
  <c r="AK364" i="1" s="1"/>
  <c r="AL364" i="1" s="1"/>
  <c r="D363" i="1"/>
  <c r="AB365" i="1"/>
  <c r="AC365" i="1" s="1"/>
  <c r="G370" i="1"/>
  <c r="Y367" i="1"/>
  <c r="Z367" i="1" s="1"/>
  <c r="Y366" i="1"/>
  <c r="Z366" i="1" s="1"/>
  <c r="H370" i="1"/>
  <c r="N370" i="1" s="1"/>
  <c r="K369" i="1"/>
  <c r="L369" i="1"/>
  <c r="M369" i="1"/>
  <c r="V369" i="1" l="1"/>
  <c r="W369" i="1" s="1"/>
  <c r="E360" i="1"/>
  <c r="F360" i="1" s="1"/>
  <c r="C361" i="1" s="1"/>
  <c r="C362" i="1" s="1"/>
  <c r="C363" i="1" s="1"/>
  <c r="E363" i="1"/>
  <c r="F363" i="1" s="1"/>
  <c r="I375" i="1"/>
  <c r="S369" i="1"/>
  <c r="T369" i="1" s="1"/>
  <c r="AN371" i="1"/>
  <c r="AR370" i="1"/>
  <c r="R370" i="1"/>
  <c r="U369" i="1"/>
  <c r="AM364" i="1"/>
  <c r="D364" i="1" s="1"/>
  <c r="AA366" i="1"/>
  <c r="AB366" i="1" s="1"/>
  <c r="AA367" i="1"/>
  <c r="AB367" i="1" s="1"/>
  <c r="Y368" i="1"/>
  <c r="Z368" i="1" s="1"/>
  <c r="G371" i="1"/>
  <c r="AD365" i="1"/>
  <c r="H371" i="1"/>
  <c r="N371" i="1" s="1"/>
  <c r="L370" i="1"/>
  <c r="M370" i="1"/>
  <c r="K370" i="1"/>
  <c r="C364" i="1" l="1"/>
  <c r="E364" i="1"/>
  <c r="F364" i="1" s="1"/>
  <c r="I376" i="1"/>
  <c r="S370" i="1"/>
  <c r="T370" i="1" s="1"/>
  <c r="AR371" i="1"/>
  <c r="AN372" i="1"/>
  <c r="V370" i="1"/>
  <c r="W370" i="1" s="1"/>
  <c r="R371" i="1"/>
  <c r="U370" i="1"/>
  <c r="AC366" i="1"/>
  <c r="AD366" i="1" s="1"/>
  <c r="AC367" i="1"/>
  <c r="AA368" i="1"/>
  <c r="AB368" i="1" s="1"/>
  <c r="G372" i="1"/>
  <c r="X369" i="1"/>
  <c r="H372" i="1"/>
  <c r="N372" i="1" s="1"/>
  <c r="M371" i="1"/>
  <c r="L371" i="1"/>
  <c r="K371" i="1"/>
  <c r="AE365" i="1"/>
  <c r="AF365" i="1" s="1"/>
  <c r="AG365" i="1" s="1"/>
  <c r="AH365" i="1" s="1"/>
  <c r="AI365" i="1" s="1"/>
  <c r="AJ365" i="1" s="1"/>
  <c r="AK365" i="1" s="1"/>
  <c r="AL365" i="1" s="1"/>
  <c r="C365" i="1" l="1"/>
  <c r="I377" i="1"/>
  <c r="S371" i="1"/>
  <c r="T371" i="1" s="1"/>
  <c r="AN373" i="1"/>
  <c r="AR372" i="1"/>
  <c r="V371" i="1"/>
  <c r="W371" i="1" s="1"/>
  <c r="R372" i="1"/>
  <c r="U371" i="1"/>
  <c r="X370" i="1"/>
  <c r="Y370" i="1" s="1"/>
  <c r="Z370" i="1" s="1"/>
  <c r="AA370" i="1" s="1"/>
  <c r="AB370" i="1" s="1"/>
  <c r="AC370" i="1" s="1"/>
  <c r="AD370" i="1" s="1"/>
  <c r="AE370" i="1" s="1"/>
  <c r="AF370" i="1" s="1"/>
  <c r="AC368" i="1"/>
  <c r="AD368" i="1" s="1"/>
  <c r="AE368" i="1" s="1"/>
  <c r="AE366" i="1"/>
  <c r="AF366" i="1" s="1"/>
  <c r="AG366" i="1" s="1"/>
  <c r="AH366" i="1" s="1"/>
  <c r="AI366" i="1" s="1"/>
  <c r="AJ366" i="1" s="1"/>
  <c r="AK366" i="1" s="1"/>
  <c r="AL366" i="1" s="1"/>
  <c r="AM365" i="1"/>
  <c r="D365" i="1" s="1"/>
  <c r="AD367" i="1"/>
  <c r="Y369" i="1"/>
  <c r="Z369" i="1" s="1"/>
  <c r="G373" i="1"/>
  <c r="H373" i="1"/>
  <c r="N373" i="1" s="1"/>
  <c r="M372" i="1"/>
  <c r="L372" i="1"/>
  <c r="K372" i="1"/>
  <c r="E365" i="1" l="1"/>
  <c r="F365" i="1" s="1"/>
  <c r="C366" i="1" s="1"/>
  <c r="I378" i="1"/>
  <c r="V372" i="1"/>
  <c r="W372" i="1" s="1"/>
  <c r="X372" i="1" s="1"/>
  <c r="S372" i="1"/>
  <c r="T372" i="1" s="1"/>
  <c r="AN374" i="1"/>
  <c r="AR373" i="1"/>
  <c r="R373" i="1"/>
  <c r="U372" i="1"/>
  <c r="AM366" i="1"/>
  <c r="D366" i="1" s="1"/>
  <c r="AF368" i="1"/>
  <c r="AG368" i="1" s="1"/>
  <c r="AH368" i="1" s="1"/>
  <c r="AI368" i="1" s="1"/>
  <c r="AJ368" i="1" s="1"/>
  <c r="AK368" i="1" s="1"/>
  <c r="AL368" i="1" s="1"/>
  <c r="G374" i="1"/>
  <c r="AE367" i="1"/>
  <c r="AF367" i="1" s="1"/>
  <c r="AG367" i="1" s="1"/>
  <c r="AH367" i="1" s="1"/>
  <c r="AI367" i="1" s="1"/>
  <c r="AJ367" i="1" s="1"/>
  <c r="AK367" i="1" s="1"/>
  <c r="AL367" i="1" s="1"/>
  <c r="AA369" i="1"/>
  <c r="AG370" i="1"/>
  <c r="AH370" i="1" s="1"/>
  <c r="AI370" i="1" s="1"/>
  <c r="X371" i="1"/>
  <c r="H374" i="1"/>
  <c r="N374" i="1" s="1"/>
  <c r="L373" i="1"/>
  <c r="M373" i="1"/>
  <c r="K373" i="1"/>
  <c r="E366" i="1" l="1"/>
  <c r="F366" i="1" s="1"/>
  <c r="C367" i="1" s="1"/>
  <c r="I379" i="1"/>
  <c r="S373" i="1"/>
  <c r="T373" i="1" s="1"/>
  <c r="V373" i="1"/>
  <c r="W373" i="1" s="1"/>
  <c r="AN375" i="1"/>
  <c r="AR374" i="1"/>
  <c r="R374" i="1"/>
  <c r="U373" i="1"/>
  <c r="Y372" i="1"/>
  <c r="Z372" i="1" s="1"/>
  <c r="AM368" i="1"/>
  <c r="G375" i="1"/>
  <c r="AJ370" i="1"/>
  <c r="AM367" i="1"/>
  <c r="AB369" i="1"/>
  <c r="Y371" i="1"/>
  <c r="Z371" i="1" s="1"/>
  <c r="H375" i="1"/>
  <c r="N375" i="1" s="1"/>
  <c r="L374" i="1"/>
  <c r="M374" i="1"/>
  <c r="K374" i="1"/>
  <c r="I380" i="1" l="1"/>
  <c r="S374" i="1"/>
  <c r="T374" i="1" s="1"/>
  <c r="AR375" i="1"/>
  <c r="AN376" i="1"/>
  <c r="V374" i="1"/>
  <c r="W374" i="1" s="1"/>
  <c r="X374" i="1" s="1"/>
  <c r="R375" i="1"/>
  <c r="U374" i="1"/>
  <c r="D367" i="1"/>
  <c r="AA372" i="1"/>
  <c r="AB372" i="1" s="1"/>
  <c r="AC372" i="1" s="1"/>
  <c r="D368" i="1"/>
  <c r="AA371" i="1"/>
  <c r="AB371" i="1" s="1"/>
  <c r="AC369" i="1"/>
  <c r="AD369" i="1" s="1"/>
  <c r="AE369" i="1" s="1"/>
  <c r="G376" i="1"/>
  <c r="AK370" i="1"/>
  <c r="AM370" i="1" s="1"/>
  <c r="H376" i="1"/>
  <c r="N376" i="1" s="1"/>
  <c r="M375" i="1"/>
  <c r="K375" i="1"/>
  <c r="L375" i="1"/>
  <c r="X373" i="1"/>
  <c r="E368" i="1" l="1"/>
  <c r="F368" i="1" s="1"/>
  <c r="E367" i="1"/>
  <c r="I381" i="1"/>
  <c r="S375" i="1"/>
  <c r="T375" i="1" s="1"/>
  <c r="AR376" i="1"/>
  <c r="AN377" i="1"/>
  <c r="V375" i="1"/>
  <c r="W375" i="1" s="1"/>
  <c r="X375" i="1" s="1"/>
  <c r="Y375" i="1" s="1"/>
  <c r="R376" i="1"/>
  <c r="U375" i="1"/>
  <c r="AL370" i="1"/>
  <c r="AD372" i="1"/>
  <c r="AE372" i="1" s="1"/>
  <c r="AF372" i="1" s="1"/>
  <c r="AG372" i="1" s="1"/>
  <c r="AH372" i="1" s="1"/>
  <c r="AI372" i="1" s="1"/>
  <c r="D370" i="1"/>
  <c r="G377" i="1"/>
  <c r="AC371" i="1"/>
  <c r="AD371" i="1" s="1"/>
  <c r="AF369" i="1"/>
  <c r="AG369" i="1" s="1"/>
  <c r="Y373" i="1"/>
  <c r="Z373" i="1" s="1"/>
  <c r="H377" i="1"/>
  <c r="N377" i="1" s="1"/>
  <c r="L376" i="1"/>
  <c r="M376" i="1"/>
  <c r="K376" i="1"/>
  <c r="Y374" i="1"/>
  <c r="F367" i="1" l="1"/>
  <c r="C368" i="1" s="1"/>
  <c r="C369" i="1" s="1"/>
  <c r="E370" i="1"/>
  <c r="F370" i="1" s="1"/>
  <c r="I382" i="1"/>
  <c r="S376" i="1"/>
  <c r="T376" i="1" s="1"/>
  <c r="AR377" i="1"/>
  <c r="AN378" i="1"/>
  <c r="R377" i="1"/>
  <c r="U376" i="1"/>
  <c r="V376" i="1"/>
  <c r="W376" i="1" s="1"/>
  <c r="X376" i="1" s="1"/>
  <c r="AJ372" i="1"/>
  <c r="AK372" i="1" s="1"/>
  <c r="AH369" i="1"/>
  <c r="AI369" i="1" s="1"/>
  <c r="AJ369" i="1" s="1"/>
  <c r="AK369" i="1" s="1"/>
  <c r="AL369" i="1" s="1"/>
  <c r="AE371" i="1"/>
  <c r="AF371" i="1" s="1"/>
  <c r="AG371" i="1" s="1"/>
  <c r="AH371" i="1" s="1"/>
  <c r="AI371" i="1" s="1"/>
  <c r="AJ371" i="1" s="1"/>
  <c r="AK371" i="1" s="1"/>
  <c r="AL371" i="1" s="1"/>
  <c r="G378" i="1"/>
  <c r="AA373" i="1"/>
  <c r="AB373" i="1" s="1"/>
  <c r="Z375" i="1"/>
  <c r="Z374" i="1"/>
  <c r="AA374" i="1" s="1"/>
  <c r="H378" i="1"/>
  <c r="N378" i="1" s="1"/>
  <c r="K377" i="1"/>
  <c r="L377" i="1"/>
  <c r="M377" i="1"/>
  <c r="I383" i="1" l="1"/>
  <c r="S377" i="1"/>
  <c r="T377" i="1" s="1"/>
  <c r="AR378" i="1"/>
  <c r="AN379" i="1"/>
  <c r="V377" i="1"/>
  <c r="W377" i="1" s="1"/>
  <c r="X377" i="1" s="1"/>
  <c r="R378" i="1"/>
  <c r="U377" i="1"/>
  <c r="AL372" i="1"/>
  <c r="AM372" i="1"/>
  <c r="D372" i="1" s="1"/>
  <c r="AM369" i="1"/>
  <c r="D369" i="1" s="1"/>
  <c r="AM371" i="1"/>
  <c r="G379" i="1"/>
  <c r="AB374" i="1"/>
  <c r="AC374" i="1" s="1"/>
  <c r="AC373" i="1"/>
  <c r="AD373" i="1" s="1"/>
  <c r="AA375" i="1"/>
  <c r="AB375" i="1" s="1"/>
  <c r="AC375" i="1" s="1"/>
  <c r="H379" i="1"/>
  <c r="N379" i="1" s="1"/>
  <c r="L378" i="1"/>
  <c r="K378" i="1"/>
  <c r="M378" i="1"/>
  <c r="Y376" i="1"/>
  <c r="E369" i="1" l="1"/>
  <c r="E372" i="1"/>
  <c r="F372" i="1" s="1"/>
  <c r="I384" i="1"/>
  <c r="S378" i="1"/>
  <c r="T378" i="1" s="1"/>
  <c r="V378" i="1"/>
  <c r="W378" i="1" s="1"/>
  <c r="AN380" i="1"/>
  <c r="AR379" i="1"/>
  <c r="R379" i="1"/>
  <c r="U378" i="1"/>
  <c r="D371" i="1"/>
  <c r="G380" i="1"/>
  <c r="AD374" i="1"/>
  <c r="AE374" i="1" s="1"/>
  <c r="AE373" i="1"/>
  <c r="AF373" i="1" s="1"/>
  <c r="Z376" i="1"/>
  <c r="H380" i="1"/>
  <c r="N380" i="1" s="1"/>
  <c r="L379" i="1"/>
  <c r="K379" i="1"/>
  <c r="M379" i="1"/>
  <c r="Y377" i="1"/>
  <c r="Z377" i="1" s="1"/>
  <c r="AD375" i="1"/>
  <c r="F369" i="1" l="1"/>
  <c r="C370" i="1" s="1"/>
  <c r="C371" i="1" s="1"/>
  <c r="E371" i="1"/>
  <c r="F371" i="1" s="1"/>
  <c r="I385" i="1"/>
  <c r="S379" i="1"/>
  <c r="T379" i="1" s="1"/>
  <c r="AN381" i="1"/>
  <c r="AR380" i="1"/>
  <c r="V379" i="1"/>
  <c r="W379" i="1" s="1"/>
  <c r="X379" i="1" s="1"/>
  <c r="Y379" i="1" s="1"/>
  <c r="Z379" i="1" s="1"/>
  <c r="AA379" i="1" s="1"/>
  <c r="R380" i="1"/>
  <c r="U379" i="1"/>
  <c r="AF374" i="1"/>
  <c r="AG374" i="1" s="1"/>
  <c r="AH374" i="1" s="1"/>
  <c r="AI374" i="1" s="1"/>
  <c r="AJ374" i="1" s="1"/>
  <c r="AK374" i="1" s="1"/>
  <c r="G381" i="1"/>
  <c r="AG373" i="1"/>
  <c r="AH373" i="1" s="1"/>
  <c r="AI373" i="1" s="1"/>
  <c r="AJ373" i="1" s="1"/>
  <c r="AK373" i="1" s="1"/>
  <c r="AL373" i="1" s="1"/>
  <c r="AE375" i="1"/>
  <c r="AF375" i="1" s="1"/>
  <c r="AG375" i="1" s="1"/>
  <c r="AH375" i="1" s="1"/>
  <c r="AI375" i="1" s="1"/>
  <c r="AJ375" i="1" s="1"/>
  <c r="AK375" i="1" s="1"/>
  <c r="AL375" i="1" s="1"/>
  <c r="X378" i="1"/>
  <c r="AA377" i="1"/>
  <c r="H381" i="1"/>
  <c r="N381" i="1" s="1"/>
  <c r="L380" i="1"/>
  <c r="M380" i="1"/>
  <c r="K380" i="1"/>
  <c r="AA376" i="1"/>
  <c r="AB376" i="1" s="1"/>
  <c r="C372" i="1" l="1"/>
  <c r="C373" i="1" s="1"/>
  <c r="I386" i="1"/>
  <c r="S380" i="1"/>
  <c r="T380" i="1" s="1"/>
  <c r="AN382" i="1"/>
  <c r="AR381" i="1"/>
  <c r="V380" i="1"/>
  <c r="W380" i="1" s="1"/>
  <c r="X380" i="1" s="1"/>
  <c r="R381" i="1"/>
  <c r="U380" i="1"/>
  <c r="AM374" i="1"/>
  <c r="D374" i="1" s="1"/>
  <c r="AM373" i="1"/>
  <c r="AM375" i="1"/>
  <c r="AC376" i="1"/>
  <c r="AD376" i="1" s="1"/>
  <c r="G382" i="1"/>
  <c r="AB379" i="1"/>
  <c r="AB377" i="1"/>
  <c r="Y378" i="1"/>
  <c r="AL374" i="1"/>
  <c r="H382" i="1"/>
  <c r="N382" i="1" s="1"/>
  <c r="M381" i="1"/>
  <c r="K381" i="1"/>
  <c r="L381" i="1"/>
  <c r="E374" i="1" l="1"/>
  <c r="F374" i="1" s="1"/>
  <c r="I387" i="1"/>
  <c r="S381" i="1"/>
  <c r="T381" i="1" s="1"/>
  <c r="AR382" i="1"/>
  <c r="AN383" i="1"/>
  <c r="R382" i="1"/>
  <c r="U381" i="1"/>
  <c r="V381" i="1"/>
  <c r="W381" i="1" s="1"/>
  <c r="AE376" i="1"/>
  <c r="AF376" i="1" s="1"/>
  <c r="AG376" i="1" s="1"/>
  <c r="AH376" i="1" s="1"/>
  <c r="AI376" i="1" s="1"/>
  <c r="AJ376" i="1" s="1"/>
  <c r="AK376" i="1" s="1"/>
  <c r="AL376" i="1" s="1"/>
  <c r="D375" i="1"/>
  <c r="D373" i="1"/>
  <c r="Y380" i="1"/>
  <c r="Z380" i="1" s="1"/>
  <c r="AA380" i="1" s="1"/>
  <c r="AB380" i="1" s="1"/>
  <c r="AC377" i="1"/>
  <c r="G383" i="1"/>
  <c r="H383" i="1"/>
  <c r="N383" i="1" s="1"/>
  <c r="L382" i="1"/>
  <c r="M382" i="1"/>
  <c r="K382" i="1"/>
  <c r="AC379" i="1"/>
  <c r="AD379" i="1" s="1"/>
  <c r="AE379" i="1" s="1"/>
  <c r="AF379" i="1" s="1"/>
  <c r="AG379" i="1" s="1"/>
  <c r="AH379" i="1" s="1"/>
  <c r="AI379" i="1" s="1"/>
  <c r="AJ379" i="1" s="1"/>
  <c r="AK379" i="1" s="1"/>
  <c r="AL379" i="1" s="1"/>
  <c r="Z378" i="1"/>
  <c r="E373" i="1" l="1"/>
  <c r="E375" i="1"/>
  <c r="F375" i="1" s="1"/>
  <c r="I388" i="1"/>
  <c r="S382" i="1"/>
  <c r="T382" i="1" s="1"/>
  <c r="AR383" i="1"/>
  <c r="AN384" i="1"/>
  <c r="V382" i="1"/>
  <c r="W382" i="1" s="1"/>
  <c r="X382" i="1" s="1"/>
  <c r="R383" i="1"/>
  <c r="U382" i="1"/>
  <c r="AM376" i="1"/>
  <c r="D376" i="1" s="1"/>
  <c r="G384" i="1"/>
  <c r="AD377" i="1"/>
  <c r="AM379" i="1"/>
  <c r="X381" i="1"/>
  <c r="Y381" i="1" s="1"/>
  <c r="H384" i="1"/>
  <c r="N384" i="1" s="1"/>
  <c r="M383" i="1"/>
  <c r="K383" i="1"/>
  <c r="L383" i="1"/>
  <c r="AA378" i="1"/>
  <c r="AB378" i="1" s="1"/>
  <c r="AC380" i="1"/>
  <c r="F373" i="1" l="1"/>
  <c r="C374" i="1" s="1"/>
  <c r="C375" i="1" s="1"/>
  <c r="C376" i="1" s="1"/>
  <c r="E376" i="1"/>
  <c r="F376" i="1" s="1"/>
  <c r="I389" i="1"/>
  <c r="S383" i="1"/>
  <c r="T383" i="1" s="1"/>
  <c r="AR384" i="1"/>
  <c r="AN385" i="1"/>
  <c r="R384" i="1"/>
  <c r="U383" i="1"/>
  <c r="V383" i="1"/>
  <c r="W383" i="1" s="1"/>
  <c r="X383" i="1" s="1"/>
  <c r="D379" i="1"/>
  <c r="Z381" i="1"/>
  <c r="AA381" i="1" s="1"/>
  <c r="G385" i="1"/>
  <c r="Y382" i="1"/>
  <c r="Z382" i="1" s="1"/>
  <c r="AA382" i="1" s="1"/>
  <c r="AE377" i="1"/>
  <c r="AF377" i="1" s="1"/>
  <c r="AG377" i="1" s="1"/>
  <c r="AH377" i="1" s="1"/>
  <c r="AI377" i="1" s="1"/>
  <c r="AJ377" i="1" s="1"/>
  <c r="AK377" i="1" s="1"/>
  <c r="AC378" i="1"/>
  <c r="AD378" i="1" s="1"/>
  <c r="M384" i="1"/>
  <c r="L384" i="1"/>
  <c r="K384" i="1"/>
  <c r="H385" i="1"/>
  <c r="N385" i="1" s="1"/>
  <c r="AD380" i="1"/>
  <c r="C377" i="1" l="1"/>
  <c r="E379" i="1"/>
  <c r="F379" i="1" s="1"/>
  <c r="I390" i="1"/>
  <c r="S384" i="1"/>
  <c r="T384" i="1" s="1"/>
  <c r="V384" i="1"/>
  <c r="W384" i="1" s="1"/>
  <c r="AR385" i="1"/>
  <c r="AN386" i="1"/>
  <c r="U384" i="1"/>
  <c r="R385" i="1"/>
  <c r="AB381" i="1"/>
  <c r="AC381" i="1" s="1"/>
  <c r="Y383" i="1"/>
  <c r="Z383" i="1" s="1"/>
  <c r="AA383" i="1" s="1"/>
  <c r="AB383" i="1" s="1"/>
  <c r="AL377" i="1"/>
  <c r="G386" i="1"/>
  <c r="AB382" i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77" i="1"/>
  <c r="D377" i="1" s="1"/>
  <c r="AE378" i="1"/>
  <c r="AF378" i="1" s="1"/>
  <c r="AG378" i="1" s="1"/>
  <c r="AH378" i="1" s="1"/>
  <c r="AI378" i="1" s="1"/>
  <c r="AJ378" i="1" s="1"/>
  <c r="AK378" i="1" s="1"/>
  <c r="AL378" i="1" s="1"/>
  <c r="AE380" i="1"/>
  <c r="K385" i="1"/>
  <c r="L385" i="1"/>
  <c r="H386" i="1"/>
  <c r="N386" i="1" s="1"/>
  <c r="M385" i="1"/>
  <c r="E377" i="1" l="1"/>
  <c r="F377" i="1" s="1"/>
  <c r="C378" i="1" s="1"/>
  <c r="I391" i="1"/>
  <c r="S385" i="1"/>
  <c r="T385" i="1" s="1"/>
  <c r="AR386" i="1"/>
  <c r="AN387" i="1"/>
  <c r="V385" i="1"/>
  <c r="W385" i="1" s="1"/>
  <c r="R386" i="1"/>
  <c r="U385" i="1"/>
  <c r="AD381" i="1"/>
  <c r="AE381" i="1" s="1"/>
  <c r="G387" i="1"/>
  <c r="AC383" i="1"/>
  <c r="AD383" i="1" s="1"/>
  <c r="AE383" i="1" s="1"/>
  <c r="AF383" i="1" s="1"/>
  <c r="AG383" i="1" s="1"/>
  <c r="AH383" i="1" s="1"/>
  <c r="AI383" i="1" s="1"/>
  <c r="AJ383" i="1" s="1"/>
  <c r="AK383" i="1" s="1"/>
  <c r="AL383" i="1" s="1"/>
  <c r="AM378" i="1"/>
  <c r="AM382" i="1"/>
  <c r="X384" i="1"/>
  <c r="H387" i="1"/>
  <c r="N387" i="1" s="1"/>
  <c r="L386" i="1"/>
  <c r="M386" i="1"/>
  <c r="K386" i="1"/>
  <c r="AF380" i="1"/>
  <c r="I392" i="1" l="1"/>
  <c r="S386" i="1"/>
  <c r="T386" i="1" s="1"/>
  <c r="AR387" i="1"/>
  <c r="AN388" i="1"/>
  <c r="U386" i="1"/>
  <c r="R387" i="1"/>
  <c r="V386" i="1"/>
  <c r="W386" i="1" s="1"/>
  <c r="D382" i="1"/>
  <c r="D378" i="1"/>
  <c r="AM383" i="1"/>
  <c r="AF381" i="1"/>
  <c r="G388" i="1"/>
  <c r="H388" i="1"/>
  <c r="N388" i="1" s="1"/>
  <c r="M387" i="1"/>
  <c r="L387" i="1"/>
  <c r="K387" i="1"/>
  <c r="X385" i="1"/>
  <c r="Y385" i="1" s="1"/>
  <c r="Z385" i="1" s="1"/>
  <c r="AG380" i="1"/>
  <c r="Y384" i="1"/>
  <c r="E378" i="1" l="1"/>
  <c r="E382" i="1"/>
  <c r="F382" i="1" s="1"/>
  <c r="I393" i="1"/>
  <c r="S387" i="1"/>
  <c r="T387" i="1" s="1"/>
  <c r="AR388" i="1"/>
  <c r="AN389" i="1"/>
  <c r="U387" i="1"/>
  <c r="R388" i="1"/>
  <c r="V387" i="1"/>
  <c r="W387" i="1" s="1"/>
  <c r="D383" i="1"/>
  <c r="AG381" i="1"/>
  <c r="G389" i="1"/>
  <c r="Z384" i="1"/>
  <c r="X386" i="1"/>
  <c r="H389" i="1"/>
  <c r="N389" i="1" s="1"/>
  <c r="K388" i="1"/>
  <c r="M388" i="1"/>
  <c r="L388" i="1"/>
  <c r="AH380" i="1"/>
  <c r="AI380" i="1" s="1"/>
  <c r="AJ380" i="1" s="1"/>
  <c r="AK380" i="1" s="1"/>
  <c r="AL380" i="1" s="1"/>
  <c r="AA385" i="1"/>
  <c r="AB385" i="1" s="1"/>
  <c r="AC385" i="1" s="1"/>
  <c r="F378" i="1" l="1"/>
  <c r="C379" i="1" s="1"/>
  <c r="C380" i="1" s="1"/>
  <c r="E383" i="1"/>
  <c r="F383" i="1" s="1"/>
  <c r="I394" i="1"/>
  <c r="S388" i="1"/>
  <c r="T388" i="1" s="1"/>
  <c r="AN390" i="1"/>
  <c r="AR389" i="1"/>
  <c r="U388" i="1"/>
  <c r="R389" i="1"/>
  <c r="S389" i="1" s="1"/>
  <c r="V388" i="1"/>
  <c r="W388" i="1" s="1"/>
  <c r="X388" i="1" s="1"/>
  <c r="AH381" i="1"/>
  <c r="AM380" i="1"/>
  <c r="G390" i="1"/>
  <c r="H390" i="1"/>
  <c r="N390" i="1" s="1"/>
  <c r="L389" i="1"/>
  <c r="K389" i="1"/>
  <c r="M389" i="1"/>
  <c r="X387" i="1"/>
  <c r="AD385" i="1"/>
  <c r="AE385" i="1" s="1"/>
  <c r="AF385" i="1" s="1"/>
  <c r="AG385" i="1" s="1"/>
  <c r="AH385" i="1" s="1"/>
  <c r="AI385" i="1" s="1"/>
  <c r="AJ385" i="1" s="1"/>
  <c r="AK385" i="1" s="1"/>
  <c r="AL385" i="1" s="1"/>
  <c r="Y386" i="1"/>
  <c r="AA384" i="1"/>
  <c r="I395" i="1" l="1"/>
  <c r="AN391" i="1"/>
  <c r="AR390" i="1"/>
  <c r="T389" i="1"/>
  <c r="U389" i="1"/>
  <c r="R390" i="1"/>
  <c r="D380" i="1"/>
  <c r="AI381" i="1"/>
  <c r="G391" i="1"/>
  <c r="AB384" i="1"/>
  <c r="AC384" i="1" s="1"/>
  <c r="AD384" i="1" s="1"/>
  <c r="AE384" i="1" s="1"/>
  <c r="Y387" i="1"/>
  <c r="Z387" i="1" s="1"/>
  <c r="H391" i="1"/>
  <c r="N391" i="1" s="1"/>
  <c r="L390" i="1"/>
  <c r="M390" i="1"/>
  <c r="K390" i="1"/>
  <c r="Y388" i="1"/>
  <c r="V389" i="1"/>
  <c r="AM385" i="1"/>
  <c r="Z386" i="1"/>
  <c r="E380" i="1" l="1"/>
  <c r="F380" i="1" s="1"/>
  <c r="C381" i="1" s="1"/>
  <c r="I396" i="1"/>
  <c r="S390" i="1"/>
  <c r="T390" i="1" s="1"/>
  <c r="AR391" i="1"/>
  <c r="AN392" i="1"/>
  <c r="U390" i="1"/>
  <c r="R391" i="1"/>
  <c r="V390" i="1"/>
  <c r="W390" i="1" s="1"/>
  <c r="X390" i="1" s="1"/>
  <c r="Y390" i="1" s="1"/>
  <c r="D385" i="1"/>
  <c r="AJ381" i="1"/>
  <c r="G392" i="1"/>
  <c r="AA387" i="1"/>
  <c r="AB387" i="1" s="1"/>
  <c r="W389" i="1"/>
  <c r="AA386" i="1"/>
  <c r="Z388" i="1"/>
  <c r="AA388" i="1" s="1"/>
  <c r="AF384" i="1"/>
  <c r="AG384" i="1" s="1"/>
  <c r="AH384" i="1" s="1"/>
  <c r="AI384" i="1" s="1"/>
  <c r="AJ384" i="1" s="1"/>
  <c r="AK384" i="1" s="1"/>
  <c r="AL384" i="1" s="1"/>
  <c r="H392" i="1"/>
  <c r="N392" i="1" s="1"/>
  <c r="M391" i="1"/>
  <c r="L391" i="1"/>
  <c r="K391" i="1"/>
  <c r="E385" i="1" l="1"/>
  <c r="F385" i="1" s="1"/>
  <c r="I397" i="1"/>
  <c r="S391" i="1"/>
  <c r="T391" i="1" s="1"/>
  <c r="AN393" i="1"/>
  <c r="AR392" i="1"/>
  <c r="V391" i="1"/>
  <c r="W391" i="1" s="1"/>
  <c r="X391" i="1" s="1"/>
  <c r="U391" i="1"/>
  <c r="R392" i="1"/>
  <c r="AB388" i="1"/>
  <c r="AC388" i="1" s="1"/>
  <c r="AD388" i="1" s="1"/>
  <c r="AE388" i="1" s="1"/>
  <c r="AF388" i="1" s="1"/>
  <c r="AK381" i="1"/>
  <c r="AM381" i="1" s="1"/>
  <c r="D381" i="1" s="1"/>
  <c r="AC387" i="1"/>
  <c r="AD387" i="1" s="1"/>
  <c r="AE387" i="1" s="1"/>
  <c r="AF387" i="1" s="1"/>
  <c r="AG387" i="1" s="1"/>
  <c r="AH387" i="1" s="1"/>
  <c r="G393" i="1"/>
  <c r="K392" i="1"/>
  <c r="M392" i="1"/>
  <c r="L392" i="1"/>
  <c r="H393" i="1"/>
  <c r="N393" i="1" s="1"/>
  <c r="AB386" i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Z390" i="1"/>
  <c r="AM384" i="1"/>
  <c r="D384" i="1" s="1"/>
  <c r="X389" i="1"/>
  <c r="E384" i="1" l="1"/>
  <c r="F384" i="1" s="1"/>
  <c r="E381" i="1"/>
  <c r="F381" i="1" s="1"/>
  <c r="C382" i="1" s="1"/>
  <c r="C383" i="1" s="1"/>
  <c r="C384" i="1" s="1"/>
  <c r="I398" i="1"/>
  <c r="S392" i="1"/>
  <c r="T392" i="1" s="1"/>
  <c r="AN394" i="1"/>
  <c r="AR393" i="1"/>
  <c r="U392" i="1"/>
  <c r="R393" i="1"/>
  <c r="AL381" i="1"/>
  <c r="AI387" i="1"/>
  <c r="AJ387" i="1" s="1"/>
  <c r="AK387" i="1" s="1"/>
  <c r="AL387" i="1" s="1"/>
  <c r="G394" i="1"/>
  <c r="AM386" i="1"/>
  <c r="V392" i="1"/>
  <c r="AA390" i="1"/>
  <c r="AG388" i="1"/>
  <c r="Y391" i="1"/>
  <c r="Z391" i="1" s="1"/>
  <c r="Y389" i="1"/>
  <c r="Z389" i="1" s="1"/>
  <c r="L393" i="1"/>
  <c r="H394" i="1"/>
  <c r="N394" i="1" s="1"/>
  <c r="K393" i="1"/>
  <c r="M393" i="1"/>
  <c r="C385" i="1" l="1"/>
  <c r="C386" i="1" s="1"/>
  <c r="I399" i="1"/>
  <c r="S393" i="1"/>
  <c r="T393" i="1" s="1"/>
  <c r="AN395" i="1"/>
  <c r="AR394" i="1"/>
  <c r="V393" i="1"/>
  <c r="W393" i="1" s="1"/>
  <c r="X393" i="1" s="1"/>
  <c r="Y393" i="1" s="1"/>
  <c r="U393" i="1"/>
  <c r="R394" i="1"/>
  <c r="D386" i="1"/>
  <c r="AM387" i="1"/>
  <c r="G395" i="1"/>
  <c r="AH388" i="1"/>
  <c r="AI388" i="1" s="1"/>
  <c r="AJ388" i="1" s="1"/>
  <c r="AK388" i="1" s="1"/>
  <c r="AL388" i="1" s="1"/>
  <c r="AA391" i="1"/>
  <c r="AB391" i="1" s="1"/>
  <c r="AC391" i="1" s="1"/>
  <c r="H395" i="1"/>
  <c r="N395" i="1" s="1"/>
  <c r="L394" i="1"/>
  <c r="M394" i="1"/>
  <c r="K394" i="1"/>
  <c r="W392" i="1"/>
  <c r="AA389" i="1"/>
  <c r="AB390" i="1"/>
  <c r="AC390" i="1" s="1"/>
  <c r="AD390" i="1" s="1"/>
  <c r="E386" i="1" l="1"/>
  <c r="F386" i="1" s="1"/>
  <c r="C387" i="1" s="1"/>
  <c r="I400" i="1"/>
  <c r="S394" i="1"/>
  <c r="T394" i="1" s="1"/>
  <c r="V394" i="1"/>
  <c r="W394" i="1" s="1"/>
  <c r="AR395" i="1"/>
  <c r="AN396" i="1"/>
  <c r="U394" i="1"/>
  <c r="R395" i="1"/>
  <c r="AM388" i="1"/>
  <c r="D387" i="1"/>
  <c r="AD391" i="1"/>
  <c r="AE391" i="1" s="1"/>
  <c r="AF391" i="1" s="1"/>
  <c r="AG391" i="1" s="1"/>
  <c r="AH391" i="1" s="1"/>
  <c r="AI391" i="1" s="1"/>
  <c r="AJ391" i="1" s="1"/>
  <c r="AK391" i="1" s="1"/>
  <c r="AM391" i="1" s="1"/>
  <c r="Z393" i="1"/>
  <c r="G396" i="1"/>
  <c r="X392" i="1"/>
  <c r="Y392" i="1" s="1"/>
  <c r="AE390" i="1"/>
  <c r="AF390" i="1" s="1"/>
  <c r="M395" i="1"/>
  <c r="H396" i="1"/>
  <c r="N396" i="1" s="1"/>
  <c r="K395" i="1"/>
  <c r="L395" i="1"/>
  <c r="AB389" i="1"/>
  <c r="E387" i="1" l="1"/>
  <c r="F387" i="1" s="1"/>
  <c r="C388" i="1" s="1"/>
  <c r="I401" i="1"/>
  <c r="S395" i="1"/>
  <c r="T395" i="1" s="1"/>
  <c r="AN397" i="1"/>
  <c r="AR396" i="1"/>
  <c r="U395" i="1"/>
  <c r="R396" i="1"/>
  <c r="V395" i="1"/>
  <c r="W395" i="1" s="1"/>
  <c r="X395" i="1" s="1"/>
  <c r="D391" i="1"/>
  <c r="D388" i="1"/>
  <c r="AL391" i="1"/>
  <c r="G397" i="1"/>
  <c r="AA393" i="1"/>
  <c r="AG390" i="1"/>
  <c r="AH390" i="1" s="1"/>
  <c r="AI390" i="1" s="1"/>
  <c r="AJ390" i="1" s="1"/>
  <c r="AK390" i="1" s="1"/>
  <c r="AL390" i="1" s="1"/>
  <c r="AC389" i="1"/>
  <c r="AD389" i="1" s="1"/>
  <c r="AE389" i="1" s="1"/>
  <c r="AF389" i="1" s="1"/>
  <c r="AG389" i="1" s="1"/>
  <c r="AH389" i="1" s="1"/>
  <c r="AI389" i="1" s="1"/>
  <c r="AJ389" i="1" s="1"/>
  <c r="AK389" i="1" s="1"/>
  <c r="AL389" i="1" s="1"/>
  <c r="X394" i="1"/>
  <c r="Y394" i="1" s="1"/>
  <c r="L396" i="1"/>
  <c r="H397" i="1"/>
  <c r="N397" i="1" s="1"/>
  <c r="M396" i="1"/>
  <c r="K396" i="1"/>
  <c r="Z392" i="1"/>
  <c r="AA392" i="1" s="1"/>
  <c r="AB392" i="1" s="1"/>
  <c r="E391" i="1" l="1"/>
  <c r="F391" i="1" s="1"/>
  <c r="E388" i="1"/>
  <c r="F388" i="1" s="1"/>
  <c r="C389" i="1" s="1"/>
  <c r="I402" i="1"/>
  <c r="S396" i="1"/>
  <c r="T396" i="1" s="1"/>
  <c r="V396" i="1"/>
  <c r="W396" i="1" s="1"/>
  <c r="X396" i="1" s="1"/>
  <c r="Y396" i="1" s="1"/>
  <c r="AN398" i="1"/>
  <c r="AR397" i="1"/>
  <c r="U396" i="1"/>
  <c r="R397" i="1"/>
  <c r="Z394" i="1"/>
  <c r="AA394" i="1" s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B393" i="1"/>
  <c r="G398" i="1"/>
  <c r="AM389" i="1"/>
  <c r="AM390" i="1"/>
  <c r="H398" i="1"/>
  <c r="N398" i="1" s="1"/>
  <c r="L397" i="1"/>
  <c r="K397" i="1"/>
  <c r="V397" i="1" s="1"/>
  <c r="M397" i="1"/>
  <c r="Y395" i="1"/>
  <c r="AC392" i="1"/>
  <c r="AD392" i="1" s="1"/>
  <c r="I403" i="1" l="1"/>
  <c r="S397" i="1"/>
  <c r="T397" i="1" s="1"/>
  <c r="AN399" i="1"/>
  <c r="AR398" i="1"/>
  <c r="R398" i="1"/>
  <c r="U397" i="1"/>
  <c r="D389" i="1"/>
  <c r="D390" i="1"/>
  <c r="AC393" i="1"/>
  <c r="AD393" i="1" s="1"/>
  <c r="G399" i="1"/>
  <c r="AL394" i="1"/>
  <c r="H399" i="1"/>
  <c r="N399" i="1" s="1"/>
  <c r="M398" i="1"/>
  <c r="L398" i="1"/>
  <c r="K398" i="1"/>
  <c r="AE392" i="1"/>
  <c r="AF392" i="1" s="1"/>
  <c r="AG392" i="1" s="1"/>
  <c r="AH392" i="1" s="1"/>
  <c r="AI392" i="1" s="1"/>
  <c r="AJ392" i="1" s="1"/>
  <c r="AK392" i="1" s="1"/>
  <c r="AL392" i="1" s="1"/>
  <c r="W397" i="1"/>
  <c r="AM394" i="1"/>
  <c r="Z395" i="1"/>
  <c r="AA395" i="1" s="1"/>
  <c r="AB395" i="1" s="1"/>
  <c r="Z396" i="1"/>
  <c r="E390" i="1" l="1"/>
  <c r="F390" i="1" s="1"/>
  <c r="E389" i="1"/>
  <c r="F389" i="1" s="1"/>
  <c r="C390" i="1" s="1"/>
  <c r="I404" i="1"/>
  <c r="S398" i="1"/>
  <c r="T398" i="1" s="1"/>
  <c r="AR399" i="1"/>
  <c r="AN400" i="1"/>
  <c r="V398" i="1"/>
  <c r="W398" i="1" s="1"/>
  <c r="X398" i="1" s="1"/>
  <c r="U398" i="1"/>
  <c r="R399" i="1"/>
  <c r="D394" i="1"/>
  <c r="G400" i="1"/>
  <c r="AE393" i="1"/>
  <c r="X397" i="1"/>
  <c r="AA396" i="1"/>
  <c r="AB396" i="1" s="1"/>
  <c r="AC396" i="1" s="1"/>
  <c r="AD396" i="1" s="1"/>
  <c r="AE396" i="1" s="1"/>
  <c r="AM392" i="1"/>
  <c r="D392" i="1" s="1"/>
  <c r="K399" i="1"/>
  <c r="M399" i="1"/>
  <c r="L399" i="1"/>
  <c r="H400" i="1"/>
  <c r="N400" i="1" s="1"/>
  <c r="AC395" i="1"/>
  <c r="AD395" i="1" s="1"/>
  <c r="AE395" i="1" s="1"/>
  <c r="V399" i="1" l="1"/>
  <c r="W399" i="1" s="1"/>
  <c r="X399" i="1" s="1"/>
  <c r="Y399" i="1" s="1"/>
  <c r="C391" i="1"/>
  <c r="C392" i="1" s="1"/>
  <c r="E392" i="1"/>
  <c r="E394" i="1"/>
  <c r="F394" i="1" s="1"/>
  <c r="I405" i="1"/>
  <c r="S399" i="1"/>
  <c r="T399" i="1" s="1"/>
  <c r="AN401" i="1"/>
  <c r="AR400" i="1"/>
  <c r="U399" i="1"/>
  <c r="R400" i="1"/>
  <c r="AF393" i="1"/>
  <c r="AG393" i="1" s="1"/>
  <c r="AH393" i="1" s="1"/>
  <c r="AI393" i="1" s="1"/>
  <c r="AJ393" i="1" s="1"/>
  <c r="AK393" i="1" s="1"/>
  <c r="G401" i="1"/>
  <c r="Y398" i="1"/>
  <c r="M400" i="1"/>
  <c r="H401" i="1"/>
  <c r="N401" i="1" s="1"/>
  <c r="K400" i="1"/>
  <c r="L400" i="1"/>
  <c r="Y397" i="1"/>
  <c r="AF395" i="1"/>
  <c r="AG395" i="1" s="1"/>
  <c r="AH395" i="1" s="1"/>
  <c r="AF396" i="1"/>
  <c r="AG396" i="1" s="1"/>
  <c r="F392" i="1" l="1"/>
  <c r="C393" i="1" s="1"/>
  <c r="I406" i="1"/>
  <c r="S400" i="1"/>
  <c r="T400" i="1" s="1"/>
  <c r="AN402" i="1"/>
  <c r="AR401" i="1"/>
  <c r="V400" i="1"/>
  <c r="W400" i="1" s="1"/>
  <c r="X400" i="1" s="1"/>
  <c r="U400" i="1"/>
  <c r="R401" i="1"/>
  <c r="AL393" i="1"/>
  <c r="AM393" i="1"/>
  <c r="AH396" i="1"/>
  <c r="AI396" i="1" s="1"/>
  <c r="AJ396" i="1" s="1"/>
  <c r="AK396" i="1" s="1"/>
  <c r="AI395" i="1"/>
  <c r="AJ395" i="1" s="1"/>
  <c r="AK395" i="1" s="1"/>
  <c r="AL395" i="1" s="1"/>
  <c r="G402" i="1"/>
  <c r="Z399" i="1"/>
  <c r="AA399" i="1" s="1"/>
  <c r="Z397" i="1"/>
  <c r="AA397" i="1" s="1"/>
  <c r="L401" i="1"/>
  <c r="H402" i="1"/>
  <c r="N402" i="1" s="1"/>
  <c r="K401" i="1"/>
  <c r="M401" i="1"/>
  <c r="Z398" i="1"/>
  <c r="I407" i="1" l="1"/>
  <c r="S401" i="1"/>
  <c r="T401" i="1" s="1"/>
  <c r="AN403" i="1"/>
  <c r="AR402" i="1"/>
  <c r="U401" i="1"/>
  <c r="R402" i="1"/>
  <c r="V401" i="1"/>
  <c r="W401" i="1" s="1"/>
  <c r="X401" i="1" s="1"/>
  <c r="D393" i="1"/>
  <c r="AM395" i="1"/>
  <c r="AL396" i="1"/>
  <c r="AM396" i="1"/>
  <c r="G403" i="1"/>
  <c r="AB397" i="1"/>
  <c r="Y400" i="1"/>
  <c r="Z400" i="1" s="1"/>
  <c r="H403" i="1"/>
  <c r="N403" i="1" s="1"/>
  <c r="L402" i="1"/>
  <c r="K402" i="1"/>
  <c r="M402" i="1"/>
  <c r="AB399" i="1"/>
  <c r="AA398" i="1"/>
  <c r="E393" i="1" l="1"/>
  <c r="F393" i="1" s="1"/>
  <c r="C394" i="1" s="1"/>
  <c r="C395" i="1" s="1"/>
  <c r="I408" i="1"/>
  <c r="S402" i="1"/>
  <c r="T402" i="1" s="1"/>
  <c r="AR403" i="1"/>
  <c r="AN404" i="1"/>
  <c r="U402" i="1"/>
  <c r="R403" i="1"/>
  <c r="V402" i="1"/>
  <c r="W402" i="1" s="1"/>
  <c r="X402" i="1" s="1"/>
  <c r="D396" i="1"/>
  <c r="Y401" i="1"/>
  <c r="Z401" i="1" s="1"/>
  <c r="D395" i="1"/>
  <c r="G404" i="1"/>
  <c r="AA400" i="1"/>
  <c r="AB400" i="1" s="1"/>
  <c r="AC397" i="1"/>
  <c r="AC399" i="1"/>
  <c r="AD399" i="1" s="1"/>
  <c r="K403" i="1"/>
  <c r="H404" i="1"/>
  <c r="N404" i="1" s="1"/>
  <c r="L403" i="1"/>
  <c r="M403" i="1"/>
  <c r="AB398" i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E396" i="1" l="1"/>
  <c r="F396" i="1" s="1"/>
  <c r="E395" i="1"/>
  <c r="F395" i="1" s="1"/>
  <c r="C396" i="1" s="1"/>
  <c r="I409" i="1"/>
  <c r="S403" i="1"/>
  <c r="T403" i="1" s="1"/>
  <c r="AR404" i="1"/>
  <c r="AN405" i="1"/>
  <c r="V403" i="1"/>
  <c r="W403" i="1" s="1"/>
  <c r="X403" i="1" s="1"/>
  <c r="U403" i="1"/>
  <c r="R404" i="1"/>
  <c r="AA401" i="1"/>
  <c r="AB401" i="1" s="1"/>
  <c r="AC401" i="1" s="1"/>
  <c r="G405" i="1"/>
  <c r="L404" i="1"/>
  <c r="M404" i="1"/>
  <c r="H405" i="1"/>
  <c r="N405" i="1" s="1"/>
  <c r="K404" i="1"/>
  <c r="Y402" i="1"/>
  <c r="AE399" i="1"/>
  <c r="AF399" i="1" s="1"/>
  <c r="AG399" i="1" s="1"/>
  <c r="AH399" i="1" s="1"/>
  <c r="AI399" i="1" s="1"/>
  <c r="AJ399" i="1" s="1"/>
  <c r="AK399" i="1" s="1"/>
  <c r="AL399" i="1" s="1"/>
  <c r="AD397" i="1"/>
  <c r="AC400" i="1"/>
  <c r="AD400" i="1" s="1"/>
  <c r="AE400" i="1" s="1"/>
  <c r="AF400" i="1" s="1"/>
  <c r="AG400" i="1" s="1"/>
  <c r="AH400" i="1" s="1"/>
  <c r="AI400" i="1" s="1"/>
  <c r="AJ400" i="1" s="1"/>
  <c r="AK400" i="1" s="1"/>
  <c r="AL400" i="1" s="1"/>
  <c r="AM398" i="1"/>
  <c r="V404" i="1" l="1"/>
  <c r="W404" i="1" s="1"/>
  <c r="X404" i="1" s="1"/>
  <c r="C397" i="1"/>
  <c r="I410" i="1"/>
  <c r="S404" i="1"/>
  <c r="T404" i="1" s="1"/>
  <c r="AN406" i="1"/>
  <c r="AR405" i="1"/>
  <c r="R405" i="1"/>
  <c r="U404" i="1"/>
  <c r="D398" i="1"/>
  <c r="G406" i="1"/>
  <c r="AM400" i="1"/>
  <c r="AD401" i="1"/>
  <c r="AE401" i="1" s="1"/>
  <c r="AF401" i="1" s="1"/>
  <c r="AG401" i="1" s="1"/>
  <c r="AH401" i="1" s="1"/>
  <c r="AI401" i="1" s="1"/>
  <c r="AJ401" i="1" s="1"/>
  <c r="AK401" i="1" s="1"/>
  <c r="AL401" i="1" s="1"/>
  <c r="Y403" i="1"/>
  <c r="Z403" i="1" s="1"/>
  <c r="AE397" i="1"/>
  <c r="AF397" i="1" s="1"/>
  <c r="AG397" i="1" s="1"/>
  <c r="AH397" i="1" s="1"/>
  <c r="AI397" i="1" s="1"/>
  <c r="AJ397" i="1" s="1"/>
  <c r="AK397" i="1" s="1"/>
  <c r="AL397" i="1" s="1"/>
  <c r="L405" i="1"/>
  <c r="H406" i="1"/>
  <c r="N406" i="1" s="1"/>
  <c r="K405" i="1"/>
  <c r="M405" i="1"/>
  <c r="AM399" i="1"/>
  <c r="Z402" i="1"/>
  <c r="E398" i="1" l="1"/>
  <c r="F398" i="1" s="1"/>
  <c r="I411" i="1"/>
  <c r="S405" i="1"/>
  <c r="T405" i="1" s="1"/>
  <c r="AN407" i="1"/>
  <c r="AR406" i="1"/>
  <c r="V405" i="1"/>
  <c r="W405" i="1" s="1"/>
  <c r="X405" i="1" s="1"/>
  <c r="R406" i="1"/>
  <c r="U405" i="1"/>
  <c r="D400" i="1"/>
  <c r="D399" i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Y404" i="1"/>
  <c r="Z404" i="1" s="1"/>
  <c r="G407" i="1"/>
  <c r="AM401" i="1"/>
  <c r="AM397" i="1"/>
  <c r="D397" i="1" s="1"/>
  <c r="AA402" i="1"/>
  <c r="L406" i="1"/>
  <c r="M406" i="1"/>
  <c r="H407" i="1"/>
  <c r="N407" i="1" s="1"/>
  <c r="K406" i="1"/>
  <c r="E399" i="1" l="1"/>
  <c r="F399" i="1" s="1"/>
  <c r="E400" i="1"/>
  <c r="F400" i="1" s="1"/>
  <c r="E397" i="1"/>
  <c r="F397" i="1" s="1"/>
  <c r="C398" i="1" s="1"/>
  <c r="C399" i="1" s="1"/>
  <c r="I412" i="1"/>
  <c r="S406" i="1"/>
  <c r="T406" i="1" s="1"/>
  <c r="V406" i="1"/>
  <c r="W406" i="1" s="1"/>
  <c r="X406" i="1" s="1"/>
  <c r="AR407" i="1"/>
  <c r="AN408" i="1"/>
  <c r="R407" i="1"/>
  <c r="U406" i="1"/>
  <c r="AA404" i="1"/>
  <c r="AB404" i="1" s="1"/>
  <c r="D401" i="1"/>
  <c r="Y405" i="1"/>
  <c r="G408" i="1"/>
  <c r="H408" i="1"/>
  <c r="N408" i="1" s="1"/>
  <c r="L407" i="1"/>
  <c r="M407" i="1"/>
  <c r="K407" i="1"/>
  <c r="AB402" i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3" i="1"/>
  <c r="C400" i="1" l="1"/>
  <c r="C401" i="1" s="1"/>
  <c r="E401" i="1"/>
  <c r="F401" i="1" s="1"/>
  <c r="I413" i="1"/>
  <c r="S407" i="1"/>
  <c r="T407" i="1" s="1"/>
  <c r="AN409" i="1"/>
  <c r="AR408" i="1"/>
  <c r="U407" i="1"/>
  <c r="R408" i="1"/>
  <c r="V407" i="1"/>
  <c r="W407" i="1" s="1"/>
  <c r="X407" i="1" s="1"/>
  <c r="Y407" i="1" s="1"/>
  <c r="Y406" i="1"/>
  <c r="Z406" i="1" s="1"/>
  <c r="AA406" i="1" s="1"/>
  <c r="AC404" i="1"/>
  <c r="AD404" i="1" s="1"/>
  <c r="AE404" i="1" s="1"/>
  <c r="AF404" i="1" s="1"/>
  <c r="AG404" i="1" s="1"/>
  <c r="AH404" i="1" s="1"/>
  <c r="AI404" i="1" s="1"/>
  <c r="D403" i="1"/>
  <c r="Z405" i="1"/>
  <c r="G409" i="1"/>
  <c r="L408" i="1"/>
  <c r="M408" i="1"/>
  <c r="H409" i="1"/>
  <c r="N409" i="1" s="1"/>
  <c r="K408" i="1"/>
  <c r="AM402" i="1"/>
  <c r="C402" i="1" l="1"/>
  <c r="E403" i="1"/>
  <c r="F403" i="1" s="1"/>
  <c r="I414" i="1"/>
  <c r="S408" i="1"/>
  <c r="T408" i="1" s="1"/>
  <c r="AR409" i="1"/>
  <c r="AN410" i="1"/>
  <c r="V408" i="1"/>
  <c r="W408" i="1" s="1"/>
  <c r="U408" i="1"/>
  <c r="R409" i="1"/>
  <c r="AJ404" i="1"/>
  <c r="AK404" i="1" s="1"/>
  <c r="AM404" i="1" s="1"/>
  <c r="D402" i="1"/>
  <c r="AA405" i="1"/>
  <c r="Z407" i="1"/>
  <c r="G410" i="1"/>
  <c r="AB406" i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H410" i="1"/>
  <c r="N410" i="1" s="1"/>
  <c r="K409" i="1"/>
  <c r="V409" i="1" s="1"/>
  <c r="L409" i="1"/>
  <c r="M409" i="1"/>
  <c r="E402" i="1" l="1"/>
  <c r="I415" i="1"/>
  <c r="S409" i="1"/>
  <c r="T409" i="1" s="1"/>
  <c r="AN411" i="1"/>
  <c r="AR410" i="1"/>
  <c r="U409" i="1"/>
  <c r="R410" i="1"/>
  <c r="D404" i="1"/>
  <c r="AB405" i="1"/>
  <c r="AC405" i="1" s="1"/>
  <c r="AD405" i="1" s="1"/>
  <c r="AE405" i="1" s="1"/>
  <c r="AF405" i="1" s="1"/>
  <c r="AG405" i="1" s="1"/>
  <c r="AH405" i="1" s="1"/>
  <c r="AI405" i="1" s="1"/>
  <c r="AJ405" i="1" s="1"/>
  <c r="AK405" i="1" s="1"/>
  <c r="AM405" i="1" s="1"/>
  <c r="AL404" i="1"/>
  <c r="AA407" i="1"/>
  <c r="AB407" i="1" s="1"/>
  <c r="G411" i="1"/>
  <c r="AM406" i="1"/>
  <c r="X408" i="1"/>
  <c r="Y408" i="1" s="1"/>
  <c r="W409" i="1"/>
  <c r="X409" i="1" s="1"/>
  <c r="Y409" i="1" s="1"/>
  <c r="K410" i="1"/>
  <c r="H411" i="1"/>
  <c r="N411" i="1" s="1"/>
  <c r="L410" i="1"/>
  <c r="M410" i="1"/>
  <c r="F402" i="1" l="1"/>
  <c r="C403" i="1" s="1"/>
  <c r="C404" i="1" s="1"/>
  <c r="E404" i="1"/>
  <c r="F404" i="1" s="1"/>
  <c r="I416" i="1"/>
  <c r="S410" i="1"/>
  <c r="T410" i="1" s="1"/>
  <c r="AR411" i="1"/>
  <c r="AN412" i="1"/>
  <c r="U410" i="1"/>
  <c r="R411" i="1"/>
  <c r="V410" i="1"/>
  <c r="W410" i="1" s="1"/>
  <c r="X410" i="1" s="1"/>
  <c r="D405" i="1"/>
  <c r="D406" i="1"/>
  <c r="AL405" i="1"/>
  <c r="Z409" i="1"/>
  <c r="G412" i="1"/>
  <c r="Z408" i="1"/>
  <c r="AA408" i="1" s="1"/>
  <c r="AB408" i="1" s="1"/>
  <c r="AC407" i="1"/>
  <c r="H412" i="1"/>
  <c r="N412" i="1" s="1"/>
  <c r="M411" i="1"/>
  <c r="L411" i="1"/>
  <c r="K411" i="1"/>
  <c r="C405" i="1" l="1"/>
  <c r="E406" i="1"/>
  <c r="F406" i="1" s="1"/>
  <c r="E405" i="1"/>
  <c r="I417" i="1"/>
  <c r="S411" i="1"/>
  <c r="T411" i="1" s="1"/>
  <c r="AR412" i="1"/>
  <c r="AN413" i="1"/>
  <c r="R412" i="1"/>
  <c r="U411" i="1"/>
  <c r="V411" i="1"/>
  <c r="W411" i="1" s="1"/>
  <c r="AA409" i="1"/>
  <c r="AB409" i="1" s="1"/>
  <c r="G413" i="1"/>
  <c r="AD407" i="1"/>
  <c r="AC408" i="1"/>
  <c r="AD408" i="1" s="1"/>
  <c r="AE408" i="1" s="1"/>
  <c r="AF408" i="1" s="1"/>
  <c r="AG408" i="1" s="1"/>
  <c r="AH408" i="1" s="1"/>
  <c r="AI408" i="1" s="1"/>
  <c r="AJ408" i="1" s="1"/>
  <c r="AK408" i="1" s="1"/>
  <c r="Y410" i="1"/>
  <c r="Z410" i="1" s="1"/>
  <c r="AA410" i="1" s="1"/>
  <c r="H413" i="1"/>
  <c r="N413" i="1" s="1"/>
  <c r="K412" i="1"/>
  <c r="L412" i="1"/>
  <c r="M412" i="1"/>
  <c r="F405" i="1" l="1"/>
  <c r="C406" i="1" s="1"/>
  <c r="C407" i="1" s="1"/>
  <c r="I418" i="1"/>
  <c r="S412" i="1"/>
  <c r="T412" i="1" s="1"/>
  <c r="AR413" i="1"/>
  <c r="AN414" i="1"/>
  <c r="U412" i="1"/>
  <c r="R413" i="1"/>
  <c r="V412" i="1"/>
  <c r="W412" i="1" s="1"/>
  <c r="X412" i="1" s="1"/>
  <c r="AC409" i="1"/>
  <c r="AD409" i="1" s="1"/>
  <c r="AE409" i="1" s="1"/>
  <c r="AF409" i="1" s="1"/>
  <c r="AG409" i="1" s="1"/>
  <c r="AH409" i="1" s="1"/>
  <c r="AI409" i="1" s="1"/>
  <c r="AJ409" i="1" s="1"/>
  <c r="AK409" i="1" s="1"/>
  <c r="AL409" i="1" s="1"/>
  <c r="AE407" i="1"/>
  <c r="AF407" i="1" s="1"/>
  <c r="G414" i="1"/>
  <c r="X411" i="1"/>
  <c r="Y411" i="1" s="1"/>
  <c r="AM408" i="1"/>
  <c r="K413" i="1"/>
  <c r="M413" i="1"/>
  <c r="H414" i="1"/>
  <c r="N414" i="1" s="1"/>
  <c r="L413" i="1"/>
  <c r="AB410" i="1"/>
  <c r="AL408" i="1"/>
  <c r="I419" i="1" l="1"/>
  <c r="S413" i="1"/>
  <c r="T413" i="1" s="1"/>
  <c r="AN415" i="1"/>
  <c r="AR414" i="1"/>
  <c r="R414" i="1"/>
  <c r="U413" i="1"/>
  <c r="V413" i="1"/>
  <c r="W413" i="1" s="1"/>
  <c r="X413" i="1" s="1"/>
  <c r="D408" i="1"/>
  <c r="AM409" i="1"/>
  <c r="G415" i="1"/>
  <c r="Y412" i="1"/>
  <c r="AG407" i="1"/>
  <c r="AH407" i="1" s="1"/>
  <c r="AI407" i="1" s="1"/>
  <c r="AJ407" i="1" s="1"/>
  <c r="AK407" i="1" s="1"/>
  <c r="Z411" i="1"/>
  <c r="AC410" i="1"/>
  <c r="H415" i="1"/>
  <c r="N415" i="1" s="1"/>
  <c r="K414" i="1"/>
  <c r="M414" i="1"/>
  <c r="L414" i="1"/>
  <c r="E408" i="1" l="1"/>
  <c r="F408" i="1" s="1"/>
  <c r="I420" i="1"/>
  <c r="S414" i="1"/>
  <c r="T414" i="1" s="1"/>
  <c r="V414" i="1"/>
  <c r="W414" i="1" s="1"/>
  <c r="X414" i="1" s="1"/>
  <c r="AR415" i="1"/>
  <c r="AN416" i="1"/>
  <c r="U414" i="1"/>
  <c r="R415" i="1"/>
  <c r="AA411" i="1"/>
  <c r="AB411" i="1" s="1"/>
  <c r="AC411" i="1" s="1"/>
  <c r="D409" i="1"/>
  <c r="AL407" i="1"/>
  <c r="AM407" i="1"/>
  <c r="D407" i="1" s="1"/>
  <c r="Z412" i="1"/>
  <c r="AA412" i="1" s="1"/>
  <c r="G416" i="1"/>
  <c r="Y413" i="1"/>
  <c r="Z413" i="1" s="1"/>
  <c r="AA413" i="1" s="1"/>
  <c r="M415" i="1"/>
  <c r="K415" i="1"/>
  <c r="H416" i="1"/>
  <c r="N416" i="1" s="1"/>
  <c r="L415" i="1"/>
  <c r="AD410" i="1"/>
  <c r="AE410" i="1" s="1"/>
  <c r="AF410" i="1" s="1"/>
  <c r="E407" i="1" l="1"/>
  <c r="F407" i="1" s="1"/>
  <c r="C408" i="1" s="1"/>
  <c r="C409" i="1" s="1"/>
  <c r="E409" i="1"/>
  <c r="F409" i="1" s="1"/>
  <c r="I421" i="1"/>
  <c r="S415" i="1"/>
  <c r="T415" i="1" s="1"/>
  <c r="V415" i="1"/>
  <c r="W415" i="1" s="1"/>
  <c r="X415" i="1" s="1"/>
  <c r="AN417" i="1"/>
  <c r="AR416" i="1"/>
  <c r="U415" i="1"/>
  <c r="R416" i="1"/>
  <c r="AD411" i="1"/>
  <c r="AE411" i="1" s="1"/>
  <c r="AF411" i="1" s="1"/>
  <c r="AG411" i="1" s="1"/>
  <c r="AH411" i="1" s="1"/>
  <c r="AI411" i="1" s="1"/>
  <c r="AJ411" i="1" s="1"/>
  <c r="AK411" i="1" s="1"/>
  <c r="AB412" i="1"/>
  <c r="AC412" i="1" s="1"/>
  <c r="AD412" i="1" s="1"/>
  <c r="Y414" i="1"/>
  <c r="Z414" i="1" s="1"/>
  <c r="G417" i="1"/>
  <c r="AB413" i="1"/>
  <c r="AC413" i="1" s="1"/>
  <c r="AD413" i="1" s="1"/>
  <c r="H417" i="1"/>
  <c r="N417" i="1" s="1"/>
  <c r="K416" i="1"/>
  <c r="L416" i="1"/>
  <c r="M416" i="1"/>
  <c r="AG410" i="1"/>
  <c r="AH410" i="1" s="1"/>
  <c r="AI410" i="1" s="1"/>
  <c r="AJ410" i="1" s="1"/>
  <c r="AK410" i="1" s="1"/>
  <c r="AL410" i="1" s="1"/>
  <c r="C410" i="1" l="1"/>
  <c r="I422" i="1"/>
  <c r="S416" i="1"/>
  <c r="T416" i="1" s="1"/>
  <c r="AN418" i="1"/>
  <c r="AR417" i="1"/>
  <c r="V416" i="1"/>
  <c r="W416" i="1" s="1"/>
  <c r="X416" i="1" s="1"/>
  <c r="U416" i="1"/>
  <c r="R417" i="1"/>
  <c r="AL411" i="1"/>
  <c r="AM411" i="1"/>
  <c r="AE412" i="1"/>
  <c r="AF412" i="1" s="1"/>
  <c r="AG412" i="1" s="1"/>
  <c r="AH412" i="1" s="1"/>
  <c r="AI412" i="1" s="1"/>
  <c r="AJ412" i="1" s="1"/>
  <c r="AK412" i="1" s="1"/>
  <c r="G418" i="1"/>
  <c r="AM410" i="1"/>
  <c r="D410" i="1" s="1"/>
  <c r="AE413" i="1"/>
  <c r="AF413" i="1" s="1"/>
  <c r="AG413" i="1" s="1"/>
  <c r="AH413" i="1" s="1"/>
  <c r="AI413" i="1" s="1"/>
  <c r="AJ413" i="1" s="1"/>
  <c r="AK413" i="1" s="1"/>
  <c r="AA414" i="1"/>
  <c r="AB414" i="1" s="1"/>
  <c r="Y415" i="1"/>
  <c r="H418" i="1"/>
  <c r="N418" i="1" s="1"/>
  <c r="L417" i="1"/>
  <c r="K417" i="1"/>
  <c r="M417" i="1"/>
  <c r="E410" i="1" l="1"/>
  <c r="F410" i="1" s="1"/>
  <c r="C411" i="1" s="1"/>
  <c r="I423" i="1"/>
  <c r="S417" i="1"/>
  <c r="T417" i="1" s="1"/>
  <c r="V417" i="1"/>
  <c r="W417" i="1" s="1"/>
  <c r="AN419" i="1"/>
  <c r="AR418" i="1"/>
  <c r="R418" i="1"/>
  <c r="U417" i="1"/>
  <c r="AM412" i="1"/>
  <c r="D411" i="1"/>
  <c r="Y416" i="1"/>
  <c r="Z416" i="1" s="1"/>
  <c r="AA416" i="1" s="1"/>
  <c r="AC414" i="1"/>
  <c r="AD414" i="1" s="1"/>
  <c r="AE414" i="1" s="1"/>
  <c r="AF414" i="1" s="1"/>
  <c r="AG414" i="1" s="1"/>
  <c r="AH414" i="1" s="1"/>
  <c r="AI414" i="1" s="1"/>
  <c r="AJ414" i="1" s="1"/>
  <c r="AK414" i="1" s="1"/>
  <c r="AL414" i="1" s="1"/>
  <c r="AL412" i="1"/>
  <c r="G419" i="1"/>
  <c r="L418" i="1"/>
  <c r="K418" i="1"/>
  <c r="M418" i="1"/>
  <c r="H419" i="1"/>
  <c r="N419" i="1" s="1"/>
  <c r="AL413" i="1"/>
  <c r="Z415" i="1"/>
  <c r="AA415" i="1" s="1"/>
  <c r="AM413" i="1"/>
  <c r="E411" i="1" l="1"/>
  <c r="F411" i="1" s="1"/>
  <c r="C412" i="1" s="1"/>
  <c r="I424" i="1"/>
  <c r="S418" i="1"/>
  <c r="T418" i="1" s="1"/>
  <c r="AN420" i="1"/>
  <c r="AR419" i="1"/>
  <c r="U418" i="1"/>
  <c r="R419" i="1"/>
  <c r="V418" i="1"/>
  <c r="W418" i="1" s="1"/>
  <c r="D413" i="1"/>
  <c r="D412" i="1"/>
  <c r="G420" i="1"/>
  <c r="X417" i="1"/>
  <c r="Y417" i="1" s="1"/>
  <c r="AM414" i="1"/>
  <c r="AB415" i="1"/>
  <c r="H420" i="1"/>
  <c r="N420" i="1" s="1"/>
  <c r="K419" i="1"/>
  <c r="L419" i="1"/>
  <c r="M419" i="1"/>
  <c r="AB416" i="1"/>
  <c r="AC416" i="1" s="1"/>
  <c r="AD416" i="1" s="1"/>
  <c r="E413" i="1" l="1"/>
  <c r="F413" i="1" s="1"/>
  <c r="E412" i="1"/>
  <c r="F412" i="1" s="1"/>
  <c r="C413" i="1" s="1"/>
  <c r="I425" i="1"/>
  <c r="S419" i="1"/>
  <c r="T419" i="1" s="1"/>
  <c r="AR420" i="1"/>
  <c r="AN421" i="1"/>
  <c r="V419" i="1"/>
  <c r="W419" i="1" s="1"/>
  <c r="R420" i="1"/>
  <c r="U419" i="1"/>
  <c r="D414" i="1"/>
  <c r="Z417" i="1"/>
  <c r="AA417" i="1" s="1"/>
  <c r="AB417" i="1" s="1"/>
  <c r="AC417" i="1" s="1"/>
  <c r="AD417" i="1" s="1"/>
  <c r="G421" i="1"/>
  <c r="AC415" i="1"/>
  <c r="AD415" i="1" s="1"/>
  <c r="AE416" i="1"/>
  <c r="AF416" i="1" s="1"/>
  <c r="AG416" i="1" s="1"/>
  <c r="AH416" i="1" s="1"/>
  <c r="AI416" i="1" s="1"/>
  <c r="AJ416" i="1" s="1"/>
  <c r="AK416" i="1" s="1"/>
  <c r="AL416" i="1" s="1"/>
  <c r="X418" i="1"/>
  <c r="Y418" i="1" s="1"/>
  <c r="H421" i="1"/>
  <c r="N421" i="1" s="1"/>
  <c r="L420" i="1"/>
  <c r="K420" i="1"/>
  <c r="M420" i="1"/>
  <c r="C414" i="1" l="1"/>
  <c r="E414" i="1"/>
  <c r="F414" i="1" s="1"/>
  <c r="I426" i="1"/>
  <c r="S420" i="1"/>
  <c r="T420" i="1" s="1"/>
  <c r="AN422" i="1"/>
  <c r="AR421" i="1"/>
  <c r="U420" i="1"/>
  <c r="R421" i="1"/>
  <c r="V420" i="1"/>
  <c r="W420" i="1" s="1"/>
  <c r="AE415" i="1"/>
  <c r="G422" i="1"/>
  <c r="AE417" i="1"/>
  <c r="AF417" i="1" s="1"/>
  <c r="AG417" i="1" s="1"/>
  <c r="X419" i="1"/>
  <c r="AM416" i="1"/>
  <c r="Z418" i="1"/>
  <c r="AA418" i="1" s="1"/>
  <c r="AB418" i="1" s="1"/>
  <c r="H422" i="1"/>
  <c r="N422" i="1" s="1"/>
  <c r="K421" i="1"/>
  <c r="M421" i="1"/>
  <c r="L421" i="1"/>
  <c r="C415" i="1" l="1"/>
  <c r="I427" i="1"/>
  <c r="S421" i="1"/>
  <c r="T421" i="1" s="1"/>
  <c r="AN423" i="1"/>
  <c r="AR422" i="1"/>
  <c r="U421" i="1"/>
  <c r="R422" i="1"/>
  <c r="V421" i="1"/>
  <c r="W421" i="1" s="1"/>
  <c r="X421" i="1" s="1"/>
  <c r="D416" i="1"/>
  <c r="AF415" i="1"/>
  <c r="AG415" i="1" s="1"/>
  <c r="AH415" i="1" s="1"/>
  <c r="G423" i="1"/>
  <c r="X420" i="1"/>
  <c r="Y420" i="1" s="1"/>
  <c r="Z420" i="1" s="1"/>
  <c r="AA420" i="1" s="1"/>
  <c r="AH417" i="1"/>
  <c r="AC418" i="1"/>
  <c r="AD418" i="1" s="1"/>
  <c r="AE418" i="1" s="1"/>
  <c r="AF418" i="1" s="1"/>
  <c r="AG418" i="1" s="1"/>
  <c r="AH418" i="1" s="1"/>
  <c r="AI418" i="1" s="1"/>
  <c r="AJ418" i="1" s="1"/>
  <c r="AK418" i="1" s="1"/>
  <c r="AL418" i="1" s="1"/>
  <c r="Y419" i="1"/>
  <c r="Z419" i="1" s="1"/>
  <c r="H423" i="1"/>
  <c r="N423" i="1" s="1"/>
  <c r="L422" i="1"/>
  <c r="K422" i="1"/>
  <c r="M422" i="1"/>
  <c r="E416" i="1" l="1"/>
  <c r="F416" i="1" s="1"/>
  <c r="I428" i="1"/>
  <c r="S422" i="1"/>
  <c r="T422" i="1" s="1"/>
  <c r="AR423" i="1"/>
  <c r="AN424" i="1"/>
  <c r="U422" i="1"/>
  <c r="R423" i="1"/>
  <c r="V422" i="1"/>
  <c r="W422" i="1" s="1"/>
  <c r="X422" i="1" s="1"/>
  <c r="AI415" i="1"/>
  <c r="AJ415" i="1" s="1"/>
  <c r="AK415" i="1" s="1"/>
  <c r="AL415" i="1" s="1"/>
  <c r="Y421" i="1"/>
  <c r="Z421" i="1" s="1"/>
  <c r="AA421" i="1" s="1"/>
  <c r="G424" i="1"/>
  <c r="AI417" i="1"/>
  <c r="AJ417" i="1" s="1"/>
  <c r="AK417" i="1" s="1"/>
  <c r="AM417" i="1" s="1"/>
  <c r="AB420" i="1"/>
  <c r="M423" i="1"/>
  <c r="L423" i="1"/>
  <c r="K423" i="1"/>
  <c r="H424" i="1"/>
  <c r="N424" i="1" s="1"/>
  <c r="AA419" i="1"/>
  <c r="AM418" i="1"/>
  <c r="I429" i="1" l="1"/>
  <c r="S423" i="1"/>
  <c r="T423" i="1" s="1"/>
  <c r="AR424" i="1"/>
  <c r="AN425" i="1"/>
  <c r="U423" i="1"/>
  <c r="R424" i="1"/>
  <c r="V423" i="1"/>
  <c r="W423" i="1" s="1"/>
  <c r="X423" i="1" s="1"/>
  <c r="AM415" i="1"/>
  <c r="D415" i="1" s="1"/>
  <c r="D417" i="1"/>
  <c r="D418" i="1"/>
  <c r="AB421" i="1"/>
  <c r="AC421" i="1" s="1"/>
  <c r="AD421" i="1" s="1"/>
  <c r="G425" i="1"/>
  <c r="Y422" i="1"/>
  <c r="Z422" i="1" s="1"/>
  <c r="AL417" i="1"/>
  <c r="AC420" i="1"/>
  <c r="H425" i="1"/>
  <c r="N425" i="1" s="1"/>
  <c r="M424" i="1"/>
  <c r="K424" i="1"/>
  <c r="L424" i="1"/>
  <c r="AB419" i="1"/>
  <c r="AC419" i="1" s="1"/>
  <c r="E418" i="1" l="1"/>
  <c r="F418" i="1" s="1"/>
  <c r="E417" i="1"/>
  <c r="F417" i="1" s="1"/>
  <c r="E415" i="1"/>
  <c r="F415" i="1" s="1"/>
  <c r="C416" i="1" s="1"/>
  <c r="C417" i="1" s="1"/>
  <c r="I430" i="1"/>
  <c r="S424" i="1"/>
  <c r="T424" i="1" s="1"/>
  <c r="AR425" i="1"/>
  <c r="AN426" i="1"/>
  <c r="V424" i="1"/>
  <c r="W424" i="1" s="1"/>
  <c r="U424" i="1"/>
  <c r="R425" i="1"/>
  <c r="AE421" i="1"/>
  <c r="AF421" i="1" s="1"/>
  <c r="AG421" i="1" s="1"/>
  <c r="AH421" i="1" s="1"/>
  <c r="AI421" i="1" s="1"/>
  <c r="AJ421" i="1" s="1"/>
  <c r="AK421" i="1" s="1"/>
  <c r="AD420" i="1"/>
  <c r="AE420" i="1" s="1"/>
  <c r="AF420" i="1" s="1"/>
  <c r="AG420" i="1" s="1"/>
  <c r="AH420" i="1" s="1"/>
  <c r="AI420" i="1" s="1"/>
  <c r="AJ420" i="1" s="1"/>
  <c r="AK420" i="1" s="1"/>
  <c r="AL420" i="1" s="1"/>
  <c r="G426" i="1"/>
  <c r="Y423" i="1"/>
  <c r="Z423" i="1" s="1"/>
  <c r="AA422" i="1"/>
  <c r="AB422" i="1" s="1"/>
  <c r="AC422" i="1" s="1"/>
  <c r="K425" i="1"/>
  <c r="M425" i="1"/>
  <c r="L425" i="1"/>
  <c r="H426" i="1"/>
  <c r="N426" i="1" s="1"/>
  <c r="AD419" i="1"/>
  <c r="AE419" i="1" s="1"/>
  <c r="AF419" i="1" s="1"/>
  <c r="C418" i="1" l="1"/>
  <c r="C419" i="1" s="1"/>
  <c r="V425" i="1"/>
  <c r="W425" i="1" s="1"/>
  <c r="X425" i="1" s="1"/>
  <c r="I431" i="1"/>
  <c r="S425" i="1"/>
  <c r="T425" i="1" s="1"/>
  <c r="AN427" i="1"/>
  <c r="AR426" i="1"/>
  <c r="U425" i="1"/>
  <c r="R426" i="1"/>
  <c r="AM420" i="1"/>
  <c r="AL421" i="1"/>
  <c r="AM421" i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G427" i="1"/>
  <c r="AD422" i="1"/>
  <c r="AE422" i="1" s="1"/>
  <c r="AF422" i="1" s="1"/>
  <c r="AG422" i="1" s="1"/>
  <c r="AH422" i="1" s="1"/>
  <c r="AG419" i="1"/>
  <c r="AH419" i="1" s="1"/>
  <c r="AI419" i="1" s="1"/>
  <c r="AJ419" i="1" s="1"/>
  <c r="AK419" i="1" s="1"/>
  <c r="AL419" i="1" s="1"/>
  <c r="X424" i="1"/>
  <c r="Y424" i="1" s="1"/>
  <c r="Z424" i="1" s="1"/>
  <c r="H427" i="1"/>
  <c r="N427" i="1" s="1"/>
  <c r="K426" i="1"/>
  <c r="M426" i="1"/>
  <c r="L426" i="1"/>
  <c r="I432" i="1" l="1"/>
  <c r="S426" i="1"/>
  <c r="T426" i="1" s="1"/>
  <c r="AR427" i="1"/>
  <c r="AN428" i="1"/>
  <c r="U426" i="1"/>
  <c r="R427" i="1"/>
  <c r="V426" i="1"/>
  <c r="W426" i="1" s="1"/>
  <c r="D421" i="1"/>
  <c r="D420" i="1"/>
  <c r="Y425" i="1"/>
  <c r="Z425" i="1" s="1"/>
  <c r="AA424" i="1"/>
  <c r="AB424" i="1" s="1"/>
  <c r="AC424" i="1" s="1"/>
  <c r="AD424" i="1" s="1"/>
  <c r="G428" i="1"/>
  <c r="AM423" i="1"/>
  <c r="AM419" i="1"/>
  <c r="D419" i="1" s="1"/>
  <c r="L427" i="1"/>
  <c r="M427" i="1"/>
  <c r="H428" i="1"/>
  <c r="N428" i="1" s="1"/>
  <c r="K427" i="1"/>
  <c r="AI422" i="1"/>
  <c r="AJ422" i="1" s="1"/>
  <c r="AK422" i="1" s="1"/>
  <c r="AL422" i="1" s="1"/>
  <c r="E420" i="1" l="1"/>
  <c r="F420" i="1" s="1"/>
  <c r="E421" i="1"/>
  <c r="F421" i="1" s="1"/>
  <c r="E419" i="1"/>
  <c r="F419" i="1" s="1"/>
  <c r="C420" i="1" s="1"/>
  <c r="I433" i="1"/>
  <c r="S427" i="1"/>
  <c r="T427" i="1" s="1"/>
  <c r="AR428" i="1"/>
  <c r="AN429" i="1"/>
  <c r="R428" i="1"/>
  <c r="U427" i="1"/>
  <c r="V427" i="1"/>
  <c r="W427" i="1" s="1"/>
  <c r="X427" i="1" s="1"/>
  <c r="D423" i="1"/>
  <c r="AE424" i="1"/>
  <c r="AF424" i="1" s="1"/>
  <c r="AG424" i="1" s="1"/>
  <c r="AH424" i="1" s="1"/>
  <c r="AI424" i="1" s="1"/>
  <c r="AJ424" i="1" s="1"/>
  <c r="AK424" i="1" s="1"/>
  <c r="AL424" i="1" s="1"/>
  <c r="X426" i="1"/>
  <c r="G429" i="1"/>
  <c r="AM422" i="1"/>
  <c r="AA425" i="1"/>
  <c r="K428" i="1"/>
  <c r="H429" i="1"/>
  <c r="N429" i="1" s="1"/>
  <c r="L428" i="1"/>
  <c r="M428" i="1"/>
  <c r="C421" i="1" l="1"/>
  <c r="C422" i="1" s="1"/>
  <c r="E423" i="1"/>
  <c r="F423" i="1" s="1"/>
  <c r="I434" i="1"/>
  <c r="S428" i="1"/>
  <c r="T428" i="1" s="1"/>
  <c r="AR429" i="1"/>
  <c r="AN430" i="1"/>
  <c r="V428" i="1"/>
  <c r="W428" i="1" s="1"/>
  <c r="X428" i="1" s="1"/>
  <c r="Y428" i="1" s="1"/>
  <c r="R429" i="1"/>
  <c r="U428" i="1"/>
  <c r="D422" i="1"/>
  <c r="G430" i="1"/>
  <c r="Y426" i="1"/>
  <c r="Z426" i="1" s="1"/>
  <c r="Y427" i="1"/>
  <c r="Z427" i="1" s="1"/>
  <c r="AA427" i="1" s="1"/>
  <c r="AB427" i="1" s="1"/>
  <c r="AM424" i="1"/>
  <c r="AB425" i="1"/>
  <c r="AC425" i="1" s="1"/>
  <c r="H430" i="1"/>
  <c r="N430" i="1" s="1"/>
  <c r="K429" i="1"/>
  <c r="M429" i="1"/>
  <c r="L429" i="1"/>
  <c r="I435" i="1" l="1"/>
  <c r="S429" i="1"/>
  <c r="T429" i="1" s="1"/>
  <c r="AN431" i="1"/>
  <c r="AR430" i="1"/>
  <c r="U429" i="1"/>
  <c r="R430" i="1"/>
  <c r="V429" i="1"/>
  <c r="W429" i="1" s="1"/>
  <c r="X429" i="1" s="1"/>
  <c r="E422" i="1"/>
  <c r="D424" i="1"/>
  <c r="Z428" i="1"/>
  <c r="AA428" i="1" s="1"/>
  <c r="AB428" i="1" s="1"/>
  <c r="AC428" i="1" s="1"/>
  <c r="AD428" i="1" s="1"/>
  <c r="G431" i="1"/>
  <c r="AA426" i="1"/>
  <c r="AB426" i="1" s="1"/>
  <c r="L430" i="1"/>
  <c r="K430" i="1"/>
  <c r="M430" i="1"/>
  <c r="H431" i="1"/>
  <c r="N431" i="1" s="1"/>
  <c r="AC427" i="1"/>
  <c r="AD425" i="1"/>
  <c r="AE425" i="1" s="1"/>
  <c r="F422" i="1" l="1"/>
  <c r="C423" i="1" s="1"/>
  <c r="C424" i="1" s="1"/>
  <c r="E424" i="1"/>
  <c r="I436" i="1"/>
  <c r="S430" i="1"/>
  <c r="T430" i="1" s="1"/>
  <c r="AR431" i="1"/>
  <c r="AN432" i="1"/>
  <c r="V430" i="1"/>
  <c r="W430" i="1" s="1"/>
  <c r="X430" i="1" s="1"/>
  <c r="U430" i="1"/>
  <c r="R431" i="1"/>
  <c r="AC426" i="1"/>
  <c r="AD426" i="1" s="1"/>
  <c r="G432" i="1"/>
  <c r="AF425" i="1"/>
  <c r="AG425" i="1" s="1"/>
  <c r="AH425" i="1" s="1"/>
  <c r="AI425" i="1" s="1"/>
  <c r="AJ425" i="1" s="1"/>
  <c r="AK425" i="1" s="1"/>
  <c r="AL425" i="1" s="1"/>
  <c r="H432" i="1"/>
  <c r="N432" i="1" s="1"/>
  <c r="M431" i="1"/>
  <c r="L431" i="1"/>
  <c r="K431" i="1"/>
  <c r="AE428" i="1"/>
  <c r="AF428" i="1" s="1"/>
  <c r="AG428" i="1" s="1"/>
  <c r="Y429" i="1"/>
  <c r="Z429" i="1" s="1"/>
  <c r="AA429" i="1" s="1"/>
  <c r="AD427" i="1"/>
  <c r="AE427" i="1" s="1"/>
  <c r="V431" i="1" l="1"/>
  <c r="W431" i="1" s="1"/>
  <c r="X431" i="1" s="1"/>
  <c r="F424" i="1"/>
  <c r="C425" i="1" s="1"/>
  <c r="I437" i="1"/>
  <c r="S431" i="1"/>
  <c r="T431" i="1" s="1"/>
  <c r="AN433" i="1"/>
  <c r="AR432" i="1"/>
  <c r="R432" i="1"/>
  <c r="U431" i="1"/>
  <c r="AE426" i="1"/>
  <c r="AF426" i="1" s="1"/>
  <c r="AG426" i="1" s="1"/>
  <c r="AH426" i="1" s="1"/>
  <c r="AI426" i="1" s="1"/>
  <c r="AJ426" i="1" s="1"/>
  <c r="AK426" i="1" s="1"/>
  <c r="AL426" i="1" s="1"/>
  <c r="Y430" i="1"/>
  <c r="Z430" i="1" s="1"/>
  <c r="AA430" i="1" s="1"/>
  <c r="G433" i="1"/>
  <c r="M432" i="1"/>
  <c r="H433" i="1"/>
  <c r="N433" i="1" s="1"/>
  <c r="L432" i="1"/>
  <c r="K432" i="1"/>
  <c r="AB429" i="1"/>
  <c r="AF427" i="1"/>
  <c r="AG427" i="1" s="1"/>
  <c r="AH427" i="1" s="1"/>
  <c r="AI427" i="1" s="1"/>
  <c r="AJ427" i="1" s="1"/>
  <c r="AK427" i="1" s="1"/>
  <c r="AL427" i="1" s="1"/>
  <c r="AM425" i="1"/>
  <c r="D425" i="1" s="1"/>
  <c r="AH428" i="1"/>
  <c r="E425" i="1" l="1"/>
  <c r="F425" i="1" s="1"/>
  <c r="C426" i="1" s="1"/>
  <c r="I438" i="1"/>
  <c r="S432" i="1"/>
  <c r="T432" i="1" s="1"/>
  <c r="V432" i="1"/>
  <c r="W432" i="1" s="1"/>
  <c r="X432" i="1" s="1"/>
  <c r="AR433" i="1"/>
  <c r="AN434" i="1"/>
  <c r="Y431" i="1"/>
  <c r="Z431" i="1" s="1"/>
  <c r="AA431" i="1" s="1"/>
  <c r="U432" i="1"/>
  <c r="R433" i="1"/>
  <c r="G434" i="1"/>
  <c r="AB430" i="1"/>
  <c r="AC430" i="1" s="1"/>
  <c r="AD430" i="1" s="1"/>
  <c r="AM426" i="1"/>
  <c r="AC429" i="1"/>
  <c r="AD429" i="1" s="1"/>
  <c r="AI428" i="1"/>
  <c r="AJ428" i="1" s="1"/>
  <c r="AK428" i="1" s="1"/>
  <c r="AL428" i="1" s="1"/>
  <c r="H434" i="1"/>
  <c r="N434" i="1" s="1"/>
  <c r="K433" i="1"/>
  <c r="L433" i="1"/>
  <c r="M433" i="1"/>
  <c r="AM427" i="1"/>
  <c r="I439" i="1" l="1"/>
  <c r="S433" i="1"/>
  <c r="T433" i="1" s="1"/>
  <c r="AR434" i="1"/>
  <c r="AN435" i="1"/>
  <c r="U433" i="1"/>
  <c r="R434" i="1"/>
  <c r="D427" i="1"/>
  <c r="D426" i="1"/>
  <c r="AB431" i="1"/>
  <c r="AC431" i="1" s="1"/>
  <c r="AD431" i="1" s="1"/>
  <c r="AE430" i="1"/>
  <c r="AF430" i="1" s="1"/>
  <c r="AG430" i="1" s="1"/>
  <c r="AH430" i="1" s="1"/>
  <c r="AI430" i="1" s="1"/>
  <c r="AJ430" i="1" s="1"/>
  <c r="AK430" i="1" s="1"/>
  <c r="G435" i="1"/>
  <c r="AM428" i="1"/>
  <c r="Y432" i="1"/>
  <c r="V433" i="1"/>
  <c r="H435" i="1"/>
  <c r="N435" i="1" s="1"/>
  <c r="L434" i="1"/>
  <c r="K434" i="1"/>
  <c r="M434" i="1"/>
  <c r="AE429" i="1"/>
  <c r="E427" i="1" l="1"/>
  <c r="F427" i="1" s="1"/>
  <c r="E426" i="1"/>
  <c r="I440" i="1"/>
  <c r="S434" i="1"/>
  <c r="T434" i="1" s="1"/>
  <c r="AN436" i="1"/>
  <c r="AR435" i="1"/>
  <c r="V434" i="1"/>
  <c r="W434" i="1" s="1"/>
  <c r="X434" i="1" s="1"/>
  <c r="U434" i="1"/>
  <c r="R435" i="1"/>
  <c r="D428" i="1"/>
  <c r="AE431" i="1"/>
  <c r="AF431" i="1" s="1"/>
  <c r="AG431" i="1" s="1"/>
  <c r="G436" i="1"/>
  <c r="AL430" i="1"/>
  <c r="AM430" i="1"/>
  <c r="H436" i="1"/>
  <c r="N436" i="1" s="1"/>
  <c r="K435" i="1"/>
  <c r="L435" i="1"/>
  <c r="M435" i="1"/>
  <c r="Z432" i="1"/>
  <c r="AA432" i="1" s="1"/>
  <c r="W433" i="1"/>
  <c r="X433" i="1" s="1"/>
  <c r="AF429" i="1"/>
  <c r="AG429" i="1" s="1"/>
  <c r="AH429" i="1" s="1"/>
  <c r="AI429" i="1" s="1"/>
  <c r="AJ429" i="1" s="1"/>
  <c r="AK429" i="1" s="1"/>
  <c r="AL429" i="1" s="1"/>
  <c r="V435" i="1" l="1"/>
  <c r="W435" i="1" s="1"/>
  <c r="F426" i="1"/>
  <c r="C427" i="1" s="1"/>
  <c r="C428" i="1" s="1"/>
  <c r="E428" i="1"/>
  <c r="I441" i="1"/>
  <c r="S435" i="1"/>
  <c r="T435" i="1" s="1"/>
  <c r="AN437" i="1"/>
  <c r="AR436" i="1"/>
  <c r="R436" i="1"/>
  <c r="U435" i="1"/>
  <c r="D430" i="1"/>
  <c r="AH431" i="1"/>
  <c r="AB432" i="1"/>
  <c r="AC432" i="1" s="1"/>
  <c r="AD432" i="1" s="1"/>
  <c r="G437" i="1"/>
  <c r="H437" i="1"/>
  <c r="N437" i="1" s="1"/>
  <c r="M436" i="1"/>
  <c r="K436" i="1"/>
  <c r="L436" i="1"/>
  <c r="Y433" i="1"/>
  <c r="Z433" i="1" s="1"/>
  <c r="Y434" i="1"/>
  <c r="Z434" i="1" s="1"/>
  <c r="AA434" i="1" s="1"/>
  <c r="AB434" i="1" s="1"/>
  <c r="AC434" i="1" s="1"/>
  <c r="AD434" i="1" s="1"/>
  <c r="AE434" i="1" s="1"/>
  <c r="AF434" i="1" s="1"/>
  <c r="AG434" i="1" s="1"/>
  <c r="AM429" i="1"/>
  <c r="D429" i="1" s="1"/>
  <c r="F428" i="1" l="1"/>
  <c r="C429" i="1" s="1"/>
  <c r="E429" i="1"/>
  <c r="F429" i="1" s="1"/>
  <c r="E430" i="1"/>
  <c r="F430" i="1" s="1"/>
  <c r="I442" i="1"/>
  <c r="S436" i="1"/>
  <c r="T436" i="1" s="1"/>
  <c r="AR437" i="1"/>
  <c r="AN438" i="1"/>
  <c r="V436" i="1"/>
  <c r="W436" i="1" s="1"/>
  <c r="X436" i="1" s="1"/>
  <c r="U436" i="1"/>
  <c r="R437" i="1"/>
  <c r="AI431" i="1"/>
  <c r="AJ431" i="1" s="1"/>
  <c r="AK431" i="1" s="1"/>
  <c r="AL431" i="1" s="1"/>
  <c r="AE432" i="1"/>
  <c r="AF432" i="1" s="1"/>
  <c r="AG432" i="1" s="1"/>
  <c r="AH432" i="1" s="1"/>
  <c r="AI432" i="1" s="1"/>
  <c r="AJ432" i="1" s="1"/>
  <c r="AK432" i="1" s="1"/>
  <c r="G438" i="1"/>
  <c r="X435" i="1"/>
  <c r="Y435" i="1" s="1"/>
  <c r="Z435" i="1" s="1"/>
  <c r="AA435" i="1" s="1"/>
  <c r="AH434" i="1"/>
  <c r="AI434" i="1" s="1"/>
  <c r="AA433" i="1"/>
  <c r="AB433" i="1" s="1"/>
  <c r="H438" i="1"/>
  <c r="N438" i="1" s="1"/>
  <c r="M437" i="1"/>
  <c r="L437" i="1"/>
  <c r="K437" i="1"/>
  <c r="C430" i="1" l="1"/>
  <c r="C431" i="1" s="1"/>
  <c r="I443" i="1"/>
  <c r="S437" i="1"/>
  <c r="T437" i="1" s="1"/>
  <c r="V437" i="1"/>
  <c r="W437" i="1" s="1"/>
  <c r="AN439" i="1"/>
  <c r="AR438" i="1"/>
  <c r="U437" i="1"/>
  <c r="R438" i="1"/>
  <c r="AM431" i="1"/>
  <c r="AL432" i="1"/>
  <c r="AM432" i="1"/>
  <c r="AC433" i="1"/>
  <c r="AD433" i="1" s="1"/>
  <c r="AE433" i="1" s="1"/>
  <c r="Y436" i="1"/>
  <c r="Z436" i="1" s="1"/>
  <c r="G439" i="1"/>
  <c r="AJ434" i="1"/>
  <c r="AK434" i="1" s="1"/>
  <c r="AL434" i="1" s="1"/>
  <c r="AB435" i="1"/>
  <c r="H439" i="1"/>
  <c r="N439" i="1" s="1"/>
  <c r="M438" i="1"/>
  <c r="L438" i="1"/>
  <c r="K438" i="1"/>
  <c r="I444" i="1" l="1"/>
  <c r="S438" i="1"/>
  <c r="T438" i="1" s="1"/>
  <c r="AN440" i="1"/>
  <c r="AR439" i="1"/>
  <c r="U438" i="1"/>
  <c r="R439" i="1"/>
  <c r="V438" i="1"/>
  <c r="W438" i="1" s="1"/>
  <c r="D432" i="1"/>
  <c r="D431" i="1"/>
  <c r="AA436" i="1"/>
  <c r="AB436" i="1" s="1"/>
  <c r="G440" i="1"/>
  <c r="L439" i="1"/>
  <c r="H440" i="1"/>
  <c r="N440" i="1" s="1"/>
  <c r="K439" i="1"/>
  <c r="M439" i="1"/>
  <c r="X437" i="1"/>
  <c r="AF433" i="1"/>
  <c r="AM434" i="1"/>
  <c r="AC435" i="1"/>
  <c r="AD435" i="1" s="1"/>
  <c r="AE435" i="1" s="1"/>
  <c r="AF435" i="1" s="1"/>
  <c r="AG435" i="1" s="1"/>
  <c r="AH435" i="1" s="1"/>
  <c r="AI435" i="1" s="1"/>
  <c r="AJ435" i="1" s="1"/>
  <c r="E431" i="1" l="1"/>
  <c r="F431" i="1" s="1"/>
  <c r="C432" i="1" s="1"/>
  <c r="E432" i="1"/>
  <c r="F432" i="1" s="1"/>
  <c r="I445" i="1"/>
  <c r="S439" i="1"/>
  <c r="T439" i="1" s="1"/>
  <c r="AN441" i="1"/>
  <c r="AR440" i="1"/>
  <c r="R440" i="1"/>
  <c r="U439" i="1"/>
  <c r="V439" i="1"/>
  <c r="W439" i="1" s="1"/>
  <c r="X439" i="1" s="1"/>
  <c r="D434" i="1"/>
  <c r="G441" i="1"/>
  <c r="AC436" i="1"/>
  <c r="AD436" i="1" s="1"/>
  <c r="AE436" i="1" s="1"/>
  <c r="AF436" i="1" s="1"/>
  <c r="AG436" i="1" s="1"/>
  <c r="AH436" i="1" s="1"/>
  <c r="AI436" i="1" s="1"/>
  <c r="AJ436" i="1" s="1"/>
  <c r="AK436" i="1" s="1"/>
  <c r="AL436" i="1" s="1"/>
  <c r="AG433" i="1"/>
  <c r="AH433" i="1" s="1"/>
  <c r="AI433" i="1" s="1"/>
  <c r="AJ433" i="1" s="1"/>
  <c r="AK433" i="1" s="1"/>
  <c r="AL433" i="1" s="1"/>
  <c r="H441" i="1"/>
  <c r="N441" i="1" s="1"/>
  <c r="K440" i="1"/>
  <c r="M440" i="1"/>
  <c r="L440" i="1"/>
  <c r="X438" i="1"/>
  <c r="Y437" i="1"/>
  <c r="Z437" i="1" s="1"/>
  <c r="AA437" i="1" s="1"/>
  <c r="AK435" i="1"/>
  <c r="AL435" i="1" s="1"/>
  <c r="C433" i="1" l="1"/>
  <c r="E434" i="1"/>
  <c r="F434" i="1" s="1"/>
  <c r="I446" i="1"/>
  <c r="S440" i="1"/>
  <c r="T440" i="1" s="1"/>
  <c r="AR441" i="1"/>
  <c r="AN442" i="1"/>
  <c r="V440" i="1"/>
  <c r="W440" i="1" s="1"/>
  <c r="X440" i="1" s="1"/>
  <c r="R441" i="1"/>
  <c r="U440" i="1"/>
  <c r="Y439" i="1"/>
  <c r="Z439" i="1" s="1"/>
  <c r="AA439" i="1" s="1"/>
  <c r="AB439" i="1" s="1"/>
  <c r="AM436" i="1"/>
  <c r="AM435" i="1"/>
  <c r="G442" i="1"/>
  <c r="M441" i="1"/>
  <c r="L441" i="1"/>
  <c r="H442" i="1"/>
  <c r="N442" i="1" s="1"/>
  <c r="K441" i="1"/>
  <c r="Y438" i="1"/>
  <c r="AB437" i="1"/>
  <c r="AC437" i="1" s="1"/>
  <c r="AD437" i="1" s="1"/>
  <c r="AM433" i="1"/>
  <c r="D433" i="1" s="1"/>
  <c r="E433" i="1" l="1"/>
  <c r="I447" i="1"/>
  <c r="S441" i="1"/>
  <c r="T441" i="1" s="1"/>
  <c r="AN443" i="1"/>
  <c r="AR442" i="1"/>
  <c r="U441" i="1"/>
  <c r="R442" i="1"/>
  <c r="AC439" i="1"/>
  <c r="AD439" i="1" s="1"/>
  <c r="D436" i="1"/>
  <c r="D435" i="1"/>
  <c r="AE437" i="1"/>
  <c r="AF437" i="1" s="1"/>
  <c r="AG437" i="1" s="1"/>
  <c r="Y440" i="1"/>
  <c r="Z440" i="1" s="1"/>
  <c r="G443" i="1"/>
  <c r="Z438" i="1"/>
  <c r="H443" i="1"/>
  <c r="N443" i="1" s="1"/>
  <c r="K442" i="1"/>
  <c r="M442" i="1"/>
  <c r="L442" i="1"/>
  <c r="V441" i="1"/>
  <c r="F433" i="1" l="1"/>
  <c r="C434" i="1" s="1"/>
  <c r="C435" i="1" s="1"/>
  <c r="E436" i="1"/>
  <c r="F436" i="1" s="1"/>
  <c r="E435" i="1"/>
  <c r="F435" i="1" s="1"/>
  <c r="I448" i="1"/>
  <c r="S442" i="1"/>
  <c r="T442" i="1" s="1"/>
  <c r="AR443" i="1"/>
  <c r="AN444" i="1"/>
  <c r="U442" i="1"/>
  <c r="R443" i="1"/>
  <c r="V442" i="1"/>
  <c r="W442" i="1" s="1"/>
  <c r="X442" i="1" s="1"/>
  <c r="AH437" i="1"/>
  <c r="AI437" i="1" s="1"/>
  <c r="AA440" i="1"/>
  <c r="AB440" i="1" s="1"/>
  <c r="AC440" i="1" s="1"/>
  <c r="G444" i="1"/>
  <c r="W441" i="1"/>
  <c r="X441" i="1" s="1"/>
  <c r="AE439" i="1"/>
  <c r="AA438" i="1"/>
  <c r="H444" i="1"/>
  <c r="N444" i="1" s="1"/>
  <c r="K443" i="1"/>
  <c r="L443" i="1"/>
  <c r="M443" i="1"/>
  <c r="C436" i="1" l="1"/>
  <c r="C437" i="1" s="1"/>
  <c r="I449" i="1"/>
  <c r="S443" i="1"/>
  <c r="T443" i="1" s="1"/>
  <c r="AN445" i="1"/>
  <c r="AR444" i="1"/>
  <c r="U443" i="1"/>
  <c r="R444" i="1"/>
  <c r="V443" i="1"/>
  <c r="W443" i="1" s="1"/>
  <c r="X443" i="1" s="1"/>
  <c r="Y442" i="1"/>
  <c r="Z442" i="1" s="1"/>
  <c r="AA442" i="1" s="1"/>
  <c r="AB442" i="1" s="1"/>
  <c r="AJ437" i="1"/>
  <c r="AK437" i="1" s="1"/>
  <c r="AL437" i="1" s="1"/>
  <c r="G445" i="1"/>
  <c r="M444" i="1"/>
  <c r="K444" i="1"/>
  <c r="L444" i="1"/>
  <c r="H445" i="1"/>
  <c r="N445" i="1" s="1"/>
  <c r="AF439" i="1"/>
  <c r="AG439" i="1" s="1"/>
  <c r="AH439" i="1" s="1"/>
  <c r="AI439" i="1" s="1"/>
  <c r="AJ439" i="1" s="1"/>
  <c r="AK439" i="1" s="1"/>
  <c r="AL439" i="1" s="1"/>
  <c r="AD440" i="1"/>
  <c r="AE440" i="1" s="1"/>
  <c r="AF440" i="1" s="1"/>
  <c r="AG440" i="1" s="1"/>
  <c r="AH440" i="1" s="1"/>
  <c r="AI440" i="1" s="1"/>
  <c r="AJ440" i="1" s="1"/>
  <c r="AK440" i="1" s="1"/>
  <c r="AL440" i="1" s="1"/>
  <c r="Y441" i="1"/>
  <c r="AB438" i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I450" i="1" l="1"/>
  <c r="S444" i="1"/>
  <c r="T444" i="1" s="1"/>
  <c r="AR445" i="1"/>
  <c r="AN446" i="1"/>
  <c r="U444" i="1"/>
  <c r="R445" i="1"/>
  <c r="V444" i="1"/>
  <c r="W444" i="1" s="1"/>
  <c r="X444" i="1" s="1"/>
  <c r="AC442" i="1"/>
  <c r="Y443" i="1"/>
  <c r="Z443" i="1" s="1"/>
  <c r="AA443" i="1" s="1"/>
  <c r="G446" i="1"/>
  <c r="AM437" i="1"/>
  <c r="D437" i="1" s="1"/>
  <c r="Z441" i="1"/>
  <c r="AA441" i="1" s="1"/>
  <c r="AB441" i="1" s="1"/>
  <c r="AC441" i="1" s="1"/>
  <c r="L445" i="1"/>
  <c r="H446" i="1"/>
  <c r="N446" i="1" s="1"/>
  <c r="M445" i="1"/>
  <c r="K445" i="1"/>
  <c r="AM439" i="1"/>
  <c r="AM440" i="1"/>
  <c r="AM438" i="1"/>
  <c r="D438" i="1" s="1"/>
  <c r="E437" i="1" l="1"/>
  <c r="E438" i="1"/>
  <c r="F438" i="1" s="1"/>
  <c r="I451" i="1"/>
  <c r="S445" i="1"/>
  <c r="T445" i="1" s="1"/>
  <c r="AN447" i="1"/>
  <c r="AR446" i="1"/>
  <c r="R446" i="1"/>
  <c r="U445" i="1"/>
  <c r="V445" i="1"/>
  <c r="W445" i="1" s="1"/>
  <c r="X445" i="1" s="1"/>
  <c r="D439" i="1"/>
  <c r="D440" i="1"/>
  <c r="AB443" i="1"/>
  <c r="AC443" i="1" s="1"/>
  <c r="AD443" i="1" s="1"/>
  <c r="AD442" i="1"/>
  <c r="AE442" i="1" s="1"/>
  <c r="AF442" i="1" s="1"/>
  <c r="AG442" i="1" s="1"/>
  <c r="AH442" i="1" s="1"/>
  <c r="AI442" i="1" s="1"/>
  <c r="AJ442" i="1" s="1"/>
  <c r="AK442" i="1" s="1"/>
  <c r="AL442" i="1" s="1"/>
  <c r="Y444" i="1"/>
  <c r="Z444" i="1" s="1"/>
  <c r="G447" i="1"/>
  <c r="AD441" i="1"/>
  <c r="AE441" i="1" s="1"/>
  <c r="AF441" i="1" s="1"/>
  <c r="AG441" i="1" s="1"/>
  <c r="AH441" i="1" s="1"/>
  <c r="AI441" i="1" s="1"/>
  <c r="AJ441" i="1" s="1"/>
  <c r="AK441" i="1" s="1"/>
  <c r="AL441" i="1" s="1"/>
  <c r="L446" i="1"/>
  <c r="K446" i="1"/>
  <c r="H447" i="1"/>
  <c r="N447" i="1" s="1"/>
  <c r="M446" i="1"/>
  <c r="F437" i="1" l="1"/>
  <c r="C438" i="1" s="1"/>
  <c r="C439" i="1" s="1"/>
  <c r="E439" i="1"/>
  <c r="F439" i="1" s="1"/>
  <c r="E440" i="1"/>
  <c r="F440" i="1" s="1"/>
  <c r="I452" i="1"/>
  <c r="S446" i="1"/>
  <c r="T446" i="1" s="1"/>
  <c r="V446" i="1"/>
  <c r="W446" i="1" s="1"/>
  <c r="AR447" i="1"/>
  <c r="AN448" i="1"/>
  <c r="U446" i="1"/>
  <c r="R447" i="1"/>
  <c r="Y445" i="1"/>
  <c r="Z445" i="1" s="1"/>
  <c r="AA445" i="1" s="1"/>
  <c r="AB445" i="1" s="1"/>
  <c r="AE443" i="1"/>
  <c r="AF443" i="1" s="1"/>
  <c r="AG443" i="1" s="1"/>
  <c r="AH443" i="1" s="1"/>
  <c r="AI443" i="1" s="1"/>
  <c r="AJ443" i="1" s="1"/>
  <c r="AK443" i="1" s="1"/>
  <c r="AM442" i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G448" i="1"/>
  <c r="H448" i="1"/>
  <c r="N448" i="1" s="1"/>
  <c r="K447" i="1"/>
  <c r="M447" i="1"/>
  <c r="L447" i="1"/>
  <c r="AM441" i="1"/>
  <c r="C440" i="1" l="1"/>
  <c r="C441" i="1" s="1"/>
  <c r="I453" i="1"/>
  <c r="S447" i="1"/>
  <c r="T447" i="1" s="1"/>
  <c r="AN449" i="1"/>
  <c r="AR448" i="1"/>
  <c r="V447" i="1"/>
  <c r="W447" i="1" s="1"/>
  <c r="R448" i="1"/>
  <c r="U447" i="1"/>
  <c r="AM443" i="1"/>
  <c r="D443" i="1" s="1"/>
  <c r="AM444" i="1"/>
  <c r="AL443" i="1"/>
  <c r="D442" i="1"/>
  <c r="D441" i="1"/>
  <c r="AC445" i="1"/>
  <c r="AD445" i="1" s="1"/>
  <c r="AE445" i="1" s="1"/>
  <c r="AF445" i="1" s="1"/>
  <c r="AG445" i="1" s="1"/>
  <c r="AH445" i="1" s="1"/>
  <c r="AI445" i="1" s="1"/>
  <c r="AJ445" i="1" s="1"/>
  <c r="AK445" i="1" s="1"/>
  <c r="G449" i="1"/>
  <c r="H449" i="1"/>
  <c r="N449" i="1" s="1"/>
  <c r="L448" i="1"/>
  <c r="K448" i="1"/>
  <c r="M448" i="1"/>
  <c r="X446" i="1"/>
  <c r="E441" i="1" l="1"/>
  <c r="E442" i="1"/>
  <c r="F442" i="1" s="1"/>
  <c r="E443" i="1"/>
  <c r="F443" i="1" s="1"/>
  <c r="I454" i="1"/>
  <c r="S448" i="1"/>
  <c r="T448" i="1" s="1"/>
  <c r="AN450" i="1"/>
  <c r="AR449" i="1"/>
  <c r="V448" i="1"/>
  <c r="W448" i="1" s="1"/>
  <c r="X448" i="1" s="1"/>
  <c r="Y448" i="1" s="1"/>
  <c r="R449" i="1"/>
  <c r="U448" i="1"/>
  <c r="D444" i="1"/>
  <c r="AL445" i="1"/>
  <c r="G450" i="1"/>
  <c r="AM445" i="1"/>
  <c r="X447" i="1"/>
  <c r="K449" i="1"/>
  <c r="M449" i="1"/>
  <c r="L449" i="1"/>
  <c r="H450" i="1"/>
  <c r="N450" i="1" s="1"/>
  <c r="Y446" i="1"/>
  <c r="Z446" i="1" s="1"/>
  <c r="F441" i="1" l="1"/>
  <c r="C442" i="1" s="1"/>
  <c r="C443" i="1" s="1"/>
  <c r="C444" i="1" s="1"/>
  <c r="E444" i="1"/>
  <c r="F444" i="1" s="1"/>
  <c r="I455" i="1"/>
  <c r="S449" i="1"/>
  <c r="T449" i="1" s="1"/>
  <c r="AR450" i="1"/>
  <c r="AN451" i="1"/>
  <c r="R450" i="1"/>
  <c r="U449" i="1"/>
  <c r="V449" i="1"/>
  <c r="W449" i="1" s="1"/>
  <c r="X449" i="1" s="1"/>
  <c r="Z448" i="1"/>
  <c r="AA448" i="1" s="1"/>
  <c r="D445" i="1"/>
  <c r="AA446" i="1"/>
  <c r="G451" i="1"/>
  <c r="Y447" i="1"/>
  <c r="Z447" i="1" s="1"/>
  <c r="M450" i="1"/>
  <c r="L450" i="1"/>
  <c r="K450" i="1"/>
  <c r="H451" i="1"/>
  <c r="N451" i="1" s="1"/>
  <c r="C445" i="1" l="1"/>
  <c r="E445" i="1"/>
  <c r="F445" i="1" s="1"/>
  <c r="I456" i="1"/>
  <c r="S450" i="1"/>
  <c r="T450" i="1" s="1"/>
  <c r="AR451" i="1"/>
  <c r="AN452" i="1"/>
  <c r="V450" i="1"/>
  <c r="W450" i="1" s="1"/>
  <c r="U450" i="1"/>
  <c r="R451" i="1"/>
  <c r="AB448" i="1"/>
  <c r="AC448" i="1" s="1"/>
  <c r="AD448" i="1" s="1"/>
  <c r="AB446" i="1"/>
  <c r="G452" i="1"/>
  <c r="Y449" i="1"/>
  <c r="Z449" i="1" s="1"/>
  <c r="H452" i="1"/>
  <c r="N452" i="1" s="1"/>
  <c r="M451" i="1"/>
  <c r="L451" i="1"/>
  <c r="K451" i="1"/>
  <c r="V451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C446" i="1" l="1"/>
  <c r="I457" i="1"/>
  <c r="S451" i="1"/>
  <c r="T451" i="1" s="1"/>
  <c r="AR452" i="1"/>
  <c r="AN453" i="1"/>
  <c r="U451" i="1"/>
  <c r="R452" i="1"/>
  <c r="AE448" i="1"/>
  <c r="AF448" i="1" s="1"/>
  <c r="AG448" i="1" s="1"/>
  <c r="AH448" i="1" s="1"/>
  <c r="AI448" i="1" s="1"/>
  <c r="AJ448" i="1" s="1"/>
  <c r="AK448" i="1" s="1"/>
  <c r="AL448" i="1" s="1"/>
  <c r="AC446" i="1"/>
  <c r="AD446" i="1" s="1"/>
  <c r="G453" i="1"/>
  <c r="AA449" i="1"/>
  <c r="AB449" i="1" s="1"/>
  <c r="K452" i="1"/>
  <c r="M452" i="1"/>
  <c r="H453" i="1"/>
  <c r="N453" i="1" s="1"/>
  <c r="L452" i="1"/>
  <c r="AL447" i="1"/>
  <c r="AM447" i="1"/>
  <c r="X450" i="1"/>
  <c r="W451" i="1"/>
  <c r="X451" i="1" s="1"/>
  <c r="I458" i="1" l="1"/>
  <c r="S452" i="1"/>
  <c r="T452" i="1" s="1"/>
  <c r="AR453" i="1"/>
  <c r="AN454" i="1"/>
  <c r="V452" i="1"/>
  <c r="W452" i="1" s="1"/>
  <c r="U452" i="1"/>
  <c r="R453" i="1"/>
  <c r="AM448" i="1"/>
  <c r="D448" i="1" s="1"/>
  <c r="D447" i="1"/>
  <c r="Y451" i="1"/>
  <c r="Z451" i="1" s="1"/>
  <c r="AA451" i="1" s="1"/>
  <c r="G454" i="1"/>
  <c r="AE446" i="1"/>
  <c r="AF446" i="1" s="1"/>
  <c r="AG446" i="1" s="1"/>
  <c r="AH446" i="1" s="1"/>
  <c r="AI446" i="1" s="1"/>
  <c r="AJ446" i="1" s="1"/>
  <c r="AK446" i="1" s="1"/>
  <c r="AL446" i="1" s="1"/>
  <c r="Y450" i="1"/>
  <c r="H454" i="1"/>
  <c r="N454" i="1" s="1"/>
  <c r="K453" i="1"/>
  <c r="L453" i="1"/>
  <c r="M453" i="1"/>
  <c r="AC449" i="1"/>
  <c r="AD449" i="1" s="1"/>
  <c r="E447" i="1" l="1"/>
  <c r="F447" i="1" s="1"/>
  <c r="E448" i="1"/>
  <c r="F448" i="1" s="1"/>
  <c r="I459" i="1"/>
  <c r="S453" i="1"/>
  <c r="T453" i="1" s="1"/>
  <c r="AR454" i="1"/>
  <c r="AN455" i="1"/>
  <c r="V453" i="1"/>
  <c r="W453" i="1" s="1"/>
  <c r="X453" i="1" s="1"/>
  <c r="U453" i="1"/>
  <c r="R454" i="1"/>
  <c r="G455" i="1"/>
  <c r="AB451" i="1"/>
  <c r="AC451" i="1" s="1"/>
  <c r="Z450" i="1"/>
  <c r="AA450" i="1" s="1"/>
  <c r="AM446" i="1"/>
  <c r="AE449" i="1"/>
  <c r="AF449" i="1" s="1"/>
  <c r="AG449" i="1" s="1"/>
  <c r="AH449" i="1" s="1"/>
  <c r="AI449" i="1" s="1"/>
  <c r="AJ449" i="1" s="1"/>
  <c r="AK449" i="1" s="1"/>
  <c r="AL449" i="1" s="1"/>
  <c r="M454" i="1"/>
  <c r="H455" i="1"/>
  <c r="N455" i="1" s="1"/>
  <c r="K454" i="1"/>
  <c r="L454" i="1"/>
  <c r="X452" i="1"/>
  <c r="Y452" i="1" s="1"/>
  <c r="Z452" i="1" s="1"/>
  <c r="I460" i="1" l="1"/>
  <c r="S454" i="1"/>
  <c r="T454" i="1" s="1"/>
  <c r="AR455" i="1"/>
  <c r="AN456" i="1"/>
  <c r="V454" i="1"/>
  <c r="W454" i="1" s="1"/>
  <c r="X454" i="1" s="1"/>
  <c r="Y454" i="1" s="1"/>
  <c r="U454" i="1"/>
  <c r="R455" i="1"/>
  <c r="D446" i="1"/>
  <c r="AD451" i="1"/>
  <c r="AE451" i="1" s="1"/>
  <c r="AB450" i="1"/>
  <c r="AC450" i="1" s="1"/>
  <c r="AD450" i="1" s="1"/>
  <c r="AE450" i="1" s="1"/>
  <c r="G456" i="1"/>
  <c r="AM449" i="1"/>
  <c r="Y453" i="1"/>
  <c r="Z453" i="1" s="1"/>
  <c r="M455" i="1"/>
  <c r="L455" i="1"/>
  <c r="K455" i="1"/>
  <c r="V455" i="1" s="1"/>
  <c r="H456" i="1"/>
  <c r="N456" i="1" s="1"/>
  <c r="AA452" i="1"/>
  <c r="AB452" i="1" s="1"/>
  <c r="AC452" i="1" s="1"/>
  <c r="E446" i="1" l="1"/>
  <c r="F446" i="1" s="1"/>
  <c r="C447" i="1" s="1"/>
  <c r="C448" i="1" s="1"/>
  <c r="C449" i="1" s="1"/>
  <c r="I461" i="1"/>
  <c r="S455" i="1"/>
  <c r="T455" i="1" s="1"/>
  <c r="AN457" i="1"/>
  <c r="AR456" i="1"/>
  <c r="U455" i="1"/>
  <c r="R456" i="1"/>
  <c r="D449" i="1"/>
  <c r="AF451" i="1"/>
  <c r="AG451" i="1" s="1"/>
  <c r="AH451" i="1" s="1"/>
  <c r="AI451" i="1" s="1"/>
  <c r="AJ451" i="1" s="1"/>
  <c r="AK451" i="1" s="1"/>
  <c r="AL451" i="1" s="1"/>
  <c r="AF450" i="1"/>
  <c r="AG450" i="1" s="1"/>
  <c r="AH450" i="1" s="1"/>
  <c r="AI450" i="1" s="1"/>
  <c r="AJ450" i="1" s="1"/>
  <c r="AK450" i="1" s="1"/>
  <c r="AL450" i="1" s="1"/>
  <c r="G457" i="1"/>
  <c r="W455" i="1"/>
  <c r="X455" i="1" s="1"/>
  <c r="AD452" i="1"/>
  <c r="AE452" i="1" s="1"/>
  <c r="AF452" i="1" s="1"/>
  <c r="AG452" i="1" s="1"/>
  <c r="AH452" i="1" s="1"/>
  <c r="Z454" i="1"/>
  <c r="L456" i="1"/>
  <c r="M456" i="1"/>
  <c r="K456" i="1"/>
  <c r="H457" i="1"/>
  <c r="N457" i="1" s="1"/>
  <c r="AA453" i="1"/>
  <c r="E449" i="1" l="1"/>
  <c r="I462" i="1"/>
  <c r="S456" i="1"/>
  <c r="T456" i="1" s="1"/>
  <c r="AN458" i="1"/>
  <c r="AR457" i="1"/>
  <c r="V456" i="1"/>
  <c r="W456" i="1" s="1"/>
  <c r="R457" i="1"/>
  <c r="U456" i="1"/>
  <c r="Y455" i="1"/>
  <c r="Z455" i="1" s="1"/>
  <c r="AA455" i="1" s="1"/>
  <c r="AB455" i="1" s="1"/>
  <c r="AM451" i="1"/>
  <c r="D451" i="1" s="1"/>
  <c r="AI452" i="1"/>
  <c r="AJ452" i="1" s="1"/>
  <c r="AK452" i="1" s="1"/>
  <c r="AL452" i="1" s="1"/>
  <c r="AM450" i="1"/>
  <c r="AB453" i="1"/>
  <c r="AC453" i="1" s="1"/>
  <c r="G458" i="1"/>
  <c r="L457" i="1"/>
  <c r="M457" i="1"/>
  <c r="H458" i="1"/>
  <c r="N458" i="1" s="1"/>
  <c r="K457" i="1"/>
  <c r="AA454" i="1"/>
  <c r="F449" i="1" l="1"/>
  <c r="C450" i="1" s="1"/>
  <c r="E451" i="1"/>
  <c r="F451" i="1" s="1"/>
  <c r="I463" i="1"/>
  <c r="S457" i="1"/>
  <c r="T457" i="1" s="1"/>
  <c r="AR458" i="1"/>
  <c r="AN459" i="1"/>
  <c r="V457" i="1"/>
  <c r="W457" i="1" s="1"/>
  <c r="X457" i="1" s="1"/>
  <c r="R458" i="1"/>
  <c r="U457" i="1"/>
  <c r="D450" i="1"/>
  <c r="AM452" i="1"/>
  <c r="AD453" i="1"/>
  <c r="G459" i="1"/>
  <c r="AC455" i="1"/>
  <c r="AD455" i="1" s="1"/>
  <c r="AE455" i="1" s="1"/>
  <c r="AF455" i="1" s="1"/>
  <c r="AG455" i="1" s="1"/>
  <c r="X456" i="1"/>
  <c r="AB454" i="1"/>
  <c r="H459" i="1"/>
  <c r="N459" i="1" s="1"/>
  <c r="M458" i="1"/>
  <c r="L458" i="1"/>
  <c r="K458" i="1"/>
  <c r="E450" i="1" l="1"/>
  <c r="F450" i="1" s="1"/>
  <c r="C451" i="1" s="1"/>
  <c r="C452" i="1" s="1"/>
  <c r="I464" i="1"/>
  <c r="S458" i="1"/>
  <c r="T458" i="1" s="1"/>
  <c r="AN460" i="1"/>
  <c r="AR459" i="1"/>
  <c r="V458" i="1"/>
  <c r="W458" i="1" s="1"/>
  <c r="X458" i="1" s="1"/>
  <c r="U458" i="1"/>
  <c r="R459" i="1"/>
  <c r="D452" i="1"/>
  <c r="AE453" i="1"/>
  <c r="AF453" i="1" s="1"/>
  <c r="AG453" i="1" s="1"/>
  <c r="AH453" i="1" s="1"/>
  <c r="G460" i="1"/>
  <c r="AH455" i="1"/>
  <c r="AI455" i="1" s="1"/>
  <c r="AJ455" i="1" s="1"/>
  <c r="AK455" i="1" s="1"/>
  <c r="AL455" i="1" s="1"/>
  <c r="Y457" i="1"/>
  <c r="Y456" i="1"/>
  <c r="Z456" i="1" s="1"/>
  <c r="K459" i="1"/>
  <c r="H460" i="1"/>
  <c r="N460" i="1" s="1"/>
  <c r="L459" i="1"/>
  <c r="M459" i="1"/>
  <c r="AC454" i="1"/>
  <c r="AD454" i="1" s="1"/>
  <c r="AE454" i="1" s="1"/>
  <c r="V459" i="1" l="1"/>
  <c r="W459" i="1" s="1"/>
  <c r="X459" i="1" s="1"/>
  <c r="E452" i="1"/>
  <c r="I465" i="1"/>
  <c r="S459" i="1"/>
  <c r="T459" i="1" s="1"/>
  <c r="AN461" i="1"/>
  <c r="AR460" i="1"/>
  <c r="U459" i="1"/>
  <c r="R460" i="1"/>
  <c r="Y458" i="1"/>
  <c r="Z458" i="1" s="1"/>
  <c r="AM455" i="1"/>
  <c r="G461" i="1"/>
  <c r="AI453" i="1"/>
  <c r="AA456" i="1"/>
  <c r="AB456" i="1" s="1"/>
  <c r="AF454" i="1"/>
  <c r="AG454" i="1" s="1"/>
  <c r="AH454" i="1" s="1"/>
  <c r="AI454" i="1" s="1"/>
  <c r="AJ454" i="1" s="1"/>
  <c r="AK454" i="1" s="1"/>
  <c r="AL454" i="1" s="1"/>
  <c r="Z457" i="1"/>
  <c r="M460" i="1"/>
  <c r="L460" i="1"/>
  <c r="K460" i="1"/>
  <c r="H461" i="1"/>
  <c r="N461" i="1" s="1"/>
  <c r="F452" i="1" l="1"/>
  <c r="C453" i="1" s="1"/>
  <c r="I466" i="1"/>
  <c r="S460" i="1"/>
  <c r="T460" i="1" s="1"/>
  <c r="AR461" i="1"/>
  <c r="AN462" i="1"/>
  <c r="U460" i="1"/>
  <c r="R461" i="1"/>
  <c r="V460" i="1"/>
  <c r="W460" i="1" s="1"/>
  <c r="X460" i="1" s="1"/>
  <c r="Y459" i="1"/>
  <c r="Z459" i="1" s="1"/>
  <c r="D455" i="1"/>
  <c r="AJ453" i="1"/>
  <c r="AK453" i="1" s="1"/>
  <c r="AL453" i="1" s="1"/>
  <c r="AM454" i="1"/>
  <c r="AA458" i="1"/>
  <c r="G462" i="1"/>
  <c r="AC456" i="1"/>
  <c r="H462" i="1"/>
  <c r="N462" i="1" s="1"/>
  <c r="K461" i="1"/>
  <c r="M461" i="1"/>
  <c r="L461" i="1"/>
  <c r="AA457" i="1"/>
  <c r="AB457" i="1" s="1"/>
  <c r="E455" i="1" l="1"/>
  <c r="F455" i="1" s="1"/>
  <c r="I467" i="1"/>
  <c r="S461" i="1"/>
  <c r="T461" i="1" s="1"/>
  <c r="AN463" i="1"/>
  <c r="AR462" i="1"/>
  <c r="U461" i="1"/>
  <c r="R462" i="1"/>
  <c r="V461" i="1"/>
  <c r="W461" i="1" s="1"/>
  <c r="X461" i="1" s="1"/>
  <c r="AA459" i="1"/>
  <c r="AB459" i="1" s="1"/>
  <c r="AC459" i="1" s="1"/>
  <c r="D454" i="1"/>
  <c r="G463" i="1"/>
  <c r="AB458" i="1"/>
  <c r="AC458" i="1" s="1"/>
  <c r="AM453" i="1"/>
  <c r="D453" i="1" s="1"/>
  <c r="Y460" i="1"/>
  <c r="Z460" i="1" s="1"/>
  <c r="AA460" i="1" s="1"/>
  <c r="AB460" i="1" s="1"/>
  <c r="AC460" i="1" s="1"/>
  <c r="AD460" i="1" s="1"/>
  <c r="H463" i="1"/>
  <c r="N463" i="1" s="1"/>
  <c r="M462" i="1"/>
  <c r="L462" i="1"/>
  <c r="K462" i="1"/>
  <c r="AD456" i="1"/>
  <c r="AE456" i="1" s="1"/>
  <c r="AF456" i="1" s="1"/>
  <c r="AG456" i="1" s="1"/>
  <c r="AH456" i="1" s="1"/>
  <c r="AI456" i="1" s="1"/>
  <c r="AJ456" i="1" s="1"/>
  <c r="AK456" i="1" s="1"/>
  <c r="AL456" i="1" s="1"/>
  <c r="AC457" i="1"/>
  <c r="AD457" i="1" s="1"/>
  <c r="E453" i="1" l="1"/>
  <c r="E454" i="1"/>
  <c r="F454" i="1" s="1"/>
  <c r="I468" i="1"/>
  <c r="S462" i="1"/>
  <c r="T462" i="1" s="1"/>
  <c r="AN464" i="1"/>
  <c r="AR463" i="1"/>
  <c r="U462" i="1"/>
  <c r="R463" i="1"/>
  <c r="V462" i="1"/>
  <c r="W462" i="1" s="1"/>
  <c r="AD459" i="1"/>
  <c r="AE459" i="1" s="1"/>
  <c r="AF459" i="1" s="1"/>
  <c r="AG459" i="1" s="1"/>
  <c r="AH459" i="1" s="1"/>
  <c r="AD458" i="1"/>
  <c r="AE458" i="1" s="1"/>
  <c r="AF458" i="1" s="1"/>
  <c r="AM456" i="1"/>
  <c r="G464" i="1"/>
  <c r="AE457" i="1"/>
  <c r="AF457" i="1" s="1"/>
  <c r="AG457" i="1" s="1"/>
  <c r="AH457" i="1" s="1"/>
  <c r="AI457" i="1" s="1"/>
  <c r="AJ457" i="1" s="1"/>
  <c r="AK457" i="1" s="1"/>
  <c r="H464" i="1"/>
  <c r="N464" i="1" s="1"/>
  <c r="M463" i="1"/>
  <c r="K463" i="1"/>
  <c r="L463" i="1"/>
  <c r="AE460" i="1"/>
  <c r="Y461" i="1"/>
  <c r="F453" i="1" l="1"/>
  <c r="C454" i="1" s="1"/>
  <c r="C455" i="1" s="1"/>
  <c r="C456" i="1" s="1"/>
  <c r="I469" i="1"/>
  <c r="S463" i="1"/>
  <c r="T463" i="1" s="1"/>
  <c r="AN465" i="1"/>
  <c r="AR464" i="1"/>
  <c r="X462" i="1"/>
  <c r="Y462" i="1" s="1"/>
  <c r="Z462" i="1" s="1"/>
  <c r="AA462" i="1" s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V463" i="1"/>
  <c r="W463" i="1" s="1"/>
  <c r="X463" i="1" s="1"/>
  <c r="R464" i="1"/>
  <c r="U463" i="1"/>
  <c r="AI459" i="1"/>
  <c r="AJ459" i="1" s="1"/>
  <c r="AK459" i="1" s="1"/>
  <c r="AL459" i="1" s="1"/>
  <c r="D456" i="1"/>
  <c r="AG458" i="1"/>
  <c r="AH458" i="1" s="1"/>
  <c r="AI458" i="1" s="1"/>
  <c r="AJ458" i="1" s="1"/>
  <c r="AK458" i="1" s="1"/>
  <c r="G465" i="1"/>
  <c r="Z461" i="1"/>
  <c r="AM457" i="1"/>
  <c r="AL457" i="1"/>
  <c r="M464" i="1"/>
  <c r="L464" i="1"/>
  <c r="K464" i="1"/>
  <c r="H465" i="1"/>
  <c r="N465" i="1" s="1"/>
  <c r="AF460" i="1"/>
  <c r="E456" i="1" l="1"/>
  <c r="F456" i="1" s="1"/>
  <c r="C457" i="1" s="1"/>
  <c r="I470" i="1"/>
  <c r="S464" i="1"/>
  <c r="T464" i="1" s="1"/>
  <c r="AR465" i="1"/>
  <c r="AN466" i="1"/>
  <c r="U464" i="1"/>
  <c r="R465" i="1"/>
  <c r="V464" i="1"/>
  <c r="W464" i="1" s="1"/>
  <c r="X464" i="1" s="1"/>
  <c r="AM459" i="1"/>
  <c r="D459" i="1" s="1"/>
  <c r="D457" i="1"/>
  <c r="AL462" i="1"/>
  <c r="G466" i="1"/>
  <c r="AM458" i="1"/>
  <c r="AM462" i="1"/>
  <c r="AL458" i="1"/>
  <c r="H466" i="1"/>
  <c r="N466" i="1" s="1"/>
  <c r="K465" i="1"/>
  <c r="M465" i="1"/>
  <c r="L465" i="1"/>
  <c r="Y463" i="1"/>
  <c r="AG460" i="1"/>
  <c r="AA461" i="1"/>
  <c r="E457" i="1" l="1"/>
  <c r="E459" i="1"/>
  <c r="F459" i="1" s="1"/>
  <c r="I471" i="1"/>
  <c r="S465" i="1"/>
  <c r="T465" i="1" s="1"/>
  <c r="AN467" i="1"/>
  <c r="AR466" i="1"/>
  <c r="U465" i="1"/>
  <c r="R466" i="1"/>
  <c r="V465" i="1"/>
  <c r="W465" i="1" s="1"/>
  <c r="D458" i="1"/>
  <c r="D462" i="1"/>
  <c r="Y464" i="1"/>
  <c r="Z464" i="1" s="1"/>
  <c r="G467" i="1"/>
  <c r="Z463" i="1"/>
  <c r="AA463" i="1" s="1"/>
  <c r="AB463" i="1" s="1"/>
  <c r="AB461" i="1"/>
  <c r="AH460" i="1"/>
  <c r="AI460" i="1" s="1"/>
  <c r="AJ460" i="1" s="1"/>
  <c r="H467" i="1"/>
  <c r="N467" i="1" s="1"/>
  <c r="K466" i="1"/>
  <c r="M466" i="1"/>
  <c r="L466" i="1"/>
  <c r="F457" i="1" l="1"/>
  <c r="C458" i="1" s="1"/>
  <c r="E462" i="1"/>
  <c r="F462" i="1" s="1"/>
  <c r="E458" i="1"/>
  <c r="F458" i="1" s="1"/>
  <c r="I472" i="1"/>
  <c r="S466" i="1"/>
  <c r="T466" i="1" s="1"/>
  <c r="AR467" i="1"/>
  <c r="AN468" i="1"/>
  <c r="V466" i="1"/>
  <c r="W466" i="1" s="1"/>
  <c r="X466" i="1" s="1"/>
  <c r="Y466" i="1" s="1"/>
  <c r="Z466" i="1" s="1"/>
  <c r="AA466" i="1" s="1"/>
  <c r="AB466" i="1" s="1"/>
  <c r="U466" i="1"/>
  <c r="R467" i="1"/>
  <c r="AA464" i="1"/>
  <c r="AB464" i="1" s="1"/>
  <c r="G468" i="1"/>
  <c r="H468" i="1"/>
  <c r="N468" i="1" s="1"/>
  <c r="K467" i="1"/>
  <c r="M467" i="1"/>
  <c r="L467" i="1"/>
  <c r="X465" i="1"/>
  <c r="Y465" i="1" s="1"/>
  <c r="AC463" i="1"/>
  <c r="AD463" i="1" s="1"/>
  <c r="AE463" i="1" s="1"/>
  <c r="AK460" i="1"/>
  <c r="AL460" i="1" s="1"/>
  <c r="AC461" i="1"/>
  <c r="AD461" i="1" s="1"/>
  <c r="AE461" i="1" s="1"/>
  <c r="C459" i="1" l="1"/>
  <c r="C460" i="1" s="1"/>
  <c r="I473" i="1"/>
  <c r="S467" i="1"/>
  <c r="T467" i="1" s="1"/>
  <c r="AN469" i="1"/>
  <c r="AR468" i="1"/>
  <c r="U467" i="1"/>
  <c r="R468" i="1"/>
  <c r="V467" i="1"/>
  <c r="W467" i="1" s="1"/>
  <c r="AC464" i="1"/>
  <c r="AD464" i="1" s="1"/>
  <c r="AF461" i="1"/>
  <c r="AG461" i="1" s="1"/>
  <c r="AH461" i="1" s="1"/>
  <c r="AI461" i="1" s="1"/>
  <c r="AJ461" i="1" s="1"/>
  <c r="AK461" i="1" s="1"/>
  <c r="AL461" i="1" s="1"/>
  <c r="AM460" i="1"/>
  <c r="G469" i="1"/>
  <c r="AC466" i="1"/>
  <c r="AD466" i="1" s="1"/>
  <c r="AE466" i="1" s="1"/>
  <c r="AF466" i="1" s="1"/>
  <c r="AF463" i="1"/>
  <c r="AG463" i="1" s="1"/>
  <c r="AH463" i="1" s="1"/>
  <c r="AI463" i="1" s="1"/>
  <c r="AJ463" i="1" s="1"/>
  <c r="AK463" i="1" s="1"/>
  <c r="H469" i="1"/>
  <c r="N469" i="1" s="1"/>
  <c r="L468" i="1"/>
  <c r="K468" i="1"/>
  <c r="M468" i="1"/>
  <c r="Z465" i="1"/>
  <c r="I474" i="1" l="1"/>
  <c r="S468" i="1"/>
  <c r="T468" i="1" s="1"/>
  <c r="AN470" i="1"/>
  <c r="AR469" i="1"/>
  <c r="V468" i="1"/>
  <c r="W468" i="1" s="1"/>
  <c r="R469" i="1"/>
  <c r="U468" i="1"/>
  <c r="AE464" i="1"/>
  <c r="AF464" i="1" s="1"/>
  <c r="AG464" i="1" s="1"/>
  <c r="AH464" i="1" s="1"/>
  <c r="AI464" i="1" s="1"/>
  <c r="AJ464" i="1" s="1"/>
  <c r="AK464" i="1" s="1"/>
  <c r="AL464" i="1" s="1"/>
  <c r="D460" i="1"/>
  <c r="X467" i="1"/>
  <c r="Y467" i="1" s="1"/>
  <c r="G470" i="1"/>
  <c r="AM461" i="1"/>
  <c r="AL463" i="1"/>
  <c r="AG466" i="1"/>
  <c r="AH466" i="1" s="1"/>
  <c r="AI466" i="1" s="1"/>
  <c r="AJ466" i="1" s="1"/>
  <c r="AM463" i="1"/>
  <c r="AA465" i="1"/>
  <c r="AB465" i="1" s="1"/>
  <c r="AC465" i="1" s="1"/>
  <c r="AD465" i="1" s="1"/>
  <c r="AE465" i="1" s="1"/>
  <c r="AF465" i="1" s="1"/>
  <c r="AG465" i="1" s="1"/>
  <c r="H470" i="1"/>
  <c r="N470" i="1" s="1"/>
  <c r="M469" i="1"/>
  <c r="L469" i="1"/>
  <c r="K469" i="1"/>
  <c r="E460" i="1" l="1"/>
  <c r="I475" i="1"/>
  <c r="S469" i="1"/>
  <c r="T469" i="1" s="1"/>
  <c r="AN471" i="1"/>
  <c r="AR470" i="1"/>
  <c r="V469" i="1"/>
  <c r="W469" i="1" s="1"/>
  <c r="X469" i="1" s="1"/>
  <c r="Y469" i="1" s="1"/>
  <c r="Z469" i="1" s="1"/>
  <c r="U469" i="1"/>
  <c r="R470" i="1"/>
  <c r="AM464" i="1"/>
  <c r="D464" i="1" s="1"/>
  <c r="D461" i="1"/>
  <c r="D463" i="1"/>
  <c r="AK466" i="1"/>
  <c r="AL466" i="1" s="1"/>
  <c r="G471" i="1"/>
  <c r="Z467" i="1"/>
  <c r="AH465" i="1"/>
  <c r="AI465" i="1" s="1"/>
  <c r="AJ465" i="1" s="1"/>
  <c r="AK465" i="1" s="1"/>
  <c r="AL465" i="1" s="1"/>
  <c r="X468" i="1"/>
  <c r="H471" i="1"/>
  <c r="N471" i="1" s="1"/>
  <c r="M470" i="1"/>
  <c r="K470" i="1"/>
  <c r="L470" i="1"/>
  <c r="F460" i="1" l="1"/>
  <c r="C461" i="1" s="1"/>
  <c r="E461" i="1"/>
  <c r="E464" i="1"/>
  <c r="F464" i="1" s="1"/>
  <c r="E463" i="1"/>
  <c r="F463" i="1" s="1"/>
  <c r="I476" i="1"/>
  <c r="S470" i="1"/>
  <c r="T470" i="1" s="1"/>
  <c r="V470" i="1"/>
  <c r="W470" i="1" s="1"/>
  <c r="X470" i="1" s="1"/>
  <c r="AN472" i="1"/>
  <c r="AR471" i="1"/>
  <c r="U470" i="1"/>
  <c r="R471" i="1"/>
  <c r="AM466" i="1"/>
  <c r="AA467" i="1"/>
  <c r="AB467" i="1" s="1"/>
  <c r="G472" i="1"/>
  <c r="H472" i="1"/>
  <c r="N472" i="1" s="1"/>
  <c r="K471" i="1"/>
  <c r="L471" i="1"/>
  <c r="M471" i="1"/>
  <c r="Y468" i="1"/>
  <c r="AA469" i="1"/>
  <c r="AB469" i="1" s="1"/>
  <c r="AM465" i="1"/>
  <c r="F461" i="1" l="1"/>
  <c r="C462" i="1" s="1"/>
  <c r="C463" i="1" s="1"/>
  <c r="C464" i="1" s="1"/>
  <c r="C465" i="1" s="1"/>
  <c r="I477" i="1"/>
  <c r="S471" i="1"/>
  <c r="T471" i="1" s="1"/>
  <c r="AN473" i="1"/>
  <c r="AR472" i="1"/>
  <c r="V471" i="1"/>
  <c r="W471" i="1" s="1"/>
  <c r="U471" i="1"/>
  <c r="R472" i="1"/>
  <c r="D465" i="1"/>
  <c r="D466" i="1"/>
  <c r="AC467" i="1"/>
  <c r="AD467" i="1" s="1"/>
  <c r="AE467" i="1" s="1"/>
  <c r="AF467" i="1" s="1"/>
  <c r="AG467" i="1" s="1"/>
  <c r="AH467" i="1" s="1"/>
  <c r="AI467" i="1" s="1"/>
  <c r="AJ467" i="1" s="1"/>
  <c r="AK467" i="1" s="1"/>
  <c r="AL467" i="1" s="1"/>
  <c r="G473" i="1"/>
  <c r="H473" i="1"/>
  <c r="N473" i="1" s="1"/>
  <c r="M472" i="1"/>
  <c r="K472" i="1"/>
  <c r="L472" i="1"/>
  <c r="Y470" i="1"/>
  <c r="Z468" i="1"/>
  <c r="AC469" i="1"/>
  <c r="AD469" i="1" s="1"/>
  <c r="AE469" i="1" s="1"/>
  <c r="AF469" i="1" s="1"/>
  <c r="AG469" i="1" s="1"/>
  <c r="AH469" i="1" s="1"/>
  <c r="AI469" i="1" s="1"/>
  <c r="AJ469" i="1" s="1"/>
  <c r="AK469" i="1" s="1"/>
  <c r="AL469" i="1" s="1"/>
  <c r="E466" i="1" l="1"/>
  <c r="F466" i="1" s="1"/>
  <c r="E465" i="1"/>
  <c r="F465" i="1" s="1"/>
  <c r="C466" i="1" s="1"/>
  <c r="I478" i="1"/>
  <c r="S472" i="1"/>
  <c r="T472" i="1" s="1"/>
  <c r="AN474" i="1"/>
  <c r="AR473" i="1"/>
  <c r="V472" i="1"/>
  <c r="W472" i="1" s="1"/>
  <c r="U472" i="1"/>
  <c r="R473" i="1"/>
  <c r="AM467" i="1"/>
  <c r="D467" i="1" s="1"/>
  <c r="G474" i="1"/>
  <c r="AA468" i="1"/>
  <c r="X471" i="1"/>
  <c r="Z470" i="1"/>
  <c r="AM469" i="1"/>
  <c r="L473" i="1"/>
  <c r="K473" i="1"/>
  <c r="M473" i="1"/>
  <c r="H474" i="1"/>
  <c r="N474" i="1" s="1"/>
  <c r="C467" i="1" l="1"/>
  <c r="E467" i="1"/>
  <c r="F467" i="1" s="1"/>
  <c r="I479" i="1"/>
  <c r="S473" i="1"/>
  <c r="T473" i="1" s="1"/>
  <c r="AN475" i="1"/>
  <c r="AR474" i="1"/>
  <c r="U473" i="1"/>
  <c r="R474" i="1"/>
  <c r="D469" i="1"/>
  <c r="Y471" i="1"/>
  <c r="Z471" i="1" s="1"/>
  <c r="AA471" i="1" s="1"/>
  <c r="X472" i="1"/>
  <c r="G475" i="1"/>
  <c r="AB468" i="1"/>
  <c r="AC468" i="1" s="1"/>
  <c r="AD468" i="1" s="1"/>
  <c r="AE468" i="1" s="1"/>
  <c r="AF468" i="1" s="1"/>
  <c r="AG468" i="1" s="1"/>
  <c r="AH468" i="1" s="1"/>
  <c r="AI468" i="1" s="1"/>
  <c r="AJ468" i="1" s="1"/>
  <c r="AK468" i="1" s="1"/>
  <c r="H475" i="1"/>
  <c r="N475" i="1" s="1"/>
  <c r="L474" i="1"/>
  <c r="K474" i="1"/>
  <c r="M474" i="1"/>
  <c r="V473" i="1"/>
  <c r="AA470" i="1"/>
  <c r="C468" i="1" l="1"/>
  <c r="E469" i="1"/>
  <c r="F469" i="1" s="1"/>
  <c r="I480" i="1"/>
  <c r="S474" i="1"/>
  <c r="T474" i="1" s="1"/>
  <c r="AR475" i="1"/>
  <c r="AN476" i="1"/>
  <c r="V474" i="1"/>
  <c r="W474" i="1" s="1"/>
  <c r="X474" i="1" s="1"/>
  <c r="R475" i="1"/>
  <c r="U474" i="1"/>
  <c r="AL468" i="1"/>
  <c r="AM468" i="1"/>
  <c r="G476" i="1"/>
  <c r="Y472" i="1"/>
  <c r="Z472" i="1" s="1"/>
  <c r="AB471" i="1"/>
  <c r="AB470" i="1"/>
  <c r="H476" i="1"/>
  <c r="N476" i="1" s="1"/>
  <c r="L475" i="1"/>
  <c r="K475" i="1"/>
  <c r="M475" i="1"/>
  <c r="W473" i="1"/>
  <c r="X473" i="1" s="1"/>
  <c r="I481" i="1" l="1"/>
  <c r="S475" i="1"/>
  <c r="T475" i="1" s="1"/>
  <c r="AN477" i="1"/>
  <c r="AR476" i="1"/>
  <c r="AA472" i="1"/>
  <c r="AB472" i="1" s="1"/>
  <c r="V475" i="1"/>
  <c r="W475" i="1" s="1"/>
  <c r="X475" i="1" s="1"/>
  <c r="Y475" i="1" s="1"/>
  <c r="U475" i="1"/>
  <c r="R476" i="1"/>
  <c r="D468" i="1"/>
  <c r="Y473" i="1"/>
  <c r="Z473" i="1" s="1"/>
  <c r="Y474" i="1"/>
  <c r="Z474" i="1" s="1"/>
  <c r="G477" i="1"/>
  <c r="AC471" i="1"/>
  <c r="AD471" i="1" s="1"/>
  <c r="AE471" i="1" s="1"/>
  <c r="AF471" i="1" s="1"/>
  <c r="AG471" i="1" s="1"/>
  <c r="AH471" i="1" s="1"/>
  <c r="AI471" i="1" s="1"/>
  <c r="AJ471" i="1" s="1"/>
  <c r="AK471" i="1" s="1"/>
  <c r="AL471" i="1" s="1"/>
  <c r="AC470" i="1"/>
  <c r="AD470" i="1" s="1"/>
  <c r="AE470" i="1" s="1"/>
  <c r="AF470" i="1" s="1"/>
  <c r="AG470" i="1" s="1"/>
  <c r="AH470" i="1" s="1"/>
  <c r="AI470" i="1" s="1"/>
  <c r="AJ470" i="1" s="1"/>
  <c r="AK470" i="1" s="1"/>
  <c r="AL470" i="1" s="1"/>
  <c r="H477" i="1"/>
  <c r="N477" i="1" s="1"/>
  <c r="K476" i="1"/>
  <c r="V476" i="1" s="1"/>
  <c r="M476" i="1"/>
  <c r="L476" i="1"/>
  <c r="E468" i="1" l="1"/>
  <c r="F468" i="1" s="1"/>
  <c r="C469" i="1" s="1"/>
  <c r="C470" i="1" s="1"/>
  <c r="I482" i="1"/>
  <c r="S476" i="1"/>
  <c r="T476" i="1" s="1"/>
  <c r="AN478" i="1"/>
  <c r="AR477" i="1"/>
  <c r="U476" i="1"/>
  <c r="R477" i="1"/>
  <c r="Z475" i="1"/>
  <c r="AA475" i="1" s="1"/>
  <c r="AC472" i="1"/>
  <c r="AM471" i="1"/>
  <c r="G478" i="1"/>
  <c r="W476" i="1"/>
  <c r="X476" i="1" s="1"/>
  <c r="AA474" i="1"/>
  <c r="AB474" i="1" s="1"/>
  <c r="AC474" i="1" s="1"/>
  <c r="AM470" i="1"/>
  <c r="D470" i="1" s="1"/>
  <c r="L477" i="1"/>
  <c r="K477" i="1"/>
  <c r="H478" i="1"/>
  <c r="N478" i="1" s="1"/>
  <c r="M477" i="1"/>
  <c r="AA473" i="1"/>
  <c r="E470" i="1" l="1"/>
  <c r="F470" i="1" s="1"/>
  <c r="C471" i="1" s="1"/>
  <c r="I483" i="1"/>
  <c r="S477" i="1"/>
  <c r="T477" i="1" s="1"/>
  <c r="AR478" i="1"/>
  <c r="AN479" i="1"/>
  <c r="V477" i="1"/>
  <c r="W477" i="1" s="1"/>
  <c r="U477" i="1"/>
  <c r="R478" i="1"/>
  <c r="D471" i="1"/>
  <c r="AB475" i="1"/>
  <c r="AC475" i="1" s="1"/>
  <c r="AD475" i="1" s="1"/>
  <c r="AE475" i="1" s="1"/>
  <c r="AF475" i="1" s="1"/>
  <c r="AG475" i="1" s="1"/>
  <c r="AH475" i="1" s="1"/>
  <c r="AI475" i="1" s="1"/>
  <c r="AJ475" i="1" s="1"/>
  <c r="AK475" i="1" s="1"/>
  <c r="AD474" i="1"/>
  <c r="AE474" i="1" s="1"/>
  <c r="G479" i="1"/>
  <c r="Y476" i="1"/>
  <c r="Z476" i="1" s="1"/>
  <c r="AD472" i="1"/>
  <c r="AE472" i="1" s="1"/>
  <c r="AF472" i="1" s="1"/>
  <c r="AG472" i="1" s="1"/>
  <c r="AH472" i="1" s="1"/>
  <c r="AI472" i="1" s="1"/>
  <c r="AJ472" i="1" s="1"/>
  <c r="AK472" i="1" s="1"/>
  <c r="M478" i="1"/>
  <c r="H479" i="1"/>
  <c r="N479" i="1" s="1"/>
  <c r="L478" i="1"/>
  <c r="K478" i="1"/>
  <c r="AB473" i="1"/>
  <c r="E471" i="1" l="1"/>
  <c r="F471" i="1" s="1"/>
  <c r="C472" i="1" s="1"/>
  <c r="I484" i="1"/>
  <c r="S478" i="1"/>
  <c r="T478" i="1" s="1"/>
  <c r="AR479" i="1"/>
  <c r="AN480" i="1"/>
  <c r="V478" i="1"/>
  <c r="W478" i="1" s="1"/>
  <c r="U478" i="1"/>
  <c r="R479" i="1"/>
  <c r="AL475" i="1"/>
  <c r="AM475" i="1"/>
  <c r="AF474" i="1"/>
  <c r="AG474" i="1" s="1"/>
  <c r="AL472" i="1"/>
  <c r="AM472" i="1"/>
  <c r="G480" i="1"/>
  <c r="H480" i="1"/>
  <c r="N480" i="1" s="1"/>
  <c r="M479" i="1"/>
  <c r="L479" i="1"/>
  <c r="K479" i="1"/>
  <c r="AA476" i="1"/>
  <c r="AB476" i="1" s="1"/>
  <c r="AC476" i="1" s="1"/>
  <c r="AC473" i="1"/>
  <c r="AD473" i="1" s="1"/>
  <c r="AE473" i="1" s="1"/>
  <c r="X477" i="1"/>
  <c r="I485" i="1" l="1"/>
  <c r="S479" i="1"/>
  <c r="T479" i="1" s="1"/>
  <c r="AR480" i="1"/>
  <c r="AN481" i="1"/>
  <c r="V479" i="1"/>
  <c r="W479" i="1" s="1"/>
  <c r="R480" i="1"/>
  <c r="U479" i="1"/>
  <c r="D472" i="1"/>
  <c r="D475" i="1"/>
  <c r="G481" i="1"/>
  <c r="AD476" i="1"/>
  <c r="AE476" i="1" s="1"/>
  <c r="AF476" i="1" s="1"/>
  <c r="AG476" i="1" s="1"/>
  <c r="AH476" i="1" s="1"/>
  <c r="AI476" i="1" s="1"/>
  <c r="AJ476" i="1" s="1"/>
  <c r="M480" i="1"/>
  <c r="L480" i="1"/>
  <c r="K480" i="1"/>
  <c r="H481" i="1"/>
  <c r="N481" i="1" s="1"/>
  <c r="Y477" i="1"/>
  <c r="Z477" i="1" s="1"/>
  <c r="X478" i="1"/>
  <c r="Y478" i="1" s="1"/>
  <c r="AH474" i="1"/>
  <c r="AI474" i="1" s="1"/>
  <c r="AJ474" i="1" s="1"/>
  <c r="AK474" i="1" s="1"/>
  <c r="AL474" i="1" s="1"/>
  <c r="AF473" i="1"/>
  <c r="AG473" i="1" s="1"/>
  <c r="AH473" i="1" s="1"/>
  <c r="AI473" i="1" s="1"/>
  <c r="AJ473" i="1" s="1"/>
  <c r="AK473" i="1" s="1"/>
  <c r="AL473" i="1" s="1"/>
  <c r="E475" i="1" l="1"/>
  <c r="F475" i="1" s="1"/>
  <c r="E472" i="1"/>
  <c r="F472" i="1" s="1"/>
  <c r="C473" i="1" s="1"/>
  <c r="I486" i="1"/>
  <c r="S480" i="1"/>
  <c r="T480" i="1" s="1"/>
  <c r="AN482" i="1"/>
  <c r="AR481" i="1"/>
  <c r="U480" i="1"/>
  <c r="R481" i="1"/>
  <c r="V480" i="1"/>
  <c r="W480" i="1" s="1"/>
  <c r="AM474" i="1"/>
  <c r="G482" i="1"/>
  <c r="AK476" i="1"/>
  <c r="Z478" i="1"/>
  <c r="X479" i="1"/>
  <c r="AA477" i="1"/>
  <c r="AM473" i="1"/>
  <c r="D473" i="1" s="1"/>
  <c r="H482" i="1"/>
  <c r="N482" i="1" s="1"/>
  <c r="K481" i="1"/>
  <c r="L481" i="1"/>
  <c r="M481" i="1"/>
  <c r="E473" i="1" l="1"/>
  <c r="F473" i="1" s="1"/>
  <c r="C474" i="1" s="1"/>
  <c r="I487" i="1"/>
  <c r="S481" i="1"/>
  <c r="T481" i="1" s="1"/>
  <c r="AN483" i="1"/>
  <c r="AR482" i="1"/>
  <c r="V481" i="1"/>
  <c r="W481" i="1" s="1"/>
  <c r="X481" i="1" s="1"/>
  <c r="X480" i="1"/>
  <c r="U481" i="1"/>
  <c r="R482" i="1"/>
  <c r="D474" i="1"/>
  <c r="G483" i="1"/>
  <c r="M482" i="1"/>
  <c r="K482" i="1"/>
  <c r="H483" i="1"/>
  <c r="N483" i="1" s="1"/>
  <c r="L482" i="1"/>
  <c r="Y479" i="1"/>
  <c r="AM476" i="1"/>
  <c r="AL476" i="1"/>
  <c r="AA478" i="1"/>
  <c r="AB478" i="1" s="1"/>
  <c r="AB477" i="1"/>
  <c r="E474" i="1" l="1"/>
  <c r="S482" i="1"/>
  <c r="T482" i="1" s="1"/>
  <c r="I488" i="1"/>
  <c r="AR483" i="1"/>
  <c r="AN484" i="1"/>
  <c r="Y480" i="1"/>
  <c r="Z480" i="1" s="1"/>
  <c r="AA480" i="1" s="1"/>
  <c r="V482" i="1"/>
  <c r="W482" i="1" s="1"/>
  <c r="X482" i="1" s="1"/>
  <c r="U482" i="1"/>
  <c r="R483" i="1"/>
  <c r="Y481" i="1"/>
  <c r="D476" i="1"/>
  <c r="AC477" i="1"/>
  <c r="AD477" i="1" s="1"/>
  <c r="AE477" i="1" s="1"/>
  <c r="AF477" i="1" s="1"/>
  <c r="AG477" i="1" s="1"/>
  <c r="AH477" i="1" s="1"/>
  <c r="AI477" i="1" s="1"/>
  <c r="AJ477" i="1" s="1"/>
  <c r="AK477" i="1" s="1"/>
  <c r="AL477" i="1" s="1"/>
  <c r="G484" i="1"/>
  <c r="AC478" i="1"/>
  <c r="AD478" i="1" s="1"/>
  <c r="AE478" i="1" s="1"/>
  <c r="AF478" i="1" s="1"/>
  <c r="AG478" i="1" s="1"/>
  <c r="AH478" i="1" s="1"/>
  <c r="AI478" i="1" s="1"/>
  <c r="AJ478" i="1" s="1"/>
  <c r="AK478" i="1" s="1"/>
  <c r="AL478" i="1" s="1"/>
  <c r="H484" i="1"/>
  <c r="N484" i="1" s="1"/>
  <c r="L483" i="1"/>
  <c r="K483" i="1"/>
  <c r="M483" i="1"/>
  <c r="Z479" i="1"/>
  <c r="F474" i="1" l="1"/>
  <c r="C475" i="1" s="1"/>
  <c r="C476" i="1" s="1"/>
  <c r="E476" i="1"/>
  <c r="I489" i="1"/>
  <c r="S483" i="1"/>
  <c r="T483" i="1" s="1"/>
  <c r="V483" i="1"/>
  <c r="W483" i="1" s="1"/>
  <c r="X483" i="1" s="1"/>
  <c r="AR484" i="1"/>
  <c r="AN485" i="1"/>
  <c r="U483" i="1"/>
  <c r="R484" i="1"/>
  <c r="Z481" i="1"/>
  <c r="AA481" i="1" s="1"/>
  <c r="Y482" i="1"/>
  <c r="Z482" i="1" s="1"/>
  <c r="AA482" i="1" s="1"/>
  <c r="AM478" i="1"/>
  <c r="G485" i="1"/>
  <c r="AM477" i="1"/>
  <c r="D477" i="1" s="1"/>
  <c r="L484" i="1"/>
  <c r="K484" i="1"/>
  <c r="H485" i="1"/>
  <c r="N485" i="1" s="1"/>
  <c r="M484" i="1"/>
  <c r="AB480" i="1"/>
  <c r="AC480" i="1" s="1"/>
  <c r="AA479" i="1"/>
  <c r="F476" i="1" l="1"/>
  <c r="C477" i="1" s="1"/>
  <c r="E477" i="1"/>
  <c r="F477" i="1" s="1"/>
  <c r="I490" i="1"/>
  <c r="S484" i="1"/>
  <c r="T484" i="1" s="1"/>
  <c r="AN486" i="1"/>
  <c r="AR485" i="1"/>
  <c r="V484" i="1"/>
  <c r="W484" i="1" s="1"/>
  <c r="X484" i="1" s="1"/>
  <c r="Y484" i="1" s="1"/>
  <c r="U484" i="1"/>
  <c r="R485" i="1"/>
  <c r="AB481" i="1"/>
  <c r="D478" i="1"/>
  <c r="AB482" i="1"/>
  <c r="AC482" i="1" s="1"/>
  <c r="G486" i="1"/>
  <c r="Y483" i="1"/>
  <c r="AB479" i="1"/>
  <c r="AD480" i="1"/>
  <c r="AE480" i="1" s="1"/>
  <c r="AF480" i="1" s="1"/>
  <c r="AG480" i="1" s="1"/>
  <c r="AH480" i="1" s="1"/>
  <c r="AI480" i="1" s="1"/>
  <c r="AJ480" i="1" s="1"/>
  <c r="AK480" i="1" s="1"/>
  <c r="AL480" i="1" s="1"/>
  <c r="H486" i="1"/>
  <c r="N486" i="1" s="1"/>
  <c r="L485" i="1"/>
  <c r="K485" i="1"/>
  <c r="M485" i="1"/>
  <c r="C478" i="1" l="1"/>
  <c r="E478" i="1"/>
  <c r="F478" i="1" s="1"/>
  <c r="I491" i="1"/>
  <c r="S485" i="1"/>
  <c r="T485" i="1" s="1"/>
  <c r="AN487" i="1"/>
  <c r="AR486" i="1"/>
  <c r="V485" i="1"/>
  <c r="W485" i="1" s="1"/>
  <c r="X485" i="1" s="1"/>
  <c r="Y485" i="1" s="1"/>
  <c r="U485" i="1"/>
  <c r="R486" i="1"/>
  <c r="AC481" i="1"/>
  <c r="AD481" i="1" s="1"/>
  <c r="AE481" i="1" s="1"/>
  <c r="AF481" i="1" s="1"/>
  <c r="AG481" i="1" s="1"/>
  <c r="AH481" i="1" s="1"/>
  <c r="AI481" i="1" s="1"/>
  <c r="AJ481" i="1" s="1"/>
  <c r="AK481" i="1" s="1"/>
  <c r="AL481" i="1" s="1"/>
  <c r="G487" i="1"/>
  <c r="Z483" i="1"/>
  <c r="AA483" i="1" s="1"/>
  <c r="AB483" i="1" s="1"/>
  <c r="AC483" i="1" s="1"/>
  <c r="AD483" i="1" s="1"/>
  <c r="Z484" i="1"/>
  <c r="AA484" i="1" s="1"/>
  <c r="AC479" i="1"/>
  <c r="AD479" i="1" s="1"/>
  <c r="AE479" i="1" s="1"/>
  <c r="AF479" i="1" s="1"/>
  <c r="AG479" i="1" s="1"/>
  <c r="AH479" i="1" s="1"/>
  <c r="AI479" i="1" s="1"/>
  <c r="AJ479" i="1" s="1"/>
  <c r="AK479" i="1" s="1"/>
  <c r="AL479" i="1" s="1"/>
  <c r="AD482" i="1"/>
  <c r="AE482" i="1" s="1"/>
  <c r="AF482" i="1" s="1"/>
  <c r="AG482" i="1" s="1"/>
  <c r="AH482" i="1" s="1"/>
  <c r="AI482" i="1" s="1"/>
  <c r="AJ482" i="1" s="1"/>
  <c r="AK482" i="1" s="1"/>
  <c r="AL482" i="1" s="1"/>
  <c r="H487" i="1"/>
  <c r="N487" i="1" s="1"/>
  <c r="M486" i="1"/>
  <c r="K486" i="1"/>
  <c r="V486" i="1" s="1"/>
  <c r="L486" i="1"/>
  <c r="AM480" i="1"/>
  <c r="C479" i="1" l="1"/>
  <c r="I492" i="1"/>
  <c r="S486" i="1"/>
  <c r="T486" i="1" s="1"/>
  <c r="AR487" i="1"/>
  <c r="AN488" i="1"/>
  <c r="AM481" i="1"/>
  <c r="D481" i="1" s="1"/>
  <c r="U486" i="1"/>
  <c r="R487" i="1"/>
  <c r="D480" i="1"/>
  <c r="G488" i="1"/>
  <c r="AE483" i="1"/>
  <c r="AF483" i="1" s="1"/>
  <c r="AG483" i="1" s="1"/>
  <c r="AH483" i="1" s="1"/>
  <c r="AI483" i="1" s="1"/>
  <c r="AJ483" i="1" s="1"/>
  <c r="AK483" i="1" s="1"/>
  <c r="AL483" i="1" s="1"/>
  <c r="Z485" i="1"/>
  <c r="AA485" i="1" s="1"/>
  <c r="L487" i="1"/>
  <c r="M487" i="1"/>
  <c r="K487" i="1"/>
  <c r="H488" i="1"/>
  <c r="N488" i="1" s="1"/>
  <c r="AM482" i="1"/>
  <c r="AM479" i="1"/>
  <c r="D479" i="1" s="1"/>
  <c r="W486" i="1"/>
  <c r="AB484" i="1"/>
  <c r="AC484" i="1" s="1"/>
  <c r="V487" i="1" l="1"/>
  <c r="W487" i="1" s="1"/>
  <c r="X487" i="1" s="1"/>
  <c r="E480" i="1"/>
  <c r="F480" i="1" s="1"/>
  <c r="E481" i="1"/>
  <c r="F481" i="1" s="1"/>
  <c r="E479" i="1"/>
  <c r="I493" i="1"/>
  <c r="S487" i="1"/>
  <c r="T487" i="1" s="1"/>
  <c r="AN489" i="1"/>
  <c r="AR488" i="1"/>
  <c r="R488" i="1"/>
  <c r="U487" i="1"/>
  <c r="D482" i="1"/>
  <c r="AB485" i="1"/>
  <c r="AC485" i="1" s="1"/>
  <c r="G489" i="1"/>
  <c r="AM483" i="1"/>
  <c r="AD484" i="1"/>
  <c r="AE484" i="1" s="1"/>
  <c r="AF484" i="1" s="1"/>
  <c r="M488" i="1"/>
  <c r="L488" i="1"/>
  <c r="K488" i="1"/>
  <c r="H489" i="1"/>
  <c r="N489" i="1" s="1"/>
  <c r="X486" i="1"/>
  <c r="E482" i="1" l="1"/>
  <c r="F482" i="1" s="1"/>
  <c r="F479" i="1"/>
  <c r="C480" i="1" s="1"/>
  <c r="C481" i="1" s="1"/>
  <c r="C482" i="1" s="1"/>
  <c r="I494" i="1"/>
  <c r="S488" i="1"/>
  <c r="T488" i="1" s="1"/>
  <c r="AN490" i="1"/>
  <c r="AR489" i="1"/>
  <c r="V488" i="1"/>
  <c r="U488" i="1"/>
  <c r="R489" i="1"/>
  <c r="Y487" i="1"/>
  <c r="Z487" i="1" s="1"/>
  <c r="D483" i="1"/>
  <c r="AD485" i="1"/>
  <c r="AE485" i="1" s="1"/>
  <c r="G490" i="1"/>
  <c r="AG484" i="1"/>
  <c r="AH484" i="1" s="1"/>
  <c r="AI484" i="1" s="1"/>
  <c r="AJ484" i="1" s="1"/>
  <c r="AK484" i="1" s="1"/>
  <c r="AL484" i="1" s="1"/>
  <c r="Y486" i="1"/>
  <c r="Z486" i="1" s="1"/>
  <c r="H490" i="1"/>
  <c r="N490" i="1" s="1"/>
  <c r="M489" i="1"/>
  <c r="K489" i="1"/>
  <c r="L489" i="1"/>
  <c r="C483" i="1" l="1"/>
  <c r="E483" i="1"/>
  <c r="F483" i="1" s="1"/>
  <c r="I495" i="1"/>
  <c r="S489" i="1"/>
  <c r="T489" i="1" s="1"/>
  <c r="AR490" i="1"/>
  <c r="AN491" i="1"/>
  <c r="W488" i="1"/>
  <c r="X488" i="1" s="1"/>
  <c r="V489" i="1"/>
  <c r="W489" i="1" s="1"/>
  <c r="X489" i="1" s="1"/>
  <c r="Y489" i="1" s="1"/>
  <c r="Z489" i="1" s="1"/>
  <c r="R490" i="1"/>
  <c r="U489" i="1"/>
  <c r="AF485" i="1"/>
  <c r="AG485" i="1" s="1"/>
  <c r="AH485" i="1" s="1"/>
  <c r="G491" i="1"/>
  <c r="M490" i="1"/>
  <c r="H491" i="1"/>
  <c r="N491" i="1" s="1"/>
  <c r="K490" i="1"/>
  <c r="L490" i="1"/>
  <c r="AA487" i="1"/>
  <c r="AA486" i="1"/>
  <c r="AB486" i="1" s="1"/>
  <c r="AC486" i="1" s="1"/>
  <c r="AM484" i="1"/>
  <c r="D484" i="1" s="1"/>
  <c r="C484" i="1" l="1"/>
  <c r="E484" i="1"/>
  <c r="F484" i="1" s="1"/>
  <c r="I496" i="1"/>
  <c r="S490" i="1"/>
  <c r="T490" i="1" s="1"/>
  <c r="AR491" i="1"/>
  <c r="AN492" i="1"/>
  <c r="Y488" i="1"/>
  <c r="Z488" i="1" s="1"/>
  <c r="AA488" i="1" s="1"/>
  <c r="AB488" i="1" s="1"/>
  <c r="AC488" i="1" s="1"/>
  <c r="AD488" i="1" s="1"/>
  <c r="R491" i="1"/>
  <c r="U490" i="1"/>
  <c r="V490" i="1"/>
  <c r="W490" i="1" s="1"/>
  <c r="AI485" i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G492" i="1"/>
  <c r="AD486" i="1"/>
  <c r="AB487" i="1"/>
  <c r="H492" i="1"/>
  <c r="N492" i="1" s="1"/>
  <c r="M491" i="1"/>
  <c r="K491" i="1"/>
  <c r="L491" i="1"/>
  <c r="C485" i="1" l="1"/>
  <c r="I497" i="1"/>
  <c r="S491" i="1"/>
  <c r="T491" i="1" s="1"/>
  <c r="AN493" i="1"/>
  <c r="AR492" i="1"/>
  <c r="X490" i="1"/>
  <c r="Y490" i="1" s="1"/>
  <c r="Z490" i="1" s="1"/>
  <c r="U491" i="1"/>
  <c r="R492" i="1"/>
  <c r="V491" i="1"/>
  <c r="W491" i="1" s="1"/>
  <c r="X491" i="1" s="1"/>
  <c r="AJ485" i="1"/>
  <c r="AK485" i="1" s="1"/>
  <c r="AL485" i="1" s="1"/>
  <c r="G493" i="1"/>
  <c r="AM489" i="1"/>
  <c r="AE486" i="1"/>
  <c r="AC487" i="1"/>
  <c r="AD487" i="1" s="1"/>
  <c r="AE487" i="1" s="1"/>
  <c r="H493" i="1"/>
  <c r="N493" i="1" s="1"/>
  <c r="L492" i="1"/>
  <c r="K492" i="1"/>
  <c r="M492" i="1"/>
  <c r="AE488" i="1"/>
  <c r="AF488" i="1" s="1"/>
  <c r="I498" i="1" l="1"/>
  <c r="S492" i="1"/>
  <c r="T492" i="1" s="1"/>
  <c r="AR493" i="1"/>
  <c r="AN494" i="1"/>
  <c r="V492" i="1"/>
  <c r="W492" i="1" s="1"/>
  <c r="X492" i="1" s="1"/>
  <c r="U492" i="1"/>
  <c r="R493" i="1"/>
  <c r="AM485" i="1"/>
  <c r="D485" i="1" s="1"/>
  <c r="D489" i="1"/>
  <c r="G494" i="1"/>
  <c r="AF487" i="1"/>
  <c r="AG487" i="1" s="1"/>
  <c r="AH487" i="1" s="1"/>
  <c r="AI487" i="1" s="1"/>
  <c r="AJ487" i="1" s="1"/>
  <c r="AK487" i="1" s="1"/>
  <c r="AL487" i="1" s="1"/>
  <c r="AA490" i="1"/>
  <c r="AB490" i="1" s="1"/>
  <c r="AG488" i="1"/>
  <c r="AH488" i="1" s="1"/>
  <c r="AI488" i="1" s="1"/>
  <c r="AJ488" i="1" s="1"/>
  <c r="AK488" i="1" s="1"/>
  <c r="AL488" i="1" s="1"/>
  <c r="AF486" i="1"/>
  <c r="AG486" i="1" s="1"/>
  <c r="AH486" i="1" s="1"/>
  <c r="Y491" i="1"/>
  <c r="M493" i="1"/>
  <c r="H494" i="1"/>
  <c r="N494" i="1" s="1"/>
  <c r="L493" i="1"/>
  <c r="K493" i="1"/>
  <c r="E489" i="1" l="1"/>
  <c r="F489" i="1" s="1"/>
  <c r="E485" i="1"/>
  <c r="I499" i="1"/>
  <c r="S493" i="1"/>
  <c r="T493" i="1" s="1"/>
  <c r="V493" i="1"/>
  <c r="W493" i="1" s="1"/>
  <c r="X493" i="1" s="1"/>
  <c r="AN495" i="1"/>
  <c r="AR494" i="1"/>
  <c r="U493" i="1"/>
  <c r="R494" i="1"/>
  <c r="AC490" i="1"/>
  <c r="AD490" i="1" s="1"/>
  <c r="G495" i="1"/>
  <c r="AM487" i="1"/>
  <c r="AI486" i="1"/>
  <c r="AJ486" i="1" s="1"/>
  <c r="AK486" i="1" s="1"/>
  <c r="AL486" i="1" s="1"/>
  <c r="AM488" i="1"/>
  <c r="H495" i="1"/>
  <c r="N495" i="1" s="1"/>
  <c r="M494" i="1"/>
  <c r="K494" i="1"/>
  <c r="L494" i="1"/>
  <c r="Y492" i="1"/>
  <c r="Z491" i="1"/>
  <c r="AA491" i="1" s="1"/>
  <c r="F485" i="1" l="1"/>
  <c r="C486" i="1" s="1"/>
  <c r="I500" i="1"/>
  <c r="S494" i="1"/>
  <c r="T494" i="1" s="1"/>
  <c r="AR495" i="1"/>
  <c r="AN496" i="1"/>
  <c r="V494" i="1"/>
  <c r="W494" i="1" s="1"/>
  <c r="U494" i="1"/>
  <c r="R495" i="1"/>
  <c r="AE490" i="1"/>
  <c r="AF490" i="1" s="1"/>
  <c r="AG490" i="1" s="1"/>
  <c r="AH490" i="1" s="1"/>
  <c r="AI490" i="1" s="1"/>
  <c r="AJ490" i="1" s="1"/>
  <c r="AK490" i="1" s="1"/>
  <c r="AM486" i="1"/>
  <c r="D486" i="1" s="1"/>
  <c r="D487" i="1"/>
  <c r="D488" i="1"/>
  <c r="Z492" i="1"/>
  <c r="AA492" i="1" s="1"/>
  <c r="AB492" i="1" s="1"/>
  <c r="G496" i="1"/>
  <c r="AB491" i="1"/>
  <c r="AC491" i="1" s="1"/>
  <c r="L495" i="1"/>
  <c r="M495" i="1"/>
  <c r="H496" i="1"/>
  <c r="N496" i="1" s="1"/>
  <c r="K495" i="1"/>
  <c r="V495" i="1" s="1"/>
  <c r="Y493" i="1"/>
  <c r="Z493" i="1" s="1"/>
  <c r="E488" i="1" l="1"/>
  <c r="F488" i="1" s="1"/>
  <c r="E487" i="1"/>
  <c r="F487" i="1" s="1"/>
  <c r="E486" i="1"/>
  <c r="F486" i="1" s="1"/>
  <c r="C487" i="1" s="1"/>
  <c r="I501" i="1"/>
  <c r="S495" i="1"/>
  <c r="T495" i="1" s="1"/>
  <c r="AN497" i="1"/>
  <c r="AR496" i="1"/>
  <c r="U495" i="1"/>
  <c r="R496" i="1"/>
  <c r="AM490" i="1"/>
  <c r="D490" i="1" s="1"/>
  <c r="AL490" i="1"/>
  <c r="AA493" i="1"/>
  <c r="AB493" i="1" s="1"/>
  <c r="X494" i="1"/>
  <c r="Y494" i="1" s="1"/>
  <c r="G497" i="1"/>
  <c r="H497" i="1"/>
  <c r="N497" i="1" s="1"/>
  <c r="M496" i="1"/>
  <c r="K496" i="1"/>
  <c r="L496" i="1"/>
  <c r="AC492" i="1"/>
  <c r="AD492" i="1" s="1"/>
  <c r="AE492" i="1" s="1"/>
  <c r="AF492" i="1" s="1"/>
  <c r="AG492" i="1" s="1"/>
  <c r="AH492" i="1" s="1"/>
  <c r="AI492" i="1" s="1"/>
  <c r="AJ492" i="1" s="1"/>
  <c r="AK492" i="1" s="1"/>
  <c r="AL492" i="1" s="1"/>
  <c r="AD491" i="1"/>
  <c r="AE491" i="1" s="1"/>
  <c r="AF491" i="1" s="1"/>
  <c r="AG491" i="1" s="1"/>
  <c r="AH491" i="1" s="1"/>
  <c r="AI491" i="1" s="1"/>
  <c r="AJ491" i="1" s="1"/>
  <c r="AK491" i="1" s="1"/>
  <c r="AL491" i="1" s="1"/>
  <c r="W495" i="1"/>
  <c r="X495" i="1" s="1"/>
  <c r="C488" i="1" l="1"/>
  <c r="C489" i="1" s="1"/>
  <c r="C490" i="1" s="1"/>
  <c r="E490" i="1"/>
  <c r="F490" i="1" s="1"/>
  <c r="I502" i="1"/>
  <c r="S496" i="1"/>
  <c r="T496" i="1" s="1"/>
  <c r="AR497" i="1"/>
  <c r="AN498" i="1"/>
  <c r="AC493" i="1"/>
  <c r="AD493" i="1" s="1"/>
  <c r="AE493" i="1" s="1"/>
  <c r="AF493" i="1" s="1"/>
  <c r="AG493" i="1" s="1"/>
  <c r="AH493" i="1" s="1"/>
  <c r="AI493" i="1" s="1"/>
  <c r="AJ493" i="1" s="1"/>
  <c r="AK493" i="1" s="1"/>
  <c r="AL493" i="1" s="1"/>
  <c r="V496" i="1"/>
  <c r="W496" i="1" s="1"/>
  <c r="U496" i="1"/>
  <c r="R497" i="1"/>
  <c r="G498" i="1"/>
  <c r="AM492" i="1"/>
  <c r="Z494" i="1"/>
  <c r="AA494" i="1" s="1"/>
  <c r="Y495" i="1"/>
  <c r="H498" i="1"/>
  <c r="N498" i="1" s="1"/>
  <c r="M497" i="1"/>
  <c r="L497" i="1"/>
  <c r="K497" i="1"/>
  <c r="AM491" i="1"/>
  <c r="D491" i="1" s="1"/>
  <c r="C491" i="1" l="1"/>
  <c r="E491" i="1"/>
  <c r="F491" i="1" s="1"/>
  <c r="I503" i="1"/>
  <c r="S497" i="1"/>
  <c r="T497" i="1" s="1"/>
  <c r="AR498" i="1"/>
  <c r="AN499" i="1"/>
  <c r="V497" i="1"/>
  <c r="W497" i="1" s="1"/>
  <c r="X497" i="1" s="1"/>
  <c r="AM493" i="1"/>
  <c r="D493" i="1" s="1"/>
  <c r="R498" i="1"/>
  <c r="U497" i="1"/>
  <c r="D492" i="1"/>
  <c r="AB494" i="1"/>
  <c r="AC494" i="1" s="1"/>
  <c r="AD494" i="1" s="1"/>
  <c r="AE494" i="1" s="1"/>
  <c r="AF494" i="1" s="1"/>
  <c r="AG494" i="1" s="1"/>
  <c r="G499" i="1"/>
  <c r="X496" i="1"/>
  <c r="Y496" i="1" s="1"/>
  <c r="Z495" i="1"/>
  <c r="AA495" i="1" s="1"/>
  <c r="H499" i="1"/>
  <c r="N499" i="1" s="1"/>
  <c r="L498" i="1"/>
  <c r="K498" i="1"/>
  <c r="M498" i="1"/>
  <c r="C492" i="1" l="1"/>
  <c r="E493" i="1"/>
  <c r="F493" i="1" s="1"/>
  <c r="E492" i="1"/>
  <c r="F492" i="1" s="1"/>
  <c r="I504" i="1"/>
  <c r="S498" i="1"/>
  <c r="T498" i="1" s="1"/>
  <c r="AR499" i="1"/>
  <c r="AN500" i="1"/>
  <c r="R499" i="1"/>
  <c r="U498" i="1"/>
  <c r="Z496" i="1"/>
  <c r="AA496" i="1" s="1"/>
  <c r="G500" i="1"/>
  <c r="AB495" i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H494" i="1"/>
  <c r="AI494" i="1" s="1"/>
  <c r="AJ494" i="1" s="1"/>
  <c r="AK494" i="1" s="1"/>
  <c r="AL494" i="1" s="1"/>
  <c r="Y497" i="1"/>
  <c r="Z497" i="1" s="1"/>
  <c r="AA497" i="1" s="1"/>
  <c r="V498" i="1"/>
  <c r="H500" i="1"/>
  <c r="N500" i="1" s="1"/>
  <c r="K499" i="1"/>
  <c r="M499" i="1"/>
  <c r="L499" i="1"/>
  <c r="C493" i="1" l="1"/>
  <c r="C494" i="1" s="1"/>
  <c r="I505" i="1"/>
  <c r="S499" i="1"/>
  <c r="T499" i="1" s="1"/>
  <c r="AN501" i="1"/>
  <c r="AR500" i="1"/>
  <c r="V499" i="1"/>
  <c r="W499" i="1" s="1"/>
  <c r="X499" i="1" s="1"/>
  <c r="U499" i="1"/>
  <c r="R500" i="1"/>
  <c r="AM494" i="1"/>
  <c r="AB496" i="1"/>
  <c r="AC496" i="1" s="1"/>
  <c r="AD496" i="1" s="1"/>
  <c r="AE496" i="1" s="1"/>
  <c r="AF496" i="1" s="1"/>
  <c r="AG496" i="1" s="1"/>
  <c r="AH496" i="1" s="1"/>
  <c r="AI496" i="1" s="1"/>
  <c r="AJ496" i="1" s="1"/>
  <c r="AK496" i="1" s="1"/>
  <c r="G501" i="1"/>
  <c r="AM495" i="1"/>
  <c r="H501" i="1"/>
  <c r="N501" i="1" s="1"/>
  <c r="M500" i="1"/>
  <c r="L500" i="1"/>
  <c r="K500" i="1"/>
  <c r="V500" i="1" s="1"/>
  <c r="AB497" i="1"/>
  <c r="W498" i="1"/>
  <c r="X498" i="1" s="1"/>
  <c r="I506" i="1" l="1"/>
  <c r="S500" i="1"/>
  <c r="T500" i="1" s="1"/>
  <c r="AR501" i="1"/>
  <c r="AN502" i="1"/>
  <c r="U500" i="1"/>
  <c r="R501" i="1"/>
  <c r="AM496" i="1"/>
  <c r="D496" i="1" s="1"/>
  <c r="AL496" i="1"/>
  <c r="D495" i="1"/>
  <c r="D494" i="1"/>
  <c r="G502" i="1"/>
  <c r="W500" i="1"/>
  <c r="X500" i="1" s="1"/>
  <c r="Y500" i="1" s="1"/>
  <c r="Y499" i="1"/>
  <c r="Z499" i="1" s="1"/>
  <c r="AC497" i="1"/>
  <c r="AD497" i="1" s="1"/>
  <c r="Y498" i="1"/>
  <c r="Z498" i="1" s="1"/>
  <c r="L501" i="1"/>
  <c r="M501" i="1"/>
  <c r="H502" i="1"/>
  <c r="N502" i="1" s="1"/>
  <c r="K501" i="1"/>
  <c r="E494" i="1" l="1"/>
  <c r="F494" i="1" s="1"/>
  <c r="C495" i="1" s="1"/>
  <c r="E495" i="1"/>
  <c r="F495" i="1" s="1"/>
  <c r="E496" i="1"/>
  <c r="F496" i="1" s="1"/>
  <c r="I507" i="1"/>
  <c r="S501" i="1"/>
  <c r="T501" i="1" s="1"/>
  <c r="AN503" i="1"/>
  <c r="AR502" i="1"/>
  <c r="U501" i="1"/>
  <c r="R502" i="1"/>
  <c r="V501" i="1"/>
  <c r="W501" i="1" s="1"/>
  <c r="X501" i="1" s="1"/>
  <c r="Z500" i="1"/>
  <c r="AA500" i="1" s="1"/>
  <c r="AA498" i="1"/>
  <c r="AB498" i="1" s="1"/>
  <c r="G503" i="1"/>
  <c r="AE497" i="1"/>
  <c r="AF497" i="1" s="1"/>
  <c r="AA499" i="1"/>
  <c r="AB499" i="1" s="1"/>
  <c r="K502" i="1"/>
  <c r="H503" i="1"/>
  <c r="N503" i="1" s="1"/>
  <c r="L502" i="1"/>
  <c r="M502" i="1"/>
  <c r="C496" i="1" l="1"/>
  <c r="C497" i="1" s="1"/>
  <c r="I508" i="1"/>
  <c r="S502" i="1"/>
  <c r="T502" i="1" s="1"/>
  <c r="AR503" i="1"/>
  <c r="AN504" i="1"/>
  <c r="V502" i="1"/>
  <c r="W502" i="1" s="1"/>
  <c r="X502" i="1" s="1"/>
  <c r="Y502" i="1" s="1"/>
  <c r="U502" i="1"/>
  <c r="R503" i="1"/>
  <c r="AC498" i="1"/>
  <c r="AD498" i="1" s="1"/>
  <c r="AC499" i="1"/>
  <c r="AB500" i="1"/>
  <c r="AC500" i="1" s="1"/>
  <c r="AD500" i="1" s="1"/>
  <c r="AE500" i="1" s="1"/>
  <c r="AF500" i="1" s="1"/>
  <c r="AG500" i="1" s="1"/>
  <c r="AH500" i="1" s="1"/>
  <c r="AI500" i="1" s="1"/>
  <c r="AJ500" i="1" s="1"/>
  <c r="AK500" i="1" s="1"/>
  <c r="G504" i="1"/>
  <c r="Y501" i="1"/>
  <c r="AG497" i="1"/>
  <c r="AH497" i="1" s="1"/>
  <c r="AI497" i="1" s="1"/>
  <c r="AJ497" i="1" s="1"/>
  <c r="AK497" i="1" s="1"/>
  <c r="L503" i="1"/>
  <c r="K503" i="1"/>
  <c r="M503" i="1"/>
  <c r="H504" i="1"/>
  <c r="N504" i="1" s="1"/>
  <c r="I509" i="1" l="1"/>
  <c r="S503" i="1"/>
  <c r="T503" i="1" s="1"/>
  <c r="AR504" i="1"/>
  <c r="AN505" i="1"/>
  <c r="U503" i="1"/>
  <c r="R504" i="1"/>
  <c r="V503" i="1"/>
  <c r="W503" i="1" s="1"/>
  <c r="X503" i="1" s="1"/>
  <c r="AE498" i="1"/>
  <c r="AL500" i="1"/>
  <c r="AM500" i="1"/>
  <c r="Z501" i="1"/>
  <c r="AA501" i="1" s="1"/>
  <c r="AD499" i="1"/>
  <c r="AE499" i="1" s="1"/>
  <c r="AF499" i="1" s="1"/>
  <c r="AG499" i="1" s="1"/>
  <c r="AH499" i="1" s="1"/>
  <c r="AI499" i="1" s="1"/>
  <c r="AJ499" i="1" s="1"/>
  <c r="AK499" i="1" s="1"/>
  <c r="AL497" i="1"/>
  <c r="G505" i="1"/>
  <c r="Z502" i="1"/>
  <c r="AA502" i="1" s="1"/>
  <c r="AM497" i="1"/>
  <c r="D497" i="1" s="1"/>
  <c r="H505" i="1"/>
  <c r="N505" i="1" s="1"/>
  <c r="L504" i="1"/>
  <c r="M504" i="1"/>
  <c r="K504" i="1"/>
  <c r="E497" i="1" l="1"/>
  <c r="F497" i="1" s="1"/>
  <c r="C498" i="1" s="1"/>
  <c r="I510" i="1"/>
  <c r="S504" i="1"/>
  <c r="T504" i="1" s="1"/>
  <c r="AR505" i="1"/>
  <c r="AN506" i="1"/>
  <c r="V504" i="1"/>
  <c r="W504" i="1" s="1"/>
  <c r="X504" i="1" s="1"/>
  <c r="U504" i="1"/>
  <c r="R505" i="1"/>
  <c r="D500" i="1"/>
  <c r="AF498" i="1"/>
  <c r="AG498" i="1" s="1"/>
  <c r="AH498" i="1" s="1"/>
  <c r="AI498" i="1" s="1"/>
  <c r="AM499" i="1"/>
  <c r="AL499" i="1"/>
  <c r="AB501" i="1"/>
  <c r="G506" i="1"/>
  <c r="Y503" i="1"/>
  <c r="K505" i="1"/>
  <c r="V505" i="1" s="1"/>
  <c r="M505" i="1"/>
  <c r="H506" i="1"/>
  <c r="N506" i="1" s="1"/>
  <c r="L505" i="1"/>
  <c r="AB502" i="1"/>
  <c r="E500" i="1" l="1"/>
  <c r="F500" i="1" s="1"/>
  <c r="I511" i="1"/>
  <c r="S505" i="1"/>
  <c r="T505" i="1" s="1"/>
  <c r="AN507" i="1"/>
  <c r="AR506" i="1"/>
  <c r="U505" i="1"/>
  <c r="R506" i="1"/>
  <c r="AJ498" i="1"/>
  <c r="AK498" i="1" s="1"/>
  <c r="AL498" i="1" s="1"/>
  <c r="D499" i="1"/>
  <c r="G507" i="1"/>
  <c r="AC501" i="1"/>
  <c r="AD501" i="1" s="1"/>
  <c r="AE501" i="1" s="1"/>
  <c r="AF501" i="1" s="1"/>
  <c r="AG501" i="1" s="1"/>
  <c r="Y504" i="1"/>
  <c r="Z504" i="1" s="1"/>
  <c r="M506" i="1"/>
  <c r="L506" i="1"/>
  <c r="K506" i="1"/>
  <c r="H507" i="1"/>
  <c r="N507" i="1" s="1"/>
  <c r="W505" i="1"/>
  <c r="X505" i="1" s="1"/>
  <c r="AC502" i="1"/>
  <c r="AD502" i="1" s="1"/>
  <c r="AE502" i="1" s="1"/>
  <c r="AF502" i="1" s="1"/>
  <c r="AG502" i="1" s="1"/>
  <c r="AH502" i="1" s="1"/>
  <c r="AI502" i="1" s="1"/>
  <c r="AJ502" i="1" s="1"/>
  <c r="AK502" i="1" s="1"/>
  <c r="Z503" i="1"/>
  <c r="AA503" i="1" s="1"/>
  <c r="E499" i="1" l="1"/>
  <c r="F499" i="1" s="1"/>
  <c r="I512" i="1"/>
  <c r="S506" i="1"/>
  <c r="T506" i="1" s="1"/>
  <c r="Y505" i="1"/>
  <c r="Z505" i="1" s="1"/>
  <c r="AA505" i="1" s="1"/>
  <c r="AB505" i="1" s="1"/>
  <c r="AR507" i="1"/>
  <c r="AN508" i="1"/>
  <c r="U506" i="1"/>
  <c r="R507" i="1"/>
  <c r="V506" i="1"/>
  <c r="W506" i="1" s="1"/>
  <c r="X506" i="1" s="1"/>
  <c r="AM498" i="1"/>
  <c r="D498" i="1" s="1"/>
  <c r="AH501" i="1"/>
  <c r="AI501" i="1" s="1"/>
  <c r="AJ501" i="1" s="1"/>
  <c r="AK501" i="1" s="1"/>
  <c r="G508" i="1"/>
  <c r="AA504" i="1"/>
  <c r="AB504" i="1" s="1"/>
  <c r="H508" i="1"/>
  <c r="N508" i="1" s="1"/>
  <c r="K507" i="1"/>
  <c r="L507" i="1"/>
  <c r="M507" i="1"/>
  <c r="AM502" i="1"/>
  <c r="D502" i="1" s="1"/>
  <c r="AL502" i="1"/>
  <c r="AB503" i="1"/>
  <c r="E502" i="1" l="1"/>
  <c r="F502" i="1" s="1"/>
  <c r="E498" i="1"/>
  <c r="I513" i="1"/>
  <c r="S507" i="1"/>
  <c r="T507" i="1" s="1"/>
  <c r="AR508" i="1"/>
  <c r="AN509" i="1"/>
  <c r="U507" i="1"/>
  <c r="R508" i="1"/>
  <c r="V507" i="1"/>
  <c r="W507" i="1" s="1"/>
  <c r="X507" i="1" s="1"/>
  <c r="Y507" i="1" s="1"/>
  <c r="AM501" i="1"/>
  <c r="D501" i="1" s="1"/>
  <c r="AC505" i="1"/>
  <c r="AD505" i="1" s="1"/>
  <c r="G509" i="1"/>
  <c r="AL501" i="1"/>
  <c r="AC503" i="1"/>
  <c r="AD503" i="1" s="1"/>
  <c r="AC504" i="1"/>
  <c r="Y506" i="1"/>
  <c r="Z506" i="1" s="1"/>
  <c r="H509" i="1"/>
  <c r="N509" i="1" s="1"/>
  <c r="M508" i="1"/>
  <c r="L508" i="1"/>
  <c r="K508" i="1"/>
  <c r="F498" i="1" l="1"/>
  <c r="C499" i="1" s="1"/>
  <c r="C500" i="1" s="1"/>
  <c r="C501" i="1" s="1"/>
  <c r="E501" i="1"/>
  <c r="F501" i="1" s="1"/>
  <c r="I514" i="1"/>
  <c r="S508" i="1"/>
  <c r="T508" i="1" s="1"/>
  <c r="AR509" i="1"/>
  <c r="AN510" i="1"/>
  <c r="V508" i="1"/>
  <c r="W508" i="1" s="1"/>
  <c r="X508" i="1" s="1"/>
  <c r="Y508" i="1" s="1"/>
  <c r="U508" i="1"/>
  <c r="R509" i="1"/>
  <c r="AE505" i="1"/>
  <c r="AF505" i="1" s="1"/>
  <c r="AG505" i="1" s="1"/>
  <c r="AH505" i="1" s="1"/>
  <c r="AI505" i="1" s="1"/>
  <c r="AJ505" i="1" s="1"/>
  <c r="AK505" i="1" s="1"/>
  <c r="AL505" i="1" s="1"/>
  <c r="G510" i="1"/>
  <c r="AD504" i="1"/>
  <c r="AE504" i="1" s="1"/>
  <c r="AF504" i="1" s="1"/>
  <c r="AE503" i="1"/>
  <c r="AF503" i="1" s="1"/>
  <c r="AG503" i="1" s="1"/>
  <c r="AH503" i="1" s="1"/>
  <c r="AI503" i="1" s="1"/>
  <c r="AJ503" i="1" s="1"/>
  <c r="AK503" i="1" s="1"/>
  <c r="AL503" i="1" s="1"/>
  <c r="Z507" i="1"/>
  <c r="AA506" i="1"/>
  <c r="H510" i="1"/>
  <c r="N510" i="1" s="1"/>
  <c r="M509" i="1"/>
  <c r="L509" i="1"/>
  <c r="K509" i="1"/>
  <c r="C502" i="1" l="1"/>
  <c r="C503" i="1" s="1"/>
  <c r="I515" i="1"/>
  <c r="S509" i="1"/>
  <c r="T509" i="1" s="1"/>
  <c r="AN511" i="1"/>
  <c r="AR510" i="1"/>
  <c r="U509" i="1"/>
  <c r="R510" i="1"/>
  <c r="V509" i="1"/>
  <c r="W509" i="1" s="1"/>
  <c r="X509" i="1" s="1"/>
  <c r="AM505" i="1"/>
  <c r="D505" i="1" s="1"/>
  <c r="AG504" i="1"/>
  <c r="AH504" i="1" s="1"/>
  <c r="AI504" i="1" s="1"/>
  <c r="AJ504" i="1" s="1"/>
  <c r="AK504" i="1" s="1"/>
  <c r="AL504" i="1" s="1"/>
  <c r="Z508" i="1"/>
  <c r="AA508" i="1" s="1"/>
  <c r="AA507" i="1"/>
  <c r="AB507" i="1" s="1"/>
  <c r="AC507" i="1" s="1"/>
  <c r="AD507" i="1" s="1"/>
  <c r="G511" i="1"/>
  <c r="H511" i="1"/>
  <c r="N511" i="1" s="1"/>
  <c r="M510" i="1"/>
  <c r="L510" i="1"/>
  <c r="K510" i="1"/>
  <c r="AB506" i="1"/>
  <c r="AM503" i="1"/>
  <c r="D503" i="1" s="1"/>
  <c r="E503" i="1" l="1"/>
  <c r="E505" i="1"/>
  <c r="F505" i="1" s="1"/>
  <c r="I516" i="1"/>
  <c r="S510" i="1"/>
  <c r="T510" i="1" s="1"/>
  <c r="AN512" i="1"/>
  <c r="AR511" i="1"/>
  <c r="V510" i="1"/>
  <c r="W510" i="1" s="1"/>
  <c r="X510" i="1" s="1"/>
  <c r="U510" i="1"/>
  <c r="R511" i="1"/>
  <c r="AB508" i="1"/>
  <c r="AC508" i="1" s="1"/>
  <c r="AM504" i="1"/>
  <c r="G512" i="1"/>
  <c r="H512" i="1"/>
  <c r="N512" i="1" s="1"/>
  <c r="M511" i="1"/>
  <c r="L511" i="1"/>
  <c r="K511" i="1"/>
  <c r="Y509" i="1"/>
  <c r="AE507" i="1"/>
  <c r="AF507" i="1" s="1"/>
  <c r="AC506" i="1"/>
  <c r="AD506" i="1" s="1"/>
  <c r="V511" i="1" l="1"/>
  <c r="W511" i="1" s="1"/>
  <c r="F503" i="1"/>
  <c r="C504" i="1" s="1"/>
  <c r="I517" i="1"/>
  <c r="S511" i="1"/>
  <c r="T511" i="1" s="1"/>
  <c r="AN513" i="1"/>
  <c r="AR512" i="1"/>
  <c r="U511" i="1"/>
  <c r="R512" i="1"/>
  <c r="Y510" i="1"/>
  <c r="Z510" i="1" s="1"/>
  <c r="AA510" i="1" s="1"/>
  <c r="AB510" i="1" s="1"/>
  <c r="AC510" i="1" s="1"/>
  <c r="D504" i="1"/>
  <c r="AD508" i="1"/>
  <c r="G513" i="1"/>
  <c r="AE506" i="1"/>
  <c r="AF506" i="1" s="1"/>
  <c r="AG506" i="1" s="1"/>
  <c r="AH506" i="1" s="1"/>
  <c r="AI506" i="1" s="1"/>
  <c r="AJ506" i="1" s="1"/>
  <c r="AK506" i="1" s="1"/>
  <c r="AL506" i="1" s="1"/>
  <c r="M512" i="1"/>
  <c r="L512" i="1"/>
  <c r="H513" i="1"/>
  <c r="N513" i="1" s="1"/>
  <c r="K512" i="1"/>
  <c r="V512" i="1" s="1"/>
  <c r="Z509" i="1"/>
  <c r="AA509" i="1" s="1"/>
  <c r="AB509" i="1" s="1"/>
  <c r="AC509" i="1" s="1"/>
  <c r="AD509" i="1" s="1"/>
  <c r="AG507" i="1"/>
  <c r="AH507" i="1" s="1"/>
  <c r="AI507" i="1" s="1"/>
  <c r="AJ507" i="1" s="1"/>
  <c r="AK507" i="1" s="1"/>
  <c r="AL507" i="1" s="1"/>
  <c r="E504" i="1" l="1"/>
  <c r="F504" i="1" s="1"/>
  <c r="C505" i="1" s="1"/>
  <c r="C506" i="1" s="1"/>
  <c r="I518" i="1"/>
  <c r="S512" i="1"/>
  <c r="T512" i="1" s="1"/>
  <c r="AN514" i="1"/>
  <c r="AR513" i="1"/>
  <c r="U512" i="1"/>
  <c r="R513" i="1"/>
  <c r="AE508" i="1"/>
  <c r="AF508" i="1" s="1"/>
  <c r="G514" i="1"/>
  <c r="AM507" i="1"/>
  <c r="AD510" i="1"/>
  <c r="AE510" i="1" s="1"/>
  <c r="AF510" i="1" s="1"/>
  <c r="AG510" i="1" s="1"/>
  <c r="AH510" i="1" s="1"/>
  <c r="AI510" i="1" s="1"/>
  <c r="AJ510" i="1" s="1"/>
  <c r="AK510" i="1" s="1"/>
  <c r="AL510" i="1" s="1"/>
  <c r="L513" i="1"/>
  <c r="K513" i="1"/>
  <c r="M513" i="1"/>
  <c r="H514" i="1"/>
  <c r="N514" i="1" s="1"/>
  <c r="X511" i="1"/>
  <c r="W512" i="1"/>
  <c r="X512" i="1" s="1"/>
  <c r="AE509" i="1"/>
  <c r="AF509" i="1" s="1"/>
  <c r="AM506" i="1"/>
  <c r="D506" i="1" s="1"/>
  <c r="V513" i="1" l="1"/>
  <c r="E506" i="1"/>
  <c r="I519" i="1"/>
  <c r="S513" i="1"/>
  <c r="T513" i="1" s="1"/>
  <c r="AN515" i="1"/>
  <c r="AR514" i="1"/>
  <c r="R514" i="1"/>
  <c r="U513" i="1"/>
  <c r="Y512" i="1"/>
  <c r="Z512" i="1" s="1"/>
  <c r="AG508" i="1"/>
  <c r="AH508" i="1" s="1"/>
  <c r="AI508" i="1" s="1"/>
  <c r="AJ508" i="1" s="1"/>
  <c r="AK508" i="1" s="1"/>
  <c r="AL508" i="1" s="1"/>
  <c r="D507" i="1"/>
  <c r="G515" i="1"/>
  <c r="H515" i="1"/>
  <c r="N515" i="1" s="1"/>
  <c r="L514" i="1"/>
  <c r="K514" i="1"/>
  <c r="M514" i="1"/>
  <c r="W513" i="1"/>
  <c r="X513" i="1" s="1"/>
  <c r="AG509" i="1"/>
  <c r="AH509" i="1" s="1"/>
  <c r="AI509" i="1" s="1"/>
  <c r="AJ509" i="1" s="1"/>
  <c r="AK509" i="1" s="1"/>
  <c r="Y511" i="1"/>
  <c r="Z511" i="1" s="1"/>
  <c r="AA511" i="1" s="1"/>
  <c r="AM510" i="1"/>
  <c r="F506" i="1" l="1"/>
  <c r="C507" i="1" s="1"/>
  <c r="E507" i="1"/>
  <c r="I520" i="1"/>
  <c r="S514" i="1"/>
  <c r="T514" i="1" s="1"/>
  <c r="AN516" i="1"/>
  <c r="AR515" i="1"/>
  <c r="V514" i="1"/>
  <c r="W514" i="1" s="1"/>
  <c r="X514" i="1" s="1"/>
  <c r="U514" i="1"/>
  <c r="R515" i="1"/>
  <c r="AM508" i="1"/>
  <c r="D508" i="1" s="1"/>
  <c r="D510" i="1"/>
  <c r="AL509" i="1"/>
  <c r="AM509" i="1"/>
  <c r="G516" i="1"/>
  <c r="Y513" i="1"/>
  <c r="Z513" i="1" s="1"/>
  <c r="AA512" i="1"/>
  <c r="AB512" i="1" s="1"/>
  <c r="AB511" i="1"/>
  <c r="AC511" i="1" s="1"/>
  <c r="AD511" i="1" s="1"/>
  <c r="AE511" i="1" s="1"/>
  <c r="H516" i="1"/>
  <c r="N516" i="1" s="1"/>
  <c r="M515" i="1"/>
  <c r="K515" i="1"/>
  <c r="L515" i="1"/>
  <c r="F507" i="1" l="1"/>
  <c r="C508" i="1" s="1"/>
  <c r="E510" i="1"/>
  <c r="F510" i="1" s="1"/>
  <c r="E508" i="1"/>
  <c r="F508" i="1" s="1"/>
  <c r="I521" i="1"/>
  <c r="S515" i="1"/>
  <c r="T515" i="1" s="1"/>
  <c r="V515" i="1"/>
  <c r="W515" i="1" s="1"/>
  <c r="X515" i="1" s="1"/>
  <c r="Y515" i="1" s="1"/>
  <c r="AN517" i="1"/>
  <c r="AR516" i="1"/>
  <c r="R516" i="1"/>
  <c r="U515" i="1"/>
  <c r="D509" i="1"/>
  <c r="AC512" i="1"/>
  <c r="AD512" i="1" s="1"/>
  <c r="AA513" i="1"/>
  <c r="AB513" i="1" s="1"/>
  <c r="G517" i="1"/>
  <c r="AF511" i="1"/>
  <c r="AG511" i="1" s="1"/>
  <c r="AH511" i="1" s="1"/>
  <c r="AI511" i="1" s="1"/>
  <c r="AJ511" i="1" s="1"/>
  <c r="AK511" i="1" s="1"/>
  <c r="AL511" i="1" s="1"/>
  <c r="M516" i="1"/>
  <c r="H517" i="1"/>
  <c r="N517" i="1" s="1"/>
  <c r="L516" i="1"/>
  <c r="K516" i="1"/>
  <c r="Y514" i="1"/>
  <c r="Z514" i="1" s="1"/>
  <c r="C509" i="1" l="1"/>
  <c r="E509" i="1"/>
  <c r="F509" i="1" s="1"/>
  <c r="I522" i="1"/>
  <c r="S516" i="1"/>
  <c r="T516" i="1" s="1"/>
  <c r="AN518" i="1"/>
  <c r="AR517" i="1"/>
  <c r="U516" i="1"/>
  <c r="R517" i="1"/>
  <c r="V516" i="1"/>
  <c r="W516" i="1" s="1"/>
  <c r="G518" i="1"/>
  <c r="AM511" i="1"/>
  <c r="D511" i="1" s="1"/>
  <c r="AC513" i="1"/>
  <c r="AD513" i="1" s="1"/>
  <c r="AA514" i="1"/>
  <c r="M517" i="1"/>
  <c r="K517" i="1"/>
  <c r="H518" i="1"/>
  <c r="N518" i="1" s="1"/>
  <c r="L517" i="1"/>
  <c r="AE512" i="1"/>
  <c r="Z515" i="1"/>
  <c r="AA515" i="1" s="1"/>
  <c r="C510" i="1" l="1"/>
  <c r="C511" i="1" s="1"/>
  <c r="E511" i="1"/>
  <c r="F511" i="1" s="1"/>
  <c r="I523" i="1"/>
  <c r="S517" i="1"/>
  <c r="T517" i="1" s="1"/>
  <c r="AN519" i="1"/>
  <c r="AR518" i="1"/>
  <c r="V517" i="1"/>
  <c r="W517" i="1" s="1"/>
  <c r="X517" i="1" s="1"/>
  <c r="U517" i="1"/>
  <c r="R518" i="1"/>
  <c r="AB514" i="1"/>
  <c r="AC514" i="1" s="1"/>
  <c r="AE513" i="1"/>
  <c r="AF513" i="1" s="1"/>
  <c r="AB515" i="1"/>
  <c r="AC515" i="1" s="1"/>
  <c r="AD515" i="1" s="1"/>
  <c r="G519" i="1"/>
  <c r="H519" i="1"/>
  <c r="N519" i="1" s="1"/>
  <c r="L518" i="1"/>
  <c r="K518" i="1"/>
  <c r="M518" i="1"/>
  <c r="AF512" i="1"/>
  <c r="X516" i="1"/>
  <c r="V518" i="1" l="1"/>
  <c r="W518" i="1" s="1"/>
  <c r="X518" i="1" s="1"/>
  <c r="C512" i="1"/>
  <c r="I524" i="1"/>
  <c r="S518" i="1"/>
  <c r="T518" i="1" s="1"/>
  <c r="AN520" i="1"/>
  <c r="AR519" i="1"/>
  <c r="U518" i="1"/>
  <c r="R519" i="1"/>
  <c r="AG513" i="1"/>
  <c r="AH513" i="1" s="1"/>
  <c r="AI513" i="1" s="1"/>
  <c r="AJ513" i="1" s="1"/>
  <c r="AK513" i="1" s="1"/>
  <c r="AL513" i="1" s="1"/>
  <c r="AD514" i="1"/>
  <c r="AE514" i="1" s="1"/>
  <c r="AF514" i="1" s="1"/>
  <c r="AG514" i="1" s="1"/>
  <c r="AH514" i="1" s="1"/>
  <c r="AI514" i="1" s="1"/>
  <c r="AJ514" i="1" s="1"/>
  <c r="AK514" i="1" s="1"/>
  <c r="G520" i="1"/>
  <c r="Y517" i="1"/>
  <c r="Z517" i="1" s="1"/>
  <c r="AA517" i="1" s="1"/>
  <c r="H520" i="1"/>
  <c r="N520" i="1" s="1"/>
  <c r="L519" i="1"/>
  <c r="M519" i="1"/>
  <c r="K519" i="1"/>
  <c r="V519" i="1" s="1"/>
  <c r="Y516" i="1"/>
  <c r="Z516" i="1" s="1"/>
  <c r="AG512" i="1"/>
  <c r="AE515" i="1"/>
  <c r="AF515" i="1" s="1"/>
  <c r="AG515" i="1" s="1"/>
  <c r="AH515" i="1" s="1"/>
  <c r="I525" i="1" l="1"/>
  <c r="S519" i="1"/>
  <c r="T519" i="1" s="1"/>
  <c r="AR520" i="1"/>
  <c r="AN521" i="1"/>
  <c r="U519" i="1"/>
  <c r="R520" i="1"/>
  <c r="AM514" i="1"/>
  <c r="AL514" i="1"/>
  <c r="AM513" i="1"/>
  <c r="G521" i="1"/>
  <c r="W519" i="1"/>
  <c r="AH512" i="1"/>
  <c r="AA516" i="1"/>
  <c r="AB517" i="1"/>
  <c r="AI515" i="1"/>
  <c r="AJ515" i="1" s="1"/>
  <c r="AK515" i="1" s="1"/>
  <c r="AL515" i="1" s="1"/>
  <c r="H521" i="1"/>
  <c r="N521" i="1" s="1"/>
  <c r="K520" i="1"/>
  <c r="L520" i="1"/>
  <c r="M520" i="1"/>
  <c r="Y518" i="1"/>
  <c r="I526" i="1" l="1"/>
  <c r="S520" i="1"/>
  <c r="T520" i="1" s="1"/>
  <c r="AN522" i="1"/>
  <c r="AR521" i="1"/>
  <c r="V520" i="1"/>
  <c r="W520" i="1" s="1"/>
  <c r="X520" i="1" s="1"/>
  <c r="U520" i="1"/>
  <c r="R521" i="1"/>
  <c r="D513" i="1"/>
  <c r="D514" i="1"/>
  <c r="G522" i="1"/>
  <c r="H522" i="1"/>
  <c r="N522" i="1" s="1"/>
  <c r="K521" i="1"/>
  <c r="M521" i="1"/>
  <c r="L521" i="1"/>
  <c r="AI512" i="1"/>
  <c r="AJ512" i="1" s="1"/>
  <c r="AK512" i="1" s="1"/>
  <c r="AL512" i="1" s="1"/>
  <c r="X519" i="1"/>
  <c r="AM515" i="1"/>
  <c r="AB516" i="1"/>
  <c r="AC516" i="1" s="1"/>
  <c r="AD516" i="1" s="1"/>
  <c r="Z518" i="1"/>
  <c r="AC517" i="1"/>
  <c r="V521" i="1" l="1"/>
  <c r="W521" i="1" s="1"/>
  <c r="X521" i="1" s="1"/>
  <c r="E514" i="1"/>
  <c r="F514" i="1" s="1"/>
  <c r="E513" i="1"/>
  <c r="F513" i="1" s="1"/>
  <c r="I527" i="1"/>
  <c r="S521" i="1"/>
  <c r="T521" i="1" s="1"/>
  <c r="AR522" i="1"/>
  <c r="AN523" i="1"/>
  <c r="U521" i="1"/>
  <c r="R522" i="1"/>
  <c r="D515" i="1"/>
  <c r="Y520" i="1"/>
  <c r="Z520" i="1" s="1"/>
  <c r="AA520" i="1" s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G523" i="1"/>
  <c r="AE516" i="1"/>
  <c r="AF516" i="1" s="1"/>
  <c r="AG516" i="1" s="1"/>
  <c r="AH516" i="1" s="1"/>
  <c r="AI516" i="1" s="1"/>
  <c r="AJ516" i="1" s="1"/>
  <c r="AK516" i="1" s="1"/>
  <c r="AL516" i="1" s="1"/>
  <c r="K522" i="1"/>
  <c r="M522" i="1"/>
  <c r="H523" i="1"/>
  <c r="N523" i="1" s="1"/>
  <c r="L522" i="1"/>
  <c r="AA518" i="1"/>
  <c r="AB518" i="1" s="1"/>
  <c r="Y519" i="1"/>
  <c r="Z519" i="1" s="1"/>
  <c r="AD517" i="1"/>
  <c r="AE517" i="1" s="1"/>
  <c r="AF517" i="1" s="1"/>
  <c r="AG517" i="1" s="1"/>
  <c r="AH517" i="1" s="1"/>
  <c r="AI517" i="1" s="1"/>
  <c r="AJ517" i="1" s="1"/>
  <c r="AK517" i="1" s="1"/>
  <c r="AL517" i="1" s="1"/>
  <c r="AM512" i="1"/>
  <c r="D512" i="1" s="1"/>
  <c r="E515" i="1" l="1"/>
  <c r="F515" i="1" s="1"/>
  <c r="E512" i="1"/>
  <c r="F512" i="1" s="1"/>
  <c r="C513" i="1" s="1"/>
  <c r="C514" i="1" s="1"/>
  <c r="C515" i="1" s="1"/>
  <c r="I528" i="1"/>
  <c r="S522" i="1"/>
  <c r="T522" i="1" s="1"/>
  <c r="AR523" i="1"/>
  <c r="AN524" i="1"/>
  <c r="V522" i="1"/>
  <c r="W522" i="1" s="1"/>
  <c r="X522" i="1" s="1"/>
  <c r="U522" i="1"/>
  <c r="R523" i="1"/>
  <c r="AA519" i="1"/>
  <c r="AB519" i="1" s="1"/>
  <c r="Y521" i="1"/>
  <c r="Z521" i="1" s="1"/>
  <c r="AM517" i="1"/>
  <c r="AM520" i="1"/>
  <c r="G524" i="1"/>
  <c r="AL520" i="1"/>
  <c r="AC518" i="1"/>
  <c r="AD518" i="1" s="1"/>
  <c r="AE518" i="1" s="1"/>
  <c r="AF518" i="1" s="1"/>
  <c r="AG518" i="1" s="1"/>
  <c r="AH518" i="1" s="1"/>
  <c r="AI518" i="1" s="1"/>
  <c r="AJ518" i="1" s="1"/>
  <c r="AK518" i="1" s="1"/>
  <c r="AL518" i="1" s="1"/>
  <c r="H524" i="1"/>
  <c r="N524" i="1" s="1"/>
  <c r="M523" i="1"/>
  <c r="K523" i="1"/>
  <c r="L523" i="1"/>
  <c r="AM516" i="1"/>
  <c r="C516" i="1" l="1"/>
  <c r="I529" i="1"/>
  <c r="S523" i="1"/>
  <c r="T523" i="1" s="1"/>
  <c r="AN525" i="1"/>
  <c r="AR524" i="1"/>
  <c r="V523" i="1"/>
  <c r="W523" i="1" s="1"/>
  <c r="X523" i="1" s="1"/>
  <c r="Y523" i="1" s="1"/>
  <c r="U523" i="1"/>
  <c r="R524" i="1"/>
  <c r="AC519" i="1"/>
  <c r="AD519" i="1" s="1"/>
  <c r="AE519" i="1" s="1"/>
  <c r="AF519" i="1" s="1"/>
  <c r="AG519" i="1" s="1"/>
  <c r="AH519" i="1" s="1"/>
  <c r="AI519" i="1" s="1"/>
  <c r="AJ519" i="1" s="1"/>
  <c r="AK519" i="1" s="1"/>
  <c r="AL519" i="1" s="1"/>
  <c r="D516" i="1"/>
  <c r="D520" i="1"/>
  <c r="D517" i="1"/>
  <c r="G525" i="1"/>
  <c r="AA521" i="1"/>
  <c r="AB521" i="1" s="1"/>
  <c r="AC521" i="1" s="1"/>
  <c r="AD521" i="1" s="1"/>
  <c r="AE521" i="1" s="1"/>
  <c r="AF521" i="1" s="1"/>
  <c r="Y522" i="1"/>
  <c r="Z522" i="1" s="1"/>
  <c r="L524" i="1"/>
  <c r="K524" i="1"/>
  <c r="V524" i="1" s="1"/>
  <c r="H525" i="1"/>
  <c r="N525" i="1" s="1"/>
  <c r="M524" i="1"/>
  <c r="AM518" i="1"/>
  <c r="E517" i="1" l="1"/>
  <c r="F517" i="1" s="1"/>
  <c r="E520" i="1"/>
  <c r="F520" i="1" s="1"/>
  <c r="E516" i="1"/>
  <c r="F516" i="1" s="1"/>
  <c r="C517" i="1" s="1"/>
  <c r="I530" i="1"/>
  <c r="S524" i="1"/>
  <c r="T524" i="1" s="1"/>
  <c r="AN526" i="1"/>
  <c r="AR525" i="1"/>
  <c r="U524" i="1"/>
  <c r="R525" i="1"/>
  <c r="AM519" i="1"/>
  <c r="D519" i="1" s="1"/>
  <c r="D518" i="1"/>
  <c r="AA522" i="1"/>
  <c r="AB522" i="1" s="1"/>
  <c r="AG521" i="1"/>
  <c r="AH521" i="1" s="1"/>
  <c r="AI521" i="1" s="1"/>
  <c r="AJ521" i="1" s="1"/>
  <c r="AK521" i="1" s="1"/>
  <c r="AL521" i="1" s="1"/>
  <c r="Z523" i="1"/>
  <c r="AA523" i="1" s="1"/>
  <c r="AB523" i="1" s="1"/>
  <c r="G526" i="1"/>
  <c r="L525" i="1"/>
  <c r="H526" i="1"/>
  <c r="N526" i="1" s="1"/>
  <c r="K525" i="1"/>
  <c r="M525" i="1"/>
  <c r="W524" i="1"/>
  <c r="X524" i="1" s="1"/>
  <c r="C518" i="1" l="1"/>
  <c r="E518" i="1"/>
  <c r="F518" i="1" s="1"/>
  <c r="E519" i="1"/>
  <c r="F519" i="1" s="1"/>
  <c r="I531" i="1"/>
  <c r="S525" i="1"/>
  <c r="T525" i="1" s="1"/>
  <c r="AN527" i="1"/>
  <c r="AR526" i="1"/>
  <c r="U525" i="1"/>
  <c r="R526" i="1"/>
  <c r="Y524" i="1"/>
  <c r="Z524" i="1" s="1"/>
  <c r="AA524" i="1" s="1"/>
  <c r="AB524" i="1" s="1"/>
  <c r="AC522" i="1"/>
  <c r="AD522" i="1" s="1"/>
  <c r="G527" i="1"/>
  <c r="AC523" i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1" i="1"/>
  <c r="V525" i="1"/>
  <c r="W525" i="1" s="1"/>
  <c r="H527" i="1"/>
  <c r="N527" i="1" s="1"/>
  <c r="L526" i="1"/>
  <c r="M526" i="1"/>
  <c r="K526" i="1"/>
  <c r="C519" i="1" l="1"/>
  <c r="C520" i="1" s="1"/>
  <c r="C521" i="1" s="1"/>
  <c r="I532" i="1"/>
  <c r="S526" i="1"/>
  <c r="T526" i="1" s="1"/>
  <c r="AR527" i="1"/>
  <c r="AN528" i="1"/>
  <c r="V526" i="1"/>
  <c r="W526" i="1" s="1"/>
  <c r="X526" i="1" s="1"/>
  <c r="U526" i="1"/>
  <c r="R527" i="1"/>
  <c r="D521" i="1"/>
  <c r="AC524" i="1"/>
  <c r="AD524" i="1" s="1"/>
  <c r="AE524" i="1" s="1"/>
  <c r="AF524" i="1" s="1"/>
  <c r="AG524" i="1" s="1"/>
  <c r="AH524" i="1" s="1"/>
  <c r="AI524" i="1" s="1"/>
  <c r="AJ524" i="1" s="1"/>
  <c r="AK524" i="1" s="1"/>
  <c r="AL524" i="1" s="1"/>
  <c r="G528" i="1"/>
  <c r="AE522" i="1"/>
  <c r="AF522" i="1" s="1"/>
  <c r="AG522" i="1" s="1"/>
  <c r="AH522" i="1" s="1"/>
  <c r="AI522" i="1" s="1"/>
  <c r="AJ522" i="1" s="1"/>
  <c r="AK522" i="1" s="1"/>
  <c r="AL522" i="1" s="1"/>
  <c r="AM523" i="1"/>
  <c r="L527" i="1"/>
  <c r="H528" i="1"/>
  <c r="N528" i="1" s="1"/>
  <c r="K527" i="1"/>
  <c r="V527" i="1" s="1"/>
  <c r="M527" i="1"/>
  <c r="X525" i="1"/>
  <c r="Y525" i="1" s="1"/>
  <c r="Z525" i="1" s="1"/>
  <c r="E521" i="1" l="1"/>
  <c r="I533" i="1"/>
  <c r="S527" i="1"/>
  <c r="T527" i="1" s="1"/>
  <c r="AR528" i="1"/>
  <c r="AN529" i="1"/>
  <c r="U527" i="1"/>
  <c r="R528" i="1"/>
  <c r="AM524" i="1"/>
  <c r="D524" i="1" s="1"/>
  <c r="D523" i="1"/>
  <c r="AA525" i="1"/>
  <c r="AB525" i="1" s="1"/>
  <c r="AM522" i="1"/>
  <c r="G529" i="1"/>
  <c r="W527" i="1"/>
  <c r="X527" i="1" s="1"/>
  <c r="Y527" i="1" s="1"/>
  <c r="H529" i="1"/>
  <c r="N529" i="1" s="1"/>
  <c r="L528" i="1"/>
  <c r="M528" i="1"/>
  <c r="K528" i="1"/>
  <c r="Y526" i="1"/>
  <c r="Z526" i="1" s="1"/>
  <c r="F521" i="1" l="1"/>
  <c r="C522" i="1" s="1"/>
  <c r="E524" i="1"/>
  <c r="F524" i="1" s="1"/>
  <c r="E523" i="1"/>
  <c r="F523" i="1" s="1"/>
  <c r="I534" i="1"/>
  <c r="S528" i="1"/>
  <c r="T528" i="1" s="1"/>
  <c r="AR529" i="1"/>
  <c r="AN530" i="1"/>
  <c r="V528" i="1"/>
  <c r="W528" i="1" s="1"/>
  <c r="U528" i="1"/>
  <c r="R529" i="1"/>
  <c r="D522" i="1"/>
  <c r="G530" i="1"/>
  <c r="AA526" i="1"/>
  <c r="AB526" i="1" s="1"/>
  <c r="AC525" i="1"/>
  <c r="AD525" i="1" s="1"/>
  <c r="Z527" i="1"/>
  <c r="AA527" i="1" s="1"/>
  <c r="AB527" i="1" s="1"/>
  <c r="M529" i="1"/>
  <c r="H530" i="1"/>
  <c r="N530" i="1" s="1"/>
  <c r="L529" i="1"/>
  <c r="K529" i="1"/>
  <c r="E522" i="1" l="1"/>
  <c r="F522" i="1" s="1"/>
  <c r="C523" i="1" s="1"/>
  <c r="C524" i="1" s="1"/>
  <c r="C525" i="1" s="1"/>
  <c r="I535" i="1"/>
  <c r="S529" i="1"/>
  <c r="T529" i="1" s="1"/>
  <c r="AR530" i="1"/>
  <c r="AN531" i="1"/>
  <c r="V529" i="1"/>
  <c r="W529" i="1" s="1"/>
  <c r="X529" i="1" s="1"/>
  <c r="Y529" i="1" s="1"/>
  <c r="U529" i="1"/>
  <c r="R530" i="1"/>
  <c r="AE525" i="1"/>
  <c r="AF525" i="1" s="1"/>
  <c r="AG525" i="1" s="1"/>
  <c r="AH525" i="1" s="1"/>
  <c r="AI525" i="1" s="1"/>
  <c r="AJ525" i="1" s="1"/>
  <c r="AK525" i="1" s="1"/>
  <c r="AL525" i="1" s="1"/>
  <c r="X528" i="1"/>
  <c r="G531" i="1"/>
  <c r="M530" i="1"/>
  <c r="H531" i="1"/>
  <c r="N531" i="1" s="1"/>
  <c r="K530" i="1"/>
  <c r="L530" i="1"/>
  <c r="AC527" i="1"/>
  <c r="AD527" i="1" s="1"/>
  <c r="AE527" i="1" s="1"/>
  <c r="AF527" i="1" s="1"/>
  <c r="AG527" i="1" s="1"/>
  <c r="AH527" i="1" s="1"/>
  <c r="AI527" i="1" s="1"/>
  <c r="AJ527" i="1" s="1"/>
  <c r="AK527" i="1" s="1"/>
  <c r="AL527" i="1" s="1"/>
  <c r="AC526" i="1"/>
  <c r="AD526" i="1" s="1"/>
  <c r="AE526" i="1" s="1"/>
  <c r="AF526" i="1" s="1"/>
  <c r="AG526" i="1" s="1"/>
  <c r="AH526" i="1" s="1"/>
  <c r="AI526" i="1" s="1"/>
  <c r="AJ526" i="1" s="1"/>
  <c r="AK526" i="1" s="1"/>
  <c r="AL526" i="1" s="1"/>
  <c r="I536" i="1" l="1"/>
  <c r="S530" i="1"/>
  <c r="T530" i="1" s="1"/>
  <c r="AN532" i="1"/>
  <c r="AR531" i="1"/>
  <c r="U530" i="1"/>
  <c r="R531" i="1"/>
  <c r="Z529" i="1"/>
  <c r="AA529" i="1" s="1"/>
  <c r="AM525" i="1"/>
  <c r="D525" i="1" s="1"/>
  <c r="Y528" i="1"/>
  <c r="Z528" i="1" s="1"/>
  <c r="G532" i="1"/>
  <c r="AM527" i="1"/>
  <c r="AM526" i="1"/>
  <c r="V530" i="1"/>
  <c r="H532" i="1"/>
  <c r="N532" i="1" s="1"/>
  <c r="L531" i="1"/>
  <c r="K531" i="1"/>
  <c r="M531" i="1"/>
  <c r="E525" i="1" l="1"/>
  <c r="F525" i="1" s="1"/>
  <c r="C526" i="1" s="1"/>
  <c r="I537" i="1"/>
  <c r="S531" i="1"/>
  <c r="T531" i="1" s="1"/>
  <c r="AR532" i="1"/>
  <c r="AN533" i="1"/>
  <c r="R532" i="1"/>
  <c r="U531" i="1"/>
  <c r="V531" i="1"/>
  <c r="W531" i="1" s="1"/>
  <c r="X531" i="1" s="1"/>
  <c r="D527" i="1"/>
  <c r="D526" i="1"/>
  <c r="AB529" i="1"/>
  <c r="AC529" i="1" s="1"/>
  <c r="G533" i="1"/>
  <c r="AA528" i="1"/>
  <c r="AB528" i="1" s="1"/>
  <c r="H533" i="1"/>
  <c r="N533" i="1" s="1"/>
  <c r="K532" i="1"/>
  <c r="M532" i="1"/>
  <c r="L532" i="1"/>
  <c r="W530" i="1"/>
  <c r="X530" i="1" s="1"/>
  <c r="E526" i="1" l="1"/>
  <c r="F526" i="1" s="1"/>
  <c r="C527" i="1" s="1"/>
  <c r="E527" i="1"/>
  <c r="F527" i="1" s="1"/>
  <c r="I538" i="1"/>
  <c r="S532" i="1"/>
  <c r="T532" i="1" s="1"/>
  <c r="AN534" i="1"/>
  <c r="AR533" i="1"/>
  <c r="V532" i="1"/>
  <c r="W532" i="1" s="1"/>
  <c r="X532" i="1" s="1"/>
  <c r="U532" i="1"/>
  <c r="R533" i="1"/>
  <c r="AD529" i="1"/>
  <c r="AE529" i="1" s="1"/>
  <c r="AF529" i="1" s="1"/>
  <c r="AG529" i="1" s="1"/>
  <c r="AH529" i="1" s="1"/>
  <c r="Y531" i="1"/>
  <c r="Z531" i="1" s="1"/>
  <c r="AC528" i="1"/>
  <c r="AD528" i="1" s="1"/>
  <c r="AE528" i="1" s="1"/>
  <c r="AF528" i="1" s="1"/>
  <c r="AG528" i="1" s="1"/>
  <c r="AH528" i="1" s="1"/>
  <c r="AI528" i="1" s="1"/>
  <c r="AJ528" i="1" s="1"/>
  <c r="AK528" i="1" s="1"/>
  <c r="Y530" i="1"/>
  <c r="Z530" i="1" s="1"/>
  <c r="G534" i="1"/>
  <c r="K533" i="1"/>
  <c r="L533" i="1"/>
  <c r="H534" i="1"/>
  <c r="N534" i="1" s="1"/>
  <c r="M533" i="1"/>
  <c r="V533" i="1" l="1"/>
  <c r="W533" i="1" s="1"/>
  <c r="X533" i="1" s="1"/>
  <c r="Y533" i="1" s="1"/>
  <c r="C528" i="1"/>
  <c r="I539" i="1"/>
  <c r="S533" i="1"/>
  <c r="T533" i="1" s="1"/>
  <c r="AR534" i="1"/>
  <c r="AN535" i="1"/>
  <c r="U533" i="1"/>
  <c r="R534" i="1"/>
  <c r="AI529" i="1"/>
  <c r="AJ529" i="1" s="1"/>
  <c r="AK529" i="1" s="1"/>
  <c r="AL529" i="1" s="1"/>
  <c r="AL528" i="1"/>
  <c r="AM528" i="1"/>
  <c r="D528" i="1" s="1"/>
  <c r="AA530" i="1"/>
  <c r="AB530" i="1" s="1"/>
  <c r="AC530" i="1" s="1"/>
  <c r="G535" i="1"/>
  <c r="Y532" i="1"/>
  <c r="Z532" i="1" s="1"/>
  <c r="AA531" i="1"/>
  <c r="H535" i="1"/>
  <c r="N535" i="1" s="1"/>
  <c r="M534" i="1"/>
  <c r="L534" i="1"/>
  <c r="K534" i="1"/>
  <c r="E528" i="1" l="1"/>
  <c r="I540" i="1"/>
  <c r="S534" i="1"/>
  <c r="T534" i="1" s="1"/>
  <c r="AN536" i="1"/>
  <c r="AR535" i="1"/>
  <c r="V534" i="1"/>
  <c r="W534" i="1" s="1"/>
  <c r="X534" i="1" s="1"/>
  <c r="U534" i="1"/>
  <c r="R535" i="1"/>
  <c r="AM529" i="1"/>
  <c r="D529" i="1" s="1"/>
  <c r="AB531" i="1"/>
  <c r="G536" i="1"/>
  <c r="Z533" i="1"/>
  <c r="AA533" i="1" s="1"/>
  <c r="H536" i="1"/>
  <c r="N536" i="1" s="1"/>
  <c r="L535" i="1"/>
  <c r="K535" i="1"/>
  <c r="M535" i="1"/>
  <c r="AA532" i="1"/>
  <c r="AD530" i="1"/>
  <c r="AE530" i="1" s="1"/>
  <c r="V535" i="1" l="1"/>
  <c r="W535" i="1" s="1"/>
  <c r="X535" i="1" s="1"/>
  <c r="F528" i="1"/>
  <c r="C529" i="1" s="1"/>
  <c r="E529" i="1"/>
  <c r="F529" i="1" s="1"/>
  <c r="I541" i="1"/>
  <c r="S535" i="1"/>
  <c r="T535" i="1" s="1"/>
  <c r="AR536" i="1"/>
  <c r="AN537" i="1"/>
  <c r="U535" i="1"/>
  <c r="R536" i="1"/>
  <c r="AC531" i="1"/>
  <c r="AD531" i="1" s="1"/>
  <c r="AE531" i="1" s="1"/>
  <c r="AF531" i="1" s="1"/>
  <c r="AG531" i="1" s="1"/>
  <c r="AH531" i="1" s="1"/>
  <c r="AI531" i="1" s="1"/>
  <c r="AJ531" i="1" s="1"/>
  <c r="AK531" i="1" s="1"/>
  <c r="G537" i="1"/>
  <c r="AF530" i="1"/>
  <c r="AG530" i="1" s="1"/>
  <c r="AH530" i="1" s="1"/>
  <c r="AI530" i="1" s="1"/>
  <c r="AJ530" i="1" s="1"/>
  <c r="AK530" i="1" s="1"/>
  <c r="AL530" i="1" s="1"/>
  <c r="Y534" i="1"/>
  <c r="Z534" i="1" s="1"/>
  <c r="AB533" i="1"/>
  <c r="AC533" i="1" s="1"/>
  <c r="K536" i="1"/>
  <c r="L536" i="1"/>
  <c r="H537" i="1"/>
  <c r="N537" i="1" s="1"/>
  <c r="M536" i="1"/>
  <c r="AB532" i="1"/>
  <c r="AC532" i="1" s="1"/>
  <c r="C530" i="1" l="1"/>
  <c r="I542" i="1"/>
  <c r="S536" i="1"/>
  <c r="T536" i="1" s="1"/>
  <c r="AR537" i="1"/>
  <c r="AN538" i="1"/>
  <c r="U536" i="1"/>
  <c r="R537" i="1"/>
  <c r="V536" i="1"/>
  <c r="W536" i="1" s="1"/>
  <c r="X536" i="1" s="1"/>
  <c r="AM530" i="1"/>
  <c r="D530" i="1" s="1"/>
  <c r="Y535" i="1"/>
  <c r="Z535" i="1" s="1"/>
  <c r="AA535" i="1" s="1"/>
  <c r="AD533" i="1"/>
  <c r="AE533" i="1" s="1"/>
  <c r="AF533" i="1" s="1"/>
  <c r="AG533" i="1" s="1"/>
  <c r="AH533" i="1" s="1"/>
  <c r="AI533" i="1" s="1"/>
  <c r="G538" i="1"/>
  <c r="AM531" i="1"/>
  <c r="AD532" i="1"/>
  <c r="AE532" i="1" s="1"/>
  <c r="AF532" i="1" s="1"/>
  <c r="AG532" i="1" s="1"/>
  <c r="AH532" i="1" s="1"/>
  <c r="AI532" i="1" s="1"/>
  <c r="AJ532" i="1" s="1"/>
  <c r="AK532" i="1" s="1"/>
  <c r="AL532" i="1" s="1"/>
  <c r="AA534" i="1"/>
  <c r="AB534" i="1" s="1"/>
  <c r="AL531" i="1"/>
  <c r="L537" i="1"/>
  <c r="K537" i="1"/>
  <c r="M537" i="1"/>
  <c r="H538" i="1"/>
  <c r="N538" i="1" s="1"/>
  <c r="E530" i="1" l="1"/>
  <c r="S537" i="1"/>
  <c r="T537" i="1" s="1"/>
  <c r="AR538" i="1"/>
  <c r="AN539" i="1"/>
  <c r="V537" i="1"/>
  <c r="W537" i="1" s="1"/>
  <c r="X537" i="1" s="1"/>
  <c r="U537" i="1"/>
  <c r="R538" i="1"/>
  <c r="Y536" i="1"/>
  <c r="Z536" i="1" s="1"/>
  <c r="D531" i="1"/>
  <c r="AC534" i="1"/>
  <c r="AD534" i="1" s="1"/>
  <c r="AM532" i="1"/>
  <c r="G539" i="1"/>
  <c r="AJ533" i="1"/>
  <c r="AK533" i="1" s="1"/>
  <c r="AL533" i="1" s="1"/>
  <c r="AB535" i="1"/>
  <c r="AC535" i="1" s="1"/>
  <c r="M538" i="1"/>
  <c r="L538" i="1"/>
  <c r="K538" i="1"/>
  <c r="H539" i="1"/>
  <c r="N539" i="1" s="1"/>
  <c r="F530" i="1" l="1"/>
  <c r="C531" i="1" s="1"/>
  <c r="E531" i="1"/>
  <c r="F531" i="1" s="1"/>
  <c r="S538" i="1"/>
  <c r="T538" i="1" s="1"/>
  <c r="V538" i="1"/>
  <c r="W538" i="1" s="1"/>
  <c r="X538" i="1" s="1"/>
  <c r="AR539" i="1"/>
  <c r="AN540" i="1"/>
  <c r="U538" i="1"/>
  <c r="R539" i="1"/>
  <c r="D532" i="1"/>
  <c r="AE534" i="1"/>
  <c r="AF534" i="1" s="1"/>
  <c r="AG534" i="1" s="1"/>
  <c r="AH534" i="1" s="1"/>
  <c r="AI534" i="1" s="1"/>
  <c r="AJ534" i="1" s="1"/>
  <c r="AK534" i="1" s="1"/>
  <c r="AL534" i="1" s="1"/>
  <c r="G540" i="1"/>
  <c r="Y537" i="1"/>
  <c r="AA536" i="1"/>
  <c r="AD535" i="1"/>
  <c r="AE535" i="1" s="1"/>
  <c r="AM533" i="1"/>
  <c r="H540" i="1"/>
  <c r="N540" i="1" s="1"/>
  <c r="L539" i="1"/>
  <c r="K539" i="1"/>
  <c r="M539" i="1"/>
  <c r="C532" i="1" l="1"/>
  <c r="E532" i="1"/>
  <c r="F532" i="1" s="1"/>
  <c r="S539" i="1"/>
  <c r="T539" i="1" s="1"/>
  <c r="AR540" i="1"/>
  <c r="AN541" i="1"/>
  <c r="V539" i="1"/>
  <c r="W539" i="1" s="1"/>
  <c r="X539" i="1" s="1"/>
  <c r="U539" i="1"/>
  <c r="R540" i="1"/>
  <c r="D533" i="1"/>
  <c r="AM534" i="1"/>
  <c r="Y538" i="1"/>
  <c r="Z538" i="1" s="1"/>
  <c r="G541" i="1"/>
  <c r="AF535" i="1"/>
  <c r="AG535" i="1" s="1"/>
  <c r="AH535" i="1" s="1"/>
  <c r="AI535" i="1" s="1"/>
  <c r="AJ535" i="1" s="1"/>
  <c r="AK535" i="1" s="1"/>
  <c r="AL535" i="1" s="1"/>
  <c r="H541" i="1"/>
  <c r="N541" i="1" s="1"/>
  <c r="M540" i="1"/>
  <c r="L540" i="1"/>
  <c r="K540" i="1"/>
  <c r="Z537" i="1"/>
  <c r="AB536" i="1"/>
  <c r="C533" i="1" l="1"/>
  <c r="E533" i="1"/>
  <c r="V540" i="1"/>
  <c r="W540" i="1" s="1"/>
  <c r="X540" i="1" s="1"/>
  <c r="S540" i="1"/>
  <c r="T540" i="1" s="1"/>
  <c r="AR541" i="1"/>
  <c r="AN542" i="1"/>
  <c r="AR542" i="1" s="1"/>
  <c r="U540" i="1"/>
  <c r="R541" i="1"/>
  <c r="D534" i="1"/>
  <c r="G542" i="1"/>
  <c r="AC536" i="1"/>
  <c r="AD536" i="1" s="1"/>
  <c r="AE536" i="1" s="1"/>
  <c r="AF536" i="1" s="1"/>
  <c r="AG536" i="1" s="1"/>
  <c r="AH536" i="1" s="1"/>
  <c r="AI536" i="1" s="1"/>
  <c r="AJ536" i="1" s="1"/>
  <c r="AK536" i="1" s="1"/>
  <c r="AL536" i="1" s="1"/>
  <c r="AA538" i="1"/>
  <c r="AB538" i="1" s="1"/>
  <c r="H542" i="1"/>
  <c r="N542" i="1" s="1"/>
  <c r="K541" i="1"/>
  <c r="M541" i="1"/>
  <c r="L541" i="1"/>
  <c r="AA537" i="1"/>
  <c r="Y539" i="1"/>
  <c r="Z539" i="1" s="1"/>
  <c r="AA539" i="1" s="1"/>
  <c r="AM535" i="1"/>
  <c r="V541" i="1" l="1"/>
  <c r="W541" i="1" s="1"/>
  <c r="X541" i="1" s="1"/>
  <c r="Y541" i="1" s="1"/>
  <c r="Z541" i="1" s="1"/>
  <c r="F533" i="1"/>
  <c r="C534" i="1" s="1"/>
  <c r="E534" i="1"/>
  <c r="F534" i="1" s="1"/>
  <c r="S541" i="1"/>
  <c r="T541" i="1" s="1"/>
  <c r="R542" i="1"/>
  <c r="U541" i="1"/>
  <c r="D535" i="1"/>
  <c r="Y540" i="1"/>
  <c r="Z540" i="1" s="1"/>
  <c r="AM536" i="1"/>
  <c r="AB537" i="1"/>
  <c r="AC537" i="1" s="1"/>
  <c r="AB539" i="1"/>
  <c r="AC539" i="1" s="1"/>
  <c r="K542" i="1"/>
  <c r="M542" i="1"/>
  <c r="L542" i="1"/>
  <c r="AC538" i="1"/>
  <c r="C535" i="1" l="1"/>
  <c r="E535" i="1"/>
  <c r="F535" i="1" s="1"/>
  <c r="S542" i="1"/>
  <c r="T542" i="1" s="1"/>
  <c r="V542" i="1"/>
  <c r="W542" i="1" s="1"/>
  <c r="U542" i="1"/>
  <c r="D536" i="1"/>
  <c r="AA540" i="1"/>
  <c r="AB540" i="1" s="1"/>
  <c r="AD537" i="1"/>
  <c r="AE537" i="1" s="1"/>
  <c r="AF537" i="1" s="1"/>
  <c r="AG537" i="1" s="1"/>
  <c r="AH537" i="1" s="1"/>
  <c r="AI537" i="1" s="1"/>
  <c r="AJ537" i="1" s="1"/>
  <c r="AK537" i="1" s="1"/>
  <c r="AL537" i="1" s="1"/>
  <c r="AD539" i="1"/>
  <c r="AA541" i="1"/>
  <c r="AD538" i="1"/>
  <c r="AE538" i="1" s="1"/>
  <c r="AF538" i="1" s="1"/>
  <c r="AG538" i="1" s="1"/>
  <c r="AH538" i="1" s="1"/>
  <c r="AI538" i="1" s="1"/>
  <c r="AJ538" i="1" s="1"/>
  <c r="AK538" i="1" s="1"/>
  <c r="AL538" i="1" s="1"/>
  <c r="C536" i="1" l="1"/>
  <c r="E536" i="1"/>
  <c r="AE539" i="1"/>
  <c r="AF539" i="1" s="1"/>
  <c r="AC540" i="1"/>
  <c r="AD540" i="1" s="1"/>
  <c r="AM538" i="1"/>
  <c r="AB541" i="1"/>
  <c r="AC541" i="1" s="1"/>
  <c r="X542" i="1"/>
  <c r="AM537" i="1"/>
  <c r="F536" i="1" l="1"/>
  <c r="C537" i="1" s="1"/>
  <c r="D537" i="1"/>
  <c r="D538" i="1"/>
  <c r="AE540" i="1"/>
  <c r="AF540" i="1" s="1"/>
  <c r="AG540" i="1" s="1"/>
  <c r="AG539" i="1"/>
  <c r="AH539" i="1" s="1"/>
  <c r="AI539" i="1" s="1"/>
  <c r="AJ539" i="1" s="1"/>
  <c r="AK539" i="1" s="1"/>
  <c r="AD541" i="1"/>
  <c r="Y542" i="1"/>
  <c r="E538" i="1" l="1"/>
  <c r="F538" i="1" s="1"/>
  <c r="E537" i="1"/>
  <c r="F537" i="1" s="1"/>
  <c r="C538" i="1" s="1"/>
  <c r="AH540" i="1"/>
  <c r="AI540" i="1" s="1"/>
  <c r="AJ540" i="1" s="1"/>
  <c r="AK540" i="1" s="1"/>
  <c r="AL540" i="1" s="1"/>
  <c r="AL539" i="1"/>
  <c r="AM539" i="1"/>
  <c r="AE541" i="1"/>
  <c r="Z542" i="1"/>
  <c r="AA542" i="1" s="1"/>
  <c r="C539" i="1" l="1"/>
  <c r="AM540" i="1"/>
  <c r="D540" i="1" s="1"/>
  <c r="D539" i="1"/>
  <c r="AB542" i="1"/>
  <c r="AC542" i="1" s="1"/>
  <c r="AD542" i="1" s="1"/>
  <c r="AF541" i="1"/>
  <c r="AG541" i="1" s="1"/>
  <c r="AH541" i="1" s="1"/>
  <c r="E539" i="1" l="1"/>
  <c r="F539" i="1" s="1"/>
  <c r="C540" i="1" s="1"/>
  <c r="E540" i="1"/>
  <c r="F540" i="1" s="1"/>
  <c r="AI541" i="1"/>
  <c r="AJ541" i="1" s="1"/>
  <c r="AK541" i="1" s="1"/>
  <c r="AL541" i="1" s="1"/>
  <c r="AE542" i="1"/>
  <c r="AF542" i="1" s="1"/>
  <c r="AG542" i="1" s="1"/>
  <c r="C541" i="1" l="1"/>
  <c r="AM541" i="1"/>
  <c r="D541" i="1" s="1"/>
  <c r="AH542" i="1"/>
  <c r="AI542" i="1" s="1"/>
  <c r="AJ542" i="1" s="1"/>
  <c r="AK542" i="1" s="1"/>
  <c r="AL542" i="1" s="1"/>
  <c r="E541" i="1" l="1"/>
  <c r="F541" i="1" s="1"/>
  <c r="C542" i="1" s="1"/>
  <c r="AM542" i="1"/>
  <c r="D542" i="1" l="1"/>
  <c r="E542" i="1" l="1"/>
  <c r="F542" i="1" s="1"/>
</calcChain>
</file>

<file path=xl/sharedStrings.xml><?xml version="1.0" encoding="utf-8"?>
<sst xmlns="http://schemas.openxmlformats.org/spreadsheetml/2006/main" count="173" uniqueCount="117">
  <si>
    <t>Medico 1° livello</t>
  </si>
  <si>
    <t>Medico 2° livello</t>
  </si>
  <si>
    <t>Medico 3° livello</t>
  </si>
  <si>
    <t>Medico 4° livello</t>
  </si>
  <si>
    <t>Uscite medici</t>
  </si>
  <si>
    <t>€/m</t>
  </si>
  <si>
    <t>p/g</t>
  </si>
  <si>
    <t>p/m</t>
  </si>
  <si>
    <t>Emax €/m</t>
  </si>
  <si>
    <t>Guadagno €</t>
  </si>
  <si>
    <t>Mese</t>
  </si>
  <si>
    <t>Cassa</t>
  </si>
  <si>
    <t>Tempo</t>
  </si>
  <si>
    <t>s</t>
  </si>
  <si>
    <t>g</t>
  </si>
  <si>
    <t>m</t>
  </si>
  <si>
    <t>1s -&gt; 1m</t>
  </si>
  <si>
    <t>TEMPO TRASCORSO</t>
  </si>
  <si>
    <t>h</t>
  </si>
  <si>
    <t>a</t>
  </si>
  <si>
    <t>sec in un'ora</t>
  </si>
  <si>
    <t>sec in un giorno</t>
  </si>
  <si>
    <t>sec in una settimana</t>
  </si>
  <si>
    <t>n. secondi</t>
  </si>
  <si>
    <t>1s -&gt; 1h</t>
  </si>
  <si>
    <t>1s -&gt; 1g</t>
  </si>
  <si>
    <t>1s -&gt;30m</t>
  </si>
  <si>
    <t>mesi</t>
  </si>
  <si>
    <t>1s -&gt;5m</t>
  </si>
  <si>
    <t>Costruzione 1° livello</t>
  </si>
  <si>
    <t>Costruzione 2° livello</t>
  </si>
  <si>
    <t>Costruzione 3° livello</t>
  </si>
  <si>
    <t>Costruzione 4° livello</t>
  </si>
  <si>
    <t>Affitto €/m</t>
  </si>
  <si>
    <t>Manutenzione  €/m</t>
  </si>
  <si>
    <t>Pulizie  €/m</t>
  </si>
  <si>
    <t>Macchinario 1° livello</t>
  </si>
  <si>
    <t>Macchinario 2° livello</t>
  </si>
  <si>
    <t>Macchinario 3° livello</t>
  </si>
  <si>
    <t>Macchinario 4° livello</t>
  </si>
  <si>
    <t>Totale</t>
  </si>
  <si>
    <t>€/p</t>
  </si>
  <si>
    <t>p1°/m</t>
  </si>
  <si>
    <t>p2°/m</t>
  </si>
  <si>
    <t>p3°/m</t>
  </si>
  <si>
    <t>p4°/m</t>
  </si>
  <si>
    <t>%p1°</t>
  </si>
  <si>
    <t>%p2°</t>
  </si>
  <si>
    <t>%p3°</t>
  </si>
  <si>
    <t>%p4°</t>
  </si>
  <si>
    <t>Costruzione 1°</t>
  </si>
  <si>
    <t>Costruzione 2°</t>
  </si>
  <si>
    <t>Costruzione 3°</t>
  </si>
  <si>
    <t>Costruzione 4°</t>
  </si>
  <si>
    <t>Massimo p</t>
  </si>
  <si>
    <t>Costo strutture</t>
  </si>
  <si>
    <t>Massimo Pazienti totali</t>
  </si>
  <si>
    <t>Max medici</t>
  </si>
  <si>
    <t>€/med</t>
  </si>
  <si>
    <t>Massimo med</t>
  </si>
  <si>
    <t>MASSIMO p/m</t>
  </si>
  <si>
    <t>Pazienti 1° (N)</t>
  </si>
  <si>
    <t>Pazienti 2° (O)</t>
  </si>
  <si>
    <t>Pazienti 3° (P)</t>
  </si>
  <si>
    <t>Pazienti 4° (Q)</t>
  </si>
  <si>
    <t>Entrate</t>
  </si>
  <si>
    <t>€ /tipo paz</t>
  </si>
  <si>
    <t>€ p1°</t>
  </si>
  <si>
    <t>€ p2°</t>
  </si>
  <si>
    <t>€ p3°</t>
  </si>
  <si>
    <t>€ p4°</t>
  </si>
  <si>
    <t>media €/p</t>
  </si>
  <si>
    <t>MAX p/m</t>
  </si>
  <si>
    <t>€ medio /p</t>
  </si>
  <si>
    <t>Massimo €</t>
  </si>
  <si>
    <t>Strumenti 1°</t>
  </si>
  <si>
    <t>Strumenti 2°</t>
  </si>
  <si>
    <t>Strumenti 3°</t>
  </si>
  <si>
    <t>Strumenti 4°</t>
  </si>
  <si>
    <t>crediti</t>
  </si>
  <si>
    <t>crediti compensati</t>
  </si>
  <si>
    <t>es. QT</t>
  </si>
  <si>
    <t>QT x cred</t>
  </si>
  <si>
    <t>compensazione</t>
  </si>
  <si>
    <t>Costi strumenti</t>
  </si>
  <si>
    <t>Amministrativi</t>
  </si>
  <si>
    <t>Tasse</t>
  </si>
  <si>
    <t>&gt; 75,000</t>
  </si>
  <si>
    <t>SCAGLIONE ANNUALE</t>
  </si>
  <si>
    <t>SCAGLIONE MENSILE</t>
  </si>
  <si>
    <t>Calcolo tasse</t>
  </si>
  <si>
    <t>Ricavi</t>
  </si>
  <si>
    <t>Anno</t>
  </si>
  <si>
    <t>Costi €/m</t>
  </si>
  <si>
    <t>€ Costruzione</t>
  </si>
  <si>
    <t>cost/med</t>
  </si>
  <si>
    <t>Costo costruzione</t>
  </si>
  <si>
    <t>Totale medici</t>
  </si>
  <si>
    <t>% Sfruttamento costruzione</t>
  </si>
  <si>
    <t>TFR / anno</t>
  </si>
  <si>
    <t>Verifica</t>
  </si>
  <si>
    <t>Demolizione €</t>
  </si>
  <si>
    <t>Guadagno</t>
  </si>
  <si>
    <t>Prestito</t>
  </si>
  <si>
    <t>anni</t>
  </si>
  <si>
    <t>tasso</t>
  </si>
  <si>
    <t>numero mensilità</t>
  </si>
  <si>
    <t>tasso mensile</t>
  </si>
  <si>
    <t>Restituito senza int</t>
  </si>
  <si>
    <t>Differenza</t>
  </si>
  <si>
    <t>+ %</t>
  </si>
  <si>
    <t>Rata € / m</t>
  </si>
  <si>
    <t>€ / anno</t>
  </si>
  <si>
    <t>minuti</t>
  </si>
  <si>
    <t>ore</t>
  </si>
  <si>
    <t>Secondi richiesti per un mese</t>
  </si>
  <si>
    <t>secondi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</si>
</sst>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0.0%"/>
    <numFmt numFmtId="165" formatCode="0.000%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9" fontId="0" fillId="0" borderId="0" xfId="0" applyNumberFormat="1"/>
    <xf numFmtId="0" fontId="0" fillId="0" borderId="1" xfId="0" applyBorder="1"/>
    <xf numFmtId="44" fontId="0" fillId="0" borderId="1" xfId="2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0" applyNumberFormat="1" applyBorder="1"/>
    <xf numFmtId="9" fontId="0" fillId="0" borderId="1" xfId="3" applyFont="1" applyBorder="1"/>
    <xf numFmtId="1" fontId="0" fillId="0" borderId="1" xfId="0" applyNumberFormat="1" applyBorder="1"/>
    <xf numFmtId="44" fontId="0" fillId="0" borderId="1" xfId="1" applyNumberFormat="1" applyFont="1" applyFill="1" applyBorder="1"/>
    <xf numFmtId="0" fontId="2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center"/>
    </xf>
    <xf numFmtId="1" fontId="0" fillId="2" borderId="1" xfId="0" applyNumberFormat="1" applyFill="1" applyBorder="1"/>
    <xf numFmtId="9" fontId="0" fillId="2" borderId="1" xfId="3" applyFont="1" applyFill="1" applyBorder="1"/>
    <xf numFmtId="44" fontId="0" fillId="2" borderId="1" xfId="2" applyFont="1" applyFill="1" applyBorder="1"/>
    <xf numFmtId="0" fontId="0" fillId="2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" xfId="0" applyNumberFormat="1" applyBorder="1"/>
    <xf numFmtId="9" fontId="0" fillId="0" borderId="0" xfId="3" applyFont="1"/>
    <xf numFmtId="9" fontId="0" fillId="0" borderId="0" xfId="3" applyFont="1" applyAlignment="1">
      <alignment horizontal="center"/>
    </xf>
    <xf numFmtId="2" fontId="0" fillId="2" borderId="1" xfId="2" applyNumberFormat="1" applyFont="1" applyFill="1" applyBorder="1"/>
    <xf numFmtId="2" fontId="0" fillId="2" borderId="1" xfId="0" applyNumberFormat="1" applyFill="1" applyBorder="1"/>
    <xf numFmtId="0" fontId="0" fillId="0" borderId="0" xfId="3" applyNumberFormat="1" applyFont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44" fontId="0" fillId="0" borderId="0" xfId="0" applyNumberFormat="1"/>
    <xf numFmtId="44" fontId="0" fillId="2" borderId="1" xfId="0" applyNumberFormat="1" applyFill="1" applyBorder="1"/>
    <xf numFmtId="0" fontId="2" fillId="0" borderId="1" xfId="0" applyFont="1" applyBorder="1"/>
    <xf numFmtId="44" fontId="0" fillId="3" borderId="1" xfId="2" applyFont="1" applyFill="1" applyBorder="1"/>
    <xf numFmtId="0" fontId="0" fillId="3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0" fillId="3" borderId="1" xfId="2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textRotation="90"/>
    </xf>
    <xf numFmtId="0" fontId="2" fillId="0" borderId="1" xfId="0" applyFont="1" applyFill="1" applyBorder="1" applyAlignment="1">
      <alignment horizontal="center" textRotation="90" wrapText="1"/>
    </xf>
    <xf numFmtId="9" fontId="0" fillId="0" borderId="1" xfId="3" applyFont="1" applyFill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44" fontId="0" fillId="0" borderId="2" xfId="2" applyFont="1" applyBorder="1" applyAlignment="1">
      <alignment horizontal="center"/>
    </xf>
    <xf numFmtId="44" fontId="0" fillId="0" borderId="3" xfId="2" applyFont="1" applyBorder="1" applyAlignment="1">
      <alignment horizontal="center"/>
    </xf>
    <xf numFmtId="44" fontId="0" fillId="0" borderId="4" xfId="2" applyFont="1" applyBorder="1" applyAlignment="1">
      <alignment horizontal="center"/>
    </xf>
    <xf numFmtId="0" fontId="2" fillId="0" borderId="1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2" borderId="1" xfId="3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" xfId="2" applyFont="1" applyFill="1" applyBorder="1"/>
    <xf numFmtId="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Border="1"/>
    <xf numFmtId="44" fontId="2" fillId="0" borderId="1" xfId="0" applyNumberFormat="1" applyFon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0" fillId="0" borderId="18" xfId="0" applyFill="1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170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2"/>
  <sheetViews>
    <sheetView workbookViewId="0">
      <selection activeCell="R4" sqref="R4"/>
    </sheetView>
  </sheetViews>
  <sheetFormatPr defaultRowHeight="15" x14ac:dyDescent="0.25"/>
  <cols>
    <col min="1" max="1" width="3.85546875" style="32" customWidth="1"/>
    <col min="2" max="2" width="4.85546875" style="11" customWidth="1"/>
    <col min="3" max="3" width="15.85546875" style="3" customWidth="1"/>
    <col min="4" max="5" width="15.85546875" style="3" hidden="1" customWidth="1"/>
    <col min="6" max="6" width="15.85546875" style="3" customWidth="1"/>
    <col min="7" max="10" width="5" style="36" customWidth="1"/>
    <col min="11" max="11" width="8.140625" style="36" customWidth="1"/>
    <col min="12" max="12" width="5" style="36" customWidth="1"/>
    <col min="13" max="14" width="14.5703125" style="3" customWidth="1"/>
    <col min="15" max="18" width="5.140625" style="11" customWidth="1"/>
    <col min="19" max="19" width="5.140625" style="40" customWidth="1"/>
    <col min="20" max="20" width="6.28515625" style="40" customWidth="1"/>
    <col min="21" max="21" width="16.42578125" style="3" customWidth="1"/>
    <col min="22" max="37" width="7.140625" style="11" hidden="1" customWidth="1"/>
    <col min="38" max="38" width="7.140625" style="11" customWidth="1"/>
    <col min="39" max="39" width="16.42578125" style="3" customWidth="1"/>
    <col min="40" max="43" width="5.42578125" style="11" customWidth="1"/>
    <col min="44" max="44" width="13.85546875" style="2" customWidth="1"/>
    <col min="45" max="16384" width="9.140625" style="2"/>
  </cols>
  <sheetData>
    <row r="1" spans="1:44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  <c r="V1" s="51" t="s">
        <v>3</v>
      </c>
      <c r="W1" s="52"/>
      <c r="X1" s="52"/>
      <c r="Y1" s="53"/>
      <c r="Z1" s="51" t="s">
        <v>2</v>
      </c>
      <c r="AA1" s="52"/>
      <c r="AB1" s="52"/>
      <c r="AC1" s="53"/>
      <c r="AD1" s="51" t="s">
        <v>1</v>
      </c>
      <c r="AE1" s="52"/>
      <c r="AF1" s="52"/>
      <c r="AG1" s="53"/>
      <c r="AH1" s="51" t="s">
        <v>0</v>
      </c>
      <c r="AI1" s="52"/>
      <c r="AJ1" s="52"/>
      <c r="AK1" s="53"/>
      <c r="AM1" s="45"/>
      <c r="AN1" s="46"/>
      <c r="AO1" s="46"/>
      <c r="AP1" s="46"/>
      <c r="AQ1" s="46"/>
      <c r="AR1" s="47"/>
    </row>
    <row r="2" spans="1:44" s="10" customFormat="1" ht="95.25" customHeight="1" x14ac:dyDescent="0.25">
      <c r="A2" s="10" t="s">
        <v>92</v>
      </c>
      <c r="B2" s="10" t="s">
        <v>10</v>
      </c>
      <c r="C2" s="10" t="s">
        <v>11</v>
      </c>
      <c r="D2" s="10" t="s">
        <v>91</v>
      </c>
      <c r="E2" s="10" t="s">
        <v>90</v>
      </c>
      <c r="F2" s="10" t="s">
        <v>102</v>
      </c>
      <c r="G2" s="10" t="s">
        <v>50</v>
      </c>
      <c r="H2" s="10" t="s">
        <v>51</v>
      </c>
      <c r="I2" s="10" t="s">
        <v>52</v>
      </c>
      <c r="J2" s="10" t="s">
        <v>53</v>
      </c>
      <c r="K2" s="10" t="s">
        <v>54</v>
      </c>
      <c r="L2" s="10" t="s">
        <v>59</v>
      </c>
      <c r="M2" s="10" t="s">
        <v>55</v>
      </c>
      <c r="N2" s="10" t="s">
        <v>96</v>
      </c>
      <c r="O2" s="10" t="s">
        <v>0</v>
      </c>
      <c r="P2" s="10" t="s">
        <v>1</v>
      </c>
      <c r="Q2" s="10" t="s">
        <v>2</v>
      </c>
      <c r="R2" s="10" t="s">
        <v>3</v>
      </c>
      <c r="S2" s="41" t="s">
        <v>97</v>
      </c>
      <c r="T2" s="42" t="s">
        <v>98</v>
      </c>
      <c r="U2" s="10" t="s">
        <v>4</v>
      </c>
      <c r="V2" s="10" t="s">
        <v>64</v>
      </c>
      <c r="W2" s="10" t="s">
        <v>63</v>
      </c>
      <c r="X2" s="10" t="s">
        <v>62</v>
      </c>
      <c r="Y2" s="10" t="s">
        <v>61</v>
      </c>
      <c r="Z2" s="10" t="s">
        <v>64</v>
      </c>
      <c r="AA2" s="10" t="s">
        <v>63</v>
      </c>
      <c r="AB2" s="10" t="s">
        <v>62</v>
      </c>
      <c r="AC2" s="10" t="s">
        <v>61</v>
      </c>
      <c r="AD2" s="10" t="s">
        <v>64</v>
      </c>
      <c r="AE2" s="10" t="s">
        <v>63</v>
      </c>
      <c r="AF2" s="10" t="s">
        <v>62</v>
      </c>
      <c r="AG2" s="10" t="s">
        <v>61</v>
      </c>
      <c r="AH2" s="10" t="s">
        <v>64</v>
      </c>
      <c r="AI2" s="10" t="s">
        <v>63</v>
      </c>
      <c r="AJ2" s="10" t="s">
        <v>62</v>
      </c>
      <c r="AK2" s="10" t="s">
        <v>61</v>
      </c>
      <c r="AL2" s="10" t="s">
        <v>56</v>
      </c>
      <c r="AM2" s="10" t="s">
        <v>65</v>
      </c>
      <c r="AN2" s="10" t="s">
        <v>75</v>
      </c>
      <c r="AO2" s="10" t="s">
        <v>76</v>
      </c>
      <c r="AP2" s="10" t="s">
        <v>77</v>
      </c>
      <c r="AQ2" s="10" t="s">
        <v>78</v>
      </c>
      <c r="AR2" s="10" t="s">
        <v>84</v>
      </c>
    </row>
    <row r="3" spans="1:44" x14ac:dyDescent="0.25">
      <c r="A3" s="48">
        <v>1</v>
      </c>
      <c r="B3" s="11">
        <v>1</v>
      </c>
      <c r="C3" s="33">
        <v>300000</v>
      </c>
      <c r="D3" s="3">
        <f>+AM3-M3-U3-AR3-N3</f>
        <v>-308620</v>
      </c>
      <c r="E3" s="3">
        <f>IF(D3&gt;0,(IF(D3&lt;Dati!$B$46,D3*Dati!$B$47,Dati!$B$46*Dati!$B$47)+IF(IF(D3-Dati!$B$46&gt;0,D3-Dati!$B$46,0)&lt;(Dati!$C$46-Dati!$B$46),IF(D3-Dati!$B$46&gt;0,D3-Dati!$B$46,0)*Dati!$C$47,(Dati!$C$46-Dati!$B$46)*Dati!$C$47)+IF(IF(D3-Dati!$C$46&gt;0,D3-Dati!$C$46,0)&lt;(Dati!$D$46-Dati!$C$46),IF(D3-Dati!$C$46&gt;0,D3-Dati!$C$46,0)*Dati!$D$47,(Dati!$D$46-Dati!$C$46)*Dati!$D$47)+IF(IF(D3-Dati!$D$46&gt;0,D3-Dati!$D$46,0)&lt;(Dati!$E$46-Dati!$D$46),IF(D3-Dati!$D$46&gt;0,D3-Dati!$D$46,0)*Dati!$E$47,(Dati!$E$46-Dati!$D$46)*Dati!$E$47)+IF(D3-Dati!$E$46&gt;0,D3-Dati!$E$46,0)*Dati!$F$47),0)</f>
        <v>0</v>
      </c>
      <c r="F3" s="3">
        <f>D3-E3</f>
        <v>-308620</v>
      </c>
      <c r="G3" s="38">
        <v>1</v>
      </c>
      <c r="H3" s="38">
        <v>0</v>
      </c>
      <c r="I3" s="38">
        <v>0</v>
      </c>
      <c r="J3" s="38">
        <v>0</v>
      </c>
      <c r="K3" s="37">
        <f>G3*Dati!$F$9+H3*Dati!$F$10+I3*Dati!$F$11+Simulazione!J3*Dati!$F$12</f>
        <v>450</v>
      </c>
      <c r="L3" s="37">
        <f>G3*Dati!$H$9+H3*Dati!$H$10+I3*Dati!$H$11+Simulazione!J3*Dati!$H$12</f>
        <v>1</v>
      </c>
      <c r="M3" s="9">
        <f>G3*Dati!$E$9+H3*Dati!$E$10+I3*Dati!$E$11+Simulazione!J3*Dati!$E$12</f>
        <v>8000</v>
      </c>
      <c r="N3" s="9">
        <f>G3*Dati!$J$9+H3*Dati!$J$10+I3*Dati!$J$11+J3*Dati!$J$12</f>
        <v>350000</v>
      </c>
      <c r="O3" s="34">
        <v>0</v>
      </c>
      <c r="P3" s="34">
        <v>0</v>
      </c>
      <c r="Q3" s="34">
        <v>0</v>
      </c>
      <c r="R3" s="34">
        <v>1</v>
      </c>
      <c r="S3" s="40">
        <f>IF(SUM(O3:R3)&lt;=L3,SUM(O3:R3),"NO")</f>
        <v>1</v>
      </c>
      <c r="T3" s="43">
        <f>IF(S3="NO",1,SUM(O3:R3)/L3)</f>
        <v>1</v>
      </c>
      <c r="U3" s="3">
        <f>O3*Dati!$B$3+Simulazione!P3*Dati!$B$4+Simulazione!Q3*Dati!$B$5+Simulazione!R3*Dati!$B$6</f>
        <v>40000</v>
      </c>
      <c r="V3" s="35">
        <f>IF(R3*Dati!$Q$6&lt;K3,R3*Dati!$Q$6,K3)</f>
        <v>108</v>
      </c>
      <c r="W3" s="35">
        <f>IF(R3*Dati!$P$6+SUM(V3:V3)&lt;K3,R3*Dati!$P$6,K3-SUM(V3:V3))</f>
        <v>132</v>
      </c>
      <c r="X3" s="35">
        <f>IF(R3*Dati!$O$6+SUM(V3:W3)&lt;K3,R3*Dati!$O$6,K3-SUM(V3:W3))</f>
        <v>0</v>
      </c>
      <c r="Y3" s="35">
        <f>IF(R3*Dati!$N$6+SUM(V3:X3)&lt;K3,R3*Dati!$N$6,K3-SUM(V3:X3))</f>
        <v>0</v>
      </c>
      <c r="Z3" s="35">
        <f>IF($Q3*Dati!$Q$5+SUM(V3:Y3)&lt;$K3,$Q3*Dati!$Q$5,$K3-SUM(V3:Y3))</f>
        <v>0</v>
      </c>
      <c r="AA3" s="35">
        <f>IF($Q3*Dati!$P$5+SUM(V3:Z3)&lt;$K3,$Q3*Dati!$P$5,$K3-SUM(V3:Z3))</f>
        <v>0</v>
      </c>
      <c r="AB3" s="35">
        <f>IF($Q3*Dati!$O$5+SUM(V3:AA3)&lt;$K3,$Q3*Dati!$O$5,$K3-SUM(V3:AA3))</f>
        <v>0</v>
      </c>
      <c r="AC3" s="35">
        <f>IF($Q3*Dati!$N$5+SUM(V3:AB3)&lt;$K3,$Q3*Dati!$N$5,$K3-SUM(V3:AB3))</f>
        <v>0</v>
      </c>
      <c r="AD3" s="35">
        <f>IF($P3*Dati!$Q$4+SUM(V3:AC3)&lt;$K3,$P3*Dati!$Q$4,$K3-SUM(V3:AC3))</f>
        <v>0</v>
      </c>
      <c r="AE3" s="35">
        <f>IF($P3*Dati!$P$4+SUM(V3:AD3)&lt;$K3,$P3*Dati!$P$4,$K3-SUM(V3:AD3))</f>
        <v>0</v>
      </c>
      <c r="AF3" s="35">
        <f>IF($P3*Dati!$O$4+SUM(V3:AE3)&lt;$K3,$P3*Dati!$O$4,$K3-SUM(V3:AE3))</f>
        <v>0</v>
      </c>
      <c r="AG3" s="35">
        <f>IF($P3*Dati!$N$4+SUM(V3:AF3)&lt;$K3,$P3*Dati!$N$4,$K3-SUM(V3:AF3))</f>
        <v>0</v>
      </c>
      <c r="AH3" s="35">
        <f>IF($O3*Dati!$Q$3+SUM(V3:AG3)&lt;$K3,$O3*Dati!$Q$3,$K3-SUM(V3:AG3))</f>
        <v>0</v>
      </c>
      <c r="AI3" s="35">
        <f>IF($O3*Dati!$P$3+SUM(V3:AH3)&lt;$K3,$O3*Dati!$P$3,$K3-SUM(V3:AH3))</f>
        <v>0</v>
      </c>
      <c r="AJ3" s="35">
        <f>IF($O3*Dati!$O$3+SUM(V3:AI3)&lt;$K3,$O3*Dati!$O$3,$K3-SUM(V3:AI3))</f>
        <v>0</v>
      </c>
      <c r="AK3" s="35">
        <f>IF($O3*Dati!$N$3+SUM(V3:AJ3)&lt;$K3,$O3*Dati!$N$3,$K3-SUM(V3:AJ3))</f>
        <v>0</v>
      </c>
      <c r="AL3" s="35">
        <f>SUM(V3:AK3)</f>
        <v>240</v>
      </c>
      <c r="AM3" s="3">
        <f>(V3*Dati!$U$6+W3*Dati!$T$6+X3*Dati!$S$6+Y3*Dati!$R$6)+(Z3*Dati!$U$5+AA3*Dati!$T$5+AB3*Dati!$S$5+AC3*Dati!$R$5)+(AD3*Dati!$U$4+AE3*Dati!$T$4+AF3*Dati!$S$4+AG3*Dati!$R$4)+(AH3*Dati!$U$3+AI3*Dati!$T$3+AJ3*Dati!$S$3+AK3*Dati!$R$3)</f>
        <v>91380</v>
      </c>
      <c r="AN3" s="38">
        <v>1</v>
      </c>
      <c r="AO3" s="38">
        <v>0</v>
      </c>
      <c r="AP3" s="38">
        <v>0</v>
      </c>
      <c r="AQ3" s="38">
        <v>0</v>
      </c>
      <c r="AR3" s="6">
        <f>AN3*Dati!$B$21+AO3*Dati!$B$22+AP3*Dati!$B$23+AQ3*Dati!$B$24</f>
        <v>2000</v>
      </c>
    </row>
    <row r="4" spans="1:44" x14ac:dyDescent="0.25">
      <c r="A4" s="49"/>
      <c r="B4" s="11">
        <f>B3+1</f>
        <v>2</v>
      </c>
      <c r="C4" s="3">
        <f>IF(C3+F3&gt;-500000,C3+F3,"FALLITO")</f>
        <v>-8620</v>
      </c>
      <c r="D4" s="3">
        <f>+AM4-M4-U4-AR4-N4</f>
        <v>41380</v>
      </c>
      <c r="E4" s="3">
        <f>IF(D4&gt;0,(IF(D4&lt;Dati!$B$46,D4*Dati!$B$47,Dati!$B$46*Dati!$B$47)+IF(IF(D4-Dati!$B$46&gt;0,D4-Dati!$B$46,0)&lt;(Dati!$C$46-Dati!$B$46),IF(D4-Dati!$B$46&gt;0,D4-Dati!$B$46,0)*Dati!$C$47,(Dati!$C$46-Dati!$B$46)*Dati!$C$47)+IF(IF(D4-Dati!$C$46&gt;0,D4-Dati!$C$46,0)&lt;(Dati!$D$46-Dati!$C$46),IF(D4-Dati!$C$46&gt;0,D4-Dati!$C$46,0)*Dati!$D$47,(Dati!$D$46-Dati!$C$46)*Dati!$D$47)+IF(IF(D4-Dati!$D$46&gt;0,D4-Dati!$D$46,0)&lt;(Dati!$E$46-Dati!$D$46),IF(D4-Dati!$D$46&gt;0,D4-Dati!$D$46,0)*Dati!$E$47,(Dati!$E$46-Dati!$D$46)*Dati!$E$47)+IF(D4-Dati!$E$46&gt;0,D4-Dati!$E$46,0)*Dati!$F$47),0)</f>
        <v>17224.233333333334</v>
      </c>
      <c r="F4" s="3">
        <f t="shared" ref="F4:F67" si="0">D4-E4</f>
        <v>24155.766666666666</v>
      </c>
      <c r="G4" s="39">
        <f t="shared" ref="G4:G68" si="1">G3</f>
        <v>1</v>
      </c>
      <c r="H4" s="39">
        <f t="shared" ref="H4:J4" si="2">H3</f>
        <v>0</v>
      </c>
      <c r="I4" s="39">
        <f t="shared" si="2"/>
        <v>0</v>
      </c>
      <c r="J4" s="39">
        <f t="shared" si="2"/>
        <v>0</v>
      </c>
      <c r="K4" s="37">
        <f>G4*Dati!$F$9+H4*Dati!$F$10+I4*Dati!$F$11+Simulazione!J4*Dati!$F$12</f>
        <v>450</v>
      </c>
      <c r="L4" s="37">
        <f>G4*Dati!$H$9+H4*Dati!$H$10+I4*Dati!$H$11+Simulazione!J4*Dati!$H$12</f>
        <v>1</v>
      </c>
      <c r="M4" s="9">
        <f>G4*Dati!$E$9+H4*Dati!$E$10+I4*Dati!$E$11+Simulazione!J4*Dati!$E$12</f>
        <v>8000</v>
      </c>
      <c r="N4" s="9">
        <f>IF(G4-G3=0,0,(G4-G3)*Dati!$J$9)+IF(H4-H3=0,0,(H4-H3)*Dati!$J$10)+IF(I4-I3=0,0,(I4-I3)*Dati!$J$11)+IF(J4-J3=0,0,(J4-J3)*Dati!$J$12)</f>
        <v>0</v>
      </c>
      <c r="O4" s="34">
        <f>O3</f>
        <v>0</v>
      </c>
      <c r="P4" s="34">
        <f t="shared" ref="P4:P68" si="3">P3</f>
        <v>0</v>
      </c>
      <c r="Q4" s="34">
        <f>Q3</f>
        <v>0</v>
      </c>
      <c r="R4" s="34">
        <f>R3</f>
        <v>1</v>
      </c>
      <c r="S4" s="40">
        <f t="shared" ref="S4:S67" si="4">IF(SUM(O4:R4)&lt;=L4,SUM(O4:R4),"NO")</f>
        <v>1</v>
      </c>
      <c r="T4" s="43">
        <f t="shared" ref="T4:T67" si="5">IF(S4="NO",1,SUM(O4:R4)/L4)</f>
        <v>1</v>
      </c>
      <c r="U4" s="3">
        <f>O4*Dati!$B$3+Simulazione!P4*Dati!$B$4+Simulazione!Q4*Dati!$B$5+Simulazione!R4*Dati!$B$6</f>
        <v>40000</v>
      </c>
      <c r="V4" s="35">
        <f>IF(R4*Dati!$Q$6&lt;K4,R4*Dati!$Q$6,K4)</f>
        <v>108</v>
      </c>
      <c r="W4" s="35">
        <f>IF(R4*Dati!$P$6+SUM(V4:V4)&lt;K4,R4*Dati!$P$6,K4-SUM(V4:V4))</f>
        <v>132</v>
      </c>
      <c r="X4" s="35">
        <f>IF(R4*Dati!$O$6+SUM(V4:W4)&lt;K4,R4*Dati!$O$6,K4-SUM(V4:W4))</f>
        <v>0</v>
      </c>
      <c r="Y4" s="35">
        <f>IF(R4*Dati!$N$6+SUM(V4:X4)&lt;K4,R4*Dati!$N$6,K4-SUM(V4:X4))</f>
        <v>0</v>
      </c>
      <c r="Z4" s="35">
        <f>IF($Q4*Dati!$Q$5+SUM(V4:Y4)&lt;$K4,$Q4*Dati!$Q$5,$K4-SUM(V4:Y4))</f>
        <v>0</v>
      </c>
      <c r="AA4" s="35">
        <f>IF($Q4*Dati!$P$5+SUM(V4:Z4)&lt;$K4,$Q4*Dati!$P$5,$K4-SUM(V4:Z4))</f>
        <v>0</v>
      </c>
      <c r="AB4" s="35">
        <f>IF($Q4*Dati!$O$5+SUM(V4:AA4)&lt;$K4,$Q4*Dati!$O$5,$K4-SUM(V4:AA4))</f>
        <v>0</v>
      </c>
      <c r="AC4" s="35">
        <f>IF($Q4*Dati!$N$5+SUM(V4:AB4)&lt;$K4,$Q4*Dati!$N$5,$K4-SUM(V4:AB4))</f>
        <v>0</v>
      </c>
      <c r="AD4" s="35">
        <f>IF($P4*Dati!$Q$4+SUM(V4:AC4)&lt;$K4,$P4*Dati!$Q$4,$K4-SUM(V4:AC4))</f>
        <v>0</v>
      </c>
      <c r="AE4" s="35">
        <f>IF($P4*Dati!$P$4+SUM(V4:AD4)&lt;$K4,$P4*Dati!$P$4,$K4-SUM(V4:AD4))</f>
        <v>0</v>
      </c>
      <c r="AF4" s="35">
        <f>IF($P4*Dati!$O$4+SUM(V4:AE4)&lt;$K4,$P4*Dati!$O$4,$K4-SUM(V4:AE4))</f>
        <v>0</v>
      </c>
      <c r="AG4" s="35">
        <f>IF($P4*Dati!$N$4+SUM(V4:AF4)&lt;$K4,$P4*Dati!$N$4,$K4-SUM(V4:AF4))</f>
        <v>0</v>
      </c>
      <c r="AH4" s="35">
        <f>IF($O4*Dati!$Q$3+SUM(V4:AG4)&lt;$K4,$O4*Dati!$Q$3,$K4-SUM(V4:AG4))</f>
        <v>0</v>
      </c>
      <c r="AI4" s="35">
        <f>IF($O4*Dati!$P$3+SUM(V4:AH4)&lt;$K4,$O4*Dati!$P$3,$K4-SUM(V4:AH4))</f>
        <v>0</v>
      </c>
      <c r="AJ4" s="35">
        <f>IF($O4*Dati!$O$3+SUM(V4:AI4)&lt;$K4,$O4*Dati!$O$3,$K4-SUM(V4:AI4))</f>
        <v>0</v>
      </c>
      <c r="AK4" s="35">
        <f>IF($O4*Dati!$N$3+SUM(V4:AJ4)&lt;$K4,$O4*Dati!$N$3,$K4-SUM(V4:AJ4))</f>
        <v>0</v>
      </c>
      <c r="AL4" s="35">
        <f t="shared" ref="AL4:AL67" si="6">SUM(V4:AK4)</f>
        <v>240</v>
      </c>
      <c r="AM4" s="3">
        <f>(V4*Dati!$U$6+W4*Dati!$T$6+X4*Dati!$S$6+Y4*Dati!$R$6)+(Z4*Dati!$U$5+AA4*Dati!$T$5+AB4*Dati!$S$5+AC4*Dati!$R$5)+(AD4*Dati!$U$4+AE4*Dati!$T$4+AF4*Dati!$S$4+AG4*Dati!$R$4)+(AH4*Dati!$U$3+AI4*Dati!$T$3+AJ4*Dati!$S$3+AK4*Dati!$R$3)</f>
        <v>91380</v>
      </c>
      <c r="AN4" s="34">
        <f>AN3</f>
        <v>1</v>
      </c>
      <c r="AO4" s="34">
        <f t="shared" ref="AO4:AQ19" si="7">AO3</f>
        <v>0</v>
      </c>
      <c r="AP4" s="34">
        <f>AP3</f>
        <v>0</v>
      </c>
      <c r="AQ4" s="34">
        <f>AQ3</f>
        <v>0</v>
      </c>
      <c r="AR4" s="6">
        <f>AN4*Dati!$B$21+AO4*Dati!$B$22+AP4*Dati!$B$23+AQ4*Dati!$B$24</f>
        <v>2000</v>
      </c>
    </row>
    <row r="5" spans="1:44" x14ac:dyDescent="0.25">
      <c r="A5" s="49"/>
      <c r="B5" s="11">
        <f t="shared" ref="B5:B68" si="8">B4+1</f>
        <v>3</v>
      </c>
      <c r="C5" s="3">
        <f t="shared" ref="C5:C68" si="9">IF(C4+F4&gt;-500000,C4+F4,"FALLITO")</f>
        <v>15535.766666666666</v>
      </c>
      <c r="D5" s="3">
        <f t="shared" ref="D5:D68" si="10">+AM5-M5-U5-AR5-N5</f>
        <v>41380</v>
      </c>
      <c r="E5" s="3">
        <f>IF(D5&gt;0,(IF(D5&lt;Dati!$B$46,D5*Dati!$B$47,Dati!$B$46*Dati!$B$47)+IF(IF(D5-Dati!$B$46&gt;0,D5-Dati!$B$46,0)&lt;(Dati!$C$46-Dati!$B$46),IF(D5-Dati!$B$46&gt;0,D5-Dati!$B$46,0)*Dati!$C$47,(Dati!$C$46-Dati!$B$46)*Dati!$C$47)+IF(IF(D5-Dati!$C$46&gt;0,D5-Dati!$C$46,0)&lt;(Dati!$D$46-Dati!$C$46),IF(D5-Dati!$C$46&gt;0,D5-Dati!$C$46,0)*Dati!$D$47,(Dati!$D$46-Dati!$C$46)*Dati!$D$47)+IF(IF(D5-Dati!$D$46&gt;0,D5-Dati!$D$46,0)&lt;(Dati!$E$46-Dati!$D$46),IF(D5-Dati!$D$46&gt;0,D5-Dati!$D$46,0)*Dati!$E$47,(Dati!$E$46-Dati!$D$46)*Dati!$E$47)+IF(D5-Dati!$E$46&gt;0,D5-Dati!$E$46,0)*Dati!$F$47),0)</f>
        <v>17224.233333333334</v>
      </c>
      <c r="F5" s="3">
        <f t="shared" si="0"/>
        <v>24155.766666666666</v>
      </c>
      <c r="G5" s="39">
        <f t="shared" si="1"/>
        <v>1</v>
      </c>
      <c r="H5" s="39">
        <f t="shared" ref="H5:H68" si="11">H4</f>
        <v>0</v>
      </c>
      <c r="I5" s="39">
        <f t="shared" ref="I5:I68" si="12">I4</f>
        <v>0</v>
      </c>
      <c r="J5" s="39">
        <f t="shared" ref="J5:J68" si="13">J4</f>
        <v>0</v>
      </c>
      <c r="K5" s="37">
        <f>G5*Dati!$F$9+H5*Dati!$F$10+I5*Dati!$F$11+Simulazione!J5*Dati!$F$12</f>
        <v>450</v>
      </c>
      <c r="L5" s="37">
        <f>G5*Dati!$H$9+H5*Dati!$H$10+I5*Dati!$H$11+Simulazione!J5*Dati!$H$12</f>
        <v>1</v>
      </c>
      <c r="M5" s="9">
        <f>G5*Dati!$E$9+H5*Dati!$E$10+I5*Dati!$E$11+Simulazione!J5*Dati!$E$12</f>
        <v>8000</v>
      </c>
      <c r="N5" s="9">
        <f>IF(G5-G4=0,0,(G5-G4)*Dati!$J$9)+IF(H5-H4=0,0,(H5-H4)*Dati!$J$10)+IF(I5-I4=0,0,(I5-I4)*Dati!$J$11)+IF(J5-J4=0,0,(J5-J4)*Dati!$J$12)</f>
        <v>0</v>
      </c>
      <c r="O5" s="34">
        <f t="shared" ref="O5:O68" si="14">O4</f>
        <v>0</v>
      </c>
      <c r="P5" s="34">
        <f t="shared" si="3"/>
        <v>0</v>
      </c>
      <c r="Q5" s="34">
        <f t="shared" ref="Q5:Q68" si="15">Q4</f>
        <v>0</v>
      </c>
      <c r="R5" s="34">
        <f t="shared" ref="R5:R68" si="16">R4</f>
        <v>1</v>
      </c>
      <c r="S5" s="40">
        <f t="shared" si="4"/>
        <v>1</v>
      </c>
      <c r="T5" s="43">
        <f t="shared" si="5"/>
        <v>1</v>
      </c>
      <c r="U5" s="3">
        <f>O5*Dati!$B$3+Simulazione!P5*Dati!$B$4+Simulazione!Q5*Dati!$B$5+Simulazione!R5*Dati!$B$6</f>
        <v>40000</v>
      </c>
      <c r="V5" s="35">
        <f>IF(R5*Dati!$Q$6&lt;K5,R5*Dati!$Q$6,K5)</f>
        <v>108</v>
      </c>
      <c r="W5" s="35">
        <f>IF(R5*Dati!$P$6+SUM(V5:V5)&lt;K5,R5*Dati!$P$6,K5-SUM(V5:V5))</f>
        <v>132</v>
      </c>
      <c r="X5" s="35">
        <f>IF(R5*Dati!$O$6+SUM(V5:W5)&lt;K5,R5*Dati!$O$6,K5-SUM(V5:W5))</f>
        <v>0</v>
      </c>
      <c r="Y5" s="35">
        <f>IF(R5*Dati!$N$6+SUM(V5:X5)&lt;K5,R5*Dati!$N$6,K5-SUM(V5:X5))</f>
        <v>0</v>
      </c>
      <c r="Z5" s="35">
        <f>IF($Q5*Dati!$Q$5+SUM(V5:Y5)&lt;$K5,$Q5*Dati!$Q$5,$K5-SUM(V5:Y5))</f>
        <v>0</v>
      </c>
      <c r="AA5" s="35">
        <f>IF($Q5*Dati!$P$5+SUM(V5:Z5)&lt;$K5,$Q5*Dati!$P$5,$K5-SUM(V5:Z5))</f>
        <v>0</v>
      </c>
      <c r="AB5" s="35">
        <f>IF($Q5*Dati!$O$5+SUM(V5:AA5)&lt;$K5,$Q5*Dati!$O$5,$K5-SUM(V5:AA5))</f>
        <v>0</v>
      </c>
      <c r="AC5" s="35">
        <f>IF($Q5*Dati!$N$5+SUM(V5:AB5)&lt;$K5,$Q5*Dati!$N$5,$K5-SUM(V5:AB5))</f>
        <v>0</v>
      </c>
      <c r="AD5" s="35">
        <f>IF($P5*Dati!$Q$4+SUM(V5:AC5)&lt;$K5,$P5*Dati!$Q$4,$K5-SUM(V5:AC5))</f>
        <v>0</v>
      </c>
      <c r="AE5" s="35">
        <f>IF($P5*Dati!$P$4+SUM(V5:AD5)&lt;$K5,$P5*Dati!$P$4,$K5-SUM(V5:AD5))</f>
        <v>0</v>
      </c>
      <c r="AF5" s="35">
        <f>IF($P5*Dati!$O$4+SUM(V5:AE5)&lt;$K5,$P5*Dati!$O$4,$K5-SUM(V5:AE5))</f>
        <v>0</v>
      </c>
      <c r="AG5" s="35">
        <f>IF($P5*Dati!$N$4+SUM(V5:AF5)&lt;$K5,$P5*Dati!$N$4,$K5-SUM(V5:AF5))</f>
        <v>0</v>
      </c>
      <c r="AH5" s="35">
        <f>IF($O5*Dati!$Q$3+SUM(V5:AG5)&lt;$K5,$O5*Dati!$Q$3,$K5-SUM(V5:AG5))</f>
        <v>0</v>
      </c>
      <c r="AI5" s="35">
        <f>IF($O5*Dati!$P$3+SUM(V5:AH5)&lt;$K5,$O5*Dati!$P$3,$K5-SUM(V5:AH5))</f>
        <v>0</v>
      </c>
      <c r="AJ5" s="35">
        <f>IF($O5*Dati!$O$3+SUM(V5:AI5)&lt;$K5,$O5*Dati!$O$3,$K5-SUM(V5:AI5))</f>
        <v>0</v>
      </c>
      <c r="AK5" s="35">
        <f>IF($O5*Dati!$N$3+SUM(V5:AJ5)&lt;$K5,$O5*Dati!$N$3,$K5-SUM(V5:AJ5))</f>
        <v>0</v>
      </c>
      <c r="AL5" s="35">
        <f t="shared" si="6"/>
        <v>240</v>
      </c>
      <c r="AM5" s="3">
        <f>(V5*Dati!$U$6+W5*Dati!$T$6+X5*Dati!$S$6+Y5*Dati!$R$6)+(Z5*Dati!$U$5+AA5*Dati!$T$5+AB5*Dati!$S$5+AC5*Dati!$R$5)+(AD5*Dati!$U$4+AE5*Dati!$T$4+AF5*Dati!$S$4+AG5*Dati!$R$4)+(AH5*Dati!$U$3+AI5*Dati!$T$3+AJ5*Dati!$S$3+AK5*Dati!$R$3)</f>
        <v>91380</v>
      </c>
      <c r="AN5" s="34">
        <f t="shared" ref="AN5:AO68" si="17">AN4</f>
        <v>1</v>
      </c>
      <c r="AO5" s="34">
        <f t="shared" si="7"/>
        <v>0</v>
      </c>
      <c r="AP5" s="34">
        <f t="shared" si="7"/>
        <v>0</v>
      </c>
      <c r="AQ5" s="34">
        <f t="shared" si="7"/>
        <v>0</v>
      </c>
      <c r="AR5" s="6">
        <f>AN5*Dati!$B$21+AO5*Dati!$B$22+AP5*Dati!$B$23+AQ5*Dati!$B$24</f>
        <v>2000</v>
      </c>
    </row>
    <row r="6" spans="1:44" x14ac:dyDescent="0.25">
      <c r="A6" s="49"/>
      <c r="B6" s="11">
        <f t="shared" si="8"/>
        <v>4</v>
      </c>
      <c r="C6" s="3">
        <f t="shared" si="9"/>
        <v>39691.533333333333</v>
      </c>
      <c r="D6" s="3">
        <f t="shared" si="10"/>
        <v>41380</v>
      </c>
      <c r="E6" s="3">
        <f>IF(D6&gt;0,(IF(D6&lt;Dati!$B$46,D6*Dati!$B$47,Dati!$B$46*Dati!$B$47)+IF(IF(D6-Dati!$B$46&gt;0,D6-Dati!$B$46,0)&lt;(Dati!$C$46-Dati!$B$46),IF(D6-Dati!$B$46&gt;0,D6-Dati!$B$46,0)*Dati!$C$47,(Dati!$C$46-Dati!$B$46)*Dati!$C$47)+IF(IF(D6-Dati!$C$46&gt;0,D6-Dati!$C$46,0)&lt;(Dati!$D$46-Dati!$C$46),IF(D6-Dati!$C$46&gt;0,D6-Dati!$C$46,0)*Dati!$D$47,(Dati!$D$46-Dati!$C$46)*Dati!$D$47)+IF(IF(D6-Dati!$D$46&gt;0,D6-Dati!$D$46,0)&lt;(Dati!$E$46-Dati!$D$46),IF(D6-Dati!$D$46&gt;0,D6-Dati!$D$46,0)*Dati!$E$47,(Dati!$E$46-Dati!$D$46)*Dati!$E$47)+IF(D6-Dati!$E$46&gt;0,D6-Dati!$E$46,0)*Dati!$F$47),0)</f>
        <v>17224.233333333334</v>
      </c>
      <c r="F6" s="3">
        <f t="shared" si="0"/>
        <v>24155.766666666666</v>
      </c>
      <c r="G6" s="39">
        <f t="shared" si="1"/>
        <v>1</v>
      </c>
      <c r="H6" s="39">
        <f t="shared" si="11"/>
        <v>0</v>
      </c>
      <c r="I6" s="39">
        <f t="shared" si="12"/>
        <v>0</v>
      </c>
      <c r="J6" s="39">
        <f t="shared" si="13"/>
        <v>0</v>
      </c>
      <c r="K6" s="37">
        <f>G6*Dati!$F$9+H6*Dati!$F$10+I6*Dati!$F$11+Simulazione!J6*Dati!$F$12</f>
        <v>450</v>
      </c>
      <c r="L6" s="37">
        <f>G6*Dati!$H$9+H6*Dati!$H$10+I6*Dati!$H$11+Simulazione!J6*Dati!$H$12</f>
        <v>1</v>
      </c>
      <c r="M6" s="9">
        <f>G6*Dati!$E$9+H6*Dati!$E$10+I6*Dati!$E$11+Simulazione!J6*Dati!$E$12</f>
        <v>8000</v>
      </c>
      <c r="N6" s="9">
        <f>IF(G6-G5=0,0,(G6-G5)*Dati!$J$9)+IF(H6-H5=0,0,(H6-H5)*Dati!$J$10)+IF(I6-I5=0,0,(I6-I5)*Dati!$J$11)+IF(J6-J5=0,0,(J6-J5)*Dati!$J$12)</f>
        <v>0</v>
      </c>
      <c r="O6" s="34">
        <f t="shared" si="14"/>
        <v>0</v>
      </c>
      <c r="P6" s="34">
        <f t="shared" si="3"/>
        <v>0</v>
      </c>
      <c r="Q6" s="34">
        <f t="shared" si="15"/>
        <v>0</v>
      </c>
      <c r="R6" s="34">
        <f t="shared" si="16"/>
        <v>1</v>
      </c>
      <c r="S6" s="40">
        <f t="shared" si="4"/>
        <v>1</v>
      </c>
      <c r="T6" s="43">
        <f t="shared" si="5"/>
        <v>1</v>
      </c>
      <c r="U6" s="3">
        <f>O6*Dati!$B$3+Simulazione!P6*Dati!$B$4+Simulazione!Q6*Dati!$B$5+Simulazione!R6*Dati!$B$6</f>
        <v>40000</v>
      </c>
      <c r="V6" s="35">
        <f>IF(R6*Dati!$Q$6&lt;K6,R6*Dati!$Q$6,K6)</f>
        <v>108</v>
      </c>
      <c r="W6" s="35">
        <f>IF(R6*Dati!$P$6+SUM(V6:V6)&lt;K6,R6*Dati!$P$6,K6-SUM(V6:V6))</f>
        <v>132</v>
      </c>
      <c r="X6" s="35">
        <f>IF(R6*Dati!$O$6+SUM(V6:W6)&lt;K6,R6*Dati!$O$6,K6-SUM(V6:W6))</f>
        <v>0</v>
      </c>
      <c r="Y6" s="35">
        <f>IF(R6*Dati!$N$6+SUM(V6:X6)&lt;K6,R6*Dati!$N$6,K6-SUM(V6:X6))</f>
        <v>0</v>
      </c>
      <c r="Z6" s="35">
        <f>IF($Q6*Dati!$Q$5+SUM(V6:Y6)&lt;$K6,$Q6*Dati!$Q$5,$K6-SUM(V6:Y6))</f>
        <v>0</v>
      </c>
      <c r="AA6" s="35">
        <f>IF($Q6*Dati!$P$5+SUM(V6:Z6)&lt;$K6,$Q6*Dati!$P$5,$K6-SUM(V6:Z6))</f>
        <v>0</v>
      </c>
      <c r="AB6" s="35">
        <f>IF($Q6*Dati!$O$5+SUM(V6:AA6)&lt;$K6,$Q6*Dati!$O$5,$K6-SUM(V6:AA6))</f>
        <v>0</v>
      </c>
      <c r="AC6" s="35">
        <f>IF($Q6*Dati!$N$5+SUM(V6:AB6)&lt;$K6,$Q6*Dati!$N$5,$K6-SUM(V6:AB6))</f>
        <v>0</v>
      </c>
      <c r="AD6" s="35">
        <f>IF($P6*Dati!$Q$4+SUM(V6:AC6)&lt;$K6,$P6*Dati!$Q$4,$K6-SUM(V6:AC6))</f>
        <v>0</v>
      </c>
      <c r="AE6" s="35">
        <f>IF($P6*Dati!$P$4+SUM(V6:AD6)&lt;$K6,$P6*Dati!$P$4,$K6-SUM(V6:AD6))</f>
        <v>0</v>
      </c>
      <c r="AF6" s="35">
        <f>IF($P6*Dati!$O$4+SUM(V6:AE6)&lt;$K6,$P6*Dati!$O$4,$K6-SUM(V6:AE6))</f>
        <v>0</v>
      </c>
      <c r="AG6" s="35">
        <f>IF($P6*Dati!$N$4+SUM(V6:AF6)&lt;$K6,$P6*Dati!$N$4,$K6-SUM(V6:AF6))</f>
        <v>0</v>
      </c>
      <c r="AH6" s="35">
        <f>IF($O6*Dati!$Q$3+SUM(V6:AG6)&lt;$K6,$O6*Dati!$Q$3,$K6-SUM(V6:AG6))</f>
        <v>0</v>
      </c>
      <c r="AI6" s="35">
        <f>IF($O6*Dati!$P$3+SUM(V6:AH6)&lt;$K6,$O6*Dati!$P$3,$K6-SUM(V6:AH6))</f>
        <v>0</v>
      </c>
      <c r="AJ6" s="35">
        <f>IF($O6*Dati!$O$3+SUM(V6:AI6)&lt;$K6,$O6*Dati!$O$3,$K6-SUM(V6:AI6))</f>
        <v>0</v>
      </c>
      <c r="AK6" s="35">
        <f>IF($O6*Dati!$N$3+SUM(V6:AJ6)&lt;$K6,$O6*Dati!$N$3,$K6-SUM(V6:AJ6))</f>
        <v>0</v>
      </c>
      <c r="AL6" s="35">
        <f t="shared" si="6"/>
        <v>240</v>
      </c>
      <c r="AM6" s="3">
        <f>(V6*Dati!$U$6+W6*Dati!$T$6+X6*Dati!$S$6+Y6*Dati!$R$6)+(Z6*Dati!$U$5+AA6*Dati!$T$5+AB6*Dati!$S$5+AC6*Dati!$R$5)+(AD6*Dati!$U$4+AE6*Dati!$T$4+AF6*Dati!$S$4+AG6*Dati!$R$4)+(AH6*Dati!$U$3+AI6*Dati!$T$3+AJ6*Dati!$S$3+AK6*Dati!$R$3)</f>
        <v>91380</v>
      </c>
      <c r="AN6" s="34">
        <f t="shared" si="17"/>
        <v>1</v>
      </c>
      <c r="AO6" s="34">
        <f t="shared" si="7"/>
        <v>0</v>
      </c>
      <c r="AP6" s="34">
        <f t="shared" si="7"/>
        <v>0</v>
      </c>
      <c r="AQ6" s="34">
        <f t="shared" si="7"/>
        <v>0</v>
      </c>
      <c r="AR6" s="6">
        <f>AN6*Dati!$B$21+AO6*Dati!$B$22+AP6*Dati!$B$23+AQ6*Dati!$B$24</f>
        <v>2000</v>
      </c>
    </row>
    <row r="7" spans="1:44" x14ac:dyDescent="0.25">
      <c r="A7" s="49"/>
      <c r="B7" s="11">
        <f t="shared" si="8"/>
        <v>5</v>
      </c>
      <c r="C7" s="3">
        <f t="shared" si="9"/>
        <v>63847.3</v>
      </c>
      <c r="D7" s="3">
        <f t="shared" si="10"/>
        <v>41380</v>
      </c>
      <c r="E7" s="3">
        <f>IF(D7&gt;0,(IF(D7&lt;Dati!$B$46,D7*Dati!$B$47,Dati!$B$46*Dati!$B$47)+IF(IF(D7-Dati!$B$46&gt;0,D7-Dati!$B$46,0)&lt;(Dati!$C$46-Dati!$B$46),IF(D7-Dati!$B$46&gt;0,D7-Dati!$B$46,0)*Dati!$C$47,(Dati!$C$46-Dati!$B$46)*Dati!$C$47)+IF(IF(D7-Dati!$C$46&gt;0,D7-Dati!$C$46,0)&lt;(Dati!$D$46-Dati!$C$46),IF(D7-Dati!$C$46&gt;0,D7-Dati!$C$46,0)*Dati!$D$47,(Dati!$D$46-Dati!$C$46)*Dati!$D$47)+IF(IF(D7-Dati!$D$46&gt;0,D7-Dati!$D$46,0)&lt;(Dati!$E$46-Dati!$D$46),IF(D7-Dati!$D$46&gt;0,D7-Dati!$D$46,0)*Dati!$E$47,(Dati!$E$46-Dati!$D$46)*Dati!$E$47)+IF(D7-Dati!$E$46&gt;0,D7-Dati!$E$46,0)*Dati!$F$47),0)</f>
        <v>17224.233333333334</v>
      </c>
      <c r="F7" s="3">
        <f t="shared" si="0"/>
        <v>24155.766666666666</v>
      </c>
      <c r="G7" s="39">
        <f t="shared" si="1"/>
        <v>1</v>
      </c>
      <c r="H7" s="39">
        <f t="shared" si="11"/>
        <v>0</v>
      </c>
      <c r="I7" s="39">
        <f t="shared" si="12"/>
        <v>0</v>
      </c>
      <c r="J7" s="39">
        <f t="shared" si="13"/>
        <v>0</v>
      </c>
      <c r="K7" s="37">
        <f>G7*Dati!$F$9+H7*Dati!$F$10+I7*Dati!$F$11+Simulazione!J7*Dati!$F$12</f>
        <v>450</v>
      </c>
      <c r="L7" s="37">
        <f>G7*Dati!$H$9+H7*Dati!$H$10+I7*Dati!$H$11+Simulazione!J7*Dati!$H$12</f>
        <v>1</v>
      </c>
      <c r="M7" s="9">
        <f>G7*Dati!$E$9+H7*Dati!$E$10+I7*Dati!$E$11+Simulazione!J7*Dati!$E$12</f>
        <v>8000</v>
      </c>
      <c r="N7" s="9">
        <f>IF(G7-G6=0,0,(G7-G6)*Dati!$J$9)+IF(H7-H6=0,0,(H7-H6)*Dati!$J$10)+IF(I7-I6=0,0,(I7-I6)*Dati!$J$11)+IF(J7-J6=0,0,(J7-J6)*Dati!$J$12)</f>
        <v>0</v>
      </c>
      <c r="O7" s="34">
        <f t="shared" si="14"/>
        <v>0</v>
      </c>
      <c r="P7" s="34">
        <f t="shared" si="3"/>
        <v>0</v>
      </c>
      <c r="Q7" s="34">
        <f t="shared" si="15"/>
        <v>0</v>
      </c>
      <c r="R7" s="34">
        <f t="shared" si="16"/>
        <v>1</v>
      </c>
      <c r="S7" s="40">
        <f t="shared" si="4"/>
        <v>1</v>
      </c>
      <c r="T7" s="43">
        <f t="shared" si="5"/>
        <v>1</v>
      </c>
      <c r="U7" s="3">
        <f>O7*Dati!$B$3+Simulazione!P7*Dati!$B$4+Simulazione!Q7*Dati!$B$5+Simulazione!R7*Dati!$B$6</f>
        <v>40000</v>
      </c>
      <c r="V7" s="35">
        <f>IF(R7*Dati!$Q$6&lt;K7,R7*Dati!$Q$6,K7)</f>
        <v>108</v>
      </c>
      <c r="W7" s="35">
        <f>IF(R7*Dati!$P$6+SUM(V7:V7)&lt;K7,R7*Dati!$P$6,K7-SUM(V7:V7))</f>
        <v>132</v>
      </c>
      <c r="X7" s="35">
        <f>IF(R7*Dati!$O$6+SUM(V7:W7)&lt;K7,R7*Dati!$O$6,K7-SUM(V7:W7))</f>
        <v>0</v>
      </c>
      <c r="Y7" s="35">
        <f>IF(R7*Dati!$N$6+SUM(V7:X7)&lt;K7,R7*Dati!$N$6,K7-SUM(V7:X7))</f>
        <v>0</v>
      </c>
      <c r="Z7" s="35">
        <f>IF($Q7*Dati!$Q$5+SUM(V7:Y7)&lt;$K7,$Q7*Dati!$Q$5,$K7-SUM(V7:Y7))</f>
        <v>0</v>
      </c>
      <c r="AA7" s="35">
        <f>IF($Q7*Dati!$P$5+SUM(V7:Z7)&lt;$K7,$Q7*Dati!$P$5,$K7-SUM(V7:Z7))</f>
        <v>0</v>
      </c>
      <c r="AB7" s="35">
        <f>IF($Q7*Dati!$O$5+SUM(V7:AA7)&lt;$K7,$Q7*Dati!$O$5,$K7-SUM(V7:AA7))</f>
        <v>0</v>
      </c>
      <c r="AC7" s="35">
        <f>IF($Q7*Dati!$N$5+SUM(V7:AB7)&lt;$K7,$Q7*Dati!$N$5,$K7-SUM(V7:AB7))</f>
        <v>0</v>
      </c>
      <c r="AD7" s="35">
        <f>IF($P7*Dati!$Q$4+SUM(V7:AC7)&lt;$K7,$P7*Dati!$Q$4,$K7-SUM(V7:AC7))</f>
        <v>0</v>
      </c>
      <c r="AE7" s="35">
        <f>IF($P7*Dati!$P$4+SUM(V7:AD7)&lt;$K7,$P7*Dati!$P$4,$K7-SUM(V7:AD7))</f>
        <v>0</v>
      </c>
      <c r="AF7" s="35">
        <f>IF($P7*Dati!$O$4+SUM(V7:AE7)&lt;$K7,$P7*Dati!$O$4,$K7-SUM(V7:AE7))</f>
        <v>0</v>
      </c>
      <c r="AG7" s="35">
        <f>IF($P7*Dati!$N$4+SUM(V7:AF7)&lt;$K7,$P7*Dati!$N$4,$K7-SUM(V7:AF7))</f>
        <v>0</v>
      </c>
      <c r="AH7" s="35">
        <f>IF($O7*Dati!$Q$3+SUM(V7:AG7)&lt;$K7,$O7*Dati!$Q$3,$K7-SUM(V7:AG7))</f>
        <v>0</v>
      </c>
      <c r="AI7" s="35">
        <f>IF($O7*Dati!$P$3+SUM(V7:AH7)&lt;$K7,$O7*Dati!$P$3,$K7-SUM(V7:AH7))</f>
        <v>0</v>
      </c>
      <c r="AJ7" s="35">
        <f>IF($O7*Dati!$O$3+SUM(V7:AI7)&lt;$K7,$O7*Dati!$O$3,$K7-SUM(V7:AI7))</f>
        <v>0</v>
      </c>
      <c r="AK7" s="35">
        <f>IF($O7*Dati!$N$3+SUM(V7:AJ7)&lt;$K7,$O7*Dati!$N$3,$K7-SUM(V7:AJ7))</f>
        <v>0</v>
      </c>
      <c r="AL7" s="35">
        <f t="shared" si="6"/>
        <v>240</v>
      </c>
      <c r="AM7" s="3">
        <f>(V7*Dati!$U$6+W7*Dati!$T$6+X7*Dati!$S$6+Y7*Dati!$R$6)+(Z7*Dati!$U$5+AA7*Dati!$T$5+AB7*Dati!$S$5+AC7*Dati!$R$5)+(AD7*Dati!$U$4+AE7*Dati!$T$4+AF7*Dati!$S$4+AG7*Dati!$R$4)+(AH7*Dati!$U$3+AI7*Dati!$T$3+AJ7*Dati!$S$3+AK7*Dati!$R$3)</f>
        <v>91380</v>
      </c>
      <c r="AN7" s="34">
        <f t="shared" si="17"/>
        <v>1</v>
      </c>
      <c r="AO7" s="34">
        <f t="shared" si="7"/>
        <v>0</v>
      </c>
      <c r="AP7" s="34">
        <f t="shared" si="7"/>
        <v>0</v>
      </c>
      <c r="AQ7" s="34">
        <f t="shared" si="7"/>
        <v>0</v>
      </c>
      <c r="AR7" s="6">
        <f>AN7*Dati!$B$21+AO7*Dati!$B$22+AP7*Dati!$B$23+AQ7*Dati!$B$24</f>
        <v>2000</v>
      </c>
    </row>
    <row r="8" spans="1:44" x14ac:dyDescent="0.25">
      <c r="A8" s="49"/>
      <c r="B8" s="11">
        <f t="shared" si="8"/>
        <v>6</v>
      </c>
      <c r="C8" s="3">
        <f t="shared" si="9"/>
        <v>88003.066666666666</v>
      </c>
      <c r="D8" s="3">
        <f t="shared" si="10"/>
        <v>41380</v>
      </c>
      <c r="E8" s="3">
        <f>IF(D8&gt;0,(IF(D8&lt;Dati!$B$46,D8*Dati!$B$47,Dati!$B$46*Dati!$B$47)+IF(IF(D8-Dati!$B$46&gt;0,D8-Dati!$B$46,0)&lt;(Dati!$C$46-Dati!$B$46),IF(D8-Dati!$B$46&gt;0,D8-Dati!$B$46,0)*Dati!$C$47,(Dati!$C$46-Dati!$B$46)*Dati!$C$47)+IF(IF(D8-Dati!$C$46&gt;0,D8-Dati!$C$46,0)&lt;(Dati!$D$46-Dati!$C$46),IF(D8-Dati!$C$46&gt;0,D8-Dati!$C$46,0)*Dati!$D$47,(Dati!$D$46-Dati!$C$46)*Dati!$D$47)+IF(IF(D8-Dati!$D$46&gt;0,D8-Dati!$D$46,0)&lt;(Dati!$E$46-Dati!$D$46),IF(D8-Dati!$D$46&gt;0,D8-Dati!$D$46,0)*Dati!$E$47,(Dati!$E$46-Dati!$D$46)*Dati!$E$47)+IF(D8-Dati!$E$46&gt;0,D8-Dati!$E$46,0)*Dati!$F$47),0)</f>
        <v>17224.233333333334</v>
      </c>
      <c r="F8" s="3">
        <f t="shared" si="0"/>
        <v>24155.766666666666</v>
      </c>
      <c r="G8" s="39">
        <f t="shared" si="1"/>
        <v>1</v>
      </c>
      <c r="H8" s="39">
        <f t="shared" si="11"/>
        <v>0</v>
      </c>
      <c r="I8" s="39">
        <f t="shared" si="12"/>
        <v>0</v>
      </c>
      <c r="J8" s="39">
        <f t="shared" si="13"/>
        <v>0</v>
      </c>
      <c r="K8" s="37">
        <f>G8*Dati!$F$9+H8*Dati!$F$10+I8*Dati!$F$11+Simulazione!J8*Dati!$F$12</f>
        <v>450</v>
      </c>
      <c r="L8" s="37">
        <f>G8*Dati!$H$9+H8*Dati!$H$10+I8*Dati!$H$11+Simulazione!J8*Dati!$H$12</f>
        <v>1</v>
      </c>
      <c r="M8" s="9">
        <f>G8*Dati!$E$9+H8*Dati!$E$10+I8*Dati!$E$11+Simulazione!J8*Dati!$E$12</f>
        <v>8000</v>
      </c>
      <c r="N8" s="9">
        <f>IF(G8-G7=0,0,(G8-G7)*Dati!$J$9)+IF(H8-H7=0,0,(H8-H7)*Dati!$J$10)+IF(I8-I7=0,0,(I8-I7)*Dati!$J$11)+IF(J8-J7=0,0,(J8-J7)*Dati!$J$12)</f>
        <v>0</v>
      </c>
      <c r="O8" s="34">
        <f t="shared" si="14"/>
        <v>0</v>
      </c>
      <c r="P8" s="34">
        <f t="shared" si="3"/>
        <v>0</v>
      </c>
      <c r="Q8" s="34">
        <f t="shared" si="15"/>
        <v>0</v>
      </c>
      <c r="R8" s="34">
        <f t="shared" si="16"/>
        <v>1</v>
      </c>
      <c r="S8" s="40">
        <f t="shared" si="4"/>
        <v>1</v>
      </c>
      <c r="T8" s="43">
        <f t="shared" si="5"/>
        <v>1</v>
      </c>
      <c r="U8" s="3">
        <f>O8*Dati!$B$3+Simulazione!P8*Dati!$B$4+Simulazione!Q8*Dati!$B$5+Simulazione!R8*Dati!$B$6</f>
        <v>40000</v>
      </c>
      <c r="V8" s="35">
        <f>IF(R8*Dati!$Q$6&lt;K8,R8*Dati!$Q$6,K8)</f>
        <v>108</v>
      </c>
      <c r="W8" s="35">
        <f>IF(R8*Dati!$P$6+SUM(V8:V8)&lt;K8,R8*Dati!$P$6,K8-SUM(V8:V8))</f>
        <v>132</v>
      </c>
      <c r="X8" s="35">
        <f>IF(R8*Dati!$O$6+SUM(V8:W8)&lt;K8,R8*Dati!$O$6,K8-SUM(V8:W8))</f>
        <v>0</v>
      </c>
      <c r="Y8" s="35">
        <f>IF(R8*Dati!$N$6+SUM(V8:X8)&lt;K8,R8*Dati!$N$6,K8-SUM(V8:X8))</f>
        <v>0</v>
      </c>
      <c r="Z8" s="35">
        <f>IF($Q8*Dati!$Q$5+SUM(V8:Y8)&lt;$K8,$Q8*Dati!$Q$5,$K8-SUM(V8:Y8))</f>
        <v>0</v>
      </c>
      <c r="AA8" s="35">
        <f>IF($Q8*Dati!$P$5+SUM(V8:Z8)&lt;$K8,$Q8*Dati!$P$5,$K8-SUM(V8:Z8))</f>
        <v>0</v>
      </c>
      <c r="AB8" s="35">
        <f>IF($Q8*Dati!$O$5+SUM(V8:AA8)&lt;$K8,$Q8*Dati!$O$5,$K8-SUM(V8:AA8))</f>
        <v>0</v>
      </c>
      <c r="AC8" s="35">
        <f>IF($Q8*Dati!$N$5+SUM(V8:AB8)&lt;$K8,$Q8*Dati!$N$5,$K8-SUM(V8:AB8))</f>
        <v>0</v>
      </c>
      <c r="AD8" s="35">
        <f>IF($P8*Dati!$Q$4+SUM(V8:AC8)&lt;$K8,$P8*Dati!$Q$4,$K8-SUM(V8:AC8))</f>
        <v>0</v>
      </c>
      <c r="AE8" s="35">
        <f>IF($P8*Dati!$P$4+SUM(V8:AD8)&lt;$K8,$P8*Dati!$P$4,$K8-SUM(V8:AD8))</f>
        <v>0</v>
      </c>
      <c r="AF8" s="35">
        <f>IF($P8*Dati!$O$4+SUM(V8:AE8)&lt;$K8,$P8*Dati!$O$4,$K8-SUM(V8:AE8))</f>
        <v>0</v>
      </c>
      <c r="AG8" s="35">
        <f>IF($P8*Dati!$N$4+SUM(V8:AF8)&lt;$K8,$P8*Dati!$N$4,$K8-SUM(V8:AF8))</f>
        <v>0</v>
      </c>
      <c r="AH8" s="35">
        <f>IF($O8*Dati!$Q$3+SUM(V8:AG8)&lt;$K8,$O8*Dati!$Q$3,$K8-SUM(V8:AG8))</f>
        <v>0</v>
      </c>
      <c r="AI8" s="35">
        <f>IF($O8*Dati!$P$3+SUM(V8:AH8)&lt;$K8,$O8*Dati!$P$3,$K8-SUM(V8:AH8))</f>
        <v>0</v>
      </c>
      <c r="AJ8" s="35">
        <f>IF($O8*Dati!$O$3+SUM(V8:AI8)&lt;$K8,$O8*Dati!$O$3,$K8-SUM(V8:AI8))</f>
        <v>0</v>
      </c>
      <c r="AK8" s="35">
        <f>IF($O8*Dati!$N$3+SUM(V8:AJ8)&lt;$K8,$O8*Dati!$N$3,$K8-SUM(V8:AJ8))</f>
        <v>0</v>
      </c>
      <c r="AL8" s="35">
        <f t="shared" si="6"/>
        <v>240</v>
      </c>
      <c r="AM8" s="3">
        <f>(V8*Dati!$U$6+W8*Dati!$T$6+X8*Dati!$S$6+Y8*Dati!$R$6)+(Z8*Dati!$U$5+AA8*Dati!$T$5+AB8*Dati!$S$5+AC8*Dati!$R$5)+(AD8*Dati!$U$4+AE8*Dati!$T$4+AF8*Dati!$S$4+AG8*Dati!$R$4)+(AH8*Dati!$U$3+AI8*Dati!$T$3+AJ8*Dati!$S$3+AK8*Dati!$R$3)</f>
        <v>91380</v>
      </c>
      <c r="AN8" s="34">
        <f t="shared" si="17"/>
        <v>1</v>
      </c>
      <c r="AO8" s="34">
        <f t="shared" si="7"/>
        <v>0</v>
      </c>
      <c r="AP8" s="34">
        <f t="shared" si="7"/>
        <v>0</v>
      </c>
      <c r="AQ8" s="34">
        <f t="shared" si="7"/>
        <v>0</v>
      </c>
      <c r="AR8" s="6">
        <f>AN8*Dati!$B$21+AO8*Dati!$B$22+AP8*Dati!$B$23+AQ8*Dati!$B$24</f>
        <v>2000</v>
      </c>
    </row>
    <row r="9" spans="1:44" x14ac:dyDescent="0.25">
      <c r="A9" s="49"/>
      <c r="B9" s="11">
        <f t="shared" si="8"/>
        <v>7</v>
      </c>
      <c r="C9" s="3">
        <f t="shared" si="9"/>
        <v>112158.83333333333</v>
      </c>
      <c r="D9" s="3">
        <f t="shared" si="10"/>
        <v>41380</v>
      </c>
      <c r="E9" s="3">
        <f>IF(D9&gt;0,(IF(D9&lt;Dati!$B$46,D9*Dati!$B$47,Dati!$B$46*Dati!$B$47)+IF(IF(D9-Dati!$B$46&gt;0,D9-Dati!$B$46,0)&lt;(Dati!$C$46-Dati!$B$46),IF(D9-Dati!$B$46&gt;0,D9-Dati!$B$46,0)*Dati!$C$47,(Dati!$C$46-Dati!$B$46)*Dati!$C$47)+IF(IF(D9-Dati!$C$46&gt;0,D9-Dati!$C$46,0)&lt;(Dati!$D$46-Dati!$C$46),IF(D9-Dati!$C$46&gt;0,D9-Dati!$C$46,0)*Dati!$D$47,(Dati!$D$46-Dati!$C$46)*Dati!$D$47)+IF(IF(D9-Dati!$D$46&gt;0,D9-Dati!$D$46,0)&lt;(Dati!$E$46-Dati!$D$46),IF(D9-Dati!$D$46&gt;0,D9-Dati!$D$46,0)*Dati!$E$47,(Dati!$E$46-Dati!$D$46)*Dati!$E$47)+IF(D9-Dati!$E$46&gt;0,D9-Dati!$E$46,0)*Dati!$F$47),0)</f>
        <v>17224.233333333334</v>
      </c>
      <c r="F9" s="3">
        <f t="shared" si="0"/>
        <v>24155.766666666666</v>
      </c>
      <c r="G9" s="39">
        <f t="shared" si="1"/>
        <v>1</v>
      </c>
      <c r="H9" s="39">
        <f t="shared" si="11"/>
        <v>0</v>
      </c>
      <c r="I9" s="39">
        <f t="shared" si="12"/>
        <v>0</v>
      </c>
      <c r="J9" s="39">
        <f t="shared" si="13"/>
        <v>0</v>
      </c>
      <c r="K9" s="37">
        <f>G9*Dati!$F$9+H9*Dati!$F$10+I9*Dati!$F$11+Simulazione!J9*Dati!$F$12</f>
        <v>450</v>
      </c>
      <c r="L9" s="37">
        <f>G9*Dati!$H$9+H9*Dati!$H$10+I9*Dati!$H$11+Simulazione!J9*Dati!$H$12</f>
        <v>1</v>
      </c>
      <c r="M9" s="9">
        <f>G9*Dati!$E$9+H9*Dati!$E$10+I9*Dati!$E$11+Simulazione!J9*Dati!$E$12</f>
        <v>8000</v>
      </c>
      <c r="N9" s="9">
        <f>IF(G9-G8=0,0,(G9-G8)*Dati!$J$9)+IF(H9-H8=0,0,(H9-H8)*Dati!$J$10)+IF(I9-I8=0,0,(I9-I8)*Dati!$J$11)+IF(J9-J8=0,0,(J9-J8)*Dati!$J$12)</f>
        <v>0</v>
      </c>
      <c r="O9" s="34">
        <f t="shared" si="14"/>
        <v>0</v>
      </c>
      <c r="P9" s="34">
        <f t="shared" si="3"/>
        <v>0</v>
      </c>
      <c r="Q9" s="34">
        <f t="shared" si="15"/>
        <v>0</v>
      </c>
      <c r="R9" s="34">
        <f t="shared" si="16"/>
        <v>1</v>
      </c>
      <c r="S9" s="40">
        <f t="shared" si="4"/>
        <v>1</v>
      </c>
      <c r="T9" s="43">
        <f t="shared" si="5"/>
        <v>1</v>
      </c>
      <c r="U9" s="3">
        <f>O9*Dati!$B$3+Simulazione!P9*Dati!$B$4+Simulazione!Q9*Dati!$B$5+Simulazione!R9*Dati!$B$6</f>
        <v>40000</v>
      </c>
      <c r="V9" s="35">
        <f>IF(R9*Dati!$Q$6&lt;K9,R9*Dati!$Q$6,K9)</f>
        <v>108</v>
      </c>
      <c r="W9" s="35">
        <f>IF(R9*Dati!$P$6+SUM(V9:V9)&lt;K9,R9*Dati!$P$6,K9-SUM(V9:V9))</f>
        <v>132</v>
      </c>
      <c r="X9" s="35">
        <f>IF(R9*Dati!$O$6+SUM(V9:W9)&lt;K9,R9*Dati!$O$6,K9-SUM(V9:W9))</f>
        <v>0</v>
      </c>
      <c r="Y9" s="35">
        <f>IF(R9*Dati!$N$6+SUM(V9:X9)&lt;K9,R9*Dati!$N$6,K9-SUM(V9:X9))</f>
        <v>0</v>
      </c>
      <c r="Z9" s="35">
        <f>IF($Q9*Dati!$Q$5+SUM(V9:Y9)&lt;$K9,$Q9*Dati!$Q$5,$K9-SUM(V9:Y9))</f>
        <v>0</v>
      </c>
      <c r="AA9" s="35">
        <f>IF($Q9*Dati!$P$5+SUM(V9:Z9)&lt;$K9,$Q9*Dati!$P$5,$K9-SUM(V9:Z9))</f>
        <v>0</v>
      </c>
      <c r="AB9" s="35">
        <f>IF($Q9*Dati!$O$5+SUM(V9:AA9)&lt;$K9,$Q9*Dati!$O$5,$K9-SUM(V9:AA9))</f>
        <v>0</v>
      </c>
      <c r="AC9" s="35">
        <f>IF($Q9*Dati!$N$5+SUM(V9:AB9)&lt;$K9,$Q9*Dati!$N$5,$K9-SUM(V9:AB9))</f>
        <v>0</v>
      </c>
      <c r="AD9" s="35">
        <f>IF($P9*Dati!$Q$4+SUM(V9:AC9)&lt;$K9,$P9*Dati!$Q$4,$K9-SUM(V9:AC9))</f>
        <v>0</v>
      </c>
      <c r="AE9" s="35">
        <f>IF($P9*Dati!$P$4+SUM(V9:AD9)&lt;$K9,$P9*Dati!$P$4,$K9-SUM(V9:AD9))</f>
        <v>0</v>
      </c>
      <c r="AF9" s="35">
        <f>IF($P9*Dati!$O$4+SUM(V9:AE9)&lt;$K9,$P9*Dati!$O$4,$K9-SUM(V9:AE9))</f>
        <v>0</v>
      </c>
      <c r="AG9" s="35">
        <f>IF($P9*Dati!$N$4+SUM(V9:AF9)&lt;$K9,$P9*Dati!$N$4,$K9-SUM(V9:AF9))</f>
        <v>0</v>
      </c>
      <c r="AH9" s="35">
        <f>IF($O9*Dati!$Q$3+SUM(V9:AG9)&lt;$K9,$O9*Dati!$Q$3,$K9-SUM(V9:AG9))</f>
        <v>0</v>
      </c>
      <c r="AI9" s="35">
        <f>IF($O9*Dati!$P$3+SUM(V9:AH9)&lt;$K9,$O9*Dati!$P$3,$K9-SUM(V9:AH9))</f>
        <v>0</v>
      </c>
      <c r="AJ9" s="35">
        <f>IF($O9*Dati!$O$3+SUM(V9:AI9)&lt;$K9,$O9*Dati!$O$3,$K9-SUM(V9:AI9))</f>
        <v>0</v>
      </c>
      <c r="AK9" s="35">
        <f>IF($O9*Dati!$N$3+SUM(V9:AJ9)&lt;$K9,$O9*Dati!$N$3,$K9-SUM(V9:AJ9))</f>
        <v>0</v>
      </c>
      <c r="AL9" s="35">
        <f t="shared" si="6"/>
        <v>240</v>
      </c>
      <c r="AM9" s="3">
        <f>(V9*Dati!$U$6+W9*Dati!$T$6+X9*Dati!$S$6+Y9*Dati!$R$6)+(Z9*Dati!$U$5+AA9*Dati!$T$5+AB9*Dati!$S$5+AC9*Dati!$R$5)+(AD9*Dati!$U$4+AE9*Dati!$T$4+AF9*Dati!$S$4+AG9*Dati!$R$4)+(AH9*Dati!$U$3+AI9*Dati!$T$3+AJ9*Dati!$S$3+AK9*Dati!$R$3)</f>
        <v>91380</v>
      </c>
      <c r="AN9" s="34">
        <f t="shared" si="17"/>
        <v>1</v>
      </c>
      <c r="AO9" s="34">
        <f t="shared" si="7"/>
        <v>0</v>
      </c>
      <c r="AP9" s="34">
        <f t="shared" si="7"/>
        <v>0</v>
      </c>
      <c r="AQ9" s="34">
        <f t="shared" si="7"/>
        <v>0</v>
      </c>
      <c r="AR9" s="6">
        <f>AN9*Dati!$B$21+AO9*Dati!$B$22+AP9*Dati!$B$23+AQ9*Dati!$B$24</f>
        <v>2000</v>
      </c>
    </row>
    <row r="10" spans="1:44" x14ac:dyDescent="0.25">
      <c r="A10" s="49"/>
      <c r="B10" s="11">
        <f t="shared" si="8"/>
        <v>8</v>
      </c>
      <c r="C10" s="3">
        <f t="shared" si="9"/>
        <v>136314.6</v>
      </c>
      <c r="D10" s="3">
        <f t="shared" si="10"/>
        <v>41380</v>
      </c>
      <c r="E10" s="3">
        <f>IF(D10&gt;0,(IF(D10&lt;Dati!$B$46,D10*Dati!$B$47,Dati!$B$46*Dati!$B$47)+IF(IF(D10-Dati!$B$46&gt;0,D10-Dati!$B$46,0)&lt;(Dati!$C$46-Dati!$B$46),IF(D10-Dati!$B$46&gt;0,D10-Dati!$B$46,0)*Dati!$C$47,(Dati!$C$46-Dati!$B$46)*Dati!$C$47)+IF(IF(D10-Dati!$C$46&gt;0,D10-Dati!$C$46,0)&lt;(Dati!$D$46-Dati!$C$46),IF(D10-Dati!$C$46&gt;0,D10-Dati!$C$46,0)*Dati!$D$47,(Dati!$D$46-Dati!$C$46)*Dati!$D$47)+IF(IF(D10-Dati!$D$46&gt;0,D10-Dati!$D$46,0)&lt;(Dati!$E$46-Dati!$D$46),IF(D10-Dati!$D$46&gt;0,D10-Dati!$D$46,0)*Dati!$E$47,(Dati!$E$46-Dati!$D$46)*Dati!$E$47)+IF(D10-Dati!$E$46&gt;0,D10-Dati!$E$46,0)*Dati!$F$47),0)</f>
        <v>17224.233333333334</v>
      </c>
      <c r="F10" s="3">
        <f t="shared" si="0"/>
        <v>24155.766666666666</v>
      </c>
      <c r="G10" s="39">
        <f t="shared" si="1"/>
        <v>1</v>
      </c>
      <c r="H10" s="39">
        <f t="shared" si="11"/>
        <v>0</v>
      </c>
      <c r="I10" s="39">
        <f t="shared" si="12"/>
        <v>0</v>
      </c>
      <c r="J10" s="39">
        <f t="shared" si="13"/>
        <v>0</v>
      </c>
      <c r="K10" s="37">
        <f>G10*Dati!$F$9+H10*Dati!$F$10+I10*Dati!$F$11+Simulazione!J10*Dati!$F$12</f>
        <v>450</v>
      </c>
      <c r="L10" s="37">
        <f>G10*Dati!$H$9+H10*Dati!$H$10+I10*Dati!$H$11+Simulazione!J10*Dati!$H$12</f>
        <v>1</v>
      </c>
      <c r="M10" s="9">
        <f>G10*Dati!$E$9+H10*Dati!$E$10+I10*Dati!$E$11+Simulazione!J10*Dati!$E$12</f>
        <v>8000</v>
      </c>
      <c r="N10" s="9">
        <f>IF(G10-G9=0,0,(G10-G9)*Dati!$J$9)+IF(H10-H9=0,0,(H10-H9)*Dati!$J$10)+IF(I10-I9=0,0,(I10-I9)*Dati!$J$11)+IF(J10-J9=0,0,(J10-J9)*Dati!$J$12)</f>
        <v>0</v>
      </c>
      <c r="O10" s="34">
        <f t="shared" si="14"/>
        <v>0</v>
      </c>
      <c r="P10" s="34">
        <f t="shared" si="3"/>
        <v>0</v>
      </c>
      <c r="Q10" s="34">
        <f t="shared" si="15"/>
        <v>0</v>
      </c>
      <c r="R10" s="34">
        <f t="shared" si="16"/>
        <v>1</v>
      </c>
      <c r="S10" s="40">
        <f t="shared" si="4"/>
        <v>1</v>
      </c>
      <c r="T10" s="43">
        <f t="shared" si="5"/>
        <v>1</v>
      </c>
      <c r="U10" s="3">
        <f>O10*Dati!$B$3+Simulazione!P10*Dati!$B$4+Simulazione!Q10*Dati!$B$5+Simulazione!R10*Dati!$B$6</f>
        <v>40000</v>
      </c>
      <c r="V10" s="35">
        <f>IF(R10*Dati!$Q$6&lt;K10,R10*Dati!$Q$6,K10)</f>
        <v>108</v>
      </c>
      <c r="W10" s="35">
        <f>IF(R10*Dati!$P$6+SUM(V10:V10)&lt;K10,R10*Dati!$P$6,K10-SUM(V10:V10))</f>
        <v>132</v>
      </c>
      <c r="X10" s="35">
        <f>IF(R10*Dati!$O$6+SUM(V10:W10)&lt;K10,R10*Dati!$O$6,K10-SUM(V10:W10))</f>
        <v>0</v>
      </c>
      <c r="Y10" s="35">
        <f>IF(R10*Dati!$N$6+SUM(V10:X10)&lt;K10,R10*Dati!$N$6,K10-SUM(V10:X10))</f>
        <v>0</v>
      </c>
      <c r="Z10" s="35">
        <f>IF($Q10*Dati!$Q$5+SUM(V10:Y10)&lt;$K10,$Q10*Dati!$Q$5,$K10-SUM(V10:Y10))</f>
        <v>0</v>
      </c>
      <c r="AA10" s="35">
        <f>IF($Q10*Dati!$P$5+SUM(V10:Z10)&lt;$K10,$Q10*Dati!$P$5,$K10-SUM(V10:Z10))</f>
        <v>0</v>
      </c>
      <c r="AB10" s="35">
        <f>IF($Q10*Dati!$O$5+SUM(V10:AA10)&lt;$K10,$Q10*Dati!$O$5,$K10-SUM(V10:AA10))</f>
        <v>0</v>
      </c>
      <c r="AC10" s="35">
        <f>IF($Q10*Dati!$N$5+SUM(V10:AB10)&lt;$K10,$Q10*Dati!$N$5,$K10-SUM(V10:AB10))</f>
        <v>0</v>
      </c>
      <c r="AD10" s="35">
        <f>IF($P10*Dati!$Q$4+SUM(V10:AC10)&lt;$K10,$P10*Dati!$Q$4,$K10-SUM(V10:AC10))</f>
        <v>0</v>
      </c>
      <c r="AE10" s="35">
        <f>IF($P10*Dati!$P$4+SUM(V10:AD10)&lt;$K10,$P10*Dati!$P$4,$K10-SUM(V10:AD10))</f>
        <v>0</v>
      </c>
      <c r="AF10" s="35">
        <f>IF($P10*Dati!$O$4+SUM(V10:AE10)&lt;$K10,$P10*Dati!$O$4,$K10-SUM(V10:AE10))</f>
        <v>0</v>
      </c>
      <c r="AG10" s="35">
        <f>IF($P10*Dati!$N$4+SUM(V10:AF10)&lt;$K10,$P10*Dati!$N$4,$K10-SUM(V10:AF10))</f>
        <v>0</v>
      </c>
      <c r="AH10" s="35">
        <f>IF($O10*Dati!$Q$3+SUM(V10:AG10)&lt;$K10,$O10*Dati!$Q$3,$K10-SUM(V10:AG10))</f>
        <v>0</v>
      </c>
      <c r="AI10" s="35">
        <f>IF($O10*Dati!$P$3+SUM(V10:AH10)&lt;$K10,$O10*Dati!$P$3,$K10-SUM(V10:AH10))</f>
        <v>0</v>
      </c>
      <c r="AJ10" s="35">
        <f>IF($O10*Dati!$O$3+SUM(V10:AI10)&lt;$K10,$O10*Dati!$O$3,$K10-SUM(V10:AI10))</f>
        <v>0</v>
      </c>
      <c r="AK10" s="35">
        <f>IF($O10*Dati!$N$3+SUM(V10:AJ10)&lt;$K10,$O10*Dati!$N$3,$K10-SUM(V10:AJ10))</f>
        <v>0</v>
      </c>
      <c r="AL10" s="35">
        <f t="shared" si="6"/>
        <v>240</v>
      </c>
      <c r="AM10" s="3">
        <f>(V10*Dati!$U$6+W10*Dati!$T$6+X10*Dati!$S$6+Y10*Dati!$R$6)+(Z10*Dati!$U$5+AA10*Dati!$T$5+AB10*Dati!$S$5+AC10*Dati!$R$5)+(AD10*Dati!$U$4+AE10*Dati!$T$4+AF10*Dati!$S$4+AG10*Dati!$R$4)+(AH10*Dati!$U$3+AI10*Dati!$T$3+AJ10*Dati!$S$3+AK10*Dati!$R$3)</f>
        <v>91380</v>
      </c>
      <c r="AN10" s="34">
        <f t="shared" si="17"/>
        <v>1</v>
      </c>
      <c r="AO10" s="34">
        <f t="shared" si="7"/>
        <v>0</v>
      </c>
      <c r="AP10" s="34">
        <f t="shared" si="7"/>
        <v>0</v>
      </c>
      <c r="AQ10" s="34">
        <f t="shared" si="7"/>
        <v>0</v>
      </c>
      <c r="AR10" s="6">
        <f>AN10*Dati!$B$21+AO10*Dati!$B$22+AP10*Dati!$B$23+AQ10*Dati!$B$24</f>
        <v>2000</v>
      </c>
    </row>
    <row r="11" spans="1:44" x14ac:dyDescent="0.25">
      <c r="A11" s="49"/>
      <c r="B11" s="11">
        <f t="shared" si="8"/>
        <v>9</v>
      </c>
      <c r="C11" s="3">
        <f t="shared" si="9"/>
        <v>160470.36666666667</v>
      </c>
      <c r="D11" s="3">
        <f t="shared" si="10"/>
        <v>41380</v>
      </c>
      <c r="E11" s="3">
        <f>IF(D11&gt;0,(IF(D11&lt;Dati!$B$46,D11*Dati!$B$47,Dati!$B$46*Dati!$B$47)+IF(IF(D11-Dati!$B$46&gt;0,D11-Dati!$B$46,0)&lt;(Dati!$C$46-Dati!$B$46),IF(D11-Dati!$B$46&gt;0,D11-Dati!$B$46,0)*Dati!$C$47,(Dati!$C$46-Dati!$B$46)*Dati!$C$47)+IF(IF(D11-Dati!$C$46&gt;0,D11-Dati!$C$46,0)&lt;(Dati!$D$46-Dati!$C$46),IF(D11-Dati!$C$46&gt;0,D11-Dati!$C$46,0)*Dati!$D$47,(Dati!$D$46-Dati!$C$46)*Dati!$D$47)+IF(IF(D11-Dati!$D$46&gt;0,D11-Dati!$D$46,0)&lt;(Dati!$E$46-Dati!$D$46),IF(D11-Dati!$D$46&gt;0,D11-Dati!$D$46,0)*Dati!$E$47,(Dati!$E$46-Dati!$D$46)*Dati!$E$47)+IF(D11-Dati!$E$46&gt;0,D11-Dati!$E$46,0)*Dati!$F$47),0)</f>
        <v>17224.233333333334</v>
      </c>
      <c r="F11" s="3">
        <f t="shared" si="0"/>
        <v>24155.766666666666</v>
      </c>
      <c r="G11" s="39">
        <f t="shared" si="1"/>
        <v>1</v>
      </c>
      <c r="H11" s="39">
        <f t="shared" si="11"/>
        <v>0</v>
      </c>
      <c r="I11" s="39">
        <f t="shared" si="12"/>
        <v>0</v>
      </c>
      <c r="J11" s="39">
        <f t="shared" si="13"/>
        <v>0</v>
      </c>
      <c r="K11" s="37">
        <f>G11*Dati!$F$9+H11*Dati!$F$10+I11*Dati!$F$11+Simulazione!J11*Dati!$F$12</f>
        <v>450</v>
      </c>
      <c r="L11" s="37">
        <f>G11*Dati!$H$9+H11*Dati!$H$10+I11*Dati!$H$11+Simulazione!J11*Dati!$H$12</f>
        <v>1</v>
      </c>
      <c r="M11" s="9">
        <f>G11*Dati!$E$9+H11*Dati!$E$10+I11*Dati!$E$11+Simulazione!J11*Dati!$E$12</f>
        <v>8000</v>
      </c>
      <c r="N11" s="9">
        <f>IF(G11-G10=0,0,(G11-G10)*Dati!$J$9)+IF(H11-H10=0,0,(H11-H10)*Dati!$J$10)+IF(I11-I10=0,0,(I11-I10)*Dati!$J$11)+IF(J11-J10=0,0,(J11-J10)*Dati!$J$12)</f>
        <v>0</v>
      </c>
      <c r="O11" s="34">
        <f t="shared" si="14"/>
        <v>0</v>
      </c>
      <c r="P11" s="34">
        <f t="shared" si="3"/>
        <v>0</v>
      </c>
      <c r="Q11" s="34">
        <f t="shared" si="15"/>
        <v>0</v>
      </c>
      <c r="R11" s="34">
        <f t="shared" si="16"/>
        <v>1</v>
      </c>
      <c r="S11" s="40">
        <f t="shared" si="4"/>
        <v>1</v>
      </c>
      <c r="T11" s="43">
        <f t="shared" si="5"/>
        <v>1</v>
      </c>
      <c r="U11" s="3">
        <f>O11*Dati!$B$3+Simulazione!P11*Dati!$B$4+Simulazione!Q11*Dati!$B$5+Simulazione!R11*Dati!$B$6</f>
        <v>40000</v>
      </c>
      <c r="V11" s="35">
        <f>IF(R11*Dati!$Q$6&lt;K11,R11*Dati!$Q$6,K11)</f>
        <v>108</v>
      </c>
      <c r="W11" s="35">
        <f>IF(R11*Dati!$P$6+SUM(V11:V11)&lt;K11,R11*Dati!$P$6,K11-SUM(V11:V11))</f>
        <v>132</v>
      </c>
      <c r="X11" s="35">
        <f>IF(R11*Dati!$O$6+SUM(V11:W11)&lt;K11,R11*Dati!$O$6,K11-SUM(V11:W11))</f>
        <v>0</v>
      </c>
      <c r="Y11" s="35">
        <f>IF(R11*Dati!$N$6+SUM(V11:X11)&lt;K11,R11*Dati!$N$6,K11-SUM(V11:X11))</f>
        <v>0</v>
      </c>
      <c r="Z11" s="35">
        <f>IF($Q11*Dati!$Q$5+SUM(V11:Y11)&lt;$K11,$Q11*Dati!$Q$5,$K11-SUM(V11:Y11))</f>
        <v>0</v>
      </c>
      <c r="AA11" s="35">
        <f>IF($Q11*Dati!$P$5+SUM(V11:Z11)&lt;$K11,$Q11*Dati!$P$5,$K11-SUM(V11:Z11))</f>
        <v>0</v>
      </c>
      <c r="AB11" s="35">
        <f>IF($Q11*Dati!$O$5+SUM(V11:AA11)&lt;$K11,$Q11*Dati!$O$5,$K11-SUM(V11:AA11))</f>
        <v>0</v>
      </c>
      <c r="AC11" s="35">
        <f>IF($Q11*Dati!$N$5+SUM(V11:AB11)&lt;$K11,$Q11*Dati!$N$5,$K11-SUM(V11:AB11))</f>
        <v>0</v>
      </c>
      <c r="AD11" s="35">
        <f>IF($P11*Dati!$Q$4+SUM(V11:AC11)&lt;$K11,$P11*Dati!$Q$4,$K11-SUM(V11:AC11))</f>
        <v>0</v>
      </c>
      <c r="AE11" s="35">
        <f>IF($P11*Dati!$P$4+SUM(V11:AD11)&lt;$K11,$P11*Dati!$P$4,$K11-SUM(V11:AD11))</f>
        <v>0</v>
      </c>
      <c r="AF11" s="35">
        <f>IF($P11*Dati!$O$4+SUM(V11:AE11)&lt;$K11,$P11*Dati!$O$4,$K11-SUM(V11:AE11))</f>
        <v>0</v>
      </c>
      <c r="AG11" s="35">
        <f>IF($P11*Dati!$N$4+SUM(V11:AF11)&lt;$K11,$P11*Dati!$N$4,$K11-SUM(V11:AF11))</f>
        <v>0</v>
      </c>
      <c r="AH11" s="35">
        <f>IF($O11*Dati!$Q$3+SUM(V11:AG11)&lt;$K11,$O11*Dati!$Q$3,$K11-SUM(V11:AG11))</f>
        <v>0</v>
      </c>
      <c r="AI11" s="35">
        <f>IF($O11*Dati!$P$3+SUM(V11:AH11)&lt;$K11,$O11*Dati!$P$3,$K11-SUM(V11:AH11))</f>
        <v>0</v>
      </c>
      <c r="AJ11" s="35">
        <f>IF($O11*Dati!$O$3+SUM(V11:AI11)&lt;$K11,$O11*Dati!$O$3,$K11-SUM(V11:AI11))</f>
        <v>0</v>
      </c>
      <c r="AK11" s="35">
        <f>IF($O11*Dati!$N$3+SUM(V11:AJ11)&lt;$K11,$O11*Dati!$N$3,$K11-SUM(V11:AJ11))</f>
        <v>0</v>
      </c>
      <c r="AL11" s="35">
        <f t="shared" si="6"/>
        <v>240</v>
      </c>
      <c r="AM11" s="3">
        <f>(V11*Dati!$U$6+W11*Dati!$T$6+X11*Dati!$S$6+Y11*Dati!$R$6)+(Z11*Dati!$U$5+AA11*Dati!$T$5+AB11*Dati!$S$5+AC11*Dati!$R$5)+(AD11*Dati!$U$4+AE11*Dati!$T$4+AF11*Dati!$S$4+AG11*Dati!$R$4)+(AH11*Dati!$U$3+AI11*Dati!$T$3+AJ11*Dati!$S$3+AK11*Dati!$R$3)</f>
        <v>91380</v>
      </c>
      <c r="AN11" s="34">
        <f t="shared" si="17"/>
        <v>1</v>
      </c>
      <c r="AO11" s="34">
        <f t="shared" si="7"/>
        <v>0</v>
      </c>
      <c r="AP11" s="34">
        <f t="shared" si="7"/>
        <v>0</v>
      </c>
      <c r="AQ11" s="34">
        <f t="shared" si="7"/>
        <v>0</v>
      </c>
      <c r="AR11" s="6">
        <f>AN11*Dati!$B$21+AO11*Dati!$B$22+AP11*Dati!$B$23+AQ11*Dati!$B$24</f>
        <v>2000</v>
      </c>
    </row>
    <row r="12" spans="1:44" x14ac:dyDescent="0.25">
      <c r="A12" s="49"/>
      <c r="B12" s="11">
        <f t="shared" si="8"/>
        <v>10</v>
      </c>
      <c r="C12" s="3">
        <f t="shared" si="9"/>
        <v>184626.13333333333</v>
      </c>
      <c r="D12" s="3">
        <f t="shared" si="10"/>
        <v>41380</v>
      </c>
      <c r="E12" s="3">
        <f>IF(D12&gt;0,(IF(D12&lt;Dati!$B$46,D12*Dati!$B$47,Dati!$B$46*Dati!$B$47)+IF(IF(D12-Dati!$B$46&gt;0,D12-Dati!$B$46,0)&lt;(Dati!$C$46-Dati!$B$46),IF(D12-Dati!$B$46&gt;0,D12-Dati!$B$46,0)*Dati!$C$47,(Dati!$C$46-Dati!$B$46)*Dati!$C$47)+IF(IF(D12-Dati!$C$46&gt;0,D12-Dati!$C$46,0)&lt;(Dati!$D$46-Dati!$C$46),IF(D12-Dati!$C$46&gt;0,D12-Dati!$C$46,0)*Dati!$D$47,(Dati!$D$46-Dati!$C$46)*Dati!$D$47)+IF(IF(D12-Dati!$D$46&gt;0,D12-Dati!$D$46,0)&lt;(Dati!$E$46-Dati!$D$46),IF(D12-Dati!$D$46&gt;0,D12-Dati!$D$46,0)*Dati!$E$47,(Dati!$E$46-Dati!$D$46)*Dati!$E$47)+IF(D12-Dati!$E$46&gt;0,D12-Dati!$E$46,0)*Dati!$F$47),0)</f>
        <v>17224.233333333334</v>
      </c>
      <c r="F12" s="3">
        <f t="shared" si="0"/>
        <v>24155.766666666666</v>
      </c>
      <c r="G12" s="39">
        <f t="shared" si="1"/>
        <v>1</v>
      </c>
      <c r="H12" s="39">
        <f t="shared" si="11"/>
        <v>0</v>
      </c>
      <c r="I12" s="39">
        <f t="shared" si="12"/>
        <v>0</v>
      </c>
      <c r="J12" s="39">
        <f t="shared" si="13"/>
        <v>0</v>
      </c>
      <c r="K12" s="37">
        <f>G12*Dati!$F$9+H12*Dati!$F$10+I12*Dati!$F$11+Simulazione!J12*Dati!$F$12</f>
        <v>450</v>
      </c>
      <c r="L12" s="37">
        <f>G12*Dati!$H$9+H12*Dati!$H$10+I12*Dati!$H$11+Simulazione!J12*Dati!$H$12</f>
        <v>1</v>
      </c>
      <c r="M12" s="9">
        <f>G12*Dati!$E$9+H12*Dati!$E$10+I12*Dati!$E$11+Simulazione!J12*Dati!$E$12</f>
        <v>8000</v>
      </c>
      <c r="N12" s="9">
        <f>IF(G12-G11=0,0,(G12-G11)*Dati!$J$9)+IF(H12-H11=0,0,(H12-H11)*Dati!$J$10)+IF(I12-I11=0,0,(I12-I11)*Dati!$J$11)+IF(J12-J11=0,0,(J12-J11)*Dati!$J$12)</f>
        <v>0</v>
      </c>
      <c r="O12" s="34">
        <f t="shared" si="14"/>
        <v>0</v>
      </c>
      <c r="P12" s="34">
        <f t="shared" si="3"/>
        <v>0</v>
      </c>
      <c r="Q12" s="34">
        <f t="shared" si="15"/>
        <v>0</v>
      </c>
      <c r="R12" s="34">
        <f t="shared" si="16"/>
        <v>1</v>
      </c>
      <c r="S12" s="40">
        <f t="shared" si="4"/>
        <v>1</v>
      </c>
      <c r="T12" s="43">
        <f t="shared" si="5"/>
        <v>1</v>
      </c>
      <c r="U12" s="3">
        <f>O12*Dati!$B$3+Simulazione!P12*Dati!$B$4+Simulazione!Q12*Dati!$B$5+Simulazione!R12*Dati!$B$6</f>
        <v>40000</v>
      </c>
      <c r="V12" s="35">
        <f>IF(R12*Dati!$Q$6&lt;K12,R12*Dati!$Q$6,K12)</f>
        <v>108</v>
      </c>
      <c r="W12" s="35">
        <f>IF(R12*Dati!$P$6+SUM(V12:V12)&lt;K12,R12*Dati!$P$6,K12-SUM(V12:V12))</f>
        <v>132</v>
      </c>
      <c r="X12" s="35">
        <f>IF(R12*Dati!$O$6+SUM(V12:W12)&lt;K12,R12*Dati!$O$6,K12-SUM(V12:W12))</f>
        <v>0</v>
      </c>
      <c r="Y12" s="35">
        <f>IF(R12*Dati!$N$6+SUM(V12:X12)&lt;K12,R12*Dati!$N$6,K12-SUM(V12:X12))</f>
        <v>0</v>
      </c>
      <c r="Z12" s="35">
        <f>IF($Q12*Dati!$Q$5+SUM(V12:Y12)&lt;$K12,$Q12*Dati!$Q$5,$K12-SUM(V12:Y12))</f>
        <v>0</v>
      </c>
      <c r="AA12" s="35">
        <f>IF($Q12*Dati!$P$5+SUM(V12:Z12)&lt;$K12,$Q12*Dati!$P$5,$K12-SUM(V12:Z12))</f>
        <v>0</v>
      </c>
      <c r="AB12" s="35">
        <f>IF($Q12*Dati!$O$5+SUM(V12:AA12)&lt;$K12,$Q12*Dati!$O$5,$K12-SUM(V12:AA12))</f>
        <v>0</v>
      </c>
      <c r="AC12" s="35">
        <f>IF($Q12*Dati!$N$5+SUM(V12:AB12)&lt;$K12,$Q12*Dati!$N$5,$K12-SUM(V12:AB12))</f>
        <v>0</v>
      </c>
      <c r="AD12" s="35">
        <f>IF($P12*Dati!$Q$4+SUM(V12:AC12)&lt;$K12,$P12*Dati!$Q$4,$K12-SUM(V12:AC12))</f>
        <v>0</v>
      </c>
      <c r="AE12" s="35">
        <f>IF($P12*Dati!$P$4+SUM(V12:AD12)&lt;$K12,$P12*Dati!$P$4,$K12-SUM(V12:AD12))</f>
        <v>0</v>
      </c>
      <c r="AF12" s="35">
        <f>IF($P12*Dati!$O$4+SUM(V12:AE12)&lt;$K12,$P12*Dati!$O$4,$K12-SUM(V12:AE12))</f>
        <v>0</v>
      </c>
      <c r="AG12" s="35">
        <f>IF($P12*Dati!$N$4+SUM(V12:AF12)&lt;$K12,$P12*Dati!$N$4,$K12-SUM(V12:AF12))</f>
        <v>0</v>
      </c>
      <c r="AH12" s="35">
        <f>IF($O12*Dati!$Q$3+SUM(V12:AG12)&lt;$K12,$O12*Dati!$Q$3,$K12-SUM(V12:AG12))</f>
        <v>0</v>
      </c>
      <c r="AI12" s="35">
        <f>IF($O12*Dati!$P$3+SUM(V12:AH12)&lt;$K12,$O12*Dati!$P$3,$K12-SUM(V12:AH12))</f>
        <v>0</v>
      </c>
      <c r="AJ12" s="35">
        <f>IF($O12*Dati!$O$3+SUM(V12:AI12)&lt;$K12,$O12*Dati!$O$3,$K12-SUM(V12:AI12))</f>
        <v>0</v>
      </c>
      <c r="AK12" s="35">
        <f>IF($O12*Dati!$N$3+SUM(V12:AJ12)&lt;$K12,$O12*Dati!$N$3,$K12-SUM(V12:AJ12))</f>
        <v>0</v>
      </c>
      <c r="AL12" s="35">
        <f t="shared" si="6"/>
        <v>240</v>
      </c>
      <c r="AM12" s="3">
        <f>(V12*Dati!$U$6+W12*Dati!$T$6+X12*Dati!$S$6+Y12*Dati!$R$6)+(Z12*Dati!$U$5+AA12*Dati!$T$5+AB12*Dati!$S$5+AC12*Dati!$R$5)+(AD12*Dati!$U$4+AE12*Dati!$T$4+AF12*Dati!$S$4+AG12*Dati!$R$4)+(AH12*Dati!$U$3+AI12*Dati!$T$3+AJ12*Dati!$S$3+AK12*Dati!$R$3)</f>
        <v>91380</v>
      </c>
      <c r="AN12" s="34">
        <f t="shared" si="17"/>
        <v>1</v>
      </c>
      <c r="AO12" s="34">
        <f t="shared" si="7"/>
        <v>0</v>
      </c>
      <c r="AP12" s="34">
        <f t="shared" si="7"/>
        <v>0</v>
      </c>
      <c r="AQ12" s="34">
        <f t="shared" si="7"/>
        <v>0</v>
      </c>
      <c r="AR12" s="6">
        <f>AN12*Dati!$B$21+AO12*Dati!$B$22+AP12*Dati!$B$23+AQ12*Dati!$B$24</f>
        <v>2000</v>
      </c>
    </row>
    <row r="13" spans="1:44" x14ac:dyDescent="0.25">
      <c r="A13" s="49"/>
      <c r="B13" s="11">
        <f t="shared" si="8"/>
        <v>11</v>
      </c>
      <c r="C13" s="3">
        <f t="shared" si="9"/>
        <v>208781.9</v>
      </c>
      <c r="D13" s="3">
        <f t="shared" si="10"/>
        <v>41380</v>
      </c>
      <c r="E13" s="3">
        <f>IF(D13&gt;0,(IF(D13&lt;Dati!$B$46,D13*Dati!$B$47,Dati!$B$46*Dati!$B$47)+IF(IF(D13-Dati!$B$46&gt;0,D13-Dati!$B$46,0)&lt;(Dati!$C$46-Dati!$B$46),IF(D13-Dati!$B$46&gt;0,D13-Dati!$B$46,0)*Dati!$C$47,(Dati!$C$46-Dati!$B$46)*Dati!$C$47)+IF(IF(D13-Dati!$C$46&gt;0,D13-Dati!$C$46,0)&lt;(Dati!$D$46-Dati!$C$46),IF(D13-Dati!$C$46&gt;0,D13-Dati!$C$46,0)*Dati!$D$47,(Dati!$D$46-Dati!$C$46)*Dati!$D$47)+IF(IF(D13-Dati!$D$46&gt;0,D13-Dati!$D$46,0)&lt;(Dati!$E$46-Dati!$D$46),IF(D13-Dati!$D$46&gt;0,D13-Dati!$D$46,0)*Dati!$E$47,(Dati!$E$46-Dati!$D$46)*Dati!$E$47)+IF(D13-Dati!$E$46&gt;0,D13-Dati!$E$46,0)*Dati!$F$47),0)</f>
        <v>17224.233333333334</v>
      </c>
      <c r="F13" s="3">
        <f t="shared" si="0"/>
        <v>24155.766666666666</v>
      </c>
      <c r="G13" s="39">
        <f t="shared" si="1"/>
        <v>1</v>
      </c>
      <c r="H13" s="39">
        <f t="shared" si="11"/>
        <v>0</v>
      </c>
      <c r="I13" s="39">
        <f t="shared" si="12"/>
        <v>0</v>
      </c>
      <c r="J13" s="39">
        <f t="shared" si="13"/>
        <v>0</v>
      </c>
      <c r="K13" s="37">
        <f>G13*Dati!$F$9+H13*Dati!$F$10+I13*Dati!$F$11+Simulazione!J13*Dati!$F$12</f>
        <v>450</v>
      </c>
      <c r="L13" s="37">
        <f>G13*Dati!$H$9+H13*Dati!$H$10+I13*Dati!$H$11+Simulazione!J13*Dati!$H$12</f>
        <v>1</v>
      </c>
      <c r="M13" s="9">
        <f>G13*Dati!$E$9+H13*Dati!$E$10+I13*Dati!$E$11+Simulazione!J13*Dati!$E$12</f>
        <v>8000</v>
      </c>
      <c r="N13" s="9">
        <f>IF(G13-G12=0,0,(G13-G12)*Dati!$J$9)+IF(H13-H12=0,0,(H13-H12)*Dati!$J$10)+IF(I13-I12=0,0,(I13-I12)*Dati!$J$11)+IF(J13-J12=0,0,(J13-J12)*Dati!$J$12)</f>
        <v>0</v>
      </c>
      <c r="O13" s="34">
        <f t="shared" si="14"/>
        <v>0</v>
      </c>
      <c r="P13" s="34">
        <f t="shared" si="3"/>
        <v>0</v>
      </c>
      <c r="Q13" s="34">
        <f t="shared" si="15"/>
        <v>0</v>
      </c>
      <c r="R13" s="34">
        <f t="shared" si="16"/>
        <v>1</v>
      </c>
      <c r="S13" s="40">
        <f t="shared" si="4"/>
        <v>1</v>
      </c>
      <c r="T13" s="43">
        <f t="shared" si="5"/>
        <v>1</v>
      </c>
      <c r="U13" s="3">
        <f>O13*Dati!$B$3+Simulazione!P13*Dati!$B$4+Simulazione!Q13*Dati!$B$5+Simulazione!R13*Dati!$B$6</f>
        <v>40000</v>
      </c>
      <c r="V13" s="35">
        <f>IF(R13*Dati!$Q$6&lt;K13,R13*Dati!$Q$6,K13)</f>
        <v>108</v>
      </c>
      <c r="W13" s="35">
        <f>IF(R13*Dati!$P$6+SUM(V13:V13)&lt;K13,R13*Dati!$P$6,K13-SUM(V13:V13))</f>
        <v>132</v>
      </c>
      <c r="X13" s="35">
        <f>IF(R13*Dati!$O$6+SUM(V13:W13)&lt;K13,R13*Dati!$O$6,K13-SUM(V13:W13))</f>
        <v>0</v>
      </c>
      <c r="Y13" s="35">
        <f>IF(R13*Dati!$N$6+SUM(V13:X13)&lt;K13,R13*Dati!$N$6,K13-SUM(V13:X13))</f>
        <v>0</v>
      </c>
      <c r="Z13" s="35">
        <f>IF($Q13*Dati!$Q$5+SUM(V13:Y13)&lt;$K13,$Q13*Dati!$Q$5,$K13-SUM(V13:Y13))</f>
        <v>0</v>
      </c>
      <c r="AA13" s="35">
        <f>IF($Q13*Dati!$P$5+SUM(V13:Z13)&lt;$K13,$Q13*Dati!$P$5,$K13-SUM(V13:Z13))</f>
        <v>0</v>
      </c>
      <c r="AB13" s="35">
        <f>IF($Q13*Dati!$O$5+SUM(V13:AA13)&lt;$K13,$Q13*Dati!$O$5,$K13-SUM(V13:AA13))</f>
        <v>0</v>
      </c>
      <c r="AC13" s="35">
        <f>IF($Q13*Dati!$N$5+SUM(V13:AB13)&lt;$K13,$Q13*Dati!$N$5,$K13-SUM(V13:AB13))</f>
        <v>0</v>
      </c>
      <c r="AD13" s="35">
        <f>IF($P13*Dati!$Q$4+SUM(V13:AC13)&lt;$K13,$P13*Dati!$Q$4,$K13-SUM(V13:AC13))</f>
        <v>0</v>
      </c>
      <c r="AE13" s="35">
        <f>IF($P13*Dati!$P$4+SUM(V13:AD13)&lt;$K13,$P13*Dati!$P$4,$K13-SUM(V13:AD13))</f>
        <v>0</v>
      </c>
      <c r="AF13" s="35">
        <f>IF($P13*Dati!$O$4+SUM(V13:AE13)&lt;$K13,$P13*Dati!$O$4,$K13-SUM(V13:AE13))</f>
        <v>0</v>
      </c>
      <c r="AG13" s="35">
        <f>IF($P13*Dati!$N$4+SUM(V13:AF13)&lt;$K13,$P13*Dati!$N$4,$K13-SUM(V13:AF13))</f>
        <v>0</v>
      </c>
      <c r="AH13" s="35">
        <f>IF($O13*Dati!$Q$3+SUM(V13:AG13)&lt;$K13,$O13*Dati!$Q$3,$K13-SUM(V13:AG13))</f>
        <v>0</v>
      </c>
      <c r="AI13" s="35">
        <f>IF($O13*Dati!$P$3+SUM(V13:AH13)&lt;$K13,$O13*Dati!$P$3,$K13-SUM(V13:AH13))</f>
        <v>0</v>
      </c>
      <c r="AJ13" s="35">
        <f>IF($O13*Dati!$O$3+SUM(V13:AI13)&lt;$K13,$O13*Dati!$O$3,$K13-SUM(V13:AI13))</f>
        <v>0</v>
      </c>
      <c r="AK13" s="35">
        <f>IF($O13*Dati!$N$3+SUM(V13:AJ13)&lt;$K13,$O13*Dati!$N$3,$K13-SUM(V13:AJ13))</f>
        <v>0</v>
      </c>
      <c r="AL13" s="35">
        <f t="shared" si="6"/>
        <v>240</v>
      </c>
      <c r="AM13" s="3">
        <f>(V13*Dati!$U$6+W13*Dati!$T$6+X13*Dati!$S$6+Y13*Dati!$R$6)+(Z13*Dati!$U$5+AA13*Dati!$T$5+AB13*Dati!$S$5+AC13*Dati!$R$5)+(AD13*Dati!$U$4+AE13*Dati!$T$4+AF13*Dati!$S$4+AG13*Dati!$R$4)+(AH13*Dati!$U$3+AI13*Dati!$T$3+AJ13*Dati!$S$3+AK13*Dati!$R$3)</f>
        <v>91380</v>
      </c>
      <c r="AN13" s="34">
        <f t="shared" si="17"/>
        <v>1</v>
      </c>
      <c r="AO13" s="34">
        <f t="shared" si="7"/>
        <v>0</v>
      </c>
      <c r="AP13" s="34">
        <f t="shared" si="7"/>
        <v>0</v>
      </c>
      <c r="AQ13" s="34">
        <f t="shared" si="7"/>
        <v>0</v>
      </c>
      <c r="AR13" s="6">
        <f>AN13*Dati!$B$21+AO13*Dati!$B$22+AP13*Dati!$B$23+AQ13*Dati!$B$24</f>
        <v>2000</v>
      </c>
    </row>
    <row r="14" spans="1:44" x14ac:dyDescent="0.25">
      <c r="A14" s="50"/>
      <c r="B14" s="11">
        <f t="shared" si="8"/>
        <v>12</v>
      </c>
      <c r="C14" s="3">
        <f t="shared" si="9"/>
        <v>232937.66666666666</v>
      </c>
      <c r="D14" s="3">
        <f t="shared" si="10"/>
        <v>41380</v>
      </c>
      <c r="E14" s="3">
        <f>IF(D14&gt;0,(IF(D14&lt;Dati!$B$46,D14*Dati!$B$47,Dati!$B$46*Dati!$B$47)+IF(IF(D14-Dati!$B$46&gt;0,D14-Dati!$B$46,0)&lt;(Dati!$C$46-Dati!$B$46),IF(D14-Dati!$B$46&gt;0,D14-Dati!$B$46,0)*Dati!$C$47,(Dati!$C$46-Dati!$B$46)*Dati!$C$47)+IF(IF(D14-Dati!$C$46&gt;0,D14-Dati!$C$46,0)&lt;(Dati!$D$46-Dati!$C$46),IF(D14-Dati!$C$46&gt;0,D14-Dati!$C$46,0)*Dati!$D$47,(Dati!$D$46-Dati!$C$46)*Dati!$D$47)+IF(IF(D14-Dati!$D$46&gt;0,D14-Dati!$D$46,0)&lt;(Dati!$E$46-Dati!$D$46),IF(D14-Dati!$D$46&gt;0,D14-Dati!$D$46,0)*Dati!$E$47,(Dati!$E$46-Dati!$D$46)*Dati!$E$47)+IF(D14-Dati!$E$46&gt;0,D14-Dati!$E$46,0)*Dati!$F$47),0)</f>
        <v>17224.233333333334</v>
      </c>
      <c r="F14" s="3">
        <f t="shared" si="0"/>
        <v>24155.766666666666</v>
      </c>
      <c r="G14" s="39">
        <f t="shared" si="1"/>
        <v>1</v>
      </c>
      <c r="H14" s="39">
        <f t="shared" si="11"/>
        <v>0</v>
      </c>
      <c r="I14" s="39">
        <f t="shared" si="12"/>
        <v>0</v>
      </c>
      <c r="J14" s="39">
        <f t="shared" si="13"/>
        <v>0</v>
      </c>
      <c r="K14" s="37">
        <f>G14*Dati!$F$9+H14*Dati!$F$10+I14*Dati!$F$11+Simulazione!J14*Dati!$F$12</f>
        <v>450</v>
      </c>
      <c r="L14" s="37">
        <f>G14*Dati!$H$9+H14*Dati!$H$10+I14*Dati!$H$11+Simulazione!J14*Dati!$H$12</f>
        <v>1</v>
      </c>
      <c r="M14" s="9">
        <f>G14*Dati!$E$9+H14*Dati!$E$10+I14*Dati!$E$11+Simulazione!J14*Dati!$E$12</f>
        <v>8000</v>
      </c>
      <c r="N14" s="9">
        <f>IF(G14-G13=0,0,(G14-G13)*Dati!$J$9)+IF(H14-H13=0,0,(H14-H13)*Dati!$J$10)+IF(I14-I13=0,0,(I14-I13)*Dati!$J$11)+IF(J14-J13=0,0,(J14-J13)*Dati!$J$12)</f>
        <v>0</v>
      </c>
      <c r="O14" s="34">
        <f t="shared" si="14"/>
        <v>0</v>
      </c>
      <c r="P14" s="34">
        <f t="shared" si="3"/>
        <v>0</v>
      </c>
      <c r="Q14" s="34">
        <f t="shared" si="15"/>
        <v>0</v>
      </c>
      <c r="R14" s="34">
        <f t="shared" si="16"/>
        <v>1</v>
      </c>
      <c r="S14" s="40">
        <f t="shared" si="4"/>
        <v>1</v>
      </c>
      <c r="T14" s="43">
        <f t="shared" si="5"/>
        <v>1</v>
      </c>
      <c r="U14" s="3">
        <f>O14*Dati!$B$3+Simulazione!P14*Dati!$B$4+Simulazione!Q14*Dati!$B$5+Simulazione!R14*Dati!$B$6</f>
        <v>40000</v>
      </c>
      <c r="V14" s="35">
        <f>IF(R14*Dati!$Q$6&lt;K14,R14*Dati!$Q$6,K14)</f>
        <v>108</v>
      </c>
      <c r="W14" s="35">
        <f>IF(R14*Dati!$P$6+SUM(V14:V14)&lt;K14,R14*Dati!$P$6,K14-SUM(V14:V14))</f>
        <v>132</v>
      </c>
      <c r="X14" s="35">
        <f>IF(R14*Dati!$O$6+SUM(V14:W14)&lt;K14,R14*Dati!$O$6,K14-SUM(V14:W14))</f>
        <v>0</v>
      </c>
      <c r="Y14" s="35">
        <f>IF(R14*Dati!$N$6+SUM(V14:X14)&lt;K14,R14*Dati!$N$6,K14-SUM(V14:X14))</f>
        <v>0</v>
      </c>
      <c r="Z14" s="35">
        <f>IF($Q14*Dati!$Q$5+SUM(V14:Y14)&lt;$K14,$Q14*Dati!$Q$5,$K14-SUM(V14:Y14))</f>
        <v>0</v>
      </c>
      <c r="AA14" s="35">
        <f>IF($Q14*Dati!$P$5+SUM(V14:Z14)&lt;$K14,$Q14*Dati!$P$5,$K14-SUM(V14:Z14))</f>
        <v>0</v>
      </c>
      <c r="AB14" s="35">
        <f>IF($Q14*Dati!$O$5+SUM(V14:AA14)&lt;$K14,$Q14*Dati!$O$5,$K14-SUM(V14:AA14))</f>
        <v>0</v>
      </c>
      <c r="AC14" s="35">
        <f>IF($Q14*Dati!$N$5+SUM(V14:AB14)&lt;$K14,$Q14*Dati!$N$5,$K14-SUM(V14:AB14))</f>
        <v>0</v>
      </c>
      <c r="AD14" s="35">
        <f>IF($P14*Dati!$Q$4+SUM(V14:AC14)&lt;$K14,$P14*Dati!$Q$4,$K14-SUM(V14:AC14))</f>
        <v>0</v>
      </c>
      <c r="AE14" s="35">
        <f>IF($P14*Dati!$P$4+SUM(V14:AD14)&lt;$K14,$P14*Dati!$P$4,$K14-SUM(V14:AD14))</f>
        <v>0</v>
      </c>
      <c r="AF14" s="35">
        <f>IF($P14*Dati!$O$4+SUM(V14:AE14)&lt;$K14,$P14*Dati!$O$4,$K14-SUM(V14:AE14))</f>
        <v>0</v>
      </c>
      <c r="AG14" s="35">
        <f>IF($P14*Dati!$N$4+SUM(V14:AF14)&lt;$K14,$P14*Dati!$N$4,$K14-SUM(V14:AF14))</f>
        <v>0</v>
      </c>
      <c r="AH14" s="35">
        <f>IF($O14*Dati!$Q$3+SUM(V14:AG14)&lt;$K14,$O14*Dati!$Q$3,$K14-SUM(V14:AG14))</f>
        <v>0</v>
      </c>
      <c r="AI14" s="35">
        <f>IF($O14*Dati!$P$3+SUM(V14:AH14)&lt;$K14,$O14*Dati!$P$3,$K14-SUM(V14:AH14))</f>
        <v>0</v>
      </c>
      <c r="AJ14" s="35">
        <f>IF($O14*Dati!$O$3+SUM(V14:AI14)&lt;$K14,$O14*Dati!$O$3,$K14-SUM(V14:AI14))</f>
        <v>0</v>
      </c>
      <c r="AK14" s="35">
        <f>IF($O14*Dati!$N$3+SUM(V14:AJ14)&lt;$K14,$O14*Dati!$N$3,$K14-SUM(V14:AJ14))</f>
        <v>0</v>
      </c>
      <c r="AL14" s="35">
        <f t="shared" si="6"/>
        <v>240</v>
      </c>
      <c r="AM14" s="3">
        <f>(V14*Dati!$U$6+W14*Dati!$T$6+X14*Dati!$S$6+Y14*Dati!$R$6)+(Z14*Dati!$U$5+AA14*Dati!$T$5+AB14*Dati!$S$5+AC14*Dati!$R$5)+(AD14*Dati!$U$4+AE14*Dati!$T$4+AF14*Dati!$S$4+AG14*Dati!$R$4)+(AH14*Dati!$U$3+AI14*Dati!$T$3+AJ14*Dati!$S$3+AK14*Dati!$R$3)</f>
        <v>91380</v>
      </c>
      <c r="AN14" s="34">
        <f t="shared" si="17"/>
        <v>1</v>
      </c>
      <c r="AO14" s="34">
        <f t="shared" si="7"/>
        <v>0</v>
      </c>
      <c r="AP14" s="34">
        <f t="shared" si="7"/>
        <v>0</v>
      </c>
      <c r="AQ14" s="34">
        <f t="shared" si="7"/>
        <v>0</v>
      </c>
      <c r="AR14" s="6">
        <f>AN14*Dati!$B$21+AO14*Dati!$B$22+AP14*Dati!$B$23+AQ14*Dati!$B$24</f>
        <v>2000</v>
      </c>
    </row>
    <row r="15" spans="1:44" x14ac:dyDescent="0.25">
      <c r="A15" s="48">
        <f>A3+1</f>
        <v>2</v>
      </c>
      <c r="B15" s="11">
        <f t="shared" si="8"/>
        <v>13</v>
      </c>
      <c r="C15" s="3">
        <f t="shared" si="9"/>
        <v>257093.43333333332</v>
      </c>
      <c r="D15" s="3">
        <f t="shared" si="10"/>
        <v>41380</v>
      </c>
      <c r="E15" s="3">
        <f>IF(D15&gt;0,(IF(D15&lt;Dati!$B$46,D15*Dati!$B$47,Dati!$B$46*Dati!$B$47)+IF(IF(D15-Dati!$B$46&gt;0,D15-Dati!$B$46,0)&lt;(Dati!$C$46-Dati!$B$46),IF(D15-Dati!$B$46&gt;0,D15-Dati!$B$46,0)*Dati!$C$47,(Dati!$C$46-Dati!$B$46)*Dati!$C$47)+IF(IF(D15-Dati!$C$46&gt;0,D15-Dati!$C$46,0)&lt;(Dati!$D$46-Dati!$C$46),IF(D15-Dati!$C$46&gt;0,D15-Dati!$C$46,0)*Dati!$D$47,(Dati!$D$46-Dati!$C$46)*Dati!$D$47)+IF(IF(D15-Dati!$D$46&gt;0,D15-Dati!$D$46,0)&lt;(Dati!$E$46-Dati!$D$46),IF(D15-Dati!$D$46&gt;0,D15-Dati!$D$46,0)*Dati!$E$47,(Dati!$E$46-Dati!$D$46)*Dati!$E$47)+IF(D15-Dati!$E$46&gt;0,D15-Dati!$E$46,0)*Dati!$F$47),0)</f>
        <v>17224.233333333334</v>
      </c>
      <c r="F15" s="3">
        <f t="shared" si="0"/>
        <v>24155.766666666666</v>
      </c>
      <c r="G15" s="39">
        <f t="shared" si="1"/>
        <v>1</v>
      </c>
      <c r="H15" s="39">
        <f t="shared" si="11"/>
        <v>0</v>
      </c>
      <c r="I15" s="39">
        <f t="shared" si="12"/>
        <v>0</v>
      </c>
      <c r="J15" s="39">
        <f t="shared" si="13"/>
        <v>0</v>
      </c>
      <c r="K15" s="37">
        <f>G15*Dati!$F$9+H15*Dati!$F$10+I15*Dati!$F$11+Simulazione!J15*Dati!$F$12</f>
        <v>450</v>
      </c>
      <c r="L15" s="37">
        <f>G15*Dati!$H$9+H15*Dati!$H$10+I15*Dati!$H$11+Simulazione!J15*Dati!$H$12</f>
        <v>1</v>
      </c>
      <c r="M15" s="9">
        <f>G15*Dati!$E$9+H15*Dati!$E$10+I15*Dati!$E$11+Simulazione!J15*Dati!$E$12</f>
        <v>8000</v>
      </c>
      <c r="N15" s="9">
        <f>IF(G15-G14=0,0,(G15-G14)*Dati!$J$9)+IF(H15-H14=0,0,(H15-H14)*Dati!$J$10)+IF(I15-I14=0,0,(I15-I14)*Dati!$J$11)+IF(J15-J14=0,0,(J15-J14)*Dati!$J$12)</f>
        <v>0</v>
      </c>
      <c r="O15" s="34">
        <f t="shared" si="14"/>
        <v>0</v>
      </c>
      <c r="P15" s="34">
        <f t="shared" si="3"/>
        <v>0</v>
      </c>
      <c r="Q15" s="34">
        <f t="shared" si="15"/>
        <v>0</v>
      </c>
      <c r="R15" s="34">
        <f t="shared" si="16"/>
        <v>1</v>
      </c>
      <c r="S15" s="40">
        <f t="shared" si="4"/>
        <v>1</v>
      </c>
      <c r="T15" s="43">
        <f t="shared" si="5"/>
        <v>1</v>
      </c>
      <c r="U15" s="3">
        <f>O15*Dati!$B$3+Simulazione!P15*Dati!$B$4+Simulazione!Q15*Dati!$B$5+Simulazione!R15*Dati!$B$6</f>
        <v>40000</v>
      </c>
      <c r="V15" s="35">
        <f>IF(R15*Dati!$Q$6&lt;K15,R15*Dati!$Q$6,K15)</f>
        <v>108</v>
      </c>
      <c r="W15" s="35">
        <f>IF(R15*Dati!$P$6+SUM(V15:V15)&lt;K15,R15*Dati!$P$6,K15-SUM(V15:V15))</f>
        <v>132</v>
      </c>
      <c r="X15" s="35">
        <f>IF(R15*Dati!$O$6+SUM(V15:W15)&lt;K15,R15*Dati!$O$6,K15-SUM(V15:W15))</f>
        <v>0</v>
      </c>
      <c r="Y15" s="35">
        <f>IF(R15*Dati!$N$6+SUM(V15:X15)&lt;K15,R15*Dati!$N$6,K15-SUM(V15:X15))</f>
        <v>0</v>
      </c>
      <c r="Z15" s="35">
        <f>IF($Q15*Dati!$Q$5+SUM(V15:Y15)&lt;$K15,$Q15*Dati!$Q$5,$K15-SUM(V15:Y15))</f>
        <v>0</v>
      </c>
      <c r="AA15" s="35">
        <f>IF($Q15*Dati!$P$5+SUM(V15:Z15)&lt;$K15,$Q15*Dati!$P$5,$K15-SUM(V15:Z15))</f>
        <v>0</v>
      </c>
      <c r="AB15" s="35">
        <f>IF($Q15*Dati!$O$5+SUM(V15:AA15)&lt;$K15,$Q15*Dati!$O$5,$K15-SUM(V15:AA15))</f>
        <v>0</v>
      </c>
      <c r="AC15" s="35">
        <f>IF($Q15*Dati!$N$5+SUM(V15:AB15)&lt;$K15,$Q15*Dati!$N$5,$K15-SUM(V15:AB15))</f>
        <v>0</v>
      </c>
      <c r="AD15" s="35">
        <f>IF($P15*Dati!$Q$4+SUM(V15:AC15)&lt;$K15,$P15*Dati!$Q$4,$K15-SUM(V15:AC15))</f>
        <v>0</v>
      </c>
      <c r="AE15" s="35">
        <f>IF($P15*Dati!$P$4+SUM(V15:AD15)&lt;$K15,$P15*Dati!$P$4,$K15-SUM(V15:AD15))</f>
        <v>0</v>
      </c>
      <c r="AF15" s="35">
        <f>IF($P15*Dati!$O$4+SUM(V15:AE15)&lt;$K15,$P15*Dati!$O$4,$K15-SUM(V15:AE15))</f>
        <v>0</v>
      </c>
      <c r="AG15" s="35">
        <f>IF($P15*Dati!$N$4+SUM(V15:AF15)&lt;$K15,$P15*Dati!$N$4,$K15-SUM(V15:AF15))</f>
        <v>0</v>
      </c>
      <c r="AH15" s="35">
        <f>IF($O15*Dati!$Q$3+SUM(V15:AG15)&lt;$K15,$O15*Dati!$Q$3,$K15-SUM(V15:AG15))</f>
        <v>0</v>
      </c>
      <c r="AI15" s="35">
        <f>IF($O15*Dati!$P$3+SUM(V15:AH15)&lt;$K15,$O15*Dati!$P$3,$K15-SUM(V15:AH15))</f>
        <v>0</v>
      </c>
      <c r="AJ15" s="35">
        <f>IF($O15*Dati!$O$3+SUM(V15:AI15)&lt;$K15,$O15*Dati!$O$3,$K15-SUM(V15:AI15))</f>
        <v>0</v>
      </c>
      <c r="AK15" s="35">
        <f>IF($O15*Dati!$N$3+SUM(V15:AJ15)&lt;$K15,$O15*Dati!$N$3,$K15-SUM(V15:AJ15))</f>
        <v>0</v>
      </c>
      <c r="AL15" s="35">
        <f t="shared" si="6"/>
        <v>240</v>
      </c>
      <c r="AM15" s="3">
        <f>(V15*Dati!$U$6+W15*Dati!$T$6+X15*Dati!$S$6+Y15*Dati!$R$6)+(Z15*Dati!$U$5+AA15*Dati!$T$5+AB15*Dati!$S$5+AC15*Dati!$R$5)+(AD15*Dati!$U$4+AE15*Dati!$T$4+AF15*Dati!$S$4+AG15*Dati!$R$4)+(AH15*Dati!$U$3+AI15*Dati!$T$3+AJ15*Dati!$S$3+AK15*Dati!$R$3)</f>
        <v>91380</v>
      </c>
      <c r="AN15" s="34">
        <f t="shared" si="17"/>
        <v>1</v>
      </c>
      <c r="AO15" s="34">
        <f t="shared" si="7"/>
        <v>0</v>
      </c>
      <c r="AP15" s="34">
        <f t="shared" si="7"/>
        <v>0</v>
      </c>
      <c r="AQ15" s="34">
        <f t="shared" si="7"/>
        <v>0</v>
      </c>
      <c r="AR15" s="6">
        <f>AN15*Dati!$B$21+AO15*Dati!$B$22+AP15*Dati!$B$23+AQ15*Dati!$B$24</f>
        <v>2000</v>
      </c>
    </row>
    <row r="16" spans="1:44" x14ac:dyDescent="0.25">
      <c r="A16" s="49"/>
      <c r="B16" s="11">
        <f t="shared" si="8"/>
        <v>14</v>
      </c>
      <c r="C16" s="3">
        <f t="shared" si="9"/>
        <v>281249.2</v>
      </c>
      <c r="D16" s="3">
        <f t="shared" si="10"/>
        <v>41380</v>
      </c>
      <c r="E16" s="3">
        <f>IF(D16&gt;0,(IF(D16&lt;Dati!$B$46,D16*Dati!$B$47,Dati!$B$46*Dati!$B$47)+IF(IF(D16-Dati!$B$46&gt;0,D16-Dati!$B$46,0)&lt;(Dati!$C$46-Dati!$B$46),IF(D16-Dati!$B$46&gt;0,D16-Dati!$B$46,0)*Dati!$C$47,(Dati!$C$46-Dati!$B$46)*Dati!$C$47)+IF(IF(D16-Dati!$C$46&gt;0,D16-Dati!$C$46,0)&lt;(Dati!$D$46-Dati!$C$46),IF(D16-Dati!$C$46&gt;0,D16-Dati!$C$46,0)*Dati!$D$47,(Dati!$D$46-Dati!$C$46)*Dati!$D$47)+IF(IF(D16-Dati!$D$46&gt;0,D16-Dati!$D$46,0)&lt;(Dati!$E$46-Dati!$D$46),IF(D16-Dati!$D$46&gt;0,D16-Dati!$D$46,0)*Dati!$E$47,(Dati!$E$46-Dati!$D$46)*Dati!$E$47)+IF(D16-Dati!$E$46&gt;0,D16-Dati!$E$46,0)*Dati!$F$47),0)</f>
        <v>17224.233333333334</v>
      </c>
      <c r="F16" s="3">
        <f t="shared" si="0"/>
        <v>24155.766666666666</v>
      </c>
      <c r="G16" s="39">
        <f t="shared" si="1"/>
        <v>1</v>
      </c>
      <c r="H16" s="39">
        <f t="shared" si="11"/>
        <v>0</v>
      </c>
      <c r="I16" s="39">
        <f t="shared" si="12"/>
        <v>0</v>
      </c>
      <c r="J16" s="39">
        <f t="shared" si="13"/>
        <v>0</v>
      </c>
      <c r="K16" s="37">
        <f>G16*Dati!$F$9+H16*Dati!$F$10+I16*Dati!$F$11+Simulazione!J16*Dati!$F$12</f>
        <v>450</v>
      </c>
      <c r="L16" s="37">
        <f>G16*Dati!$H$9+H16*Dati!$H$10+I16*Dati!$H$11+Simulazione!J16*Dati!$H$12</f>
        <v>1</v>
      </c>
      <c r="M16" s="9">
        <f>G16*Dati!$E$9+H16*Dati!$E$10+I16*Dati!$E$11+Simulazione!J16*Dati!$E$12</f>
        <v>8000</v>
      </c>
      <c r="N16" s="9">
        <f>IF(G16-G15=0,0,(G16-G15)*Dati!$J$9)+IF(H16-H15=0,0,(H16-H15)*Dati!$J$10)+IF(I16-I15=0,0,(I16-I15)*Dati!$J$11)+IF(J16-J15=0,0,(J16-J15)*Dati!$J$12)</f>
        <v>0</v>
      </c>
      <c r="O16" s="34">
        <f t="shared" si="14"/>
        <v>0</v>
      </c>
      <c r="P16" s="34">
        <f t="shared" si="3"/>
        <v>0</v>
      </c>
      <c r="Q16" s="34">
        <f t="shared" si="15"/>
        <v>0</v>
      </c>
      <c r="R16" s="34">
        <f t="shared" si="16"/>
        <v>1</v>
      </c>
      <c r="S16" s="40">
        <f t="shared" si="4"/>
        <v>1</v>
      </c>
      <c r="T16" s="43">
        <f t="shared" si="5"/>
        <v>1</v>
      </c>
      <c r="U16" s="3">
        <f>O16*Dati!$B$3+Simulazione!P16*Dati!$B$4+Simulazione!Q16*Dati!$B$5+Simulazione!R16*Dati!$B$6</f>
        <v>40000</v>
      </c>
      <c r="V16" s="35">
        <f>IF(R16*Dati!$Q$6&lt;K16,R16*Dati!$Q$6,K16)</f>
        <v>108</v>
      </c>
      <c r="W16" s="35">
        <f>IF(R16*Dati!$P$6+SUM(V16:V16)&lt;K16,R16*Dati!$P$6,K16-SUM(V16:V16))</f>
        <v>132</v>
      </c>
      <c r="X16" s="35">
        <f>IF(R16*Dati!$O$6+SUM(V16:W16)&lt;K16,R16*Dati!$O$6,K16-SUM(V16:W16))</f>
        <v>0</v>
      </c>
      <c r="Y16" s="35">
        <f>IF(R16*Dati!$N$6+SUM(V16:X16)&lt;K16,R16*Dati!$N$6,K16-SUM(V16:X16))</f>
        <v>0</v>
      </c>
      <c r="Z16" s="35">
        <f>IF($Q16*Dati!$Q$5+SUM(V16:Y16)&lt;$K16,$Q16*Dati!$Q$5,$K16-SUM(V16:Y16))</f>
        <v>0</v>
      </c>
      <c r="AA16" s="35">
        <f>IF($Q16*Dati!$P$5+SUM(V16:Z16)&lt;$K16,$Q16*Dati!$P$5,$K16-SUM(V16:Z16))</f>
        <v>0</v>
      </c>
      <c r="AB16" s="35">
        <f>IF($Q16*Dati!$O$5+SUM(V16:AA16)&lt;$K16,$Q16*Dati!$O$5,$K16-SUM(V16:AA16))</f>
        <v>0</v>
      </c>
      <c r="AC16" s="35">
        <f>IF($Q16*Dati!$N$5+SUM(V16:AB16)&lt;$K16,$Q16*Dati!$N$5,$K16-SUM(V16:AB16))</f>
        <v>0</v>
      </c>
      <c r="AD16" s="35">
        <f>IF($P16*Dati!$Q$4+SUM(V16:AC16)&lt;$K16,$P16*Dati!$Q$4,$K16-SUM(V16:AC16))</f>
        <v>0</v>
      </c>
      <c r="AE16" s="35">
        <f>IF($P16*Dati!$P$4+SUM(V16:AD16)&lt;$K16,$P16*Dati!$P$4,$K16-SUM(V16:AD16))</f>
        <v>0</v>
      </c>
      <c r="AF16" s="35">
        <f>IF($P16*Dati!$O$4+SUM(V16:AE16)&lt;$K16,$P16*Dati!$O$4,$K16-SUM(V16:AE16))</f>
        <v>0</v>
      </c>
      <c r="AG16" s="35">
        <f>IF($P16*Dati!$N$4+SUM(V16:AF16)&lt;$K16,$P16*Dati!$N$4,$K16-SUM(V16:AF16))</f>
        <v>0</v>
      </c>
      <c r="AH16" s="35">
        <f>IF($O16*Dati!$Q$3+SUM(V16:AG16)&lt;$K16,$O16*Dati!$Q$3,$K16-SUM(V16:AG16))</f>
        <v>0</v>
      </c>
      <c r="AI16" s="35">
        <f>IF($O16*Dati!$P$3+SUM(V16:AH16)&lt;$K16,$O16*Dati!$P$3,$K16-SUM(V16:AH16))</f>
        <v>0</v>
      </c>
      <c r="AJ16" s="35">
        <f>IF($O16*Dati!$O$3+SUM(V16:AI16)&lt;$K16,$O16*Dati!$O$3,$K16-SUM(V16:AI16))</f>
        <v>0</v>
      </c>
      <c r="AK16" s="35">
        <f>IF($O16*Dati!$N$3+SUM(V16:AJ16)&lt;$K16,$O16*Dati!$N$3,$K16-SUM(V16:AJ16))</f>
        <v>0</v>
      </c>
      <c r="AL16" s="35">
        <f t="shared" si="6"/>
        <v>240</v>
      </c>
      <c r="AM16" s="3">
        <f>(V16*Dati!$U$6+W16*Dati!$T$6+X16*Dati!$S$6+Y16*Dati!$R$6)+(Z16*Dati!$U$5+AA16*Dati!$T$5+AB16*Dati!$S$5+AC16*Dati!$R$5)+(AD16*Dati!$U$4+AE16*Dati!$T$4+AF16*Dati!$S$4+AG16*Dati!$R$4)+(AH16*Dati!$U$3+AI16*Dati!$T$3+AJ16*Dati!$S$3+AK16*Dati!$R$3)</f>
        <v>91380</v>
      </c>
      <c r="AN16" s="34">
        <f t="shared" si="17"/>
        <v>1</v>
      </c>
      <c r="AO16" s="34">
        <f t="shared" si="7"/>
        <v>0</v>
      </c>
      <c r="AP16" s="34">
        <f t="shared" si="7"/>
        <v>0</v>
      </c>
      <c r="AQ16" s="34">
        <f t="shared" si="7"/>
        <v>0</v>
      </c>
      <c r="AR16" s="6">
        <f>AN16*Dati!$B$21+AO16*Dati!$B$22+AP16*Dati!$B$23+AQ16*Dati!$B$24</f>
        <v>2000</v>
      </c>
    </row>
    <row r="17" spans="1:44" x14ac:dyDescent="0.25">
      <c r="A17" s="49"/>
      <c r="B17" s="11">
        <f t="shared" si="8"/>
        <v>15</v>
      </c>
      <c r="C17" s="3">
        <f t="shared" si="9"/>
        <v>305404.96666666667</v>
      </c>
      <c r="D17" s="3">
        <f t="shared" si="10"/>
        <v>41380</v>
      </c>
      <c r="E17" s="3">
        <f>IF(D17&gt;0,(IF(D17&lt;Dati!$B$46,D17*Dati!$B$47,Dati!$B$46*Dati!$B$47)+IF(IF(D17-Dati!$B$46&gt;0,D17-Dati!$B$46,0)&lt;(Dati!$C$46-Dati!$B$46),IF(D17-Dati!$B$46&gt;0,D17-Dati!$B$46,0)*Dati!$C$47,(Dati!$C$46-Dati!$B$46)*Dati!$C$47)+IF(IF(D17-Dati!$C$46&gt;0,D17-Dati!$C$46,0)&lt;(Dati!$D$46-Dati!$C$46),IF(D17-Dati!$C$46&gt;0,D17-Dati!$C$46,0)*Dati!$D$47,(Dati!$D$46-Dati!$C$46)*Dati!$D$47)+IF(IF(D17-Dati!$D$46&gt;0,D17-Dati!$D$46,0)&lt;(Dati!$E$46-Dati!$D$46),IF(D17-Dati!$D$46&gt;0,D17-Dati!$D$46,0)*Dati!$E$47,(Dati!$E$46-Dati!$D$46)*Dati!$E$47)+IF(D17-Dati!$E$46&gt;0,D17-Dati!$E$46,0)*Dati!$F$47),0)</f>
        <v>17224.233333333334</v>
      </c>
      <c r="F17" s="3">
        <f t="shared" si="0"/>
        <v>24155.766666666666</v>
      </c>
      <c r="G17" s="39">
        <f t="shared" si="1"/>
        <v>1</v>
      </c>
      <c r="H17" s="39">
        <f t="shared" si="11"/>
        <v>0</v>
      </c>
      <c r="I17" s="39">
        <f t="shared" si="12"/>
        <v>0</v>
      </c>
      <c r="J17" s="39">
        <f t="shared" si="13"/>
        <v>0</v>
      </c>
      <c r="K17" s="37">
        <f>G17*Dati!$F$9+H17*Dati!$F$10+I17*Dati!$F$11+Simulazione!J17*Dati!$F$12</f>
        <v>450</v>
      </c>
      <c r="L17" s="37">
        <f>G17*Dati!$H$9+H17*Dati!$H$10+I17*Dati!$H$11+Simulazione!J17*Dati!$H$12</f>
        <v>1</v>
      </c>
      <c r="M17" s="9">
        <f>G17*Dati!$E$9+H17*Dati!$E$10+I17*Dati!$E$11+Simulazione!J17*Dati!$E$12</f>
        <v>8000</v>
      </c>
      <c r="N17" s="9">
        <f>IF(G17-G16=0,0,(G17-G16)*Dati!$J$9)+IF(H17-H16=0,0,(H17-H16)*Dati!$J$10)+IF(I17-I16=0,0,(I17-I16)*Dati!$J$11)+IF(J17-J16=0,0,(J17-J16)*Dati!$J$12)</f>
        <v>0</v>
      </c>
      <c r="O17" s="34">
        <f t="shared" si="14"/>
        <v>0</v>
      </c>
      <c r="P17" s="34">
        <f t="shared" si="3"/>
        <v>0</v>
      </c>
      <c r="Q17" s="34">
        <f t="shared" si="15"/>
        <v>0</v>
      </c>
      <c r="R17" s="34">
        <f t="shared" si="16"/>
        <v>1</v>
      </c>
      <c r="S17" s="40">
        <f t="shared" si="4"/>
        <v>1</v>
      </c>
      <c r="T17" s="43">
        <f t="shared" si="5"/>
        <v>1</v>
      </c>
      <c r="U17" s="3">
        <f>O17*Dati!$B$3+Simulazione!P17*Dati!$B$4+Simulazione!Q17*Dati!$B$5+Simulazione!R17*Dati!$B$6</f>
        <v>40000</v>
      </c>
      <c r="V17" s="35">
        <f>IF(R17*Dati!$Q$6&lt;K17,R17*Dati!$Q$6,K17)</f>
        <v>108</v>
      </c>
      <c r="W17" s="35">
        <f>IF(R17*Dati!$P$6+SUM(V17:V17)&lt;K17,R17*Dati!$P$6,K17-SUM(V17:V17))</f>
        <v>132</v>
      </c>
      <c r="X17" s="35">
        <f>IF(R17*Dati!$O$6+SUM(V17:W17)&lt;K17,R17*Dati!$O$6,K17-SUM(V17:W17))</f>
        <v>0</v>
      </c>
      <c r="Y17" s="35">
        <f>IF(R17*Dati!$N$6+SUM(V17:X17)&lt;K17,R17*Dati!$N$6,K17-SUM(V17:X17))</f>
        <v>0</v>
      </c>
      <c r="Z17" s="35">
        <f>IF($Q17*Dati!$Q$5+SUM(V17:Y17)&lt;$K17,$Q17*Dati!$Q$5,$K17-SUM(V17:Y17))</f>
        <v>0</v>
      </c>
      <c r="AA17" s="35">
        <f>IF($Q17*Dati!$P$5+SUM(V17:Z17)&lt;$K17,$Q17*Dati!$P$5,$K17-SUM(V17:Z17))</f>
        <v>0</v>
      </c>
      <c r="AB17" s="35">
        <f>IF($Q17*Dati!$O$5+SUM(V17:AA17)&lt;$K17,$Q17*Dati!$O$5,$K17-SUM(V17:AA17))</f>
        <v>0</v>
      </c>
      <c r="AC17" s="35">
        <f>IF($Q17*Dati!$N$5+SUM(V17:AB17)&lt;$K17,$Q17*Dati!$N$5,$K17-SUM(V17:AB17))</f>
        <v>0</v>
      </c>
      <c r="AD17" s="35">
        <f>IF($P17*Dati!$Q$4+SUM(V17:AC17)&lt;$K17,$P17*Dati!$Q$4,$K17-SUM(V17:AC17))</f>
        <v>0</v>
      </c>
      <c r="AE17" s="35">
        <f>IF($P17*Dati!$P$4+SUM(V17:AD17)&lt;$K17,$P17*Dati!$P$4,$K17-SUM(V17:AD17))</f>
        <v>0</v>
      </c>
      <c r="AF17" s="35">
        <f>IF($P17*Dati!$O$4+SUM(V17:AE17)&lt;$K17,$P17*Dati!$O$4,$K17-SUM(V17:AE17))</f>
        <v>0</v>
      </c>
      <c r="AG17" s="35">
        <f>IF($P17*Dati!$N$4+SUM(V17:AF17)&lt;$K17,$P17*Dati!$N$4,$K17-SUM(V17:AF17))</f>
        <v>0</v>
      </c>
      <c r="AH17" s="35">
        <f>IF($O17*Dati!$Q$3+SUM(V17:AG17)&lt;$K17,$O17*Dati!$Q$3,$K17-SUM(V17:AG17))</f>
        <v>0</v>
      </c>
      <c r="AI17" s="35">
        <f>IF($O17*Dati!$P$3+SUM(V17:AH17)&lt;$K17,$O17*Dati!$P$3,$K17-SUM(V17:AH17))</f>
        <v>0</v>
      </c>
      <c r="AJ17" s="35">
        <f>IF($O17*Dati!$O$3+SUM(V17:AI17)&lt;$K17,$O17*Dati!$O$3,$K17-SUM(V17:AI17))</f>
        <v>0</v>
      </c>
      <c r="AK17" s="35">
        <f>IF($O17*Dati!$N$3+SUM(V17:AJ17)&lt;$K17,$O17*Dati!$N$3,$K17-SUM(V17:AJ17))</f>
        <v>0</v>
      </c>
      <c r="AL17" s="35">
        <f t="shared" si="6"/>
        <v>240</v>
      </c>
      <c r="AM17" s="3">
        <f>(V17*Dati!$U$6+W17*Dati!$T$6+X17*Dati!$S$6+Y17*Dati!$R$6)+(Z17*Dati!$U$5+AA17*Dati!$T$5+AB17*Dati!$S$5+AC17*Dati!$R$5)+(AD17*Dati!$U$4+AE17*Dati!$T$4+AF17*Dati!$S$4+AG17*Dati!$R$4)+(AH17*Dati!$U$3+AI17*Dati!$T$3+AJ17*Dati!$S$3+AK17*Dati!$R$3)</f>
        <v>91380</v>
      </c>
      <c r="AN17" s="34">
        <f t="shared" si="17"/>
        <v>1</v>
      </c>
      <c r="AO17" s="34">
        <f t="shared" si="7"/>
        <v>0</v>
      </c>
      <c r="AP17" s="34">
        <f t="shared" si="7"/>
        <v>0</v>
      </c>
      <c r="AQ17" s="34">
        <f t="shared" si="7"/>
        <v>0</v>
      </c>
      <c r="AR17" s="6">
        <f>AN17*Dati!$B$21+AO17*Dati!$B$22+AP17*Dati!$B$23+AQ17*Dati!$B$24</f>
        <v>2000</v>
      </c>
    </row>
    <row r="18" spans="1:44" x14ac:dyDescent="0.25">
      <c r="A18" s="49"/>
      <c r="B18" s="11">
        <f t="shared" si="8"/>
        <v>16</v>
      </c>
      <c r="C18" s="3">
        <f t="shared" si="9"/>
        <v>329560.73333333334</v>
      </c>
      <c r="D18" s="3">
        <f t="shared" si="10"/>
        <v>41380</v>
      </c>
      <c r="E18" s="3">
        <f>IF(D18&gt;0,(IF(D18&lt;Dati!$B$46,D18*Dati!$B$47,Dati!$B$46*Dati!$B$47)+IF(IF(D18-Dati!$B$46&gt;0,D18-Dati!$B$46,0)&lt;(Dati!$C$46-Dati!$B$46),IF(D18-Dati!$B$46&gt;0,D18-Dati!$B$46,0)*Dati!$C$47,(Dati!$C$46-Dati!$B$46)*Dati!$C$47)+IF(IF(D18-Dati!$C$46&gt;0,D18-Dati!$C$46,0)&lt;(Dati!$D$46-Dati!$C$46),IF(D18-Dati!$C$46&gt;0,D18-Dati!$C$46,0)*Dati!$D$47,(Dati!$D$46-Dati!$C$46)*Dati!$D$47)+IF(IF(D18-Dati!$D$46&gt;0,D18-Dati!$D$46,0)&lt;(Dati!$E$46-Dati!$D$46),IF(D18-Dati!$D$46&gt;0,D18-Dati!$D$46,0)*Dati!$E$47,(Dati!$E$46-Dati!$D$46)*Dati!$E$47)+IF(D18-Dati!$E$46&gt;0,D18-Dati!$E$46,0)*Dati!$F$47),0)</f>
        <v>17224.233333333334</v>
      </c>
      <c r="F18" s="3">
        <f t="shared" si="0"/>
        <v>24155.766666666666</v>
      </c>
      <c r="G18" s="39">
        <f t="shared" si="1"/>
        <v>1</v>
      </c>
      <c r="H18" s="39">
        <f t="shared" si="11"/>
        <v>0</v>
      </c>
      <c r="I18" s="39">
        <f t="shared" si="12"/>
        <v>0</v>
      </c>
      <c r="J18" s="39">
        <f t="shared" si="13"/>
        <v>0</v>
      </c>
      <c r="K18" s="37">
        <f>G18*Dati!$F$9+H18*Dati!$F$10+I18*Dati!$F$11+Simulazione!J18*Dati!$F$12</f>
        <v>450</v>
      </c>
      <c r="L18" s="37">
        <f>G18*Dati!$H$9+H18*Dati!$H$10+I18*Dati!$H$11+Simulazione!J18*Dati!$H$12</f>
        <v>1</v>
      </c>
      <c r="M18" s="9">
        <f>G18*Dati!$E$9+H18*Dati!$E$10+I18*Dati!$E$11+Simulazione!J18*Dati!$E$12</f>
        <v>8000</v>
      </c>
      <c r="N18" s="9">
        <f>IF(G18-G17=0,0,(G18-G17)*Dati!$J$9)+IF(H18-H17=0,0,(H18-H17)*Dati!$J$10)+IF(I18-I17=0,0,(I18-I17)*Dati!$J$11)+IF(J18-J17=0,0,(J18-J17)*Dati!$J$12)</f>
        <v>0</v>
      </c>
      <c r="O18" s="34">
        <f t="shared" si="14"/>
        <v>0</v>
      </c>
      <c r="P18" s="34">
        <f t="shared" si="3"/>
        <v>0</v>
      </c>
      <c r="Q18" s="34">
        <f t="shared" si="15"/>
        <v>0</v>
      </c>
      <c r="R18" s="34">
        <f t="shared" si="16"/>
        <v>1</v>
      </c>
      <c r="S18" s="40">
        <f t="shared" si="4"/>
        <v>1</v>
      </c>
      <c r="T18" s="43">
        <f t="shared" si="5"/>
        <v>1</v>
      </c>
      <c r="U18" s="3">
        <f>O18*Dati!$B$3+Simulazione!P18*Dati!$B$4+Simulazione!Q18*Dati!$B$5+Simulazione!R18*Dati!$B$6</f>
        <v>40000</v>
      </c>
      <c r="V18" s="35">
        <f>IF(R18*Dati!$Q$6&lt;K18,R18*Dati!$Q$6,K18)</f>
        <v>108</v>
      </c>
      <c r="W18" s="35">
        <f>IF(R18*Dati!$P$6+SUM(V18:V18)&lt;K18,R18*Dati!$P$6,K18-SUM(V18:V18))</f>
        <v>132</v>
      </c>
      <c r="X18" s="35">
        <f>IF(R18*Dati!$O$6+SUM(V18:W18)&lt;K18,R18*Dati!$O$6,K18-SUM(V18:W18))</f>
        <v>0</v>
      </c>
      <c r="Y18" s="35">
        <f>IF(R18*Dati!$N$6+SUM(V18:X18)&lt;K18,R18*Dati!$N$6,K18-SUM(V18:X18))</f>
        <v>0</v>
      </c>
      <c r="Z18" s="35">
        <f>IF($Q18*Dati!$Q$5+SUM(V18:Y18)&lt;$K18,$Q18*Dati!$Q$5,$K18-SUM(V18:Y18))</f>
        <v>0</v>
      </c>
      <c r="AA18" s="35">
        <f>IF($Q18*Dati!$P$5+SUM(V18:Z18)&lt;$K18,$Q18*Dati!$P$5,$K18-SUM(V18:Z18))</f>
        <v>0</v>
      </c>
      <c r="AB18" s="35">
        <f>IF($Q18*Dati!$O$5+SUM(V18:AA18)&lt;$K18,$Q18*Dati!$O$5,$K18-SUM(V18:AA18))</f>
        <v>0</v>
      </c>
      <c r="AC18" s="35">
        <f>IF($Q18*Dati!$N$5+SUM(V18:AB18)&lt;$K18,$Q18*Dati!$N$5,$K18-SUM(V18:AB18))</f>
        <v>0</v>
      </c>
      <c r="AD18" s="35">
        <f>IF($P18*Dati!$Q$4+SUM(V18:AC18)&lt;$K18,$P18*Dati!$Q$4,$K18-SUM(V18:AC18))</f>
        <v>0</v>
      </c>
      <c r="AE18" s="35">
        <f>IF($P18*Dati!$P$4+SUM(V18:AD18)&lt;$K18,$P18*Dati!$P$4,$K18-SUM(V18:AD18))</f>
        <v>0</v>
      </c>
      <c r="AF18" s="35">
        <f>IF($P18*Dati!$O$4+SUM(V18:AE18)&lt;$K18,$P18*Dati!$O$4,$K18-SUM(V18:AE18))</f>
        <v>0</v>
      </c>
      <c r="AG18" s="35">
        <f>IF($P18*Dati!$N$4+SUM(V18:AF18)&lt;$K18,$P18*Dati!$N$4,$K18-SUM(V18:AF18))</f>
        <v>0</v>
      </c>
      <c r="AH18" s="35">
        <f>IF($O18*Dati!$Q$3+SUM(V18:AG18)&lt;$K18,$O18*Dati!$Q$3,$K18-SUM(V18:AG18))</f>
        <v>0</v>
      </c>
      <c r="AI18" s="35">
        <f>IF($O18*Dati!$P$3+SUM(V18:AH18)&lt;$K18,$O18*Dati!$P$3,$K18-SUM(V18:AH18))</f>
        <v>0</v>
      </c>
      <c r="AJ18" s="35">
        <f>IF($O18*Dati!$O$3+SUM(V18:AI18)&lt;$K18,$O18*Dati!$O$3,$K18-SUM(V18:AI18))</f>
        <v>0</v>
      </c>
      <c r="AK18" s="35">
        <f>IF($O18*Dati!$N$3+SUM(V18:AJ18)&lt;$K18,$O18*Dati!$N$3,$K18-SUM(V18:AJ18))</f>
        <v>0</v>
      </c>
      <c r="AL18" s="35">
        <f t="shared" si="6"/>
        <v>240</v>
      </c>
      <c r="AM18" s="3">
        <f>(V18*Dati!$U$6+W18*Dati!$T$6+X18*Dati!$S$6+Y18*Dati!$R$6)+(Z18*Dati!$U$5+AA18*Dati!$T$5+AB18*Dati!$S$5+AC18*Dati!$R$5)+(AD18*Dati!$U$4+AE18*Dati!$T$4+AF18*Dati!$S$4+AG18*Dati!$R$4)+(AH18*Dati!$U$3+AI18*Dati!$T$3+AJ18*Dati!$S$3+AK18*Dati!$R$3)</f>
        <v>91380</v>
      </c>
      <c r="AN18" s="34">
        <f t="shared" si="17"/>
        <v>1</v>
      </c>
      <c r="AO18" s="34">
        <f t="shared" si="7"/>
        <v>0</v>
      </c>
      <c r="AP18" s="34">
        <f t="shared" si="7"/>
        <v>0</v>
      </c>
      <c r="AQ18" s="34">
        <f t="shared" si="7"/>
        <v>0</v>
      </c>
      <c r="AR18" s="6">
        <f>AN18*Dati!$B$21+AO18*Dati!$B$22+AP18*Dati!$B$23+AQ18*Dati!$B$24</f>
        <v>2000</v>
      </c>
    </row>
    <row r="19" spans="1:44" x14ac:dyDescent="0.25">
      <c r="A19" s="49"/>
      <c r="B19" s="11">
        <f t="shared" si="8"/>
        <v>17</v>
      </c>
      <c r="C19" s="3">
        <f t="shared" si="9"/>
        <v>353716.5</v>
      </c>
      <c r="D19" s="3">
        <f t="shared" si="10"/>
        <v>41380</v>
      </c>
      <c r="E19" s="3">
        <f>IF(D19&gt;0,(IF(D19&lt;Dati!$B$46,D19*Dati!$B$47,Dati!$B$46*Dati!$B$47)+IF(IF(D19-Dati!$B$46&gt;0,D19-Dati!$B$46,0)&lt;(Dati!$C$46-Dati!$B$46),IF(D19-Dati!$B$46&gt;0,D19-Dati!$B$46,0)*Dati!$C$47,(Dati!$C$46-Dati!$B$46)*Dati!$C$47)+IF(IF(D19-Dati!$C$46&gt;0,D19-Dati!$C$46,0)&lt;(Dati!$D$46-Dati!$C$46),IF(D19-Dati!$C$46&gt;0,D19-Dati!$C$46,0)*Dati!$D$47,(Dati!$D$46-Dati!$C$46)*Dati!$D$47)+IF(IF(D19-Dati!$D$46&gt;0,D19-Dati!$D$46,0)&lt;(Dati!$E$46-Dati!$D$46),IF(D19-Dati!$D$46&gt;0,D19-Dati!$D$46,0)*Dati!$E$47,(Dati!$E$46-Dati!$D$46)*Dati!$E$47)+IF(D19-Dati!$E$46&gt;0,D19-Dati!$E$46,0)*Dati!$F$47),0)</f>
        <v>17224.233333333334</v>
      </c>
      <c r="F19" s="3">
        <f t="shared" si="0"/>
        <v>24155.766666666666</v>
      </c>
      <c r="G19" s="39">
        <f t="shared" si="1"/>
        <v>1</v>
      </c>
      <c r="H19" s="39">
        <f t="shared" si="11"/>
        <v>0</v>
      </c>
      <c r="I19" s="39">
        <f t="shared" si="12"/>
        <v>0</v>
      </c>
      <c r="J19" s="39">
        <f t="shared" si="13"/>
        <v>0</v>
      </c>
      <c r="K19" s="37">
        <f>G19*Dati!$F$9+H19*Dati!$F$10+I19*Dati!$F$11+Simulazione!J19*Dati!$F$12</f>
        <v>450</v>
      </c>
      <c r="L19" s="37">
        <f>G19*Dati!$H$9+H19*Dati!$H$10+I19*Dati!$H$11+Simulazione!J19*Dati!$H$12</f>
        <v>1</v>
      </c>
      <c r="M19" s="9">
        <f>G19*Dati!$E$9+H19*Dati!$E$10+I19*Dati!$E$11+Simulazione!J19*Dati!$E$12</f>
        <v>8000</v>
      </c>
      <c r="N19" s="9">
        <f>IF(G19-G18=0,0,(G19-G18)*Dati!$J$9)+IF(H19-H18=0,0,(H19-H18)*Dati!$J$10)+IF(I19-I18=0,0,(I19-I18)*Dati!$J$11)+IF(J19-J18=0,0,(J19-J18)*Dati!$J$12)</f>
        <v>0</v>
      </c>
      <c r="O19" s="34">
        <f t="shared" si="14"/>
        <v>0</v>
      </c>
      <c r="P19" s="34">
        <f t="shared" si="3"/>
        <v>0</v>
      </c>
      <c r="Q19" s="34">
        <f t="shared" si="15"/>
        <v>0</v>
      </c>
      <c r="R19" s="34">
        <f t="shared" si="16"/>
        <v>1</v>
      </c>
      <c r="S19" s="40">
        <f t="shared" si="4"/>
        <v>1</v>
      </c>
      <c r="T19" s="43">
        <f t="shared" si="5"/>
        <v>1</v>
      </c>
      <c r="U19" s="3">
        <f>O19*Dati!$B$3+Simulazione!P19*Dati!$B$4+Simulazione!Q19*Dati!$B$5+Simulazione!R19*Dati!$B$6</f>
        <v>40000</v>
      </c>
      <c r="V19" s="35">
        <f>IF(R19*Dati!$Q$6&lt;K19,R19*Dati!$Q$6,K19)</f>
        <v>108</v>
      </c>
      <c r="W19" s="35">
        <f>IF(R19*Dati!$P$6+SUM(V19:V19)&lt;K19,R19*Dati!$P$6,K19-SUM(V19:V19))</f>
        <v>132</v>
      </c>
      <c r="X19" s="35">
        <f>IF(R19*Dati!$O$6+SUM(V19:W19)&lt;K19,R19*Dati!$O$6,K19-SUM(V19:W19))</f>
        <v>0</v>
      </c>
      <c r="Y19" s="35">
        <f>IF(R19*Dati!$N$6+SUM(V19:X19)&lt;K19,R19*Dati!$N$6,K19-SUM(V19:X19))</f>
        <v>0</v>
      </c>
      <c r="Z19" s="35">
        <f>IF($Q19*Dati!$Q$5+SUM(V19:Y19)&lt;$K19,$Q19*Dati!$Q$5,$K19-SUM(V19:Y19))</f>
        <v>0</v>
      </c>
      <c r="AA19" s="35">
        <f>IF($Q19*Dati!$P$5+SUM(V19:Z19)&lt;$K19,$Q19*Dati!$P$5,$K19-SUM(V19:Z19))</f>
        <v>0</v>
      </c>
      <c r="AB19" s="35">
        <f>IF($Q19*Dati!$O$5+SUM(V19:AA19)&lt;$K19,$Q19*Dati!$O$5,$K19-SUM(V19:AA19))</f>
        <v>0</v>
      </c>
      <c r="AC19" s="35">
        <f>IF($Q19*Dati!$N$5+SUM(V19:AB19)&lt;$K19,$Q19*Dati!$N$5,$K19-SUM(V19:AB19))</f>
        <v>0</v>
      </c>
      <c r="AD19" s="35">
        <f>IF($P19*Dati!$Q$4+SUM(V19:AC19)&lt;$K19,$P19*Dati!$Q$4,$K19-SUM(V19:AC19))</f>
        <v>0</v>
      </c>
      <c r="AE19" s="35">
        <f>IF($P19*Dati!$P$4+SUM(V19:AD19)&lt;$K19,$P19*Dati!$P$4,$K19-SUM(V19:AD19))</f>
        <v>0</v>
      </c>
      <c r="AF19" s="35">
        <f>IF($P19*Dati!$O$4+SUM(V19:AE19)&lt;$K19,$P19*Dati!$O$4,$K19-SUM(V19:AE19))</f>
        <v>0</v>
      </c>
      <c r="AG19" s="35">
        <f>IF($P19*Dati!$N$4+SUM(V19:AF19)&lt;$K19,$P19*Dati!$N$4,$K19-SUM(V19:AF19))</f>
        <v>0</v>
      </c>
      <c r="AH19" s="35">
        <f>IF($O19*Dati!$Q$3+SUM(V19:AG19)&lt;$K19,$O19*Dati!$Q$3,$K19-SUM(V19:AG19))</f>
        <v>0</v>
      </c>
      <c r="AI19" s="35">
        <f>IF($O19*Dati!$P$3+SUM(V19:AH19)&lt;$K19,$O19*Dati!$P$3,$K19-SUM(V19:AH19))</f>
        <v>0</v>
      </c>
      <c r="AJ19" s="35">
        <f>IF($O19*Dati!$O$3+SUM(V19:AI19)&lt;$K19,$O19*Dati!$O$3,$K19-SUM(V19:AI19))</f>
        <v>0</v>
      </c>
      <c r="AK19" s="35">
        <f>IF($O19*Dati!$N$3+SUM(V19:AJ19)&lt;$K19,$O19*Dati!$N$3,$K19-SUM(V19:AJ19))</f>
        <v>0</v>
      </c>
      <c r="AL19" s="35">
        <f t="shared" si="6"/>
        <v>240</v>
      </c>
      <c r="AM19" s="3">
        <f>(V19*Dati!$U$6+W19*Dati!$T$6+X19*Dati!$S$6+Y19*Dati!$R$6)+(Z19*Dati!$U$5+AA19*Dati!$T$5+AB19*Dati!$S$5+AC19*Dati!$R$5)+(AD19*Dati!$U$4+AE19*Dati!$T$4+AF19*Dati!$S$4+AG19*Dati!$R$4)+(AH19*Dati!$U$3+AI19*Dati!$T$3+AJ19*Dati!$S$3+AK19*Dati!$R$3)</f>
        <v>91380</v>
      </c>
      <c r="AN19" s="34">
        <f t="shared" si="17"/>
        <v>1</v>
      </c>
      <c r="AO19" s="34">
        <f t="shared" si="7"/>
        <v>0</v>
      </c>
      <c r="AP19" s="34">
        <f t="shared" si="7"/>
        <v>0</v>
      </c>
      <c r="AQ19" s="34">
        <f t="shared" si="7"/>
        <v>0</v>
      </c>
      <c r="AR19" s="6">
        <f>AN19*Dati!$B$21+AO19*Dati!$B$22+AP19*Dati!$B$23+AQ19*Dati!$B$24</f>
        <v>2000</v>
      </c>
    </row>
    <row r="20" spans="1:44" x14ac:dyDescent="0.25">
      <c r="A20" s="49"/>
      <c r="B20" s="11">
        <f t="shared" si="8"/>
        <v>18</v>
      </c>
      <c r="C20" s="3">
        <f t="shared" si="9"/>
        <v>377872.26666666666</v>
      </c>
      <c r="D20" s="3">
        <f t="shared" si="10"/>
        <v>41380</v>
      </c>
      <c r="E20" s="3">
        <f>IF(D20&gt;0,(IF(D20&lt;Dati!$B$46,D20*Dati!$B$47,Dati!$B$46*Dati!$B$47)+IF(IF(D20-Dati!$B$46&gt;0,D20-Dati!$B$46,0)&lt;(Dati!$C$46-Dati!$B$46),IF(D20-Dati!$B$46&gt;0,D20-Dati!$B$46,0)*Dati!$C$47,(Dati!$C$46-Dati!$B$46)*Dati!$C$47)+IF(IF(D20-Dati!$C$46&gt;0,D20-Dati!$C$46,0)&lt;(Dati!$D$46-Dati!$C$46),IF(D20-Dati!$C$46&gt;0,D20-Dati!$C$46,0)*Dati!$D$47,(Dati!$D$46-Dati!$C$46)*Dati!$D$47)+IF(IF(D20-Dati!$D$46&gt;0,D20-Dati!$D$46,0)&lt;(Dati!$E$46-Dati!$D$46),IF(D20-Dati!$D$46&gt;0,D20-Dati!$D$46,0)*Dati!$E$47,(Dati!$E$46-Dati!$D$46)*Dati!$E$47)+IF(D20-Dati!$E$46&gt;0,D20-Dati!$E$46,0)*Dati!$F$47),0)</f>
        <v>17224.233333333334</v>
      </c>
      <c r="F20" s="3">
        <f t="shared" si="0"/>
        <v>24155.766666666666</v>
      </c>
      <c r="G20" s="39">
        <f t="shared" si="1"/>
        <v>1</v>
      </c>
      <c r="H20" s="39">
        <f t="shared" si="11"/>
        <v>0</v>
      </c>
      <c r="I20" s="39">
        <f t="shared" si="12"/>
        <v>0</v>
      </c>
      <c r="J20" s="39">
        <f t="shared" si="13"/>
        <v>0</v>
      </c>
      <c r="K20" s="37">
        <f>G20*Dati!$F$9+H20*Dati!$F$10+I20*Dati!$F$11+Simulazione!J20*Dati!$F$12</f>
        <v>450</v>
      </c>
      <c r="L20" s="37">
        <f>G20*Dati!$H$9+H20*Dati!$H$10+I20*Dati!$H$11+Simulazione!J20*Dati!$H$12</f>
        <v>1</v>
      </c>
      <c r="M20" s="9">
        <f>G20*Dati!$E$9+H20*Dati!$E$10+I20*Dati!$E$11+Simulazione!J20*Dati!$E$12</f>
        <v>8000</v>
      </c>
      <c r="N20" s="9">
        <f>IF(G20-G19=0,0,(G20-G19)*Dati!$J$9)+IF(H20-H19=0,0,(H20-H19)*Dati!$J$10)+IF(I20-I19=0,0,(I20-I19)*Dati!$J$11)+IF(J20-J19=0,0,(J20-J19)*Dati!$J$12)</f>
        <v>0</v>
      </c>
      <c r="O20" s="34">
        <f t="shared" si="14"/>
        <v>0</v>
      </c>
      <c r="P20" s="34">
        <f t="shared" si="3"/>
        <v>0</v>
      </c>
      <c r="Q20" s="34">
        <f t="shared" si="15"/>
        <v>0</v>
      </c>
      <c r="R20" s="34">
        <f t="shared" si="16"/>
        <v>1</v>
      </c>
      <c r="S20" s="40">
        <f t="shared" si="4"/>
        <v>1</v>
      </c>
      <c r="T20" s="43">
        <f t="shared" si="5"/>
        <v>1</v>
      </c>
      <c r="U20" s="3">
        <f>O20*Dati!$B$3+Simulazione!P20*Dati!$B$4+Simulazione!Q20*Dati!$B$5+Simulazione!R20*Dati!$B$6</f>
        <v>40000</v>
      </c>
      <c r="V20" s="35">
        <f>IF(R20*Dati!$Q$6&lt;K20,R20*Dati!$Q$6,K20)</f>
        <v>108</v>
      </c>
      <c r="W20" s="35">
        <f>IF(R20*Dati!$P$6+SUM(V20:V20)&lt;K20,R20*Dati!$P$6,K20-SUM(V20:V20))</f>
        <v>132</v>
      </c>
      <c r="X20" s="35">
        <f>IF(R20*Dati!$O$6+SUM(V20:W20)&lt;K20,R20*Dati!$O$6,K20-SUM(V20:W20))</f>
        <v>0</v>
      </c>
      <c r="Y20" s="35">
        <f>IF(R20*Dati!$N$6+SUM(V20:X20)&lt;K20,R20*Dati!$N$6,K20-SUM(V20:X20))</f>
        <v>0</v>
      </c>
      <c r="Z20" s="35">
        <f>IF($Q20*Dati!$Q$5+SUM(V20:Y20)&lt;$K20,$Q20*Dati!$Q$5,$K20-SUM(V20:Y20))</f>
        <v>0</v>
      </c>
      <c r="AA20" s="35">
        <f>IF($Q20*Dati!$P$5+SUM(V20:Z20)&lt;$K20,$Q20*Dati!$P$5,$K20-SUM(V20:Z20))</f>
        <v>0</v>
      </c>
      <c r="AB20" s="35">
        <f>IF($Q20*Dati!$O$5+SUM(V20:AA20)&lt;$K20,$Q20*Dati!$O$5,$K20-SUM(V20:AA20))</f>
        <v>0</v>
      </c>
      <c r="AC20" s="35">
        <f>IF($Q20*Dati!$N$5+SUM(V20:AB20)&lt;$K20,$Q20*Dati!$N$5,$K20-SUM(V20:AB20))</f>
        <v>0</v>
      </c>
      <c r="AD20" s="35">
        <f>IF($P20*Dati!$Q$4+SUM(V20:AC20)&lt;$K20,$P20*Dati!$Q$4,$K20-SUM(V20:AC20))</f>
        <v>0</v>
      </c>
      <c r="AE20" s="35">
        <f>IF($P20*Dati!$P$4+SUM(V20:AD20)&lt;$K20,$P20*Dati!$P$4,$K20-SUM(V20:AD20))</f>
        <v>0</v>
      </c>
      <c r="AF20" s="35">
        <f>IF($P20*Dati!$O$4+SUM(V20:AE20)&lt;$K20,$P20*Dati!$O$4,$K20-SUM(V20:AE20))</f>
        <v>0</v>
      </c>
      <c r="AG20" s="35">
        <f>IF($P20*Dati!$N$4+SUM(V20:AF20)&lt;$K20,$P20*Dati!$N$4,$K20-SUM(V20:AF20))</f>
        <v>0</v>
      </c>
      <c r="AH20" s="35">
        <f>IF($O20*Dati!$Q$3+SUM(V20:AG20)&lt;$K20,$O20*Dati!$Q$3,$K20-SUM(V20:AG20))</f>
        <v>0</v>
      </c>
      <c r="AI20" s="35">
        <f>IF($O20*Dati!$P$3+SUM(V20:AH20)&lt;$K20,$O20*Dati!$P$3,$K20-SUM(V20:AH20))</f>
        <v>0</v>
      </c>
      <c r="AJ20" s="35">
        <f>IF($O20*Dati!$O$3+SUM(V20:AI20)&lt;$K20,$O20*Dati!$O$3,$K20-SUM(V20:AI20))</f>
        <v>0</v>
      </c>
      <c r="AK20" s="35">
        <f>IF($O20*Dati!$N$3+SUM(V20:AJ20)&lt;$K20,$O20*Dati!$N$3,$K20-SUM(V20:AJ20))</f>
        <v>0</v>
      </c>
      <c r="AL20" s="35">
        <f t="shared" si="6"/>
        <v>240</v>
      </c>
      <c r="AM20" s="3">
        <f>(V20*Dati!$U$6+W20*Dati!$T$6+X20*Dati!$S$6+Y20*Dati!$R$6)+(Z20*Dati!$U$5+AA20*Dati!$T$5+AB20*Dati!$S$5+AC20*Dati!$R$5)+(AD20*Dati!$U$4+AE20*Dati!$T$4+AF20*Dati!$S$4+AG20*Dati!$R$4)+(AH20*Dati!$U$3+AI20*Dati!$T$3+AJ20*Dati!$S$3+AK20*Dati!$R$3)</f>
        <v>91380</v>
      </c>
      <c r="AN20" s="34">
        <f t="shared" si="17"/>
        <v>1</v>
      </c>
      <c r="AO20" s="34">
        <f t="shared" si="17"/>
        <v>0</v>
      </c>
      <c r="AP20" s="34">
        <f t="shared" ref="AP20:AP83" si="18">AP19</f>
        <v>0</v>
      </c>
      <c r="AQ20" s="34">
        <f t="shared" ref="AQ20:AQ83" si="19">AQ19</f>
        <v>0</v>
      </c>
      <c r="AR20" s="6">
        <f>AN20*Dati!$B$21+AO20*Dati!$B$22+AP20*Dati!$B$23+AQ20*Dati!$B$24</f>
        <v>2000</v>
      </c>
    </row>
    <row r="21" spans="1:44" x14ac:dyDescent="0.25">
      <c r="A21" s="49"/>
      <c r="B21" s="11">
        <f t="shared" si="8"/>
        <v>19</v>
      </c>
      <c r="C21" s="3">
        <f t="shared" si="9"/>
        <v>402028.03333333333</v>
      </c>
      <c r="D21" s="3">
        <f t="shared" si="10"/>
        <v>41380</v>
      </c>
      <c r="E21" s="3">
        <f>IF(D21&gt;0,(IF(D21&lt;Dati!$B$46,D21*Dati!$B$47,Dati!$B$46*Dati!$B$47)+IF(IF(D21-Dati!$B$46&gt;0,D21-Dati!$B$46,0)&lt;(Dati!$C$46-Dati!$B$46),IF(D21-Dati!$B$46&gt;0,D21-Dati!$B$46,0)*Dati!$C$47,(Dati!$C$46-Dati!$B$46)*Dati!$C$47)+IF(IF(D21-Dati!$C$46&gt;0,D21-Dati!$C$46,0)&lt;(Dati!$D$46-Dati!$C$46),IF(D21-Dati!$C$46&gt;0,D21-Dati!$C$46,0)*Dati!$D$47,(Dati!$D$46-Dati!$C$46)*Dati!$D$47)+IF(IF(D21-Dati!$D$46&gt;0,D21-Dati!$D$46,0)&lt;(Dati!$E$46-Dati!$D$46),IF(D21-Dati!$D$46&gt;0,D21-Dati!$D$46,0)*Dati!$E$47,(Dati!$E$46-Dati!$D$46)*Dati!$E$47)+IF(D21-Dati!$E$46&gt;0,D21-Dati!$E$46,0)*Dati!$F$47),0)</f>
        <v>17224.233333333334</v>
      </c>
      <c r="F21" s="3">
        <f t="shared" si="0"/>
        <v>24155.766666666666</v>
      </c>
      <c r="G21" s="39">
        <f t="shared" si="1"/>
        <v>1</v>
      </c>
      <c r="H21" s="39">
        <f t="shared" si="11"/>
        <v>0</v>
      </c>
      <c r="I21" s="39">
        <f t="shared" si="12"/>
        <v>0</v>
      </c>
      <c r="J21" s="39">
        <f t="shared" si="13"/>
        <v>0</v>
      </c>
      <c r="K21" s="37">
        <f>G21*Dati!$F$9+H21*Dati!$F$10+I21*Dati!$F$11+Simulazione!J21*Dati!$F$12</f>
        <v>450</v>
      </c>
      <c r="L21" s="37">
        <f>G21*Dati!$H$9+H21*Dati!$H$10+I21*Dati!$H$11+Simulazione!J21*Dati!$H$12</f>
        <v>1</v>
      </c>
      <c r="M21" s="9">
        <f>G21*Dati!$E$9+H21*Dati!$E$10+I21*Dati!$E$11+Simulazione!J21*Dati!$E$12</f>
        <v>8000</v>
      </c>
      <c r="N21" s="9">
        <f>IF(G21-G20=0,0,(G21-G20)*Dati!$J$9)+IF(H21-H20=0,0,(H21-H20)*Dati!$J$10)+IF(I21-I20=0,0,(I21-I20)*Dati!$J$11)+IF(J21-J20=0,0,(J21-J20)*Dati!$J$12)</f>
        <v>0</v>
      </c>
      <c r="O21" s="34">
        <f t="shared" si="14"/>
        <v>0</v>
      </c>
      <c r="P21" s="34">
        <f t="shared" si="3"/>
        <v>0</v>
      </c>
      <c r="Q21" s="34">
        <f t="shared" si="15"/>
        <v>0</v>
      </c>
      <c r="R21" s="34">
        <f t="shared" si="16"/>
        <v>1</v>
      </c>
      <c r="S21" s="40">
        <f t="shared" si="4"/>
        <v>1</v>
      </c>
      <c r="T21" s="43">
        <f t="shared" si="5"/>
        <v>1</v>
      </c>
      <c r="U21" s="3">
        <f>O21*Dati!$B$3+Simulazione!P21*Dati!$B$4+Simulazione!Q21*Dati!$B$5+Simulazione!R21*Dati!$B$6</f>
        <v>40000</v>
      </c>
      <c r="V21" s="35">
        <f>IF(R21*Dati!$Q$6&lt;K21,R21*Dati!$Q$6,K21)</f>
        <v>108</v>
      </c>
      <c r="W21" s="35">
        <f>IF(R21*Dati!$P$6+SUM(V21:V21)&lt;K21,R21*Dati!$P$6,K21-SUM(V21:V21))</f>
        <v>132</v>
      </c>
      <c r="X21" s="35">
        <f>IF(R21*Dati!$O$6+SUM(V21:W21)&lt;K21,R21*Dati!$O$6,K21-SUM(V21:W21))</f>
        <v>0</v>
      </c>
      <c r="Y21" s="35">
        <f>IF(R21*Dati!$N$6+SUM(V21:X21)&lt;K21,R21*Dati!$N$6,K21-SUM(V21:X21))</f>
        <v>0</v>
      </c>
      <c r="Z21" s="35">
        <f>IF($Q21*Dati!$Q$5+SUM(V21:Y21)&lt;$K21,$Q21*Dati!$Q$5,$K21-SUM(V21:Y21))</f>
        <v>0</v>
      </c>
      <c r="AA21" s="35">
        <f>IF($Q21*Dati!$P$5+SUM(V21:Z21)&lt;$K21,$Q21*Dati!$P$5,$K21-SUM(V21:Z21))</f>
        <v>0</v>
      </c>
      <c r="AB21" s="35">
        <f>IF($Q21*Dati!$O$5+SUM(V21:AA21)&lt;$K21,$Q21*Dati!$O$5,$K21-SUM(V21:AA21))</f>
        <v>0</v>
      </c>
      <c r="AC21" s="35">
        <f>IF($Q21*Dati!$N$5+SUM(V21:AB21)&lt;$K21,$Q21*Dati!$N$5,$K21-SUM(V21:AB21))</f>
        <v>0</v>
      </c>
      <c r="AD21" s="35">
        <f>IF($P21*Dati!$Q$4+SUM(V21:AC21)&lt;$K21,$P21*Dati!$Q$4,$K21-SUM(V21:AC21))</f>
        <v>0</v>
      </c>
      <c r="AE21" s="35">
        <f>IF($P21*Dati!$P$4+SUM(V21:AD21)&lt;$K21,$P21*Dati!$P$4,$K21-SUM(V21:AD21))</f>
        <v>0</v>
      </c>
      <c r="AF21" s="35">
        <f>IF($P21*Dati!$O$4+SUM(V21:AE21)&lt;$K21,$P21*Dati!$O$4,$K21-SUM(V21:AE21))</f>
        <v>0</v>
      </c>
      <c r="AG21" s="35">
        <f>IF($P21*Dati!$N$4+SUM(V21:AF21)&lt;$K21,$P21*Dati!$N$4,$K21-SUM(V21:AF21))</f>
        <v>0</v>
      </c>
      <c r="AH21" s="35">
        <f>IF($O21*Dati!$Q$3+SUM(V21:AG21)&lt;$K21,$O21*Dati!$Q$3,$K21-SUM(V21:AG21))</f>
        <v>0</v>
      </c>
      <c r="AI21" s="35">
        <f>IF($O21*Dati!$P$3+SUM(V21:AH21)&lt;$K21,$O21*Dati!$P$3,$K21-SUM(V21:AH21))</f>
        <v>0</v>
      </c>
      <c r="AJ21" s="35">
        <f>IF($O21*Dati!$O$3+SUM(V21:AI21)&lt;$K21,$O21*Dati!$O$3,$K21-SUM(V21:AI21))</f>
        <v>0</v>
      </c>
      <c r="AK21" s="35">
        <f>IF($O21*Dati!$N$3+SUM(V21:AJ21)&lt;$K21,$O21*Dati!$N$3,$K21-SUM(V21:AJ21))</f>
        <v>0</v>
      </c>
      <c r="AL21" s="35">
        <f t="shared" si="6"/>
        <v>240</v>
      </c>
      <c r="AM21" s="3">
        <f>(V21*Dati!$U$6+W21*Dati!$T$6+X21*Dati!$S$6+Y21*Dati!$R$6)+(Z21*Dati!$U$5+AA21*Dati!$T$5+AB21*Dati!$S$5+AC21*Dati!$R$5)+(AD21*Dati!$U$4+AE21*Dati!$T$4+AF21*Dati!$S$4+AG21*Dati!$R$4)+(AH21*Dati!$U$3+AI21*Dati!$T$3+AJ21*Dati!$S$3+AK21*Dati!$R$3)</f>
        <v>91380</v>
      </c>
      <c r="AN21" s="34">
        <f t="shared" si="17"/>
        <v>1</v>
      </c>
      <c r="AO21" s="34">
        <f t="shared" si="17"/>
        <v>0</v>
      </c>
      <c r="AP21" s="34">
        <f t="shared" si="18"/>
        <v>0</v>
      </c>
      <c r="AQ21" s="34">
        <f t="shared" si="19"/>
        <v>0</v>
      </c>
      <c r="AR21" s="6">
        <f>AN21*Dati!$B$21+AO21*Dati!$B$22+AP21*Dati!$B$23+AQ21*Dati!$B$24</f>
        <v>2000</v>
      </c>
    </row>
    <row r="22" spans="1:44" x14ac:dyDescent="0.25">
      <c r="A22" s="49"/>
      <c r="B22" s="11">
        <f t="shared" si="8"/>
        <v>20</v>
      </c>
      <c r="C22" s="3">
        <f t="shared" si="9"/>
        <v>426183.8</v>
      </c>
      <c r="D22" s="3">
        <f t="shared" si="10"/>
        <v>41380</v>
      </c>
      <c r="E22" s="3">
        <f>IF(D22&gt;0,(IF(D22&lt;Dati!$B$46,D22*Dati!$B$47,Dati!$B$46*Dati!$B$47)+IF(IF(D22-Dati!$B$46&gt;0,D22-Dati!$B$46,0)&lt;(Dati!$C$46-Dati!$B$46),IF(D22-Dati!$B$46&gt;0,D22-Dati!$B$46,0)*Dati!$C$47,(Dati!$C$46-Dati!$B$46)*Dati!$C$47)+IF(IF(D22-Dati!$C$46&gt;0,D22-Dati!$C$46,0)&lt;(Dati!$D$46-Dati!$C$46),IF(D22-Dati!$C$46&gt;0,D22-Dati!$C$46,0)*Dati!$D$47,(Dati!$D$46-Dati!$C$46)*Dati!$D$47)+IF(IF(D22-Dati!$D$46&gt;0,D22-Dati!$D$46,0)&lt;(Dati!$E$46-Dati!$D$46),IF(D22-Dati!$D$46&gt;0,D22-Dati!$D$46,0)*Dati!$E$47,(Dati!$E$46-Dati!$D$46)*Dati!$E$47)+IF(D22-Dati!$E$46&gt;0,D22-Dati!$E$46,0)*Dati!$F$47),0)</f>
        <v>17224.233333333334</v>
      </c>
      <c r="F22" s="3">
        <f t="shared" si="0"/>
        <v>24155.766666666666</v>
      </c>
      <c r="G22" s="39">
        <f t="shared" si="1"/>
        <v>1</v>
      </c>
      <c r="H22" s="39">
        <f t="shared" si="11"/>
        <v>0</v>
      </c>
      <c r="I22" s="39">
        <f t="shared" si="12"/>
        <v>0</v>
      </c>
      <c r="J22" s="39">
        <f t="shared" si="13"/>
        <v>0</v>
      </c>
      <c r="K22" s="37">
        <f>G22*Dati!$F$9+H22*Dati!$F$10+I22*Dati!$F$11+Simulazione!J22*Dati!$F$12</f>
        <v>450</v>
      </c>
      <c r="L22" s="37">
        <f>G22*Dati!$H$9+H22*Dati!$H$10+I22*Dati!$H$11+Simulazione!J22*Dati!$H$12</f>
        <v>1</v>
      </c>
      <c r="M22" s="9">
        <f>G22*Dati!$E$9+H22*Dati!$E$10+I22*Dati!$E$11+Simulazione!J22*Dati!$E$12</f>
        <v>8000</v>
      </c>
      <c r="N22" s="9">
        <f>IF(G22-G21=0,0,(G22-G21)*Dati!$J$9)+IF(H22-H21=0,0,(H22-H21)*Dati!$J$10)+IF(I22-I21=0,0,(I22-I21)*Dati!$J$11)+IF(J22-J21=0,0,(J22-J21)*Dati!$J$12)</f>
        <v>0</v>
      </c>
      <c r="O22" s="34">
        <f t="shared" si="14"/>
        <v>0</v>
      </c>
      <c r="P22" s="34">
        <f t="shared" si="3"/>
        <v>0</v>
      </c>
      <c r="Q22" s="34">
        <f t="shared" si="15"/>
        <v>0</v>
      </c>
      <c r="R22" s="34">
        <f t="shared" si="16"/>
        <v>1</v>
      </c>
      <c r="S22" s="40">
        <f t="shared" si="4"/>
        <v>1</v>
      </c>
      <c r="T22" s="43">
        <f t="shared" si="5"/>
        <v>1</v>
      </c>
      <c r="U22" s="3">
        <f>O22*Dati!$B$3+Simulazione!P22*Dati!$B$4+Simulazione!Q22*Dati!$B$5+Simulazione!R22*Dati!$B$6</f>
        <v>40000</v>
      </c>
      <c r="V22" s="35">
        <f>IF(R22*Dati!$Q$6&lt;K22,R22*Dati!$Q$6,K22)</f>
        <v>108</v>
      </c>
      <c r="W22" s="35">
        <f>IF(R22*Dati!$P$6+SUM(V22:V22)&lt;K22,R22*Dati!$P$6,K22-SUM(V22:V22))</f>
        <v>132</v>
      </c>
      <c r="X22" s="35">
        <f>IF(R22*Dati!$O$6+SUM(V22:W22)&lt;K22,R22*Dati!$O$6,K22-SUM(V22:W22))</f>
        <v>0</v>
      </c>
      <c r="Y22" s="35">
        <f>IF(R22*Dati!$N$6+SUM(V22:X22)&lt;K22,R22*Dati!$N$6,K22-SUM(V22:X22))</f>
        <v>0</v>
      </c>
      <c r="Z22" s="35">
        <f>IF($Q22*Dati!$Q$5+SUM(V22:Y22)&lt;$K22,$Q22*Dati!$Q$5,$K22-SUM(V22:Y22))</f>
        <v>0</v>
      </c>
      <c r="AA22" s="35">
        <f>IF($Q22*Dati!$P$5+SUM(V22:Z22)&lt;$K22,$Q22*Dati!$P$5,$K22-SUM(V22:Z22))</f>
        <v>0</v>
      </c>
      <c r="AB22" s="35">
        <f>IF($Q22*Dati!$O$5+SUM(V22:AA22)&lt;$K22,$Q22*Dati!$O$5,$K22-SUM(V22:AA22))</f>
        <v>0</v>
      </c>
      <c r="AC22" s="35">
        <f>IF($Q22*Dati!$N$5+SUM(V22:AB22)&lt;$K22,$Q22*Dati!$N$5,$K22-SUM(V22:AB22))</f>
        <v>0</v>
      </c>
      <c r="AD22" s="35">
        <f>IF($P22*Dati!$Q$4+SUM(V22:AC22)&lt;$K22,$P22*Dati!$Q$4,$K22-SUM(V22:AC22))</f>
        <v>0</v>
      </c>
      <c r="AE22" s="35">
        <f>IF($P22*Dati!$P$4+SUM(V22:AD22)&lt;$K22,$P22*Dati!$P$4,$K22-SUM(V22:AD22))</f>
        <v>0</v>
      </c>
      <c r="AF22" s="35">
        <f>IF($P22*Dati!$O$4+SUM(V22:AE22)&lt;$K22,$P22*Dati!$O$4,$K22-SUM(V22:AE22))</f>
        <v>0</v>
      </c>
      <c r="AG22" s="35">
        <f>IF($P22*Dati!$N$4+SUM(V22:AF22)&lt;$K22,$P22*Dati!$N$4,$K22-SUM(V22:AF22))</f>
        <v>0</v>
      </c>
      <c r="AH22" s="35">
        <f>IF($O22*Dati!$Q$3+SUM(V22:AG22)&lt;$K22,$O22*Dati!$Q$3,$K22-SUM(V22:AG22))</f>
        <v>0</v>
      </c>
      <c r="AI22" s="35">
        <f>IF($O22*Dati!$P$3+SUM(V22:AH22)&lt;$K22,$O22*Dati!$P$3,$K22-SUM(V22:AH22))</f>
        <v>0</v>
      </c>
      <c r="AJ22" s="35">
        <f>IF($O22*Dati!$O$3+SUM(V22:AI22)&lt;$K22,$O22*Dati!$O$3,$K22-SUM(V22:AI22))</f>
        <v>0</v>
      </c>
      <c r="AK22" s="35">
        <f>IF($O22*Dati!$N$3+SUM(V22:AJ22)&lt;$K22,$O22*Dati!$N$3,$K22-SUM(V22:AJ22))</f>
        <v>0</v>
      </c>
      <c r="AL22" s="35">
        <f t="shared" si="6"/>
        <v>240</v>
      </c>
      <c r="AM22" s="3">
        <f>(V22*Dati!$U$6+W22*Dati!$T$6+X22*Dati!$S$6+Y22*Dati!$R$6)+(Z22*Dati!$U$5+AA22*Dati!$T$5+AB22*Dati!$S$5+AC22*Dati!$R$5)+(AD22*Dati!$U$4+AE22*Dati!$T$4+AF22*Dati!$S$4+AG22*Dati!$R$4)+(AH22*Dati!$U$3+AI22*Dati!$T$3+AJ22*Dati!$S$3+AK22*Dati!$R$3)</f>
        <v>91380</v>
      </c>
      <c r="AN22" s="34">
        <f t="shared" si="17"/>
        <v>1</v>
      </c>
      <c r="AO22" s="34">
        <f t="shared" si="17"/>
        <v>0</v>
      </c>
      <c r="AP22" s="34">
        <f t="shared" si="18"/>
        <v>0</v>
      </c>
      <c r="AQ22" s="34">
        <f t="shared" si="19"/>
        <v>0</v>
      </c>
      <c r="AR22" s="6">
        <f>AN22*Dati!$B$21+AO22*Dati!$B$22+AP22*Dati!$B$23+AQ22*Dati!$B$24</f>
        <v>2000</v>
      </c>
    </row>
    <row r="23" spans="1:44" x14ac:dyDescent="0.25">
      <c r="A23" s="49"/>
      <c r="B23" s="11">
        <f t="shared" si="8"/>
        <v>21</v>
      </c>
      <c r="C23" s="3">
        <f t="shared" si="9"/>
        <v>450339.56666666665</v>
      </c>
      <c r="D23" s="3">
        <f t="shared" si="10"/>
        <v>41380</v>
      </c>
      <c r="E23" s="3">
        <f>IF(D23&gt;0,(IF(D23&lt;Dati!$B$46,D23*Dati!$B$47,Dati!$B$46*Dati!$B$47)+IF(IF(D23-Dati!$B$46&gt;0,D23-Dati!$B$46,0)&lt;(Dati!$C$46-Dati!$B$46),IF(D23-Dati!$B$46&gt;0,D23-Dati!$B$46,0)*Dati!$C$47,(Dati!$C$46-Dati!$B$46)*Dati!$C$47)+IF(IF(D23-Dati!$C$46&gt;0,D23-Dati!$C$46,0)&lt;(Dati!$D$46-Dati!$C$46),IF(D23-Dati!$C$46&gt;0,D23-Dati!$C$46,0)*Dati!$D$47,(Dati!$D$46-Dati!$C$46)*Dati!$D$47)+IF(IF(D23-Dati!$D$46&gt;0,D23-Dati!$D$46,0)&lt;(Dati!$E$46-Dati!$D$46),IF(D23-Dati!$D$46&gt;0,D23-Dati!$D$46,0)*Dati!$E$47,(Dati!$E$46-Dati!$D$46)*Dati!$E$47)+IF(D23-Dati!$E$46&gt;0,D23-Dati!$E$46,0)*Dati!$F$47),0)</f>
        <v>17224.233333333334</v>
      </c>
      <c r="F23" s="3">
        <f t="shared" si="0"/>
        <v>24155.766666666666</v>
      </c>
      <c r="G23" s="39">
        <f t="shared" si="1"/>
        <v>1</v>
      </c>
      <c r="H23" s="39">
        <f t="shared" si="11"/>
        <v>0</v>
      </c>
      <c r="I23" s="39">
        <f t="shared" si="12"/>
        <v>0</v>
      </c>
      <c r="J23" s="39">
        <f t="shared" si="13"/>
        <v>0</v>
      </c>
      <c r="K23" s="37">
        <f>G23*Dati!$F$9+H23*Dati!$F$10+I23*Dati!$F$11+Simulazione!J23*Dati!$F$12</f>
        <v>450</v>
      </c>
      <c r="L23" s="37">
        <f>G23*Dati!$H$9+H23*Dati!$H$10+I23*Dati!$H$11+Simulazione!J23*Dati!$H$12</f>
        <v>1</v>
      </c>
      <c r="M23" s="9">
        <f>G23*Dati!$E$9+H23*Dati!$E$10+I23*Dati!$E$11+Simulazione!J23*Dati!$E$12</f>
        <v>8000</v>
      </c>
      <c r="N23" s="9">
        <f>IF(G23-G22=0,0,(G23-G22)*Dati!$J$9)+IF(H23-H22=0,0,(H23-H22)*Dati!$J$10)+IF(I23-I22=0,0,(I23-I22)*Dati!$J$11)+IF(J23-J22=0,0,(J23-J22)*Dati!$J$12)</f>
        <v>0</v>
      </c>
      <c r="O23" s="34">
        <f t="shared" si="14"/>
        <v>0</v>
      </c>
      <c r="P23" s="34">
        <f t="shared" si="3"/>
        <v>0</v>
      </c>
      <c r="Q23" s="34">
        <f t="shared" si="15"/>
        <v>0</v>
      </c>
      <c r="R23" s="34">
        <f t="shared" si="16"/>
        <v>1</v>
      </c>
      <c r="S23" s="40">
        <f t="shared" si="4"/>
        <v>1</v>
      </c>
      <c r="T23" s="43">
        <f t="shared" si="5"/>
        <v>1</v>
      </c>
      <c r="U23" s="3">
        <f>O23*Dati!$B$3+Simulazione!P23*Dati!$B$4+Simulazione!Q23*Dati!$B$5+Simulazione!R23*Dati!$B$6</f>
        <v>40000</v>
      </c>
      <c r="V23" s="35">
        <f>IF(R23*Dati!$Q$6&lt;K23,R23*Dati!$Q$6,K23)</f>
        <v>108</v>
      </c>
      <c r="W23" s="35">
        <f>IF(R23*Dati!$P$6+SUM(V23:V23)&lt;K23,R23*Dati!$P$6,K23-SUM(V23:V23))</f>
        <v>132</v>
      </c>
      <c r="X23" s="35">
        <f>IF(R23*Dati!$O$6+SUM(V23:W23)&lt;K23,R23*Dati!$O$6,K23-SUM(V23:W23))</f>
        <v>0</v>
      </c>
      <c r="Y23" s="35">
        <f>IF(R23*Dati!$N$6+SUM(V23:X23)&lt;K23,R23*Dati!$N$6,K23-SUM(V23:X23))</f>
        <v>0</v>
      </c>
      <c r="Z23" s="35">
        <f>IF($Q23*Dati!$Q$5+SUM(V23:Y23)&lt;$K23,$Q23*Dati!$Q$5,$K23-SUM(V23:Y23))</f>
        <v>0</v>
      </c>
      <c r="AA23" s="35">
        <f>IF($Q23*Dati!$P$5+SUM(V23:Z23)&lt;$K23,$Q23*Dati!$P$5,$K23-SUM(V23:Z23))</f>
        <v>0</v>
      </c>
      <c r="AB23" s="35">
        <f>IF($Q23*Dati!$O$5+SUM(V23:AA23)&lt;$K23,$Q23*Dati!$O$5,$K23-SUM(V23:AA23))</f>
        <v>0</v>
      </c>
      <c r="AC23" s="35">
        <f>IF($Q23*Dati!$N$5+SUM(V23:AB23)&lt;$K23,$Q23*Dati!$N$5,$K23-SUM(V23:AB23))</f>
        <v>0</v>
      </c>
      <c r="AD23" s="35">
        <f>IF($P23*Dati!$Q$4+SUM(V23:AC23)&lt;$K23,$P23*Dati!$Q$4,$K23-SUM(V23:AC23))</f>
        <v>0</v>
      </c>
      <c r="AE23" s="35">
        <f>IF($P23*Dati!$P$4+SUM(V23:AD23)&lt;$K23,$P23*Dati!$P$4,$K23-SUM(V23:AD23))</f>
        <v>0</v>
      </c>
      <c r="AF23" s="35">
        <f>IF($P23*Dati!$O$4+SUM(V23:AE23)&lt;$K23,$P23*Dati!$O$4,$K23-SUM(V23:AE23))</f>
        <v>0</v>
      </c>
      <c r="AG23" s="35">
        <f>IF($P23*Dati!$N$4+SUM(V23:AF23)&lt;$K23,$P23*Dati!$N$4,$K23-SUM(V23:AF23))</f>
        <v>0</v>
      </c>
      <c r="AH23" s="35">
        <f>IF($O23*Dati!$Q$3+SUM(V23:AG23)&lt;$K23,$O23*Dati!$Q$3,$K23-SUM(V23:AG23))</f>
        <v>0</v>
      </c>
      <c r="AI23" s="35">
        <f>IF($O23*Dati!$P$3+SUM(V23:AH23)&lt;$K23,$O23*Dati!$P$3,$K23-SUM(V23:AH23))</f>
        <v>0</v>
      </c>
      <c r="AJ23" s="35">
        <f>IF($O23*Dati!$O$3+SUM(V23:AI23)&lt;$K23,$O23*Dati!$O$3,$K23-SUM(V23:AI23))</f>
        <v>0</v>
      </c>
      <c r="AK23" s="35">
        <f>IF($O23*Dati!$N$3+SUM(V23:AJ23)&lt;$K23,$O23*Dati!$N$3,$K23-SUM(V23:AJ23))</f>
        <v>0</v>
      </c>
      <c r="AL23" s="35">
        <f t="shared" si="6"/>
        <v>240</v>
      </c>
      <c r="AM23" s="3">
        <f>(V23*Dati!$U$6+W23*Dati!$T$6+X23*Dati!$S$6+Y23*Dati!$R$6)+(Z23*Dati!$U$5+AA23*Dati!$T$5+AB23*Dati!$S$5+AC23*Dati!$R$5)+(AD23*Dati!$U$4+AE23*Dati!$T$4+AF23*Dati!$S$4+AG23*Dati!$R$4)+(AH23*Dati!$U$3+AI23*Dati!$T$3+AJ23*Dati!$S$3+AK23*Dati!$R$3)</f>
        <v>91380</v>
      </c>
      <c r="AN23" s="34">
        <f t="shared" si="17"/>
        <v>1</v>
      </c>
      <c r="AO23" s="34">
        <f t="shared" si="17"/>
        <v>0</v>
      </c>
      <c r="AP23" s="34">
        <f t="shared" si="18"/>
        <v>0</v>
      </c>
      <c r="AQ23" s="34">
        <f t="shared" si="19"/>
        <v>0</v>
      </c>
      <c r="AR23" s="6">
        <f>AN23*Dati!$B$21+AO23*Dati!$B$22+AP23*Dati!$B$23+AQ23*Dati!$B$24</f>
        <v>2000</v>
      </c>
    </row>
    <row r="24" spans="1:44" x14ac:dyDescent="0.25">
      <c r="A24" s="49"/>
      <c r="B24" s="11">
        <f t="shared" si="8"/>
        <v>22</v>
      </c>
      <c r="C24" s="3">
        <f t="shared" si="9"/>
        <v>474495.33333333331</v>
      </c>
      <c r="D24" s="3">
        <f t="shared" si="10"/>
        <v>41380</v>
      </c>
      <c r="E24" s="3">
        <f>IF(D24&gt;0,(IF(D24&lt;Dati!$B$46,D24*Dati!$B$47,Dati!$B$46*Dati!$B$47)+IF(IF(D24-Dati!$B$46&gt;0,D24-Dati!$B$46,0)&lt;(Dati!$C$46-Dati!$B$46),IF(D24-Dati!$B$46&gt;0,D24-Dati!$B$46,0)*Dati!$C$47,(Dati!$C$46-Dati!$B$46)*Dati!$C$47)+IF(IF(D24-Dati!$C$46&gt;0,D24-Dati!$C$46,0)&lt;(Dati!$D$46-Dati!$C$46),IF(D24-Dati!$C$46&gt;0,D24-Dati!$C$46,0)*Dati!$D$47,(Dati!$D$46-Dati!$C$46)*Dati!$D$47)+IF(IF(D24-Dati!$D$46&gt;0,D24-Dati!$D$46,0)&lt;(Dati!$E$46-Dati!$D$46),IF(D24-Dati!$D$46&gt;0,D24-Dati!$D$46,0)*Dati!$E$47,(Dati!$E$46-Dati!$D$46)*Dati!$E$47)+IF(D24-Dati!$E$46&gt;0,D24-Dati!$E$46,0)*Dati!$F$47),0)</f>
        <v>17224.233333333334</v>
      </c>
      <c r="F24" s="3">
        <f t="shared" si="0"/>
        <v>24155.766666666666</v>
      </c>
      <c r="G24" s="39">
        <f t="shared" si="1"/>
        <v>1</v>
      </c>
      <c r="H24" s="39">
        <f t="shared" si="11"/>
        <v>0</v>
      </c>
      <c r="I24" s="39">
        <f t="shared" si="12"/>
        <v>0</v>
      </c>
      <c r="J24" s="39">
        <f t="shared" si="13"/>
        <v>0</v>
      </c>
      <c r="K24" s="37">
        <f>G24*Dati!$F$9+H24*Dati!$F$10+I24*Dati!$F$11+Simulazione!J24*Dati!$F$12</f>
        <v>450</v>
      </c>
      <c r="L24" s="37">
        <f>G24*Dati!$H$9+H24*Dati!$H$10+I24*Dati!$H$11+Simulazione!J24*Dati!$H$12</f>
        <v>1</v>
      </c>
      <c r="M24" s="9">
        <f>G24*Dati!$E$9+H24*Dati!$E$10+I24*Dati!$E$11+Simulazione!J24*Dati!$E$12</f>
        <v>8000</v>
      </c>
      <c r="N24" s="9">
        <f>IF(G24-G23=0,0,(G24-G23)*Dati!$J$9)+IF(H24-H23=0,0,(H24-H23)*Dati!$J$10)+IF(I24-I23=0,0,(I24-I23)*Dati!$J$11)+IF(J24-J23=0,0,(J24-J23)*Dati!$J$12)</f>
        <v>0</v>
      </c>
      <c r="O24" s="34">
        <f t="shared" si="14"/>
        <v>0</v>
      </c>
      <c r="P24" s="34">
        <f t="shared" si="3"/>
        <v>0</v>
      </c>
      <c r="Q24" s="34">
        <f t="shared" si="15"/>
        <v>0</v>
      </c>
      <c r="R24" s="34">
        <f t="shared" si="16"/>
        <v>1</v>
      </c>
      <c r="S24" s="40">
        <f t="shared" si="4"/>
        <v>1</v>
      </c>
      <c r="T24" s="43">
        <f t="shared" si="5"/>
        <v>1</v>
      </c>
      <c r="U24" s="3">
        <f>O24*Dati!$B$3+Simulazione!P24*Dati!$B$4+Simulazione!Q24*Dati!$B$5+Simulazione!R24*Dati!$B$6</f>
        <v>40000</v>
      </c>
      <c r="V24" s="35">
        <f>IF(R24*Dati!$Q$6&lt;K24,R24*Dati!$Q$6,K24)</f>
        <v>108</v>
      </c>
      <c r="W24" s="35">
        <f>IF(R24*Dati!$P$6+SUM(V24:V24)&lt;K24,R24*Dati!$P$6,K24-SUM(V24:V24))</f>
        <v>132</v>
      </c>
      <c r="X24" s="35">
        <f>IF(R24*Dati!$O$6+SUM(V24:W24)&lt;K24,R24*Dati!$O$6,K24-SUM(V24:W24))</f>
        <v>0</v>
      </c>
      <c r="Y24" s="35">
        <f>IF(R24*Dati!$N$6+SUM(V24:X24)&lt;K24,R24*Dati!$N$6,K24-SUM(V24:X24))</f>
        <v>0</v>
      </c>
      <c r="Z24" s="35">
        <f>IF($Q24*Dati!$Q$5+SUM(V24:Y24)&lt;$K24,$Q24*Dati!$Q$5,$K24-SUM(V24:Y24))</f>
        <v>0</v>
      </c>
      <c r="AA24" s="35">
        <f>IF($Q24*Dati!$P$5+SUM(V24:Z24)&lt;$K24,$Q24*Dati!$P$5,$K24-SUM(V24:Z24))</f>
        <v>0</v>
      </c>
      <c r="AB24" s="35">
        <f>IF($Q24*Dati!$O$5+SUM(V24:AA24)&lt;$K24,$Q24*Dati!$O$5,$K24-SUM(V24:AA24))</f>
        <v>0</v>
      </c>
      <c r="AC24" s="35">
        <f>IF($Q24*Dati!$N$5+SUM(V24:AB24)&lt;$K24,$Q24*Dati!$N$5,$K24-SUM(V24:AB24))</f>
        <v>0</v>
      </c>
      <c r="AD24" s="35">
        <f>IF($P24*Dati!$Q$4+SUM(V24:AC24)&lt;$K24,$P24*Dati!$Q$4,$K24-SUM(V24:AC24))</f>
        <v>0</v>
      </c>
      <c r="AE24" s="35">
        <f>IF($P24*Dati!$P$4+SUM(V24:AD24)&lt;$K24,$P24*Dati!$P$4,$K24-SUM(V24:AD24))</f>
        <v>0</v>
      </c>
      <c r="AF24" s="35">
        <f>IF($P24*Dati!$O$4+SUM(V24:AE24)&lt;$K24,$P24*Dati!$O$4,$K24-SUM(V24:AE24))</f>
        <v>0</v>
      </c>
      <c r="AG24" s="35">
        <f>IF($P24*Dati!$N$4+SUM(V24:AF24)&lt;$K24,$P24*Dati!$N$4,$K24-SUM(V24:AF24))</f>
        <v>0</v>
      </c>
      <c r="AH24" s="35">
        <f>IF($O24*Dati!$Q$3+SUM(V24:AG24)&lt;$K24,$O24*Dati!$Q$3,$K24-SUM(V24:AG24))</f>
        <v>0</v>
      </c>
      <c r="AI24" s="35">
        <f>IF($O24*Dati!$P$3+SUM(V24:AH24)&lt;$K24,$O24*Dati!$P$3,$K24-SUM(V24:AH24))</f>
        <v>0</v>
      </c>
      <c r="AJ24" s="35">
        <f>IF($O24*Dati!$O$3+SUM(V24:AI24)&lt;$K24,$O24*Dati!$O$3,$K24-SUM(V24:AI24))</f>
        <v>0</v>
      </c>
      <c r="AK24" s="35">
        <f>IF($O24*Dati!$N$3+SUM(V24:AJ24)&lt;$K24,$O24*Dati!$N$3,$K24-SUM(V24:AJ24))</f>
        <v>0</v>
      </c>
      <c r="AL24" s="35">
        <f t="shared" si="6"/>
        <v>240</v>
      </c>
      <c r="AM24" s="3">
        <f>(V24*Dati!$U$6+W24*Dati!$T$6+X24*Dati!$S$6+Y24*Dati!$R$6)+(Z24*Dati!$U$5+AA24*Dati!$T$5+AB24*Dati!$S$5+AC24*Dati!$R$5)+(AD24*Dati!$U$4+AE24*Dati!$T$4+AF24*Dati!$S$4+AG24*Dati!$R$4)+(AH24*Dati!$U$3+AI24*Dati!$T$3+AJ24*Dati!$S$3+AK24*Dati!$R$3)</f>
        <v>91380</v>
      </c>
      <c r="AN24" s="34">
        <f t="shared" si="17"/>
        <v>1</v>
      </c>
      <c r="AO24" s="34">
        <f t="shared" si="17"/>
        <v>0</v>
      </c>
      <c r="AP24" s="34">
        <f t="shared" si="18"/>
        <v>0</v>
      </c>
      <c r="AQ24" s="34">
        <f t="shared" si="19"/>
        <v>0</v>
      </c>
      <c r="AR24" s="6">
        <f>AN24*Dati!$B$21+AO24*Dati!$B$22+AP24*Dati!$B$23+AQ24*Dati!$B$24</f>
        <v>2000</v>
      </c>
    </row>
    <row r="25" spans="1:44" x14ac:dyDescent="0.25">
      <c r="A25" s="49"/>
      <c r="B25" s="11">
        <f t="shared" si="8"/>
        <v>23</v>
      </c>
      <c r="C25" s="3">
        <f t="shared" si="9"/>
        <v>498651.1</v>
      </c>
      <c r="D25" s="3">
        <f t="shared" si="10"/>
        <v>41380</v>
      </c>
      <c r="E25" s="3">
        <f>IF(D25&gt;0,(IF(D25&lt;Dati!$B$46,D25*Dati!$B$47,Dati!$B$46*Dati!$B$47)+IF(IF(D25-Dati!$B$46&gt;0,D25-Dati!$B$46,0)&lt;(Dati!$C$46-Dati!$B$46),IF(D25-Dati!$B$46&gt;0,D25-Dati!$B$46,0)*Dati!$C$47,(Dati!$C$46-Dati!$B$46)*Dati!$C$47)+IF(IF(D25-Dati!$C$46&gt;0,D25-Dati!$C$46,0)&lt;(Dati!$D$46-Dati!$C$46),IF(D25-Dati!$C$46&gt;0,D25-Dati!$C$46,0)*Dati!$D$47,(Dati!$D$46-Dati!$C$46)*Dati!$D$47)+IF(IF(D25-Dati!$D$46&gt;0,D25-Dati!$D$46,0)&lt;(Dati!$E$46-Dati!$D$46),IF(D25-Dati!$D$46&gt;0,D25-Dati!$D$46,0)*Dati!$E$47,(Dati!$E$46-Dati!$D$46)*Dati!$E$47)+IF(D25-Dati!$E$46&gt;0,D25-Dati!$E$46,0)*Dati!$F$47),0)</f>
        <v>17224.233333333334</v>
      </c>
      <c r="F25" s="3">
        <f t="shared" si="0"/>
        <v>24155.766666666666</v>
      </c>
      <c r="G25" s="39">
        <f t="shared" si="1"/>
        <v>1</v>
      </c>
      <c r="H25" s="39">
        <f t="shared" si="11"/>
        <v>0</v>
      </c>
      <c r="I25" s="39">
        <f t="shared" si="12"/>
        <v>0</v>
      </c>
      <c r="J25" s="39">
        <f t="shared" si="13"/>
        <v>0</v>
      </c>
      <c r="K25" s="37">
        <f>G25*Dati!$F$9+H25*Dati!$F$10+I25*Dati!$F$11+Simulazione!J25*Dati!$F$12</f>
        <v>450</v>
      </c>
      <c r="L25" s="37">
        <f>G25*Dati!$H$9+H25*Dati!$H$10+I25*Dati!$H$11+Simulazione!J25*Dati!$H$12</f>
        <v>1</v>
      </c>
      <c r="M25" s="9">
        <f>G25*Dati!$E$9+H25*Dati!$E$10+I25*Dati!$E$11+Simulazione!J25*Dati!$E$12</f>
        <v>8000</v>
      </c>
      <c r="N25" s="9">
        <f>IF(G25-G24=0,0,(G25-G24)*Dati!$J$9)+IF(H25-H24=0,0,(H25-H24)*Dati!$J$10)+IF(I25-I24=0,0,(I25-I24)*Dati!$J$11)+IF(J25-J24=0,0,(J25-J24)*Dati!$J$12)</f>
        <v>0</v>
      </c>
      <c r="O25" s="34">
        <f t="shared" si="14"/>
        <v>0</v>
      </c>
      <c r="P25" s="34">
        <f t="shared" si="3"/>
        <v>0</v>
      </c>
      <c r="Q25" s="34">
        <f t="shared" si="15"/>
        <v>0</v>
      </c>
      <c r="R25" s="34">
        <f t="shared" si="16"/>
        <v>1</v>
      </c>
      <c r="S25" s="40">
        <f t="shared" si="4"/>
        <v>1</v>
      </c>
      <c r="T25" s="43">
        <f t="shared" si="5"/>
        <v>1</v>
      </c>
      <c r="U25" s="3">
        <f>O25*Dati!$B$3+Simulazione!P25*Dati!$B$4+Simulazione!Q25*Dati!$B$5+Simulazione!R25*Dati!$B$6</f>
        <v>40000</v>
      </c>
      <c r="V25" s="35">
        <f>IF(R25*Dati!$Q$6&lt;K25,R25*Dati!$Q$6,K25)</f>
        <v>108</v>
      </c>
      <c r="W25" s="35">
        <f>IF(R25*Dati!$P$6+SUM(V25:V25)&lt;K25,R25*Dati!$P$6,K25-SUM(V25:V25))</f>
        <v>132</v>
      </c>
      <c r="X25" s="35">
        <f>IF(R25*Dati!$O$6+SUM(V25:W25)&lt;K25,R25*Dati!$O$6,K25-SUM(V25:W25))</f>
        <v>0</v>
      </c>
      <c r="Y25" s="35">
        <f>IF(R25*Dati!$N$6+SUM(V25:X25)&lt;K25,R25*Dati!$N$6,K25-SUM(V25:X25))</f>
        <v>0</v>
      </c>
      <c r="Z25" s="35">
        <f>IF($Q25*Dati!$Q$5+SUM(V25:Y25)&lt;$K25,$Q25*Dati!$Q$5,$K25-SUM(V25:Y25))</f>
        <v>0</v>
      </c>
      <c r="AA25" s="35">
        <f>IF($Q25*Dati!$P$5+SUM(V25:Z25)&lt;$K25,$Q25*Dati!$P$5,$K25-SUM(V25:Z25))</f>
        <v>0</v>
      </c>
      <c r="AB25" s="35">
        <f>IF($Q25*Dati!$O$5+SUM(V25:AA25)&lt;$K25,$Q25*Dati!$O$5,$K25-SUM(V25:AA25))</f>
        <v>0</v>
      </c>
      <c r="AC25" s="35">
        <f>IF($Q25*Dati!$N$5+SUM(V25:AB25)&lt;$K25,$Q25*Dati!$N$5,$K25-SUM(V25:AB25))</f>
        <v>0</v>
      </c>
      <c r="AD25" s="35">
        <f>IF($P25*Dati!$Q$4+SUM(V25:AC25)&lt;$K25,$P25*Dati!$Q$4,$K25-SUM(V25:AC25))</f>
        <v>0</v>
      </c>
      <c r="AE25" s="35">
        <f>IF($P25*Dati!$P$4+SUM(V25:AD25)&lt;$K25,$P25*Dati!$P$4,$K25-SUM(V25:AD25))</f>
        <v>0</v>
      </c>
      <c r="AF25" s="35">
        <f>IF($P25*Dati!$O$4+SUM(V25:AE25)&lt;$K25,$P25*Dati!$O$4,$K25-SUM(V25:AE25))</f>
        <v>0</v>
      </c>
      <c r="AG25" s="35">
        <f>IF($P25*Dati!$N$4+SUM(V25:AF25)&lt;$K25,$P25*Dati!$N$4,$K25-SUM(V25:AF25))</f>
        <v>0</v>
      </c>
      <c r="AH25" s="35">
        <f>IF($O25*Dati!$Q$3+SUM(V25:AG25)&lt;$K25,$O25*Dati!$Q$3,$K25-SUM(V25:AG25))</f>
        <v>0</v>
      </c>
      <c r="AI25" s="35">
        <f>IF($O25*Dati!$P$3+SUM(V25:AH25)&lt;$K25,$O25*Dati!$P$3,$K25-SUM(V25:AH25))</f>
        <v>0</v>
      </c>
      <c r="AJ25" s="35">
        <f>IF($O25*Dati!$O$3+SUM(V25:AI25)&lt;$K25,$O25*Dati!$O$3,$K25-SUM(V25:AI25))</f>
        <v>0</v>
      </c>
      <c r="AK25" s="35">
        <f>IF($O25*Dati!$N$3+SUM(V25:AJ25)&lt;$K25,$O25*Dati!$N$3,$K25-SUM(V25:AJ25))</f>
        <v>0</v>
      </c>
      <c r="AL25" s="35">
        <f t="shared" si="6"/>
        <v>240</v>
      </c>
      <c r="AM25" s="3">
        <f>(V25*Dati!$U$6+W25*Dati!$T$6+X25*Dati!$S$6+Y25*Dati!$R$6)+(Z25*Dati!$U$5+AA25*Dati!$T$5+AB25*Dati!$S$5+AC25*Dati!$R$5)+(AD25*Dati!$U$4+AE25*Dati!$T$4+AF25*Dati!$S$4+AG25*Dati!$R$4)+(AH25*Dati!$U$3+AI25*Dati!$T$3+AJ25*Dati!$S$3+AK25*Dati!$R$3)</f>
        <v>91380</v>
      </c>
      <c r="AN25" s="34">
        <f t="shared" si="17"/>
        <v>1</v>
      </c>
      <c r="AO25" s="34">
        <f t="shared" si="17"/>
        <v>0</v>
      </c>
      <c r="AP25" s="34">
        <f t="shared" si="18"/>
        <v>0</v>
      </c>
      <c r="AQ25" s="34">
        <f t="shared" si="19"/>
        <v>0</v>
      </c>
      <c r="AR25" s="6">
        <f>AN25*Dati!$B$21+AO25*Dati!$B$22+AP25*Dati!$B$23+AQ25*Dati!$B$24</f>
        <v>2000</v>
      </c>
    </row>
    <row r="26" spans="1:44" x14ac:dyDescent="0.25">
      <c r="A26" s="50"/>
      <c r="B26" s="11">
        <f t="shared" si="8"/>
        <v>24</v>
      </c>
      <c r="C26" s="3">
        <f t="shared" si="9"/>
        <v>522806.86666666664</v>
      </c>
      <c r="D26" s="3">
        <f t="shared" si="10"/>
        <v>41380</v>
      </c>
      <c r="E26" s="3">
        <f>IF(D26&gt;0,(IF(D26&lt;Dati!$B$46,D26*Dati!$B$47,Dati!$B$46*Dati!$B$47)+IF(IF(D26-Dati!$B$46&gt;0,D26-Dati!$B$46,0)&lt;(Dati!$C$46-Dati!$B$46),IF(D26-Dati!$B$46&gt;0,D26-Dati!$B$46,0)*Dati!$C$47,(Dati!$C$46-Dati!$B$46)*Dati!$C$47)+IF(IF(D26-Dati!$C$46&gt;0,D26-Dati!$C$46,0)&lt;(Dati!$D$46-Dati!$C$46),IF(D26-Dati!$C$46&gt;0,D26-Dati!$C$46,0)*Dati!$D$47,(Dati!$D$46-Dati!$C$46)*Dati!$D$47)+IF(IF(D26-Dati!$D$46&gt;0,D26-Dati!$D$46,0)&lt;(Dati!$E$46-Dati!$D$46),IF(D26-Dati!$D$46&gt;0,D26-Dati!$D$46,0)*Dati!$E$47,(Dati!$E$46-Dati!$D$46)*Dati!$E$47)+IF(D26-Dati!$E$46&gt;0,D26-Dati!$E$46,0)*Dati!$F$47),0)</f>
        <v>17224.233333333334</v>
      </c>
      <c r="F26" s="3">
        <f t="shared" si="0"/>
        <v>24155.766666666666</v>
      </c>
      <c r="G26" s="39">
        <f t="shared" si="1"/>
        <v>1</v>
      </c>
      <c r="H26" s="39">
        <f t="shared" si="11"/>
        <v>0</v>
      </c>
      <c r="I26" s="39">
        <f t="shared" si="12"/>
        <v>0</v>
      </c>
      <c r="J26" s="39">
        <f t="shared" si="13"/>
        <v>0</v>
      </c>
      <c r="K26" s="37">
        <f>G26*Dati!$F$9+H26*Dati!$F$10+I26*Dati!$F$11+Simulazione!J26*Dati!$F$12</f>
        <v>450</v>
      </c>
      <c r="L26" s="37">
        <f>G26*Dati!$H$9+H26*Dati!$H$10+I26*Dati!$H$11+Simulazione!J26*Dati!$H$12</f>
        <v>1</v>
      </c>
      <c r="M26" s="9">
        <f>G26*Dati!$E$9+H26*Dati!$E$10+I26*Dati!$E$11+Simulazione!J26*Dati!$E$12</f>
        <v>8000</v>
      </c>
      <c r="N26" s="9">
        <f>IF(G26-G25=0,0,(G26-G25)*Dati!$J$9)+IF(H26-H25=0,0,(H26-H25)*Dati!$J$10)+IF(I26-I25=0,0,(I26-I25)*Dati!$J$11)+IF(J26-J25=0,0,(J26-J25)*Dati!$J$12)</f>
        <v>0</v>
      </c>
      <c r="O26" s="34">
        <f t="shared" si="14"/>
        <v>0</v>
      </c>
      <c r="P26" s="34">
        <f t="shared" si="3"/>
        <v>0</v>
      </c>
      <c r="Q26" s="34">
        <f t="shared" si="15"/>
        <v>0</v>
      </c>
      <c r="R26" s="34">
        <f t="shared" si="16"/>
        <v>1</v>
      </c>
      <c r="S26" s="40">
        <f t="shared" si="4"/>
        <v>1</v>
      </c>
      <c r="T26" s="43">
        <f t="shared" si="5"/>
        <v>1</v>
      </c>
      <c r="U26" s="3">
        <f>O26*Dati!$B$3+Simulazione!P26*Dati!$B$4+Simulazione!Q26*Dati!$B$5+Simulazione!R26*Dati!$B$6</f>
        <v>40000</v>
      </c>
      <c r="V26" s="35">
        <f>IF(R26*Dati!$Q$6&lt;K26,R26*Dati!$Q$6,K26)</f>
        <v>108</v>
      </c>
      <c r="W26" s="35">
        <f>IF(R26*Dati!$P$6+SUM(V26:V26)&lt;K26,R26*Dati!$P$6,K26-SUM(V26:V26))</f>
        <v>132</v>
      </c>
      <c r="X26" s="35">
        <f>IF(R26*Dati!$O$6+SUM(V26:W26)&lt;K26,R26*Dati!$O$6,K26-SUM(V26:W26))</f>
        <v>0</v>
      </c>
      <c r="Y26" s="35">
        <f>IF(R26*Dati!$N$6+SUM(V26:X26)&lt;K26,R26*Dati!$N$6,K26-SUM(V26:X26))</f>
        <v>0</v>
      </c>
      <c r="Z26" s="35">
        <f>IF($Q26*Dati!$Q$5+SUM(V26:Y26)&lt;$K26,$Q26*Dati!$Q$5,$K26-SUM(V26:Y26))</f>
        <v>0</v>
      </c>
      <c r="AA26" s="35">
        <f>IF($Q26*Dati!$P$5+SUM(V26:Z26)&lt;$K26,$Q26*Dati!$P$5,$K26-SUM(V26:Z26))</f>
        <v>0</v>
      </c>
      <c r="AB26" s="35">
        <f>IF($Q26*Dati!$O$5+SUM(V26:AA26)&lt;$K26,$Q26*Dati!$O$5,$K26-SUM(V26:AA26))</f>
        <v>0</v>
      </c>
      <c r="AC26" s="35">
        <f>IF($Q26*Dati!$N$5+SUM(V26:AB26)&lt;$K26,$Q26*Dati!$N$5,$K26-SUM(V26:AB26))</f>
        <v>0</v>
      </c>
      <c r="AD26" s="35">
        <f>IF($P26*Dati!$Q$4+SUM(V26:AC26)&lt;$K26,$P26*Dati!$Q$4,$K26-SUM(V26:AC26))</f>
        <v>0</v>
      </c>
      <c r="AE26" s="35">
        <f>IF($P26*Dati!$P$4+SUM(V26:AD26)&lt;$K26,$P26*Dati!$P$4,$K26-SUM(V26:AD26))</f>
        <v>0</v>
      </c>
      <c r="AF26" s="35">
        <f>IF($P26*Dati!$O$4+SUM(V26:AE26)&lt;$K26,$P26*Dati!$O$4,$K26-SUM(V26:AE26))</f>
        <v>0</v>
      </c>
      <c r="AG26" s="35">
        <f>IF($P26*Dati!$N$4+SUM(V26:AF26)&lt;$K26,$P26*Dati!$N$4,$K26-SUM(V26:AF26))</f>
        <v>0</v>
      </c>
      <c r="AH26" s="35">
        <f>IF($O26*Dati!$Q$3+SUM(V26:AG26)&lt;$K26,$O26*Dati!$Q$3,$K26-SUM(V26:AG26))</f>
        <v>0</v>
      </c>
      <c r="AI26" s="35">
        <f>IF($O26*Dati!$P$3+SUM(V26:AH26)&lt;$K26,$O26*Dati!$P$3,$K26-SUM(V26:AH26))</f>
        <v>0</v>
      </c>
      <c r="AJ26" s="35">
        <f>IF($O26*Dati!$O$3+SUM(V26:AI26)&lt;$K26,$O26*Dati!$O$3,$K26-SUM(V26:AI26))</f>
        <v>0</v>
      </c>
      <c r="AK26" s="35">
        <f>IF($O26*Dati!$N$3+SUM(V26:AJ26)&lt;$K26,$O26*Dati!$N$3,$K26-SUM(V26:AJ26))</f>
        <v>0</v>
      </c>
      <c r="AL26" s="35">
        <f t="shared" si="6"/>
        <v>240</v>
      </c>
      <c r="AM26" s="3">
        <f>(V26*Dati!$U$6+W26*Dati!$T$6+X26*Dati!$S$6+Y26*Dati!$R$6)+(Z26*Dati!$U$5+AA26*Dati!$T$5+AB26*Dati!$S$5+AC26*Dati!$R$5)+(AD26*Dati!$U$4+AE26*Dati!$T$4+AF26*Dati!$S$4+AG26*Dati!$R$4)+(AH26*Dati!$U$3+AI26*Dati!$T$3+AJ26*Dati!$S$3+AK26*Dati!$R$3)</f>
        <v>91380</v>
      </c>
      <c r="AN26" s="34">
        <f t="shared" si="17"/>
        <v>1</v>
      </c>
      <c r="AO26" s="34">
        <f t="shared" si="17"/>
        <v>0</v>
      </c>
      <c r="AP26" s="34">
        <f t="shared" si="18"/>
        <v>0</v>
      </c>
      <c r="AQ26" s="34">
        <f t="shared" si="19"/>
        <v>0</v>
      </c>
      <c r="AR26" s="6">
        <f>AN26*Dati!$B$21+AO26*Dati!$B$22+AP26*Dati!$B$23+AQ26*Dati!$B$24</f>
        <v>2000</v>
      </c>
    </row>
    <row r="27" spans="1:44" x14ac:dyDescent="0.25">
      <c r="A27" s="48">
        <f>A15+1</f>
        <v>3</v>
      </c>
      <c r="B27" s="11">
        <f t="shared" si="8"/>
        <v>25</v>
      </c>
      <c r="C27" s="3">
        <f t="shared" si="9"/>
        <v>546962.6333333333</v>
      </c>
      <c r="D27" s="3">
        <f t="shared" si="10"/>
        <v>41380</v>
      </c>
      <c r="E27" s="3">
        <f>IF(D27&gt;0,(IF(D27&lt;Dati!$B$46,D27*Dati!$B$47,Dati!$B$46*Dati!$B$47)+IF(IF(D27-Dati!$B$46&gt;0,D27-Dati!$B$46,0)&lt;(Dati!$C$46-Dati!$B$46),IF(D27-Dati!$B$46&gt;0,D27-Dati!$B$46,0)*Dati!$C$47,(Dati!$C$46-Dati!$B$46)*Dati!$C$47)+IF(IF(D27-Dati!$C$46&gt;0,D27-Dati!$C$46,0)&lt;(Dati!$D$46-Dati!$C$46),IF(D27-Dati!$C$46&gt;0,D27-Dati!$C$46,0)*Dati!$D$47,(Dati!$D$46-Dati!$C$46)*Dati!$D$47)+IF(IF(D27-Dati!$D$46&gt;0,D27-Dati!$D$46,0)&lt;(Dati!$E$46-Dati!$D$46),IF(D27-Dati!$D$46&gt;0,D27-Dati!$D$46,0)*Dati!$E$47,(Dati!$E$46-Dati!$D$46)*Dati!$E$47)+IF(D27-Dati!$E$46&gt;0,D27-Dati!$E$46,0)*Dati!$F$47),0)</f>
        <v>17224.233333333334</v>
      </c>
      <c r="F27" s="3">
        <f t="shared" si="0"/>
        <v>24155.766666666666</v>
      </c>
      <c r="G27" s="39">
        <f t="shared" si="1"/>
        <v>1</v>
      </c>
      <c r="H27" s="39">
        <f t="shared" si="11"/>
        <v>0</v>
      </c>
      <c r="I27" s="39">
        <f t="shared" si="12"/>
        <v>0</v>
      </c>
      <c r="J27" s="39">
        <f t="shared" si="13"/>
        <v>0</v>
      </c>
      <c r="K27" s="37">
        <f>G27*Dati!$F$9+H27*Dati!$F$10+I27*Dati!$F$11+Simulazione!J27*Dati!$F$12</f>
        <v>450</v>
      </c>
      <c r="L27" s="37">
        <f>G27*Dati!$H$9+H27*Dati!$H$10+I27*Dati!$H$11+Simulazione!J27*Dati!$H$12</f>
        <v>1</v>
      </c>
      <c r="M27" s="9">
        <f>G27*Dati!$E$9+H27*Dati!$E$10+I27*Dati!$E$11+Simulazione!J27*Dati!$E$12</f>
        <v>8000</v>
      </c>
      <c r="N27" s="9">
        <f>IF(G27-G26=0,0,(G27-G26)*Dati!$J$9)+IF(H27-H26=0,0,(H27-H26)*Dati!$J$10)+IF(I27-I26=0,0,(I27-I26)*Dati!$J$11)+IF(J27-J26=0,0,(J27-J26)*Dati!$J$12)</f>
        <v>0</v>
      </c>
      <c r="O27" s="34">
        <f t="shared" si="14"/>
        <v>0</v>
      </c>
      <c r="P27" s="34">
        <f t="shared" si="3"/>
        <v>0</v>
      </c>
      <c r="Q27" s="34">
        <f t="shared" si="15"/>
        <v>0</v>
      </c>
      <c r="R27" s="34">
        <f t="shared" si="16"/>
        <v>1</v>
      </c>
      <c r="S27" s="40">
        <f t="shared" si="4"/>
        <v>1</v>
      </c>
      <c r="T27" s="43">
        <f t="shared" si="5"/>
        <v>1</v>
      </c>
      <c r="U27" s="3">
        <f>O27*Dati!$B$3+Simulazione!P27*Dati!$B$4+Simulazione!Q27*Dati!$B$5+Simulazione!R27*Dati!$B$6</f>
        <v>40000</v>
      </c>
      <c r="V27" s="35">
        <f>IF(R27*Dati!$Q$6&lt;K27,R27*Dati!$Q$6,K27)</f>
        <v>108</v>
      </c>
      <c r="W27" s="35">
        <f>IF(R27*Dati!$P$6+SUM(V27:V27)&lt;K27,R27*Dati!$P$6,K27-SUM(V27:V27))</f>
        <v>132</v>
      </c>
      <c r="X27" s="35">
        <f>IF(R27*Dati!$O$6+SUM(V27:W27)&lt;K27,R27*Dati!$O$6,K27-SUM(V27:W27))</f>
        <v>0</v>
      </c>
      <c r="Y27" s="35">
        <f>IF(R27*Dati!$N$6+SUM(V27:X27)&lt;K27,R27*Dati!$N$6,K27-SUM(V27:X27))</f>
        <v>0</v>
      </c>
      <c r="Z27" s="35">
        <f>IF($Q27*Dati!$Q$5+SUM(V27:Y27)&lt;$K27,$Q27*Dati!$Q$5,$K27-SUM(V27:Y27))</f>
        <v>0</v>
      </c>
      <c r="AA27" s="35">
        <f>IF($Q27*Dati!$P$5+SUM(V27:Z27)&lt;$K27,$Q27*Dati!$P$5,$K27-SUM(V27:Z27))</f>
        <v>0</v>
      </c>
      <c r="AB27" s="35">
        <f>IF($Q27*Dati!$O$5+SUM(V27:AA27)&lt;$K27,$Q27*Dati!$O$5,$K27-SUM(V27:AA27))</f>
        <v>0</v>
      </c>
      <c r="AC27" s="35">
        <f>IF($Q27*Dati!$N$5+SUM(V27:AB27)&lt;$K27,$Q27*Dati!$N$5,$K27-SUM(V27:AB27))</f>
        <v>0</v>
      </c>
      <c r="AD27" s="35">
        <f>IF($P27*Dati!$Q$4+SUM(V27:AC27)&lt;$K27,$P27*Dati!$Q$4,$K27-SUM(V27:AC27))</f>
        <v>0</v>
      </c>
      <c r="AE27" s="35">
        <f>IF($P27*Dati!$P$4+SUM(V27:AD27)&lt;$K27,$P27*Dati!$P$4,$K27-SUM(V27:AD27))</f>
        <v>0</v>
      </c>
      <c r="AF27" s="35">
        <f>IF($P27*Dati!$O$4+SUM(V27:AE27)&lt;$K27,$P27*Dati!$O$4,$K27-SUM(V27:AE27))</f>
        <v>0</v>
      </c>
      <c r="AG27" s="35">
        <f>IF($P27*Dati!$N$4+SUM(V27:AF27)&lt;$K27,$P27*Dati!$N$4,$K27-SUM(V27:AF27))</f>
        <v>0</v>
      </c>
      <c r="AH27" s="35">
        <f>IF($O27*Dati!$Q$3+SUM(V27:AG27)&lt;$K27,$O27*Dati!$Q$3,$K27-SUM(V27:AG27))</f>
        <v>0</v>
      </c>
      <c r="AI27" s="35">
        <f>IF($O27*Dati!$P$3+SUM(V27:AH27)&lt;$K27,$O27*Dati!$P$3,$K27-SUM(V27:AH27))</f>
        <v>0</v>
      </c>
      <c r="AJ27" s="35">
        <f>IF($O27*Dati!$O$3+SUM(V27:AI27)&lt;$K27,$O27*Dati!$O$3,$K27-SUM(V27:AI27))</f>
        <v>0</v>
      </c>
      <c r="AK27" s="35">
        <f>IF($O27*Dati!$N$3+SUM(V27:AJ27)&lt;$K27,$O27*Dati!$N$3,$K27-SUM(V27:AJ27))</f>
        <v>0</v>
      </c>
      <c r="AL27" s="35">
        <f t="shared" si="6"/>
        <v>240</v>
      </c>
      <c r="AM27" s="3">
        <f>(V27*Dati!$U$6+W27*Dati!$T$6+X27*Dati!$S$6+Y27*Dati!$R$6)+(Z27*Dati!$U$5+AA27*Dati!$T$5+AB27*Dati!$S$5+AC27*Dati!$R$5)+(AD27*Dati!$U$4+AE27*Dati!$T$4+AF27*Dati!$S$4+AG27*Dati!$R$4)+(AH27*Dati!$U$3+AI27*Dati!$T$3+AJ27*Dati!$S$3+AK27*Dati!$R$3)</f>
        <v>91380</v>
      </c>
      <c r="AN27" s="34">
        <f t="shared" si="17"/>
        <v>1</v>
      </c>
      <c r="AO27" s="34">
        <f t="shared" si="17"/>
        <v>0</v>
      </c>
      <c r="AP27" s="34">
        <f t="shared" si="18"/>
        <v>0</v>
      </c>
      <c r="AQ27" s="34">
        <f t="shared" si="19"/>
        <v>0</v>
      </c>
      <c r="AR27" s="6">
        <f>AN27*Dati!$B$21+AO27*Dati!$B$22+AP27*Dati!$B$23+AQ27*Dati!$B$24</f>
        <v>2000</v>
      </c>
    </row>
    <row r="28" spans="1:44" x14ac:dyDescent="0.25">
      <c r="A28" s="49"/>
      <c r="B28" s="11">
        <f t="shared" si="8"/>
        <v>26</v>
      </c>
      <c r="C28" s="3">
        <f t="shared" si="9"/>
        <v>571118.4</v>
      </c>
      <c r="D28" s="3">
        <f t="shared" si="10"/>
        <v>41380</v>
      </c>
      <c r="E28" s="3">
        <f>IF(D28&gt;0,(IF(D28&lt;Dati!$B$46,D28*Dati!$B$47,Dati!$B$46*Dati!$B$47)+IF(IF(D28-Dati!$B$46&gt;0,D28-Dati!$B$46,0)&lt;(Dati!$C$46-Dati!$B$46),IF(D28-Dati!$B$46&gt;0,D28-Dati!$B$46,0)*Dati!$C$47,(Dati!$C$46-Dati!$B$46)*Dati!$C$47)+IF(IF(D28-Dati!$C$46&gt;0,D28-Dati!$C$46,0)&lt;(Dati!$D$46-Dati!$C$46),IF(D28-Dati!$C$46&gt;0,D28-Dati!$C$46,0)*Dati!$D$47,(Dati!$D$46-Dati!$C$46)*Dati!$D$47)+IF(IF(D28-Dati!$D$46&gt;0,D28-Dati!$D$46,0)&lt;(Dati!$E$46-Dati!$D$46),IF(D28-Dati!$D$46&gt;0,D28-Dati!$D$46,0)*Dati!$E$47,(Dati!$E$46-Dati!$D$46)*Dati!$E$47)+IF(D28-Dati!$E$46&gt;0,D28-Dati!$E$46,0)*Dati!$F$47),0)</f>
        <v>17224.233333333334</v>
      </c>
      <c r="F28" s="3">
        <f t="shared" si="0"/>
        <v>24155.766666666666</v>
      </c>
      <c r="G28" s="39">
        <f t="shared" si="1"/>
        <v>1</v>
      </c>
      <c r="H28" s="39">
        <f t="shared" si="11"/>
        <v>0</v>
      </c>
      <c r="I28" s="39">
        <f t="shared" si="12"/>
        <v>0</v>
      </c>
      <c r="J28" s="39">
        <f t="shared" si="13"/>
        <v>0</v>
      </c>
      <c r="K28" s="37">
        <f>G28*Dati!$F$9+H28*Dati!$F$10+I28*Dati!$F$11+Simulazione!J28*Dati!$F$12</f>
        <v>450</v>
      </c>
      <c r="L28" s="37">
        <f>G28*Dati!$H$9+H28*Dati!$H$10+I28*Dati!$H$11+Simulazione!J28*Dati!$H$12</f>
        <v>1</v>
      </c>
      <c r="M28" s="9">
        <f>G28*Dati!$E$9+H28*Dati!$E$10+I28*Dati!$E$11+Simulazione!J28*Dati!$E$12</f>
        <v>8000</v>
      </c>
      <c r="N28" s="9">
        <f>IF(G28-G27=0,0,(G28-G27)*Dati!$J$9)+IF(H28-H27=0,0,(H28-H27)*Dati!$J$10)+IF(I28-I27=0,0,(I28-I27)*Dati!$J$11)+IF(J28-J27=0,0,(J28-J27)*Dati!$J$12)</f>
        <v>0</v>
      </c>
      <c r="O28" s="34">
        <f t="shared" si="14"/>
        <v>0</v>
      </c>
      <c r="P28" s="34">
        <f t="shared" si="3"/>
        <v>0</v>
      </c>
      <c r="Q28" s="34">
        <f t="shared" si="15"/>
        <v>0</v>
      </c>
      <c r="R28" s="34">
        <f t="shared" si="16"/>
        <v>1</v>
      </c>
      <c r="S28" s="40">
        <f t="shared" si="4"/>
        <v>1</v>
      </c>
      <c r="T28" s="43">
        <f t="shared" si="5"/>
        <v>1</v>
      </c>
      <c r="U28" s="3">
        <f>O28*Dati!$B$3+Simulazione!P28*Dati!$B$4+Simulazione!Q28*Dati!$B$5+Simulazione!R28*Dati!$B$6</f>
        <v>40000</v>
      </c>
      <c r="V28" s="35">
        <f>IF(R28*Dati!$Q$6&lt;K28,R28*Dati!$Q$6,K28)</f>
        <v>108</v>
      </c>
      <c r="W28" s="35">
        <f>IF(R28*Dati!$P$6+SUM(V28:V28)&lt;K28,R28*Dati!$P$6,K28-SUM(V28:V28))</f>
        <v>132</v>
      </c>
      <c r="X28" s="35">
        <f>IF(R28*Dati!$O$6+SUM(V28:W28)&lt;K28,R28*Dati!$O$6,K28-SUM(V28:W28))</f>
        <v>0</v>
      </c>
      <c r="Y28" s="35">
        <f>IF(R28*Dati!$N$6+SUM(V28:X28)&lt;K28,R28*Dati!$N$6,K28-SUM(V28:X28))</f>
        <v>0</v>
      </c>
      <c r="Z28" s="35">
        <f>IF($Q28*Dati!$Q$5+SUM(V28:Y28)&lt;$K28,$Q28*Dati!$Q$5,$K28-SUM(V28:Y28))</f>
        <v>0</v>
      </c>
      <c r="AA28" s="35">
        <f>IF($Q28*Dati!$P$5+SUM(V28:Z28)&lt;$K28,$Q28*Dati!$P$5,$K28-SUM(V28:Z28))</f>
        <v>0</v>
      </c>
      <c r="AB28" s="35">
        <f>IF($Q28*Dati!$O$5+SUM(V28:AA28)&lt;$K28,$Q28*Dati!$O$5,$K28-SUM(V28:AA28))</f>
        <v>0</v>
      </c>
      <c r="AC28" s="35">
        <f>IF($Q28*Dati!$N$5+SUM(V28:AB28)&lt;$K28,$Q28*Dati!$N$5,$K28-SUM(V28:AB28))</f>
        <v>0</v>
      </c>
      <c r="AD28" s="35">
        <f>IF($P28*Dati!$Q$4+SUM(V28:AC28)&lt;$K28,$P28*Dati!$Q$4,$K28-SUM(V28:AC28))</f>
        <v>0</v>
      </c>
      <c r="AE28" s="35">
        <f>IF($P28*Dati!$P$4+SUM(V28:AD28)&lt;$K28,$P28*Dati!$P$4,$K28-SUM(V28:AD28))</f>
        <v>0</v>
      </c>
      <c r="AF28" s="35">
        <f>IF($P28*Dati!$O$4+SUM(V28:AE28)&lt;$K28,$P28*Dati!$O$4,$K28-SUM(V28:AE28))</f>
        <v>0</v>
      </c>
      <c r="AG28" s="35">
        <f>IF($P28*Dati!$N$4+SUM(V28:AF28)&lt;$K28,$P28*Dati!$N$4,$K28-SUM(V28:AF28))</f>
        <v>0</v>
      </c>
      <c r="AH28" s="35">
        <f>IF($O28*Dati!$Q$3+SUM(V28:AG28)&lt;$K28,$O28*Dati!$Q$3,$K28-SUM(V28:AG28))</f>
        <v>0</v>
      </c>
      <c r="AI28" s="35">
        <f>IF($O28*Dati!$P$3+SUM(V28:AH28)&lt;$K28,$O28*Dati!$P$3,$K28-SUM(V28:AH28))</f>
        <v>0</v>
      </c>
      <c r="AJ28" s="35">
        <f>IF($O28*Dati!$O$3+SUM(V28:AI28)&lt;$K28,$O28*Dati!$O$3,$K28-SUM(V28:AI28))</f>
        <v>0</v>
      </c>
      <c r="AK28" s="35">
        <f>IF($O28*Dati!$N$3+SUM(V28:AJ28)&lt;$K28,$O28*Dati!$N$3,$K28-SUM(V28:AJ28))</f>
        <v>0</v>
      </c>
      <c r="AL28" s="35">
        <f t="shared" si="6"/>
        <v>240</v>
      </c>
      <c r="AM28" s="3">
        <f>(V28*Dati!$U$6+W28*Dati!$T$6+X28*Dati!$S$6+Y28*Dati!$R$6)+(Z28*Dati!$U$5+AA28*Dati!$T$5+AB28*Dati!$S$5+AC28*Dati!$R$5)+(AD28*Dati!$U$4+AE28*Dati!$T$4+AF28*Dati!$S$4+AG28*Dati!$R$4)+(AH28*Dati!$U$3+AI28*Dati!$T$3+AJ28*Dati!$S$3+AK28*Dati!$R$3)</f>
        <v>91380</v>
      </c>
      <c r="AN28" s="34">
        <f t="shared" si="17"/>
        <v>1</v>
      </c>
      <c r="AO28" s="34">
        <f t="shared" si="17"/>
        <v>0</v>
      </c>
      <c r="AP28" s="34">
        <f t="shared" si="18"/>
        <v>0</v>
      </c>
      <c r="AQ28" s="34">
        <f t="shared" si="19"/>
        <v>0</v>
      </c>
      <c r="AR28" s="6">
        <f>AN28*Dati!$B$21+AO28*Dati!$B$22+AP28*Dati!$B$23+AQ28*Dati!$B$24</f>
        <v>2000</v>
      </c>
    </row>
    <row r="29" spans="1:44" x14ac:dyDescent="0.25">
      <c r="A29" s="49"/>
      <c r="B29" s="11">
        <f t="shared" si="8"/>
        <v>27</v>
      </c>
      <c r="C29" s="3">
        <f t="shared" si="9"/>
        <v>595274.16666666674</v>
      </c>
      <c r="D29" s="3">
        <f t="shared" si="10"/>
        <v>41380</v>
      </c>
      <c r="E29" s="3">
        <f>IF(D29&gt;0,(IF(D29&lt;Dati!$B$46,D29*Dati!$B$47,Dati!$B$46*Dati!$B$47)+IF(IF(D29-Dati!$B$46&gt;0,D29-Dati!$B$46,0)&lt;(Dati!$C$46-Dati!$B$46),IF(D29-Dati!$B$46&gt;0,D29-Dati!$B$46,0)*Dati!$C$47,(Dati!$C$46-Dati!$B$46)*Dati!$C$47)+IF(IF(D29-Dati!$C$46&gt;0,D29-Dati!$C$46,0)&lt;(Dati!$D$46-Dati!$C$46),IF(D29-Dati!$C$46&gt;0,D29-Dati!$C$46,0)*Dati!$D$47,(Dati!$D$46-Dati!$C$46)*Dati!$D$47)+IF(IF(D29-Dati!$D$46&gt;0,D29-Dati!$D$46,0)&lt;(Dati!$E$46-Dati!$D$46),IF(D29-Dati!$D$46&gt;0,D29-Dati!$D$46,0)*Dati!$E$47,(Dati!$E$46-Dati!$D$46)*Dati!$E$47)+IF(D29-Dati!$E$46&gt;0,D29-Dati!$E$46,0)*Dati!$F$47),0)</f>
        <v>17224.233333333334</v>
      </c>
      <c r="F29" s="3">
        <f t="shared" si="0"/>
        <v>24155.766666666666</v>
      </c>
      <c r="G29" s="39">
        <f t="shared" si="1"/>
        <v>1</v>
      </c>
      <c r="H29" s="39">
        <f t="shared" si="11"/>
        <v>0</v>
      </c>
      <c r="I29" s="39">
        <f t="shared" si="12"/>
        <v>0</v>
      </c>
      <c r="J29" s="39">
        <f t="shared" si="13"/>
        <v>0</v>
      </c>
      <c r="K29" s="37">
        <f>G29*Dati!$F$9+H29*Dati!$F$10+I29*Dati!$F$11+Simulazione!J29*Dati!$F$12</f>
        <v>450</v>
      </c>
      <c r="L29" s="37">
        <f>G29*Dati!$H$9+H29*Dati!$H$10+I29*Dati!$H$11+Simulazione!J29*Dati!$H$12</f>
        <v>1</v>
      </c>
      <c r="M29" s="9">
        <f>G29*Dati!$E$9+H29*Dati!$E$10+I29*Dati!$E$11+Simulazione!J29*Dati!$E$12</f>
        <v>8000</v>
      </c>
      <c r="N29" s="9">
        <f>IF(G29-G28=0,0,(G29-G28)*Dati!$J$9)+IF(H29-H28=0,0,(H29-H28)*Dati!$J$10)+IF(I29-I28=0,0,(I29-I28)*Dati!$J$11)+IF(J29-J28=0,0,(J29-J28)*Dati!$J$12)</f>
        <v>0</v>
      </c>
      <c r="O29" s="34">
        <f t="shared" si="14"/>
        <v>0</v>
      </c>
      <c r="P29" s="34">
        <f t="shared" si="3"/>
        <v>0</v>
      </c>
      <c r="Q29" s="34">
        <f t="shared" si="15"/>
        <v>0</v>
      </c>
      <c r="R29" s="34">
        <f t="shared" si="16"/>
        <v>1</v>
      </c>
      <c r="S29" s="40">
        <f t="shared" si="4"/>
        <v>1</v>
      </c>
      <c r="T29" s="43">
        <f t="shared" si="5"/>
        <v>1</v>
      </c>
      <c r="U29" s="3">
        <f>O29*Dati!$B$3+Simulazione!P29*Dati!$B$4+Simulazione!Q29*Dati!$B$5+Simulazione!R29*Dati!$B$6</f>
        <v>40000</v>
      </c>
      <c r="V29" s="35">
        <f>IF(R29*Dati!$Q$6&lt;K29,R29*Dati!$Q$6,K29)</f>
        <v>108</v>
      </c>
      <c r="W29" s="35">
        <f>IF(R29*Dati!$P$6+SUM(V29:V29)&lt;K29,R29*Dati!$P$6,K29-SUM(V29:V29))</f>
        <v>132</v>
      </c>
      <c r="X29" s="35">
        <f>IF(R29*Dati!$O$6+SUM(V29:W29)&lt;K29,R29*Dati!$O$6,K29-SUM(V29:W29))</f>
        <v>0</v>
      </c>
      <c r="Y29" s="35">
        <f>IF(R29*Dati!$N$6+SUM(V29:X29)&lt;K29,R29*Dati!$N$6,K29-SUM(V29:X29))</f>
        <v>0</v>
      </c>
      <c r="Z29" s="35">
        <f>IF($Q29*Dati!$Q$5+SUM(V29:Y29)&lt;$K29,$Q29*Dati!$Q$5,$K29-SUM(V29:Y29))</f>
        <v>0</v>
      </c>
      <c r="AA29" s="35">
        <f>IF($Q29*Dati!$P$5+SUM(V29:Z29)&lt;$K29,$Q29*Dati!$P$5,$K29-SUM(V29:Z29))</f>
        <v>0</v>
      </c>
      <c r="AB29" s="35">
        <f>IF($Q29*Dati!$O$5+SUM(V29:AA29)&lt;$K29,$Q29*Dati!$O$5,$K29-SUM(V29:AA29))</f>
        <v>0</v>
      </c>
      <c r="AC29" s="35">
        <f>IF($Q29*Dati!$N$5+SUM(V29:AB29)&lt;$K29,$Q29*Dati!$N$5,$K29-SUM(V29:AB29))</f>
        <v>0</v>
      </c>
      <c r="AD29" s="35">
        <f>IF($P29*Dati!$Q$4+SUM(V29:AC29)&lt;$K29,$P29*Dati!$Q$4,$K29-SUM(V29:AC29))</f>
        <v>0</v>
      </c>
      <c r="AE29" s="35">
        <f>IF($P29*Dati!$P$4+SUM(V29:AD29)&lt;$K29,$P29*Dati!$P$4,$K29-SUM(V29:AD29))</f>
        <v>0</v>
      </c>
      <c r="AF29" s="35">
        <f>IF($P29*Dati!$O$4+SUM(V29:AE29)&lt;$K29,$P29*Dati!$O$4,$K29-SUM(V29:AE29))</f>
        <v>0</v>
      </c>
      <c r="AG29" s="35">
        <f>IF($P29*Dati!$N$4+SUM(V29:AF29)&lt;$K29,$P29*Dati!$N$4,$K29-SUM(V29:AF29))</f>
        <v>0</v>
      </c>
      <c r="AH29" s="35">
        <f>IF($O29*Dati!$Q$3+SUM(V29:AG29)&lt;$K29,$O29*Dati!$Q$3,$K29-SUM(V29:AG29))</f>
        <v>0</v>
      </c>
      <c r="AI29" s="35">
        <f>IF($O29*Dati!$P$3+SUM(V29:AH29)&lt;$K29,$O29*Dati!$P$3,$K29-SUM(V29:AH29))</f>
        <v>0</v>
      </c>
      <c r="AJ29" s="35">
        <f>IF($O29*Dati!$O$3+SUM(V29:AI29)&lt;$K29,$O29*Dati!$O$3,$K29-SUM(V29:AI29))</f>
        <v>0</v>
      </c>
      <c r="AK29" s="35">
        <f>IF($O29*Dati!$N$3+SUM(V29:AJ29)&lt;$K29,$O29*Dati!$N$3,$K29-SUM(V29:AJ29))</f>
        <v>0</v>
      </c>
      <c r="AL29" s="35">
        <f t="shared" si="6"/>
        <v>240</v>
      </c>
      <c r="AM29" s="3">
        <f>(V29*Dati!$U$6+W29*Dati!$T$6+X29*Dati!$S$6+Y29*Dati!$R$6)+(Z29*Dati!$U$5+AA29*Dati!$T$5+AB29*Dati!$S$5+AC29*Dati!$R$5)+(AD29*Dati!$U$4+AE29*Dati!$T$4+AF29*Dati!$S$4+AG29*Dati!$R$4)+(AH29*Dati!$U$3+AI29*Dati!$T$3+AJ29*Dati!$S$3+AK29*Dati!$R$3)</f>
        <v>91380</v>
      </c>
      <c r="AN29" s="34">
        <f t="shared" si="17"/>
        <v>1</v>
      </c>
      <c r="AO29" s="34">
        <f t="shared" si="17"/>
        <v>0</v>
      </c>
      <c r="AP29" s="34">
        <f t="shared" si="18"/>
        <v>0</v>
      </c>
      <c r="AQ29" s="34">
        <f t="shared" si="19"/>
        <v>0</v>
      </c>
      <c r="AR29" s="6">
        <f>AN29*Dati!$B$21+AO29*Dati!$B$22+AP29*Dati!$B$23+AQ29*Dati!$B$24</f>
        <v>2000</v>
      </c>
    </row>
    <row r="30" spans="1:44" x14ac:dyDescent="0.25">
      <c r="A30" s="49"/>
      <c r="B30" s="11">
        <f t="shared" si="8"/>
        <v>28</v>
      </c>
      <c r="C30" s="3">
        <f t="shared" si="9"/>
        <v>619429.93333333347</v>
      </c>
      <c r="D30" s="3">
        <f t="shared" si="10"/>
        <v>41380</v>
      </c>
      <c r="E30" s="3">
        <f>IF(D30&gt;0,(IF(D30&lt;Dati!$B$46,D30*Dati!$B$47,Dati!$B$46*Dati!$B$47)+IF(IF(D30-Dati!$B$46&gt;0,D30-Dati!$B$46,0)&lt;(Dati!$C$46-Dati!$B$46),IF(D30-Dati!$B$46&gt;0,D30-Dati!$B$46,0)*Dati!$C$47,(Dati!$C$46-Dati!$B$46)*Dati!$C$47)+IF(IF(D30-Dati!$C$46&gt;0,D30-Dati!$C$46,0)&lt;(Dati!$D$46-Dati!$C$46),IF(D30-Dati!$C$46&gt;0,D30-Dati!$C$46,0)*Dati!$D$47,(Dati!$D$46-Dati!$C$46)*Dati!$D$47)+IF(IF(D30-Dati!$D$46&gt;0,D30-Dati!$D$46,0)&lt;(Dati!$E$46-Dati!$D$46),IF(D30-Dati!$D$46&gt;0,D30-Dati!$D$46,0)*Dati!$E$47,(Dati!$E$46-Dati!$D$46)*Dati!$E$47)+IF(D30-Dati!$E$46&gt;0,D30-Dati!$E$46,0)*Dati!$F$47),0)</f>
        <v>17224.233333333334</v>
      </c>
      <c r="F30" s="3">
        <f t="shared" si="0"/>
        <v>24155.766666666666</v>
      </c>
      <c r="G30" s="39">
        <f t="shared" si="1"/>
        <v>1</v>
      </c>
      <c r="H30" s="39">
        <f t="shared" si="11"/>
        <v>0</v>
      </c>
      <c r="I30" s="39">
        <f t="shared" si="12"/>
        <v>0</v>
      </c>
      <c r="J30" s="39">
        <f t="shared" si="13"/>
        <v>0</v>
      </c>
      <c r="K30" s="37">
        <f>G30*Dati!$F$9+H30*Dati!$F$10+I30*Dati!$F$11+Simulazione!J30*Dati!$F$12</f>
        <v>450</v>
      </c>
      <c r="L30" s="37">
        <f>G30*Dati!$H$9+H30*Dati!$H$10+I30*Dati!$H$11+Simulazione!J30*Dati!$H$12</f>
        <v>1</v>
      </c>
      <c r="M30" s="9">
        <f>G30*Dati!$E$9+H30*Dati!$E$10+I30*Dati!$E$11+Simulazione!J30*Dati!$E$12</f>
        <v>8000</v>
      </c>
      <c r="N30" s="9">
        <f>IF(G30-G29=0,0,(G30-G29)*Dati!$J$9)+IF(H30-H29=0,0,(H30-H29)*Dati!$J$10)+IF(I30-I29=0,0,(I30-I29)*Dati!$J$11)+IF(J30-J29=0,0,(J30-J29)*Dati!$J$12)</f>
        <v>0</v>
      </c>
      <c r="O30" s="34">
        <f t="shared" si="14"/>
        <v>0</v>
      </c>
      <c r="P30" s="34">
        <f t="shared" si="3"/>
        <v>0</v>
      </c>
      <c r="Q30" s="34">
        <f t="shared" si="15"/>
        <v>0</v>
      </c>
      <c r="R30" s="34">
        <f t="shared" si="16"/>
        <v>1</v>
      </c>
      <c r="S30" s="40">
        <f t="shared" si="4"/>
        <v>1</v>
      </c>
      <c r="T30" s="43">
        <f t="shared" si="5"/>
        <v>1</v>
      </c>
      <c r="U30" s="3">
        <f>O30*Dati!$B$3+Simulazione!P30*Dati!$B$4+Simulazione!Q30*Dati!$B$5+Simulazione!R30*Dati!$B$6</f>
        <v>40000</v>
      </c>
      <c r="V30" s="35">
        <f>IF(R30*Dati!$Q$6&lt;K30,R30*Dati!$Q$6,K30)</f>
        <v>108</v>
      </c>
      <c r="W30" s="35">
        <f>IF(R30*Dati!$P$6+SUM(V30:V30)&lt;K30,R30*Dati!$P$6,K30-SUM(V30:V30))</f>
        <v>132</v>
      </c>
      <c r="X30" s="35">
        <f>IF(R30*Dati!$O$6+SUM(V30:W30)&lt;K30,R30*Dati!$O$6,K30-SUM(V30:W30))</f>
        <v>0</v>
      </c>
      <c r="Y30" s="35">
        <f>IF(R30*Dati!$N$6+SUM(V30:X30)&lt;K30,R30*Dati!$N$6,K30-SUM(V30:X30))</f>
        <v>0</v>
      </c>
      <c r="Z30" s="35">
        <f>IF($Q30*Dati!$Q$5+SUM(V30:Y30)&lt;$K30,$Q30*Dati!$Q$5,$K30-SUM(V30:Y30))</f>
        <v>0</v>
      </c>
      <c r="AA30" s="35">
        <f>IF($Q30*Dati!$P$5+SUM(V30:Z30)&lt;$K30,$Q30*Dati!$P$5,$K30-SUM(V30:Z30))</f>
        <v>0</v>
      </c>
      <c r="AB30" s="35">
        <f>IF($Q30*Dati!$O$5+SUM(V30:AA30)&lt;$K30,$Q30*Dati!$O$5,$K30-SUM(V30:AA30))</f>
        <v>0</v>
      </c>
      <c r="AC30" s="35">
        <f>IF($Q30*Dati!$N$5+SUM(V30:AB30)&lt;$K30,$Q30*Dati!$N$5,$K30-SUM(V30:AB30))</f>
        <v>0</v>
      </c>
      <c r="AD30" s="35">
        <f>IF($P30*Dati!$Q$4+SUM(V30:AC30)&lt;$K30,$P30*Dati!$Q$4,$K30-SUM(V30:AC30))</f>
        <v>0</v>
      </c>
      <c r="AE30" s="35">
        <f>IF($P30*Dati!$P$4+SUM(V30:AD30)&lt;$K30,$P30*Dati!$P$4,$K30-SUM(V30:AD30))</f>
        <v>0</v>
      </c>
      <c r="AF30" s="35">
        <f>IF($P30*Dati!$O$4+SUM(V30:AE30)&lt;$K30,$P30*Dati!$O$4,$K30-SUM(V30:AE30))</f>
        <v>0</v>
      </c>
      <c r="AG30" s="35">
        <f>IF($P30*Dati!$N$4+SUM(V30:AF30)&lt;$K30,$P30*Dati!$N$4,$K30-SUM(V30:AF30))</f>
        <v>0</v>
      </c>
      <c r="AH30" s="35">
        <f>IF($O30*Dati!$Q$3+SUM(V30:AG30)&lt;$K30,$O30*Dati!$Q$3,$K30-SUM(V30:AG30))</f>
        <v>0</v>
      </c>
      <c r="AI30" s="35">
        <f>IF($O30*Dati!$P$3+SUM(V30:AH30)&lt;$K30,$O30*Dati!$P$3,$K30-SUM(V30:AH30))</f>
        <v>0</v>
      </c>
      <c r="AJ30" s="35">
        <f>IF($O30*Dati!$O$3+SUM(V30:AI30)&lt;$K30,$O30*Dati!$O$3,$K30-SUM(V30:AI30))</f>
        <v>0</v>
      </c>
      <c r="AK30" s="35">
        <f>IF($O30*Dati!$N$3+SUM(V30:AJ30)&lt;$K30,$O30*Dati!$N$3,$K30-SUM(V30:AJ30))</f>
        <v>0</v>
      </c>
      <c r="AL30" s="35">
        <f t="shared" si="6"/>
        <v>240</v>
      </c>
      <c r="AM30" s="3">
        <f>(V30*Dati!$U$6+W30*Dati!$T$6+X30*Dati!$S$6+Y30*Dati!$R$6)+(Z30*Dati!$U$5+AA30*Dati!$T$5+AB30*Dati!$S$5+AC30*Dati!$R$5)+(AD30*Dati!$U$4+AE30*Dati!$T$4+AF30*Dati!$S$4+AG30*Dati!$R$4)+(AH30*Dati!$U$3+AI30*Dati!$T$3+AJ30*Dati!$S$3+AK30*Dati!$R$3)</f>
        <v>91380</v>
      </c>
      <c r="AN30" s="34">
        <f t="shared" si="17"/>
        <v>1</v>
      </c>
      <c r="AO30" s="34">
        <f t="shared" si="17"/>
        <v>0</v>
      </c>
      <c r="AP30" s="34">
        <f t="shared" si="18"/>
        <v>0</v>
      </c>
      <c r="AQ30" s="34">
        <f t="shared" si="19"/>
        <v>0</v>
      </c>
      <c r="AR30" s="6">
        <f>AN30*Dati!$B$21+AO30*Dati!$B$22+AP30*Dati!$B$23+AQ30*Dati!$B$24</f>
        <v>2000</v>
      </c>
    </row>
    <row r="31" spans="1:44" x14ac:dyDescent="0.25">
      <c r="A31" s="49"/>
      <c r="B31" s="11">
        <f t="shared" si="8"/>
        <v>29</v>
      </c>
      <c r="C31" s="3">
        <f t="shared" si="9"/>
        <v>643585.70000000019</v>
      </c>
      <c r="D31" s="3">
        <f t="shared" si="10"/>
        <v>41380</v>
      </c>
      <c r="E31" s="3">
        <f>IF(D31&gt;0,(IF(D31&lt;Dati!$B$46,D31*Dati!$B$47,Dati!$B$46*Dati!$B$47)+IF(IF(D31-Dati!$B$46&gt;0,D31-Dati!$B$46,0)&lt;(Dati!$C$46-Dati!$B$46),IF(D31-Dati!$B$46&gt;0,D31-Dati!$B$46,0)*Dati!$C$47,(Dati!$C$46-Dati!$B$46)*Dati!$C$47)+IF(IF(D31-Dati!$C$46&gt;0,D31-Dati!$C$46,0)&lt;(Dati!$D$46-Dati!$C$46),IF(D31-Dati!$C$46&gt;0,D31-Dati!$C$46,0)*Dati!$D$47,(Dati!$D$46-Dati!$C$46)*Dati!$D$47)+IF(IF(D31-Dati!$D$46&gt;0,D31-Dati!$D$46,0)&lt;(Dati!$E$46-Dati!$D$46),IF(D31-Dati!$D$46&gt;0,D31-Dati!$D$46,0)*Dati!$E$47,(Dati!$E$46-Dati!$D$46)*Dati!$E$47)+IF(D31-Dati!$E$46&gt;0,D31-Dati!$E$46,0)*Dati!$F$47),0)</f>
        <v>17224.233333333334</v>
      </c>
      <c r="F31" s="3">
        <f t="shared" si="0"/>
        <v>24155.766666666666</v>
      </c>
      <c r="G31" s="39">
        <f t="shared" si="1"/>
        <v>1</v>
      </c>
      <c r="H31" s="39">
        <f t="shared" si="11"/>
        <v>0</v>
      </c>
      <c r="I31" s="39">
        <f t="shared" si="12"/>
        <v>0</v>
      </c>
      <c r="J31" s="39">
        <f t="shared" si="13"/>
        <v>0</v>
      </c>
      <c r="K31" s="37">
        <f>G31*Dati!$F$9+H31*Dati!$F$10+I31*Dati!$F$11+Simulazione!J31*Dati!$F$12</f>
        <v>450</v>
      </c>
      <c r="L31" s="37">
        <f>G31*Dati!$H$9+H31*Dati!$H$10+I31*Dati!$H$11+Simulazione!J31*Dati!$H$12</f>
        <v>1</v>
      </c>
      <c r="M31" s="9">
        <f>G31*Dati!$E$9+H31*Dati!$E$10+I31*Dati!$E$11+Simulazione!J31*Dati!$E$12</f>
        <v>8000</v>
      </c>
      <c r="N31" s="9">
        <f>IF(G31-G30=0,0,(G31-G30)*Dati!$J$9)+IF(H31-H30=0,0,(H31-H30)*Dati!$J$10)+IF(I31-I30=0,0,(I31-I30)*Dati!$J$11)+IF(J31-J30=0,0,(J31-J30)*Dati!$J$12)</f>
        <v>0</v>
      </c>
      <c r="O31" s="34">
        <f t="shared" si="14"/>
        <v>0</v>
      </c>
      <c r="P31" s="34">
        <f t="shared" si="3"/>
        <v>0</v>
      </c>
      <c r="Q31" s="34">
        <f t="shared" si="15"/>
        <v>0</v>
      </c>
      <c r="R31" s="34">
        <f t="shared" si="16"/>
        <v>1</v>
      </c>
      <c r="S31" s="40">
        <f t="shared" si="4"/>
        <v>1</v>
      </c>
      <c r="T31" s="43">
        <f t="shared" si="5"/>
        <v>1</v>
      </c>
      <c r="U31" s="3">
        <f>O31*Dati!$B$3+Simulazione!P31*Dati!$B$4+Simulazione!Q31*Dati!$B$5+Simulazione!R31*Dati!$B$6</f>
        <v>40000</v>
      </c>
      <c r="V31" s="35">
        <f>IF(R31*Dati!$Q$6&lt;K31,R31*Dati!$Q$6,K31)</f>
        <v>108</v>
      </c>
      <c r="W31" s="35">
        <f>IF(R31*Dati!$P$6+SUM(V31:V31)&lt;K31,R31*Dati!$P$6,K31-SUM(V31:V31))</f>
        <v>132</v>
      </c>
      <c r="X31" s="35">
        <f>IF(R31*Dati!$O$6+SUM(V31:W31)&lt;K31,R31*Dati!$O$6,K31-SUM(V31:W31))</f>
        <v>0</v>
      </c>
      <c r="Y31" s="35">
        <f>IF(R31*Dati!$N$6+SUM(V31:X31)&lt;K31,R31*Dati!$N$6,K31-SUM(V31:X31))</f>
        <v>0</v>
      </c>
      <c r="Z31" s="35">
        <f>IF($Q31*Dati!$Q$5+SUM(V31:Y31)&lt;$K31,$Q31*Dati!$Q$5,$K31-SUM(V31:Y31))</f>
        <v>0</v>
      </c>
      <c r="AA31" s="35">
        <f>IF($Q31*Dati!$P$5+SUM(V31:Z31)&lt;$K31,$Q31*Dati!$P$5,$K31-SUM(V31:Z31))</f>
        <v>0</v>
      </c>
      <c r="AB31" s="35">
        <f>IF($Q31*Dati!$O$5+SUM(V31:AA31)&lt;$K31,$Q31*Dati!$O$5,$K31-SUM(V31:AA31))</f>
        <v>0</v>
      </c>
      <c r="AC31" s="35">
        <f>IF($Q31*Dati!$N$5+SUM(V31:AB31)&lt;$K31,$Q31*Dati!$N$5,$K31-SUM(V31:AB31))</f>
        <v>0</v>
      </c>
      <c r="AD31" s="35">
        <f>IF($P31*Dati!$Q$4+SUM(V31:AC31)&lt;$K31,$P31*Dati!$Q$4,$K31-SUM(V31:AC31))</f>
        <v>0</v>
      </c>
      <c r="AE31" s="35">
        <f>IF($P31*Dati!$P$4+SUM(V31:AD31)&lt;$K31,$P31*Dati!$P$4,$K31-SUM(V31:AD31))</f>
        <v>0</v>
      </c>
      <c r="AF31" s="35">
        <f>IF($P31*Dati!$O$4+SUM(V31:AE31)&lt;$K31,$P31*Dati!$O$4,$K31-SUM(V31:AE31))</f>
        <v>0</v>
      </c>
      <c r="AG31" s="35">
        <f>IF($P31*Dati!$N$4+SUM(V31:AF31)&lt;$K31,$P31*Dati!$N$4,$K31-SUM(V31:AF31))</f>
        <v>0</v>
      </c>
      <c r="AH31" s="35">
        <f>IF($O31*Dati!$Q$3+SUM(V31:AG31)&lt;$K31,$O31*Dati!$Q$3,$K31-SUM(V31:AG31))</f>
        <v>0</v>
      </c>
      <c r="AI31" s="35">
        <f>IF($O31*Dati!$P$3+SUM(V31:AH31)&lt;$K31,$O31*Dati!$P$3,$K31-SUM(V31:AH31))</f>
        <v>0</v>
      </c>
      <c r="AJ31" s="35">
        <f>IF($O31*Dati!$O$3+SUM(V31:AI31)&lt;$K31,$O31*Dati!$O$3,$K31-SUM(V31:AI31))</f>
        <v>0</v>
      </c>
      <c r="AK31" s="35">
        <f>IF($O31*Dati!$N$3+SUM(V31:AJ31)&lt;$K31,$O31*Dati!$N$3,$K31-SUM(V31:AJ31))</f>
        <v>0</v>
      </c>
      <c r="AL31" s="35">
        <f t="shared" si="6"/>
        <v>240</v>
      </c>
      <c r="AM31" s="3">
        <f>(V31*Dati!$U$6+W31*Dati!$T$6+X31*Dati!$S$6+Y31*Dati!$R$6)+(Z31*Dati!$U$5+AA31*Dati!$T$5+AB31*Dati!$S$5+AC31*Dati!$R$5)+(AD31*Dati!$U$4+AE31*Dati!$T$4+AF31*Dati!$S$4+AG31*Dati!$R$4)+(AH31*Dati!$U$3+AI31*Dati!$T$3+AJ31*Dati!$S$3+AK31*Dati!$R$3)</f>
        <v>91380</v>
      </c>
      <c r="AN31" s="34">
        <f t="shared" si="17"/>
        <v>1</v>
      </c>
      <c r="AO31" s="34">
        <f t="shared" si="17"/>
        <v>0</v>
      </c>
      <c r="AP31" s="34">
        <f t="shared" si="18"/>
        <v>0</v>
      </c>
      <c r="AQ31" s="34">
        <f t="shared" si="19"/>
        <v>0</v>
      </c>
      <c r="AR31" s="6">
        <f>AN31*Dati!$B$21+AO31*Dati!$B$22+AP31*Dati!$B$23+AQ31*Dati!$B$24</f>
        <v>2000</v>
      </c>
    </row>
    <row r="32" spans="1:44" x14ac:dyDescent="0.25">
      <c r="A32" s="49"/>
      <c r="B32" s="11">
        <f t="shared" si="8"/>
        <v>30</v>
      </c>
      <c r="C32" s="3">
        <f t="shared" si="9"/>
        <v>667741.46666666691</v>
      </c>
      <c r="D32" s="3">
        <f t="shared" si="10"/>
        <v>41380</v>
      </c>
      <c r="E32" s="3">
        <f>IF(D32&gt;0,(IF(D32&lt;Dati!$B$46,D32*Dati!$B$47,Dati!$B$46*Dati!$B$47)+IF(IF(D32-Dati!$B$46&gt;0,D32-Dati!$B$46,0)&lt;(Dati!$C$46-Dati!$B$46),IF(D32-Dati!$B$46&gt;0,D32-Dati!$B$46,0)*Dati!$C$47,(Dati!$C$46-Dati!$B$46)*Dati!$C$47)+IF(IF(D32-Dati!$C$46&gt;0,D32-Dati!$C$46,0)&lt;(Dati!$D$46-Dati!$C$46),IF(D32-Dati!$C$46&gt;0,D32-Dati!$C$46,0)*Dati!$D$47,(Dati!$D$46-Dati!$C$46)*Dati!$D$47)+IF(IF(D32-Dati!$D$46&gt;0,D32-Dati!$D$46,0)&lt;(Dati!$E$46-Dati!$D$46),IF(D32-Dati!$D$46&gt;0,D32-Dati!$D$46,0)*Dati!$E$47,(Dati!$E$46-Dati!$D$46)*Dati!$E$47)+IF(D32-Dati!$E$46&gt;0,D32-Dati!$E$46,0)*Dati!$F$47),0)</f>
        <v>17224.233333333334</v>
      </c>
      <c r="F32" s="3">
        <f t="shared" si="0"/>
        <v>24155.766666666666</v>
      </c>
      <c r="G32" s="39">
        <f t="shared" si="1"/>
        <v>1</v>
      </c>
      <c r="H32" s="39">
        <f t="shared" si="11"/>
        <v>0</v>
      </c>
      <c r="I32" s="39">
        <f t="shared" si="12"/>
        <v>0</v>
      </c>
      <c r="J32" s="39">
        <f t="shared" si="13"/>
        <v>0</v>
      </c>
      <c r="K32" s="37">
        <f>G32*Dati!$F$9+H32*Dati!$F$10+I32*Dati!$F$11+Simulazione!J32*Dati!$F$12</f>
        <v>450</v>
      </c>
      <c r="L32" s="37">
        <f>G32*Dati!$H$9+H32*Dati!$H$10+I32*Dati!$H$11+Simulazione!J32*Dati!$H$12</f>
        <v>1</v>
      </c>
      <c r="M32" s="9">
        <f>G32*Dati!$E$9+H32*Dati!$E$10+I32*Dati!$E$11+Simulazione!J32*Dati!$E$12</f>
        <v>8000</v>
      </c>
      <c r="N32" s="9">
        <f>IF(G32-G31=0,0,(G32-G31)*Dati!$J$9)+IF(H32-H31=0,0,(H32-H31)*Dati!$J$10)+IF(I32-I31=0,0,(I32-I31)*Dati!$J$11)+IF(J32-J31=0,0,(J32-J31)*Dati!$J$12)</f>
        <v>0</v>
      </c>
      <c r="O32" s="34">
        <f t="shared" si="14"/>
        <v>0</v>
      </c>
      <c r="P32" s="34">
        <f t="shared" si="3"/>
        <v>0</v>
      </c>
      <c r="Q32" s="34">
        <f t="shared" si="15"/>
        <v>0</v>
      </c>
      <c r="R32" s="34">
        <f t="shared" si="16"/>
        <v>1</v>
      </c>
      <c r="S32" s="40">
        <f t="shared" si="4"/>
        <v>1</v>
      </c>
      <c r="T32" s="43">
        <f t="shared" si="5"/>
        <v>1</v>
      </c>
      <c r="U32" s="3">
        <f>O32*Dati!$B$3+Simulazione!P32*Dati!$B$4+Simulazione!Q32*Dati!$B$5+Simulazione!R32*Dati!$B$6</f>
        <v>40000</v>
      </c>
      <c r="V32" s="35">
        <f>IF(R32*Dati!$Q$6&lt;K32,R32*Dati!$Q$6,K32)</f>
        <v>108</v>
      </c>
      <c r="W32" s="35">
        <f>IF(R32*Dati!$P$6+SUM(V32:V32)&lt;K32,R32*Dati!$P$6,K32-SUM(V32:V32))</f>
        <v>132</v>
      </c>
      <c r="X32" s="35">
        <f>IF(R32*Dati!$O$6+SUM(V32:W32)&lt;K32,R32*Dati!$O$6,K32-SUM(V32:W32))</f>
        <v>0</v>
      </c>
      <c r="Y32" s="35">
        <f>IF(R32*Dati!$N$6+SUM(V32:X32)&lt;K32,R32*Dati!$N$6,K32-SUM(V32:X32))</f>
        <v>0</v>
      </c>
      <c r="Z32" s="35">
        <f>IF($Q32*Dati!$Q$5+SUM(V32:Y32)&lt;$K32,$Q32*Dati!$Q$5,$K32-SUM(V32:Y32))</f>
        <v>0</v>
      </c>
      <c r="AA32" s="35">
        <f>IF($Q32*Dati!$P$5+SUM(V32:Z32)&lt;$K32,$Q32*Dati!$P$5,$K32-SUM(V32:Z32))</f>
        <v>0</v>
      </c>
      <c r="AB32" s="35">
        <f>IF($Q32*Dati!$O$5+SUM(V32:AA32)&lt;$K32,$Q32*Dati!$O$5,$K32-SUM(V32:AA32))</f>
        <v>0</v>
      </c>
      <c r="AC32" s="35">
        <f>IF($Q32*Dati!$N$5+SUM(V32:AB32)&lt;$K32,$Q32*Dati!$N$5,$K32-SUM(V32:AB32))</f>
        <v>0</v>
      </c>
      <c r="AD32" s="35">
        <f>IF($P32*Dati!$Q$4+SUM(V32:AC32)&lt;$K32,$P32*Dati!$Q$4,$K32-SUM(V32:AC32))</f>
        <v>0</v>
      </c>
      <c r="AE32" s="35">
        <f>IF($P32*Dati!$P$4+SUM(V32:AD32)&lt;$K32,$P32*Dati!$P$4,$K32-SUM(V32:AD32))</f>
        <v>0</v>
      </c>
      <c r="AF32" s="35">
        <f>IF($P32*Dati!$O$4+SUM(V32:AE32)&lt;$K32,$P32*Dati!$O$4,$K32-SUM(V32:AE32))</f>
        <v>0</v>
      </c>
      <c r="AG32" s="35">
        <f>IF($P32*Dati!$N$4+SUM(V32:AF32)&lt;$K32,$P32*Dati!$N$4,$K32-SUM(V32:AF32))</f>
        <v>0</v>
      </c>
      <c r="AH32" s="35">
        <f>IF($O32*Dati!$Q$3+SUM(V32:AG32)&lt;$K32,$O32*Dati!$Q$3,$K32-SUM(V32:AG32))</f>
        <v>0</v>
      </c>
      <c r="AI32" s="35">
        <f>IF($O32*Dati!$P$3+SUM(V32:AH32)&lt;$K32,$O32*Dati!$P$3,$K32-SUM(V32:AH32))</f>
        <v>0</v>
      </c>
      <c r="AJ32" s="35">
        <f>IF($O32*Dati!$O$3+SUM(V32:AI32)&lt;$K32,$O32*Dati!$O$3,$K32-SUM(V32:AI32))</f>
        <v>0</v>
      </c>
      <c r="AK32" s="35">
        <f>IF($O32*Dati!$N$3+SUM(V32:AJ32)&lt;$K32,$O32*Dati!$N$3,$K32-SUM(V32:AJ32))</f>
        <v>0</v>
      </c>
      <c r="AL32" s="35">
        <f t="shared" si="6"/>
        <v>240</v>
      </c>
      <c r="AM32" s="3">
        <f>(V32*Dati!$U$6+W32*Dati!$T$6+X32*Dati!$S$6+Y32*Dati!$R$6)+(Z32*Dati!$U$5+AA32*Dati!$T$5+AB32*Dati!$S$5+AC32*Dati!$R$5)+(AD32*Dati!$U$4+AE32*Dati!$T$4+AF32*Dati!$S$4+AG32*Dati!$R$4)+(AH32*Dati!$U$3+AI32*Dati!$T$3+AJ32*Dati!$S$3+AK32*Dati!$R$3)</f>
        <v>91380</v>
      </c>
      <c r="AN32" s="34">
        <f t="shared" si="17"/>
        <v>1</v>
      </c>
      <c r="AO32" s="34">
        <f t="shared" si="17"/>
        <v>0</v>
      </c>
      <c r="AP32" s="34">
        <f t="shared" si="18"/>
        <v>0</v>
      </c>
      <c r="AQ32" s="34">
        <f t="shared" si="19"/>
        <v>0</v>
      </c>
      <c r="AR32" s="6">
        <f>AN32*Dati!$B$21+AO32*Dati!$B$22+AP32*Dati!$B$23+AQ32*Dati!$B$24</f>
        <v>2000</v>
      </c>
    </row>
    <row r="33" spans="1:44" x14ac:dyDescent="0.25">
      <c r="A33" s="49"/>
      <c r="B33" s="11">
        <f t="shared" si="8"/>
        <v>31</v>
      </c>
      <c r="C33" s="3">
        <f t="shared" si="9"/>
        <v>691897.23333333363</v>
      </c>
      <c r="D33" s="3">
        <f t="shared" si="10"/>
        <v>41380</v>
      </c>
      <c r="E33" s="3">
        <f>IF(D33&gt;0,(IF(D33&lt;Dati!$B$46,D33*Dati!$B$47,Dati!$B$46*Dati!$B$47)+IF(IF(D33-Dati!$B$46&gt;0,D33-Dati!$B$46,0)&lt;(Dati!$C$46-Dati!$B$46),IF(D33-Dati!$B$46&gt;0,D33-Dati!$B$46,0)*Dati!$C$47,(Dati!$C$46-Dati!$B$46)*Dati!$C$47)+IF(IF(D33-Dati!$C$46&gt;0,D33-Dati!$C$46,0)&lt;(Dati!$D$46-Dati!$C$46),IF(D33-Dati!$C$46&gt;0,D33-Dati!$C$46,0)*Dati!$D$47,(Dati!$D$46-Dati!$C$46)*Dati!$D$47)+IF(IF(D33-Dati!$D$46&gt;0,D33-Dati!$D$46,0)&lt;(Dati!$E$46-Dati!$D$46),IF(D33-Dati!$D$46&gt;0,D33-Dati!$D$46,0)*Dati!$E$47,(Dati!$E$46-Dati!$D$46)*Dati!$E$47)+IF(D33-Dati!$E$46&gt;0,D33-Dati!$E$46,0)*Dati!$F$47),0)</f>
        <v>17224.233333333334</v>
      </c>
      <c r="F33" s="3">
        <f t="shared" si="0"/>
        <v>24155.766666666666</v>
      </c>
      <c r="G33" s="39">
        <f t="shared" si="1"/>
        <v>1</v>
      </c>
      <c r="H33" s="39">
        <f t="shared" si="11"/>
        <v>0</v>
      </c>
      <c r="I33" s="39">
        <f t="shared" si="12"/>
        <v>0</v>
      </c>
      <c r="J33" s="39">
        <f t="shared" si="13"/>
        <v>0</v>
      </c>
      <c r="K33" s="37">
        <f>G33*Dati!$F$9+H33*Dati!$F$10+I33*Dati!$F$11+Simulazione!J33*Dati!$F$12</f>
        <v>450</v>
      </c>
      <c r="L33" s="37">
        <f>G33*Dati!$H$9+H33*Dati!$H$10+I33*Dati!$H$11+Simulazione!J33*Dati!$H$12</f>
        <v>1</v>
      </c>
      <c r="M33" s="9">
        <f>G33*Dati!$E$9+H33*Dati!$E$10+I33*Dati!$E$11+Simulazione!J33*Dati!$E$12</f>
        <v>8000</v>
      </c>
      <c r="N33" s="9">
        <f>IF(G33-G32=0,0,(G33-G32)*Dati!$J$9)+IF(H33-H32=0,0,(H33-H32)*Dati!$J$10)+IF(I33-I32=0,0,(I33-I32)*Dati!$J$11)+IF(J33-J32=0,0,(J33-J32)*Dati!$J$12)</f>
        <v>0</v>
      </c>
      <c r="O33" s="34">
        <f t="shared" si="14"/>
        <v>0</v>
      </c>
      <c r="P33" s="34">
        <f t="shared" si="3"/>
        <v>0</v>
      </c>
      <c r="Q33" s="34">
        <f t="shared" si="15"/>
        <v>0</v>
      </c>
      <c r="R33" s="34">
        <f t="shared" si="16"/>
        <v>1</v>
      </c>
      <c r="S33" s="40">
        <f t="shared" si="4"/>
        <v>1</v>
      </c>
      <c r="T33" s="43">
        <f t="shared" si="5"/>
        <v>1</v>
      </c>
      <c r="U33" s="3">
        <f>O33*Dati!$B$3+Simulazione!P33*Dati!$B$4+Simulazione!Q33*Dati!$B$5+Simulazione!R33*Dati!$B$6</f>
        <v>40000</v>
      </c>
      <c r="V33" s="35">
        <f>IF(R33*Dati!$Q$6&lt;K33,R33*Dati!$Q$6,K33)</f>
        <v>108</v>
      </c>
      <c r="W33" s="35">
        <f>IF(R33*Dati!$P$6+SUM(V33:V33)&lt;K33,R33*Dati!$P$6,K33-SUM(V33:V33))</f>
        <v>132</v>
      </c>
      <c r="X33" s="35">
        <f>IF(R33*Dati!$O$6+SUM(V33:W33)&lt;K33,R33*Dati!$O$6,K33-SUM(V33:W33))</f>
        <v>0</v>
      </c>
      <c r="Y33" s="35">
        <f>IF(R33*Dati!$N$6+SUM(V33:X33)&lt;K33,R33*Dati!$N$6,K33-SUM(V33:X33))</f>
        <v>0</v>
      </c>
      <c r="Z33" s="35">
        <f>IF($Q33*Dati!$Q$5+SUM(V33:Y33)&lt;$K33,$Q33*Dati!$Q$5,$K33-SUM(V33:Y33))</f>
        <v>0</v>
      </c>
      <c r="AA33" s="35">
        <f>IF($Q33*Dati!$P$5+SUM(V33:Z33)&lt;$K33,$Q33*Dati!$P$5,$K33-SUM(V33:Z33))</f>
        <v>0</v>
      </c>
      <c r="AB33" s="35">
        <f>IF($Q33*Dati!$O$5+SUM(V33:AA33)&lt;$K33,$Q33*Dati!$O$5,$K33-SUM(V33:AA33))</f>
        <v>0</v>
      </c>
      <c r="AC33" s="35">
        <f>IF($Q33*Dati!$N$5+SUM(V33:AB33)&lt;$K33,$Q33*Dati!$N$5,$K33-SUM(V33:AB33))</f>
        <v>0</v>
      </c>
      <c r="AD33" s="35">
        <f>IF($P33*Dati!$Q$4+SUM(V33:AC33)&lt;$K33,$P33*Dati!$Q$4,$K33-SUM(V33:AC33))</f>
        <v>0</v>
      </c>
      <c r="AE33" s="35">
        <f>IF($P33*Dati!$P$4+SUM(V33:AD33)&lt;$K33,$P33*Dati!$P$4,$K33-SUM(V33:AD33))</f>
        <v>0</v>
      </c>
      <c r="AF33" s="35">
        <f>IF($P33*Dati!$O$4+SUM(V33:AE33)&lt;$K33,$P33*Dati!$O$4,$K33-SUM(V33:AE33))</f>
        <v>0</v>
      </c>
      <c r="AG33" s="35">
        <f>IF($P33*Dati!$N$4+SUM(V33:AF33)&lt;$K33,$P33*Dati!$N$4,$K33-SUM(V33:AF33))</f>
        <v>0</v>
      </c>
      <c r="AH33" s="35">
        <f>IF($O33*Dati!$Q$3+SUM(V33:AG33)&lt;$K33,$O33*Dati!$Q$3,$K33-SUM(V33:AG33))</f>
        <v>0</v>
      </c>
      <c r="AI33" s="35">
        <f>IF($O33*Dati!$P$3+SUM(V33:AH33)&lt;$K33,$O33*Dati!$P$3,$K33-SUM(V33:AH33))</f>
        <v>0</v>
      </c>
      <c r="AJ33" s="35">
        <f>IF($O33*Dati!$O$3+SUM(V33:AI33)&lt;$K33,$O33*Dati!$O$3,$K33-SUM(V33:AI33))</f>
        <v>0</v>
      </c>
      <c r="AK33" s="35">
        <f>IF($O33*Dati!$N$3+SUM(V33:AJ33)&lt;$K33,$O33*Dati!$N$3,$K33-SUM(V33:AJ33))</f>
        <v>0</v>
      </c>
      <c r="AL33" s="35">
        <f t="shared" si="6"/>
        <v>240</v>
      </c>
      <c r="AM33" s="3">
        <f>(V33*Dati!$U$6+W33*Dati!$T$6+X33*Dati!$S$6+Y33*Dati!$R$6)+(Z33*Dati!$U$5+AA33*Dati!$T$5+AB33*Dati!$S$5+AC33*Dati!$R$5)+(AD33*Dati!$U$4+AE33*Dati!$T$4+AF33*Dati!$S$4+AG33*Dati!$R$4)+(AH33*Dati!$U$3+AI33*Dati!$T$3+AJ33*Dati!$S$3+AK33*Dati!$R$3)</f>
        <v>91380</v>
      </c>
      <c r="AN33" s="34">
        <f t="shared" si="17"/>
        <v>1</v>
      </c>
      <c r="AO33" s="34">
        <f t="shared" si="17"/>
        <v>0</v>
      </c>
      <c r="AP33" s="34">
        <f t="shared" si="18"/>
        <v>0</v>
      </c>
      <c r="AQ33" s="34">
        <f t="shared" si="19"/>
        <v>0</v>
      </c>
      <c r="AR33" s="6">
        <f>AN33*Dati!$B$21+AO33*Dati!$B$22+AP33*Dati!$B$23+AQ33*Dati!$B$24</f>
        <v>2000</v>
      </c>
    </row>
    <row r="34" spans="1:44" x14ac:dyDescent="0.25">
      <c r="A34" s="49"/>
      <c r="B34" s="11">
        <f t="shared" si="8"/>
        <v>32</v>
      </c>
      <c r="C34" s="3">
        <f t="shared" si="9"/>
        <v>716053.00000000035</v>
      </c>
      <c r="D34" s="3">
        <f t="shared" si="10"/>
        <v>41380</v>
      </c>
      <c r="E34" s="3">
        <f>IF(D34&gt;0,(IF(D34&lt;Dati!$B$46,D34*Dati!$B$47,Dati!$B$46*Dati!$B$47)+IF(IF(D34-Dati!$B$46&gt;0,D34-Dati!$B$46,0)&lt;(Dati!$C$46-Dati!$B$46),IF(D34-Dati!$B$46&gt;0,D34-Dati!$B$46,0)*Dati!$C$47,(Dati!$C$46-Dati!$B$46)*Dati!$C$47)+IF(IF(D34-Dati!$C$46&gt;0,D34-Dati!$C$46,0)&lt;(Dati!$D$46-Dati!$C$46),IF(D34-Dati!$C$46&gt;0,D34-Dati!$C$46,0)*Dati!$D$47,(Dati!$D$46-Dati!$C$46)*Dati!$D$47)+IF(IF(D34-Dati!$D$46&gt;0,D34-Dati!$D$46,0)&lt;(Dati!$E$46-Dati!$D$46),IF(D34-Dati!$D$46&gt;0,D34-Dati!$D$46,0)*Dati!$E$47,(Dati!$E$46-Dati!$D$46)*Dati!$E$47)+IF(D34-Dati!$E$46&gt;0,D34-Dati!$E$46,0)*Dati!$F$47),0)</f>
        <v>17224.233333333334</v>
      </c>
      <c r="F34" s="3">
        <f t="shared" si="0"/>
        <v>24155.766666666666</v>
      </c>
      <c r="G34" s="39">
        <f t="shared" si="1"/>
        <v>1</v>
      </c>
      <c r="H34" s="39">
        <f t="shared" si="11"/>
        <v>0</v>
      </c>
      <c r="I34" s="39">
        <f t="shared" si="12"/>
        <v>0</v>
      </c>
      <c r="J34" s="39">
        <f t="shared" si="13"/>
        <v>0</v>
      </c>
      <c r="K34" s="37">
        <f>G34*Dati!$F$9+H34*Dati!$F$10+I34*Dati!$F$11+Simulazione!J34*Dati!$F$12</f>
        <v>450</v>
      </c>
      <c r="L34" s="37">
        <f>G34*Dati!$H$9+H34*Dati!$H$10+I34*Dati!$H$11+Simulazione!J34*Dati!$H$12</f>
        <v>1</v>
      </c>
      <c r="M34" s="9">
        <f>G34*Dati!$E$9+H34*Dati!$E$10+I34*Dati!$E$11+Simulazione!J34*Dati!$E$12</f>
        <v>8000</v>
      </c>
      <c r="N34" s="9">
        <f>IF(G34-G33=0,0,(G34-G33)*Dati!$J$9)+IF(H34-H33=0,0,(H34-H33)*Dati!$J$10)+IF(I34-I33=0,0,(I34-I33)*Dati!$J$11)+IF(J34-J33=0,0,(J34-J33)*Dati!$J$12)</f>
        <v>0</v>
      </c>
      <c r="O34" s="34">
        <f t="shared" si="14"/>
        <v>0</v>
      </c>
      <c r="P34" s="34">
        <f t="shared" si="3"/>
        <v>0</v>
      </c>
      <c r="Q34" s="34">
        <f t="shared" si="15"/>
        <v>0</v>
      </c>
      <c r="R34" s="34">
        <f t="shared" si="16"/>
        <v>1</v>
      </c>
      <c r="S34" s="40">
        <f t="shared" si="4"/>
        <v>1</v>
      </c>
      <c r="T34" s="43">
        <f t="shared" si="5"/>
        <v>1</v>
      </c>
      <c r="U34" s="3">
        <f>O34*Dati!$B$3+Simulazione!P34*Dati!$B$4+Simulazione!Q34*Dati!$B$5+Simulazione!R34*Dati!$B$6</f>
        <v>40000</v>
      </c>
      <c r="V34" s="35">
        <f>IF(R34*Dati!$Q$6&lt;K34,R34*Dati!$Q$6,K34)</f>
        <v>108</v>
      </c>
      <c r="W34" s="35">
        <f>IF(R34*Dati!$P$6+SUM(V34:V34)&lt;K34,R34*Dati!$P$6,K34-SUM(V34:V34))</f>
        <v>132</v>
      </c>
      <c r="X34" s="35">
        <f>IF(R34*Dati!$O$6+SUM(V34:W34)&lt;K34,R34*Dati!$O$6,K34-SUM(V34:W34))</f>
        <v>0</v>
      </c>
      <c r="Y34" s="35">
        <f>IF(R34*Dati!$N$6+SUM(V34:X34)&lt;K34,R34*Dati!$N$6,K34-SUM(V34:X34))</f>
        <v>0</v>
      </c>
      <c r="Z34" s="35">
        <f>IF($Q34*Dati!$Q$5+SUM(V34:Y34)&lt;$K34,$Q34*Dati!$Q$5,$K34-SUM(V34:Y34))</f>
        <v>0</v>
      </c>
      <c r="AA34" s="35">
        <f>IF($Q34*Dati!$P$5+SUM(V34:Z34)&lt;$K34,$Q34*Dati!$P$5,$K34-SUM(V34:Z34))</f>
        <v>0</v>
      </c>
      <c r="AB34" s="35">
        <f>IF($Q34*Dati!$O$5+SUM(V34:AA34)&lt;$K34,$Q34*Dati!$O$5,$K34-SUM(V34:AA34))</f>
        <v>0</v>
      </c>
      <c r="AC34" s="35">
        <f>IF($Q34*Dati!$N$5+SUM(V34:AB34)&lt;$K34,$Q34*Dati!$N$5,$K34-SUM(V34:AB34))</f>
        <v>0</v>
      </c>
      <c r="AD34" s="35">
        <f>IF($P34*Dati!$Q$4+SUM(V34:AC34)&lt;$K34,$P34*Dati!$Q$4,$K34-SUM(V34:AC34))</f>
        <v>0</v>
      </c>
      <c r="AE34" s="35">
        <f>IF($P34*Dati!$P$4+SUM(V34:AD34)&lt;$K34,$P34*Dati!$P$4,$K34-SUM(V34:AD34))</f>
        <v>0</v>
      </c>
      <c r="AF34" s="35">
        <f>IF($P34*Dati!$O$4+SUM(V34:AE34)&lt;$K34,$P34*Dati!$O$4,$K34-SUM(V34:AE34))</f>
        <v>0</v>
      </c>
      <c r="AG34" s="35">
        <f>IF($P34*Dati!$N$4+SUM(V34:AF34)&lt;$K34,$P34*Dati!$N$4,$K34-SUM(V34:AF34))</f>
        <v>0</v>
      </c>
      <c r="AH34" s="35">
        <f>IF($O34*Dati!$Q$3+SUM(V34:AG34)&lt;$K34,$O34*Dati!$Q$3,$K34-SUM(V34:AG34))</f>
        <v>0</v>
      </c>
      <c r="AI34" s="35">
        <f>IF($O34*Dati!$P$3+SUM(V34:AH34)&lt;$K34,$O34*Dati!$P$3,$K34-SUM(V34:AH34))</f>
        <v>0</v>
      </c>
      <c r="AJ34" s="35">
        <f>IF($O34*Dati!$O$3+SUM(V34:AI34)&lt;$K34,$O34*Dati!$O$3,$K34-SUM(V34:AI34))</f>
        <v>0</v>
      </c>
      <c r="AK34" s="35">
        <f>IF($O34*Dati!$N$3+SUM(V34:AJ34)&lt;$K34,$O34*Dati!$N$3,$K34-SUM(V34:AJ34))</f>
        <v>0</v>
      </c>
      <c r="AL34" s="35">
        <f t="shared" si="6"/>
        <v>240</v>
      </c>
      <c r="AM34" s="3">
        <f>(V34*Dati!$U$6+W34*Dati!$T$6+X34*Dati!$S$6+Y34*Dati!$R$6)+(Z34*Dati!$U$5+AA34*Dati!$T$5+AB34*Dati!$S$5+AC34*Dati!$R$5)+(AD34*Dati!$U$4+AE34*Dati!$T$4+AF34*Dati!$S$4+AG34*Dati!$R$4)+(AH34*Dati!$U$3+AI34*Dati!$T$3+AJ34*Dati!$S$3+AK34*Dati!$R$3)</f>
        <v>91380</v>
      </c>
      <c r="AN34" s="34">
        <f t="shared" si="17"/>
        <v>1</v>
      </c>
      <c r="AO34" s="34">
        <f t="shared" si="17"/>
        <v>0</v>
      </c>
      <c r="AP34" s="34">
        <f t="shared" si="18"/>
        <v>0</v>
      </c>
      <c r="AQ34" s="34">
        <f t="shared" si="19"/>
        <v>0</v>
      </c>
      <c r="AR34" s="6">
        <f>AN34*Dati!$B$21+AO34*Dati!$B$22+AP34*Dati!$B$23+AQ34*Dati!$B$24</f>
        <v>2000</v>
      </c>
    </row>
    <row r="35" spans="1:44" x14ac:dyDescent="0.25">
      <c r="A35" s="49"/>
      <c r="B35" s="11">
        <f t="shared" si="8"/>
        <v>33</v>
      </c>
      <c r="C35" s="3">
        <f t="shared" si="9"/>
        <v>740208.76666666707</v>
      </c>
      <c r="D35" s="3">
        <f t="shared" si="10"/>
        <v>41380</v>
      </c>
      <c r="E35" s="3">
        <f>IF(D35&gt;0,(IF(D35&lt;Dati!$B$46,D35*Dati!$B$47,Dati!$B$46*Dati!$B$47)+IF(IF(D35-Dati!$B$46&gt;0,D35-Dati!$B$46,0)&lt;(Dati!$C$46-Dati!$B$46),IF(D35-Dati!$B$46&gt;0,D35-Dati!$B$46,0)*Dati!$C$47,(Dati!$C$46-Dati!$B$46)*Dati!$C$47)+IF(IF(D35-Dati!$C$46&gt;0,D35-Dati!$C$46,0)&lt;(Dati!$D$46-Dati!$C$46),IF(D35-Dati!$C$46&gt;0,D35-Dati!$C$46,0)*Dati!$D$47,(Dati!$D$46-Dati!$C$46)*Dati!$D$47)+IF(IF(D35-Dati!$D$46&gt;0,D35-Dati!$D$46,0)&lt;(Dati!$E$46-Dati!$D$46),IF(D35-Dati!$D$46&gt;0,D35-Dati!$D$46,0)*Dati!$E$47,(Dati!$E$46-Dati!$D$46)*Dati!$E$47)+IF(D35-Dati!$E$46&gt;0,D35-Dati!$E$46,0)*Dati!$F$47),0)</f>
        <v>17224.233333333334</v>
      </c>
      <c r="F35" s="3">
        <f t="shared" si="0"/>
        <v>24155.766666666666</v>
      </c>
      <c r="G35" s="39">
        <f t="shared" si="1"/>
        <v>1</v>
      </c>
      <c r="H35" s="39">
        <f t="shared" si="11"/>
        <v>0</v>
      </c>
      <c r="I35" s="39">
        <f t="shared" si="12"/>
        <v>0</v>
      </c>
      <c r="J35" s="39">
        <f t="shared" si="13"/>
        <v>0</v>
      </c>
      <c r="K35" s="37">
        <f>G35*Dati!$F$9+H35*Dati!$F$10+I35*Dati!$F$11+Simulazione!J35*Dati!$F$12</f>
        <v>450</v>
      </c>
      <c r="L35" s="37">
        <f>G35*Dati!$H$9+H35*Dati!$H$10+I35*Dati!$H$11+Simulazione!J35*Dati!$H$12</f>
        <v>1</v>
      </c>
      <c r="M35" s="9">
        <f>G35*Dati!$E$9+H35*Dati!$E$10+I35*Dati!$E$11+Simulazione!J35*Dati!$E$12</f>
        <v>8000</v>
      </c>
      <c r="N35" s="9">
        <f>IF(G35-G34=0,0,(G35-G34)*Dati!$J$9)+IF(H35-H34=0,0,(H35-H34)*Dati!$J$10)+IF(I35-I34=0,0,(I35-I34)*Dati!$J$11)+IF(J35-J34=0,0,(J35-J34)*Dati!$J$12)</f>
        <v>0</v>
      </c>
      <c r="O35" s="34">
        <f t="shared" si="14"/>
        <v>0</v>
      </c>
      <c r="P35" s="34">
        <f t="shared" si="3"/>
        <v>0</v>
      </c>
      <c r="Q35" s="34">
        <f t="shared" si="15"/>
        <v>0</v>
      </c>
      <c r="R35" s="34">
        <f t="shared" si="16"/>
        <v>1</v>
      </c>
      <c r="S35" s="40">
        <f t="shared" si="4"/>
        <v>1</v>
      </c>
      <c r="T35" s="43">
        <f t="shared" si="5"/>
        <v>1</v>
      </c>
      <c r="U35" s="3">
        <f>O35*Dati!$B$3+Simulazione!P35*Dati!$B$4+Simulazione!Q35*Dati!$B$5+Simulazione!R35*Dati!$B$6</f>
        <v>40000</v>
      </c>
      <c r="V35" s="35">
        <f>IF(R35*Dati!$Q$6&lt;K35,R35*Dati!$Q$6,K35)</f>
        <v>108</v>
      </c>
      <c r="W35" s="35">
        <f>IF(R35*Dati!$P$6+SUM(V35:V35)&lt;K35,R35*Dati!$P$6,K35-SUM(V35:V35))</f>
        <v>132</v>
      </c>
      <c r="X35" s="35">
        <f>IF(R35*Dati!$O$6+SUM(V35:W35)&lt;K35,R35*Dati!$O$6,K35-SUM(V35:W35))</f>
        <v>0</v>
      </c>
      <c r="Y35" s="35">
        <f>IF(R35*Dati!$N$6+SUM(V35:X35)&lt;K35,R35*Dati!$N$6,K35-SUM(V35:X35))</f>
        <v>0</v>
      </c>
      <c r="Z35" s="35">
        <f>IF($Q35*Dati!$Q$5+SUM(V35:Y35)&lt;$K35,$Q35*Dati!$Q$5,$K35-SUM(V35:Y35))</f>
        <v>0</v>
      </c>
      <c r="AA35" s="35">
        <f>IF($Q35*Dati!$P$5+SUM(V35:Z35)&lt;$K35,$Q35*Dati!$P$5,$K35-SUM(V35:Z35))</f>
        <v>0</v>
      </c>
      <c r="AB35" s="35">
        <f>IF($Q35*Dati!$O$5+SUM(V35:AA35)&lt;$K35,$Q35*Dati!$O$5,$K35-SUM(V35:AA35))</f>
        <v>0</v>
      </c>
      <c r="AC35" s="35">
        <f>IF($Q35*Dati!$N$5+SUM(V35:AB35)&lt;$K35,$Q35*Dati!$N$5,$K35-SUM(V35:AB35))</f>
        <v>0</v>
      </c>
      <c r="AD35" s="35">
        <f>IF($P35*Dati!$Q$4+SUM(V35:AC35)&lt;$K35,$P35*Dati!$Q$4,$K35-SUM(V35:AC35))</f>
        <v>0</v>
      </c>
      <c r="AE35" s="35">
        <f>IF($P35*Dati!$P$4+SUM(V35:AD35)&lt;$K35,$P35*Dati!$P$4,$K35-SUM(V35:AD35))</f>
        <v>0</v>
      </c>
      <c r="AF35" s="35">
        <f>IF($P35*Dati!$O$4+SUM(V35:AE35)&lt;$K35,$P35*Dati!$O$4,$K35-SUM(V35:AE35))</f>
        <v>0</v>
      </c>
      <c r="AG35" s="35">
        <f>IF($P35*Dati!$N$4+SUM(V35:AF35)&lt;$K35,$P35*Dati!$N$4,$K35-SUM(V35:AF35))</f>
        <v>0</v>
      </c>
      <c r="AH35" s="35">
        <f>IF($O35*Dati!$Q$3+SUM(V35:AG35)&lt;$K35,$O35*Dati!$Q$3,$K35-SUM(V35:AG35))</f>
        <v>0</v>
      </c>
      <c r="AI35" s="35">
        <f>IF($O35*Dati!$P$3+SUM(V35:AH35)&lt;$K35,$O35*Dati!$P$3,$K35-SUM(V35:AH35))</f>
        <v>0</v>
      </c>
      <c r="AJ35" s="35">
        <f>IF($O35*Dati!$O$3+SUM(V35:AI35)&lt;$K35,$O35*Dati!$O$3,$K35-SUM(V35:AI35))</f>
        <v>0</v>
      </c>
      <c r="AK35" s="35">
        <f>IF($O35*Dati!$N$3+SUM(V35:AJ35)&lt;$K35,$O35*Dati!$N$3,$K35-SUM(V35:AJ35))</f>
        <v>0</v>
      </c>
      <c r="AL35" s="35">
        <f t="shared" si="6"/>
        <v>240</v>
      </c>
      <c r="AM35" s="3">
        <f>(V35*Dati!$U$6+W35*Dati!$T$6+X35*Dati!$S$6+Y35*Dati!$R$6)+(Z35*Dati!$U$5+AA35*Dati!$T$5+AB35*Dati!$S$5+AC35*Dati!$R$5)+(AD35*Dati!$U$4+AE35*Dati!$T$4+AF35*Dati!$S$4+AG35*Dati!$R$4)+(AH35*Dati!$U$3+AI35*Dati!$T$3+AJ35*Dati!$S$3+AK35*Dati!$R$3)</f>
        <v>91380</v>
      </c>
      <c r="AN35" s="34">
        <f t="shared" si="17"/>
        <v>1</v>
      </c>
      <c r="AO35" s="34">
        <f t="shared" si="17"/>
        <v>0</v>
      </c>
      <c r="AP35" s="34">
        <f t="shared" si="18"/>
        <v>0</v>
      </c>
      <c r="AQ35" s="34">
        <f t="shared" si="19"/>
        <v>0</v>
      </c>
      <c r="AR35" s="6">
        <f>AN35*Dati!$B$21+AO35*Dati!$B$22+AP35*Dati!$B$23+AQ35*Dati!$B$24</f>
        <v>2000</v>
      </c>
    </row>
    <row r="36" spans="1:44" x14ac:dyDescent="0.25">
      <c r="A36" s="49"/>
      <c r="B36" s="11">
        <f t="shared" si="8"/>
        <v>34</v>
      </c>
      <c r="C36" s="3">
        <f t="shared" si="9"/>
        <v>764364.53333333379</v>
      </c>
      <c r="D36" s="3">
        <f t="shared" si="10"/>
        <v>41380</v>
      </c>
      <c r="E36" s="3">
        <f>IF(D36&gt;0,(IF(D36&lt;Dati!$B$46,D36*Dati!$B$47,Dati!$B$46*Dati!$B$47)+IF(IF(D36-Dati!$B$46&gt;0,D36-Dati!$B$46,0)&lt;(Dati!$C$46-Dati!$B$46),IF(D36-Dati!$B$46&gt;0,D36-Dati!$B$46,0)*Dati!$C$47,(Dati!$C$46-Dati!$B$46)*Dati!$C$47)+IF(IF(D36-Dati!$C$46&gt;0,D36-Dati!$C$46,0)&lt;(Dati!$D$46-Dati!$C$46),IF(D36-Dati!$C$46&gt;0,D36-Dati!$C$46,0)*Dati!$D$47,(Dati!$D$46-Dati!$C$46)*Dati!$D$47)+IF(IF(D36-Dati!$D$46&gt;0,D36-Dati!$D$46,0)&lt;(Dati!$E$46-Dati!$D$46),IF(D36-Dati!$D$46&gt;0,D36-Dati!$D$46,0)*Dati!$E$47,(Dati!$E$46-Dati!$D$46)*Dati!$E$47)+IF(D36-Dati!$E$46&gt;0,D36-Dati!$E$46,0)*Dati!$F$47),0)</f>
        <v>17224.233333333334</v>
      </c>
      <c r="F36" s="3">
        <f t="shared" si="0"/>
        <v>24155.766666666666</v>
      </c>
      <c r="G36" s="39">
        <f t="shared" si="1"/>
        <v>1</v>
      </c>
      <c r="H36" s="39">
        <f t="shared" si="11"/>
        <v>0</v>
      </c>
      <c r="I36" s="39">
        <f t="shared" si="12"/>
        <v>0</v>
      </c>
      <c r="J36" s="39">
        <f t="shared" si="13"/>
        <v>0</v>
      </c>
      <c r="K36" s="37">
        <f>G36*Dati!$F$9+H36*Dati!$F$10+I36*Dati!$F$11+Simulazione!J36*Dati!$F$12</f>
        <v>450</v>
      </c>
      <c r="L36" s="37">
        <f>G36*Dati!$H$9+H36*Dati!$H$10+I36*Dati!$H$11+Simulazione!J36*Dati!$H$12</f>
        <v>1</v>
      </c>
      <c r="M36" s="9">
        <f>G36*Dati!$E$9+H36*Dati!$E$10+I36*Dati!$E$11+Simulazione!J36*Dati!$E$12</f>
        <v>8000</v>
      </c>
      <c r="N36" s="9">
        <f>IF(G36-G35=0,0,(G36-G35)*Dati!$J$9)+IF(H36-H35=0,0,(H36-H35)*Dati!$J$10)+IF(I36-I35=0,0,(I36-I35)*Dati!$J$11)+IF(J36-J35=0,0,(J36-J35)*Dati!$J$12)</f>
        <v>0</v>
      </c>
      <c r="O36" s="34">
        <f t="shared" si="14"/>
        <v>0</v>
      </c>
      <c r="P36" s="34">
        <f t="shared" si="3"/>
        <v>0</v>
      </c>
      <c r="Q36" s="34">
        <f t="shared" si="15"/>
        <v>0</v>
      </c>
      <c r="R36" s="34">
        <f t="shared" si="16"/>
        <v>1</v>
      </c>
      <c r="S36" s="40">
        <f t="shared" si="4"/>
        <v>1</v>
      </c>
      <c r="T36" s="43">
        <f t="shared" si="5"/>
        <v>1</v>
      </c>
      <c r="U36" s="3">
        <f>O36*Dati!$B$3+Simulazione!P36*Dati!$B$4+Simulazione!Q36*Dati!$B$5+Simulazione!R36*Dati!$B$6</f>
        <v>40000</v>
      </c>
      <c r="V36" s="35">
        <f>IF(R36*Dati!$Q$6&lt;K36,R36*Dati!$Q$6,K36)</f>
        <v>108</v>
      </c>
      <c r="W36" s="35">
        <f>IF(R36*Dati!$P$6+SUM(V36:V36)&lt;K36,R36*Dati!$P$6,K36-SUM(V36:V36))</f>
        <v>132</v>
      </c>
      <c r="X36" s="35">
        <f>IF(R36*Dati!$O$6+SUM(V36:W36)&lt;K36,R36*Dati!$O$6,K36-SUM(V36:W36))</f>
        <v>0</v>
      </c>
      <c r="Y36" s="35">
        <f>IF(R36*Dati!$N$6+SUM(V36:X36)&lt;K36,R36*Dati!$N$6,K36-SUM(V36:X36))</f>
        <v>0</v>
      </c>
      <c r="Z36" s="35">
        <f>IF($Q36*Dati!$Q$5+SUM(V36:Y36)&lt;$K36,$Q36*Dati!$Q$5,$K36-SUM(V36:Y36))</f>
        <v>0</v>
      </c>
      <c r="AA36" s="35">
        <f>IF($Q36*Dati!$P$5+SUM(V36:Z36)&lt;$K36,$Q36*Dati!$P$5,$K36-SUM(V36:Z36))</f>
        <v>0</v>
      </c>
      <c r="AB36" s="35">
        <f>IF($Q36*Dati!$O$5+SUM(V36:AA36)&lt;$K36,$Q36*Dati!$O$5,$K36-SUM(V36:AA36))</f>
        <v>0</v>
      </c>
      <c r="AC36" s="35">
        <f>IF($Q36*Dati!$N$5+SUM(V36:AB36)&lt;$K36,$Q36*Dati!$N$5,$K36-SUM(V36:AB36))</f>
        <v>0</v>
      </c>
      <c r="AD36" s="35">
        <f>IF($P36*Dati!$Q$4+SUM(V36:AC36)&lt;$K36,$P36*Dati!$Q$4,$K36-SUM(V36:AC36))</f>
        <v>0</v>
      </c>
      <c r="AE36" s="35">
        <f>IF($P36*Dati!$P$4+SUM(V36:AD36)&lt;$K36,$P36*Dati!$P$4,$K36-SUM(V36:AD36))</f>
        <v>0</v>
      </c>
      <c r="AF36" s="35">
        <f>IF($P36*Dati!$O$4+SUM(V36:AE36)&lt;$K36,$P36*Dati!$O$4,$K36-SUM(V36:AE36))</f>
        <v>0</v>
      </c>
      <c r="AG36" s="35">
        <f>IF($P36*Dati!$N$4+SUM(V36:AF36)&lt;$K36,$P36*Dati!$N$4,$K36-SUM(V36:AF36))</f>
        <v>0</v>
      </c>
      <c r="AH36" s="35">
        <f>IF($O36*Dati!$Q$3+SUM(V36:AG36)&lt;$K36,$O36*Dati!$Q$3,$K36-SUM(V36:AG36))</f>
        <v>0</v>
      </c>
      <c r="AI36" s="35">
        <f>IF($O36*Dati!$P$3+SUM(V36:AH36)&lt;$K36,$O36*Dati!$P$3,$K36-SUM(V36:AH36))</f>
        <v>0</v>
      </c>
      <c r="AJ36" s="35">
        <f>IF($O36*Dati!$O$3+SUM(V36:AI36)&lt;$K36,$O36*Dati!$O$3,$K36-SUM(V36:AI36))</f>
        <v>0</v>
      </c>
      <c r="AK36" s="35">
        <f>IF($O36*Dati!$N$3+SUM(V36:AJ36)&lt;$K36,$O36*Dati!$N$3,$K36-SUM(V36:AJ36))</f>
        <v>0</v>
      </c>
      <c r="AL36" s="35">
        <f t="shared" si="6"/>
        <v>240</v>
      </c>
      <c r="AM36" s="3">
        <f>(V36*Dati!$U$6+W36*Dati!$T$6+X36*Dati!$S$6+Y36*Dati!$R$6)+(Z36*Dati!$U$5+AA36*Dati!$T$5+AB36*Dati!$S$5+AC36*Dati!$R$5)+(AD36*Dati!$U$4+AE36*Dati!$T$4+AF36*Dati!$S$4+AG36*Dati!$R$4)+(AH36*Dati!$U$3+AI36*Dati!$T$3+AJ36*Dati!$S$3+AK36*Dati!$R$3)</f>
        <v>91380</v>
      </c>
      <c r="AN36" s="34">
        <f t="shared" si="17"/>
        <v>1</v>
      </c>
      <c r="AO36" s="34">
        <f t="shared" si="17"/>
        <v>0</v>
      </c>
      <c r="AP36" s="34">
        <f t="shared" si="18"/>
        <v>0</v>
      </c>
      <c r="AQ36" s="34">
        <f t="shared" si="19"/>
        <v>0</v>
      </c>
      <c r="AR36" s="6">
        <f>AN36*Dati!$B$21+AO36*Dati!$B$22+AP36*Dati!$B$23+AQ36*Dati!$B$24</f>
        <v>2000</v>
      </c>
    </row>
    <row r="37" spans="1:44" x14ac:dyDescent="0.25">
      <c r="A37" s="49"/>
      <c r="B37" s="11">
        <f t="shared" si="8"/>
        <v>35</v>
      </c>
      <c r="C37" s="3">
        <f t="shared" si="9"/>
        <v>788520.30000000051</v>
      </c>
      <c r="D37" s="3">
        <f t="shared" si="10"/>
        <v>41380</v>
      </c>
      <c r="E37" s="3">
        <f>IF(D37&gt;0,(IF(D37&lt;Dati!$B$46,D37*Dati!$B$47,Dati!$B$46*Dati!$B$47)+IF(IF(D37-Dati!$B$46&gt;0,D37-Dati!$B$46,0)&lt;(Dati!$C$46-Dati!$B$46),IF(D37-Dati!$B$46&gt;0,D37-Dati!$B$46,0)*Dati!$C$47,(Dati!$C$46-Dati!$B$46)*Dati!$C$47)+IF(IF(D37-Dati!$C$46&gt;0,D37-Dati!$C$46,0)&lt;(Dati!$D$46-Dati!$C$46),IF(D37-Dati!$C$46&gt;0,D37-Dati!$C$46,0)*Dati!$D$47,(Dati!$D$46-Dati!$C$46)*Dati!$D$47)+IF(IF(D37-Dati!$D$46&gt;0,D37-Dati!$D$46,0)&lt;(Dati!$E$46-Dati!$D$46),IF(D37-Dati!$D$46&gt;0,D37-Dati!$D$46,0)*Dati!$E$47,(Dati!$E$46-Dati!$D$46)*Dati!$E$47)+IF(D37-Dati!$E$46&gt;0,D37-Dati!$E$46,0)*Dati!$F$47),0)</f>
        <v>17224.233333333334</v>
      </c>
      <c r="F37" s="3">
        <f t="shared" si="0"/>
        <v>24155.766666666666</v>
      </c>
      <c r="G37" s="39">
        <f t="shared" si="1"/>
        <v>1</v>
      </c>
      <c r="H37" s="39">
        <f t="shared" si="11"/>
        <v>0</v>
      </c>
      <c r="I37" s="39">
        <f t="shared" si="12"/>
        <v>0</v>
      </c>
      <c r="J37" s="39">
        <f t="shared" si="13"/>
        <v>0</v>
      </c>
      <c r="K37" s="37">
        <f>G37*Dati!$F$9+H37*Dati!$F$10+I37*Dati!$F$11+Simulazione!J37*Dati!$F$12</f>
        <v>450</v>
      </c>
      <c r="L37" s="37">
        <f>G37*Dati!$H$9+H37*Dati!$H$10+I37*Dati!$H$11+Simulazione!J37*Dati!$H$12</f>
        <v>1</v>
      </c>
      <c r="M37" s="9">
        <f>G37*Dati!$E$9+H37*Dati!$E$10+I37*Dati!$E$11+Simulazione!J37*Dati!$E$12</f>
        <v>8000</v>
      </c>
      <c r="N37" s="9">
        <f>IF(G37-G36=0,0,(G37-G36)*Dati!$J$9)+IF(H37-H36=0,0,(H37-H36)*Dati!$J$10)+IF(I37-I36=0,0,(I37-I36)*Dati!$J$11)+IF(J37-J36=0,0,(J37-J36)*Dati!$J$12)</f>
        <v>0</v>
      </c>
      <c r="O37" s="34">
        <f t="shared" si="14"/>
        <v>0</v>
      </c>
      <c r="P37" s="34">
        <f t="shared" si="3"/>
        <v>0</v>
      </c>
      <c r="Q37" s="34">
        <f t="shared" si="15"/>
        <v>0</v>
      </c>
      <c r="R37" s="34">
        <f t="shared" si="16"/>
        <v>1</v>
      </c>
      <c r="S37" s="40">
        <f t="shared" si="4"/>
        <v>1</v>
      </c>
      <c r="T37" s="43">
        <f t="shared" si="5"/>
        <v>1</v>
      </c>
      <c r="U37" s="3">
        <f>O37*Dati!$B$3+Simulazione!P37*Dati!$B$4+Simulazione!Q37*Dati!$B$5+Simulazione!R37*Dati!$B$6</f>
        <v>40000</v>
      </c>
      <c r="V37" s="35">
        <f>IF(R37*Dati!$Q$6&lt;K37,R37*Dati!$Q$6,K37)</f>
        <v>108</v>
      </c>
      <c r="W37" s="35">
        <f>IF(R37*Dati!$P$6+SUM(V37:V37)&lt;K37,R37*Dati!$P$6,K37-SUM(V37:V37))</f>
        <v>132</v>
      </c>
      <c r="X37" s="35">
        <f>IF(R37*Dati!$O$6+SUM(V37:W37)&lt;K37,R37*Dati!$O$6,K37-SUM(V37:W37))</f>
        <v>0</v>
      </c>
      <c r="Y37" s="35">
        <f>IF(R37*Dati!$N$6+SUM(V37:X37)&lt;K37,R37*Dati!$N$6,K37-SUM(V37:X37))</f>
        <v>0</v>
      </c>
      <c r="Z37" s="35">
        <f>IF($Q37*Dati!$Q$5+SUM(V37:Y37)&lt;$K37,$Q37*Dati!$Q$5,$K37-SUM(V37:Y37))</f>
        <v>0</v>
      </c>
      <c r="AA37" s="35">
        <f>IF($Q37*Dati!$P$5+SUM(V37:Z37)&lt;$K37,$Q37*Dati!$P$5,$K37-SUM(V37:Z37))</f>
        <v>0</v>
      </c>
      <c r="AB37" s="35">
        <f>IF($Q37*Dati!$O$5+SUM(V37:AA37)&lt;$K37,$Q37*Dati!$O$5,$K37-SUM(V37:AA37))</f>
        <v>0</v>
      </c>
      <c r="AC37" s="35">
        <f>IF($Q37*Dati!$N$5+SUM(V37:AB37)&lt;$K37,$Q37*Dati!$N$5,$K37-SUM(V37:AB37))</f>
        <v>0</v>
      </c>
      <c r="AD37" s="35">
        <f>IF($P37*Dati!$Q$4+SUM(V37:AC37)&lt;$K37,$P37*Dati!$Q$4,$K37-SUM(V37:AC37))</f>
        <v>0</v>
      </c>
      <c r="AE37" s="35">
        <f>IF($P37*Dati!$P$4+SUM(V37:AD37)&lt;$K37,$P37*Dati!$P$4,$K37-SUM(V37:AD37))</f>
        <v>0</v>
      </c>
      <c r="AF37" s="35">
        <f>IF($P37*Dati!$O$4+SUM(V37:AE37)&lt;$K37,$P37*Dati!$O$4,$K37-SUM(V37:AE37))</f>
        <v>0</v>
      </c>
      <c r="AG37" s="35">
        <f>IF($P37*Dati!$N$4+SUM(V37:AF37)&lt;$K37,$P37*Dati!$N$4,$K37-SUM(V37:AF37))</f>
        <v>0</v>
      </c>
      <c r="AH37" s="35">
        <f>IF($O37*Dati!$Q$3+SUM(V37:AG37)&lt;$K37,$O37*Dati!$Q$3,$K37-SUM(V37:AG37))</f>
        <v>0</v>
      </c>
      <c r="AI37" s="35">
        <f>IF($O37*Dati!$P$3+SUM(V37:AH37)&lt;$K37,$O37*Dati!$P$3,$K37-SUM(V37:AH37))</f>
        <v>0</v>
      </c>
      <c r="AJ37" s="35">
        <f>IF($O37*Dati!$O$3+SUM(V37:AI37)&lt;$K37,$O37*Dati!$O$3,$K37-SUM(V37:AI37))</f>
        <v>0</v>
      </c>
      <c r="AK37" s="35">
        <f>IF($O37*Dati!$N$3+SUM(V37:AJ37)&lt;$K37,$O37*Dati!$N$3,$K37-SUM(V37:AJ37))</f>
        <v>0</v>
      </c>
      <c r="AL37" s="35">
        <f t="shared" si="6"/>
        <v>240</v>
      </c>
      <c r="AM37" s="3">
        <f>(V37*Dati!$U$6+W37*Dati!$T$6+X37*Dati!$S$6+Y37*Dati!$R$6)+(Z37*Dati!$U$5+AA37*Dati!$T$5+AB37*Dati!$S$5+AC37*Dati!$R$5)+(AD37*Dati!$U$4+AE37*Dati!$T$4+AF37*Dati!$S$4+AG37*Dati!$R$4)+(AH37*Dati!$U$3+AI37*Dati!$T$3+AJ37*Dati!$S$3+AK37*Dati!$R$3)</f>
        <v>91380</v>
      </c>
      <c r="AN37" s="34">
        <f t="shared" si="17"/>
        <v>1</v>
      </c>
      <c r="AO37" s="34">
        <f t="shared" si="17"/>
        <v>0</v>
      </c>
      <c r="AP37" s="34">
        <f t="shared" si="18"/>
        <v>0</v>
      </c>
      <c r="AQ37" s="34">
        <f t="shared" si="19"/>
        <v>0</v>
      </c>
      <c r="AR37" s="6">
        <f>AN37*Dati!$B$21+AO37*Dati!$B$22+AP37*Dati!$B$23+AQ37*Dati!$B$24</f>
        <v>2000</v>
      </c>
    </row>
    <row r="38" spans="1:44" x14ac:dyDescent="0.25">
      <c r="A38" s="50"/>
      <c r="B38" s="11">
        <f t="shared" si="8"/>
        <v>36</v>
      </c>
      <c r="C38" s="3">
        <f t="shared" si="9"/>
        <v>812676.06666666723</v>
      </c>
      <c r="D38" s="3">
        <f t="shared" si="10"/>
        <v>41380</v>
      </c>
      <c r="E38" s="3">
        <f>IF(D38&gt;0,(IF(D38&lt;Dati!$B$46,D38*Dati!$B$47,Dati!$B$46*Dati!$B$47)+IF(IF(D38-Dati!$B$46&gt;0,D38-Dati!$B$46,0)&lt;(Dati!$C$46-Dati!$B$46),IF(D38-Dati!$B$46&gt;0,D38-Dati!$B$46,0)*Dati!$C$47,(Dati!$C$46-Dati!$B$46)*Dati!$C$47)+IF(IF(D38-Dati!$C$46&gt;0,D38-Dati!$C$46,0)&lt;(Dati!$D$46-Dati!$C$46),IF(D38-Dati!$C$46&gt;0,D38-Dati!$C$46,0)*Dati!$D$47,(Dati!$D$46-Dati!$C$46)*Dati!$D$47)+IF(IF(D38-Dati!$D$46&gt;0,D38-Dati!$D$46,0)&lt;(Dati!$E$46-Dati!$D$46),IF(D38-Dati!$D$46&gt;0,D38-Dati!$D$46,0)*Dati!$E$47,(Dati!$E$46-Dati!$D$46)*Dati!$E$47)+IF(D38-Dati!$E$46&gt;0,D38-Dati!$E$46,0)*Dati!$F$47),0)</f>
        <v>17224.233333333334</v>
      </c>
      <c r="F38" s="3">
        <f t="shared" si="0"/>
        <v>24155.766666666666</v>
      </c>
      <c r="G38" s="39">
        <f t="shared" si="1"/>
        <v>1</v>
      </c>
      <c r="H38" s="39">
        <f t="shared" si="11"/>
        <v>0</v>
      </c>
      <c r="I38" s="39">
        <f t="shared" si="12"/>
        <v>0</v>
      </c>
      <c r="J38" s="39">
        <f t="shared" si="13"/>
        <v>0</v>
      </c>
      <c r="K38" s="37">
        <f>G38*Dati!$F$9+H38*Dati!$F$10+I38*Dati!$F$11+Simulazione!J38*Dati!$F$12</f>
        <v>450</v>
      </c>
      <c r="L38" s="37">
        <f>G38*Dati!$H$9+H38*Dati!$H$10+I38*Dati!$H$11+Simulazione!J38*Dati!$H$12</f>
        <v>1</v>
      </c>
      <c r="M38" s="9">
        <f>G38*Dati!$E$9+H38*Dati!$E$10+I38*Dati!$E$11+Simulazione!J38*Dati!$E$12</f>
        <v>8000</v>
      </c>
      <c r="N38" s="9">
        <f>IF(G38-G37=0,0,(G38-G37)*Dati!$J$9)+IF(H38-H37=0,0,(H38-H37)*Dati!$J$10)+IF(I38-I37=0,0,(I38-I37)*Dati!$J$11)+IF(J38-J37=0,0,(J38-J37)*Dati!$J$12)</f>
        <v>0</v>
      </c>
      <c r="O38" s="34">
        <f t="shared" si="14"/>
        <v>0</v>
      </c>
      <c r="P38" s="34">
        <f t="shared" si="3"/>
        <v>0</v>
      </c>
      <c r="Q38" s="34">
        <f t="shared" si="15"/>
        <v>0</v>
      </c>
      <c r="R38" s="34">
        <f t="shared" si="16"/>
        <v>1</v>
      </c>
      <c r="S38" s="40">
        <f t="shared" si="4"/>
        <v>1</v>
      </c>
      <c r="T38" s="43">
        <f t="shared" si="5"/>
        <v>1</v>
      </c>
      <c r="U38" s="3">
        <f>O38*Dati!$B$3+Simulazione!P38*Dati!$B$4+Simulazione!Q38*Dati!$B$5+Simulazione!R38*Dati!$B$6</f>
        <v>40000</v>
      </c>
      <c r="V38" s="35">
        <f>IF(R38*Dati!$Q$6&lt;K38,R38*Dati!$Q$6,K38)</f>
        <v>108</v>
      </c>
      <c r="W38" s="35">
        <f>IF(R38*Dati!$P$6+SUM(V38:V38)&lt;K38,R38*Dati!$P$6,K38-SUM(V38:V38))</f>
        <v>132</v>
      </c>
      <c r="X38" s="35">
        <f>IF(R38*Dati!$O$6+SUM(V38:W38)&lt;K38,R38*Dati!$O$6,K38-SUM(V38:W38))</f>
        <v>0</v>
      </c>
      <c r="Y38" s="35">
        <f>IF(R38*Dati!$N$6+SUM(V38:X38)&lt;K38,R38*Dati!$N$6,K38-SUM(V38:X38))</f>
        <v>0</v>
      </c>
      <c r="Z38" s="35">
        <f>IF($Q38*Dati!$Q$5+SUM(V38:Y38)&lt;$K38,$Q38*Dati!$Q$5,$K38-SUM(V38:Y38))</f>
        <v>0</v>
      </c>
      <c r="AA38" s="35">
        <f>IF($Q38*Dati!$P$5+SUM(V38:Z38)&lt;$K38,$Q38*Dati!$P$5,$K38-SUM(V38:Z38))</f>
        <v>0</v>
      </c>
      <c r="AB38" s="35">
        <f>IF($Q38*Dati!$O$5+SUM(V38:AA38)&lt;$K38,$Q38*Dati!$O$5,$K38-SUM(V38:AA38))</f>
        <v>0</v>
      </c>
      <c r="AC38" s="35">
        <f>IF($Q38*Dati!$N$5+SUM(V38:AB38)&lt;$K38,$Q38*Dati!$N$5,$K38-SUM(V38:AB38))</f>
        <v>0</v>
      </c>
      <c r="AD38" s="35">
        <f>IF($P38*Dati!$Q$4+SUM(V38:AC38)&lt;$K38,$P38*Dati!$Q$4,$K38-SUM(V38:AC38))</f>
        <v>0</v>
      </c>
      <c r="AE38" s="35">
        <f>IF($P38*Dati!$P$4+SUM(V38:AD38)&lt;$K38,$P38*Dati!$P$4,$K38-SUM(V38:AD38))</f>
        <v>0</v>
      </c>
      <c r="AF38" s="35">
        <f>IF($P38*Dati!$O$4+SUM(V38:AE38)&lt;$K38,$P38*Dati!$O$4,$K38-SUM(V38:AE38))</f>
        <v>0</v>
      </c>
      <c r="AG38" s="35">
        <f>IF($P38*Dati!$N$4+SUM(V38:AF38)&lt;$K38,$P38*Dati!$N$4,$K38-SUM(V38:AF38))</f>
        <v>0</v>
      </c>
      <c r="AH38" s="35">
        <f>IF($O38*Dati!$Q$3+SUM(V38:AG38)&lt;$K38,$O38*Dati!$Q$3,$K38-SUM(V38:AG38))</f>
        <v>0</v>
      </c>
      <c r="AI38" s="35">
        <f>IF($O38*Dati!$P$3+SUM(V38:AH38)&lt;$K38,$O38*Dati!$P$3,$K38-SUM(V38:AH38))</f>
        <v>0</v>
      </c>
      <c r="AJ38" s="35">
        <f>IF($O38*Dati!$O$3+SUM(V38:AI38)&lt;$K38,$O38*Dati!$O$3,$K38-SUM(V38:AI38))</f>
        <v>0</v>
      </c>
      <c r="AK38" s="35">
        <f>IF($O38*Dati!$N$3+SUM(V38:AJ38)&lt;$K38,$O38*Dati!$N$3,$K38-SUM(V38:AJ38))</f>
        <v>0</v>
      </c>
      <c r="AL38" s="35">
        <f t="shared" si="6"/>
        <v>240</v>
      </c>
      <c r="AM38" s="3">
        <f>(V38*Dati!$U$6+W38*Dati!$T$6+X38*Dati!$S$6+Y38*Dati!$R$6)+(Z38*Dati!$U$5+AA38*Dati!$T$5+AB38*Dati!$S$5+AC38*Dati!$R$5)+(AD38*Dati!$U$4+AE38*Dati!$T$4+AF38*Dati!$S$4+AG38*Dati!$R$4)+(AH38*Dati!$U$3+AI38*Dati!$T$3+AJ38*Dati!$S$3+AK38*Dati!$R$3)</f>
        <v>91380</v>
      </c>
      <c r="AN38" s="34">
        <f t="shared" si="17"/>
        <v>1</v>
      </c>
      <c r="AO38" s="34">
        <f t="shared" si="17"/>
        <v>0</v>
      </c>
      <c r="AP38" s="34">
        <f t="shared" si="18"/>
        <v>0</v>
      </c>
      <c r="AQ38" s="34">
        <f t="shared" si="19"/>
        <v>0</v>
      </c>
      <c r="AR38" s="6">
        <f>AN38*Dati!$B$21+AO38*Dati!$B$22+AP38*Dati!$B$23+AQ38*Dati!$B$24</f>
        <v>2000</v>
      </c>
    </row>
    <row r="39" spans="1:44" x14ac:dyDescent="0.25">
      <c r="A39" s="48">
        <f t="shared" ref="A39" si="20">A27+1</f>
        <v>4</v>
      </c>
      <c r="B39" s="11">
        <f t="shared" si="8"/>
        <v>37</v>
      </c>
      <c r="C39" s="3">
        <f t="shared" si="9"/>
        <v>836831.83333333395</v>
      </c>
      <c r="D39" s="3">
        <f t="shared" si="10"/>
        <v>41380</v>
      </c>
      <c r="E39" s="3">
        <f>IF(D39&gt;0,(IF(D39&lt;Dati!$B$46,D39*Dati!$B$47,Dati!$B$46*Dati!$B$47)+IF(IF(D39-Dati!$B$46&gt;0,D39-Dati!$B$46,0)&lt;(Dati!$C$46-Dati!$B$46),IF(D39-Dati!$B$46&gt;0,D39-Dati!$B$46,0)*Dati!$C$47,(Dati!$C$46-Dati!$B$46)*Dati!$C$47)+IF(IF(D39-Dati!$C$46&gt;0,D39-Dati!$C$46,0)&lt;(Dati!$D$46-Dati!$C$46),IF(D39-Dati!$C$46&gt;0,D39-Dati!$C$46,0)*Dati!$D$47,(Dati!$D$46-Dati!$C$46)*Dati!$D$47)+IF(IF(D39-Dati!$D$46&gt;0,D39-Dati!$D$46,0)&lt;(Dati!$E$46-Dati!$D$46),IF(D39-Dati!$D$46&gt;0,D39-Dati!$D$46,0)*Dati!$E$47,(Dati!$E$46-Dati!$D$46)*Dati!$E$47)+IF(D39-Dati!$E$46&gt;0,D39-Dati!$E$46,0)*Dati!$F$47),0)</f>
        <v>17224.233333333334</v>
      </c>
      <c r="F39" s="3">
        <f t="shared" si="0"/>
        <v>24155.766666666666</v>
      </c>
      <c r="G39" s="39">
        <f t="shared" si="1"/>
        <v>1</v>
      </c>
      <c r="H39" s="39">
        <f t="shared" si="11"/>
        <v>0</v>
      </c>
      <c r="I39" s="39">
        <f t="shared" si="12"/>
        <v>0</v>
      </c>
      <c r="J39" s="39">
        <f t="shared" si="13"/>
        <v>0</v>
      </c>
      <c r="K39" s="37">
        <f>G39*Dati!$F$9+H39*Dati!$F$10+I39*Dati!$F$11+Simulazione!J39*Dati!$F$12</f>
        <v>450</v>
      </c>
      <c r="L39" s="37">
        <f>G39*Dati!$H$9+H39*Dati!$H$10+I39*Dati!$H$11+Simulazione!J39*Dati!$H$12</f>
        <v>1</v>
      </c>
      <c r="M39" s="9">
        <f>G39*Dati!$E$9+H39*Dati!$E$10+I39*Dati!$E$11+Simulazione!J39*Dati!$E$12</f>
        <v>8000</v>
      </c>
      <c r="N39" s="9">
        <f>IF(G39-G38=0,0,(G39-G38)*Dati!$J$9)+IF(H39-H38=0,0,(H39-H38)*Dati!$J$10)+IF(I39-I38=0,0,(I39-I38)*Dati!$J$11)+IF(J39-J38=0,0,(J39-J38)*Dati!$J$12)</f>
        <v>0</v>
      </c>
      <c r="O39" s="34">
        <f t="shared" si="14"/>
        <v>0</v>
      </c>
      <c r="P39" s="34">
        <f t="shared" si="3"/>
        <v>0</v>
      </c>
      <c r="Q39" s="34">
        <f t="shared" si="15"/>
        <v>0</v>
      </c>
      <c r="R39" s="34">
        <f t="shared" si="16"/>
        <v>1</v>
      </c>
      <c r="S39" s="40">
        <f t="shared" si="4"/>
        <v>1</v>
      </c>
      <c r="T39" s="43">
        <f t="shared" si="5"/>
        <v>1</v>
      </c>
      <c r="U39" s="3">
        <f>O39*Dati!$B$3+Simulazione!P39*Dati!$B$4+Simulazione!Q39*Dati!$B$5+Simulazione!R39*Dati!$B$6</f>
        <v>40000</v>
      </c>
      <c r="V39" s="35">
        <f>IF(R39*Dati!$Q$6&lt;K39,R39*Dati!$Q$6,K39)</f>
        <v>108</v>
      </c>
      <c r="W39" s="35">
        <f>IF(R39*Dati!$P$6+SUM(V39:V39)&lt;K39,R39*Dati!$P$6,K39-SUM(V39:V39))</f>
        <v>132</v>
      </c>
      <c r="X39" s="35">
        <f>IF(R39*Dati!$O$6+SUM(V39:W39)&lt;K39,R39*Dati!$O$6,K39-SUM(V39:W39))</f>
        <v>0</v>
      </c>
      <c r="Y39" s="35">
        <f>IF(R39*Dati!$N$6+SUM(V39:X39)&lt;K39,R39*Dati!$N$6,K39-SUM(V39:X39))</f>
        <v>0</v>
      </c>
      <c r="Z39" s="35">
        <f>IF($Q39*Dati!$Q$5+SUM(V39:Y39)&lt;$K39,$Q39*Dati!$Q$5,$K39-SUM(V39:Y39))</f>
        <v>0</v>
      </c>
      <c r="AA39" s="35">
        <f>IF($Q39*Dati!$P$5+SUM(V39:Z39)&lt;$K39,$Q39*Dati!$P$5,$K39-SUM(V39:Z39))</f>
        <v>0</v>
      </c>
      <c r="AB39" s="35">
        <f>IF($Q39*Dati!$O$5+SUM(V39:AA39)&lt;$K39,$Q39*Dati!$O$5,$K39-SUM(V39:AA39))</f>
        <v>0</v>
      </c>
      <c r="AC39" s="35">
        <f>IF($Q39*Dati!$N$5+SUM(V39:AB39)&lt;$K39,$Q39*Dati!$N$5,$K39-SUM(V39:AB39))</f>
        <v>0</v>
      </c>
      <c r="AD39" s="35">
        <f>IF($P39*Dati!$Q$4+SUM(V39:AC39)&lt;$K39,$P39*Dati!$Q$4,$K39-SUM(V39:AC39))</f>
        <v>0</v>
      </c>
      <c r="AE39" s="35">
        <f>IF($P39*Dati!$P$4+SUM(V39:AD39)&lt;$K39,$P39*Dati!$P$4,$K39-SUM(V39:AD39))</f>
        <v>0</v>
      </c>
      <c r="AF39" s="35">
        <f>IF($P39*Dati!$O$4+SUM(V39:AE39)&lt;$K39,$P39*Dati!$O$4,$K39-SUM(V39:AE39))</f>
        <v>0</v>
      </c>
      <c r="AG39" s="35">
        <f>IF($P39*Dati!$N$4+SUM(V39:AF39)&lt;$K39,$P39*Dati!$N$4,$K39-SUM(V39:AF39))</f>
        <v>0</v>
      </c>
      <c r="AH39" s="35">
        <f>IF($O39*Dati!$Q$3+SUM(V39:AG39)&lt;$K39,$O39*Dati!$Q$3,$K39-SUM(V39:AG39))</f>
        <v>0</v>
      </c>
      <c r="AI39" s="35">
        <f>IF($O39*Dati!$P$3+SUM(V39:AH39)&lt;$K39,$O39*Dati!$P$3,$K39-SUM(V39:AH39))</f>
        <v>0</v>
      </c>
      <c r="AJ39" s="35">
        <f>IF($O39*Dati!$O$3+SUM(V39:AI39)&lt;$K39,$O39*Dati!$O$3,$K39-SUM(V39:AI39))</f>
        <v>0</v>
      </c>
      <c r="AK39" s="35">
        <f>IF($O39*Dati!$N$3+SUM(V39:AJ39)&lt;$K39,$O39*Dati!$N$3,$K39-SUM(V39:AJ39))</f>
        <v>0</v>
      </c>
      <c r="AL39" s="35">
        <f t="shared" si="6"/>
        <v>240</v>
      </c>
      <c r="AM39" s="3">
        <f>(V39*Dati!$U$6+W39*Dati!$T$6+X39*Dati!$S$6+Y39*Dati!$R$6)+(Z39*Dati!$U$5+AA39*Dati!$T$5+AB39*Dati!$S$5+AC39*Dati!$R$5)+(AD39*Dati!$U$4+AE39*Dati!$T$4+AF39*Dati!$S$4+AG39*Dati!$R$4)+(AH39*Dati!$U$3+AI39*Dati!$T$3+AJ39*Dati!$S$3+AK39*Dati!$R$3)</f>
        <v>91380</v>
      </c>
      <c r="AN39" s="34">
        <f t="shared" si="17"/>
        <v>1</v>
      </c>
      <c r="AO39" s="34">
        <f t="shared" si="17"/>
        <v>0</v>
      </c>
      <c r="AP39" s="34">
        <f t="shared" si="18"/>
        <v>0</v>
      </c>
      <c r="AQ39" s="34">
        <f t="shared" si="19"/>
        <v>0</v>
      </c>
      <c r="AR39" s="6">
        <f>AN39*Dati!$B$21+AO39*Dati!$B$22+AP39*Dati!$B$23+AQ39*Dati!$B$24</f>
        <v>2000</v>
      </c>
    </row>
    <row r="40" spans="1:44" x14ac:dyDescent="0.25">
      <c r="A40" s="49"/>
      <c r="B40" s="11">
        <f t="shared" si="8"/>
        <v>38</v>
      </c>
      <c r="C40" s="3">
        <f t="shared" si="9"/>
        <v>860987.60000000068</v>
      </c>
      <c r="D40" s="3">
        <f t="shared" si="10"/>
        <v>41380</v>
      </c>
      <c r="E40" s="3">
        <f>IF(D40&gt;0,(IF(D40&lt;Dati!$B$46,D40*Dati!$B$47,Dati!$B$46*Dati!$B$47)+IF(IF(D40-Dati!$B$46&gt;0,D40-Dati!$B$46,0)&lt;(Dati!$C$46-Dati!$B$46),IF(D40-Dati!$B$46&gt;0,D40-Dati!$B$46,0)*Dati!$C$47,(Dati!$C$46-Dati!$B$46)*Dati!$C$47)+IF(IF(D40-Dati!$C$46&gt;0,D40-Dati!$C$46,0)&lt;(Dati!$D$46-Dati!$C$46),IF(D40-Dati!$C$46&gt;0,D40-Dati!$C$46,0)*Dati!$D$47,(Dati!$D$46-Dati!$C$46)*Dati!$D$47)+IF(IF(D40-Dati!$D$46&gt;0,D40-Dati!$D$46,0)&lt;(Dati!$E$46-Dati!$D$46),IF(D40-Dati!$D$46&gt;0,D40-Dati!$D$46,0)*Dati!$E$47,(Dati!$E$46-Dati!$D$46)*Dati!$E$47)+IF(D40-Dati!$E$46&gt;0,D40-Dati!$E$46,0)*Dati!$F$47),0)</f>
        <v>17224.233333333334</v>
      </c>
      <c r="F40" s="3">
        <f t="shared" si="0"/>
        <v>24155.766666666666</v>
      </c>
      <c r="G40" s="39">
        <f t="shared" si="1"/>
        <v>1</v>
      </c>
      <c r="H40" s="39">
        <f t="shared" si="11"/>
        <v>0</v>
      </c>
      <c r="I40" s="39">
        <f t="shared" si="12"/>
        <v>0</v>
      </c>
      <c r="J40" s="39">
        <f t="shared" si="13"/>
        <v>0</v>
      </c>
      <c r="K40" s="37">
        <f>G40*Dati!$F$9+H40*Dati!$F$10+I40*Dati!$F$11+Simulazione!J40*Dati!$F$12</f>
        <v>450</v>
      </c>
      <c r="L40" s="37">
        <f>G40*Dati!$H$9+H40*Dati!$H$10+I40*Dati!$H$11+Simulazione!J40*Dati!$H$12</f>
        <v>1</v>
      </c>
      <c r="M40" s="9">
        <f>G40*Dati!$E$9+H40*Dati!$E$10+I40*Dati!$E$11+Simulazione!J40*Dati!$E$12</f>
        <v>8000</v>
      </c>
      <c r="N40" s="9">
        <f>IF(G40-G39=0,0,(G40-G39)*Dati!$J$9)+IF(H40-H39=0,0,(H40-H39)*Dati!$J$10)+IF(I40-I39=0,0,(I40-I39)*Dati!$J$11)+IF(J40-J39=0,0,(J40-J39)*Dati!$J$12)</f>
        <v>0</v>
      </c>
      <c r="O40" s="34">
        <f t="shared" si="14"/>
        <v>0</v>
      </c>
      <c r="P40" s="34">
        <f t="shared" si="3"/>
        <v>0</v>
      </c>
      <c r="Q40" s="34">
        <f t="shared" si="15"/>
        <v>0</v>
      </c>
      <c r="R40" s="34">
        <f t="shared" si="16"/>
        <v>1</v>
      </c>
      <c r="S40" s="40">
        <f t="shared" si="4"/>
        <v>1</v>
      </c>
      <c r="T40" s="43">
        <f t="shared" si="5"/>
        <v>1</v>
      </c>
      <c r="U40" s="3">
        <f>O40*Dati!$B$3+Simulazione!P40*Dati!$B$4+Simulazione!Q40*Dati!$B$5+Simulazione!R40*Dati!$B$6</f>
        <v>40000</v>
      </c>
      <c r="V40" s="35">
        <f>IF(R40*Dati!$Q$6&lt;K40,R40*Dati!$Q$6,K40)</f>
        <v>108</v>
      </c>
      <c r="W40" s="35">
        <f>IF(R40*Dati!$P$6+SUM(V40:V40)&lt;K40,R40*Dati!$P$6,K40-SUM(V40:V40))</f>
        <v>132</v>
      </c>
      <c r="X40" s="35">
        <f>IF(R40*Dati!$O$6+SUM(V40:W40)&lt;K40,R40*Dati!$O$6,K40-SUM(V40:W40))</f>
        <v>0</v>
      </c>
      <c r="Y40" s="35">
        <f>IF(R40*Dati!$N$6+SUM(V40:X40)&lt;K40,R40*Dati!$N$6,K40-SUM(V40:X40))</f>
        <v>0</v>
      </c>
      <c r="Z40" s="35">
        <f>IF($Q40*Dati!$Q$5+SUM(V40:Y40)&lt;$K40,$Q40*Dati!$Q$5,$K40-SUM(V40:Y40))</f>
        <v>0</v>
      </c>
      <c r="AA40" s="35">
        <f>IF($Q40*Dati!$P$5+SUM(V40:Z40)&lt;$K40,$Q40*Dati!$P$5,$K40-SUM(V40:Z40))</f>
        <v>0</v>
      </c>
      <c r="AB40" s="35">
        <f>IF($Q40*Dati!$O$5+SUM(V40:AA40)&lt;$K40,$Q40*Dati!$O$5,$K40-SUM(V40:AA40))</f>
        <v>0</v>
      </c>
      <c r="AC40" s="35">
        <f>IF($Q40*Dati!$N$5+SUM(V40:AB40)&lt;$K40,$Q40*Dati!$N$5,$K40-SUM(V40:AB40))</f>
        <v>0</v>
      </c>
      <c r="AD40" s="35">
        <f>IF($P40*Dati!$Q$4+SUM(V40:AC40)&lt;$K40,$P40*Dati!$Q$4,$K40-SUM(V40:AC40))</f>
        <v>0</v>
      </c>
      <c r="AE40" s="35">
        <f>IF($P40*Dati!$P$4+SUM(V40:AD40)&lt;$K40,$P40*Dati!$P$4,$K40-SUM(V40:AD40))</f>
        <v>0</v>
      </c>
      <c r="AF40" s="35">
        <f>IF($P40*Dati!$O$4+SUM(V40:AE40)&lt;$K40,$P40*Dati!$O$4,$K40-SUM(V40:AE40))</f>
        <v>0</v>
      </c>
      <c r="AG40" s="35">
        <f>IF($P40*Dati!$N$4+SUM(V40:AF40)&lt;$K40,$P40*Dati!$N$4,$K40-SUM(V40:AF40))</f>
        <v>0</v>
      </c>
      <c r="AH40" s="35">
        <f>IF($O40*Dati!$Q$3+SUM(V40:AG40)&lt;$K40,$O40*Dati!$Q$3,$K40-SUM(V40:AG40))</f>
        <v>0</v>
      </c>
      <c r="AI40" s="35">
        <f>IF($O40*Dati!$P$3+SUM(V40:AH40)&lt;$K40,$O40*Dati!$P$3,$K40-SUM(V40:AH40))</f>
        <v>0</v>
      </c>
      <c r="AJ40" s="35">
        <f>IF($O40*Dati!$O$3+SUM(V40:AI40)&lt;$K40,$O40*Dati!$O$3,$K40-SUM(V40:AI40))</f>
        <v>0</v>
      </c>
      <c r="AK40" s="35">
        <f>IF($O40*Dati!$N$3+SUM(V40:AJ40)&lt;$K40,$O40*Dati!$N$3,$K40-SUM(V40:AJ40))</f>
        <v>0</v>
      </c>
      <c r="AL40" s="35">
        <f t="shared" si="6"/>
        <v>240</v>
      </c>
      <c r="AM40" s="3">
        <f>(V40*Dati!$U$6+W40*Dati!$T$6+X40*Dati!$S$6+Y40*Dati!$R$6)+(Z40*Dati!$U$5+AA40*Dati!$T$5+AB40*Dati!$S$5+AC40*Dati!$R$5)+(AD40*Dati!$U$4+AE40*Dati!$T$4+AF40*Dati!$S$4+AG40*Dati!$R$4)+(AH40*Dati!$U$3+AI40*Dati!$T$3+AJ40*Dati!$S$3+AK40*Dati!$R$3)</f>
        <v>91380</v>
      </c>
      <c r="AN40" s="34">
        <f t="shared" si="17"/>
        <v>1</v>
      </c>
      <c r="AO40" s="34">
        <f t="shared" si="17"/>
        <v>0</v>
      </c>
      <c r="AP40" s="34">
        <f t="shared" si="18"/>
        <v>0</v>
      </c>
      <c r="AQ40" s="34">
        <f t="shared" si="19"/>
        <v>0</v>
      </c>
      <c r="AR40" s="6">
        <f>AN40*Dati!$B$21+AO40*Dati!$B$22+AP40*Dati!$B$23+AQ40*Dati!$B$24</f>
        <v>2000</v>
      </c>
    </row>
    <row r="41" spans="1:44" x14ac:dyDescent="0.25">
      <c r="A41" s="49"/>
      <c r="B41" s="11">
        <f t="shared" si="8"/>
        <v>39</v>
      </c>
      <c r="C41" s="3">
        <f t="shared" si="9"/>
        <v>885143.3666666674</v>
      </c>
      <c r="D41" s="3">
        <f t="shared" si="10"/>
        <v>41380</v>
      </c>
      <c r="E41" s="3">
        <f>IF(D41&gt;0,(IF(D41&lt;Dati!$B$46,D41*Dati!$B$47,Dati!$B$46*Dati!$B$47)+IF(IF(D41-Dati!$B$46&gt;0,D41-Dati!$B$46,0)&lt;(Dati!$C$46-Dati!$B$46),IF(D41-Dati!$B$46&gt;0,D41-Dati!$B$46,0)*Dati!$C$47,(Dati!$C$46-Dati!$B$46)*Dati!$C$47)+IF(IF(D41-Dati!$C$46&gt;0,D41-Dati!$C$46,0)&lt;(Dati!$D$46-Dati!$C$46),IF(D41-Dati!$C$46&gt;0,D41-Dati!$C$46,0)*Dati!$D$47,(Dati!$D$46-Dati!$C$46)*Dati!$D$47)+IF(IF(D41-Dati!$D$46&gt;0,D41-Dati!$D$46,0)&lt;(Dati!$E$46-Dati!$D$46),IF(D41-Dati!$D$46&gt;0,D41-Dati!$D$46,0)*Dati!$E$47,(Dati!$E$46-Dati!$D$46)*Dati!$E$47)+IF(D41-Dati!$E$46&gt;0,D41-Dati!$E$46,0)*Dati!$F$47),0)</f>
        <v>17224.233333333334</v>
      </c>
      <c r="F41" s="3">
        <f t="shared" si="0"/>
        <v>24155.766666666666</v>
      </c>
      <c r="G41" s="39">
        <f t="shared" si="1"/>
        <v>1</v>
      </c>
      <c r="H41" s="39">
        <f t="shared" si="11"/>
        <v>0</v>
      </c>
      <c r="I41" s="39">
        <f t="shared" si="12"/>
        <v>0</v>
      </c>
      <c r="J41" s="39">
        <f t="shared" si="13"/>
        <v>0</v>
      </c>
      <c r="K41" s="37">
        <f>G41*Dati!$F$9+H41*Dati!$F$10+I41*Dati!$F$11+Simulazione!J41*Dati!$F$12</f>
        <v>450</v>
      </c>
      <c r="L41" s="37">
        <f>G41*Dati!$H$9+H41*Dati!$H$10+I41*Dati!$H$11+Simulazione!J41*Dati!$H$12</f>
        <v>1</v>
      </c>
      <c r="M41" s="9">
        <f>G41*Dati!$E$9+H41*Dati!$E$10+I41*Dati!$E$11+Simulazione!J41*Dati!$E$12</f>
        <v>8000</v>
      </c>
      <c r="N41" s="9">
        <f>IF(G41-G40=0,0,(G41-G40)*Dati!$J$9)+IF(H41-H40=0,0,(H41-H40)*Dati!$J$10)+IF(I41-I40=0,0,(I41-I40)*Dati!$J$11)+IF(J41-J40=0,0,(J41-J40)*Dati!$J$12)</f>
        <v>0</v>
      </c>
      <c r="O41" s="34">
        <f t="shared" si="14"/>
        <v>0</v>
      </c>
      <c r="P41" s="34">
        <f t="shared" si="3"/>
        <v>0</v>
      </c>
      <c r="Q41" s="34">
        <f t="shared" si="15"/>
        <v>0</v>
      </c>
      <c r="R41" s="34">
        <f t="shared" si="16"/>
        <v>1</v>
      </c>
      <c r="S41" s="40">
        <f t="shared" si="4"/>
        <v>1</v>
      </c>
      <c r="T41" s="43">
        <f t="shared" si="5"/>
        <v>1</v>
      </c>
      <c r="U41" s="3">
        <f>O41*Dati!$B$3+Simulazione!P41*Dati!$B$4+Simulazione!Q41*Dati!$B$5+Simulazione!R41*Dati!$B$6</f>
        <v>40000</v>
      </c>
      <c r="V41" s="35">
        <f>IF(R41*Dati!$Q$6&lt;K41,R41*Dati!$Q$6,K41)</f>
        <v>108</v>
      </c>
      <c r="W41" s="35">
        <f>IF(R41*Dati!$P$6+SUM(V41:V41)&lt;K41,R41*Dati!$P$6,K41-SUM(V41:V41))</f>
        <v>132</v>
      </c>
      <c r="X41" s="35">
        <f>IF(R41*Dati!$O$6+SUM(V41:W41)&lt;K41,R41*Dati!$O$6,K41-SUM(V41:W41))</f>
        <v>0</v>
      </c>
      <c r="Y41" s="35">
        <f>IF(R41*Dati!$N$6+SUM(V41:X41)&lt;K41,R41*Dati!$N$6,K41-SUM(V41:X41))</f>
        <v>0</v>
      </c>
      <c r="Z41" s="35">
        <f>IF($Q41*Dati!$Q$5+SUM(V41:Y41)&lt;$K41,$Q41*Dati!$Q$5,$K41-SUM(V41:Y41))</f>
        <v>0</v>
      </c>
      <c r="AA41" s="35">
        <f>IF($Q41*Dati!$P$5+SUM(V41:Z41)&lt;$K41,$Q41*Dati!$P$5,$K41-SUM(V41:Z41))</f>
        <v>0</v>
      </c>
      <c r="AB41" s="35">
        <f>IF($Q41*Dati!$O$5+SUM(V41:AA41)&lt;$K41,$Q41*Dati!$O$5,$K41-SUM(V41:AA41))</f>
        <v>0</v>
      </c>
      <c r="AC41" s="35">
        <f>IF($Q41*Dati!$N$5+SUM(V41:AB41)&lt;$K41,$Q41*Dati!$N$5,$K41-SUM(V41:AB41))</f>
        <v>0</v>
      </c>
      <c r="AD41" s="35">
        <f>IF($P41*Dati!$Q$4+SUM(V41:AC41)&lt;$K41,$P41*Dati!$Q$4,$K41-SUM(V41:AC41))</f>
        <v>0</v>
      </c>
      <c r="AE41" s="35">
        <f>IF($P41*Dati!$P$4+SUM(V41:AD41)&lt;$K41,$P41*Dati!$P$4,$K41-SUM(V41:AD41))</f>
        <v>0</v>
      </c>
      <c r="AF41" s="35">
        <f>IF($P41*Dati!$O$4+SUM(V41:AE41)&lt;$K41,$P41*Dati!$O$4,$K41-SUM(V41:AE41))</f>
        <v>0</v>
      </c>
      <c r="AG41" s="35">
        <f>IF($P41*Dati!$N$4+SUM(V41:AF41)&lt;$K41,$P41*Dati!$N$4,$K41-SUM(V41:AF41))</f>
        <v>0</v>
      </c>
      <c r="AH41" s="35">
        <f>IF($O41*Dati!$Q$3+SUM(V41:AG41)&lt;$K41,$O41*Dati!$Q$3,$K41-SUM(V41:AG41))</f>
        <v>0</v>
      </c>
      <c r="AI41" s="35">
        <f>IF($O41*Dati!$P$3+SUM(V41:AH41)&lt;$K41,$O41*Dati!$P$3,$K41-SUM(V41:AH41))</f>
        <v>0</v>
      </c>
      <c r="AJ41" s="35">
        <f>IF($O41*Dati!$O$3+SUM(V41:AI41)&lt;$K41,$O41*Dati!$O$3,$K41-SUM(V41:AI41))</f>
        <v>0</v>
      </c>
      <c r="AK41" s="35">
        <f>IF($O41*Dati!$N$3+SUM(V41:AJ41)&lt;$K41,$O41*Dati!$N$3,$K41-SUM(V41:AJ41))</f>
        <v>0</v>
      </c>
      <c r="AL41" s="35">
        <f t="shared" si="6"/>
        <v>240</v>
      </c>
      <c r="AM41" s="3">
        <f>(V41*Dati!$U$6+W41*Dati!$T$6+X41*Dati!$S$6+Y41*Dati!$R$6)+(Z41*Dati!$U$5+AA41*Dati!$T$5+AB41*Dati!$S$5+AC41*Dati!$R$5)+(AD41*Dati!$U$4+AE41*Dati!$T$4+AF41*Dati!$S$4+AG41*Dati!$R$4)+(AH41*Dati!$U$3+AI41*Dati!$T$3+AJ41*Dati!$S$3+AK41*Dati!$R$3)</f>
        <v>91380</v>
      </c>
      <c r="AN41" s="34">
        <f t="shared" si="17"/>
        <v>1</v>
      </c>
      <c r="AO41" s="34">
        <f t="shared" si="17"/>
        <v>0</v>
      </c>
      <c r="AP41" s="34">
        <f t="shared" si="18"/>
        <v>0</v>
      </c>
      <c r="AQ41" s="34">
        <f t="shared" si="19"/>
        <v>0</v>
      </c>
      <c r="AR41" s="6">
        <f>AN41*Dati!$B$21+AO41*Dati!$B$22+AP41*Dati!$B$23+AQ41*Dati!$B$24</f>
        <v>2000</v>
      </c>
    </row>
    <row r="42" spans="1:44" x14ac:dyDescent="0.25">
      <c r="A42" s="49"/>
      <c r="B42" s="11">
        <f t="shared" si="8"/>
        <v>40</v>
      </c>
      <c r="C42" s="3">
        <f t="shared" si="9"/>
        <v>909299.13333333412</v>
      </c>
      <c r="D42" s="3">
        <f t="shared" si="10"/>
        <v>41380</v>
      </c>
      <c r="E42" s="3">
        <f>IF(D42&gt;0,(IF(D42&lt;Dati!$B$46,D42*Dati!$B$47,Dati!$B$46*Dati!$B$47)+IF(IF(D42-Dati!$B$46&gt;0,D42-Dati!$B$46,0)&lt;(Dati!$C$46-Dati!$B$46),IF(D42-Dati!$B$46&gt;0,D42-Dati!$B$46,0)*Dati!$C$47,(Dati!$C$46-Dati!$B$46)*Dati!$C$47)+IF(IF(D42-Dati!$C$46&gt;0,D42-Dati!$C$46,0)&lt;(Dati!$D$46-Dati!$C$46),IF(D42-Dati!$C$46&gt;0,D42-Dati!$C$46,0)*Dati!$D$47,(Dati!$D$46-Dati!$C$46)*Dati!$D$47)+IF(IF(D42-Dati!$D$46&gt;0,D42-Dati!$D$46,0)&lt;(Dati!$E$46-Dati!$D$46),IF(D42-Dati!$D$46&gt;0,D42-Dati!$D$46,0)*Dati!$E$47,(Dati!$E$46-Dati!$D$46)*Dati!$E$47)+IF(D42-Dati!$E$46&gt;0,D42-Dati!$E$46,0)*Dati!$F$47),0)</f>
        <v>17224.233333333334</v>
      </c>
      <c r="F42" s="3">
        <f t="shared" si="0"/>
        <v>24155.766666666666</v>
      </c>
      <c r="G42" s="39">
        <f t="shared" si="1"/>
        <v>1</v>
      </c>
      <c r="H42" s="39">
        <f t="shared" si="11"/>
        <v>0</v>
      </c>
      <c r="I42" s="39">
        <f t="shared" si="12"/>
        <v>0</v>
      </c>
      <c r="J42" s="39">
        <f t="shared" si="13"/>
        <v>0</v>
      </c>
      <c r="K42" s="37">
        <f>G42*Dati!$F$9+H42*Dati!$F$10+I42*Dati!$F$11+Simulazione!J42*Dati!$F$12</f>
        <v>450</v>
      </c>
      <c r="L42" s="37">
        <f>G42*Dati!$H$9+H42*Dati!$H$10+I42*Dati!$H$11+Simulazione!J42*Dati!$H$12</f>
        <v>1</v>
      </c>
      <c r="M42" s="9">
        <f>G42*Dati!$E$9+H42*Dati!$E$10+I42*Dati!$E$11+Simulazione!J42*Dati!$E$12</f>
        <v>8000</v>
      </c>
      <c r="N42" s="9">
        <f>IF(G42-G41=0,0,(G42-G41)*Dati!$J$9)+IF(H42-H41=0,0,(H42-H41)*Dati!$J$10)+IF(I42-I41=0,0,(I42-I41)*Dati!$J$11)+IF(J42-J41=0,0,(J42-J41)*Dati!$J$12)</f>
        <v>0</v>
      </c>
      <c r="O42" s="34">
        <f t="shared" si="14"/>
        <v>0</v>
      </c>
      <c r="P42" s="34">
        <f t="shared" si="3"/>
        <v>0</v>
      </c>
      <c r="Q42" s="34">
        <f t="shared" si="15"/>
        <v>0</v>
      </c>
      <c r="R42" s="34">
        <f t="shared" si="16"/>
        <v>1</v>
      </c>
      <c r="S42" s="40">
        <f t="shared" si="4"/>
        <v>1</v>
      </c>
      <c r="T42" s="43">
        <f t="shared" si="5"/>
        <v>1</v>
      </c>
      <c r="U42" s="3">
        <f>O42*Dati!$B$3+Simulazione!P42*Dati!$B$4+Simulazione!Q42*Dati!$B$5+Simulazione!R42*Dati!$B$6</f>
        <v>40000</v>
      </c>
      <c r="V42" s="35">
        <f>IF(R42*Dati!$Q$6&lt;K42,R42*Dati!$Q$6,K42)</f>
        <v>108</v>
      </c>
      <c r="W42" s="35">
        <f>IF(R42*Dati!$P$6+SUM(V42:V42)&lt;K42,R42*Dati!$P$6,K42-SUM(V42:V42))</f>
        <v>132</v>
      </c>
      <c r="X42" s="35">
        <f>IF(R42*Dati!$O$6+SUM(V42:W42)&lt;K42,R42*Dati!$O$6,K42-SUM(V42:W42))</f>
        <v>0</v>
      </c>
      <c r="Y42" s="35">
        <f>IF(R42*Dati!$N$6+SUM(V42:X42)&lt;K42,R42*Dati!$N$6,K42-SUM(V42:X42))</f>
        <v>0</v>
      </c>
      <c r="Z42" s="35">
        <f>IF($Q42*Dati!$Q$5+SUM(V42:Y42)&lt;$K42,$Q42*Dati!$Q$5,$K42-SUM(V42:Y42))</f>
        <v>0</v>
      </c>
      <c r="AA42" s="35">
        <f>IF($Q42*Dati!$P$5+SUM(V42:Z42)&lt;$K42,$Q42*Dati!$P$5,$K42-SUM(V42:Z42))</f>
        <v>0</v>
      </c>
      <c r="AB42" s="35">
        <f>IF($Q42*Dati!$O$5+SUM(V42:AA42)&lt;$K42,$Q42*Dati!$O$5,$K42-SUM(V42:AA42))</f>
        <v>0</v>
      </c>
      <c r="AC42" s="35">
        <f>IF($Q42*Dati!$N$5+SUM(V42:AB42)&lt;$K42,$Q42*Dati!$N$5,$K42-SUM(V42:AB42))</f>
        <v>0</v>
      </c>
      <c r="AD42" s="35">
        <f>IF($P42*Dati!$Q$4+SUM(V42:AC42)&lt;$K42,$P42*Dati!$Q$4,$K42-SUM(V42:AC42))</f>
        <v>0</v>
      </c>
      <c r="AE42" s="35">
        <f>IF($P42*Dati!$P$4+SUM(V42:AD42)&lt;$K42,$P42*Dati!$P$4,$K42-SUM(V42:AD42))</f>
        <v>0</v>
      </c>
      <c r="AF42" s="35">
        <f>IF($P42*Dati!$O$4+SUM(V42:AE42)&lt;$K42,$P42*Dati!$O$4,$K42-SUM(V42:AE42))</f>
        <v>0</v>
      </c>
      <c r="AG42" s="35">
        <f>IF($P42*Dati!$N$4+SUM(V42:AF42)&lt;$K42,$P42*Dati!$N$4,$K42-SUM(V42:AF42))</f>
        <v>0</v>
      </c>
      <c r="AH42" s="35">
        <f>IF($O42*Dati!$Q$3+SUM(V42:AG42)&lt;$K42,$O42*Dati!$Q$3,$K42-SUM(V42:AG42))</f>
        <v>0</v>
      </c>
      <c r="AI42" s="35">
        <f>IF($O42*Dati!$P$3+SUM(V42:AH42)&lt;$K42,$O42*Dati!$P$3,$K42-SUM(V42:AH42))</f>
        <v>0</v>
      </c>
      <c r="AJ42" s="35">
        <f>IF($O42*Dati!$O$3+SUM(V42:AI42)&lt;$K42,$O42*Dati!$O$3,$K42-SUM(V42:AI42))</f>
        <v>0</v>
      </c>
      <c r="AK42" s="35">
        <f>IF($O42*Dati!$N$3+SUM(V42:AJ42)&lt;$K42,$O42*Dati!$N$3,$K42-SUM(V42:AJ42))</f>
        <v>0</v>
      </c>
      <c r="AL42" s="35">
        <f t="shared" si="6"/>
        <v>240</v>
      </c>
      <c r="AM42" s="3">
        <f>(V42*Dati!$U$6+W42*Dati!$T$6+X42*Dati!$S$6+Y42*Dati!$R$6)+(Z42*Dati!$U$5+AA42*Dati!$T$5+AB42*Dati!$S$5+AC42*Dati!$R$5)+(AD42*Dati!$U$4+AE42*Dati!$T$4+AF42*Dati!$S$4+AG42*Dati!$R$4)+(AH42*Dati!$U$3+AI42*Dati!$T$3+AJ42*Dati!$S$3+AK42*Dati!$R$3)</f>
        <v>91380</v>
      </c>
      <c r="AN42" s="34">
        <f t="shared" si="17"/>
        <v>1</v>
      </c>
      <c r="AO42" s="34">
        <f t="shared" si="17"/>
        <v>0</v>
      </c>
      <c r="AP42" s="34">
        <f t="shared" si="18"/>
        <v>0</v>
      </c>
      <c r="AQ42" s="34">
        <f t="shared" si="19"/>
        <v>0</v>
      </c>
      <c r="AR42" s="6">
        <f>AN42*Dati!$B$21+AO42*Dati!$B$22+AP42*Dati!$B$23+AQ42*Dati!$B$24</f>
        <v>2000</v>
      </c>
    </row>
    <row r="43" spans="1:44" x14ac:dyDescent="0.25">
      <c r="A43" s="49"/>
      <c r="B43" s="11">
        <f t="shared" si="8"/>
        <v>41</v>
      </c>
      <c r="C43" s="3">
        <f t="shared" si="9"/>
        <v>933454.90000000084</v>
      </c>
      <c r="D43" s="3">
        <f t="shared" si="10"/>
        <v>41380</v>
      </c>
      <c r="E43" s="3">
        <f>IF(D43&gt;0,(IF(D43&lt;Dati!$B$46,D43*Dati!$B$47,Dati!$B$46*Dati!$B$47)+IF(IF(D43-Dati!$B$46&gt;0,D43-Dati!$B$46,0)&lt;(Dati!$C$46-Dati!$B$46),IF(D43-Dati!$B$46&gt;0,D43-Dati!$B$46,0)*Dati!$C$47,(Dati!$C$46-Dati!$B$46)*Dati!$C$47)+IF(IF(D43-Dati!$C$46&gt;0,D43-Dati!$C$46,0)&lt;(Dati!$D$46-Dati!$C$46),IF(D43-Dati!$C$46&gt;0,D43-Dati!$C$46,0)*Dati!$D$47,(Dati!$D$46-Dati!$C$46)*Dati!$D$47)+IF(IF(D43-Dati!$D$46&gt;0,D43-Dati!$D$46,0)&lt;(Dati!$E$46-Dati!$D$46),IF(D43-Dati!$D$46&gt;0,D43-Dati!$D$46,0)*Dati!$E$47,(Dati!$E$46-Dati!$D$46)*Dati!$E$47)+IF(D43-Dati!$E$46&gt;0,D43-Dati!$E$46,0)*Dati!$F$47),0)</f>
        <v>17224.233333333334</v>
      </c>
      <c r="F43" s="3">
        <f t="shared" si="0"/>
        <v>24155.766666666666</v>
      </c>
      <c r="G43" s="39">
        <f t="shared" si="1"/>
        <v>1</v>
      </c>
      <c r="H43" s="39">
        <f t="shared" si="11"/>
        <v>0</v>
      </c>
      <c r="I43" s="39">
        <f t="shared" si="12"/>
        <v>0</v>
      </c>
      <c r="J43" s="39">
        <f t="shared" si="13"/>
        <v>0</v>
      </c>
      <c r="K43" s="37">
        <f>G43*Dati!$F$9+H43*Dati!$F$10+I43*Dati!$F$11+Simulazione!J43*Dati!$F$12</f>
        <v>450</v>
      </c>
      <c r="L43" s="37">
        <f>G43*Dati!$H$9+H43*Dati!$H$10+I43*Dati!$H$11+Simulazione!J43*Dati!$H$12</f>
        <v>1</v>
      </c>
      <c r="M43" s="9">
        <f>G43*Dati!$E$9+H43*Dati!$E$10+I43*Dati!$E$11+Simulazione!J43*Dati!$E$12</f>
        <v>8000</v>
      </c>
      <c r="N43" s="9">
        <f>IF(G43-G42=0,0,(G43-G42)*Dati!$J$9)+IF(H43-H42=0,0,(H43-H42)*Dati!$J$10)+IF(I43-I42=0,0,(I43-I42)*Dati!$J$11)+IF(J43-J42=0,0,(J43-J42)*Dati!$J$12)</f>
        <v>0</v>
      </c>
      <c r="O43" s="34">
        <f t="shared" si="14"/>
        <v>0</v>
      </c>
      <c r="P43" s="34">
        <f t="shared" si="3"/>
        <v>0</v>
      </c>
      <c r="Q43" s="34">
        <f t="shared" si="15"/>
        <v>0</v>
      </c>
      <c r="R43" s="34">
        <f t="shared" si="16"/>
        <v>1</v>
      </c>
      <c r="S43" s="40">
        <f t="shared" si="4"/>
        <v>1</v>
      </c>
      <c r="T43" s="43">
        <f t="shared" si="5"/>
        <v>1</v>
      </c>
      <c r="U43" s="3">
        <f>O43*Dati!$B$3+Simulazione!P43*Dati!$B$4+Simulazione!Q43*Dati!$B$5+Simulazione!R43*Dati!$B$6</f>
        <v>40000</v>
      </c>
      <c r="V43" s="35">
        <f>IF(R43*Dati!$Q$6&lt;K43,R43*Dati!$Q$6,K43)</f>
        <v>108</v>
      </c>
      <c r="W43" s="35">
        <f>IF(R43*Dati!$P$6+SUM(V43:V43)&lt;K43,R43*Dati!$P$6,K43-SUM(V43:V43))</f>
        <v>132</v>
      </c>
      <c r="X43" s="35">
        <f>IF(R43*Dati!$O$6+SUM(V43:W43)&lt;K43,R43*Dati!$O$6,K43-SUM(V43:W43))</f>
        <v>0</v>
      </c>
      <c r="Y43" s="35">
        <f>IF(R43*Dati!$N$6+SUM(V43:X43)&lt;K43,R43*Dati!$N$6,K43-SUM(V43:X43))</f>
        <v>0</v>
      </c>
      <c r="Z43" s="35">
        <f>IF($Q43*Dati!$Q$5+SUM(V43:Y43)&lt;$K43,$Q43*Dati!$Q$5,$K43-SUM(V43:Y43))</f>
        <v>0</v>
      </c>
      <c r="AA43" s="35">
        <f>IF($Q43*Dati!$P$5+SUM(V43:Z43)&lt;$K43,$Q43*Dati!$P$5,$K43-SUM(V43:Z43))</f>
        <v>0</v>
      </c>
      <c r="AB43" s="35">
        <f>IF($Q43*Dati!$O$5+SUM(V43:AA43)&lt;$K43,$Q43*Dati!$O$5,$K43-SUM(V43:AA43))</f>
        <v>0</v>
      </c>
      <c r="AC43" s="35">
        <f>IF($Q43*Dati!$N$5+SUM(V43:AB43)&lt;$K43,$Q43*Dati!$N$5,$K43-SUM(V43:AB43))</f>
        <v>0</v>
      </c>
      <c r="AD43" s="35">
        <f>IF($P43*Dati!$Q$4+SUM(V43:AC43)&lt;$K43,$P43*Dati!$Q$4,$K43-SUM(V43:AC43))</f>
        <v>0</v>
      </c>
      <c r="AE43" s="35">
        <f>IF($P43*Dati!$P$4+SUM(V43:AD43)&lt;$K43,$P43*Dati!$P$4,$K43-SUM(V43:AD43))</f>
        <v>0</v>
      </c>
      <c r="AF43" s="35">
        <f>IF($P43*Dati!$O$4+SUM(V43:AE43)&lt;$K43,$P43*Dati!$O$4,$K43-SUM(V43:AE43))</f>
        <v>0</v>
      </c>
      <c r="AG43" s="35">
        <f>IF($P43*Dati!$N$4+SUM(V43:AF43)&lt;$K43,$P43*Dati!$N$4,$K43-SUM(V43:AF43))</f>
        <v>0</v>
      </c>
      <c r="AH43" s="35">
        <f>IF($O43*Dati!$Q$3+SUM(V43:AG43)&lt;$K43,$O43*Dati!$Q$3,$K43-SUM(V43:AG43))</f>
        <v>0</v>
      </c>
      <c r="AI43" s="35">
        <f>IF($O43*Dati!$P$3+SUM(V43:AH43)&lt;$K43,$O43*Dati!$P$3,$K43-SUM(V43:AH43))</f>
        <v>0</v>
      </c>
      <c r="AJ43" s="35">
        <f>IF($O43*Dati!$O$3+SUM(V43:AI43)&lt;$K43,$O43*Dati!$O$3,$K43-SUM(V43:AI43))</f>
        <v>0</v>
      </c>
      <c r="AK43" s="35">
        <f>IF($O43*Dati!$N$3+SUM(V43:AJ43)&lt;$K43,$O43*Dati!$N$3,$K43-SUM(V43:AJ43))</f>
        <v>0</v>
      </c>
      <c r="AL43" s="35">
        <f t="shared" si="6"/>
        <v>240</v>
      </c>
      <c r="AM43" s="3">
        <f>(V43*Dati!$U$6+W43*Dati!$T$6+X43*Dati!$S$6+Y43*Dati!$R$6)+(Z43*Dati!$U$5+AA43*Dati!$T$5+AB43*Dati!$S$5+AC43*Dati!$R$5)+(AD43*Dati!$U$4+AE43*Dati!$T$4+AF43*Dati!$S$4+AG43*Dati!$R$4)+(AH43*Dati!$U$3+AI43*Dati!$T$3+AJ43*Dati!$S$3+AK43*Dati!$R$3)</f>
        <v>91380</v>
      </c>
      <c r="AN43" s="34">
        <f t="shared" si="17"/>
        <v>1</v>
      </c>
      <c r="AO43" s="34">
        <f t="shared" si="17"/>
        <v>0</v>
      </c>
      <c r="AP43" s="34">
        <f t="shared" si="18"/>
        <v>0</v>
      </c>
      <c r="AQ43" s="34">
        <f t="shared" si="19"/>
        <v>0</v>
      </c>
      <c r="AR43" s="6">
        <f>AN43*Dati!$B$21+AO43*Dati!$B$22+AP43*Dati!$B$23+AQ43*Dati!$B$24</f>
        <v>2000</v>
      </c>
    </row>
    <row r="44" spans="1:44" x14ac:dyDescent="0.25">
      <c r="A44" s="49"/>
      <c r="B44" s="11">
        <f t="shared" si="8"/>
        <v>42</v>
      </c>
      <c r="C44" s="3">
        <f t="shared" si="9"/>
        <v>957610.66666666756</v>
      </c>
      <c r="D44" s="3">
        <f t="shared" si="10"/>
        <v>41380</v>
      </c>
      <c r="E44" s="3">
        <f>IF(D44&gt;0,(IF(D44&lt;Dati!$B$46,D44*Dati!$B$47,Dati!$B$46*Dati!$B$47)+IF(IF(D44-Dati!$B$46&gt;0,D44-Dati!$B$46,0)&lt;(Dati!$C$46-Dati!$B$46),IF(D44-Dati!$B$46&gt;0,D44-Dati!$B$46,0)*Dati!$C$47,(Dati!$C$46-Dati!$B$46)*Dati!$C$47)+IF(IF(D44-Dati!$C$46&gt;0,D44-Dati!$C$46,0)&lt;(Dati!$D$46-Dati!$C$46),IF(D44-Dati!$C$46&gt;0,D44-Dati!$C$46,0)*Dati!$D$47,(Dati!$D$46-Dati!$C$46)*Dati!$D$47)+IF(IF(D44-Dati!$D$46&gt;0,D44-Dati!$D$46,0)&lt;(Dati!$E$46-Dati!$D$46),IF(D44-Dati!$D$46&gt;0,D44-Dati!$D$46,0)*Dati!$E$47,(Dati!$E$46-Dati!$D$46)*Dati!$E$47)+IF(D44-Dati!$E$46&gt;0,D44-Dati!$E$46,0)*Dati!$F$47),0)</f>
        <v>17224.233333333334</v>
      </c>
      <c r="F44" s="3">
        <f t="shared" si="0"/>
        <v>24155.766666666666</v>
      </c>
      <c r="G44" s="39">
        <f t="shared" si="1"/>
        <v>1</v>
      </c>
      <c r="H44" s="39">
        <f t="shared" si="11"/>
        <v>0</v>
      </c>
      <c r="I44" s="39">
        <f t="shared" si="12"/>
        <v>0</v>
      </c>
      <c r="J44" s="39">
        <f t="shared" si="13"/>
        <v>0</v>
      </c>
      <c r="K44" s="37">
        <f>G44*Dati!$F$9+H44*Dati!$F$10+I44*Dati!$F$11+Simulazione!J44*Dati!$F$12</f>
        <v>450</v>
      </c>
      <c r="L44" s="37">
        <f>G44*Dati!$H$9+H44*Dati!$H$10+I44*Dati!$H$11+Simulazione!J44*Dati!$H$12</f>
        <v>1</v>
      </c>
      <c r="M44" s="9">
        <f>G44*Dati!$E$9+H44*Dati!$E$10+I44*Dati!$E$11+Simulazione!J44*Dati!$E$12</f>
        <v>8000</v>
      </c>
      <c r="N44" s="9">
        <f>IF(G44-G43=0,0,(G44-G43)*Dati!$J$9)+IF(H44-H43=0,0,(H44-H43)*Dati!$J$10)+IF(I44-I43=0,0,(I44-I43)*Dati!$J$11)+IF(J44-J43=0,0,(J44-J43)*Dati!$J$12)</f>
        <v>0</v>
      </c>
      <c r="O44" s="34">
        <f t="shared" si="14"/>
        <v>0</v>
      </c>
      <c r="P44" s="34">
        <f t="shared" si="3"/>
        <v>0</v>
      </c>
      <c r="Q44" s="34">
        <f t="shared" si="15"/>
        <v>0</v>
      </c>
      <c r="R44" s="34">
        <f t="shared" si="16"/>
        <v>1</v>
      </c>
      <c r="S44" s="40">
        <f t="shared" si="4"/>
        <v>1</v>
      </c>
      <c r="T44" s="43">
        <f t="shared" si="5"/>
        <v>1</v>
      </c>
      <c r="U44" s="3">
        <f>O44*Dati!$B$3+Simulazione!P44*Dati!$B$4+Simulazione!Q44*Dati!$B$5+Simulazione!R44*Dati!$B$6</f>
        <v>40000</v>
      </c>
      <c r="V44" s="35">
        <f>IF(R44*Dati!$Q$6&lt;K44,R44*Dati!$Q$6,K44)</f>
        <v>108</v>
      </c>
      <c r="W44" s="35">
        <f>IF(R44*Dati!$P$6+SUM(V44:V44)&lt;K44,R44*Dati!$P$6,K44-SUM(V44:V44))</f>
        <v>132</v>
      </c>
      <c r="X44" s="35">
        <f>IF(R44*Dati!$O$6+SUM(V44:W44)&lt;K44,R44*Dati!$O$6,K44-SUM(V44:W44))</f>
        <v>0</v>
      </c>
      <c r="Y44" s="35">
        <f>IF(R44*Dati!$N$6+SUM(V44:X44)&lt;K44,R44*Dati!$N$6,K44-SUM(V44:X44))</f>
        <v>0</v>
      </c>
      <c r="Z44" s="35">
        <f>IF($Q44*Dati!$Q$5+SUM(V44:Y44)&lt;$K44,$Q44*Dati!$Q$5,$K44-SUM(V44:Y44))</f>
        <v>0</v>
      </c>
      <c r="AA44" s="35">
        <f>IF($Q44*Dati!$P$5+SUM(V44:Z44)&lt;$K44,$Q44*Dati!$P$5,$K44-SUM(V44:Z44))</f>
        <v>0</v>
      </c>
      <c r="AB44" s="35">
        <f>IF($Q44*Dati!$O$5+SUM(V44:AA44)&lt;$K44,$Q44*Dati!$O$5,$K44-SUM(V44:AA44))</f>
        <v>0</v>
      </c>
      <c r="AC44" s="35">
        <f>IF($Q44*Dati!$N$5+SUM(V44:AB44)&lt;$K44,$Q44*Dati!$N$5,$K44-SUM(V44:AB44))</f>
        <v>0</v>
      </c>
      <c r="AD44" s="35">
        <f>IF($P44*Dati!$Q$4+SUM(V44:AC44)&lt;$K44,$P44*Dati!$Q$4,$K44-SUM(V44:AC44))</f>
        <v>0</v>
      </c>
      <c r="AE44" s="35">
        <f>IF($P44*Dati!$P$4+SUM(V44:AD44)&lt;$K44,$P44*Dati!$P$4,$K44-SUM(V44:AD44))</f>
        <v>0</v>
      </c>
      <c r="AF44" s="35">
        <f>IF($P44*Dati!$O$4+SUM(V44:AE44)&lt;$K44,$P44*Dati!$O$4,$K44-SUM(V44:AE44))</f>
        <v>0</v>
      </c>
      <c r="AG44" s="35">
        <f>IF($P44*Dati!$N$4+SUM(V44:AF44)&lt;$K44,$P44*Dati!$N$4,$K44-SUM(V44:AF44))</f>
        <v>0</v>
      </c>
      <c r="AH44" s="35">
        <f>IF($O44*Dati!$Q$3+SUM(V44:AG44)&lt;$K44,$O44*Dati!$Q$3,$K44-SUM(V44:AG44))</f>
        <v>0</v>
      </c>
      <c r="AI44" s="35">
        <f>IF($O44*Dati!$P$3+SUM(V44:AH44)&lt;$K44,$O44*Dati!$P$3,$K44-SUM(V44:AH44))</f>
        <v>0</v>
      </c>
      <c r="AJ44" s="35">
        <f>IF($O44*Dati!$O$3+SUM(V44:AI44)&lt;$K44,$O44*Dati!$O$3,$K44-SUM(V44:AI44))</f>
        <v>0</v>
      </c>
      <c r="AK44" s="35">
        <f>IF($O44*Dati!$N$3+SUM(V44:AJ44)&lt;$K44,$O44*Dati!$N$3,$K44-SUM(V44:AJ44))</f>
        <v>0</v>
      </c>
      <c r="AL44" s="35">
        <f t="shared" si="6"/>
        <v>240</v>
      </c>
      <c r="AM44" s="3">
        <f>(V44*Dati!$U$6+W44*Dati!$T$6+X44*Dati!$S$6+Y44*Dati!$R$6)+(Z44*Dati!$U$5+AA44*Dati!$T$5+AB44*Dati!$S$5+AC44*Dati!$R$5)+(AD44*Dati!$U$4+AE44*Dati!$T$4+AF44*Dati!$S$4+AG44*Dati!$R$4)+(AH44*Dati!$U$3+AI44*Dati!$T$3+AJ44*Dati!$S$3+AK44*Dati!$R$3)</f>
        <v>91380</v>
      </c>
      <c r="AN44" s="34">
        <f t="shared" si="17"/>
        <v>1</v>
      </c>
      <c r="AO44" s="34">
        <f t="shared" si="17"/>
        <v>0</v>
      </c>
      <c r="AP44" s="34">
        <f t="shared" si="18"/>
        <v>0</v>
      </c>
      <c r="AQ44" s="34">
        <f t="shared" si="19"/>
        <v>0</v>
      </c>
      <c r="AR44" s="6">
        <f>AN44*Dati!$B$21+AO44*Dati!$B$22+AP44*Dati!$B$23+AQ44*Dati!$B$24</f>
        <v>2000</v>
      </c>
    </row>
    <row r="45" spans="1:44" x14ac:dyDescent="0.25">
      <c r="A45" s="49"/>
      <c r="B45" s="11">
        <f t="shared" si="8"/>
        <v>43</v>
      </c>
      <c r="C45" s="3">
        <f t="shared" si="9"/>
        <v>981766.43333333428</v>
      </c>
      <c r="D45" s="3">
        <f t="shared" si="10"/>
        <v>41380</v>
      </c>
      <c r="E45" s="3">
        <f>IF(D45&gt;0,(IF(D45&lt;Dati!$B$46,D45*Dati!$B$47,Dati!$B$46*Dati!$B$47)+IF(IF(D45-Dati!$B$46&gt;0,D45-Dati!$B$46,0)&lt;(Dati!$C$46-Dati!$B$46),IF(D45-Dati!$B$46&gt;0,D45-Dati!$B$46,0)*Dati!$C$47,(Dati!$C$46-Dati!$B$46)*Dati!$C$47)+IF(IF(D45-Dati!$C$46&gt;0,D45-Dati!$C$46,0)&lt;(Dati!$D$46-Dati!$C$46),IF(D45-Dati!$C$46&gt;0,D45-Dati!$C$46,0)*Dati!$D$47,(Dati!$D$46-Dati!$C$46)*Dati!$D$47)+IF(IF(D45-Dati!$D$46&gt;0,D45-Dati!$D$46,0)&lt;(Dati!$E$46-Dati!$D$46),IF(D45-Dati!$D$46&gt;0,D45-Dati!$D$46,0)*Dati!$E$47,(Dati!$E$46-Dati!$D$46)*Dati!$E$47)+IF(D45-Dati!$E$46&gt;0,D45-Dati!$E$46,0)*Dati!$F$47),0)</f>
        <v>17224.233333333334</v>
      </c>
      <c r="F45" s="3">
        <f t="shared" si="0"/>
        <v>24155.766666666666</v>
      </c>
      <c r="G45" s="39">
        <f t="shared" si="1"/>
        <v>1</v>
      </c>
      <c r="H45" s="39">
        <f t="shared" si="11"/>
        <v>0</v>
      </c>
      <c r="I45" s="39">
        <f t="shared" si="12"/>
        <v>0</v>
      </c>
      <c r="J45" s="39">
        <f t="shared" si="13"/>
        <v>0</v>
      </c>
      <c r="K45" s="37">
        <f>G45*Dati!$F$9+H45*Dati!$F$10+I45*Dati!$F$11+Simulazione!J45*Dati!$F$12</f>
        <v>450</v>
      </c>
      <c r="L45" s="37">
        <f>G45*Dati!$H$9+H45*Dati!$H$10+I45*Dati!$H$11+Simulazione!J45*Dati!$H$12</f>
        <v>1</v>
      </c>
      <c r="M45" s="9">
        <f>G45*Dati!$E$9+H45*Dati!$E$10+I45*Dati!$E$11+Simulazione!J45*Dati!$E$12</f>
        <v>8000</v>
      </c>
      <c r="N45" s="9">
        <f>IF(G45-G44=0,0,(G45-G44)*Dati!$J$9)+IF(H45-H44=0,0,(H45-H44)*Dati!$J$10)+IF(I45-I44=0,0,(I45-I44)*Dati!$J$11)+IF(J45-J44=0,0,(J45-J44)*Dati!$J$12)</f>
        <v>0</v>
      </c>
      <c r="O45" s="34">
        <f t="shared" si="14"/>
        <v>0</v>
      </c>
      <c r="P45" s="34">
        <f t="shared" si="3"/>
        <v>0</v>
      </c>
      <c r="Q45" s="34">
        <f t="shared" si="15"/>
        <v>0</v>
      </c>
      <c r="R45" s="34">
        <f t="shared" si="16"/>
        <v>1</v>
      </c>
      <c r="S45" s="40">
        <f t="shared" si="4"/>
        <v>1</v>
      </c>
      <c r="T45" s="43">
        <f t="shared" si="5"/>
        <v>1</v>
      </c>
      <c r="U45" s="3">
        <f>O45*Dati!$B$3+Simulazione!P45*Dati!$B$4+Simulazione!Q45*Dati!$B$5+Simulazione!R45*Dati!$B$6</f>
        <v>40000</v>
      </c>
      <c r="V45" s="35">
        <f>IF(R45*Dati!$Q$6&lt;K45,R45*Dati!$Q$6,K45)</f>
        <v>108</v>
      </c>
      <c r="W45" s="35">
        <f>IF(R45*Dati!$P$6+SUM(V45:V45)&lt;K45,R45*Dati!$P$6,K45-SUM(V45:V45))</f>
        <v>132</v>
      </c>
      <c r="X45" s="35">
        <f>IF(R45*Dati!$O$6+SUM(V45:W45)&lt;K45,R45*Dati!$O$6,K45-SUM(V45:W45))</f>
        <v>0</v>
      </c>
      <c r="Y45" s="35">
        <f>IF(R45*Dati!$N$6+SUM(V45:X45)&lt;K45,R45*Dati!$N$6,K45-SUM(V45:X45))</f>
        <v>0</v>
      </c>
      <c r="Z45" s="35">
        <f>IF($Q45*Dati!$Q$5+SUM(V45:Y45)&lt;$K45,$Q45*Dati!$Q$5,$K45-SUM(V45:Y45))</f>
        <v>0</v>
      </c>
      <c r="AA45" s="35">
        <f>IF($Q45*Dati!$P$5+SUM(V45:Z45)&lt;$K45,$Q45*Dati!$P$5,$K45-SUM(V45:Z45))</f>
        <v>0</v>
      </c>
      <c r="AB45" s="35">
        <f>IF($Q45*Dati!$O$5+SUM(V45:AA45)&lt;$K45,$Q45*Dati!$O$5,$K45-SUM(V45:AA45))</f>
        <v>0</v>
      </c>
      <c r="AC45" s="35">
        <f>IF($Q45*Dati!$N$5+SUM(V45:AB45)&lt;$K45,$Q45*Dati!$N$5,$K45-SUM(V45:AB45))</f>
        <v>0</v>
      </c>
      <c r="AD45" s="35">
        <f>IF($P45*Dati!$Q$4+SUM(V45:AC45)&lt;$K45,$P45*Dati!$Q$4,$K45-SUM(V45:AC45))</f>
        <v>0</v>
      </c>
      <c r="AE45" s="35">
        <f>IF($P45*Dati!$P$4+SUM(V45:AD45)&lt;$K45,$P45*Dati!$P$4,$K45-SUM(V45:AD45))</f>
        <v>0</v>
      </c>
      <c r="AF45" s="35">
        <f>IF($P45*Dati!$O$4+SUM(V45:AE45)&lt;$K45,$P45*Dati!$O$4,$K45-SUM(V45:AE45))</f>
        <v>0</v>
      </c>
      <c r="AG45" s="35">
        <f>IF($P45*Dati!$N$4+SUM(V45:AF45)&lt;$K45,$P45*Dati!$N$4,$K45-SUM(V45:AF45))</f>
        <v>0</v>
      </c>
      <c r="AH45" s="35">
        <f>IF($O45*Dati!$Q$3+SUM(V45:AG45)&lt;$K45,$O45*Dati!$Q$3,$K45-SUM(V45:AG45))</f>
        <v>0</v>
      </c>
      <c r="AI45" s="35">
        <f>IF($O45*Dati!$P$3+SUM(V45:AH45)&lt;$K45,$O45*Dati!$P$3,$K45-SUM(V45:AH45))</f>
        <v>0</v>
      </c>
      <c r="AJ45" s="35">
        <f>IF($O45*Dati!$O$3+SUM(V45:AI45)&lt;$K45,$O45*Dati!$O$3,$K45-SUM(V45:AI45))</f>
        <v>0</v>
      </c>
      <c r="AK45" s="35">
        <f>IF($O45*Dati!$N$3+SUM(V45:AJ45)&lt;$K45,$O45*Dati!$N$3,$K45-SUM(V45:AJ45))</f>
        <v>0</v>
      </c>
      <c r="AL45" s="35">
        <f t="shared" si="6"/>
        <v>240</v>
      </c>
      <c r="AM45" s="3">
        <f>(V45*Dati!$U$6+W45*Dati!$T$6+X45*Dati!$S$6+Y45*Dati!$R$6)+(Z45*Dati!$U$5+AA45*Dati!$T$5+AB45*Dati!$S$5+AC45*Dati!$R$5)+(AD45*Dati!$U$4+AE45*Dati!$T$4+AF45*Dati!$S$4+AG45*Dati!$R$4)+(AH45*Dati!$U$3+AI45*Dati!$T$3+AJ45*Dati!$S$3+AK45*Dati!$R$3)</f>
        <v>91380</v>
      </c>
      <c r="AN45" s="34">
        <f t="shared" si="17"/>
        <v>1</v>
      </c>
      <c r="AO45" s="34">
        <f t="shared" si="17"/>
        <v>0</v>
      </c>
      <c r="AP45" s="34">
        <f t="shared" si="18"/>
        <v>0</v>
      </c>
      <c r="AQ45" s="34">
        <f t="shared" si="19"/>
        <v>0</v>
      </c>
      <c r="AR45" s="6">
        <f>AN45*Dati!$B$21+AO45*Dati!$B$22+AP45*Dati!$B$23+AQ45*Dati!$B$24</f>
        <v>2000</v>
      </c>
    </row>
    <row r="46" spans="1:44" x14ac:dyDescent="0.25">
      <c r="A46" s="49"/>
      <c r="B46" s="11">
        <f t="shared" si="8"/>
        <v>44</v>
      </c>
      <c r="C46" s="3">
        <f t="shared" si="9"/>
        <v>1005922.200000001</v>
      </c>
      <c r="D46" s="3">
        <f t="shared" si="10"/>
        <v>41380</v>
      </c>
      <c r="E46" s="3">
        <f>IF(D46&gt;0,(IF(D46&lt;Dati!$B$46,D46*Dati!$B$47,Dati!$B$46*Dati!$B$47)+IF(IF(D46-Dati!$B$46&gt;0,D46-Dati!$B$46,0)&lt;(Dati!$C$46-Dati!$B$46),IF(D46-Dati!$B$46&gt;0,D46-Dati!$B$46,0)*Dati!$C$47,(Dati!$C$46-Dati!$B$46)*Dati!$C$47)+IF(IF(D46-Dati!$C$46&gt;0,D46-Dati!$C$46,0)&lt;(Dati!$D$46-Dati!$C$46),IF(D46-Dati!$C$46&gt;0,D46-Dati!$C$46,0)*Dati!$D$47,(Dati!$D$46-Dati!$C$46)*Dati!$D$47)+IF(IF(D46-Dati!$D$46&gt;0,D46-Dati!$D$46,0)&lt;(Dati!$E$46-Dati!$D$46),IF(D46-Dati!$D$46&gt;0,D46-Dati!$D$46,0)*Dati!$E$47,(Dati!$E$46-Dati!$D$46)*Dati!$E$47)+IF(D46-Dati!$E$46&gt;0,D46-Dati!$E$46,0)*Dati!$F$47),0)</f>
        <v>17224.233333333334</v>
      </c>
      <c r="F46" s="3">
        <f t="shared" si="0"/>
        <v>24155.766666666666</v>
      </c>
      <c r="G46" s="39">
        <f t="shared" si="1"/>
        <v>1</v>
      </c>
      <c r="H46" s="39">
        <f t="shared" si="11"/>
        <v>0</v>
      </c>
      <c r="I46" s="39">
        <f t="shared" si="12"/>
        <v>0</v>
      </c>
      <c r="J46" s="39">
        <f t="shared" si="13"/>
        <v>0</v>
      </c>
      <c r="K46" s="37">
        <f>G46*Dati!$F$9+H46*Dati!$F$10+I46*Dati!$F$11+Simulazione!J46*Dati!$F$12</f>
        <v>450</v>
      </c>
      <c r="L46" s="37">
        <f>G46*Dati!$H$9+H46*Dati!$H$10+I46*Dati!$H$11+Simulazione!J46*Dati!$H$12</f>
        <v>1</v>
      </c>
      <c r="M46" s="9">
        <f>G46*Dati!$E$9+H46*Dati!$E$10+I46*Dati!$E$11+Simulazione!J46*Dati!$E$12</f>
        <v>8000</v>
      </c>
      <c r="N46" s="9">
        <f>IF(G46-G45=0,0,(G46-G45)*Dati!$J$9)+IF(H46-H45=0,0,(H46-H45)*Dati!$J$10)+IF(I46-I45=0,0,(I46-I45)*Dati!$J$11)+IF(J46-J45=0,0,(J46-J45)*Dati!$J$12)</f>
        <v>0</v>
      </c>
      <c r="O46" s="34">
        <f t="shared" si="14"/>
        <v>0</v>
      </c>
      <c r="P46" s="34">
        <f t="shared" si="3"/>
        <v>0</v>
      </c>
      <c r="Q46" s="34">
        <f t="shared" si="15"/>
        <v>0</v>
      </c>
      <c r="R46" s="34">
        <f t="shared" si="16"/>
        <v>1</v>
      </c>
      <c r="S46" s="40">
        <f t="shared" si="4"/>
        <v>1</v>
      </c>
      <c r="T46" s="43">
        <f t="shared" si="5"/>
        <v>1</v>
      </c>
      <c r="U46" s="3">
        <f>O46*Dati!$B$3+Simulazione!P46*Dati!$B$4+Simulazione!Q46*Dati!$B$5+Simulazione!R46*Dati!$B$6</f>
        <v>40000</v>
      </c>
      <c r="V46" s="35">
        <f>IF(R46*Dati!$Q$6&lt;K46,R46*Dati!$Q$6,K46)</f>
        <v>108</v>
      </c>
      <c r="W46" s="35">
        <f>IF(R46*Dati!$P$6+SUM(V46:V46)&lt;K46,R46*Dati!$P$6,K46-SUM(V46:V46))</f>
        <v>132</v>
      </c>
      <c r="X46" s="35">
        <f>IF(R46*Dati!$O$6+SUM(V46:W46)&lt;K46,R46*Dati!$O$6,K46-SUM(V46:W46))</f>
        <v>0</v>
      </c>
      <c r="Y46" s="35">
        <f>IF(R46*Dati!$N$6+SUM(V46:X46)&lt;K46,R46*Dati!$N$6,K46-SUM(V46:X46))</f>
        <v>0</v>
      </c>
      <c r="Z46" s="35">
        <f>IF($Q46*Dati!$Q$5+SUM(V46:Y46)&lt;$K46,$Q46*Dati!$Q$5,$K46-SUM(V46:Y46))</f>
        <v>0</v>
      </c>
      <c r="AA46" s="35">
        <f>IF($Q46*Dati!$P$5+SUM(V46:Z46)&lt;$K46,$Q46*Dati!$P$5,$K46-SUM(V46:Z46))</f>
        <v>0</v>
      </c>
      <c r="AB46" s="35">
        <f>IF($Q46*Dati!$O$5+SUM(V46:AA46)&lt;$K46,$Q46*Dati!$O$5,$K46-SUM(V46:AA46))</f>
        <v>0</v>
      </c>
      <c r="AC46" s="35">
        <f>IF($Q46*Dati!$N$5+SUM(V46:AB46)&lt;$K46,$Q46*Dati!$N$5,$K46-SUM(V46:AB46))</f>
        <v>0</v>
      </c>
      <c r="AD46" s="35">
        <f>IF($P46*Dati!$Q$4+SUM(V46:AC46)&lt;$K46,$P46*Dati!$Q$4,$K46-SUM(V46:AC46))</f>
        <v>0</v>
      </c>
      <c r="AE46" s="35">
        <f>IF($P46*Dati!$P$4+SUM(V46:AD46)&lt;$K46,$P46*Dati!$P$4,$K46-SUM(V46:AD46))</f>
        <v>0</v>
      </c>
      <c r="AF46" s="35">
        <f>IF($P46*Dati!$O$4+SUM(V46:AE46)&lt;$K46,$P46*Dati!$O$4,$K46-SUM(V46:AE46))</f>
        <v>0</v>
      </c>
      <c r="AG46" s="35">
        <f>IF($P46*Dati!$N$4+SUM(V46:AF46)&lt;$K46,$P46*Dati!$N$4,$K46-SUM(V46:AF46))</f>
        <v>0</v>
      </c>
      <c r="AH46" s="35">
        <f>IF($O46*Dati!$Q$3+SUM(V46:AG46)&lt;$K46,$O46*Dati!$Q$3,$K46-SUM(V46:AG46))</f>
        <v>0</v>
      </c>
      <c r="AI46" s="35">
        <f>IF($O46*Dati!$P$3+SUM(V46:AH46)&lt;$K46,$O46*Dati!$P$3,$K46-SUM(V46:AH46))</f>
        <v>0</v>
      </c>
      <c r="AJ46" s="35">
        <f>IF($O46*Dati!$O$3+SUM(V46:AI46)&lt;$K46,$O46*Dati!$O$3,$K46-SUM(V46:AI46))</f>
        <v>0</v>
      </c>
      <c r="AK46" s="35">
        <f>IF($O46*Dati!$N$3+SUM(V46:AJ46)&lt;$K46,$O46*Dati!$N$3,$K46-SUM(V46:AJ46))</f>
        <v>0</v>
      </c>
      <c r="AL46" s="35">
        <f t="shared" si="6"/>
        <v>240</v>
      </c>
      <c r="AM46" s="3">
        <f>(V46*Dati!$U$6+W46*Dati!$T$6+X46*Dati!$S$6+Y46*Dati!$R$6)+(Z46*Dati!$U$5+AA46*Dati!$T$5+AB46*Dati!$S$5+AC46*Dati!$R$5)+(AD46*Dati!$U$4+AE46*Dati!$T$4+AF46*Dati!$S$4+AG46*Dati!$R$4)+(AH46*Dati!$U$3+AI46*Dati!$T$3+AJ46*Dati!$S$3+AK46*Dati!$R$3)</f>
        <v>91380</v>
      </c>
      <c r="AN46" s="34">
        <f t="shared" si="17"/>
        <v>1</v>
      </c>
      <c r="AO46" s="34">
        <f t="shared" si="17"/>
        <v>0</v>
      </c>
      <c r="AP46" s="34">
        <f t="shared" si="18"/>
        <v>0</v>
      </c>
      <c r="AQ46" s="34">
        <f t="shared" si="19"/>
        <v>0</v>
      </c>
      <c r="AR46" s="6">
        <f>AN46*Dati!$B$21+AO46*Dati!$B$22+AP46*Dati!$B$23+AQ46*Dati!$B$24</f>
        <v>2000</v>
      </c>
    </row>
    <row r="47" spans="1:44" x14ac:dyDescent="0.25">
      <c r="A47" s="49"/>
      <c r="B47" s="11">
        <f t="shared" si="8"/>
        <v>45</v>
      </c>
      <c r="C47" s="3">
        <f t="shared" si="9"/>
        <v>1030077.9666666677</v>
      </c>
      <c r="D47" s="3">
        <f t="shared" si="10"/>
        <v>41380</v>
      </c>
      <c r="E47" s="3">
        <f>IF(D47&gt;0,(IF(D47&lt;Dati!$B$46,D47*Dati!$B$47,Dati!$B$46*Dati!$B$47)+IF(IF(D47-Dati!$B$46&gt;0,D47-Dati!$B$46,0)&lt;(Dati!$C$46-Dati!$B$46),IF(D47-Dati!$B$46&gt;0,D47-Dati!$B$46,0)*Dati!$C$47,(Dati!$C$46-Dati!$B$46)*Dati!$C$47)+IF(IF(D47-Dati!$C$46&gt;0,D47-Dati!$C$46,0)&lt;(Dati!$D$46-Dati!$C$46),IF(D47-Dati!$C$46&gt;0,D47-Dati!$C$46,0)*Dati!$D$47,(Dati!$D$46-Dati!$C$46)*Dati!$D$47)+IF(IF(D47-Dati!$D$46&gt;0,D47-Dati!$D$46,0)&lt;(Dati!$E$46-Dati!$D$46),IF(D47-Dati!$D$46&gt;0,D47-Dati!$D$46,0)*Dati!$E$47,(Dati!$E$46-Dati!$D$46)*Dati!$E$47)+IF(D47-Dati!$E$46&gt;0,D47-Dati!$E$46,0)*Dati!$F$47),0)</f>
        <v>17224.233333333334</v>
      </c>
      <c r="F47" s="3">
        <f t="shared" si="0"/>
        <v>24155.766666666666</v>
      </c>
      <c r="G47" s="39">
        <f t="shared" si="1"/>
        <v>1</v>
      </c>
      <c r="H47" s="39">
        <f t="shared" si="11"/>
        <v>0</v>
      </c>
      <c r="I47" s="39">
        <f t="shared" si="12"/>
        <v>0</v>
      </c>
      <c r="J47" s="39">
        <f t="shared" si="13"/>
        <v>0</v>
      </c>
      <c r="K47" s="37">
        <f>G47*Dati!$F$9+H47*Dati!$F$10+I47*Dati!$F$11+Simulazione!J47*Dati!$F$12</f>
        <v>450</v>
      </c>
      <c r="L47" s="37">
        <f>G47*Dati!$H$9+H47*Dati!$H$10+I47*Dati!$H$11+Simulazione!J47*Dati!$H$12</f>
        <v>1</v>
      </c>
      <c r="M47" s="9">
        <f>G47*Dati!$E$9+H47*Dati!$E$10+I47*Dati!$E$11+Simulazione!J47*Dati!$E$12</f>
        <v>8000</v>
      </c>
      <c r="N47" s="9">
        <f>IF(G47-G46=0,0,(G47-G46)*Dati!$J$9)+IF(H47-H46=0,0,(H47-H46)*Dati!$J$10)+IF(I47-I46=0,0,(I47-I46)*Dati!$J$11)+IF(J47-J46=0,0,(J47-J46)*Dati!$J$12)</f>
        <v>0</v>
      </c>
      <c r="O47" s="34">
        <f t="shared" si="14"/>
        <v>0</v>
      </c>
      <c r="P47" s="34">
        <f t="shared" si="3"/>
        <v>0</v>
      </c>
      <c r="Q47" s="34">
        <f t="shared" si="15"/>
        <v>0</v>
      </c>
      <c r="R47" s="34">
        <f t="shared" si="16"/>
        <v>1</v>
      </c>
      <c r="S47" s="40">
        <f t="shared" si="4"/>
        <v>1</v>
      </c>
      <c r="T47" s="43">
        <f t="shared" si="5"/>
        <v>1</v>
      </c>
      <c r="U47" s="3">
        <f>O47*Dati!$B$3+Simulazione!P47*Dati!$B$4+Simulazione!Q47*Dati!$B$5+Simulazione!R47*Dati!$B$6</f>
        <v>40000</v>
      </c>
      <c r="V47" s="35">
        <f>IF(R47*Dati!$Q$6&lt;K47,R47*Dati!$Q$6,K47)</f>
        <v>108</v>
      </c>
      <c r="W47" s="35">
        <f>IF(R47*Dati!$P$6+SUM(V47:V47)&lt;K47,R47*Dati!$P$6,K47-SUM(V47:V47))</f>
        <v>132</v>
      </c>
      <c r="X47" s="35">
        <f>IF(R47*Dati!$O$6+SUM(V47:W47)&lt;K47,R47*Dati!$O$6,K47-SUM(V47:W47))</f>
        <v>0</v>
      </c>
      <c r="Y47" s="35">
        <f>IF(R47*Dati!$N$6+SUM(V47:X47)&lt;K47,R47*Dati!$N$6,K47-SUM(V47:X47))</f>
        <v>0</v>
      </c>
      <c r="Z47" s="35">
        <f>IF($Q47*Dati!$Q$5+SUM(V47:Y47)&lt;$K47,$Q47*Dati!$Q$5,$K47-SUM(V47:Y47))</f>
        <v>0</v>
      </c>
      <c r="AA47" s="35">
        <f>IF($Q47*Dati!$P$5+SUM(V47:Z47)&lt;$K47,$Q47*Dati!$P$5,$K47-SUM(V47:Z47))</f>
        <v>0</v>
      </c>
      <c r="AB47" s="35">
        <f>IF($Q47*Dati!$O$5+SUM(V47:AA47)&lt;$K47,$Q47*Dati!$O$5,$K47-SUM(V47:AA47))</f>
        <v>0</v>
      </c>
      <c r="AC47" s="35">
        <f>IF($Q47*Dati!$N$5+SUM(V47:AB47)&lt;$K47,$Q47*Dati!$N$5,$K47-SUM(V47:AB47))</f>
        <v>0</v>
      </c>
      <c r="AD47" s="35">
        <f>IF($P47*Dati!$Q$4+SUM(V47:AC47)&lt;$K47,$P47*Dati!$Q$4,$K47-SUM(V47:AC47))</f>
        <v>0</v>
      </c>
      <c r="AE47" s="35">
        <f>IF($P47*Dati!$P$4+SUM(V47:AD47)&lt;$K47,$P47*Dati!$P$4,$K47-SUM(V47:AD47))</f>
        <v>0</v>
      </c>
      <c r="AF47" s="35">
        <f>IF($P47*Dati!$O$4+SUM(V47:AE47)&lt;$K47,$P47*Dati!$O$4,$K47-SUM(V47:AE47))</f>
        <v>0</v>
      </c>
      <c r="AG47" s="35">
        <f>IF($P47*Dati!$N$4+SUM(V47:AF47)&lt;$K47,$P47*Dati!$N$4,$K47-SUM(V47:AF47))</f>
        <v>0</v>
      </c>
      <c r="AH47" s="35">
        <f>IF($O47*Dati!$Q$3+SUM(V47:AG47)&lt;$K47,$O47*Dati!$Q$3,$K47-SUM(V47:AG47))</f>
        <v>0</v>
      </c>
      <c r="AI47" s="35">
        <f>IF($O47*Dati!$P$3+SUM(V47:AH47)&lt;$K47,$O47*Dati!$P$3,$K47-SUM(V47:AH47))</f>
        <v>0</v>
      </c>
      <c r="AJ47" s="35">
        <f>IF($O47*Dati!$O$3+SUM(V47:AI47)&lt;$K47,$O47*Dati!$O$3,$K47-SUM(V47:AI47))</f>
        <v>0</v>
      </c>
      <c r="AK47" s="35">
        <f>IF($O47*Dati!$N$3+SUM(V47:AJ47)&lt;$K47,$O47*Dati!$N$3,$K47-SUM(V47:AJ47))</f>
        <v>0</v>
      </c>
      <c r="AL47" s="35">
        <f t="shared" si="6"/>
        <v>240</v>
      </c>
      <c r="AM47" s="3">
        <f>(V47*Dati!$U$6+W47*Dati!$T$6+X47*Dati!$S$6+Y47*Dati!$R$6)+(Z47*Dati!$U$5+AA47*Dati!$T$5+AB47*Dati!$S$5+AC47*Dati!$R$5)+(AD47*Dati!$U$4+AE47*Dati!$T$4+AF47*Dati!$S$4+AG47*Dati!$R$4)+(AH47*Dati!$U$3+AI47*Dati!$T$3+AJ47*Dati!$S$3+AK47*Dati!$R$3)</f>
        <v>91380</v>
      </c>
      <c r="AN47" s="34">
        <f t="shared" si="17"/>
        <v>1</v>
      </c>
      <c r="AO47" s="34">
        <f t="shared" si="17"/>
        <v>0</v>
      </c>
      <c r="AP47" s="34">
        <f t="shared" si="18"/>
        <v>0</v>
      </c>
      <c r="AQ47" s="34">
        <f t="shared" si="19"/>
        <v>0</v>
      </c>
      <c r="AR47" s="6">
        <f>AN47*Dati!$B$21+AO47*Dati!$B$22+AP47*Dati!$B$23+AQ47*Dati!$B$24</f>
        <v>2000</v>
      </c>
    </row>
    <row r="48" spans="1:44" x14ac:dyDescent="0.25">
      <c r="A48" s="49"/>
      <c r="B48" s="11">
        <f t="shared" si="8"/>
        <v>46</v>
      </c>
      <c r="C48" s="3">
        <f t="shared" si="9"/>
        <v>1054233.7333333343</v>
      </c>
      <c r="D48" s="3">
        <f t="shared" si="10"/>
        <v>41380</v>
      </c>
      <c r="E48" s="3">
        <f>IF(D48&gt;0,(IF(D48&lt;Dati!$B$46,D48*Dati!$B$47,Dati!$B$46*Dati!$B$47)+IF(IF(D48-Dati!$B$46&gt;0,D48-Dati!$B$46,0)&lt;(Dati!$C$46-Dati!$B$46),IF(D48-Dati!$B$46&gt;0,D48-Dati!$B$46,0)*Dati!$C$47,(Dati!$C$46-Dati!$B$46)*Dati!$C$47)+IF(IF(D48-Dati!$C$46&gt;0,D48-Dati!$C$46,0)&lt;(Dati!$D$46-Dati!$C$46),IF(D48-Dati!$C$46&gt;0,D48-Dati!$C$46,0)*Dati!$D$47,(Dati!$D$46-Dati!$C$46)*Dati!$D$47)+IF(IF(D48-Dati!$D$46&gt;0,D48-Dati!$D$46,0)&lt;(Dati!$E$46-Dati!$D$46),IF(D48-Dati!$D$46&gt;0,D48-Dati!$D$46,0)*Dati!$E$47,(Dati!$E$46-Dati!$D$46)*Dati!$E$47)+IF(D48-Dati!$E$46&gt;0,D48-Dati!$E$46,0)*Dati!$F$47),0)</f>
        <v>17224.233333333334</v>
      </c>
      <c r="F48" s="3">
        <f t="shared" si="0"/>
        <v>24155.766666666666</v>
      </c>
      <c r="G48" s="39">
        <f t="shared" si="1"/>
        <v>1</v>
      </c>
      <c r="H48" s="39">
        <f t="shared" si="11"/>
        <v>0</v>
      </c>
      <c r="I48" s="39">
        <f t="shared" si="12"/>
        <v>0</v>
      </c>
      <c r="J48" s="39">
        <f t="shared" si="13"/>
        <v>0</v>
      </c>
      <c r="K48" s="37">
        <f>G48*Dati!$F$9+H48*Dati!$F$10+I48*Dati!$F$11+Simulazione!J48*Dati!$F$12</f>
        <v>450</v>
      </c>
      <c r="L48" s="37">
        <f>G48*Dati!$H$9+H48*Dati!$H$10+I48*Dati!$H$11+Simulazione!J48*Dati!$H$12</f>
        <v>1</v>
      </c>
      <c r="M48" s="9">
        <f>G48*Dati!$E$9+H48*Dati!$E$10+I48*Dati!$E$11+Simulazione!J48*Dati!$E$12</f>
        <v>8000</v>
      </c>
      <c r="N48" s="9">
        <f>IF(G48-G47=0,0,(G48-G47)*Dati!$J$9)+IF(H48-H47=0,0,(H48-H47)*Dati!$J$10)+IF(I48-I47=0,0,(I48-I47)*Dati!$J$11)+IF(J48-J47=0,0,(J48-J47)*Dati!$J$12)</f>
        <v>0</v>
      </c>
      <c r="O48" s="34">
        <f t="shared" si="14"/>
        <v>0</v>
      </c>
      <c r="P48" s="34">
        <f t="shared" si="3"/>
        <v>0</v>
      </c>
      <c r="Q48" s="34">
        <f t="shared" si="15"/>
        <v>0</v>
      </c>
      <c r="R48" s="34">
        <f t="shared" si="16"/>
        <v>1</v>
      </c>
      <c r="S48" s="40">
        <f t="shared" si="4"/>
        <v>1</v>
      </c>
      <c r="T48" s="43">
        <f t="shared" si="5"/>
        <v>1</v>
      </c>
      <c r="U48" s="3">
        <f>O48*Dati!$B$3+Simulazione!P48*Dati!$B$4+Simulazione!Q48*Dati!$B$5+Simulazione!R48*Dati!$B$6</f>
        <v>40000</v>
      </c>
      <c r="V48" s="35">
        <f>IF(R48*Dati!$Q$6&lt;K48,R48*Dati!$Q$6,K48)</f>
        <v>108</v>
      </c>
      <c r="W48" s="35">
        <f>IF(R48*Dati!$P$6+SUM(V48:V48)&lt;K48,R48*Dati!$P$6,K48-SUM(V48:V48))</f>
        <v>132</v>
      </c>
      <c r="X48" s="35">
        <f>IF(R48*Dati!$O$6+SUM(V48:W48)&lt;K48,R48*Dati!$O$6,K48-SUM(V48:W48))</f>
        <v>0</v>
      </c>
      <c r="Y48" s="35">
        <f>IF(R48*Dati!$N$6+SUM(V48:X48)&lt;K48,R48*Dati!$N$6,K48-SUM(V48:X48))</f>
        <v>0</v>
      </c>
      <c r="Z48" s="35">
        <f>IF($Q48*Dati!$Q$5+SUM(V48:Y48)&lt;$K48,$Q48*Dati!$Q$5,$K48-SUM(V48:Y48))</f>
        <v>0</v>
      </c>
      <c r="AA48" s="35">
        <f>IF($Q48*Dati!$P$5+SUM(V48:Z48)&lt;$K48,$Q48*Dati!$P$5,$K48-SUM(V48:Z48))</f>
        <v>0</v>
      </c>
      <c r="AB48" s="35">
        <f>IF($Q48*Dati!$O$5+SUM(V48:AA48)&lt;$K48,$Q48*Dati!$O$5,$K48-SUM(V48:AA48))</f>
        <v>0</v>
      </c>
      <c r="AC48" s="35">
        <f>IF($Q48*Dati!$N$5+SUM(V48:AB48)&lt;$K48,$Q48*Dati!$N$5,$K48-SUM(V48:AB48))</f>
        <v>0</v>
      </c>
      <c r="AD48" s="35">
        <f>IF($P48*Dati!$Q$4+SUM(V48:AC48)&lt;$K48,$P48*Dati!$Q$4,$K48-SUM(V48:AC48))</f>
        <v>0</v>
      </c>
      <c r="AE48" s="35">
        <f>IF($P48*Dati!$P$4+SUM(V48:AD48)&lt;$K48,$P48*Dati!$P$4,$K48-SUM(V48:AD48))</f>
        <v>0</v>
      </c>
      <c r="AF48" s="35">
        <f>IF($P48*Dati!$O$4+SUM(V48:AE48)&lt;$K48,$P48*Dati!$O$4,$K48-SUM(V48:AE48))</f>
        <v>0</v>
      </c>
      <c r="AG48" s="35">
        <f>IF($P48*Dati!$N$4+SUM(V48:AF48)&lt;$K48,$P48*Dati!$N$4,$K48-SUM(V48:AF48))</f>
        <v>0</v>
      </c>
      <c r="AH48" s="35">
        <f>IF($O48*Dati!$Q$3+SUM(V48:AG48)&lt;$K48,$O48*Dati!$Q$3,$K48-SUM(V48:AG48))</f>
        <v>0</v>
      </c>
      <c r="AI48" s="35">
        <f>IF($O48*Dati!$P$3+SUM(V48:AH48)&lt;$K48,$O48*Dati!$P$3,$K48-SUM(V48:AH48))</f>
        <v>0</v>
      </c>
      <c r="AJ48" s="35">
        <f>IF($O48*Dati!$O$3+SUM(V48:AI48)&lt;$K48,$O48*Dati!$O$3,$K48-SUM(V48:AI48))</f>
        <v>0</v>
      </c>
      <c r="AK48" s="35">
        <f>IF($O48*Dati!$N$3+SUM(V48:AJ48)&lt;$K48,$O48*Dati!$N$3,$K48-SUM(V48:AJ48))</f>
        <v>0</v>
      </c>
      <c r="AL48" s="35">
        <f t="shared" si="6"/>
        <v>240</v>
      </c>
      <c r="AM48" s="3">
        <f>(V48*Dati!$U$6+W48*Dati!$T$6+X48*Dati!$S$6+Y48*Dati!$R$6)+(Z48*Dati!$U$5+AA48*Dati!$T$5+AB48*Dati!$S$5+AC48*Dati!$R$5)+(AD48*Dati!$U$4+AE48*Dati!$T$4+AF48*Dati!$S$4+AG48*Dati!$R$4)+(AH48*Dati!$U$3+AI48*Dati!$T$3+AJ48*Dati!$S$3+AK48*Dati!$R$3)</f>
        <v>91380</v>
      </c>
      <c r="AN48" s="34">
        <f t="shared" si="17"/>
        <v>1</v>
      </c>
      <c r="AO48" s="34">
        <f t="shared" si="17"/>
        <v>0</v>
      </c>
      <c r="AP48" s="34">
        <f t="shared" si="18"/>
        <v>0</v>
      </c>
      <c r="AQ48" s="34">
        <f t="shared" si="19"/>
        <v>0</v>
      </c>
      <c r="AR48" s="6">
        <f>AN48*Dati!$B$21+AO48*Dati!$B$22+AP48*Dati!$B$23+AQ48*Dati!$B$24</f>
        <v>2000</v>
      </c>
    </row>
    <row r="49" spans="1:44" x14ac:dyDescent="0.25">
      <c r="A49" s="49"/>
      <c r="B49" s="11">
        <f t="shared" si="8"/>
        <v>47</v>
      </c>
      <c r="C49" s="3">
        <f t="shared" si="9"/>
        <v>1078389.5000000009</v>
      </c>
      <c r="D49" s="3">
        <f t="shared" si="10"/>
        <v>41380</v>
      </c>
      <c r="E49" s="3">
        <f>IF(D49&gt;0,(IF(D49&lt;Dati!$B$46,D49*Dati!$B$47,Dati!$B$46*Dati!$B$47)+IF(IF(D49-Dati!$B$46&gt;0,D49-Dati!$B$46,0)&lt;(Dati!$C$46-Dati!$B$46),IF(D49-Dati!$B$46&gt;0,D49-Dati!$B$46,0)*Dati!$C$47,(Dati!$C$46-Dati!$B$46)*Dati!$C$47)+IF(IF(D49-Dati!$C$46&gt;0,D49-Dati!$C$46,0)&lt;(Dati!$D$46-Dati!$C$46),IF(D49-Dati!$C$46&gt;0,D49-Dati!$C$46,0)*Dati!$D$47,(Dati!$D$46-Dati!$C$46)*Dati!$D$47)+IF(IF(D49-Dati!$D$46&gt;0,D49-Dati!$D$46,0)&lt;(Dati!$E$46-Dati!$D$46),IF(D49-Dati!$D$46&gt;0,D49-Dati!$D$46,0)*Dati!$E$47,(Dati!$E$46-Dati!$D$46)*Dati!$E$47)+IF(D49-Dati!$E$46&gt;0,D49-Dati!$E$46,0)*Dati!$F$47),0)</f>
        <v>17224.233333333334</v>
      </c>
      <c r="F49" s="3">
        <f t="shared" si="0"/>
        <v>24155.766666666666</v>
      </c>
      <c r="G49" s="39">
        <f t="shared" si="1"/>
        <v>1</v>
      </c>
      <c r="H49" s="39">
        <f t="shared" si="11"/>
        <v>0</v>
      </c>
      <c r="I49" s="39">
        <f t="shared" si="12"/>
        <v>0</v>
      </c>
      <c r="J49" s="39">
        <f t="shared" si="13"/>
        <v>0</v>
      </c>
      <c r="K49" s="37">
        <f>G49*Dati!$F$9+H49*Dati!$F$10+I49*Dati!$F$11+Simulazione!J49*Dati!$F$12</f>
        <v>450</v>
      </c>
      <c r="L49" s="37">
        <f>G49*Dati!$H$9+H49*Dati!$H$10+I49*Dati!$H$11+Simulazione!J49*Dati!$H$12</f>
        <v>1</v>
      </c>
      <c r="M49" s="9">
        <f>G49*Dati!$E$9+H49*Dati!$E$10+I49*Dati!$E$11+Simulazione!J49*Dati!$E$12</f>
        <v>8000</v>
      </c>
      <c r="N49" s="9">
        <f>IF(G49-G48=0,0,(G49-G48)*Dati!$J$9)+IF(H49-H48=0,0,(H49-H48)*Dati!$J$10)+IF(I49-I48=0,0,(I49-I48)*Dati!$J$11)+IF(J49-J48=0,0,(J49-J48)*Dati!$J$12)</f>
        <v>0</v>
      </c>
      <c r="O49" s="34">
        <f t="shared" si="14"/>
        <v>0</v>
      </c>
      <c r="P49" s="34">
        <f t="shared" si="3"/>
        <v>0</v>
      </c>
      <c r="Q49" s="34">
        <f t="shared" si="15"/>
        <v>0</v>
      </c>
      <c r="R49" s="34">
        <f t="shared" si="16"/>
        <v>1</v>
      </c>
      <c r="S49" s="40">
        <f t="shared" si="4"/>
        <v>1</v>
      </c>
      <c r="T49" s="43">
        <f t="shared" si="5"/>
        <v>1</v>
      </c>
      <c r="U49" s="3">
        <f>O49*Dati!$B$3+Simulazione!P49*Dati!$B$4+Simulazione!Q49*Dati!$B$5+Simulazione!R49*Dati!$B$6</f>
        <v>40000</v>
      </c>
      <c r="V49" s="35">
        <f>IF(R49*Dati!$Q$6&lt;K49,R49*Dati!$Q$6,K49)</f>
        <v>108</v>
      </c>
      <c r="W49" s="35">
        <f>IF(R49*Dati!$P$6+SUM(V49:V49)&lt;K49,R49*Dati!$P$6,K49-SUM(V49:V49))</f>
        <v>132</v>
      </c>
      <c r="X49" s="35">
        <f>IF(R49*Dati!$O$6+SUM(V49:W49)&lt;K49,R49*Dati!$O$6,K49-SUM(V49:W49))</f>
        <v>0</v>
      </c>
      <c r="Y49" s="35">
        <f>IF(R49*Dati!$N$6+SUM(V49:X49)&lt;K49,R49*Dati!$N$6,K49-SUM(V49:X49))</f>
        <v>0</v>
      </c>
      <c r="Z49" s="35">
        <f>IF($Q49*Dati!$Q$5+SUM(V49:Y49)&lt;$K49,$Q49*Dati!$Q$5,$K49-SUM(V49:Y49))</f>
        <v>0</v>
      </c>
      <c r="AA49" s="35">
        <f>IF($Q49*Dati!$P$5+SUM(V49:Z49)&lt;$K49,$Q49*Dati!$P$5,$K49-SUM(V49:Z49))</f>
        <v>0</v>
      </c>
      <c r="AB49" s="35">
        <f>IF($Q49*Dati!$O$5+SUM(V49:AA49)&lt;$K49,$Q49*Dati!$O$5,$K49-SUM(V49:AA49))</f>
        <v>0</v>
      </c>
      <c r="AC49" s="35">
        <f>IF($Q49*Dati!$N$5+SUM(V49:AB49)&lt;$K49,$Q49*Dati!$N$5,$K49-SUM(V49:AB49))</f>
        <v>0</v>
      </c>
      <c r="AD49" s="35">
        <f>IF($P49*Dati!$Q$4+SUM(V49:AC49)&lt;$K49,$P49*Dati!$Q$4,$K49-SUM(V49:AC49))</f>
        <v>0</v>
      </c>
      <c r="AE49" s="35">
        <f>IF($P49*Dati!$P$4+SUM(V49:AD49)&lt;$K49,$P49*Dati!$P$4,$K49-SUM(V49:AD49))</f>
        <v>0</v>
      </c>
      <c r="AF49" s="35">
        <f>IF($P49*Dati!$O$4+SUM(V49:AE49)&lt;$K49,$P49*Dati!$O$4,$K49-SUM(V49:AE49))</f>
        <v>0</v>
      </c>
      <c r="AG49" s="35">
        <f>IF($P49*Dati!$N$4+SUM(V49:AF49)&lt;$K49,$P49*Dati!$N$4,$K49-SUM(V49:AF49))</f>
        <v>0</v>
      </c>
      <c r="AH49" s="35">
        <f>IF($O49*Dati!$Q$3+SUM(V49:AG49)&lt;$K49,$O49*Dati!$Q$3,$K49-SUM(V49:AG49))</f>
        <v>0</v>
      </c>
      <c r="AI49" s="35">
        <f>IF($O49*Dati!$P$3+SUM(V49:AH49)&lt;$K49,$O49*Dati!$P$3,$K49-SUM(V49:AH49))</f>
        <v>0</v>
      </c>
      <c r="AJ49" s="35">
        <f>IF($O49*Dati!$O$3+SUM(V49:AI49)&lt;$K49,$O49*Dati!$O$3,$K49-SUM(V49:AI49))</f>
        <v>0</v>
      </c>
      <c r="AK49" s="35">
        <f>IF($O49*Dati!$N$3+SUM(V49:AJ49)&lt;$K49,$O49*Dati!$N$3,$K49-SUM(V49:AJ49))</f>
        <v>0</v>
      </c>
      <c r="AL49" s="35">
        <f t="shared" si="6"/>
        <v>240</v>
      </c>
      <c r="AM49" s="3">
        <f>(V49*Dati!$U$6+W49*Dati!$T$6+X49*Dati!$S$6+Y49*Dati!$R$6)+(Z49*Dati!$U$5+AA49*Dati!$T$5+AB49*Dati!$S$5+AC49*Dati!$R$5)+(AD49*Dati!$U$4+AE49*Dati!$T$4+AF49*Dati!$S$4+AG49*Dati!$R$4)+(AH49*Dati!$U$3+AI49*Dati!$T$3+AJ49*Dati!$S$3+AK49*Dati!$R$3)</f>
        <v>91380</v>
      </c>
      <c r="AN49" s="34">
        <f t="shared" si="17"/>
        <v>1</v>
      </c>
      <c r="AO49" s="34">
        <f t="shared" si="17"/>
        <v>0</v>
      </c>
      <c r="AP49" s="34">
        <f t="shared" si="18"/>
        <v>0</v>
      </c>
      <c r="AQ49" s="34">
        <f t="shared" si="19"/>
        <v>0</v>
      </c>
      <c r="AR49" s="6">
        <f>AN49*Dati!$B$21+AO49*Dati!$B$22+AP49*Dati!$B$23+AQ49*Dati!$B$24</f>
        <v>2000</v>
      </c>
    </row>
    <row r="50" spans="1:44" x14ac:dyDescent="0.25">
      <c r="A50" s="50"/>
      <c r="B50" s="11">
        <f t="shared" si="8"/>
        <v>48</v>
      </c>
      <c r="C50" s="3">
        <f t="shared" si="9"/>
        <v>1102545.2666666675</v>
      </c>
      <c r="D50" s="3">
        <f t="shared" si="10"/>
        <v>41380</v>
      </c>
      <c r="E50" s="3">
        <f>IF(D50&gt;0,(IF(D50&lt;Dati!$B$46,D50*Dati!$B$47,Dati!$B$46*Dati!$B$47)+IF(IF(D50-Dati!$B$46&gt;0,D50-Dati!$B$46,0)&lt;(Dati!$C$46-Dati!$B$46),IF(D50-Dati!$B$46&gt;0,D50-Dati!$B$46,0)*Dati!$C$47,(Dati!$C$46-Dati!$B$46)*Dati!$C$47)+IF(IF(D50-Dati!$C$46&gt;0,D50-Dati!$C$46,0)&lt;(Dati!$D$46-Dati!$C$46),IF(D50-Dati!$C$46&gt;0,D50-Dati!$C$46,0)*Dati!$D$47,(Dati!$D$46-Dati!$C$46)*Dati!$D$47)+IF(IF(D50-Dati!$D$46&gt;0,D50-Dati!$D$46,0)&lt;(Dati!$E$46-Dati!$D$46),IF(D50-Dati!$D$46&gt;0,D50-Dati!$D$46,0)*Dati!$E$47,(Dati!$E$46-Dati!$D$46)*Dati!$E$47)+IF(D50-Dati!$E$46&gt;0,D50-Dati!$E$46,0)*Dati!$F$47),0)</f>
        <v>17224.233333333334</v>
      </c>
      <c r="F50" s="3">
        <f t="shared" si="0"/>
        <v>24155.766666666666</v>
      </c>
      <c r="G50" s="39">
        <f t="shared" si="1"/>
        <v>1</v>
      </c>
      <c r="H50" s="39">
        <f t="shared" si="11"/>
        <v>0</v>
      </c>
      <c r="I50" s="39">
        <f t="shared" si="12"/>
        <v>0</v>
      </c>
      <c r="J50" s="39">
        <f t="shared" si="13"/>
        <v>0</v>
      </c>
      <c r="K50" s="37">
        <f>G50*Dati!$F$9+H50*Dati!$F$10+I50*Dati!$F$11+Simulazione!J50*Dati!$F$12</f>
        <v>450</v>
      </c>
      <c r="L50" s="37">
        <f>G50*Dati!$H$9+H50*Dati!$H$10+I50*Dati!$H$11+Simulazione!J50*Dati!$H$12</f>
        <v>1</v>
      </c>
      <c r="M50" s="9">
        <f>G50*Dati!$E$9+H50*Dati!$E$10+I50*Dati!$E$11+Simulazione!J50*Dati!$E$12</f>
        <v>8000</v>
      </c>
      <c r="N50" s="9">
        <f>IF(G50-G49=0,0,(G50-G49)*Dati!$J$9)+IF(H50-H49=0,0,(H50-H49)*Dati!$J$10)+IF(I50-I49=0,0,(I50-I49)*Dati!$J$11)+IF(J50-J49=0,0,(J50-J49)*Dati!$J$12)</f>
        <v>0</v>
      </c>
      <c r="O50" s="34">
        <f t="shared" si="14"/>
        <v>0</v>
      </c>
      <c r="P50" s="34">
        <f t="shared" si="3"/>
        <v>0</v>
      </c>
      <c r="Q50" s="34">
        <f t="shared" si="15"/>
        <v>0</v>
      </c>
      <c r="R50" s="34">
        <f t="shared" si="16"/>
        <v>1</v>
      </c>
      <c r="S50" s="40">
        <f t="shared" si="4"/>
        <v>1</v>
      </c>
      <c r="T50" s="43">
        <f t="shared" si="5"/>
        <v>1</v>
      </c>
      <c r="U50" s="3">
        <f>O50*Dati!$B$3+Simulazione!P50*Dati!$B$4+Simulazione!Q50*Dati!$B$5+Simulazione!R50*Dati!$B$6</f>
        <v>40000</v>
      </c>
      <c r="V50" s="35">
        <f>IF(R50*Dati!$Q$6&lt;K50,R50*Dati!$Q$6,K50)</f>
        <v>108</v>
      </c>
      <c r="W50" s="35">
        <f>IF(R50*Dati!$P$6+SUM(V50:V50)&lt;K50,R50*Dati!$P$6,K50-SUM(V50:V50))</f>
        <v>132</v>
      </c>
      <c r="X50" s="35">
        <f>IF(R50*Dati!$O$6+SUM(V50:W50)&lt;K50,R50*Dati!$O$6,K50-SUM(V50:W50))</f>
        <v>0</v>
      </c>
      <c r="Y50" s="35">
        <f>IF(R50*Dati!$N$6+SUM(V50:X50)&lt;K50,R50*Dati!$N$6,K50-SUM(V50:X50))</f>
        <v>0</v>
      </c>
      <c r="Z50" s="35">
        <f>IF($Q50*Dati!$Q$5+SUM(V50:Y50)&lt;$K50,$Q50*Dati!$Q$5,$K50-SUM(V50:Y50))</f>
        <v>0</v>
      </c>
      <c r="AA50" s="35">
        <f>IF($Q50*Dati!$P$5+SUM(V50:Z50)&lt;$K50,$Q50*Dati!$P$5,$K50-SUM(V50:Z50))</f>
        <v>0</v>
      </c>
      <c r="AB50" s="35">
        <f>IF($Q50*Dati!$O$5+SUM(V50:AA50)&lt;$K50,$Q50*Dati!$O$5,$K50-SUM(V50:AA50))</f>
        <v>0</v>
      </c>
      <c r="AC50" s="35">
        <f>IF($Q50*Dati!$N$5+SUM(V50:AB50)&lt;$K50,$Q50*Dati!$N$5,$K50-SUM(V50:AB50))</f>
        <v>0</v>
      </c>
      <c r="AD50" s="35">
        <f>IF($P50*Dati!$Q$4+SUM(V50:AC50)&lt;$K50,$P50*Dati!$Q$4,$K50-SUM(V50:AC50))</f>
        <v>0</v>
      </c>
      <c r="AE50" s="35">
        <f>IF($P50*Dati!$P$4+SUM(V50:AD50)&lt;$K50,$P50*Dati!$P$4,$K50-SUM(V50:AD50))</f>
        <v>0</v>
      </c>
      <c r="AF50" s="35">
        <f>IF($P50*Dati!$O$4+SUM(V50:AE50)&lt;$K50,$P50*Dati!$O$4,$K50-SUM(V50:AE50))</f>
        <v>0</v>
      </c>
      <c r="AG50" s="35">
        <f>IF($P50*Dati!$N$4+SUM(V50:AF50)&lt;$K50,$P50*Dati!$N$4,$K50-SUM(V50:AF50))</f>
        <v>0</v>
      </c>
      <c r="AH50" s="35">
        <f>IF($O50*Dati!$Q$3+SUM(V50:AG50)&lt;$K50,$O50*Dati!$Q$3,$K50-SUM(V50:AG50))</f>
        <v>0</v>
      </c>
      <c r="AI50" s="35">
        <f>IF($O50*Dati!$P$3+SUM(V50:AH50)&lt;$K50,$O50*Dati!$P$3,$K50-SUM(V50:AH50))</f>
        <v>0</v>
      </c>
      <c r="AJ50" s="35">
        <f>IF($O50*Dati!$O$3+SUM(V50:AI50)&lt;$K50,$O50*Dati!$O$3,$K50-SUM(V50:AI50))</f>
        <v>0</v>
      </c>
      <c r="AK50" s="35">
        <f>IF($O50*Dati!$N$3+SUM(V50:AJ50)&lt;$K50,$O50*Dati!$N$3,$K50-SUM(V50:AJ50))</f>
        <v>0</v>
      </c>
      <c r="AL50" s="35">
        <f t="shared" si="6"/>
        <v>240</v>
      </c>
      <c r="AM50" s="3">
        <f>(V50*Dati!$U$6+W50*Dati!$T$6+X50*Dati!$S$6+Y50*Dati!$R$6)+(Z50*Dati!$U$5+AA50*Dati!$T$5+AB50*Dati!$S$5+AC50*Dati!$R$5)+(AD50*Dati!$U$4+AE50*Dati!$T$4+AF50*Dati!$S$4+AG50*Dati!$R$4)+(AH50*Dati!$U$3+AI50*Dati!$T$3+AJ50*Dati!$S$3+AK50*Dati!$R$3)</f>
        <v>91380</v>
      </c>
      <c r="AN50" s="34">
        <f t="shared" si="17"/>
        <v>1</v>
      </c>
      <c r="AO50" s="34">
        <f t="shared" si="17"/>
        <v>0</v>
      </c>
      <c r="AP50" s="34">
        <f t="shared" si="18"/>
        <v>0</v>
      </c>
      <c r="AQ50" s="34">
        <f t="shared" si="19"/>
        <v>0</v>
      </c>
      <c r="AR50" s="6">
        <f>AN50*Dati!$B$21+AO50*Dati!$B$22+AP50*Dati!$B$23+AQ50*Dati!$B$24</f>
        <v>2000</v>
      </c>
    </row>
    <row r="51" spans="1:44" x14ac:dyDescent="0.25">
      <c r="A51" s="48">
        <f t="shared" ref="A51" si="21">A39+1</f>
        <v>5</v>
      </c>
      <c r="B51" s="11">
        <f t="shared" si="8"/>
        <v>49</v>
      </c>
      <c r="C51" s="3">
        <f t="shared" si="9"/>
        <v>1126701.0333333341</v>
      </c>
      <c r="D51" s="3">
        <f t="shared" si="10"/>
        <v>41380</v>
      </c>
      <c r="E51" s="3">
        <f>IF(D51&gt;0,(IF(D51&lt;Dati!$B$46,D51*Dati!$B$47,Dati!$B$46*Dati!$B$47)+IF(IF(D51-Dati!$B$46&gt;0,D51-Dati!$B$46,0)&lt;(Dati!$C$46-Dati!$B$46),IF(D51-Dati!$B$46&gt;0,D51-Dati!$B$46,0)*Dati!$C$47,(Dati!$C$46-Dati!$B$46)*Dati!$C$47)+IF(IF(D51-Dati!$C$46&gt;0,D51-Dati!$C$46,0)&lt;(Dati!$D$46-Dati!$C$46),IF(D51-Dati!$C$46&gt;0,D51-Dati!$C$46,0)*Dati!$D$47,(Dati!$D$46-Dati!$C$46)*Dati!$D$47)+IF(IF(D51-Dati!$D$46&gt;0,D51-Dati!$D$46,0)&lt;(Dati!$E$46-Dati!$D$46),IF(D51-Dati!$D$46&gt;0,D51-Dati!$D$46,0)*Dati!$E$47,(Dati!$E$46-Dati!$D$46)*Dati!$E$47)+IF(D51-Dati!$E$46&gt;0,D51-Dati!$E$46,0)*Dati!$F$47),0)</f>
        <v>17224.233333333334</v>
      </c>
      <c r="F51" s="3">
        <f t="shared" si="0"/>
        <v>24155.766666666666</v>
      </c>
      <c r="G51" s="39">
        <f t="shared" si="1"/>
        <v>1</v>
      </c>
      <c r="H51" s="39">
        <f t="shared" si="11"/>
        <v>0</v>
      </c>
      <c r="I51" s="39">
        <f t="shared" si="12"/>
        <v>0</v>
      </c>
      <c r="J51" s="39">
        <f t="shared" si="13"/>
        <v>0</v>
      </c>
      <c r="K51" s="37">
        <f>G51*Dati!$F$9+H51*Dati!$F$10+I51*Dati!$F$11+Simulazione!J51*Dati!$F$12</f>
        <v>450</v>
      </c>
      <c r="L51" s="37">
        <f>G51*Dati!$H$9+H51*Dati!$H$10+I51*Dati!$H$11+Simulazione!J51*Dati!$H$12</f>
        <v>1</v>
      </c>
      <c r="M51" s="9">
        <f>G51*Dati!$E$9+H51*Dati!$E$10+I51*Dati!$E$11+Simulazione!J51*Dati!$E$12</f>
        <v>8000</v>
      </c>
      <c r="N51" s="9">
        <f>IF(G51-G50=0,0,(G51-G50)*Dati!$J$9)+IF(H51-H50=0,0,(H51-H50)*Dati!$J$10)+IF(I51-I50=0,0,(I51-I50)*Dati!$J$11)+IF(J51-J50=0,0,(J51-J50)*Dati!$J$12)</f>
        <v>0</v>
      </c>
      <c r="O51" s="34">
        <f t="shared" si="14"/>
        <v>0</v>
      </c>
      <c r="P51" s="34">
        <f t="shared" si="3"/>
        <v>0</v>
      </c>
      <c r="Q51" s="34">
        <f t="shared" si="15"/>
        <v>0</v>
      </c>
      <c r="R51" s="34">
        <f t="shared" si="16"/>
        <v>1</v>
      </c>
      <c r="S51" s="40">
        <f t="shared" si="4"/>
        <v>1</v>
      </c>
      <c r="T51" s="43">
        <f t="shared" si="5"/>
        <v>1</v>
      </c>
      <c r="U51" s="3">
        <f>O51*Dati!$B$3+Simulazione!P51*Dati!$B$4+Simulazione!Q51*Dati!$B$5+Simulazione!R51*Dati!$B$6</f>
        <v>40000</v>
      </c>
      <c r="V51" s="35">
        <f>IF(R51*Dati!$Q$6&lt;K51,R51*Dati!$Q$6,K51)</f>
        <v>108</v>
      </c>
      <c r="W51" s="35">
        <f>IF(R51*Dati!$P$6+SUM(V51:V51)&lt;K51,R51*Dati!$P$6,K51-SUM(V51:V51))</f>
        <v>132</v>
      </c>
      <c r="X51" s="35">
        <f>IF(R51*Dati!$O$6+SUM(V51:W51)&lt;K51,R51*Dati!$O$6,K51-SUM(V51:W51))</f>
        <v>0</v>
      </c>
      <c r="Y51" s="35">
        <f>IF(R51*Dati!$N$6+SUM(V51:X51)&lt;K51,R51*Dati!$N$6,K51-SUM(V51:X51))</f>
        <v>0</v>
      </c>
      <c r="Z51" s="35">
        <f>IF($Q51*Dati!$Q$5+SUM(V51:Y51)&lt;$K51,$Q51*Dati!$Q$5,$K51-SUM(V51:Y51))</f>
        <v>0</v>
      </c>
      <c r="AA51" s="35">
        <f>IF($Q51*Dati!$P$5+SUM(V51:Z51)&lt;$K51,$Q51*Dati!$P$5,$K51-SUM(V51:Z51))</f>
        <v>0</v>
      </c>
      <c r="AB51" s="35">
        <f>IF($Q51*Dati!$O$5+SUM(V51:AA51)&lt;$K51,$Q51*Dati!$O$5,$K51-SUM(V51:AA51))</f>
        <v>0</v>
      </c>
      <c r="AC51" s="35">
        <f>IF($Q51*Dati!$N$5+SUM(V51:AB51)&lt;$K51,$Q51*Dati!$N$5,$K51-SUM(V51:AB51))</f>
        <v>0</v>
      </c>
      <c r="AD51" s="35">
        <f>IF($P51*Dati!$Q$4+SUM(V51:AC51)&lt;$K51,$P51*Dati!$Q$4,$K51-SUM(V51:AC51))</f>
        <v>0</v>
      </c>
      <c r="AE51" s="35">
        <f>IF($P51*Dati!$P$4+SUM(V51:AD51)&lt;$K51,$P51*Dati!$P$4,$K51-SUM(V51:AD51))</f>
        <v>0</v>
      </c>
      <c r="AF51" s="35">
        <f>IF($P51*Dati!$O$4+SUM(V51:AE51)&lt;$K51,$P51*Dati!$O$4,$K51-SUM(V51:AE51))</f>
        <v>0</v>
      </c>
      <c r="AG51" s="35">
        <f>IF($P51*Dati!$N$4+SUM(V51:AF51)&lt;$K51,$P51*Dati!$N$4,$K51-SUM(V51:AF51))</f>
        <v>0</v>
      </c>
      <c r="AH51" s="35">
        <f>IF($O51*Dati!$Q$3+SUM(V51:AG51)&lt;$K51,$O51*Dati!$Q$3,$K51-SUM(V51:AG51))</f>
        <v>0</v>
      </c>
      <c r="AI51" s="35">
        <f>IF($O51*Dati!$P$3+SUM(V51:AH51)&lt;$K51,$O51*Dati!$P$3,$K51-SUM(V51:AH51))</f>
        <v>0</v>
      </c>
      <c r="AJ51" s="35">
        <f>IF($O51*Dati!$O$3+SUM(V51:AI51)&lt;$K51,$O51*Dati!$O$3,$K51-SUM(V51:AI51))</f>
        <v>0</v>
      </c>
      <c r="AK51" s="35">
        <f>IF($O51*Dati!$N$3+SUM(V51:AJ51)&lt;$K51,$O51*Dati!$N$3,$K51-SUM(V51:AJ51))</f>
        <v>0</v>
      </c>
      <c r="AL51" s="35">
        <f t="shared" si="6"/>
        <v>240</v>
      </c>
      <c r="AM51" s="3">
        <f>(V51*Dati!$U$6+W51*Dati!$T$6+X51*Dati!$S$6+Y51*Dati!$R$6)+(Z51*Dati!$U$5+AA51*Dati!$T$5+AB51*Dati!$S$5+AC51*Dati!$R$5)+(AD51*Dati!$U$4+AE51*Dati!$T$4+AF51*Dati!$S$4+AG51*Dati!$R$4)+(AH51*Dati!$U$3+AI51*Dati!$T$3+AJ51*Dati!$S$3+AK51*Dati!$R$3)</f>
        <v>91380</v>
      </c>
      <c r="AN51" s="34">
        <f t="shared" si="17"/>
        <v>1</v>
      </c>
      <c r="AO51" s="34">
        <f t="shared" si="17"/>
        <v>0</v>
      </c>
      <c r="AP51" s="34">
        <f t="shared" si="18"/>
        <v>0</v>
      </c>
      <c r="AQ51" s="34">
        <f t="shared" si="19"/>
        <v>0</v>
      </c>
      <c r="AR51" s="6">
        <f>AN51*Dati!$B$21+AO51*Dati!$B$22+AP51*Dati!$B$23+AQ51*Dati!$B$24</f>
        <v>2000</v>
      </c>
    </row>
    <row r="52" spans="1:44" x14ac:dyDescent="0.25">
      <c r="A52" s="49"/>
      <c r="B52" s="11">
        <f t="shared" si="8"/>
        <v>50</v>
      </c>
      <c r="C52" s="3">
        <f t="shared" si="9"/>
        <v>1150856.8000000007</v>
      </c>
      <c r="D52" s="3">
        <f t="shared" si="10"/>
        <v>41380</v>
      </c>
      <c r="E52" s="3">
        <f>IF(D52&gt;0,(IF(D52&lt;Dati!$B$46,D52*Dati!$B$47,Dati!$B$46*Dati!$B$47)+IF(IF(D52-Dati!$B$46&gt;0,D52-Dati!$B$46,0)&lt;(Dati!$C$46-Dati!$B$46),IF(D52-Dati!$B$46&gt;0,D52-Dati!$B$46,0)*Dati!$C$47,(Dati!$C$46-Dati!$B$46)*Dati!$C$47)+IF(IF(D52-Dati!$C$46&gt;0,D52-Dati!$C$46,0)&lt;(Dati!$D$46-Dati!$C$46),IF(D52-Dati!$C$46&gt;0,D52-Dati!$C$46,0)*Dati!$D$47,(Dati!$D$46-Dati!$C$46)*Dati!$D$47)+IF(IF(D52-Dati!$D$46&gt;0,D52-Dati!$D$46,0)&lt;(Dati!$E$46-Dati!$D$46),IF(D52-Dati!$D$46&gt;0,D52-Dati!$D$46,0)*Dati!$E$47,(Dati!$E$46-Dati!$D$46)*Dati!$E$47)+IF(D52-Dati!$E$46&gt;0,D52-Dati!$E$46,0)*Dati!$F$47),0)</f>
        <v>17224.233333333334</v>
      </c>
      <c r="F52" s="3">
        <f t="shared" si="0"/>
        <v>24155.766666666666</v>
      </c>
      <c r="G52" s="39">
        <f t="shared" si="1"/>
        <v>1</v>
      </c>
      <c r="H52" s="39">
        <f t="shared" si="11"/>
        <v>0</v>
      </c>
      <c r="I52" s="39">
        <f t="shared" si="12"/>
        <v>0</v>
      </c>
      <c r="J52" s="39">
        <f t="shared" si="13"/>
        <v>0</v>
      </c>
      <c r="K52" s="37">
        <f>G52*Dati!$F$9+H52*Dati!$F$10+I52*Dati!$F$11+Simulazione!J52*Dati!$F$12</f>
        <v>450</v>
      </c>
      <c r="L52" s="37">
        <f>G52*Dati!$H$9+H52*Dati!$H$10+I52*Dati!$H$11+Simulazione!J52*Dati!$H$12</f>
        <v>1</v>
      </c>
      <c r="M52" s="9">
        <f>G52*Dati!$E$9+H52*Dati!$E$10+I52*Dati!$E$11+Simulazione!J52*Dati!$E$12</f>
        <v>8000</v>
      </c>
      <c r="N52" s="9">
        <f>IF(G52-G51=0,0,(G52-G51)*Dati!$J$9)+IF(H52-H51=0,0,(H52-H51)*Dati!$J$10)+IF(I52-I51=0,0,(I52-I51)*Dati!$J$11)+IF(J52-J51=0,0,(J52-J51)*Dati!$J$12)</f>
        <v>0</v>
      </c>
      <c r="O52" s="34">
        <f t="shared" si="14"/>
        <v>0</v>
      </c>
      <c r="P52" s="34">
        <f t="shared" si="3"/>
        <v>0</v>
      </c>
      <c r="Q52" s="34">
        <f t="shared" si="15"/>
        <v>0</v>
      </c>
      <c r="R52" s="34">
        <f t="shared" si="16"/>
        <v>1</v>
      </c>
      <c r="S52" s="40">
        <f t="shared" si="4"/>
        <v>1</v>
      </c>
      <c r="T52" s="43">
        <f t="shared" si="5"/>
        <v>1</v>
      </c>
      <c r="U52" s="3">
        <f>O52*Dati!$B$3+Simulazione!P52*Dati!$B$4+Simulazione!Q52*Dati!$B$5+Simulazione!R52*Dati!$B$6</f>
        <v>40000</v>
      </c>
      <c r="V52" s="35">
        <f>IF(R52*Dati!$Q$6&lt;K52,R52*Dati!$Q$6,K52)</f>
        <v>108</v>
      </c>
      <c r="W52" s="35">
        <f>IF(R52*Dati!$P$6+SUM(V52:V52)&lt;K52,R52*Dati!$P$6,K52-SUM(V52:V52))</f>
        <v>132</v>
      </c>
      <c r="X52" s="35">
        <f>IF(R52*Dati!$O$6+SUM(V52:W52)&lt;K52,R52*Dati!$O$6,K52-SUM(V52:W52))</f>
        <v>0</v>
      </c>
      <c r="Y52" s="35">
        <f>IF(R52*Dati!$N$6+SUM(V52:X52)&lt;K52,R52*Dati!$N$6,K52-SUM(V52:X52))</f>
        <v>0</v>
      </c>
      <c r="Z52" s="35">
        <f>IF($Q52*Dati!$Q$5+SUM(V52:Y52)&lt;$K52,$Q52*Dati!$Q$5,$K52-SUM(V52:Y52))</f>
        <v>0</v>
      </c>
      <c r="AA52" s="35">
        <f>IF($Q52*Dati!$P$5+SUM(V52:Z52)&lt;$K52,$Q52*Dati!$P$5,$K52-SUM(V52:Z52))</f>
        <v>0</v>
      </c>
      <c r="AB52" s="35">
        <f>IF($Q52*Dati!$O$5+SUM(V52:AA52)&lt;$K52,$Q52*Dati!$O$5,$K52-SUM(V52:AA52))</f>
        <v>0</v>
      </c>
      <c r="AC52" s="35">
        <f>IF($Q52*Dati!$N$5+SUM(V52:AB52)&lt;$K52,$Q52*Dati!$N$5,$K52-SUM(V52:AB52))</f>
        <v>0</v>
      </c>
      <c r="AD52" s="35">
        <f>IF($P52*Dati!$Q$4+SUM(V52:AC52)&lt;$K52,$P52*Dati!$Q$4,$K52-SUM(V52:AC52))</f>
        <v>0</v>
      </c>
      <c r="AE52" s="35">
        <f>IF($P52*Dati!$P$4+SUM(V52:AD52)&lt;$K52,$P52*Dati!$P$4,$K52-SUM(V52:AD52))</f>
        <v>0</v>
      </c>
      <c r="AF52" s="35">
        <f>IF($P52*Dati!$O$4+SUM(V52:AE52)&lt;$K52,$P52*Dati!$O$4,$K52-SUM(V52:AE52))</f>
        <v>0</v>
      </c>
      <c r="AG52" s="35">
        <f>IF($P52*Dati!$N$4+SUM(V52:AF52)&lt;$K52,$P52*Dati!$N$4,$K52-SUM(V52:AF52))</f>
        <v>0</v>
      </c>
      <c r="AH52" s="35">
        <f>IF($O52*Dati!$Q$3+SUM(V52:AG52)&lt;$K52,$O52*Dati!$Q$3,$K52-SUM(V52:AG52))</f>
        <v>0</v>
      </c>
      <c r="AI52" s="35">
        <f>IF($O52*Dati!$P$3+SUM(V52:AH52)&lt;$K52,$O52*Dati!$P$3,$K52-SUM(V52:AH52))</f>
        <v>0</v>
      </c>
      <c r="AJ52" s="35">
        <f>IF($O52*Dati!$O$3+SUM(V52:AI52)&lt;$K52,$O52*Dati!$O$3,$K52-SUM(V52:AI52))</f>
        <v>0</v>
      </c>
      <c r="AK52" s="35">
        <f>IF($O52*Dati!$N$3+SUM(V52:AJ52)&lt;$K52,$O52*Dati!$N$3,$K52-SUM(V52:AJ52))</f>
        <v>0</v>
      </c>
      <c r="AL52" s="35">
        <f t="shared" si="6"/>
        <v>240</v>
      </c>
      <c r="AM52" s="3">
        <f>(V52*Dati!$U$6+W52*Dati!$T$6+X52*Dati!$S$6+Y52*Dati!$R$6)+(Z52*Dati!$U$5+AA52*Dati!$T$5+AB52*Dati!$S$5+AC52*Dati!$R$5)+(AD52*Dati!$U$4+AE52*Dati!$T$4+AF52*Dati!$S$4+AG52*Dati!$R$4)+(AH52*Dati!$U$3+AI52*Dati!$T$3+AJ52*Dati!$S$3+AK52*Dati!$R$3)</f>
        <v>91380</v>
      </c>
      <c r="AN52" s="34">
        <f t="shared" si="17"/>
        <v>1</v>
      </c>
      <c r="AO52" s="34">
        <f t="shared" si="17"/>
        <v>0</v>
      </c>
      <c r="AP52" s="34">
        <f t="shared" si="18"/>
        <v>0</v>
      </c>
      <c r="AQ52" s="34">
        <f t="shared" si="19"/>
        <v>0</v>
      </c>
      <c r="AR52" s="6">
        <f>AN52*Dati!$B$21+AO52*Dati!$B$22+AP52*Dati!$B$23+AQ52*Dati!$B$24</f>
        <v>2000</v>
      </c>
    </row>
    <row r="53" spans="1:44" x14ac:dyDescent="0.25">
      <c r="A53" s="49"/>
      <c r="B53" s="11">
        <f t="shared" si="8"/>
        <v>51</v>
      </c>
      <c r="C53" s="3">
        <f t="shared" si="9"/>
        <v>1175012.5666666673</v>
      </c>
      <c r="D53" s="3">
        <f t="shared" si="10"/>
        <v>41380</v>
      </c>
      <c r="E53" s="3">
        <f>IF(D53&gt;0,(IF(D53&lt;Dati!$B$46,D53*Dati!$B$47,Dati!$B$46*Dati!$B$47)+IF(IF(D53-Dati!$B$46&gt;0,D53-Dati!$B$46,0)&lt;(Dati!$C$46-Dati!$B$46),IF(D53-Dati!$B$46&gt;0,D53-Dati!$B$46,0)*Dati!$C$47,(Dati!$C$46-Dati!$B$46)*Dati!$C$47)+IF(IF(D53-Dati!$C$46&gt;0,D53-Dati!$C$46,0)&lt;(Dati!$D$46-Dati!$C$46),IF(D53-Dati!$C$46&gt;0,D53-Dati!$C$46,0)*Dati!$D$47,(Dati!$D$46-Dati!$C$46)*Dati!$D$47)+IF(IF(D53-Dati!$D$46&gt;0,D53-Dati!$D$46,0)&lt;(Dati!$E$46-Dati!$D$46),IF(D53-Dati!$D$46&gt;0,D53-Dati!$D$46,0)*Dati!$E$47,(Dati!$E$46-Dati!$D$46)*Dati!$E$47)+IF(D53-Dati!$E$46&gt;0,D53-Dati!$E$46,0)*Dati!$F$47),0)</f>
        <v>17224.233333333334</v>
      </c>
      <c r="F53" s="3">
        <f t="shared" si="0"/>
        <v>24155.766666666666</v>
      </c>
      <c r="G53" s="39">
        <f t="shared" si="1"/>
        <v>1</v>
      </c>
      <c r="H53" s="39">
        <f t="shared" si="11"/>
        <v>0</v>
      </c>
      <c r="I53" s="39">
        <f t="shared" si="12"/>
        <v>0</v>
      </c>
      <c r="J53" s="39">
        <f t="shared" si="13"/>
        <v>0</v>
      </c>
      <c r="K53" s="37">
        <f>G53*Dati!$F$9+H53*Dati!$F$10+I53*Dati!$F$11+Simulazione!J53*Dati!$F$12</f>
        <v>450</v>
      </c>
      <c r="L53" s="37">
        <f>G53*Dati!$H$9+H53*Dati!$H$10+I53*Dati!$H$11+Simulazione!J53*Dati!$H$12</f>
        <v>1</v>
      </c>
      <c r="M53" s="9">
        <f>G53*Dati!$E$9+H53*Dati!$E$10+I53*Dati!$E$11+Simulazione!J53*Dati!$E$12</f>
        <v>8000</v>
      </c>
      <c r="N53" s="9">
        <f>IF(G53-G52=0,0,(G53-G52)*Dati!$J$9)+IF(H53-H52=0,0,(H53-H52)*Dati!$J$10)+IF(I53-I52=0,0,(I53-I52)*Dati!$J$11)+IF(J53-J52=0,0,(J53-J52)*Dati!$J$12)</f>
        <v>0</v>
      </c>
      <c r="O53" s="34">
        <f t="shared" si="14"/>
        <v>0</v>
      </c>
      <c r="P53" s="34">
        <f t="shared" si="3"/>
        <v>0</v>
      </c>
      <c r="Q53" s="34">
        <f t="shared" si="15"/>
        <v>0</v>
      </c>
      <c r="R53" s="34">
        <f t="shared" si="16"/>
        <v>1</v>
      </c>
      <c r="S53" s="40">
        <f t="shared" si="4"/>
        <v>1</v>
      </c>
      <c r="T53" s="43">
        <f t="shared" si="5"/>
        <v>1</v>
      </c>
      <c r="U53" s="3">
        <f>O53*Dati!$B$3+Simulazione!P53*Dati!$B$4+Simulazione!Q53*Dati!$B$5+Simulazione!R53*Dati!$B$6</f>
        <v>40000</v>
      </c>
      <c r="V53" s="35">
        <f>IF(R53*Dati!$Q$6&lt;K53,R53*Dati!$Q$6,K53)</f>
        <v>108</v>
      </c>
      <c r="W53" s="35">
        <f>IF(R53*Dati!$P$6+SUM(V53:V53)&lt;K53,R53*Dati!$P$6,K53-SUM(V53:V53))</f>
        <v>132</v>
      </c>
      <c r="X53" s="35">
        <f>IF(R53*Dati!$O$6+SUM(V53:W53)&lt;K53,R53*Dati!$O$6,K53-SUM(V53:W53))</f>
        <v>0</v>
      </c>
      <c r="Y53" s="35">
        <f>IF(R53*Dati!$N$6+SUM(V53:X53)&lt;K53,R53*Dati!$N$6,K53-SUM(V53:X53))</f>
        <v>0</v>
      </c>
      <c r="Z53" s="35">
        <f>IF($Q53*Dati!$Q$5+SUM(V53:Y53)&lt;$K53,$Q53*Dati!$Q$5,$K53-SUM(V53:Y53))</f>
        <v>0</v>
      </c>
      <c r="AA53" s="35">
        <f>IF($Q53*Dati!$P$5+SUM(V53:Z53)&lt;$K53,$Q53*Dati!$P$5,$K53-SUM(V53:Z53))</f>
        <v>0</v>
      </c>
      <c r="AB53" s="35">
        <f>IF($Q53*Dati!$O$5+SUM(V53:AA53)&lt;$K53,$Q53*Dati!$O$5,$K53-SUM(V53:AA53))</f>
        <v>0</v>
      </c>
      <c r="AC53" s="35">
        <f>IF($Q53*Dati!$N$5+SUM(V53:AB53)&lt;$K53,$Q53*Dati!$N$5,$K53-SUM(V53:AB53))</f>
        <v>0</v>
      </c>
      <c r="AD53" s="35">
        <f>IF($P53*Dati!$Q$4+SUM(V53:AC53)&lt;$K53,$P53*Dati!$Q$4,$K53-SUM(V53:AC53))</f>
        <v>0</v>
      </c>
      <c r="AE53" s="35">
        <f>IF($P53*Dati!$P$4+SUM(V53:AD53)&lt;$K53,$P53*Dati!$P$4,$K53-SUM(V53:AD53))</f>
        <v>0</v>
      </c>
      <c r="AF53" s="35">
        <f>IF($P53*Dati!$O$4+SUM(V53:AE53)&lt;$K53,$P53*Dati!$O$4,$K53-SUM(V53:AE53))</f>
        <v>0</v>
      </c>
      <c r="AG53" s="35">
        <f>IF($P53*Dati!$N$4+SUM(V53:AF53)&lt;$K53,$P53*Dati!$N$4,$K53-SUM(V53:AF53))</f>
        <v>0</v>
      </c>
      <c r="AH53" s="35">
        <f>IF($O53*Dati!$Q$3+SUM(V53:AG53)&lt;$K53,$O53*Dati!$Q$3,$K53-SUM(V53:AG53))</f>
        <v>0</v>
      </c>
      <c r="AI53" s="35">
        <f>IF($O53*Dati!$P$3+SUM(V53:AH53)&lt;$K53,$O53*Dati!$P$3,$K53-SUM(V53:AH53))</f>
        <v>0</v>
      </c>
      <c r="AJ53" s="35">
        <f>IF($O53*Dati!$O$3+SUM(V53:AI53)&lt;$K53,$O53*Dati!$O$3,$K53-SUM(V53:AI53))</f>
        <v>0</v>
      </c>
      <c r="AK53" s="35">
        <f>IF($O53*Dati!$N$3+SUM(V53:AJ53)&lt;$K53,$O53*Dati!$N$3,$K53-SUM(V53:AJ53))</f>
        <v>0</v>
      </c>
      <c r="AL53" s="35">
        <f t="shared" si="6"/>
        <v>240</v>
      </c>
      <c r="AM53" s="3">
        <f>(V53*Dati!$U$6+W53*Dati!$T$6+X53*Dati!$S$6+Y53*Dati!$R$6)+(Z53*Dati!$U$5+AA53*Dati!$T$5+AB53*Dati!$S$5+AC53*Dati!$R$5)+(AD53*Dati!$U$4+AE53*Dati!$T$4+AF53*Dati!$S$4+AG53*Dati!$R$4)+(AH53*Dati!$U$3+AI53*Dati!$T$3+AJ53*Dati!$S$3+AK53*Dati!$R$3)</f>
        <v>91380</v>
      </c>
      <c r="AN53" s="34">
        <f t="shared" si="17"/>
        <v>1</v>
      </c>
      <c r="AO53" s="34">
        <f t="shared" si="17"/>
        <v>0</v>
      </c>
      <c r="AP53" s="34">
        <f t="shared" si="18"/>
        <v>0</v>
      </c>
      <c r="AQ53" s="34">
        <f t="shared" si="19"/>
        <v>0</v>
      </c>
      <c r="AR53" s="6">
        <f>AN53*Dati!$B$21+AO53*Dati!$B$22+AP53*Dati!$B$23+AQ53*Dati!$B$24</f>
        <v>2000</v>
      </c>
    </row>
    <row r="54" spans="1:44" x14ac:dyDescent="0.25">
      <c r="A54" s="49"/>
      <c r="B54" s="11">
        <f t="shared" si="8"/>
        <v>52</v>
      </c>
      <c r="C54" s="3">
        <f t="shared" si="9"/>
        <v>1199168.333333334</v>
      </c>
      <c r="D54" s="3">
        <f t="shared" si="10"/>
        <v>41380</v>
      </c>
      <c r="E54" s="3">
        <f>IF(D54&gt;0,(IF(D54&lt;Dati!$B$46,D54*Dati!$B$47,Dati!$B$46*Dati!$B$47)+IF(IF(D54-Dati!$B$46&gt;0,D54-Dati!$B$46,0)&lt;(Dati!$C$46-Dati!$B$46),IF(D54-Dati!$B$46&gt;0,D54-Dati!$B$46,0)*Dati!$C$47,(Dati!$C$46-Dati!$B$46)*Dati!$C$47)+IF(IF(D54-Dati!$C$46&gt;0,D54-Dati!$C$46,0)&lt;(Dati!$D$46-Dati!$C$46),IF(D54-Dati!$C$46&gt;0,D54-Dati!$C$46,0)*Dati!$D$47,(Dati!$D$46-Dati!$C$46)*Dati!$D$47)+IF(IF(D54-Dati!$D$46&gt;0,D54-Dati!$D$46,0)&lt;(Dati!$E$46-Dati!$D$46),IF(D54-Dati!$D$46&gt;0,D54-Dati!$D$46,0)*Dati!$E$47,(Dati!$E$46-Dati!$D$46)*Dati!$E$47)+IF(D54-Dati!$E$46&gt;0,D54-Dati!$E$46,0)*Dati!$F$47),0)</f>
        <v>17224.233333333334</v>
      </c>
      <c r="F54" s="3">
        <f t="shared" si="0"/>
        <v>24155.766666666666</v>
      </c>
      <c r="G54" s="39">
        <f t="shared" si="1"/>
        <v>1</v>
      </c>
      <c r="H54" s="39">
        <f t="shared" si="11"/>
        <v>0</v>
      </c>
      <c r="I54" s="39">
        <f t="shared" si="12"/>
        <v>0</v>
      </c>
      <c r="J54" s="39">
        <f t="shared" si="13"/>
        <v>0</v>
      </c>
      <c r="K54" s="37">
        <f>G54*Dati!$F$9+H54*Dati!$F$10+I54*Dati!$F$11+Simulazione!J54*Dati!$F$12</f>
        <v>450</v>
      </c>
      <c r="L54" s="37">
        <f>G54*Dati!$H$9+H54*Dati!$H$10+I54*Dati!$H$11+Simulazione!J54*Dati!$H$12</f>
        <v>1</v>
      </c>
      <c r="M54" s="9">
        <f>G54*Dati!$E$9+H54*Dati!$E$10+I54*Dati!$E$11+Simulazione!J54*Dati!$E$12</f>
        <v>8000</v>
      </c>
      <c r="N54" s="9">
        <f>IF(G54-G53=0,0,(G54-G53)*Dati!$J$9)+IF(H54-H53=0,0,(H54-H53)*Dati!$J$10)+IF(I54-I53=0,0,(I54-I53)*Dati!$J$11)+IF(J54-J53=0,0,(J54-J53)*Dati!$J$12)</f>
        <v>0</v>
      </c>
      <c r="O54" s="34">
        <f t="shared" si="14"/>
        <v>0</v>
      </c>
      <c r="P54" s="34">
        <f t="shared" si="3"/>
        <v>0</v>
      </c>
      <c r="Q54" s="34">
        <f t="shared" si="15"/>
        <v>0</v>
      </c>
      <c r="R54" s="34">
        <f t="shared" si="16"/>
        <v>1</v>
      </c>
      <c r="S54" s="40">
        <f t="shared" si="4"/>
        <v>1</v>
      </c>
      <c r="T54" s="43">
        <f t="shared" si="5"/>
        <v>1</v>
      </c>
      <c r="U54" s="3">
        <f>O54*Dati!$B$3+Simulazione!P54*Dati!$B$4+Simulazione!Q54*Dati!$B$5+Simulazione!R54*Dati!$B$6</f>
        <v>40000</v>
      </c>
      <c r="V54" s="35">
        <f>IF(R54*Dati!$Q$6&lt;K54,R54*Dati!$Q$6,K54)</f>
        <v>108</v>
      </c>
      <c r="W54" s="35">
        <f>IF(R54*Dati!$P$6+SUM(V54:V54)&lt;K54,R54*Dati!$P$6,K54-SUM(V54:V54))</f>
        <v>132</v>
      </c>
      <c r="X54" s="35">
        <f>IF(R54*Dati!$O$6+SUM(V54:W54)&lt;K54,R54*Dati!$O$6,K54-SUM(V54:W54))</f>
        <v>0</v>
      </c>
      <c r="Y54" s="35">
        <f>IF(R54*Dati!$N$6+SUM(V54:X54)&lt;K54,R54*Dati!$N$6,K54-SUM(V54:X54))</f>
        <v>0</v>
      </c>
      <c r="Z54" s="35">
        <f>IF($Q54*Dati!$Q$5+SUM(V54:Y54)&lt;$K54,$Q54*Dati!$Q$5,$K54-SUM(V54:Y54))</f>
        <v>0</v>
      </c>
      <c r="AA54" s="35">
        <f>IF($Q54*Dati!$P$5+SUM(V54:Z54)&lt;$K54,$Q54*Dati!$P$5,$K54-SUM(V54:Z54))</f>
        <v>0</v>
      </c>
      <c r="AB54" s="35">
        <f>IF($Q54*Dati!$O$5+SUM(V54:AA54)&lt;$K54,$Q54*Dati!$O$5,$K54-SUM(V54:AA54))</f>
        <v>0</v>
      </c>
      <c r="AC54" s="35">
        <f>IF($Q54*Dati!$N$5+SUM(V54:AB54)&lt;$K54,$Q54*Dati!$N$5,$K54-SUM(V54:AB54))</f>
        <v>0</v>
      </c>
      <c r="AD54" s="35">
        <f>IF($P54*Dati!$Q$4+SUM(V54:AC54)&lt;$K54,$P54*Dati!$Q$4,$K54-SUM(V54:AC54))</f>
        <v>0</v>
      </c>
      <c r="AE54" s="35">
        <f>IF($P54*Dati!$P$4+SUM(V54:AD54)&lt;$K54,$P54*Dati!$P$4,$K54-SUM(V54:AD54))</f>
        <v>0</v>
      </c>
      <c r="AF54" s="35">
        <f>IF($P54*Dati!$O$4+SUM(V54:AE54)&lt;$K54,$P54*Dati!$O$4,$K54-SUM(V54:AE54))</f>
        <v>0</v>
      </c>
      <c r="AG54" s="35">
        <f>IF($P54*Dati!$N$4+SUM(V54:AF54)&lt;$K54,$P54*Dati!$N$4,$K54-SUM(V54:AF54))</f>
        <v>0</v>
      </c>
      <c r="AH54" s="35">
        <f>IF($O54*Dati!$Q$3+SUM(V54:AG54)&lt;$K54,$O54*Dati!$Q$3,$K54-SUM(V54:AG54))</f>
        <v>0</v>
      </c>
      <c r="AI54" s="35">
        <f>IF($O54*Dati!$P$3+SUM(V54:AH54)&lt;$K54,$O54*Dati!$P$3,$K54-SUM(V54:AH54))</f>
        <v>0</v>
      </c>
      <c r="AJ54" s="35">
        <f>IF($O54*Dati!$O$3+SUM(V54:AI54)&lt;$K54,$O54*Dati!$O$3,$K54-SUM(V54:AI54))</f>
        <v>0</v>
      </c>
      <c r="AK54" s="35">
        <f>IF($O54*Dati!$N$3+SUM(V54:AJ54)&lt;$K54,$O54*Dati!$N$3,$K54-SUM(V54:AJ54))</f>
        <v>0</v>
      </c>
      <c r="AL54" s="35">
        <f t="shared" si="6"/>
        <v>240</v>
      </c>
      <c r="AM54" s="3">
        <f>(V54*Dati!$U$6+W54*Dati!$T$6+X54*Dati!$S$6+Y54*Dati!$R$6)+(Z54*Dati!$U$5+AA54*Dati!$T$5+AB54*Dati!$S$5+AC54*Dati!$R$5)+(AD54*Dati!$U$4+AE54*Dati!$T$4+AF54*Dati!$S$4+AG54*Dati!$R$4)+(AH54*Dati!$U$3+AI54*Dati!$T$3+AJ54*Dati!$S$3+AK54*Dati!$R$3)</f>
        <v>91380</v>
      </c>
      <c r="AN54" s="34">
        <f t="shared" si="17"/>
        <v>1</v>
      </c>
      <c r="AO54" s="34">
        <f t="shared" si="17"/>
        <v>0</v>
      </c>
      <c r="AP54" s="34">
        <f t="shared" si="18"/>
        <v>0</v>
      </c>
      <c r="AQ54" s="34">
        <f t="shared" si="19"/>
        <v>0</v>
      </c>
      <c r="AR54" s="6">
        <f>AN54*Dati!$B$21+AO54*Dati!$B$22+AP54*Dati!$B$23+AQ54*Dati!$B$24</f>
        <v>2000</v>
      </c>
    </row>
    <row r="55" spans="1:44" x14ac:dyDescent="0.25">
      <c r="A55" s="49"/>
      <c r="B55" s="11">
        <f t="shared" si="8"/>
        <v>53</v>
      </c>
      <c r="C55" s="3">
        <f t="shared" si="9"/>
        <v>1223324.1000000006</v>
      </c>
      <c r="D55" s="3">
        <f t="shared" si="10"/>
        <v>41380</v>
      </c>
      <c r="E55" s="3">
        <f>IF(D55&gt;0,(IF(D55&lt;Dati!$B$46,D55*Dati!$B$47,Dati!$B$46*Dati!$B$47)+IF(IF(D55-Dati!$B$46&gt;0,D55-Dati!$B$46,0)&lt;(Dati!$C$46-Dati!$B$46),IF(D55-Dati!$B$46&gt;0,D55-Dati!$B$46,0)*Dati!$C$47,(Dati!$C$46-Dati!$B$46)*Dati!$C$47)+IF(IF(D55-Dati!$C$46&gt;0,D55-Dati!$C$46,0)&lt;(Dati!$D$46-Dati!$C$46),IF(D55-Dati!$C$46&gt;0,D55-Dati!$C$46,0)*Dati!$D$47,(Dati!$D$46-Dati!$C$46)*Dati!$D$47)+IF(IF(D55-Dati!$D$46&gt;0,D55-Dati!$D$46,0)&lt;(Dati!$E$46-Dati!$D$46),IF(D55-Dati!$D$46&gt;0,D55-Dati!$D$46,0)*Dati!$E$47,(Dati!$E$46-Dati!$D$46)*Dati!$E$47)+IF(D55-Dati!$E$46&gt;0,D55-Dati!$E$46,0)*Dati!$F$47),0)</f>
        <v>17224.233333333334</v>
      </c>
      <c r="F55" s="3">
        <f t="shared" si="0"/>
        <v>24155.766666666666</v>
      </c>
      <c r="G55" s="39">
        <f t="shared" si="1"/>
        <v>1</v>
      </c>
      <c r="H55" s="39">
        <f t="shared" si="11"/>
        <v>0</v>
      </c>
      <c r="I55" s="39">
        <f t="shared" si="12"/>
        <v>0</v>
      </c>
      <c r="J55" s="39">
        <f t="shared" si="13"/>
        <v>0</v>
      </c>
      <c r="K55" s="37">
        <f>G55*Dati!$F$9+H55*Dati!$F$10+I55*Dati!$F$11+Simulazione!J55*Dati!$F$12</f>
        <v>450</v>
      </c>
      <c r="L55" s="37">
        <f>G55*Dati!$H$9+H55*Dati!$H$10+I55*Dati!$H$11+Simulazione!J55*Dati!$H$12</f>
        <v>1</v>
      </c>
      <c r="M55" s="9">
        <f>G55*Dati!$E$9+H55*Dati!$E$10+I55*Dati!$E$11+Simulazione!J55*Dati!$E$12</f>
        <v>8000</v>
      </c>
      <c r="N55" s="9">
        <f>IF(G55-G54=0,0,(G55-G54)*Dati!$J$9)+IF(H55-H54=0,0,(H55-H54)*Dati!$J$10)+IF(I55-I54=0,0,(I55-I54)*Dati!$J$11)+IF(J55-J54=0,0,(J55-J54)*Dati!$J$12)</f>
        <v>0</v>
      </c>
      <c r="O55" s="34">
        <f t="shared" si="14"/>
        <v>0</v>
      </c>
      <c r="P55" s="34">
        <f t="shared" si="3"/>
        <v>0</v>
      </c>
      <c r="Q55" s="34">
        <f t="shared" si="15"/>
        <v>0</v>
      </c>
      <c r="R55" s="34">
        <f t="shared" si="16"/>
        <v>1</v>
      </c>
      <c r="S55" s="40">
        <f t="shared" si="4"/>
        <v>1</v>
      </c>
      <c r="T55" s="43">
        <f t="shared" si="5"/>
        <v>1</v>
      </c>
      <c r="U55" s="3">
        <f>O55*Dati!$B$3+Simulazione!P55*Dati!$B$4+Simulazione!Q55*Dati!$B$5+Simulazione!R55*Dati!$B$6</f>
        <v>40000</v>
      </c>
      <c r="V55" s="35">
        <f>IF(R55*Dati!$Q$6&lt;K55,R55*Dati!$Q$6,K55)</f>
        <v>108</v>
      </c>
      <c r="W55" s="35">
        <f>IF(R55*Dati!$P$6+SUM(V55:V55)&lt;K55,R55*Dati!$P$6,K55-SUM(V55:V55))</f>
        <v>132</v>
      </c>
      <c r="X55" s="35">
        <f>IF(R55*Dati!$O$6+SUM(V55:W55)&lt;K55,R55*Dati!$O$6,K55-SUM(V55:W55))</f>
        <v>0</v>
      </c>
      <c r="Y55" s="35">
        <f>IF(R55*Dati!$N$6+SUM(V55:X55)&lt;K55,R55*Dati!$N$6,K55-SUM(V55:X55))</f>
        <v>0</v>
      </c>
      <c r="Z55" s="35">
        <f>IF($Q55*Dati!$Q$5+SUM(V55:Y55)&lt;$K55,$Q55*Dati!$Q$5,$K55-SUM(V55:Y55))</f>
        <v>0</v>
      </c>
      <c r="AA55" s="35">
        <f>IF($Q55*Dati!$P$5+SUM(V55:Z55)&lt;$K55,$Q55*Dati!$P$5,$K55-SUM(V55:Z55))</f>
        <v>0</v>
      </c>
      <c r="AB55" s="35">
        <f>IF($Q55*Dati!$O$5+SUM(V55:AA55)&lt;$K55,$Q55*Dati!$O$5,$K55-SUM(V55:AA55))</f>
        <v>0</v>
      </c>
      <c r="AC55" s="35">
        <f>IF($Q55*Dati!$N$5+SUM(V55:AB55)&lt;$K55,$Q55*Dati!$N$5,$K55-SUM(V55:AB55))</f>
        <v>0</v>
      </c>
      <c r="AD55" s="35">
        <f>IF($P55*Dati!$Q$4+SUM(V55:AC55)&lt;$K55,$P55*Dati!$Q$4,$K55-SUM(V55:AC55))</f>
        <v>0</v>
      </c>
      <c r="AE55" s="35">
        <f>IF($P55*Dati!$P$4+SUM(V55:AD55)&lt;$K55,$P55*Dati!$P$4,$K55-SUM(V55:AD55))</f>
        <v>0</v>
      </c>
      <c r="AF55" s="35">
        <f>IF($P55*Dati!$O$4+SUM(V55:AE55)&lt;$K55,$P55*Dati!$O$4,$K55-SUM(V55:AE55))</f>
        <v>0</v>
      </c>
      <c r="AG55" s="35">
        <f>IF($P55*Dati!$N$4+SUM(V55:AF55)&lt;$K55,$P55*Dati!$N$4,$K55-SUM(V55:AF55))</f>
        <v>0</v>
      </c>
      <c r="AH55" s="35">
        <f>IF($O55*Dati!$Q$3+SUM(V55:AG55)&lt;$K55,$O55*Dati!$Q$3,$K55-SUM(V55:AG55))</f>
        <v>0</v>
      </c>
      <c r="AI55" s="35">
        <f>IF($O55*Dati!$P$3+SUM(V55:AH55)&lt;$K55,$O55*Dati!$P$3,$K55-SUM(V55:AH55))</f>
        <v>0</v>
      </c>
      <c r="AJ55" s="35">
        <f>IF($O55*Dati!$O$3+SUM(V55:AI55)&lt;$K55,$O55*Dati!$O$3,$K55-SUM(V55:AI55))</f>
        <v>0</v>
      </c>
      <c r="AK55" s="35">
        <f>IF($O55*Dati!$N$3+SUM(V55:AJ55)&lt;$K55,$O55*Dati!$N$3,$K55-SUM(V55:AJ55))</f>
        <v>0</v>
      </c>
      <c r="AL55" s="35">
        <f t="shared" si="6"/>
        <v>240</v>
      </c>
      <c r="AM55" s="3">
        <f>(V55*Dati!$U$6+W55*Dati!$T$6+X55*Dati!$S$6+Y55*Dati!$R$6)+(Z55*Dati!$U$5+AA55*Dati!$T$5+AB55*Dati!$S$5+AC55*Dati!$R$5)+(AD55*Dati!$U$4+AE55*Dati!$T$4+AF55*Dati!$S$4+AG55*Dati!$R$4)+(AH55*Dati!$U$3+AI55*Dati!$T$3+AJ55*Dati!$S$3+AK55*Dati!$R$3)</f>
        <v>91380</v>
      </c>
      <c r="AN55" s="34">
        <f t="shared" si="17"/>
        <v>1</v>
      </c>
      <c r="AO55" s="34">
        <f t="shared" si="17"/>
        <v>0</v>
      </c>
      <c r="AP55" s="34">
        <f t="shared" si="18"/>
        <v>0</v>
      </c>
      <c r="AQ55" s="34">
        <f t="shared" si="19"/>
        <v>0</v>
      </c>
      <c r="AR55" s="6">
        <f>AN55*Dati!$B$21+AO55*Dati!$B$22+AP55*Dati!$B$23+AQ55*Dati!$B$24</f>
        <v>2000</v>
      </c>
    </row>
    <row r="56" spans="1:44" x14ac:dyDescent="0.25">
      <c r="A56" s="49"/>
      <c r="B56" s="11">
        <f t="shared" si="8"/>
        <v>54</v>
      </c>
      <c r="C56" s="3">
        <f t="shared" si="9"/>
        <v>1247479.8666666672</v>
      </c>
      <c r="D56" s="3">
        <f t="shared" si="10"/>
        <v>41380</v>
      </c>
      <c r="E56" s="3">
        <f>IF(D56&gt;0,(IF(D56&lt;Dati!$B$46,D56*Dati!$B$47,Dati!$B$46*Dati!$B$47)+IF(IF(D56-Dati!$B$46&gt;0,D56-Dati!$B$46,0)&lt;(Dati!$C$46-Dati!$B$46),IF(D56-Dati!$B$46&gt;0,D56-Dati!$B$46,0)*Dati!$C$47,(Dati!$C$46-Dati!$B$46)*Dati!$C$47)+IF(IF(D56-Dati!$C$46&gt;0,D56-Dati!$C$46,0)&lt;(Dati!$D$46-Dati!$C$46),IF(D56-Dati!$C$46&gt;0,D56-Dati!$C$46,0)*Dati!$D$47,(Dati!$D$46-Dati!$C$46)*Dati!$D$47)+IF(IF(D56-Dati!$D$46&gt;0,D56-Dati!$D$46,0)&lt;(Dati!$E$46-Dati!$D$46),IF(D56-Dati!$D$46&gt;0,D56-Dati!$D$46,0)*Dati!$E$47,(Dati!$E$46-Dati!$D$46)*Dati!$E$47)+IF(D56-Dati!$E$46&gt;0,D56-Dati!$E$46,0)*Dati!$F$47),0)</f>
        <v>17224.233333333334</v>
      </c>
      <c r="F56" s="3">
        <f t="shared" si="0"/>
        <v>24155.766666666666</v>
      </c>
      <c r="G56" s="39">
        <f t="shared" si="1"/>
        <v>1</v>
      </c>
      <c r="H56" s="39">
        <f t="shared" si="11"/>
        <v>0</v>
      </c>
      <c r="I56" s="39">
        <f t="shared" si="12"/>
        <v>0</v>
      </c>
      <c r="J56" s="39">
        <f t="shared" si="13"/>
        <v>0</v>
      </c>
      <c r="K56" s="37">
        <f>G56*Dati!$F$9+H56*Dati!$F$10+I56*Dati!$F$11+Simulazione!J56*Dati!$F$12</f>
        <v>450</v>
      </c>
      <c r="L56" s="37">
        <f>G56*Dati!$H$9+H56*Dati!$H$10+I56*Dati!$H$11+Simulazione!J56*Dati!$H$12</f>
        <v>1</v>
      </c>
      <c r="M56" s="9">
        <f>G56*Dati!$E$9+H56*Dati!$E$10+I56*Dati!$E$11+Simulazione!J56*Dati!$E$12</f>
        <v>8000</v>
      </c>
      <c r="N56" s="9">
        <f>IF(G56-G55=0,0,(G56-G55)*Dati!$J$9)+IF(H56-H55=0,0,(H56-H55)*Dati!$J$10)+IF(I56-I55=0,0,(I56-I55)*Dati!$J$11)+IF(J56-J55=0,0,(J56-J55)*Dati!$J$12)</f>
        <v>0</v>
      </c>
      <c r="O56" s="34">
        <f t="shared" si="14"/>
        <v>0</v>
      </c>
      <c r="P56" s="34">
        <f t="shared" si="3"/>
        <v>0</v>
      </c>
      <c r="Q56" s="34">
        <f t="shared" si="15"/>
        <v>0</v>
      </c>
      <c r="R56" s="34">
        <f t="shared" si="16"/>
        <v>1</v>
      </c>
      <c r="S56" s="40">
        <f t="shared" si="4"/>
        <v>1</v>
      </c>
      <c r="T56" s="43">
        <f t="shared" si="5"/>
        <v>1</v>
      </c>
      <c r="U56" s="3">
        <f>O56*Dati!$B$3+Simulazione!P56*Dati!$B$4+Simulazione!Q56*Dati!$B$5+Simulazione!R56*Dati!$B$6</f>
        <v>40000</v>
      </c>
      <c r="V56" s="35">
        <f>IF(R56*Dati!$Q$6&lt;K56,R56*Dati!$Q$6,K56)</f>
        <v>108</v>
      </c>
      <c r="W56" s="35">
        <f>IF(R56*Dati!$P$6+SUM(V56:V56)&lt;K56,R56*Dati!$P$6,K56-SUM(V56:V56))</f>
        <v>132</v>
      </c>
      <c r="X56" s="35">
        <f>IF(R56*Dati!$O$6+SUM(V56:W56)&lt;K56,R56*Dati!$O$6,K56-SUM(V56:W56))</f>
        <v>0</v>
      </c>
      <c r="Y56" s="35">
        <f>IF(R56*Dati!$N$6+SUM(V56:X56)&lt;K56,R56*Dati!$N$6,K56-SUM(V56:X56))</f>
        <v>0</v>
      </c>
      <c r="Z56" s="35">
        <f>IF($Q56*Dati!$Q$5+SUM(V56:Y56)&lt;$K56,$Q56*Dati!$Q$5,$K56-SUM(V56:Y56))</f>
        <v>0</v>
      </c>
      <c r="AA56" s="35">
        <f>IF($Q56*Dati!$P$5+SUM(V56:Z56)&lt;$K56,$Q56*Dati!$P$5,$K56-SUM(V56:Z56))</f>
        <v>0</v>
      </c>
      <c r="AB56" s="35">
        <f>IF($Q56*Dati!$O$5+SUM(V56:AA56)&lt;$K56,$Q56*Dati!$O$5,$K56-SUM(V56:AA56))</f>
        <v>0</v>
      </c>
      <c r="AC56" s="35">
        <f>IF($Q56*Dati!$N$5+SUM(V56:AB56)&lt;$K56,$Q56*Dati!$N$5,$K56-SUM(V56:AB56))</f>
        <v>0</v>
      </c>
      <c r="AD56" s="35">
        <f>IF($P56*Dati!$Q$4+SUM(V56:AC56)&lt;$K56,$P56*Dati!$Q$4,$K56-SUM(V56:AC56))</f>
        <v>0</v>
      </c>
      <c r="AE56" s="35">
        <f>IF($P56*Dati!$P$4+SUM(V56:AD56)&lt;$K56,$P56*Dati!$P$4,$K56-SUM(V56:AD56))</f>
        <v>0</v>
      </c>
      <c r="AF56" s="35">
        <f>IF($P56*Dati!$O$4+SUM(V56:AE56)&lt;$K56,$P56*Dati!$O$4,$K56-SUM(V56:AE56))</f>
        <v>0</v>
      </c>
      <c r="AG56" s="35">
        <f>IF($P56*Dati!$N$4+SUM(V56:AF56)&lt;$K56,$P56*Dati!$N$4,$K56-SUM(V56:AF56))</f>
        <v>0</v>
      </c>
      <c r="AH56" s="35">
        <f>IF($O56*Dati!$Q$3+SUM(V56:AG56)&lt;$K56,$O56*Dati!$Q$3,$K56-SUM(V56:AG56))</f>
        <v>0</v>
      </c>
      <c r="AI56" s="35">
        <f>IF($O56*Dati!$P$3+SUM(V56:AH56)&lt;$K56,$O56*Dati!$P$3,$K56-SUM(V56:AH56))</f>
        <v>0</v>
      </c>
      <c r="AJ56" s="35">
        <f>IF($O56*Dati!$O$3+SUM(V56:AI56)&lt;$K56,$O56*Dati!$O$3,$K56-SUM(V56:AI56))</f>
        <v>0</v>
      </c>
      <c r="AK56" s="35">
        <f>IF($O56*Dati!$N$3+SUM(V56:AJ56)&lt;$K56,$O56*Dati!$N$3,$K56-SUM(V56:AJ56))</f>
        <v>0</v>
      </c>
      <c r="AL56" s="35">
        <f t="shared" si="6"/>
        <v>240</v>
      </c>
      <c r="AM56" s="3">
        <f>(V56*Dati!$U$6+W56*Dati!$T$6+X56*Dati!$S$6+Y56*Dati!$R$6)+(Z56*Dati!$U$5+AA56*Dati!$T$5+AB56*Dati!$S$5+AC56*Dati!$R$5)+(AD56*Dati!$U$4+AE56*Dati!$T$4+AF56*Dati!$S$4+AG56*Dati!$R$4)+(AH56*Dati!$U$3+AI56*Dati!$T$3+AJ56*Dati!$S$3+AK56*Dati!$R$3)</f>
        <v>91380</v>
      </c>
      <c r="AN56" s="34">
        <f t="shared" si="17"/>
        <v>1</v>
      </c>
      <c r="AO56" s="34">
        <f t="shared" si="17"/>
        <v>0</v>
      </c>
      <c r="AP56" s="34">
        <f t="shared" si="18"/>
        <v>0</v>
      </c>
      <c r="AQ56" s="34">
        <f t="shared" si="19"/>
        <v>0</v>
      </c>
      <c r="AR56" s="6">
        <f>AN56*Dati!$B$21+AO56*Dati!$B$22+AP56*Dati!$B$23+AQ56*Dati!$B$24</f>
        <v>2000</v>
      </c>
    </row>
    <row r="57" spans="1:44" x14ac:dyDescent="0.25">
      <c r="A57" s="49"/>
      <c r="B57" s="11">
        <f t="shared" si="8"/>
        <v>55</v>
      </c>
      <c r="C57" s="3">
        <f t="shared" si="9"/>
        <v>1271635.6333333338</v>
      </c>
      <c r="D57" s="3">
        <f t="shared" si="10"/>
        <v>41380</v>
      </c>
      <c r="E57" s="3">
        <f>IF(D57&gt;0,(IF(D57&lt;Dati!$B$46,D57*Dati!$B$47,Dati!$B$46*Dati!$B$47)+IF(IF(D57-Dati!$B$46&gt;0,D57-Dati!$B$46,0)&lt;(Dati!$C$46-Dati!$B$46),IF(D57-Dati!$B$46&gt;0,D57-Dati!$B$46,0)*Dati!$C$47,(Dati!$C$46-Dati!$B$46)*Dati!$C$47)+IF(IF(D57-Dati!$C$46&gt;0,D57-Dati!$C$46,0)&lt;(Dati!$D$46-Dati!$C$46),IF(D57-Dati!$C$46&gt;0,D57-Dati!$C$46,0)*Dati!$D$47,(Dati!$D$46-Dati!$C$46)*Dati!$D$47)+IF(IF(D57-Dati!$D$46&gt;0,D57-Dati!$D$46,0)&lt;(Dati!$E$46-Dati!$D$46),IF(D57-Dati!$D$46&gt;0,D57-Dati!$D$46,0)*Dati!$E$47,(Dati!$E$46-Dati!$D$46)*Dati!$E$47)+IF(D57-Dati!$E$46&gt;0,D57-Dati!$E$46,0)*Dati!$F$47),0)</f>
        <v>17224.233333333334</v>
      </c>
      <c r="F57" s="3">
        <f t="shared" si="0"/>
        <v>24155.766666666666</v>
      </c>
      <c r="G57" s="39">
        <f t="shared" si="1"/>
        <v>1</v>
      </c>
      <c r="H57" s="39">
        <f t="shared" si="11"/>
        <v>0</v>
      </c>
      <c r="I57" s="39">
        <f t="shared" si="12"/>
        <v>0</v>
      </c>
      <c r="J57" s="39">
        <f t="shared" si="13"/>
        <v>0</v>
      </c>
      <c r="K57" s="37">
        <f>G57*Dati!$F$9+H57*Dati!$F$10+I57*Dati!$F$11+Simulazione!J57*Dati!$F$12</f>
        <v>450</v>
      </c>
      <c r="L57" s="37">
        <f>G57*Dati!$H$9+H57*Dati!$H$10+I57*Dati!$H$11+Simulazione!J57*Dati!$H$12</f>
        <v>1</v>
      </c>
      <c r="M57" s="9">
        <f>G57*Dati!$E$9+H57*Dati!$E$10+I57*Dati!$E$11+Simulazione!J57*Dati!$E$12</f>
        <v>8000</v>
      </c>
      <c r="N57" s="9">
        <f>IF(G57-G56=0,0,(G57-G56)*Dati!$J$9)+IF(H57-H56=0,0,(H57-H56)*Dati!$J$10)+IF(I57-I56=0,0,(I57-I56)*Dati!$J$11)+IF(J57-J56=0,0,(J57-J56)*Dati!$J$12)</f>
        <v>0</v>
      </c>
      <c r="O57" s="34">
        <f t="shared" si="14"/>
        <v>0</v>
      </c>
      <c r="P57" s="34">
        <f t="shared" si="3"/>
        <v>0</v>
      </c>
      <c r="Q57" s="34">
        <f t="shared" si="15"/>
        <v>0</v>
      </c>
      <c r="R57" s="34">
        <f t="shared" si="16"/>
        <v>1</v>
      </c>
      <c r="S57" s="40">
        <f t="shared" si="4"/>
        <v>1</v>
      </c>
      <c r="T57" s="43">
        <f t="shared" si="5"/>
        <v>1</v>
      </c>
      <c r="U57" s="3">
        <f>O57*Dati!$B$3+Simulazione!P57*Dati!$B$4+Simulazione!Q57*Dati!$B$5+Simulazione!R57*Dati!$B$6</f>
        <v>40000</v>
      </c>
      <c r="V57" s="35">
        <f>IF(R57*Dati!$Q$6&lt;K57,R57*Dati!$Q$6,K57)</f>
        <v>108</v>
      </c>
      <c r="W57" s="35">
        <f>IF(R57*Dati!$P$6+SUM(V57:V57)&lt;K57,R57*Dati!$P$6,K57-SUM(V57:V57))</f>
        <v>132</v>
      </c>
      <c r="X57" s="35">
        <f>IF(R57*Dati!$O$6+SUM(V57:W57)&lt;K57,R57*Dati!$O$6,K57-SUM(V57:W57))</f>
        <v>0</v>
      </c>
      <c r="Y57" s="35">
        <f>IF(R57*Dati!$N$6+SUM(V57:X57)&lt;K57,R57*Dati!$N$6,K57-SUM(V57:X57))</f>
        <v>0</v>
      </c>
      <c r="Z57" s="35">
        <f>IF($Q57*Dati!$Q$5+SUM(V57:Y57)&lt;$K57,$Q57*Dati!$Q$5,$K57-SUM(V57:Y57))</f>
        <v>0</v>
      </c>
      <c r="AA57" s="35">
        <f>IF($Q57*Dati!$P$5+SUM(V57:Z57)&lt;$K57,$Q57*Dati!$P$5,$K57-SUM(V57:Z57))</f>
        <v>0</v>
      </c>
      <c r="AB57" s="35">
        <f>IF($Q57*Dati!$O$5+SUM(V57:AA57)&lt;$K57,$Q57*Dati!$O$5,$K57-SUM(V57:AA57))</f>
        <v>0</v>
      </c>
      <c r="AC57" s="35">
        <f>IF($Q57*Dati!$N$5+SUM(V57:AB57)&lt;$K57,$Q57*Dati!$N$5,$K57-SUM(V57:AB57))</f>
        <v>0</v>
      </c>
      <c r="AD57" s="35">
        <f>IF($P57*Dati!$Q$4+SUM(V57:AC57)&lt;$K57,$P57*Dati!$Q$4,$K57-SUM(V57:AC57))</f>
        <v>0</v>
      </c>
      <c r="AE57" s="35">
        <f>IF($P57*Dati!$P$4+SUM(V57:AD57)&lt;$K57,$P57*Dati!$P$4,$K57-SUM(V57:AD57))</f>
        <v>0</v>
      </c>
      <c r="AF57" s="35">
        <f>IF($P57*Dati!$O$4+SUM(V57:AE57)&lt;$K57,$P57*Dati!$O$4,$K57-SUM(V57:AE57))</f>
        <v>0</v>
      </c>
      <c r="AG57" s="35">
        <f>IF($P57*Dati!$N$4+SUM(V57:AF57)&lt;$K57,$P57*Dati!$N$4,$K57-SUM(V57:AF57))</f>
        <v>0</v>
      </c>
      <c r="AH57" s="35">
        <f>IF($O57*Dati!$Q$3+SUM(V57:AG57)&lt;$K57,$O57*Dati!$Q$3,$K57-SUM(V57:AG57))</f>
        <v>0</v>
      </c>
      <c r="AI57" s="35">
        <f>IF($O57*Dati!$P$3+SUM(V57:AH57)&lt;$K57,$O57*Dati!$P$3,$K57-SUM(V57:AH57))</f>
        <v>0</v>
      </c>
      <c r="AJ57" s="35">
        <f>IF($O57*Dati!$O$3+SUM(V57:AI57)&lt;$K57,$O57*Dati!$O$3,$K57-SUM(V57:AI57))</f>
        <v>0</v>
      </c>
      <c r="AK57" s="35">
        <f>IF($O57*Dati!$N$3+SUM(V57:AJ57)&lt;$K57,$O57*Dati!$N$3,$K57-SUM(V57:AJ57))</f>
        <v>0</v>
      </c>
      <c r="AL57" s="35">
        <f t="shared" si="6"/>
        <v>240</v>
      </c>
      <c r="AM57" s="3">
        <f>(V57*Dati!$U$6+W57*Dati!$T$6+X57*Dati!$S$6+Y57*Dati!$R$6)+(Z57*Dati!$U$5+AA57*Dati!$T$5+AB57*Dati!$S$5+AC57*Dati!$R$5)+(AD57*Dati!$U$4+AE57*Dati!$T$4+AF57*Dati!$S$4+AG57*Dati!$R$4)+(AH57*Dati!$U$3+AI57*Dati!$T$3+AJ57*Dati!$S$3+AK57*Dati!$R$3)</f>
        <v>91380</v>
      </c>
      <c r="AN57" s="34">
        <f t="shared" si="17"/>
        <v>1</v>
      </c>
      <c r="AO57" s="34">
        <f t="shared" si="17"/>
        <v>0</v>
      </c>
      <c r="AP57" s="34">
        <f t="shared" si="18"/>
        <v>0</v>
      </c>
      <c r="AQ57" s="34">
        <f t="shared" si="19"/>
        <v>0</v>
      </c>
      <c r="AR57" s="6">
        <f>AN57*Dati!$B$21+AO57*Dati!$B$22+AP57*Dati!$B$23+AQ57*Dati!$B$24</f>
        <v>2000</v>
      </c>
    </row>
    <row r="58" spans="1:44" x14ac:dyDescent="0.25">
      <c r="A58" s="49"/>
      <c r="B58" s="11">
        <f t="shared" si="8"/>
        <v>56</v>
      </c>
      <c r="C58" s="3">
        <f t="shared" si="9"/>
        <v>1295791.4000000004</v>
      </c>
      <c r="D58" s="3">
        <f t="shared" si="10"/>
        <v>41380</v>
      </c>
      <c r="E58" s="3">
        <f>IF(D58&gt;0,(IF(D58&lt;Dati!$B$46,D58*Dati!$B$47,Dati!$B$46*Dati!$B$47)+IF(IF(D58-Dati!$B$46&gt;0,D58-Dati!$B$46,0)&lt;(Dati!$C$46-Dati!$B$46),IF(D58-Dati!$B$46&gt;0,D58-Dati!$B$46,0)*Dati!$C$47,(Dati!$C$46-Dati!$B$46)*Dati!$C$47)+IF(IF(D58-Dati!$C$46&gt;0,D58-Dati!$C$46,0)&lt;(Dati!$D$46-Dati!$C$46),IF(D58-Dati!$C$46&gt;0,D58-Dati!$C$46,0)*Dati!$D$47,(Dati!$D$46-Dati!$C$46)*Dati!$D$47)+IF(IF(D58-Dati!$D$46&gt;0,D58-Dati!$D$46,0)&lt;(Dati!$E$46-Dati!$D$46),IF(D58-Dati!$D$46&gt;0,D58-Dati!$D$46,0)*Dati!$E$47,(Dati!$E$46-Dati!$D$46)*Dati!$E$47)+IF(D58-Dati!$E$46&gt;0,D58-Dati!$E$46,0)*Dati!$F$47),0)</f>
        <v>17224.233333333334</v>
      </c>
      <c r="F58" s="3">
        <f t="shared" si="0"/>
        <v>24155.766666666666</v>
      </c>
      <c r="G58" s="39">
        <f t="shared" si="1"/>
        <v>1</v>
      </c>
      <c r="H58" s="39">
        <f t="shared" si="11"/>
        <v>0</v>
      </c>
      <c r="I58" s="39">
        <f t="shared" si="12"/>
        <v>0</v>
      </c>
      <c r="J58" s="39">
        <f t="shared" si="13"/>
        <v>0</v>
      </c>
      <c r="K58" s="37">
        <f>G58*Dati!$F$9+H58*Dati!$F$10+I58*Dati!$F$11+Simulazione!J58*Dati!$F$12</f>
        <v>450</v>
      </c>
      <c r="L58" s="37">
        <f>G58*Dati!$H$9+H58*Dati!$H$10+I58*Dati!$H$11+Simulazione!J58*Dati!$H$12</f>
        <v>1</v>
      </c>
      <c r="M58" s="9">
        <f>G58*Dati!$E$9+H58*Dati!$E$10+I58*Dati!$E$11+Simulazione!J58*Dati!$E$12</f>
        <v>8000</v>
      </c>
      <c r="N58" s="9">
        <f>IF(G58-G57=0,0,(G58-G57)*Dati!$J$9)+IF(H58-H57=0,0,(H58-H57)*Dati!$J$10)+IF(I58-I57=0,0,(I58-I57)*Dati!$J$11)+IF(J58-J57=0,0,(J58-J57)*Dati!$J$12)</f>
        <v>0</v>
      </c>
      <c r="O58" s="34">
        <f t="shared" si="14"/>
        <v>0</v>
      </c>
      <c r="P58" s="34">
        <f t="shared" si="3"/>
        <v>0</v>
      </c>
      <c r="Q58" s="34">
        <f t="shared" si="15"/>
        <v>0</v>
      </c>
      <c r="R58" s="34">
        <f t="shared" si="16"/>
        <v>1</v>
      </c>
      <c r="S58" s="40">
        <f t="shared" si="4"/>
        <v>1</v>
      </c>
      <c r="T58" s="43">
        <f t="shared" si="5"/>
        <v>1</v>
      </c>
      <c r="U58" s="3">
        <f>O58*Dati!$B$3+Simulazione!P58*Dati!$B$4+Simulazione!Q58*Dati!$B$5+Simulazione!R58*Dati!$B$6</f>
        <v>40000</v>
      </c>
      <c r="V58" s="35">
        <f>IF(R58*Dati!$Q$6&lt;K58,R58*Dati!$Q$6,K58)</f>
        <v>108</v>
      </c>
      <c r="W58" s="35">
        <f>IF(R58*Dati!$P$6+SUM(V58:V58)&lt;K58,R58*Dati!$P$6,K58-SUM(V58:V58))</f>
        <v>132</v>
      </c>
      <c r="X58" s="35">
        <f>IF(R58*Dati!$O$6+SUM(V58:W58)&lt;K58,R58*Dati!$O$6,K58-SUM(V58:W58))</f>
        <v>0</v>
      </c>
      <c r="Y58" s="35">
        <f>IF(R58*Dati!$N$6+SUM(V58:X58)&lt;K58,R58*Dati!$N$6,K58-SUM(V58:X58))</f>
        <v>0</v>
      </c>
      <c r="Z58" s="35">
        <f>IF($Q58*Dati!$Q$5+SUM(V58:Y58)&lt;$K58,$Q58*Dati!$Q$5,$K58-SUM(V58:Y58))</f>
        <v>0</v>
      </c>
      <c r="AA58" s="35">
        <f>IF($Q58*Dati!$P$5+SUM(V58:Z58)&lt;$K58,$Q58*Dati!$P$5,$K58-SUM(V58:Z58))</f>
        <v>0</v>
      </c>
      <c r="AB58" s="35">
        <f>IF($Q58*Dati!$O$5+SUM(V58:AA58)&lt;$K58,$Q58*Dati!$O$5,$K58-SUM(V58:AA58))</f>
        <v>0</v>
      </c>
      <c r="AC58" s="35">
        <f>IF($Q58*Dati!$N$5+SUM(V58:AB58)&lt;$K58,$Q58*Dati!$N$5,$K58-SUM(V58:AB58))</f>
        <v>0</v>
      </c>
      <c r="AD58" s="35">
        <f>IF($P58*Dati!$Q$4+SUM(V58:AC58)&lt;$K58,$P58*Dati!$Q$4,$K58-SUM(V58:AC58))</f>
        <v>0</v>
      </c>
      <c r="AE58" s="35">
        <f>IF($P58*Dati!$P$4+SUM(V58:AD58)&lt;$K58,$P58*Dati!$P$4,$K58-SUM(V58:AD58))</f>
        <v>0</v>
      </c>
      <c r="AF58" s="35">
        <f>IF($P58*Dati!$O$4+SUM(V58:AE58)&lt;$K58,$P58*Dati!$O$4,$K58-SUM(V58:AE58))</f>
        <v>0</v>
      </c>
      <c r="AG58" s="35">
        <f>IF($P58*Dati!$N$4+SUM(V58:AF58)&lt;$K58,$P58*Dati!$N$4,$K58-SUM(V58:AF58))</f>
        <v>0</v>
      </c>
      <c r="AH58" s="35">
        <f>IF($O58*Dati!$Q$3+SUM(V58:AG58)&lt;$K58,$O58*Dati!$Q$3,$K58-SUM(V58:AG58))</f>
        <v>0</v>
      </c>
      <c r="AI58" s="35">
        <f>IF($O58*Dati!$P$3+SUM(V58:AH58)&lt;$K58,$O58*Dati!$P$3,$K58-SUM(V58:AH58))</f>
        <v>0</v>
      </c>
      <c r="AJ58" s="35">
        <f>IF($O58*Dati!$O$3+SUM(V58:AI58)&lt;$K58,$O58*Dati!$O$3,$K58-SUM(V58:AI58))</f>
        <v>0</v>
      </c>
      <c r="AK58" s="35">
        <f>IF($O58*Dati!$N$3+SUM(V58:AJ58)&lt;$K58,$O58*Dati!$N$3,$K58-SUM(V58:AJ58))</f>
        <v>0</v>
      </c>
      <c r="AL58" s="35">
        <f t="shared" si="6"/>
        <v>240</v>
      </c>
      <c r="AM58" s="3">
        <f>(V58*Dati!$U$6+W58*Dati!$T$6+X58*Dati!$S$6+Y58*Dati!$R$6)+(Z58*Dati!$U$5+AA58*Dati!$T$5+AB58*Dati!$S$5+AC58*Dati!$R$5)+(AD58*Dati!$U$4+AE58*Dati!$T$4+AF58*Dati!$S$4+AG58*Dati!$R$4)+(AH58*Dati!$U$3+AI58*Dati!$T$3+AJ58*Dati!$S$3+AK58*Dati!$R$3)</f>
        <v>91380</v>
      </c>
      <c r="AN58" s="34">
        <f t="shared" si="17"/>
        <v>1</v>
      </c>
      <c r="AO58" s="34">
        <f t="shared" si="17"/>
        <v>0</v>
      </c>
      <c r="AP58" s="34">
        <f t="shared" si="18"/>
        <v>0</v>
      </c>
      <c r="AQ58" s="34">
        <f t="shared" si="19"/>
        <v>0</v>
      </c>
      <c r="AR58" s="6">
        <f>AN58*Dati!$B$21+AO58*Dati!$B$22+AP58*Dati!$B$23+AQ58*Dati!$B$24</f>
        <v>2000</v>
      </c>
    </row>
    <row r="59" spans="1:44" x14ac:dyDescent="0.25">
      <c r="A59" s="49"/>
      <c r="B59" s="11">
        <f t="shared" si="8"/>
        <v>57</v>
      </c>
      <c r="C59" s="3">
        <f t="shared" si="9"/>
        <v>1319947.166666667</v>
      </c>
      <c r="D59" s="3">
        <f t="shared" si="10"/>
        <v>41380</v>
      </c>
      <c r="E59" s="3">
        <f>IF(D59&gt;0,(IF(D59&lt;Dati!$B$46,D59*Dati!$B$47,Dati!$B$46*Dati!$B$47)+IF(IF(D59-Dati!$B$46&gt;0,D59-Dati!$B$46,0)&lt;(Dati!$C$46-Dati!$B$46),IF(D59-Dati!$B$46&gt;0,D59-Dati!$B$46,0)*Dati!$C$47,(Dati!$C$46-Dati!$B$46)*Dati!$C$47)+IF(IF(D59-Dati!$C$46&gt;0,D59-Dati!$C$46,0)&lt;(Dati!$D$46-Dati!$C$46),IF(D59-Dati!$C$46&gt;0,D59-Dati!$C$46,0)*Dati!$D$47,(Dati!$D$46-Dati!$C$46)*Dati!$D$47)+IF(IF(D59-Dati!$D$46&gt;0,D59-Dati!$D$46,0)&lt;(Dati!$E$46-Dati!$D$46),IF(D59-Dati!$D$46&gt;0,D59-Dati!$D$46,0)*Dati!$E$47,(Dati!$E$46-Dati!$D$46)*Dati!$E$47)+IF(D59-Dati!$E$46&gt;0,D59-Dati!$E$46,0)*Dati!$F$47),0)</f>
        <v>17224.233333333334</v>
      </c>
      <c r="F59" s="3">
        <f t="shared" si="0"/>
        <v>24155.766666666666</v>
      </c>
      <c r="G59" s="39">
        <f t="shared" si="1"/>
        <v>1</v>
      </c>
      <c r="H59" s="39">
        <f t="shared" si="11"/>
        <v>0</v>
      </c>
      <c r="I59" s="39">
        <f t="shared" si="12"/>
        <v>0</v>
      </c>
      <c r="J59" s="39">
        <f t="shared" si="13"/>
        <v>0</v>
      </c>
      <c r="K59" s="37">
        <f>G59*Dati!$F$9+H59*Dati!$F$10+I59*Dati!$F$11+Simulazione!J59*Dati!$F$12</f>
        <v>450</v>
      </c>
      <c r="L59" s="37">
        <f>G59*Dati!$H$9+H59*Dati!$H$10+I59*Dati!$H$11+Simulazione!J59*Dati!$H$12</f>
        <v>1</v>
      </c>
      <c r="M59" s="9">
        <f>G59*Dati!$E$9+H59*Dati!$E$10+I59*Dati!$E$11+Simulazione!J59*Dati!$E$12</f>
        <v>8000</v>
      </c>
      <c r="N59" s="9">
        <f>IF(G59-G58=0,0,(G59-G58)*Dati!$J$9)+IF(H59-H58=0,0,(H59-H58)*Dati!$J$10)+IF(I59-I58=0,0,(I59-I58)*Dati!$J$11)+IF(J59-J58=0,0,(J59-J58)*Dati!$J$12)</f>
        <v>0</v>
      </c>
      <c r="O59" s="34">
        <f t="shared" si="14"/>
        <v>0</v>
      </c>
      <c r="P59" s="34">
        <f t="shared" si="3"/>
        <v>0</v>
      </c>
      <c r="Q59" s="34">
        <f t="shared" si="15"/>
        <v>0</v>
      </c>
      <c r="R59" s="34">
        <f t="shared" si="16"/>
        <v>1</v>
      </c>
      <c r="S59" s="40">
        <f t="shared" si="4"/>
        <v>1</v>
      </c>
      <c r="T59" s="43">
        <f t="shared" si="5"/>
        <v>1</v>
      </c>
      <c r="U59" s="3">
        <f>O59*Dati!$B$3+Simulazione!P59*Dati!$B$4+Simulazione!Q59*Dati!$B$5+Simulazione!R59*Dati!$B$6</f>
        <v>40000</v>
      </c>
      <c r="V59" s="35">
        <f>IF(R59*Dati!$Q$6&lt;K59,R59*Dati!$Q$6,K59)</f>
        <v>108</v>
      </c>
      <c r="W59" s="35">
        <f>IF(R59*Dati!$P$6+SUM(V59:V59)&lt;K59,R59*Dati!$P$6,K59-SUM(V59:V59))</f>
        <v>132</v>
      </c>
      <c r="X59" s="35">
        <f>IF(R59*Dati!$O$6+SUM(V59:W59)&lt;K59,R59*Dati!$O$6,K59-SUM(V59:W59))</f>
        <v>0</v>
      </c>
      <c r="Y59" s="35">
        <f>IF(R59*Dati!$N$6+SUM(V59:X59)&lt;K59,R59*Dati!$N$6,K59-SUM(V59:X59))</f>
        <v>0</v>
      </c>
      <c r="Z59" s="35">
        <f>IF($Q59*Dati!$Q$5+SUM(V59:Y59)&lt;$K59,$Q59*Dati!$Q$5,$K59-SUM(V59:Y59))</f>
        <v>0</v>
      </c>
      <c r="AA59" s="35">
        <f>IF($Q59*Dati!$P$5+SUM(V59:Z59)&lt;$K59,$Q59*Dati!$P$5,$K59-SUM(V59:Z59))</f>
        <v>0</v>
      </c>
      <c r="AB59" s="35">
        <f>IF($Q59*Dati!$O$5+SUM(V59:AA59)&lt;$K59,$Q59*Dati!$O$5,$K59-SUM(V59:AA59))</f>
        <v>0</v>
      </c>
      <c r="AC59" s="35">
        <f>IF($Q59*Dati!$N$5+SUM(V59:AB59)&lt;$K59,$Q59*Dati!$N$5,$K59-SUM(V59:AB59))</f>
        <v>0</v>
      </c>
      <c r="AD59" s="35">
        <f>IF($P59*Dati!$Q$4+SUM(V59:AC59)&lt;$K59,$P59*Dati!$Q$4,$K59-SUM(V59:AC59))</f>
        <v>0</v>
      </c>
      <c r="AE59" s="35">
        <f>IF($P59*Dati!$P$4+SUM(V59:AD59)&lt;$K59,$P59*Dati!$P$4,$K59-SUM(V59:AD59))</f>
        <v>0</v>
      </c>
      <c r="AF59" s="35">
        <f>IF($P59*Dati!$O$4+SUM(V59:AE59)&lt;$K59,$P59*Dati!$O$4,$K59-SUM(V59:AE59))</f>
        <v>0</v>
      </c>
      <c r="AG59" s="35">
        <f>IF($P59*Dati!$N$4+SUM(V59:AF59)&lt;$K59,$P59*Dati!$N$4,$K59-SUM(V59:AF59))</f>
        <v>0</v>
      </c>
      <c r="AH59" s="35">
        <f>IF($O59*Dati!$Q$3+SUM(V59:AG59)&lt;$K59,$O59*Dati!$Q$3,$K59-SUM(V59:AG59))</f>
        <v>0</v>
      </c>
      <c r="AI59" s="35">
        <f>IF($O59*Dati!$P$3+SUM(V59:AH59)&lt;$K59,$O59*Dati!$P$3,$K59-SUM(V59:AH59))</f>
        <v>0</v>
      </c>
      <c r="AJ59" s="35">
        <f>IF($O59*Dati!$O$3+SUM(V59:AI59)&lt;$K59,$O59*Dati!$O$3,$K59-SUM(V59:AI59))</f>
        <v>0</v>
      </c>
      <c r="AK59" s="35">
        <f>IF($O59*Dati!$N$3+SUM(V59:AJ59)&lt;$K59,$O59*Dati!$N$3,$K59-SUM(V59:AJ59))</f>
        <v>0</v>
      </c>
      <c r="AL59" s="35">
        <f t="shared" si="6"/>
        <v>240</v>
      </c>
      <c r="AM59" s="3">
        <f>(V59*Dati!$U$6+W59*Dati!$T$6+X59*Dati!$S$6+Y59*Dati!$R$6)+(Z59*Dati!$U$5+AA59*Dati!$T$5+AB59*Dati!$S$5+AC59*Dati!$R$5)+(AD59*Dati!$U$4+AE59*Dati!$T$4+AF59*Dati!$S$4+AG59*Dati!$R$4)+(AH59*Dati!$U$3+AI59*Dati!$T$3+AJ59*Dati!$S$3+AK59*Dati!$R$3)</f>
        <v>91380</v>
      </c>
      <c r="AN59" s="34">
        <f t="shared" si="17"/>
        <v>1</v>
      </c>
      <c r="AO59" s="34">
        <f t="shared" si="17"/>
        <v>0</v>
      </c>
      <c r="AP59" s="34">
        <f t="shared" si="18"/>
        <v>0</v>
      </c>
      <c r="AQ59" s="34">
        <f t="shared" si="19"/>
        <v>0</v>
      </c>
      <c r="AR59" s="6">
        <f>AN59*Dati!$B$21+AO59*Dati!$B$22+AP59*Dati!$B$23+AQ59*Dati!$B$24</f>
        <v>2000</v>
      </c>
    </row>
    <row r="60" spans="1:44" x14ac:dyDescent="0.25">
      <c r="A60" s="49"/>
      <c r="B60" s="11">
        <f t="shared" si="8"/>
        <v>58</v>
      </c>
      <c r="C60" s="3">
        <f t="shared" si="9"/>
        <v>1344102.9333333336</v>
      </c>
      <c r="D60" s="3">
        <f t="shared" si="10"/>
        <v>41380</v>
      </c>
      <c r="E60" s="3">
        <f>IF(D60&gt;0,(IF(D60&lt;Dati!$B$46,D60*Dati!$B$47,Dati!$B$46*Dati!$B$47)+IF(IF(D60-Dati!$B$46&gt;0,D60-Dati!$B$46,0)&lt;(Dati!$C$46-Dati!$B$46),IF(D60-Dati!$B$46&gt;0,D60-Dati!$B$46,0)*Dati!$C$47,(Dati!$C$46-Dati!$B$46)*Dati!$C$47)+IF(IF(D60-Dati!$C$46&gt;0,D60-Dati!$C$46,0)&lt;(Dati!$D$46-Dati!$C$46),IF(D60-Dati!$C$46&gt;0,D60-Dati!$C$46,0)*Dati!$D$47,(Dati!$D$46-Dati!$C$46)*Dati!$D$47)+IF(IF(D60-Dati!$D$46&gt;0,D60-Dati!$D$46,0)&lt;(Dati!$E$46-Dati!$D$46),IF(D60-Dati!$D$46&gt;0,D60-Dati!$D$46,0)*Dati!$E$47,(Dati!$E$46-Dati!$D$46)*Dati!$E$47)+IF(D60-Dati!$E$46&gt;0,D60-Dati!$E$46,0)*Dati!$F$47),0)</f>
        <v>17224.233333333334</v>
      </c>
      <c r="F60" s="3">
        <f t="shared" si="0"/>
        <v>24155.766666666666</v>
      </c>
      <c r="G60" s="39">
        <f t="shared" si="1"/>
        <v>1</v>
      </c>
      <c r="H60" s="39">
        <f t="shared" si="11"/>
        <v>0</v>
      </c>
      <c r="I60" s="39">
        <f t="shared" si="12"/>
        <v>0</v>
      </c>
      <c r="J60" s="39">
        <f t="shared" si="13"/>
        <v>0</v>
      </c>
      <c r="K60" s="37">
        <f>G60*Dati!$F$9+H60*Dati!$F$10+I60*Dati!$F$11+Simulazione!J60*Dati!$F$12</f>
        <v>450</v>
      </c>
      <c r="L60" s="37">
        <f>G60*Dati!$H$9+H60*Dati!$H$10+I60*Dati!$H$11+Simulazione!J60*Dati!$H$12</f>
        <v>1</v>
      </c>
      <c r="M60" s="9">
        <f>G60*Dati!$E$9+H60*Dati!$E$10+I60*Dati!$E$11+Simulazione!J60*Dati!$E$12</f>
        <v>8000</v>
      </c>
      <c r="N60" s="9">
        <f>IF(G60-G59=0,0,(G60-G59)*Dati!$J$9)+IF(H60-H59=0,0,(H60-H59)*Dati!$J$10)+IF(I60-I59=0,0,(I60-I59)*Dati!$J$11)+IF(J60-J59=0,0,(J60-J59)*Dati!$J$12)</f>
        <v>0</v>
      </c>
      <c r="O60" s="34">
        <f t="shared" si="14"/>
        <v>0</v>
      </c>
      <c r="P60" s="34">
        <f t="shared" si="3"/>
        <v>0</v>
      </c>
      <c r="Q60" s="34">
        <f t="shared" si="15"/>
        <v>0</v>
      </c>
      <c r="R60" s="34">
        <f t="shared" si="16"/>
        <v>1</v>
      </c>
      <c r="S60" s="40">
        <f t="shared" si="4"/>
        <v>1</v>
      </c>
      <c r="T60" s="43">
        <f t="shared" si="5"/>
        <v>1</v>
      </c>
      <c r="U60" s="3">
        <f>O60*Dati!$B$3+Simulazione!P60*Dati!$B$4+Simulazione!Q60*Dati!$B$5+Simulazione!R60*Dati!$B$6</f>
        <v>40000</v>
      </c>
      <c r="V60" s="35">
        <f>IF(R60*Dati!$Q$6&lt;K60,R60*Dati!$Q$6,K60)</f>
        <v>108</v>
      </c>
      <c r="W60" s="35">
        <f>IF(R60*Dati!$P$6+SUM(V60:V60)&lt;K60,R60*Dati!$P$6,K60-SUM(V60:V60))</f>
        <v>132</v>
      </c>
      <c r="X60" s="35">
        <f>IF(R60*Dati!$O$6+SUM(V60:W60)&lt;K60,R60*Dati!$O$6,K60-SUM(V60:W60))</f>
        <v>0</v>
      </c>
      <c r="Y60" s="35">
        <f>IF(R60*Dati!$N$6+SUM(V60:X60)&lt;K60,R60*Dati!$N$6,K60-SUM(V60:X60))</f>
        <v>0</v>
      </c>
      <c r="Z60" s="35">
        <f>IF($Q60*Dati!$Q$5+SUM(V60:Y60)&lt;$K60,$Q60*Dati!$Q$5,$K60-SUM(V60:Y60))</f>
        <v>0</v>
      </c>
      <c r="AA60" s="35">
        <f>IF($Q60*Dati!$P$5+SUM(V60:Z60)&lt;$K60,$Q60*Dati!$P$5,$K60-SUM(V60:Z60))</f>
        <v>0</v>
      </c>
      <c r="AB60" s="35">
        <f>IF($Q60*Dati!$O$5+SUM(V60:AA60)&lt;$K60,$Q60*Dati!$O$5,$K60-SUM(V60:AA60))</f>
        <v>0</v>
      </c>
      <c r="AC60" s="35">
        <f>IF($Q60*Dati!$N$5+SUM(V60:AB60)&lt;$K60,$Q60*Dati!$N$5,$K60-SUM(V60:AB60))</f>
        <v>0</v>
      </c>
      <c r="AD60" s="35">
        <f>IF($P60*Dati!$Q$4+SUM(V60:AC60)&lt;$K60,$P60*Dati!$Q$4,$K60-SUM(V60:AC60))</f>
        <v>0</v>
      </c>
      <c r="AE60" s="35">
        <f>IF($P60*Dati!$P$4+SUM(V60:AD60)&lt;$K60,$P60*Dati!$P$4,$K60-SUM(V60:AD60))</f>
        <v>0</v>
      </c>
      <c r="AF60" s="35">
        <f>IF($P60*Dati!$O$4+SUM(V60:AE60)&lt;$K60,$P60*Dati!$O$4,$K60-SUM(V60:AE60))</f>
        <v>0</v>
      </c>
      <c r="AG60" s="35">
        <f>IF($P60*Dati!$N$4+SUM(V60:AF60)&lt;$K60,$P60*Dati!$N$4,$K60-SUM(V60:AF60))</f>
        <v>0</v>
      </c>
      <c r="AH60" s="35">
        <f>IF($O60*Dati!$Q$3+SUM(V60:AG60)&lt;$K60,$O60*Dati!$Q$3,$K60-SUM(V60:AG60))</f>
        <v>0</v>
      </c>
      <c r="AI60" s="35">
        <f>IF($O60*Dati!$P$3+SUM(V60:AH60)&lt;$K60,$O60*Dati!$P$3,$K60-SUM(V60:AH60))</f>
        <v>0</v>
      </c>
      <c r="AJ60" s="35">
        <f>IF($O60*Dati!$O$3+SUM(V60:AI60)&lt;$K60,$O60*Dati!$O$3,$K60-SUM(V60:AI60))</f>
        <v>0</v>
      </c>
      <c r="AK60" s="35">
        <f>IF($O60*Dati!$N$3+SUM(V60:AJ60)&lt;$K60,$O60*Dati!$N$3,$K60-SUM(V60:AJ60))</f>
        <v>0</v>
      </c>
      <c r="AL60" s="35">
        <f t="shared" si="6"/>
        <v>240</v>
      </c>
      <c r="AM60" s="3">
        <f>(V60*Dati!$U$6+W60*Dati!$T$6+X60*Dati!$S$6+Y60*Dati!$R$6)+(Z60*Dati!$U$5+AA60*Dati!$T$5+AB60*Dati!$S$5+AC60*Dati!$R$5)+(AD60*Dati!$U$4+AE60*Dati!$T$4+AF60*Dati!$S$4+AG60*Dati!$R$4)+(AH60*Dati!$U$3+AI60*Dati!$T$3+AJ60*Dati!$S$3+AK60*Dati!$R$3)</f>
        <v>91380</v>
      </c>
      <c r="AN60" s="34">
        <f t="shared" si="17"/>
        <v>1</v>
      </c>
      <c r="AO60" s="34">
        <f t="shared" si="17"/>
        <v>0</v>
      </c>
      <c r="AP60" s="34">
        <f t="shared" si="18"/>
        <v>0</v>
      </c>
      <c r="AQ60" s="34">
        <f t="shared" si="19"/>
        <v>0</v>
      </c>
      <c r="AR60" s="6">
        <f>AN60*Dati!$B$21+AO60*Dati!$B$22+AP60*Dati!$B$23+AQ60*Dati!$B$24</f>
        <v>2000</v>
      </c>
    </row>
    <row r="61" spans="1:44" x14ac:dyDescent="0.25">
      <c r="A61" s="49"/>
      <c r="B61" s="11">
        <f t="shared" si="8"/>
        <v>59</v>
      </c>
      <c r="C61" s="3">
        <f t="shared" si="9"/>
        <v>1368258.7000000002</v>
      </c>
      <c r="D61" s="3">
        <f t="shared" si="10"/>
        <v>41380</v>
      </c>
      <c r="E61" s="3">
        <f>IF(D61&gt;0,(IF(D61&lt;Dati!$B$46,D61*Dati!$B$47,Dati!$B$46*Dati!$B$47)+IF(IF(D61-Dati!$B$46&gt;0,D61-Dati!$B$46,0)&lt;(Dati!$C$46-Dati!$B$46),IF(D61-Dati!$B$46&gt;0,D61-Dati!$B$46,0)*Dati!$C$47,(Dati!$C$46-Dati!$B$46)*Dati!$C$47)+IF(IF(D61-Dati!$C$46&gt;0,D61-Dati!$C$46,0)&lt;(Dati!$D$46-Dati!$C$46),IF(D61-Dati!$C$46&gt;0,D61-Dati!$C$46,0)*Dati!$D$47,(Dati!$D$46-Dati!$C$46)*Dati!$D$47)+IF(IF(D61-Dati!$D$46&gt;0,D61-Dati!$D$46,0)&lt;(Dati!$E$46-Dati!$D$46),IF(D61-Dati!$D$46&gt;0,D61-Dati!$D$46,0)*Dati!$E$47,(Dati!$E$46-Dati!$D$46)*Dati!$E$47)+IF(D61-Dati!$E$46&gt;0,D61-Dati!$E$46,0)*Dati!$F$47),0)</f>
        <v>17224.233333333334</v>
      </c>
      <c r="F61" s="3">
        <f t="shared" si="0"/>
        <v>24155.766666666666</v>
      </c>
      <c r="G61" s="39">
        <f t="shared" si="1"/>
        <v>1</v>
      </c>
      <c r="H61" s="39">
        <f t="shared" si="11"/>
        <v>0</v>
      </c>
      <c r="I61" s="39">
        <f t="shared" si="12"/>
        <v>0</v>
      </c>
      <c r="J61" s="39">
        <f t="shared" si="13"/>
        <v>0</v>
      </c>
      <c r="K61" s="37">
        <f>G61*Dati!$F$9+H61*Dati!$F$10+I61*Dati!$F$11+Simulazione!J61*Dati!$F$12</f>
        <v>450</v>
      </c>
      <c r="L61" s="37">
        <f>G61*Dati!$H$9+H61*Dati!$H$10+I61*Dati!$H$11+Simulazione!J61*Dati!$H$12</f>
        <v>1</v>
      </c>
      <c r="M61" s="9">
        <f>G61*Dati!$E$9+H61*Dati!$E$10+I61*Dati!$E$11+Simulazione!J61*Dati!$E$12</f>
        <v>8000</v>
      </c>
      <c r="N61" s="9">
        <f>IF(G61-G60=0,0,(G61-G60)*Dati!$J$9)+IF(H61-H60=0,0,(H61-H60)*Dati!$J$10)+IF(I61-I60=0,0,(I61-I60)*Dati!$J$11)+IF(J61-J60=0,0,(J61-J60)*Dati!$J$12)</f>
        <v>0</v>
      </c>
      <c r="O61" s="34">
        <f t="shared" si="14"/>
        <v>0</v>
      </c>
      <c r="P61" s="34">
        <f t="shared" si="3"/>
        <v>0</v>
      </c>
      <c r="Q61" s="34">
        <f t="shared" si="15"/>
        <v>0</v>
      </c>
      <c r="R61" s="34">
        <f t="shared" si="16"/>
        <v>1</v>
      </c>
      <c r="S61" s="40">
        <f t="shared" si="4"/>
        <v>1</v>
      </c>
      <c r="T61" s="43">
        <f t="shared" si="5"/>
        <v>1</v>
      </c>
      <c r="U61" s="3">
        <f>O61*Dati!$B$3+Simulazione!P61*Dati!$B$4+Simulazione!Q61*Dati!$B$5+Simulazione!R61*Dati!$B$6</f>
        <v>40000</v>
      </c>
      <c r="V61" s="35">
        <f>IF(R61*Dati!$Q$6&lt;K61,R61*Dati!$Q$6,K61)</f>
        <v>108</v>
      </c>
      <c r="W61" s="35">
        <f>IF(R61*Dati!$P$6+SUM(V61:V61)&lt;K61,R61*Dati!$P$6,K61-SUM(V61:V61))</f>
        <v>132</v>
      </c>
      <c r="X61" s="35">
        <f>IF(R61*Dati!$O$6+SUM(V61:W61)&lt;K61,R61*Dati!$O$6,K61-SUM(V61:W61))</f>
        <v>0</v>
      </c>
      <c r="Y61" s="35">
        <f>IF(R61*Dati!$N$6+SUM(V61:X61)&lt;K61,R61*Dati!$N$6,K61-SUM(V61:X61))</f>
        <v>0</v>
      </c>
      <c r="Z61" s="35">
        <f>IF($Q61*Dati!$Q$5+SUM(V61:Y61)&lt;$K61,$Q61*Dati!$Q$5,$K61-SUM(V61:Y61))</f>
        <v>0</v>
      </c>
      <c r="AA61" s="35">
        <f>IF($Q61*Dati!$P$5+SUM(V61:Z61)&lt;$K61,$Q61*Dati!$P$5,$K61-SUM(V61:Z61))</f>
        <v>0</v>
      </c>
      <c r="AB61" s="35">
        <f>IF($Q61*Dati!$O$5+SUM(V61:AA61)&lt;$K61,$Q61*Dati!$O$5,$K61-SUM(V61:AA61))</f>
        <v>0</v>
      </c>
      <c r="AC61" s="35">
        <f>IF($Q61*Dati!$N$5+SUM(V61:AB61)&lt;$K61,$Q61*Dati!$N$5,$K61-SUM(V61:AB61))</f>
        <v>0</v>
      </c>
      <c r="AD61" s="35">
        <f>IF($P61*Dati!$Q$4+SUM(V61:AC61)&lt;$K61,$P61*Dati!$Q$4,$K61-SUM(V61:AC61))</f>
        <v>0</v>
      </c>
      <c r="AE61" s="35">
        <f>IF($P61*Dati!$P$4+SUM(V61:AD61)&lt;$K61,$P61*Dati!$P$4,$K61-SUM(V61:AD61))</f>
        <v>0</v>
      </c>
      <c r="AF61" s="35">
        <f>IF($P61*Dati!$O$4+SUM(V61:AE61)&lt;$K61,$P61*Dati!$O$4,$K61-SUM(V61:AE61))</f>
        <v>0</v>
      </c>
      <c r="AG61" s="35">
        <f>IF($P61*Dati!$N$4+SUM(V61:AF61)&lt;$K61,$P61*Dati!$N$4,$K61-SUM(V61:AF61))</f>
        <v>0</v>
      </c>
      <c r="AH61" s="35">
        <f>IF($O61*Dati!$Q$3+SUM(V61:AG61)&lt;$K61,$O61*Dati!$Q$3,$K61-SUM(V61:AG61))</f>
        <v>0</v>
      </c>
      <c r="AI61" s="35">
        <f>IF($O61*Dati!$P$3+SUM(V61:AH61)&lt;$K61,$O61*Dati!$P$3,$K61-SUM(V61:AH61))</f>
        <v>0</v>
      </c>
      <c r="AJ61" s="35">
        <f>IF($O61*Dati!$O$3+SUM(V61:AI61)&lt;$K61,$O61*Dati!$O$3,$K61-SUM(V61:AI61))</f>
        <v>0</v>
      </c>
      <c r="AK61" s="35">
        <f>IF($O61*Dati!$N$3+SUM(V61:AJ61)&lt;$K61,$O61*Dati!$N$3,$K61-SUM(V61:AJ61))</f>
        <v>0</v>
      </c>
      <c r="AL61" s="35">
        <f t="shared" si="6"/>
        <v>240</v>
      </c>
      <c r="AM61" s="3">
        <f>(V61*Dati!$U$6+W61*Dati!$T$6+X61*Dati!$S$6+Y61*Dati!$R$6)+(Z61*Dati!$U$5+AA61*Dati!$T$5+AB61*Dati!$S$5+AC61*Dati!$R$5)+(AD61*Dati!$U$4+AE61*Dati!$T$4+AF61*Dati!$S$4+AG61*Dati!$R$4)+(AH61*Dati!$U$3+AI61*Dati!$T$3+AJ61*Dati!$S$3+AK61*Dati!$R$3)</f>
        <v>91380</v>
      </c>
      <c r="AN61" s="34">
        <f t="shared" si="17"/>
        <v>1</v>
      </c>
      <c r="AO61" s="34">
        <f t="shared" si="17"/>
        <v>0</v>
      </c>
      <c r="AP61" s="34">
        <f t="shared" si="18"/>
        <v>0</v>
      </c>
      <c r="AQ61" s="34">
        <f t="shared" si="19"/>
        <v>0</v>
      </c>
      <c r="AR61" s="6">
        <f>AN61*Dati!$B$21+AO61*Dati!$B$22+AP61*Dati!$B$23+AQ61*Dati!$B$24</f>
        <v>2000</v>
      </c>
    </row>
    <row r="62" spans="1:44" x14ac:dyDescent="0.25">
      <c r="A62" s="50"/>
      <c r="B62" s="11">
        <f t="shared" si="8"/>
        <v>60</v>
      </c>
      <c r="C62" s="3">
        <f t="shared" si="9"/>
        <v>1392414.4666666668</v>
      </c>
      <c r="D62" s="3">
        <f t="shared" si="10"/>
        <v>41380</v>
      </c>
      <c r="E62" s="3">
        <f>IF(D62&gt;0,(IF(D62&lt;Dati!$B$46,D62*Dati!$B$47,Dati!$B$46*Dati!$B$47)+IF(IF(D62-Dati!$B$46&gt;0,D62-Dati!$B$46,0)&lt;(Dati!$C$46-Dati!$B$46),IF(D62-Dati!$B$46&gt;0,D62-Dati!$B$46,0)*Dati!$C$47,(Dati!$C$46-Dati!$B$46)*Dati!$C$47)+IF(IF(D62-Dati!$C$46&gt;0,D62-Dati!$C$46,0)&lt;(Dati!$D$46-Dati!$C$46),IF(D62-Dati!$C$46&gt;0,D62-Dati!$C$46,0)*Dati!$D$47,(Dati!$D$46-Dati!$C$46)*Dati!$D$47)+IF(IF(D62-Dati!$D$46&gt;0,D62-Dati!$D$46,0)&lt;(Dati!$E$46-Dati!$D$46),IF(D62-Dati!$D$46&gt;0,D62-Dati!$D$46,0)*Dati!$E$47,(Dati!$E$46-Dati!$D$46)*Dati!$E$47)+IF(D62-Dati!$E$46&gt;0,D62-Dati!$E$46,0)*Dati!$F$47),0)</f>
        <v>17224.233333333334</v>
      </c>
      <c r="F62" s="3">
        <f t="shared" si="0"/>
        <v>24155.766666666666</v>
      </c>
      <c r="G62" s="39">
        <f t="shared" si="1"/>
        <v>1</v>
      </c>
      <c r="H62" s="39">
        <f t="shared" si="11"/>
        <v>0</v>
      </c>
      <c r="I62" s="39">
        <f t="shared" si="12"/>
        <v>0</v>
      </c>
      <c r="J62" s="39">
        <f t="shared" si="13"/>
        <v>0</v>
      </c>
      <c r="K62" s="37">
        <f>G62*Dati!$F$9+H62*Dati!$F$10+I62*Dati!$F$11+Simulazione!J62*Dati!$F$12</f>
        <v>450</v>
      </c>
      <c r="L62" s="37">
        <f>G62*Dati!$H$9+H62*Dati!$H$10+I62*Dati!$H$11+Simulazione!J62*Dati!$H$12</f>
        <v>1</v>
      </c>
      <c r="M62" s="9">
        <f>G62*Dati!$E$9+H62*Dati!$E$10+I62*Dati!$E$11+Simulazione!J62*Dati!$E$12</f>
        <v>8000</v>
      </c>
      <c r="N62" s="9">
        <f>IF(G62-G61=0,0,(G62-G61)*Dati!$J$9)+IF(H62-H61=0,0,(H62-H61)*Dati!$J$10)+IF(I62-I61=0,0,(I62-I61)*Dati!$J$11)+IF(J62-J61=0,0,(J62-J61)*Dati!$J$12)</f>
        <v>0</v>
      </c>
      <c r="O62" s="34">
        <f t="shared" si="14"/>
        <v>0</v>
      </c>
      <c r="P62" s="34">
        <f t="shared" si="3"/>
        <v>0</v>
      </c>
      <c r="Q62" s="34">
        <f t="shared" si="15"/>
        <v>0</v>
      </c>
      <c r="R62" s="34">
        <f t="shared" si="16"/>
        <v>1</v>
      </c>
      <c r="S62" s="40">
        <f t="shared" si="4"/>
        <v>1</v>
      </c>
      <c r="T62" s="43">
        <f t="shared" si="5"/>
        <v>1</v>
      </c>
      <c r="U62" s="3">
        <f>O62*Dati!$B$3+Simulazione!P62*Dati!$B$4+Simulazione!Q62*Dati!$B$5+Simulazione!R62*Dati!$B$6</f>
        <v>40000</v>
      </c>
      <c r="V62" s="35">
        <f>IF(R62*Dati!$Q$6&lt;K62,R62*Dati!$Q$6,K62)</f>
        <v>108</v>
      </c>
      <c r="W62" s="35">
        <f>IF(R62*Dati!$P$6+SUM(V62:V62)&lt;K62,R62*Dati!$P$6,K62-SUM(V62:V62))</f>
        <v>132</v>
      </c>
      <c r="X62" s="35">
        <f>IF(R62*Dati!$O$6+SUM(V62:W62)&lt;K62,R62*Dati!$O$6,K62-SUM(V62:W62))</f>
        <v>0</v>
      </c>
      <c r="Y62" s="35">
        <f>IF(R62*Dati!$N$6+SUM(V62:X62)&lt;K62,R62*Dati!$N$6,K62-SUM(V62:X62))</f>
        <v>0</v>
      </c>
      <c r="Z62" s="35">
        <f>IF($Q62*Dati!$Q$5+SUM(V62:Y62)&lt;$K62,$Q62*Dati!$Q$5,$K62-SUM(V62:Y62))</f>
        <v>0</v>
      </c>
      <c r="AA62" s="35">
        <f>IF($Q62*Dati!$P$5+SUM(V62:Z62)&lt;$K62,$Q62*Dati!$P$5,$K62-SUM(V62:Z62))</f>
        <v>0</v>
      </c>
      <c r="AB62" s="35">
        <f>IF($Q62*Dati!$O$5+SUM(V62:AA62)&lt;$K62,$Q62*Dati!$O$5,$K62-SUM(V62:AA62))</f>
        <v>0</v>
      </c>
      <c r="AC62" s="35">
        <f>IF($Q62*Dati!$N$5+SUM(V62:AB62)&lt;$K62,$Q62*Dati!$N$5,$K62-SUM(V62:AB62))</f>
        <v>0</v>
      </c>
      <c r="AD62" s="35">
        <f>IF($P62*Dati!$Q$4+SUM(V62:AC62)&lt;$K62,$P62*Dati!$Q$4,$K62-SUM(V62:AC62))</f>
        <v>0</v>
      </c>
      <c r="AE62" s="35">
        <f>IF($P62*Dati!$P$4+SUM(V62:AD62)&lt;$K62,$P62*Dati!$P$4,$K62-SUM(V62:AD62))</f>
        <v>0</v>
      </c>
      <c r="AF62" s="35">
        <f>IF($P62*Dati!$O$4+SUM(V62:AE62)&lt;$K62,$P62*Dati!$O$4,$K62-SUM(V62:AE62))</f>
        <v>0</v>
      </c>
      <c r="AG62" s="35">
        <f>IF($P62*Dati!$N$4+SUM(V62:AF62)&lt;$K62,$P62*Dati!$N$4,$K62-SUM(V62:AF62))</f>
        <v>0</v>
      </c>
      <c r="AH62" s="35">
        <f>IF($O62*Dati!$Q$3+SUM(V62:AG62)&lt;$K62,$O62*Dati!$Q$3,$K62-SUM(V62:AG62))</f>
        <v>0</v>
      </c>
      <c r="AI62" s="35">
        <f>IF($O62*Dati!$P$3+SUM(V62:AH62)&lt;$K62,$O62*Dati!$P$3,$K62-SUM(V62:AH62))</f>
        <v>0</v>
      </c>
      <c r="AJ62" s="35">
        <f>IF($O62*Dati!$O$3+SUM(V62:AI62)&lt;$K62,$O62*Dati!$O$3,$K62-SUM(V62:AI62))</f>
        <v>0</v>
      </c>
      <c r="AK62" s="35">
        <f>IF($O62*Dati!$N$3+SUM(V62:AJ62)&lt;$K62,$O62*Dati!$N$3,$K62-SUM(V62:AJ62))</f>
        <v>0</v>
      </c>
      <c r="AL62" s="35">
        <f t="shared" si="6"/>
        <v>240</v>
      </c>
      <c r="AM62" s="3">
        <f>(V62*Dati!$U$6+W62*Dati!$T$6+X62*Dati!$S$6+Y62*Dati!$R$6)+(Z62*Dati!$U$5+AA62*Dati!$T$5+AB62*Dati!$S$5+AC62*Dati!$R$5)+(AD62*Dati!$U$4+AE62*Dati!$T$4+AF62*Dati!$S$4+AG62*Dati!$R$4)+(AH62*Dati!$U$3+AI62*Dati!$T$3+AJ62*Dati!$S$3+AK62*Dati!$R$3)</f>
        <v>91380</v>
      </c>
      <c r="AN62" s="34">
        <f t="shared" si="17"/>
        <v>1</v>
      </c>
      <c r="AO62" s="34">
        <f t="shared" si="17"/>
        <v>0</v>
      </c>
      <c r="AP62" s="34">
        <f t="shared" si="18"/>
        <v>0</v>
      </c>
      <c r="AQ62" s="34">
        <f t="shared" si="19"/>
        <v>0</v>
      </c>
      <c r="AR62" s="6">
        <f>AN62*Dati!$B$21+AO62*Dati!$B$22+AP62*Dati!$B$23+AQ62*Dati!$B$24</f>
        <v>2000</v>
      </c>
    </row>
    <row r="63" spans="1:44" x14ac:dyDescent="0.25">
      <c r="A63" s="48">
        <f t="shared" ref="A63" si="22">A51+1</f>
        <v>6</v>
      </c>
      <c r="B63" s="11">
        <f t="shared" si="8"/>
        <v>61</v>
      </c>
      <c r="C63" s="3">
        <f t="shared" si="9"/>
        <v>1416570.2333333334</v>
      </c>
      <c r="D63" s="3">
        <f t="shared" si="10"/>
        <v>41380</v>
      </c>
      <c r="E63" s="3">
        <f>IF(D63&gt;0,(IF(D63&lt;Dati!$B$46,D63*Dati!$B$47,Dati!$B$46*Dati!$B$47)+IF(IF(D63-Dati!$B$46&gt;0,D63-Dati!$B$46,0)&lt;(Dati!$C$46-Dati!$B$46),IF(D63-Dati!$B$46&gt;0,D63-Dati!$B$46,0)*Dati!$C$47,(Dati!$C$46-Dati!$B$46)*Dati!$C$47)+IF(IF(D63-Dati!$C$46&gt;0,D63-Dati!$C$46,0)&lt;(Dati!$D$46-Dati!$C$46),IF(D63-Dati!$C$46&gt;0,D63-Dati!$C$46,0)*Dati!$D$47,(Dati!$D$46-Dati!$C$46)*Dati!$D$47)+IF(IF(D63-Dati!$D$46&gt;0,D63-Dati!$D$46,0)&lt;(Dati!$E$46-Dati!$D$46),IF(D63-Dati!$D$46&gt;0,D63-Dati!$D$46,0)*Dati!$E$47,(Dati!$E$46-Dati!$D$46)*Dati!$E$47)+IF(D63-Dati!$E$46&gt;0,D63-Dati!$E$46,0)*Dati!$F$47),0)</f>
        <v>17224.233333333334</v>
      </c>
      <c r="F63" s="3">
        <f t="shared" si="0"/>
        <v>24155.766666666666</v>
      </c>
      <c r="G63" s="39">
        <f t="shared" si="1"/>
        <v>1</v>
      </c>
      <c r="H63" s="39">
        <f t="shared" si="11"/>
        <v>0</v>
      </c>
      <c r="I63" s="39">
        <f t="shared" si="12"/>
        <v>0</v>
      </c>
      <c r="J63" s="39">
        <f t="shared" si="13"/>
        <v>0</v>
      </c>
      <c r="K63" s="37">
        <f>G63*Dati!$F$9+H63*Dati!$F$10+I63*Dati!$F$11+Simulazione!J63*Dati!$F$12</f>
        <v>450</v>
      </c>
      <c r="L63" s="37">
        <f>G63*Dati!$H$9+H63*Dati!$H$10+I63*Dati!$H$11+Simulazione!J63*Dati!$H$12</f>
        <v>1</v>
      </c>
      <c r="M63" s="9">
        <f>G63*Dati!$E$9+H63*Dati!$E$10+I63*Dati!$E$11+Simulazione!J63*Dati!$E$12</f>
        <v>8000</v>
      </c>
      <c r="N63" s="9">
        <f>IF(G63-G62=0,0,(G63-G62)*Dati!$J$9)+IF(H63-H62=0,0,(H63-H62)*Dati!$J$10)+IF(I63-I62=0,0,(I63-I62)*Dati!$J$11)+IF(J63-J62=0,0,(J63-J62)*Dati!$J$12)</f>
        <v>0</v>
      </c>
      <c r="O63" s="34">
        <f t="shared" si="14"/>
        <v>0</v>
      </c>
      <c r="P63" s="34">
        <f t="shared" si="3"/>
        <v>0</v>
      </c>
      <c r="Q63" s="34">
        <f t="shared" si="15"/>
        <v>0</v>
      </c>
      <c r="R63" s="34">
        <f t="shared" si="16"/>
        <v>1</v>
      </c>
      <c r="S63" s="40">
        <f t="shared" si="4"/>
        <v>1</v>
      </c>
      <c r="T63" s="43">
        <f t="shared" si="5"/>
        <v>1</v>
      </c>
      <c r="U63" s="3">
        <f>O63*Dati!$B$3+Simulazione!P63*Dati!$B$4+Simulazione!Q63*Dati!$B$5+Simulazione!R63*Dati!$B$6</f>
        <v>40000</v>
      </c>
      <c r="V63" s="35">
        <f>IF(R63*Dati!$Q$6&lt;K63,R63*Dati!$Q$6,K63)</f>
        <v>108</v>
      </c>
      <c r="W63" s="35">
        <f>IF(R63*Dati!$P$6+SUM(V63:V63)&lt;K63,R63*Dati!$P$6,K63-SUM(V63:V63))</f>
        <v>132</v>
      </c>
      <c r="X63" s="35">
        <f>IF(R63*Dati!$O$6+SUM(V63:W63)&lt;K63,R63*Dati!$O$6,K63-SUM(V63:W63))</f>
        <v>0</v>
      </c>
      <c r="Y63" s="35">
        <f>IF(R63*Dati!$N$6+SUM(V63:X63)&lt;K63,R63*Dati!$N$6,K63-SUM(V63:X63))</f>
        <v>0</v>
      </c>
      <c r="Z63" s="35">
        <f>IF($Q63*Dati!$Q$5+SUM(V63:Y63)&lt;$K63,$Q63*Dati!$Q$5,$K63-SUM(V63:Y63))</f>
        <v>0</v>
      </c>
      <c r="AA63" s="35">
        <f>IF($Q63*Dati!$P$5+SUM(V63:Z63)&lt;$K63,$Q63*Dati!$P$5,$K63-SUM(V63:Z63))</f>
        <v>0</v>
      </c>
      <c r="AB63" s="35">
        <f>IF($Q63*Dati!$O$5+SUM(V63:AA63)&lt;$K63,$Q63*Dati!$O$5,$K63-SUM(V63:AA63))</f>
        <v>0</v>
      </c>
      <c r="AC63" s="35">
        <f>IF($Q63*Dati!$N$5+SUM(V63:AB63)&lt;$K63,$Q63*Dati!$N$5,$K63-SUM(V63:AB63))</f>
        <v>0</v>
      </c>
      <c r="AD63" s="35">
        <f>IF($P63*Dati!$Q$4+SUM(V63:AC63)&lt;$K63,$P63*Dati!$Q$4,$K63-SUM(V63:AC63))</f>
        <v>0</v>
      </c>
      <c r="AE63" s="35">
        <f>IF($P63*Dati!$P$4+SUM(V63:AD63)&lt;$K63,$P63*Dati!$P$4,$K63-SUM(V63:AD63))</f>
        <v>0</v>
      </c>
      <c r="AF63" s="35">
        <f>IF($P63*Dati!$O$4+SUM(V63:AE63)&lt;$K63,$P63*Dati!$O$4,$K63-SUM(V63:AE63))</f>
        <v>0</v>
      </c>
      <c r="AG63" s="35">
        <f>IF($P63*Dati!$N$4+SUM(V63:AF63)&lt;$K63,$P63*Dati!$N$4,$K63-SUM(V63:AF63))</f>
        <v>0</v>
      </c>
      <c r="AH63" s="35">
        <f>IF($O63*Dati!$Q$3+SUM(V63:AG63)&lt;$K63,$O63*Dati!$Q$3,$K63-SUM(V63:AG63))</f>
        <v>0</v>
      </c>
      <c r="AI63" s="35">
        <f>IF($O63*Dati!$P$3+SUM(V63:AH63)&lt;$K63,$O63*Dati!$P$3,$K63-SUM(V63:AH63))</f>
        <v>0</v>
      </c>
      <c r="AJ63" s="35">
        <f>IF($O63*Dati!$O$3+SUM(V63:AI63)&lt;$K63,$O63*Dati!$O$3,$K63-SUM(V63:AI63))</f>
        <v>0</v>
      </c>
      <c r="AK63" s="35">
        <f>IF($O63*Dati!$N$3+SUM(V63:AJ63)&lt;$K63,$O63*Dati!$N$3,$K63-SUM(V63:AJ63))</f>
        <v>0</v>
      </c>
      <c r="AL63" s="35">
        <f t="shared" si="6"/>
        <v>240</v>
      </c>
      <c r="AM63" s="3">
        <f>(V63*Dati!$U$6+W63*Dati!$T$6+X63*Dati!$S$6+Y63*Dati!$R$6)+(Z63*Dati!$U$5+AA63*Dati!$T$5+AB63*Dati!$S$5+AC63*Dati!$R$5)+(AD63*Dati!$U$4+AE63*Dati!$T$4+AF63*Dati!$S$4+AG63*Dati!$R$4)+(AH63*Dati!$U$3+AI63*Dati!$T$3+AJ63*Dati!$S$3+AK63*Dati!$R$3)</f>
        <v>91380</v>
      </c>
      <c r="AN63" s="34">
        <f t="shared" si="17"/>
        <v>1</v>
      </c>
      <c r="AO63" s="34">
        <f t="shared" si="17"/>
        <v>0</v>
      </c>
      <c r="AP63" s="34">
        <f t="shared" si="18"/>
        <v>0</v>
      </c>
      <c r="AQ63" s="34">
        <f t="shared" si="19"/>
        <v>0</v>
      </c>
      <c r="AR63" s="6">
        <f>AN63*Dati!$B$21+AO63*Dati!$B$22+AP63*Dati!$B$23+AQ63*Dati!$B$24</f>
        <v>2000</v>
      </c>
    </row>
    <row r="64" spans="1:44" x14ac:dyDescent="0.25">
      <c r="A64" s="49"/>
      <c r="B64" s="11">
        <f t="shared" si="8"/>
        <v>62</v>
      </c>
      <c r="C64" s="3">
        <f t="shared" si="9"/>
        <v>1440726</v>
      </c>
      <c r="D64" s="3">
        <f t="shared" si="10"/>
        <v>41380</v>
      </c>
      <c r="E64" s="3">
        <f>IF(D64&gt;0,(IF(D64&lt;Dati!$B$46,D64*Dati!$B$47,Dati!$B$46*Dati!$B$47)+IF(IF(D64-Dati!$B$46&gt;0,D64-Dati!$B$46,0)&lt;(Dati!$C$46-Dati!$B$46),IF(D64-Dati!$B$46&gt;0,D64-Dati!$B$46,0)*Dati!$C$47,(Dati!$C$46-Dati!$B$46)*Dati!$C$47)+IF(IF(D64-Dati!$C$46&gt;0,D64-Dati!$C$46,0)&lt;(Dati!$D$46-Dati!$C$46),IF(D64-Dati!$C$46&gt;0,D64-Dati!$C$46,0)*Dati!$D$47,(Dati!$D$46-Dati!$C$46)*Dati!$D$47)+IF(IF(D64-Dati!$D$46&gt;0,D64-Dati!$D$46,0)&lt;(Dati!$E$46-Dati!$D$46),IF(D64-Dati!$D$46&gt;0,D64-Dati!$D$46,0)*Dati!$E$47,(Dati!$E$46-Dati!$D$46)*Dati!$E$47)+IF(D64-Dati!$E$46&gt;0,D64-Dati!$E$46,0)*Dati!$F$47),0)</f>
        <v>17224.233333333334</v>
      </c>
      <c r="F64" s="3">
        <f t="shared" si="0"/>
        <v>24155.766666666666</v>
      </c>
      <c r="G64" s="39">
        <f t="shared" si="1"/>
        <v>1</v>
      </c>
      <c r="H64" s="39">
        <f t="shared" si="11"/>
        <v>0</v>
      </c>
      <c r="I64" s="39">
        <f t="shared" si="12"/>
        <v>0</v>
      </c>
      <c r="J64" s="39">
        <f t="shared" si="13"/>
        <v>0</v>
      </c>
      <c r="K64" s="37">
        <f>G64*Dati!$F$9+H64*Dati!$F$10+I64*Dati!$F$11+Simulazione!J64*Dati!$F$12</f>
        <v>450</v>
      </c>
      <c r="L64" s="37">
        <f>G64*Dati!$H$9+H64*Dati!$H$10+I64*Dati!$H$11+Simulazione!J64*Dati!$H$12</f>
        <v>1</v>
      </c>
      <c r="M64" s="9">
        <f>G64*Dati!$E$9+H64*Dati!$E$10+I64*Dati!$E$11+Simulazione!J64*Dati!$E$12</f>
        <v>8000</v>
      </c>
      <c r="N64" s="9">
        <f>IF(G64-G63=0,0,(G64-G63)*Dati!$J$9)+IF(H64-H63=0,0,(H64-H63)*Dati!$J$10)+IF(I64-I63=0,0,(I64-I63)*Dati!$J$11)+IF(J64-J63=0,0,(J64-J63)*Dati!$J$12)</f>
        <v>0</v>
      </c>
      <c r="O64" s="34">
        <f t="shared" si="14"/>
        <v>0</v>
      </c>
      <c r="P64" s="34">
        <f t="shared" si="3"/>
        <v>0</v>
      </c>
      <c r="Q64" s="34">
        <f t="shared" si="15"/>
        <v>0</v>
      </c>
      <c r="R64" s="34">
        <f t="shared" si="16"/>
        <v>1</v>
      </c>
      <c r="S64" s="40">
        <f t="shared" si="4"/>
        <v>1</v>
      </c>
      <c r="T64" s="43">
        <f t="shared" si="5"/>
        <v>1</v>
      </c>
      <c r="U64" s="3">
        <f>O64*Dati!$B$3+Simulazione!P64*Dati!$B$4+Simulazione!Q64*Dati!$B$5+Simulazione!R64*Dati!$B$6</f>
        <v>40000</v>
      </c>
      <c r="V64" s="35">
        <f>IF(R64*Dati!$Q$6&lt;K64,R64*Dati!$Q$6,K64)</f>
        <v>108</v>
      </c>
      <c r="W64" s="35">
        <f>IF(R64*Dati!$P$6+SUM(V64:V64)&lt;K64,R64*Dati!$P$6,K64-SUM(V64:V64))</f>
        <v>132</v>
      </c>
      <c r="X64" s="35">
        <f>IF(R64*Dati!$O$6+SUM(V64:W64)&lt;K64,R64*Dati!$O$6,K64-SUM(V64:W64))</f>
        <v>0</v>
      </c>
      <c r="Y64" s="35">
        <f>IF(R64*Dati!$N$6+SUM(V64:X64)&lt;K64,R64*Dati!$N$6,K64-SUM(V64:X64))</f>
        <v>0</v>
      </c>
      <c r="Z64" s="35">
        <f>IF($Q64*Dati!$Q$5+SUM(V64:Y64)&lt;$K64,$Q64*Dati!$Q$5,$K64-SUM(V64:Y64))</f>
        <v>0</v>
      </c>
      <c r="AA64" s="35">
        <f>IF($Q64*Dati!$P$5+SUM(V64:Z64)&lt;$K64,$Q64*Dati!$P$5,$K64-SUM(V64:Z64))</f>
        <v>0</v>
      </c>
      <c r="AB64" s="35">
        <f>IF($Q64*Dati!$O$5+SUM(V64:AA64)&lt;$K64,$Q64*Dati!$O$5,$K64-SUM(V64:AA64))</f>
        <v>0</v>
      </c>
      <c r="AC64" s="35">
        <f>IF($Q64*Dati!$N$5+SUM(V64:AB64)&lt;$K64,$Q64*Dati!$N$5,$K64-SUM(V64:AB64))</f>
        <v>0</v>
      </c>
      <c r="AD64" s="35">
        <f>IF($P64*Dati!$Q$4+SUM(V64:AC64)&lt;$K64,$P64*Dati!$Q$4,$K64-SUM(V64:AC64))</f>
        <v>0</v>
      </c>
      <c r="AE64" s="35">
        <f>IF($P64*Dati!$P$4+SUM(V64:AD64)&lt;$K64,$P64*Dati!$P$4,$K64-SUM(V64:AD64))</f>
        <v>0</v>
      </c>
      <c r="AF64" s="35">
        <f>IF($P64*Dati!$O$4+SUM(V64:AE64)&lt;$K64,$P64*Dati!$O$4,$K64-SUM(V64:AE64))</f>
        <v>0</v>
      </c>
      <c r="AG64" s="35">
        <f>IF($P64*Dati!$N$4+SUM(V64:AF64)&lt;$K64,$P64*Dati!$N$4,$K64-SUM(V64:AF64))</f>
        <v>0</v>
      </c>
      <c r="AH64" s="35">
        <f>IF($O64*Dati!$Q$3+SUM(V64:AG64)&lt;$K64,$O64*Dati!$Q$3,$K64-SUM(V64:AG64))</f>
        <v>0</v>
      </c>
      <c r="AI64" s="35">
        <f>IF($O64*Dati!$P$3+SUM(V64:AH64)&lt;$K64,$O64*Dati!$P$3,$K64-SUM(V64:AH64))</f>
        <v>0</v>
      </c>
      <c r="AJ64" s="35">
        <f>IF($O64*Dati!$O$3+SUM(V64:AI64)&lt;$K64,$O64*Dati!$O$3,$K64-SUM(V64:AI64))</f>
        <v>0</v>
      </c>
      <c r="AK64" s="35">
        <f>IF($O64*Dati!$N$3+SUM(V64:AJ64)&lt;$K64,$O64*Dati!$N$3,$K64-SUM(V64:AJ64))</f>
        <v>0</v>
      </c>
      <c r="AL64" s="35">
        <f t="shared" si="6"/>
        <v>240</v>
      </c>
      <c r="AM64" s="3">
        <f>(V64*Dati!$U$6+W64*Dati!$T$6+X64*Dati!$S$6+Y64*Dati!$R$6)+(Z64*Dati!$U$5+AA64*Dati!$T$5+AB64*Dati!$S$5+AC64*Dati!$R$5)+(AD64*Dati!$U$4+AE64*Dati!$T$4+AF64*Dati!$S$4+AG64*Dati!$R$4)+(AH64*Dati!$U$3+AI64*Dati!$T$3+AJ64*Dati!$S$3+AK64*Dati!$R$3)</f>
        <v>91380</v>
      </c>
      <c r="AN64" s="34">
        <f t="shared" si="17"/>
        <v>1</v>
      </c>
      <c r="AO64" s="34">
        <f t="shared" si="17"/>
        <v>0</v>
      </c>
      <c r="AP64" s="34">
        <f t="shared" si="18"/>
        <v>0</v>
      </c>
      <c r="AQ64" s="34">
        <f t="shared" si="19"/>
        <v>0</v>
      </c>
      <c r="AR64" s="6">
        <f>AN64*Dati!$B$21+AO64*Dati!$B$22+AP64*Dati!$B$23+AQ64*Dati!$B$24</f>
        <v>2000</v>
      </c>
    </row>
    <row r="65" spans="1:44" x14ac:dyDescent="0.25">
      <c r="A65" s="49"/>
      <c r="B65" s="11">
        <f t="shared" si="8"/>
        <v>63</v>
      </c>
      <c r="C65" s="3">
        <f t="shared" si="9"/>
        <v>1464881.7666666666</v>
      </c>
      <c r="D65" s="3">
        <f t="shared" si="10"/>
        <v>41380</v>
      </c>
      <c r="E65" s="3">
        <f>IF(D65&gt;0,(IF(D65&lt;Dati!$B$46,D65*Dati!$B$47,Dati!$B$46*Dati!$B$47)+IF(IF(D65-Dati!$B$46&gt;0,D65-Dati!$B$46,0)&lt;(Dati!$C$46-Dati!$B$46),IF(D65-Dati!$B$46&gt;0,D65-Dati!$B$46,0)*Dati!$C$47,(Dati!$C$46-Dati!$B$46)*Dati!$C$47)+IF(IF(D65-Dati!$C$46&gt;0,D65-Dati!$C$46,0)&lt;(Dati!$D$46-Dati!$C$46),IF(D65-Dati!$C$46&gt;0,D65-Dati!$C$46,0)*Dati!$D$47,(Dati!$D$46-Dati!$C$46)*Dati!$D$47)+IF(IF(D65-Dati!$D$46&gt;0,D65-Dati!$D$46,0)&lt;(Dati!$E$46-Dati!$D$46),IF(D65-Dati!$D$46&gt;0,D65-Dati!$D$46,0)*Dati!$E$47,(Dati!$E$46-Dati!$D$46)*Dati!$E$47)+IF(D65-Dati!$E$46&gt;0,D65-Dati!$E$46,0)*Dati!$F$47),0)</f>
        <v>17224.233333333334</v>
      </c>
      <c r="F65" s="3">
        <f t="shared" si="0"/>
        <v>24155.766666666666</v>
      </c>
      <c r="G65" s="39">
        <f t="shared" si="1"/>
        <v>1</v>
      </c>
      <c r="H65" s="39">
        <f t="shared" si="11"/>
        <v>0</v>
      </c>
      <c r="I65" s="39">
        <f t="shared" si="12"/>
        <v>0</v>
      </c>
      <c r="J65" s="39">
        <f t="shared" si="13"/>
        <v>0</v>
      </c>
      <c r="K65" s="37">
        <f>G65*Dati!$F$9+H65*Dati!$F$10+I65*Dati!$F$11+Simulazione!J65*Dati!$F$12</f>
        <v>450</v>
      </c>
      <c r="L65" s="37">
        <f>G65*Dati!$H$9+H65*Dati!$H$10+I65*Dati!$H$11+Simulazione!J65*Dati!$H$12</f>
        <v>1</v>
      </c>
      <c r="M65" s="9">
        <f>G65*Dati!$E$9+H65*Dati!$E$10+I65*Dati!$E$11+Simulazione!J65*Dati!$E$12</f>
        <v>8000</v>
      </c>
      <c r="N65" s="9">
        <f>IF(G65-G64=0,0,(G65-G64)*Dati!$J$9)+IF(H65-H64=0,0,(H65-H64)*Dati!$J$10)+IF(I65-I64=0,0,(I65-I64)*Dati!$J$11)+IF(J65-J64=0,0,(J65-J64)*Dati!$J$12)</f>
        <v>0</v>
      </c>
      <c r="O65" s="34">
        <f t="shared" si="14"/>
        <v>0</v>
      </c>
      <c r="P65" s="34">
        <f t="shared" si="3"/>
        <v>0</v>
      </c>
      <c r="Q65" s="34">
        <f t="shared" si="15"/>
        <v>0</v>
      </c>
      <c r="R65" s="34">
        <f t="shared" si="16"/>
        <v>1</v>
      </c>
      <c r="S65" s="40">
        <f t="shared" si="4"/>
        <v>1</v>
      </c>
      <c r="T65" s="43">
        <f t="shared" si="5"/>
        <v>1</v>
      </c>
      <c r="U65" s="3">
        <f>O65*Dati!$B$3+Simulazione!P65*Dati!$B$4+Simulazione!Q65*Dati!$B$5+Simulazione!R65*Dati!$B$6</f>
        <v>40000</v>
      </c>
      <c r="V65" s="35">
        <f>IF(R65*Dati!$Q$6&lt;K65,R65*Dati!$Q$6,K65)</f>
        <v>108</v>
      </c>
      <c r="W65" s="35">
        <f>IF(R65*Dati!$P$6+SUM(V65:V65)&lt;K65,R65*Dati!$P$6,K65-SUM(V65:V65))</f>
        <v>132</v>
      </c>
      <c r="X65" s="35">
        <f>IF(R65*Dati!$O$6+SUM(V65:W65)&lt;K65,R65*Dati!$O$6,K65-SUM(V65:W65))</f>
        <v>0</v>
      </c>
      <c r="Y65" s="35">
        <f>IF(R65*Dati!$N$6+SUM(V65:X65)&lt;K65,R65*Dati!$N$6,K65-SUM(V65:X65))</f>
        <v>0</v>
      </c>
      <c r="Z65" s="35">
        <f>IF($Q65*Dati!$Q$5+SUM(V65:Y65)&lt;$K65,$Q65*Dati!$Q$5,$K65-SUM(V65:Y65))</f>
        <v>0</v>
      </c>
      <c r="AA65" s="35">
        <f>IF($Q65*Dati!$P$5+SUM(V65:Z65)&lt;$K65,$Q65*Dati!$P$5,$K65-SUM(V65:Z65))</f>
        <v>0</v>
      </c>
      <c r="AB65" s="35">
        <f>IF($Q65*Dati!$O$5+SUM(V65:AA65)&lt;$K65,$Q65*Dati!$O$5,$K65-SUM(V65:AA65))</f>
        <v>0</v>
      </c>
      <c r="AC65" s="35">
        <f>IF($Q65*Dati!$N$5+SUM(V65:AB65)&lt;$K65,$Q65*Dati!$N$5,$K65-SUM(V65:AB65))</f>
        <v>0</v>
      </c>
      <c r="AD65" s="35">
        <f>IF($P65*Dati!$Q$4+SUM(V65:AC65)&lt;$K65,$P65*Dati!$Q$4,$K65-SUM(V65:AC65))</f>
        <v>0</v>
      </c>
      <c r="AE65" s="35">
        <f>IF($P65*Dati!$P$4+SUM(V65:AD65)&lt;$K65,$P65*Dati!$P$4,$K65-SUM(V65:AD65))</f>
        <v>0</v>
      </c>
      <c r="AF65" s="35">
        <f>IF($P65*Dati!$O$4+SUM(V65:AE65)&lt;$K65,$P65*Dati!$O$4,$K65-SUM(V65:AE65))</f>
        <v>0</v>
      </c>
      <c r="AG65" s="35">
        <f>IF($P65*Dati!$N$4+SUM(V65:AF65)&lt;$K65,$P65*Dati!$N$4,$K65-SUM(V65:AF65))</f>
        <v>0</v>
      </c>
      <c r="AH65" s="35">
        <f>IF($O65*Dati!$Q$3+SUM(V65:AG65)&lt;$K65,$O65*Dati!$Q$3,$K65-SUM(V65:AG65))</f>
        <v>0</v>
      </c>
      <c r="AI65" s="35">
        <f>IF($O65*Dati!$P$3+SUM(V65:AH65)&lt;$K65,$O65*Dati!$P$3,$K65-SUM(V65:AH65))</f>
        <v>0</v>
      </c>
      <c r="AJ65" s="35">
        <f>IF($O65*Dati!$O$3+SUM(V65:AI65)&lt;$K65,$O65*Dati!$O$3,$K65-SUM(V65:AI65))</f>
        <v>0</v>
      </c>
      <c r="AK65" s="35">
        <f>IF($O65*Dati!$N$3+SUM(V65:AJ65)&lt;$K65,$O65*Dati!$N$3,$K65-SUM(V65:AJ65))</f>
        <v>0</v>
      </c>
      <c r="AL65" s="35">
        <f t="shared" si="6"/>
        <v>240</v>
      </c>
      <c r="AM65" s="3">
        <f>(V65*Dati!$U$6+W65*Dati!$T$6+X65*Dati!$S$6+Y65*Dati!$R$6)+(Z65*Dati!$U$5+AA65*Dati!$T$5+AB65*Dati!$S$5+AC65*Dati!$R$5)+(AD65*Dati!$U$4+AE65*Dati!$T$4+AF65*Dati!$S$4+AG65*Dati!$R$4)+(AH65*Dati!$U$3+AI65*Dati!$T$3+AJ65*Dati!$S$3+AK65*Dati!$R$3)</f>
        <v>91380</v>
      </c>
      <c r="AN65" s="34">
        <f t="shared" si="17"/>
        <v>1</v>
      </c>
      <c r="AO65" s="34">
        <f t="shared" si="17"/>
        <v>0</v>
      </c>
      <c r="AP65" s="34">
        <f t="shared" si="18"/>
        <v>0</v>
      </c>
      <c r="AQ65" s="34">
        <f t="shared" si="19"/>
        <v>0</v>
      </c>
      <c r="AR65" s="6">
        <f>AN65*Dati!$B$21+AO65*Dati!$B$22+AP65*Dati!$B$23+AQ65*Dati!$B$24</f>
        <v>2000</v>
      </c>
    </row>
    <row r="66" spans="1:44" x14ac:dyDescent="0.25">
      <c r="A66" s="49"/>
      <c r="B66" s="11">
        <f t="shared" si="8"/>
        <v>64</v>
      </c>
      <c r="C66" s="3">
        <f t="shared" si="9"/>
        <v>1489037.5333333332</v>
      </c>
      <c r="D66" s="3">
        <f t="shared" si="10"/>
        <v>41380</v>
      </c>
      <c r="E66" s="3">
        <f>IF(D66&gt;0,(IF(D66&lt;Dati!$B$46,D66*Dati!$B$47,Dati!$B$46*Dati!$B$47)+IF(IF(D66-Dati!$B$46&gt;0,D66-Dati!$B$46,0)&lt;(Dati!$C$46-Dati!$B$46),IF(D66-Dati!$B$46&gt;0,D66-Dati!$B$46,0)*Dati!$C$47,(Dati!$C$46-Dati!$B$46)*Dati!$C$47)+IF(IF(D66-Dati!$C$46&gt;0,D66-Dati!$C$46,0)&lt;(Dati!$D$46-Dati!$C$46),IF(D66-Dati!$C$46&gt;0,D66-Dati!$C$46,0)*Dati!$D$47,(Dati!$D$46-Dati!$C$46)*Dati!$D$47)+IF(IF(D66-Dati!$D$46&gt;0,D66-Dati!$D$46,0)&lt;(Dati!$E$46-Dati!$D$46),IF(D66-Dati!$D$46&gt;0,D66-Dati!$D$46,0)*Dati!$E$47,(Dati!$E$46-Dati!$D$46)*Dati!$E$47)+IF(D66-Dati!$E$46&gt;0,D66-Dati!$E$46,0)*Dati!$F$47),0)</f>
        <v>17224.233333333334</v>
      </c>
      <c r="F66" s="3">
        <f t="shared" si="0"/>
        <v>24155.766666666666</v>
      </c>
      <c r="G66" s="39">
        <f t="shared" si="1"/>
        <v>1</v>
      </c>
      <c r="H66" s="39">
        <f t="shared" si="11"/>
        <v>0</v>
      </c>
      <c r="I66" s="39">
        <f t="shared" si="12"/>
        <v>0</v>
      </c>
      <c r="J66" s="39">
        <f t="shared" si="13"/>
        <v>0</v>
      </c>
      <c r="K66" s="37">
        <f>G66*Dati!$F$9+H66*Dati!$F$10+I66*Dati!$F$11+Simulazione!J66*Dati!$F$12</f>
        <v>450</v>
      </c>
      <c r="L66" s="37">
        <f>G66*Dati!$H$9+H66*Dati!$H$10+I66*Dati!$H$11+Simulazione!J66*Dati!$H$12</f>
        <v>1</v>
      </c>
      <c r="M66" s="9">
        <f>G66*Dati!$E$9+H66*Dati!$E$10+I66*Dati!$E$11+Simulazione!J66*Dati!$E$12</f>
        <v>8000</v>
      </c>
      <c r="N66" s="9">
        <f>IF(G66-G65=0,0,(G66-G65)*Dati!$J$9)+IF(H66-H65=0,0,(H66-H65)*Dati!$J$10)+IF(I66-I65=0,0,(I66-I65)*Dati!$J$11)+IF(J66-J65=0,0,(J66-J65)*Dati!$J$12)</f>
        <v>0</v>
      </c>
      <c r="O66" s="34">
        <f t="shared" si="14"/>
        <v>0</v>
      </c>
      <c r="P66" s="34">
        <f t="shared" si="3"/>
        <v>0</v>
      </c>
      <c r="Q66" s="34">
        <f t="shared" si="15"/>
        <v>0</v>
      </c>
      <c r="R66" s="34">
        <f t="shared" si="16"/>
        <v>1</v>
      </c>
      <c r="S66" s="40">
        <f t="shared" si="4"/>
        <v>1</v>
      </c>
      <c r="T66" s="43">
        <f t="shared" si="5"/>
        <v>1</v>
      </c>
      <c r="U66" s="3">
        <f>O66*Dati!$B$3+Simulazione!P66*Dati!$B$4+Simulazione!Q66*Dati!$B$5+Simulazione!R66*Dati!$B$6</f>
        <v>40000</v>
      </c>
      <c r="V66" s="35">
        <f>IF(R66*Dati!$Q$6&lt;K66,R66*Dati!$Q$6,K66)</f>
        <v>108</v>
      </c>
      <c r="W66" s="35">
        <f>IF(R66*Dati!$P$6+SUM(V66:V66)&lt;K66,R66*Dati!$P$6,K66-SUM(V66:V66))</f>
        <v>132</v>
      </c>
      <c r="X66" s="35">
        <f>IF(R66*Dati!$O$6+SUM(V66:W66)&lt;K66,R66*Dati!$O$6,K66-SUM(V66:W66))</f>
        <v>0</v>
      </c>
      <c r="Y66" s="35">
        <f>IF(R66*Dati!$N$6+SUM(V66:X66)&lt;K66,R66*Dati!$N$6,K66-SUM(V66:X66))</f>
        <v>0</v>
      </c>
      <c r="Z66" s="35">
        <f>IF($Q66*Dati!$Q$5+SUM(V66:Y66)&lt;$K66,$Q66*Dati!$Q$5,$K66-SUM(V66:Y66))</f>
        <v>0</v>
      </c>
      <c r="AA66" s="35">
        <f>IF($Q66*Dati!$P$5+SUM(V66:Z66)&lt;$K66,$Q66*Dati!$P$5,$K66-SUM(V66:Z66))</f>
        <v>0</v>
      </c>
      <c r="AB66" s="35">
        <f>IF($Q66*Dati!$O$5+SUM(V66:AA66)&lt;$K66,$Q66*Dati!$O$5,$K66-SUM(V66:AA66))</f>
        <v>0</v>
      </c>
      <c r="AC66" s="35">
        <f>IF($Q66*Dati!$N$5+SUM(V66:AB66)&lt;$K66,$Q66*Dati!$N$5,$K66-SUM(V66:AB66))</f>
        <v>0</v>
      </c>
      <c r="AD66" s="35">
        <f>IF($P66*Dati!$Q$4+SUM(V66:AC66)&lt;$K66,$P66*Dati!$Q$4,$K66-SUM(V66:AC66))</f>
        <v>0</v>
      </c>
      <c r="AE66" s="35">
        <f>IF($P66*Dati!$P$4+SUM(V66:AD66)&lt;$K66,$P66*Dati!$P$4,$K66-SUM(V66:AD66))</f>
        <v>0</v>
      </c>
      <c r="AF66" s="35">
        <f>IF($P66*Dati!$O$4+SUM(V66:AE66)&lt;$K66,$P66*Dati!$O$4,$K66-SUM(V66:AE66))</f>
        <v>0</v>
      </c>
      <c r="AG66" s="35">
        <f>IF($P66*Dati!$N$4+SUM(V66:AF66)&lt;$K66,$P66*Dati!$N$4,$K66-SUM(V66:AF66))</f>
        <v>0</v>
      </c>
      <c r="AH66" s="35">
        <f>IF($O66*Dati!$Q$3+SUM(V66:AG66)&lt;$K66,$O66*Dati!$Q$3,$K66-SUM(V66:AG66))</f>
        <v>0</v>
      </c>
      <c r="AI66" s="35">
        <f>IF($O66*Dati!$P$3+SUM(V66:AH66)&lt;$K66,$O66*Dati!$P$3,$K66-SUM(V66:AH66))</f>
        <v>0</v>
      </c>
      <c r="AJ66" s="35">
        <f>IF($O66*Dati!$O$3+SUM(V66:AI66)&lt;$K66,$O66*Dati!$O$3,$K66-SUM(V66:AI66))</f>
        <v>0</v>
      </c>
      <c r="AK66" s="35">
        <f>IF($O66*Dati!$N$3+SUM(V66:AJ66)&lt;$K66,$O66*Dati!$N$3,$K66-SUM(V66:AJ66))</f>
        <v>0</v>
      </c>
      <c r="AL66" s="35">
        <f t="shared" si="6"/>
        <v>240</v>
      </c>
      <c r="AM66" s="3">
        <f>(V66*Dati!$U$6+W66*Dati!$T$6+X66*Dati!$S$6+Y66*Dati!$R$6)+(Z66*Dati!$U$5+AA66*Dati!$T$5+AB66*Dati!$S$5+AC66*Dati!$R$5)+(AD66*Dati!$U$4+AE66*Dati!$T$4+AF66*Dati!$S$4+AG66*Dati!$R$4)+(AH66*Dati!$U$3+AI66*Dati!$T$3+AJ66*Dati!$S$3+AK66*Dati!$R$3)</f>
        <v>91380</v>
      </c>
      <c r="AN66" s="34">
        <f t="shared" si="17"/>
        <v>1</v>
      </c>
      <c r="AO66" s="34">
        <f t="shared" si="17"/>
        <v>0</v>
      </c>
      <c r="AP66" s="34">
        <f t="shared" si="18"/>
        <v>0</v>
      </c>
      <c r="AQ66" s="34">
        <f t="shared" si="19"/>
        <v>0</v>
      </c>
      <c r="AR66" s="6">
        <f>AN66*Dati!$B$21+AO66*Dati!$B$22+AP66*Dati!$B$23+AQ66*Dati!$B$24</f>
        <v>2000</v>
      </c>
    </row>
    <row r="67" spans="1:44" x14ac:dyDescent="0.25">
      <c r="A67" s="49"/>
      <c r="B67" s="11">
        <f t="shared" si="8"/>
        <v>65</v>
      </c>
      <c r="C67" s="3">
        <f t="shared" si="9"/>
        <v>1513193.2999999998</v>
      </c>
      <c r="D67" s="3">
        <f t="shared" si="10"/>
        <v>41380</v>
      </c>
      <c r="E67" s="3">
        <f>IF(D67&gt;0,(IF(D67&lt;Dati!$B$46,D67*Dati!$B$47,Dati!$B$46*Dati!$B$47)+IF(IF(D67-Dati!$B$46&gt;0,D67-Dati!$B$46,0)&lt;(Dati!$C$46-Dati!$B$46),IF(D67-Dati!$B$46&gt;0,D67-Dati!$B$46,0)*Dati!$C$47,(Dati!$C$46-Dati!$B$46)*Dati!$C$47)+IF(IF(D67-Dati!$C$46&gt;0,D67-Dati!$C$46,0)&lt;(Dati!$D$46-Dati!$C$46),IF(D67-Dati!$C$46&gt;0,D67-Dati!$C$46,0)*Dati!$D$47,(Dati!$D$46-Dati!$C$46)*Dati!$D$47)+IF(IF(D67-Dati!$D$46&gt;0,D67-Dati!$D$46,0)&lt;(Dati!$E$46-Dati!$D$46),IF(D67-Dati!$D$46&gt;0,D67-Dati!$D$46,0)*Dati!$E$47,(Dati!$E$46-Dati!$D$46)*Dati!$E$47)+IF(D67-Dati!$E$46&gt;0,D67-Dati!$E$46,0)*Dati!$F$47),0)</f>
        <v>17224.233333333334</v>
      </c>
      <c r="F67" s="3">
        <f t="shared" si="0"/>
        <v>24155.766666666666</v>
      </c>
      <c r="G67" s="39">
        <f t="shared" si="1"/>
        <v>1</v>
      </c>
      <c r="H67" s="39">
        <f t="shared" si="11"/>
        <v>0</v>
      </c>
      <c r="I67" s="39">
        <f t="shared" si="12"/>
        <v>0</v>
      </c>
      <c r="J67" s="39">
        <f t="shared" si="13"/>
        <v>0</v>
      </c>
      <c r="K67" s="37">
        <f>G67*Dati!$F$9+H67*Dati!$F$10+I67*Dati!$F$11+Simulazione!J67*Dati!$F$12</f>
        <v>450</v>
      </c>
      <c r="L67" s="37">
        <f>G67*Dati!$H$9+H67*Dati!$H$10+I67*Dati!$H$11+Simulazione!J67*Dati!$H$12</f>
        <v>1</v>
      </c>
      <c r="M67" s="9">
        <f>G67*Dati!$E$9+H67*Dati!$E$10+I67*Dati!$E$11+Simulazione!J67*Dati!$E$12</f>
        <v>8000</v>
      </c>
      <c r="N67" s="9">
        <f>IF(G67-G66=0,0,(G67-G66)*Dati!$J$9)+IF(H67-H66=0,0,(H67-H66)*Dati!$J$10)+IF(I67-I66=0,0,(I67-I66)*Dati!$J$11)+IF(J67-J66=0,0,(J67-J66)*Dati!$J$12)</f>
        <v>0</v>
      </c>
      <c r="O67" s="34">
        <f t="shared" si="14"/>
        <v>0</v>
      </c>
      <c r="P67" s="34">
        <f t="shared" si="3"/>
        <v>0</v>
      </c>
      <c r="Q67" s="34">
        <f t="shared" si="15"/>
        <v>0</v>
      </c>
      <c r="R67" s="34">
        <f t="shared" si="16"/>
        <v>1</v>
      </c>
      <c r="S67" s="40">
        <f t="shared" si="4"/>
        <v>1</v>
      </c>
      <c r="T67" s="43">
        <f t="shared" si="5"/>
        <v>1</v>
      </c>
      <c r="U67" s="3">
        <f>O67*Dati!$B$3+Simulazione!P67*Dati!$B$4+Simulazione!Q67*Dati!$B$5+Simulazione!R67*Dati!$B$6</f>
        <v>40000</v>
      </c>
      <c r="V67" s="35">
        <f>IF(R67*Dati!$Q$6&lt;K67,R67*Dati!$Q$6,K67)</f>
        <v>108</v>
      </c>
      <c r="W67" s="35">
        <f>IF(R67*Dati!$P$6+SUM(V67:V67)&lt;K67,R67*Dati!$P$6,K67-SUM(V67:V67))</f>
        <v>132</v>
      </c>
      <c r="X67" s="35">
        <f>IF(R67*Dati!$O$6+SUM(V67:W67)&lt;K67,R67*Dati!$O$6,K67-SUM(V67:W67))</f>
        <v>0</v>
      </c>
      <c r="Y67" s="35">
        <f>IF(R67*Dati!$N$6+SUM(V67:X67)&lt;K67,R67*Dati!$N$6,K67-SUM(V67:X67))</f>
        <v>0</v>
      </c>
      <c r="Z67" s="35">
        <f>IF($Q67*Dati!$Q$5+SUM(V67:Y67)&lt;$K67,$Q67*Dati!$Q$5,$K67-SUM(V67:Y67))</f>
        <v>0</v>
      </c>
      <c r="AA67" s="35">
        <f>IF($Q67*Dati!$P$5+SUM(V67:Z67)&lt;$K67,$Q67*Dati!$P$5,$K67-SUM(V67:Z67))</f>
        <v>0</v>
      </c>
      <c r="AB67" s="35">
        <f>IF($Q67*Dati!$O$5+SUM(V67:AA67)&lt;$K67,$Q67*Dati!$O$5,$K67-SUM(V67:AA67))</f>
        <v>0</v>
      </c>
      <c r="AC67" s="35">
        <f>IF($Q67*Dati!$N$5+SUM(V67:AB67)&lt;$K67,$Q67*Dati!$N$5,$K67-SUM(V67:AB67))</f>
        <v>0</v>
      </c>
      <c r="AD67" s="35">
        <f>IF($P67*Dati!$Q$4+SUM(V67:AC67)&lt;$K67,$P67*Dati!$Q$4,$K67-SUM(V67:AC67))</f>
        <v>0</v>
      </c>
      <c r="AE67" s="35">
        <f>IF($P67*Dati!$P$4+SUM(V67:AD67)&lt;$K67,$P67*Dati!$P$4,$K67-SUM(V67:AD67))</f>
        <v>0</v>
      </c>
      <c r="AF67" s="35">
        <f>IF($P67*Dati!$O$4+SUM(V67:AE67)&lt;$K67,$P67*Dati!$O$4,$K67-SUM(V67:AE67))</f>
        <v>0</v>
      </c>
      <c r="AG67" s="35">
        <f>IF($P67*Dati!$N$4+SUM(V67:AF67)&lt;$K67,$P67*Dati!$N$4,$K67-SUM(V67:AF67))</f>
        <v>0</v>
      </c>
      <c r="AH67" s="35">
        <f>IF($O67*Dati!$Q$3+SUM(V67:AG67)&lt;$K67,$O67*Dati!$Q$3,$K67-SUM(V67:AG67))</f>
        <v>0</v>
      </c>
      <c r="AI67" s="35">
        <f>IF($O67*Dati!$P$3+SUM(V67:AH67)&lt;$K67,$O67*Dati!$P$3,$K67-SUM(V67:AH67))</f>
        <v>0</v>
      </c>
      <c r="AJ67" s="35">
        <f>IF($O67*Dati!$O$3+SUM(V67:AI67)&lt;$K67,$O67*Dati!$O$3,$K67-SUM(V67:AI67))</f>
        <v>0</v>
      </c>
      <c r="AK67" s="35">
        <f>IF($O67*Dati!$N$3+SUM(V67:AJ67)&lt;$K67,$O67*Dati!$N$3,$K67-SUM(V67:AJ67))</f>
        <v>0</v>
      </c>
      <c r="AL67" s="35">
        <f t="shared" si="6"/>
        <v>240</v>
      </c>
      <c r="AM67" s="3">
        <f>(V67*Dati!$U$6+W67*Dati!$T$6+X67*Dati!$S$6+Y67*Dati!$R$6)+(Z67*Dati!$U$5+AA67*Dati!$T$5+AB67*Dati!$S$5+AC67*Dati!$R$5)+(AD67*Dati!$U$4+AE67*Dati!$T$4+AF67*Dati!$S$4+AG67*Dati!$R$4)+(AH67*Dati!$U$3+AI67*Dati!$T$3+AJ67*Dati!$S$3+AK67*Dati!$R$3)</f>
        <v>91380</v>
      </c>
      <c r="AN67" s="34">
        <f t="shared" si="17"/>
        <v>1</v>
      </c>
      <c r="AO67" s="34">
        <f t="shared" si="17"/>
        <v>0</v>
      </c>
      <c r="AP67" s="34">
        <f t="shared" si="18"/>
        <v>0</v>
      </c>
      <c r="AQ67" s="34">
        <f t="shared" si="19"/>
        <v>0</v>
      </c>
      <c r="AR67" s="6">
        <f>AN67*Dati!$B$21+AO67*Dati!$B$22+AP67*Dati!$B$23+AQ67*Dati!$B$24</f>
        <v>2000</v>
      </c>
    </row>
    <row r="68" spans="1:44" x14ac:dyDescent="0.25">
      <c r="A68" s="49"/>
      <c r="B68" s="11">
        <f t="shared" si="8"/>
        <v>66</v>
      </c>
      <c r="C68" s="3">
        <f t="shared" si="9"/>
        <v>1537349.0666666664</v>
      </c>
      <c r="D68" s="3">
        <f t="shared" si="10"/>
        <v>41380</v>
      </c>
      <c r="E68" s="3">
        <f>IF(D68&gt;0,(IF(D68&lt;Dati!$B$46,D68*Dati!$B$47,Dati!$B$46*Dati!$B$47)+IF(IF(D68-Dati!$B$46&gt;0,D68-Dati!$B$46,0)&lt;(Dati!$C$46-Dati!$B$46),IF(D68-Dati!$B$46&gt;0,D68-Dati!$B$46,0)*Dati!$C$47,(Dati!$C$46-Dati!$B$46)*Dati!$C$47)+IF(IF(D68-Dati!$C$46&gt;0,D68-Dati!$C$46,0)&lt;(Dati!$D$46-Dati!$C$46),IF(D68-Dati!$C$46&gt;0,D68-Dati!$C$46,0)*Dati!$D$47,(Dati!$D$46-Dati!$C$46)*Dati!$D$47)+IF(IF(D68-Dati!$D$46&gt;0,D68-Dati!$D$46,0)&lt;(Dati!$E$46-Dati!$D$46),IF(D68-Dati!$D$46&gt;0,D68-Dati!$D$46,0)*Dati!$E$47,(Dati!$E$46-Dati!$D$46)*Dati!$E$47)+IF(D68-Dati!$E$46&gt;0,D68-Dati!$E$46,0)*Dati!$F$47),0)</f>
        <v>17224.233333333334</v>
      </c>
      <c r="F68" s="3">
        <f t="shared" ref="F68:F131" si="23">D68-E68</f>
        <v>24155.766666666666</v>
      </c>
      <c r="G68" s="39">
        <f t="shared" si="1"/>
        <v>1</v>
      </c>
      <c r="H68" s="39">
        <f t="shared" si="11"/>
        <v>0</v>
      </c>
      <c r="I68" s="39">
        <f t="shared" si="12"/>
        <v>0</v>
      </c>
      <c r="J68" s="39">
        <f t="shared" si="13"/>
        <v>0</v>
      </c>
      <c r="K68" s="37">
        <f>G68*Dati!$F$9+H68*Dati!$F$10+I68*Dati!$F$11+Simulazione!J68*Dati!$F$12</f>
        <v>450</v>
      </c>
      <c r="L68" s="37">
        <f>G68*Dati!$H$9+H68*Dati!$H$10+I68*Dati!$H$11+Simulazione!J68*Dati!$H$12</f>
        <v>1</v>
      </c>
      <c r="M68" s="9">
        <f>G68*Dati!$E$9+H68*Dati!$E$10+I68*Dati!$E$11+Simulazione!J68*Dati!$E$12</f>
        <v>8000</v>
      </c>
      <c r="N68" s="9">
        <f>IF(G68-G67=0,0,(G68-G67)*Dati!$J$9)+IF(H68-H67=0,0,(H68-H67)*Dati!$J$10)+IF(I68-I67=0,0,(I68-I67)*Dati!$J$11)+IF(J68-J67=0,0,(J68-J67)*Dati!$J$12)</f>
        <v>0</v>
      </c>
      <c r="O68" s="34">
        <f t="shared" si="14"/>
        <v>0</v>
      </c>
      <c r="P68" s="34">
        <f t="shared" si="3"/>
        <v>0</v>
      </c>
      <c r="Q68" s="34">
        <f t="shared" si="15"/>
        <v>0</v>
      </c>
      <c r="R68" s="34">
        <f t="shared" si="16"/>
        <v>1</v>
      </c>
      <c r="S68" s="40">
        <f t="shared" ref="S68:S131" si="24">IF(SUM(O68:R68)&lt;=L68,SUM(O68:R68),"NO")</f>
        <v>1</v>
      </c>
      <c r="T68" s="43">
        <f t="shared" ref="T68:T131" si="25">IF(S68="NO",1,SUM(O68:R68)/L68)</f>
        <v>1</v>
      </c>
      <c r="U68" s="3">
        <f>O68*Dati!$B$3+Simulazione!P68*Dati!$B$4+Simulazione!Q68*Dati!$B$5+Simulazione!R68*Dati!$B$6</f>
        <v>40000</v>
      </c>
      <c r="V68" s="35">
        <f>IF(R68*Dati!$Q$6&lt;K68,R68*Dati!$Q$6,K68)</f>
        <v>108</v>
      </c>
      <c r="W68" s="35">
        <f>IF(R68*Dati!$P$6+SUM(V68:V68)&lt;K68,R68*Dati!$P$6,K68-SUM(V68:V68))</f>
        <v>132</v>
      </c>
      <c r="X68" s="35">
        <f>IF(R68*Dati!$O$6+SUM(V68:W68)&lt;K68,R68*Dati!$O$6,K68-SUM(V68:W68))</f>
        <v>0</v>
      </c>
      <c r="Y68" s="35">
        <f>IF(R68*Dati!$N$6+SUM(V68:X68)&lt;K68,R68*Dati!$N$6,K68-SUM(V68:X68))</f>
        <v>0</v>
      </c>
      <c r="Z68" s="35">
        <f>IF($Q68*Dati!$Q$5+SUM(V68:Y68)&lt;$K68,$Q68*Dati!$Q$5,$K68-SUM(V68:Y68))</f>
        <v>0</v>
      </c>
      <c r="AA68" s="35">
        <f>IF($Q68*Dati!$P$5+SUM(V68:Z68)&lt;$K68,$Q68*Dati!$P$5,$K68-SUM(V68:Z68))</f>
        <v>0</v>
      </c>
      <c r="AB68" s="35">
        <f>IF($Q68*Dati!$O$5+SUM(V68:AA68)&lt;$K68,$Q68*Dati!$O$5,$K68-SUM(V68:AA68))</f>
        <v>0</v>
      </c>
      <c r="AC68" s="35">
        <f>IF($Q68*Dati!$N$5+SUM(V68:AB68)&lt;$K68,$Q68*Dati!$N$5,$K68-SUM(V68:AB68))</f>
        <v>0</v>
      </c>
      <c r="AD68" s="35">
        <f>IF($P68*Dati!$Q$4+SUM(V68:AC68)&lt;$K68,$P68*Dati!$Q$4,$K68-SUM(V68:AC68))</f>
        <v>0</v>
      </c>
      <c r="AE68" s="35">
        <f>IF($P68*Dati!$P$4+SUM(V68:AD68)&lt;$K68,$P68*Dati!$P$4,$K68-SUM(V68:AD68))</f>
        <v>0</v>
      </c>
      <c r="AF68" s="35">
        <f>IF($P68*Dati!$O$4+SUM(V68:AE68)&lt;$K68,$P68*Dati!$O$4,$K68-SUM(V68:AE68))</f>
        <v>0</v>
      </c>
      <c r="AG68" s="35">
        <f>IF($P68*Dati!$N$4+SUM(V68:AF68)&lt;$K68,$P68*Dati!$N$4,$K68-SUM(V68:AF68))</f>
        <v>0</v>
      </c>
      <c r="AH68" s="35">
        <f>IF($O68*Dati!$Q$3+SUM(V68:AG68)&lt;$K68,$O68*Dati!$Q$3,$K68-SUM(V68:AG68))</f>
        <v>0</v>
      </c>
      <c r="AI68" s="35">
        <f>IF($O68*Dati!$P$3+SUM(V68:AH68)&lt;$K68,$O68*Dati!$P$3,$K68-SUM(V68:AH68))</f>
        <v>0</v>
      </c>
      <c r="AJ68" s="35">
        <f>IF($O68*Dati!$O$3+SUM(V68:AI68)&lt;$K68,$O68*Dati!$O$3,$K68-SUM(V68:AI68))</f>
        <v>0</v>
      </c>
      <c r="AK68" s="35">
        <f>IF($O68*Dati!$N$3+SUM(V68:AJ68)&lt;$K68,$O68*Dati!$N$3,$K68-SUM(V68:AJ68))</f>
        <v>0</v>
      </c>
      <c r="AL68" s="35">
        <f t="shared" ref="AL68:AL131" si="26">SUM(V68:AK68)</f>
        <v>240</v>
      </c>
      <c r="AM68" s="3">
        <f>(V68*Dati!$U$6+W68*Dati!$T$6+X68*Dati!$S$6+Y68*Dati!$R$6)+(Z68*Dati!$U$5+AA68*Dati!$T$5+AB68*Dati!$S$5+AC68*Dati!$R$5)+(AD68*Dati!$U$4+AE68*Dati!$T$4+AF68*Dati!$S$4+AG68*Dati!$R$4)+(AH68*Dati!$U$3+AI68*Dati!$T$3+AJ68*Dati!$S$3+AK68*Dati!$R$3)</f>
        <v>91380</v>
      </c>
      <c r="AN68" s="34">
        <f t="shared" si="17"/>
        <v>1</v>
      </c>
      <c r="AO68" s="34">
        <f t="shared" si="17"/>
        <v>0</v>
      </c>
      <c r="AP68" s="34">
        <f t="shared" si="18"/>
        <v>0</v>
      </c>
      <c r="AQ68" s="34">
        <f t="shared" si="19"/>
        <v>0</v>
      </c>
      <c r="AR68" s="6">
        <f>AN68*Dati!$B$21+AO68*Dati!$B$22+AP68*Dati!$B$23+AQ68*Dati!$B$24</f>
        <v>2000</v>
      </c>
    </row>
    <row r="69" spans="1:44" x14ac:dyDescent="0.25">
      <c r="A69" s="49"/>
      <c r="B69" s="11">
        <f t="shared" ref="B69:B132" si="27">B68+1</f>
        <v>67</v>
      </c>
      <c r="C69" s="3">
        <f t="shared" ref="C69:C132" si="28">IF(C68+F68&gt;-500000,C68+F68,"FALLITO")</f>
        <v>1561504.833333333</v>
      </c>
      <c r="D69" s="3">
        <f t="shared" ref="D69:D132" si="29">+AM69-M69-U69-AR69-N69</f>
        <v>41380</v>
      </c>
      <c r="E69" s="3">
        <f>IF(D69&gt;0,(IF(D69&lt;Dati!$B$46,D69*Dati!$B$47,Dati!$B$46*Dati!$B$47)+IF(IF(D69-Dati!$B$46&gt;0,D69-Dati!$B$46,0)&lt;(Dati!$C$46-Dati!$B$46),IF(D69-Dati!$B$46&gt;0,D69-Dati!$B$46,0)*Dati!$C$47,(Dati!$C$46-Dati!$B$46)*Dati!$C$47)+IF(IF(D69-Dati!$C$46&gt;0,D69-Dati!$C$46,0)&lt;(Dati!$D$46-Dati!$C$46),IF(D69-Dati!$C$46&gt;0,D69-Dati!$C$46,0)*Dati!$D$47,(Dati!$D$46-Dati!$C$46)*Dati!$D$47)+IF(IF(D69-Dati!$D$46&gt;0,D69-Dati!$D$46,0)&lt;(Dati!$E$46-Dati!$D$46),IF(D69-Dati!$D$46&gt;0,D69-Dati!$D$46,0)*Dati!$E$47,(Dati!$E$46-Dati!$D$46)*Dati!$E$47)+IF(D69-Dati!$E$46&gt;0,D69-Dati!$E$46,0)*Dati!$F$47),0)</f>
        <v>17224.233333333334</v>
      </c>
      <c r="F69" s="3">
        <f t="shared" si="23"/>
        <v>24155.766666666666</v>
      </c>
      <c r="G69" s="39">
        <f t="shared" ref="G69:G132" si="30">G68</f>
        <v>1</v>
      </c>
      <c r="H69" s="39">
        <f t="shared" ref="H69:H132" si="31">H68</f>
        <v>0</v>
      </c>
      <c r="I69" s="39">
        <f t="shared" ref="I69:I132" si="32">I68</f>
        <v>0</v>
      </c>
      <c r="J69" s="39">
        <f t="shared" ref="J69:J132" si="33">J68</f>
        <v>0</v>
      </c>
      <c r="K69" s="37">
        <f>G69*Dati!$F$9+H69*Dati!$F$10+I69*Dati!$F$11+Simulazione!J69*Dati!$F$12</f>
        <v>450</v>
      </c>
      <c r="L69" s="37">
        <f>G69*Dati!$H$9+H69*Dati!$H$10+I69*Dati!$H$11+Simulazione!J69*Dati!$H$12</f>
        <v>1</v>
      </c>
      <c r="M69" s="9">
        <f>G69*Dati!$E$9+H69*Dati!$E$10+I69*Dati!$E$11+Simulazione!J69*Dati!$E$12</f>
        <v>8000</v>
      </c>
      <c r="N69" s="9">
        <f>IF(G69-G68=0,0,(G69-G68)*Dati!$J$9)+IF(H69-H68=0,0,(H69-H68)*Dati!$J$10)+IF(I69-I68=0,0,(I69-I68)*Dati!$J$11)+IF(J69-J68=0,0,(J69-J68)*Dati!$J$12)</f>
        <v>0</v>
      </c>
      <c r="O69" s="34">
        <f t="shared" ref="O69:O132" si="34">O68</f>
        <v>0</v>
      </c>
      <c r="P69" s="34">
        <f t="shared" ref="P69:P132" si="35">P68</f>
        <v>0</v>
      </c>
      <c r="Q69" s="34">
        <f t="shared" ref="Q69:Q132" si="36">Q68</f>
        <v>0</v>
      </c>
      <c r="R69" s="34">
        <f t="shared" ref="R69:R132" si="37">R68</f>
        <v>1</v>
      </c>
      <c r="S69" s="40">
        <f t="shared" si="24"/>
        <v>1</v>
      </c>
      <c r="T69" s="43">
        <f t="shared" si="25"/>
        <v>1</v>
      </c>
      <c r="U69" s="3">
        <f>O69*Dati!$B$3+Simulazione!P69*Dati!$B$4+Simulazione!Q69*Dati!$B$5+Simulazione!R69*Dati!$B$6</f>
        <v>40000</v>
      </c>
      <c r="V69" s="35">
        <f>IF(R69*Dati!$Q$6&lt;K69,R69*Dati!$Q$6,K69)</f>
        <v>108</v>
      </c>
      <c r="W69" s="35">
        <f>IF(R69*Dati!$P$6+SUM(V69:V69)&lt;K69,R69*Dati!$P$6,K69-SUM(V69:V69))</f>
        <v>132</v>
      </c>
      <c r="X69" s="35">
        <f>IF(R69*Dati!$O$6+SUM(V69:W69)&lt;K69,R69*Dati!$O$6,K69-SUM(V69:W69))</f>
        <v>0</v>
      </c>
      <c r="Y69" s="35">
        <f>IF(R69*Dati!$N$6+SUM(V69:X69)&lt;K69,R69*Dati!$N$6,K69-SUM(V69:X69))</f>
        <v>0</v>
      </c>
      <c r="Z69" s="35">
        <f>IF($Q69*Dati!$Q$5+SUM(V69:Y69)&lt;$K69,$Q69*Dati!$Q$5,$K69-SUM(V69:Y69))</f>
        <v>0</v>
      </c>
      <c r="AA69" s="35">
        <f>IF($Q69*Dati!$P$5+SUM(V69:Z69)&lt;$K69,$Q69*Dati!$P$5,$K69-SUM(V69:Z69))</f>
        <v>0</v>
      </c>
      <c r="AB69" s="35">
        <f>IF($Q69*Dati!$O$5+SUM(V69:AA69)&lt;$K69,$Q69*Dati!$O$5,$K69-SUM(V69:AA69))</f>
        <v>0</v>
      </c>
      <c r="AC69" s="35">
        <f>IF($Q69*Dati!$N$5+SUM(V69:AB69)&lt;$K69,$Q69*Dati!$N$5,$K69-SUM(V69:AB69))</f>
        <v>0</v>
      </c>
      <c r="AD69" s="35">
        <f>IF($P69*Dati!$Q$4+SUM(V69:AC69)&lt;$K69,$P69*Dati!$Q$4,$K69-SUM(V69:AC69))</f>
        <v>0</v>
      </c>
      <c r="AE69" s="35">
        <f>IF($P69*Dati!$P$4+SUM(V69:AD69)&lt;$K69,$P69*Dati!$P$4,$K69-SUM(V69:AD69))</f>
        <v>0</v>
      </c>
      <c r="AF69" s="35">
        <f>IF($P69*Dati!$O$4+SUM(V69:AE69)&lt;$K69,$P69*Dati!$O$4,$K69-SUM(V69:AE69))</f>
        <v>0</v>
      </c>
      <c r="AG69" s="35">
        <f>IF($P69*Dati!$N$4+SUM(V69:AF69)&lt;$K69,$P69*Dati!$N$4,$K69-SUM(V69:AF69))</f>
        <v>0</v>
      </c>
      <c r="AH69" s="35">
        <f>IF($O69*Dati!$Q$3+SUM(V69:AG69)&lt;$K69,$O69*Dati!$Q$3,$K69-SUM(V69:AG69))</f>
        <v>0</v>
      </c>
      <c r="AI69" s="35">
        <f>IF($O69*Dati!$P$3+SUM(V69:AH69)&lt;$K69,$O69*Dati!$P$3,$K69-SUM(V69:AH69))</f>
        <v>0</v>
      </c>
      <c r="AJ69" s="35">
        <f>IF($O69*Dati!$O$3+SUM(V69:AI69)&lt;$K69,$O69*Dati!$O$3,$K69-SUM(V69:AI69))</f>
        <v>0</v>
      </c>
      <c r="AK69" s="35">
        <f>IF($O69*Dati!$N$3+SUM(V69:AJ69)&lt;$K69,$O69*Dati!$N$3,$K69-SUM(V69:AJ69))</f>
        <v>0</v>
      </c>
      <c r="AL69" s="35">
        <f t="shared" si="26"/>
        <v>240</v>
      </c>
      <c r="AM69" s="3">
        <f>(V69*Dati!$U$6+W69*Dati!$T$6+X69*Dati!$S$6+Y69*Dati!$R$6)+(Z69*Dati!$U$5+AA69*Dati!$T$5+AB69*Dati!$S$5+AC69*Dati!$R$5)+(AD69*Dati!$U$4+AE69*Dati!$T$4+AF69*Dati!$S$4+AG69*Dati!$R$4)+(AH69*Dati!$U$3+AI69*Dati!$T$3+AJ69*Dati!$S$3+AK69*Dati!$R$3)</f>
        <v>91380</v>
      </c>
      <c r="AN69" s="34">
        <f t="shared" ref="AN69:AO100" si="38">AN68</f>
        <v>1</v>
      </c>
      <c r="AO69" s="34">
        <f t="shared" si="38"/>
        <v>0</v>
      </c>
      <c r="AP69" s="34">
        <f t="shared" si="18"/>
        <v>0</v>
      </c>
      <c r="AQ69" s="34">
        <f t="shared" si="19"/>
        <v>0</v>
      </c>
      <c r="AR69" s="6">
        <f>AN69*Dati!$B$21+AO69*Dati!$B$22+AP69*Dati!$B$23+AQ69*Dati!$B$24</f>
        <v>2000</v>
      </c>
    </row>
    <row r="70" spans="1:44" x14ac:dyDescent="0.25">
      <c r="A70" s="49"/>
      <c r="B70" s="11">
        <f t="shared" si="27"/>
        <v>68</v>
      </c>
      <c r="C70" s="3">
        <f t="shared" si="28"/>
        <v>1585660.5999999996</v>
      </c>
      <c r="D70" s="3">
        <f t="shared" si="29"/>
        <v>41380</v>
      </c>
      <c r="E70" s="3">
        <f>IF(D70&gt;0,(IF(D70&lt;Dati!$B$46,D70*Dati!$B$47,Dati!$B$46*Dati!$B$47)+IF(IF(D70-Dati!$B$46&gt;0,D70-Dati!$B$46,0)&lt;(Dati!$C$46-Dati!$B$46),IF(D70-Dati!$B$46&gt;0,D70-Dati!$B$46,0)*Dati!$C$47,(Dati!$C$46-Dati!$B$46)*Dati!$C$47)+IF(IF(D70-Dati!$C$46&gt;0,D70-Dati!$C$46,0)&lt;(Dati!$D$46-Dati!$C$46),IF(D70-Dati!$C$46&gt;0,D70-Dati!$C$46,0)*Dati!$D$47,(Dati!$D$46-Dati!$C$46)*Dati!$D$47)+IF(IF(D70-Dati!$D$46&gt;0,D70-Dati!$D$46,0)&lt;(Dati!$E$46-Dati!$D$46),IF(D70-Dati!$D$46&gt;0,D70-Dati!$D$46,0)*Dati!$E$47,(Dati!$E$46-Dati!$D$46)*Dati!$E$47)+IF(D70-Dati!$E$46&gt;0,D70-Dati!$E$46,0)*Dati!$F$47),0)</f>
        <v>17224.233333333334</v>
      </c>
      <c r="F70" s="3">
        <f t="shared" si="23"/>
        <v>24155.766666666666</v>
      </c>
      <c r="G70" s="39">
        <f t="shared" si="30"/>
        <v>1</v>
      </c>
      <c r="H70" s="39">
        <f t="shared" si="31"/>
        <v>0</v>
      </c>
      <c r="I70" s="39">
        <f t="shared" si="32"/>
        <v>0</v>
      </c>
      <c r="J70" s="39">
        <f t="shared" si="33"/>
        <v>0</v>
      </c>
      <c r="K70" s="37">
        <f>G70*Dati!$F$9+H70*Dati!$F$10+I70*Dati!$F$11+Simulazione!J70*Dati!$F$12</f>
        <v>450</v>
      </c>
      <c r="L70" s="37">
        <f>G70*Dati!$H$9+H70*Dati!$H$10+I70*Dati!$H$11+Simulazione!J70*Dati!$H$12</f>
        <v>1</v>
      </c>
      <c r="M70" s="9">
        <f>G70*Dati!$E$9+H70*Dati!$E$10+I70*Dati!$E$11+Simulazione!J70*Dati!$E$12</f>
        <v>8000</v>
      </c>
      <c r="N70" s="9">
        <f>IF(G70-G69=0,0,(G70-G69)*Dati!$J$9)+IF(H70-H69=0,0,(H70-H69)*Dati!$J$10)+IF(I70-I69=0,0,(I70-I69)*Dati!$J$11)+IF(J70-J69=0,0,(J70-J69)*Dati!$J$12)</f>
        <v>0</v>
      </c>
      <c r="O70" s="34">
        <f t="shared" si="34"/>
        <v>0</v>
      </c>
      <c r="P70" s="34">
        <f t="shared" si="35"/>
        <v>0</v>
      </c>
      <c r="Q70" s="34">
        <f t="shared" si="36"/>
        <v>0</v>
      </c>
      <c r="R70" s="34">
        <f t="shared" si="37"/>
        <v>1</v>
      </c>
      <c r="S70" s="40">
        <f t="shared" si="24"/>
        <v>1</v>
      </c>
      <c r="T70" s="43">
        <f t="shared" si="25"/>
        <v>1</v>
      </c>
      <c r="U70" s="3">
        <f>O70*Dati!$B$3+Simulazione!P70*Dati!$B$4+Simulazione!Q70*Dati!$B$5+Simulazione!R70*Dati!$B$6</f>
        <v>40000</v>
      </c>
      <c r="V70" s="35">
        <f>IF(R70*Dati!$Q$6&lt;K70,R70*Dati!$Q$6,K70)</f>
        <v>108</v>
      </c>
      <c r="W70" s="35">
        <f>IF(R70*Dati!$P$6+SUM(V70:V70)&lt;K70,R70*Dati!$P$6,K70-SUM(V70:V70))</f>
        <v>132</v>
      </c>
      <c r="X70" s="35">
        <f>IF(R70*Dati!$O$6+SUM(V70:W70)&lt;K70,R70*Dati!$O$6,K70-SUM(V70:W70))</f>
        <v>0</v>
      </c>
      <c r="Y70" s="35">
        <f>IF(R70*Dati!$N$6+SUM(V70:X70)&lt;K70,R70*Dati!$N$6,K70-SUM(V70:X70))</f>
        <v>0</v>
      </c>
      <c r="Z70" s="35">
        <f>IF($Q70*Dati!$Q$5+SUM(V70:Y70)&lt;$K70,$Q70*Dati!$Q$5,$K70-SUM(V70:Y70))</f>
        <v>0</v>
      </c>
      <c r="AA70" s="35">
        <f>IF($Q70*Dati!$P$5+SUM(V70:Z70)&lt;$K70,$Q70*Dati!$P$5,$K70-SUM(V70:Z70))</f>
        <v>0</v>
      </c>
      <c r="AB70" s="35">
        <f>IF($Q70*Dati!$O$5+SUM(V70:AA70)&lt;$K70,$Q70*Dati!$O$5,$K70-SUM(V70:AA70))</f>
        <v>0</v>
      </c>
      <c r="AC70" s="35">
        <f>IF($Q70*Dati!$N$5+SUM(V70:AB70)&lt;$K70,$Q70*Dati!$N$5,$K70-SUM(V70:AB70))</f>
        <v>0</v>
      </c>
      <c r="AD70" s="35">
        <f>IF($P70*Dati!$Q$4+SUM(V70:AC70)&lt;$K70,$P70*Dati!$Q$4,$K70-SUM(V70:AC70))</f>
        <v>0</v>
      </c>
      <c r="AE70" s="35">
        <f>IF($P70*Dati!$P$4+SUM(V70:AD70)&lt;$K70,$P70*Dati!$P$4,$K70-SUM(V70:AD70))</f>
        <v>0</v>
      </c>
      <c r="AF70" s="35">
        <f>IF($P70*Dati!$O$4+SUM(V70:AE70)&lt;$K70,$P70*Dati!$O$4,$K70-SUM(V70:AE70))</f>
        <v>0</v>
      </c>
      <c r="AG70" s="35">
        <f>IF($P70*Dati!$N$4+SUM(V70:AF70)&lt;$K70,$P70*Dati!$N$4,$K70-SUM(V70:AF70))</f>
        <v>0</v>
      </c>
      <c r="AH70" s="35">
        <f>IF($O70*Dati!$Q$3+SUM(V70:AG70)&lt;$K70,$O70*Dati!$Q$3,$K70-SUM(V70:AG70))</f>
        <v>0</v>
      </c>
      <c r="AI70" s="35">
        <f>IF($O70*Dati!$P$3+SUM(V70:AH70)&lt;$K70,$O70*Dati!$P$3,$K70-SUM(V70:AH70))</f>
        <v>0</v>
      </c>
      <c r="AJ70" s="35">
        <f>IF($O70*Dati!$O$3+SUM(V70:AI70)&lt;$K70,$O70*Dati!$O$3,$K70-SUM(V70:AI70))</f>
        <v>0</v>
      </c>
      <c r="AK70" s="35">
        <f>IF($O70*Dati!$N$3+SUM(V70:AJ70)&lt;$K70,$O70*Dati!$N$3,$K70-SUM(V70:AJ70))</f>
        <v>0</v>
      </c>
      <c r="AL70" s="35">
        <f t="shared" si="26"/>
        <v>240</v>
      </c>
      <c r="AM70" s="3">
        <f>(V70*Dati!$U$6+W70*Dati!$T$6+X70*Dati!$S$6+Y70*Dati!$R$6)+(Z70*Dati!$U$5+AA70*Dati!$T$5+AB70*Dati!$S$5+AC70*Dati!$R$5)+(AD70*Dati!$U$4+AE70*Dati!$T$4+AF70*Dati!$S$4+AG70*Dati!$R$4)+(AH70*Dati!$U$3+AI70*Dati!$T$3+AJ70*Dati!$S$3+AK70*Dati!$R$3)</f>
        <v>91380</v>
      </c>
      <c r="AN70" s="34">
        <f t="shared" si="38"/>
        <v>1</v>
      </c>
      <c r="AO70" s="34">
        <f t="shared" si="38"/>
        <v>0</v>
      </c>
      <c r="AP70" s="34">
        <f t="shared" si="18"/>
        <v>0</v>
      </c>
      <c r="AQ70" s="34">
        <f t="shared" si="19"/>
        <v>0</v>
      </c>
      <c r="AR70" s="6">
        <f>AN70*Dati!$B$21+AO70*Dati!$B$22+AP70*Dati!$B$23+AQ70*Dati!$B$24</f>
        <v>2000</v>
      </c>
    </row>
    <row r="71" spans="1:44" x14ac:dyDescent="0.25">
      <c r="A71" s="49"/>
      <c r="B71" s="11">
        <f t="shared" si="27"/>
        <v>69</v>
      </c>
      <c r="C71" s="3">
        <f t="shared" si="28"/>
        <v>1609816.3666666662</v>
      </c>
      <c r="D71" s="3">
        <f t="shared" si="29"/>
        <v>41380</v>
      </c>
      <c r="E71" s="3">
        <f>IF(D71&gt;0,(IF(D71&lt;Dati!$B$46,D71*Dati!$B$47,Dati!$B$46*Dati!$B$47)+IF(IF(D71-Dati!$B$46&gt;0,D71-Dati!$B$46,0)&lt;(Dati!$C$46-Dati!$B$46),IF(D71-Dati!$B$46&gt;0,D71-Dati!$B$46,0)*Dati!$C$47,(Dati!$C$46-Dati!$B$46)*Dati!$C$47)+IF(IF(D71-Dati!$C$46&gt;0,D71-Dati!$C$46,0)&lt;(Dati!$D$46-Dati!$C$46),IF(D71-Dati!$C$46&gt;0,D71-Dati!$C$46,0)*Dati!$D$47,(Dati!$D$46-Dati!$C$46)*Dati!$D$47)+IF(IF(D71-Dati!$D$46&gt;0,D71-Dati!$D$46,0)&lt;(Dati!$E$46-Dati!$D$46),IF(D71-Dati!$D$46&gt;0,D71-Dati!$D$46,0)*Dati!$E$47,(Dati!$E$46-Dati!$D$46)*Dati!$E$47)+IF(D71-Dati!$E$46&gt;0,D71-Dati!$E$46,0)*Dati!$F$47),0)</f>
        <v>17224.233333333334</v>
      </c>
      <c r="F71" s="3">
        <f t="shared" si="23"/>
        <v>24155.766666666666</v>
      </c>
      <c r="G71" s="39">
        <f t="shared" si="30"/>
        <v>1</v>
      </c>
      <c r="H71" s="39">
        <f t="shared" si="31"/>
        <v>0</v>
      </c>
      <c r="I71" s="39">
        <f t="shared" si="32"/>
        <v>0</v>
      </c>
      <c r="J71" s="39">
        <f t="shared" si="33"/>
        <v>0</v>
      </c>
      <c r="K71" s="37">
        <f>G71*Dati!$F$9+H71*Dati!$F$10+I71*Dati!$F$11+Simulazione!J71*Dati!$F$12</f>
        <v>450</v>
      </c>
      <c r="L71" s="37">
        <f>G71*Dati!$H$9+H71*Dati!$H$10+I71*Dati!$H$11+Simulazione!J71*Dati!$H$12</f>
        <v>1</v>
      </c>
      <c r="M71" s="9">
        <f>G71*Dati!$E$9+H71*Dati!$E$10+I71*Dati!$E$11+Simulazione!J71*Dati!$E$12</f>
        <v>8000</v>
      </c>
      <c r="N71" s="9">
        <f>IF(G71-G70=0,0,(G71-G70)*Dati!$J$9)+IF(H71-H70=0,0,(H71-H70)*Dati!$J$10)+IF(I71-I70=0,0,(I71-I70)*Dati!$J$11)+IF(J71-J70=0,0,(J71-J70)*Dati!$J$12)</f>
        <v>0</v>
      </c>
      <c r="O71" s="34">
        <f t="shared" si="34"/>
        <v>0</v>
      </c>
      <c r="P71" s="34">
        <f t="shared" si="35"/>
        <v>0</v>
      </c>
      <c r="Q71" s="34">
        <f t="shared" si="36"/>
        <v>0</v>
      </c>
      <c r="R71" s="34">
        <f t="shared" si="37"/>
        <v>1</v>
      </c>
      <c r="S71" s="40">
        <f t="shared" si="24"/>
        <v>1</v>
      </c>
      <c r="T71" s="43">
        <f t="shared" si="25"/>
        <v>1</v>
      </c>
      <c r="U71" s="3">
        <f>O71*Dati!$B$3+Simulazione!P71*Dati!$B$4+Simulazione!Q71*Dati!$B$5+Simulazione!R71*Dati!$B$6</f>
        <v>40000</v>
      </c>
      <c r="V71" s="35">
        <f>IF(R71*Dati!$Q$6&lt;K71,R71*Dati!$Q$6,K71)</f>
        <v>108</v>
      </c>
      <c r="W71" s="35">
        <f>IF(R71*Dati!$P$6+SUM(V71:V71)&lt;K71,R71*Dati!$P$6,K71-SUM(V71:V71))</f>
        <v>132</v>
      </c>
      <c r="X71" s="35">
        <f>IF(R71*Dati!$O$6+SUM(V71:W71)&lt;K71,R71*Dati!$O$6,K71-SUM(V71:W71))</f>
        <v>0</v>
      </c>
      <c r="Y71" s="35">
        <f>IF(R71*Dati!$N$6+SUM(V71:X71)&lt;K71,R71*Dati!$N$6,K71-SUM(V71:X71))</f>
        <v>0</v>
      </c>
      <c r="Z71" s="35">
        <f>IF($Q71*Dati!$Q$5+SUM(V71:Y71)&lt;$K71,$Q71*Dati!$Q$5,$K71-SUM(V71:Y71))</f>
        <v>0</v>
      </c>
      <c r="AA71" s="35">
        <f>IF($Q71*Dati!$P$5+SUM(V71:Z71)&lt;$K71,$Q71*Dati!$P$5,$K71-SUM(V71:Z71))</f>
        <v>0</v>
      </c>
      <c r="AB71" s="35">
        <f>IF($Q71*Dati!$O$5+SUM(V71:AA71)&lt;$K71,$Q71*Dati!$O$5,$K71-SUM(V71:AA71))</f>
        <v>0</v>
      </c>
      <c r="AC71" s="35">
        <f>IF($Q71*Dati!$N$5+SUM(V71:AB71)&lt;$K71,$Q71*Dati!$N$5,$K71-SUM(V71:AB71))</f>
        <v>0</v>
      </c>
      <c r="AD71" s="35">
        <f>IF($P71*Dati!$Q$4+SUM(V71:AC71)&lt;$K71,$P71*Dati!$Q$4,$K71-SUM(V71:AC71))</f>
        <v>0</v>
      </c>
      <c r="AE71" s="35">
        <f>IF($P71*Dati!$P$4+SUM(V71:AD71)&lt;$K71,$P71*Dati!$P$4,$K71-SUM(V71:AD71))</f>
        <v>0</v>
      </c>
      <c r="AF71" s="35">
        <f>IF($P71*Dati!$O$4+SUM(V71:AE71)&lt;$K71,$P71*Dati!$O$4,$K71-SUM(V71:AE71))</f>
        <v>0</v>
      </c>
      <c r="AG71" s="35">
        <f>IF($P71*Dati!$N$4+SUM(V71:AF71)&lt;$K71,$P71*Dati!$N$4,$K71-SUM(V71:AF71))</f>
        <v>0</v>
      </c>
      <c r="AH71" s="35">
        <f>IF($O71*Dati!$Q$3+SUM(V71:AG71)&lt;$K71,$O71*Dati!$Q$3,$K71-SUM(V71:AG71))</f>
        <v>0</v>
      </c>
      <c r="AI71" s="35">
        <f>IF($O71*Dati!$P$3+SUM(V71:AH71)&lt;$K71,$O71*Dati!$P$3,$K71-SUM(V71:AH71))</f>
        <v>0</v>
      </c>
      <c r="AJ71" s="35">
        <f>IF($O71*Dati!$O$3+SUM(V71:AI71)&lt;$K71,$O71*Dati!$O$3,$K71-SUM(V71:AI71))</f>
        <v>0</v>
      </c>
      <c r="AK71" s="35">
        <f>IF($O71*Dati!$N$3+SUM(V71:AJ71)&lt;$K71,$O71*Dati!$N$3,$K71-SUM(V71:AJ71))</f>
        <v>0</v>
      </c>
      <c r="AL71" s="35">
        <f t="shared" si="26"/>
        <v>240</v>
      </c>
      <c r="AM71" s="3">
        <f>(V71*Dati!$U$6+W71*Dati!$T$6+X71*Dati!$S$6+Y71*Dati!$R$6)+(Z71*Dati!$U$5+AA71*Dati!$T$5+AB71*Dati!$S$5+AC71*Dati!$R$5)+(AD71*Dati!$U$4+AE71*Dati!$T$4+AF71*Dati!$S$4+AG71*Dati!$R$4)+(AH71*Dati!$U$3+AI71*Dati!$T$3+AJ71*Dati!$S$3+AK71*Dati!$R$3)</f>
        <v>91380</v>
      </c>
      <c r="AN71" s="34">
        <f t="shared" si="38"/>
        <v>1</v>
      </c>
      <c r="AO71" s="34">
        <f t="shared" si="38"/>
        <v>0</v>
      </c>
      <c r="AP71" s="34">
        <f t="shared" si="18"/>
        <v>0</v>
      </c>
      <c r="AQ71" s="34">
        <f t="shared" si="19"/>
        <v>0</v>
      </c>
      <c r="AR71" s="6">
        <f>AN71*Dati!$B$21+AO71*Dati!$B$22+AP71*Dati!$B$23+AQ71*Dati!$B$24</f>
        <v>2000</v>
      </c>
    </row>
    <row r="72" spans="1:44" x14ac:dyDescent="0.25">
      <c r="A72" s="49"/>
      <c r="B72" s="11">
        <f t="shared" si="27"/>
        <v>70</v>
      </c>
      <c r="C72" s="3">
        <f t="shared" si="28"/>
        <v>1633972.1333333328</v>
      </c>
      <c r="D72" s="3">
        <f t="shared" si="29"/>
        <v>41380</v>
      </c>
      <c r="E72" s="3">
        <f>IF(D72&gt;0,(IF(D72&lt;Dati!$B$46,D72*Dati!$B$47,Dati!$B$46*Dati!$B$47)+IF(IF(D72-Dati!$B$46&gt;0,D72-Dati!$B$46,0)&lt;(Dati!$C$46-Dati!$B$46),IF(D72-Dati!$B$46&gt;0,D72-Dati!$B$46,0)*Dati!$C$47,(Dati!$C$46-Dati!$B$46)*Dati!$C$47)+IF(IF(D72-Dati!$C$46&gt;0,D72-Dati!$C$46,0)&lt;(Dati!$D$46-Dati!$C$46),IF(D72-Dati!$C$46&gt;0,D72-Dati!$C$46,0)*Dati!$D$47,(Dati!$D$46-Dati!$C$46)*Dati!$D$47)+IF(IF(D72-Dati!$D$46&gt;0,D72-Dati!$D$46,0)&lt;(Dati!$E$46-Dati!$D$46),IF(D72-Dati!$D$46&gt;0,D72-Dati!$D$46,0)*Dati!$E$47,(Dati!$E$46-Dati!$D$46)*Dati!$E$47)+IF(D72-Dati!$E$46&gt;0,D72-Dati!$E$46,0)*Dati!$F$47),0)</f>
        <v>17224.233333333334</v>
      </c>
      <c r="F72" s="3">
        <f t="shared" si="23"/>
        <v>24155.766666666666</v>
      </c>
      <c r="G72" s="39">
        <f t="shared" si="30"/>
        <v>1</v>
      </c>
      <c r="H72" s="39">
        <f t="shared" si="31"/>
        <v>0</v>
      </c>
      <c r="I72" s="39">
        <f t="shared" si="32"/>
        <v>0</v>
      </c>
      <c r="J72" s="39">
        <f t="shared" si="33"/>
        <v>0</v>
      </c>
      <c r="K72" s="37">
        <f>G72*Dati!$F$9+H72*Dati!$F$10+I72*Dati!$F$11+Simulazione!J72*Dati!$F$12</f>
        <v>450</v>
      </c>
      <c r="L72" s="37">
        <f>G72*Dati!$H$9+H72*Dati!$H$10+I72*Dati!$H$11+Simulazione!J72*Dati!$H$12</f>
        <v>1</v>
      </c>
      <c r="M72" s="9">
        <f>G72*Dati!$E$9+H72*Dati!$E$10+I72*Dati!$E$11+Simulazione!J72*Dati!$E$12</f>
        <v>8000</v>
      </c>
      <c r="N72" s="9">
        <f>IF(G72-G71=0,0,(G72-G71)*Dati!$J$9)+IF(H72-H71=0,0,(H72-H71)*Dati!$J$10)+IF(I72-I71=0,0,(I72-I71)*Dati!$J$11)+IF(J72-J71=0,0,(J72-J71)*Dati!$J$12)</f>
        <v>0</v>
      </c>
      <c r="O72" s="34">
        <f t="shared" si="34"/>
        <v>0</v>
      </c>
      <c r="P72" s="34">
        <f t="shared" si="35"/>
        <v>0</v>
      </c>
      <c r="Q72" s="34">
        <f t="shared" si="36"/>
        <v>0</v>
      </c>
      <c r="R72" s="34">
        <f t="shared" si="37"/>
        <v>1</v>
      </c>
      <c r="S72" s="40">
        <f t="shared" si="24"/>
        <v>1</v>
      </c>
      <c r="T72" s="43">
        <f t="shared" si="25"/>
        <v>1</v>
      </c>
      <c r="U72" s="3">
        <f>O72*Dati!$B$3+Simulazione!P72*Dati!$B$4+Simulazione!Q72*Dati!$B$5+Simulazione!R72*Dati!$B$6</f>
        <v>40000</v>
      </c>
      <c r="V72" s="35">
        <f>IF(R72*Dati!$Q$6&lt;K72,R72*Dati!$Q$6,K72)</f>
        <v>108</v>
      </c>
      <c r="W72" s="35">
        <f>IF(R72*Dati!$P$6+SUM(V72:V72)&lt;K72,R72*Dati!$P$6,K72-SUM(V72:V72))</f>
        <v>132</v>
      </c>
      <c r="X72" s="35">
        <f>IF(R72*Dati!$O$6+SUM(V72:W72)&lt;K72,R72*Dati!$O$6,K72-SUM(V72:W72))</f>
        <v>0</v>
      </c>
      <c r="Y72" s="35">
        <f>IF(R72*Dati!$N$6+SUM(V72:X72)&lt;K72,R72*Dati!$N$6,K72-SUM(V72:X72))</f>
        <v>0</v>
      </c>
      <c r="Z72" s="35">
        <f>IF($Q72*Dati!$Q$5+SUM(V72:Y72)&lt;$K72,$Q72*Dati!$Q$5,$K72-SUM(V72:Y72))</f>
        <v>0</v>
      </c>
      <c r="AA72" s="35">
        <f>IF($Q72*Dati!$P$5+SUM(V72:Z72)&lt;$K72,$Q72*Dati!$P$5,$K72-SUM(V72:Z72))</f>
        <v>0</v>
      </c>
      <c r="AB72" s="35">
        <f>IF($Q72*Dati!$O$5+SUM(V72:AA72)&lt;$K72,$Q72*Dati!$O$5,$K72-SUM(V72:AA72))</f>
        <v>0</v>
      </c>
      <c r="AC72" s="35">
        <f>IF($Q72*Dati!$N$5+SUM(V72:AB72)&lt;$K72,$Q72*Dati!$N$5,$K72-SUM(V72:AB72))</f>
        <v>0</v>
      </c>
      <c r="AD72" s="35">
        <f>IF($P72*Dati!$Q$4+SUM(V72:AC72)&lt;$K72,$P72*Dati!$Q$4,$K72-SUM(V72:AC72))</f>
        <v>0</v>
      </c>
      <c r="AE72" s="35">
        <f>IF($P72*Dati!$P$4+SUM(V72:AD72)&lt;$K72,$P72*Dati!$P$4,$K72-SUM(V72:AD72))</f>
        <v>0</v>
      </c>
      <c r="AF72" s="35">
        <f>IF($P72*Dati!$O$4+SUM(V72:AE72)&lt;$K72,$P72*Dati!$O$4,$K72-SUM(V72:AE72))</f>
        <v>0</v>
      </c>
      <c r="AG72" s="35">
        <f>IF($P72*Dati!$N$4+SUM(V72:AF72)&lt;$K72,$P72*Dati!$N$4,$K72-SUM(V72:AF72))</f>
        <v>0</v>
      </c>
      <c r="AH72" s="35">
        <f>IF($O72*Dati!$Q$3+SUM(V72:AG72)&lt;$K72,$O72*Dati!$Q$3,$K72-SUM(V72:AG72))</f>
        <v>0</v>
      </c>
      <c r="AI72" s="35">
        <f>IF($O72*Dati!$P$3+SUM(V72:AH72)&lt;$K72,$O72*Dati!$P$3,$K72-SUM(V72:AH72))</f>
        <v>0</v>
      </c>
      <c r="AJ72" s="35">
        <f>IF($O72*Dati!$O$3+SUM(V72:AI72)&lt;$K72,$O72*Dati!$O$3,$K72-SUM(V72:AI72))</f>
        <v>0</v>
      </c>
      <c r="AK72" s="35">
        <f>IF($O72*Dati!$N$3+SUM(V72:AJ72)&lt;$K72,$O72*Dati!$N$3,$K72-SUM(V72:AJ72))</f>
        <v>0</v>
      </c>
      <c r="AL72" s="35">
        <f t="shared" si="26"/>
        <v>240</v>
      </c>
      <c r="AM72" s="3">
        <f>(V72*Dati!$U$6+W72*Dati!$T$6+X72*Dati!$S$6+Y72*Dati!$R$6)+(Z72*Dati!$U$5+AA72*Dati!$T$5+AB72*Dati!$S$5+AC72*Dati!$R$5)+(AD72*Dati!$U$4+AE72*Dati!$T$4+AF72*Dati!$S$4+AG72*Dati!$R$4)+(AH72*Dati!$U$3+AI72*Dati!$T$3+AJ72*Dati!$S$3+AK72*Dati!$R$3)</f>
        <v>91380</v>
      </c>
      <c r="AN72" s="34">
        <f t="shared" si="38"/>
        <v>1</v>
      </c>
      <c r="AO72" s="34">
        <f t="shared" si="38"/>
        <v>0</v>
      </c>
      <c r="AP72" s="34">
        <f t="shared" si="18"/>
        <v>0</v>
      </c>
      <c r="AQ72" s="34">
        <f t="shared" si="19"/>
        <v>0</v>
      </c>
      <c r="AR72" s="6">
        <f>AN72*Dati!$B$21+AO72*Dati!$B$22+AP72*Dati!$B$23+AQ72*Dati!$B$24</f>
        <v>2000</v>
      </c>
    </row>
    <row r="73" spans="1:44" x14ac:dyDescent="0.25">
      <c r="A73" s="49"/>
      <c r="B73" s="11">
        <f t="shared" si="27"/>
        <v>71</v>
      </c>
      <c r="C73" s="3">
        <f t="shared" si="28"/>
        <v>1658127.8999999994</v>
      </c>
      <c r="D73" s="3">
        <f t="shared" si="29"/>
        <v>41380</v>
      </c>
      <c r="E73" s="3">
        <f>IF(D73&gt;0,(IF(D73&lt;Dati!$B$46,D73*Dati!$B$47,Dati!$B$46*Dati!$B$47)+IF(IF(D73-Dati!$B$46&gt;0,D73-Dati!$B$46,0)&lt;(Dati!$C$46-Dati!$B$46),IF(D73-Dati!$B$46&gt;0,D73-Dati!$B$46,0)*Dati!$C$47,(Dati!$C$46-Dati!$B$46)*Dati!$C$47)+IF(IF(D73-Dati!$C$46&gt;0,D73-Dati!$C$46,0)&lt;(Dati!$D$46-Dati!$C$46),IF(D73-Dati!$C$46&gt;0,D73-Dati!$C$46,0)*Dati!$D$47,(Dati!$D$46-Dati!$C$46)*Dati!$D$47)+IF(IF(D73-Dati!$D$46&gt;0,D73-Dati!$D$46,0)&lt;(Dati!$E$46-Dati!$D$46),IF(D73-Dati!$D$46&gt;0,D73-Dati!$D$46,0)*Dati!$E$47,(Dati!$E$46-Dati!$D$46)*Dati!$E$47)+IF(D73-Dati!$E$46&gt;0,D73-Dati!$E$46,0)*Dati!$F$47),0)</f>
        <v>17224.233333333334</v>
      </c>
      <c r="F73" s="3">
        <f t="shared" si="23"/>
        <v>24155.766666666666</v>
      </c>
      <c r="G73" s="39">
        <f t="shared" si="30"/>
        <v>1</v>
      </c>
      <c r="H73" s="39">
        <f t="shared" si="31"/>
        <v>0</v>
      </c>
      <c r="I73" s="39">
        <f t="shared" si="32"/>
        <v>0</v>
      </c>
      <c r="J73" s="39">
        <f t="shared" si="33"/>
        <v>0</v>
      </c>
      <c r="K73" s="37">
        <f>G73*Dati!$F$9+H73*Dati!$F$10+I73*Dati!$F$11+Simulazione!J73*Dati!$F$12</f>
        <v>450</v>
      </c>
      <c r="L73" s="37">
        <f>G73*Dati!$H$9+H73*Dati!$H$10+I73*Dati!$H$11+Simulazione!J73*Dati!$H$12</f>
        <v>1</v>
      </c>
      <c r="M73" s="9">
        <f>G73*Dati!$E$9+H73*Dati!$E$10+I73*Dati!$E$11+Simulazione!J73*Dati!$E$12</f>
        <v>8000</v>
      </c>
      <c r="N73" s="9">
        <f>IF(G73-G72=0,0,(G73-G72)*Dati!$J$9)+IF(H73-H72=0,0,(H73-H72)*Dati!$J$10)+IF(I73-I72=0,0,(I73-I72)*Dati!$J$11)+IF(J73-J72=0,0,(J73-J72)*Dati!$J$12)</f>
        <v>0</v>
      </c>
      <c r="O73" s="34">
        <f t="shared" si="34"/>
        <v>0</v>
      </c>
      <c r="P73" s="34">
        <f t="shared" si="35"/>
        <v>0</v>
      </c>
      <c r="Q73" s="34">
        <f t="shared" si="36"/>
        <v>0</v>
      </c>
      <c r="R73" s="34">
        <f t="shared" si="37"/>
        <v>1</v>
      </c>
      <c r="S73" s="40">
        <f t="shared" si="24"/>
        <v>1</v>
      </c>
      <c r="T73" s="43">
        <f t="shared" si="25"/>
        <v>1</v>
      </c>
      <c r="U73" s="3">
        <f>O73*Dati!$B$3+Simulazione!P73*Dati!$B$4+Simulazione!Q73*Dati!$B$5+Simulazione!R73*Dati!$B$6</f>
        <v>40000</v>
      </c>
      <c r="V73" s="35">
        <f>IF(R73*Dati!$Q$6&lt;K73,R73*Dati!$Q$6,K73)</f>
        <v>108</v>
      </c>
      <c r="W73" s="35">
        <f>IF(R73*Dati!$P$6+SUM(V73:V73)&lt;K73,R73*Dati!$P$6,K73-SUM(V73:V73))</f>
        <v>132</v>
      </c>
      <c r="X73" s="35">
        <f>IF(R73*Dati!$O$6+SUM(V73:W73)&lt;K73,R73*Dati!$O$6,K73-SUM(V73:W73))</f>
        <v>0</v>
      </c>
      <c r="Y73" s="35">
        <f>IF(R73*Dati!$N$6+SUM(V73:X73)&lt;K73,R73*Dati!$N$6,K73-SUM(V73:X73))</f>
        <v>0</v>
      </c>
      <c r="Z73" s="35">
        <f>IF($Q73*Dati!$Q$5+SUM(V73:Y73)&lt;$K73,$Q73*Dati!$Q$5,$K73-SUM(V73:Y73))</f>
        <v>0</v>
      </c>
      <c r="AA73" s="35">
        <f>IF($Q73*Dati!$P$5+SUM(V73:Z73)&lt;$K73,$Q73*Dati!$P$5,$K73-SUM(V73:Z73))</f>
        <v>0</v>
      </c>
      <c r="AB73" s="35">
        <f>IF($Q73*Dati!$O$5+SUM(V73:AA73)&lt;$K73,$Q73*Dati!$O$5,$K73-SUM(V73:AA73))</f>
        <v>0</v>
      </c>
      <c r="AC73" s="35">
        <f>IF($Q73*Dati!$N$5+SUM(V73:AB73)&lt;$K73,$Q73*Dati!$N$5,$K73-SUM(V73:AB73))</f>
        <v>0</v>
      </c>
      <c r="AD73" s="35">
        <f>IF($P73*Dati!$Q$4+SUM(V73:AC73)&lt;$K73,$P73*Dati!$Q$4,$K73-SUM(V73:AC73))</f>
        <v>0</v>
      </c>
      <c r="AE73" s="35">
        <f>IF($P73*Dati!$P$4+SUM(V73:AD73)&lt;$K73,$P73*Dati!$P$4,$K73-SUM(V73:AD73))</f>
        <v>0</v>
      </c>
      <c r="AF73" s="35">
        <f>IF($P73*Dati!$O$4+SUM(V73:AE73)&lt;$K73,$P73*Dati!$O$4,$K73-SUM(V73:AE73))</f>
        <v>0</v>
      </c>
      <c r="AG73" s="35">
        <f>IF($P73*Dati!$N$4+SUM(V73:AF73)&lt;$K73,$P73*Dati!$N$4,$K73-SUM(V73:AF73))</f>
        <v>0</v>
      </c>
      <c r="AH73" s="35">
        <f>IF($O73*Dati!$Q$3+SUM(V73:AG73)&lt;$K73,$O73*Dati!$Q$3,$K73-SUM(V73:AG73))</f>
        <v>0</v>
      </c>
      <c r="AI73" s="35">
        <f>IF($O73*Dati!$P$3+SUM(V73:AH73)&lt;$K73,$O73*Dati!$P$3,$K73-SUM(V73:AH73))</f>
        <v>0</v>
      </c>
      <c r="AJ73" s="35">
        <f>IF($O73*Dati!$O$3+SUM(V73:AI73)&lt;$K73,$O73*Dati!$O$3,$K73-SUM(V73:AI73))</f>
        <v>0</v>
      </c>
      <c r="AK73" s="35">
        <f>IF($O73*Dati!$N$3+SUM(V73:AJ73)&lt;$K73,$O73*Dati!$N$3,$K73-SUM(V73:AJ73))</f>
        <v>0</v>
      </c>
      <c r="AL73" s="35">
        <f t="shared" si="26"/>
        <v>240</v>
      </c>
      <c r="AM73" s="3">
        <f>(V73*Dati!$U$6+W73*Dati!$T$6+X73*Dati!$S$6+Y73*Dati!$R$6)+(Z73*Dati!$U$5+AA73*Dati!$T$5+AB73*Dati!$S$5+AC73*Dati!$R$5)+(AD73*Dati!$U$4+AE73*Dati!$T$4+AF73*Dati!$S$4+AG73*Dati!$R$4)+(AH73*Dati!$U$3+AI73*Dati!$T$3+AJ73*Dati!$S$3+AK73*Dati!$R$3)</f>
        <v>91380</v>
      </c>
      <c r="AN73" s="34">
        <f t="shared" si="38"/>
        <v>1</v>
      </c>
      <c r="AO73" s="34">
        <f t="shared" si="38"/>
        <v>0</v>
      </c>
      <c r="AP73" s="34">
        <f t="shared" si="18"/>
        <v>0</v>
      </c>
      <c r="AQ73" s="34">
        <f t="shared" si="19"/>
        <v>0</v>
      </c>
      <c r="AR73" s="6">
        <f>AN73*Dati!$B$21+AO73*Dati!$B$22+AP73*Dati!$B$23+AQ73*Dati!$B$24</f>
        <v>2000</v>
      </c>
    </row>
    <row r="74" spans="1:44" x14ac:dyDescent="0.25">
      <c r="A74" s="50"/>
      <c r="B74" s="11">
        <f t="shared" si="27"/>
        <v>72</v>
      </c>
      <c r="C74" s="3">
        <f t="shared" si="28"/>
        <v>1682283.666666666</v>
      </c>
      <c r="D74" s="3">
        <f t="shared" si="29"/>
        <v>41380</v>
      </c>
      <c r="E74" s="3">
        <f>IF(D74&gt;0,(IF(D74&lt;Dati!$B$46,D74*Dati!$B$47,Dati!$B$46*Dati!$B$47)+IF(IF(D74-Dati!$B$46&gt;0,D74-Dati!$B$46,0)&lt;(Dati!$C$46-Dati!$B$46),IF(D74-Dati!$B$46&gt;0,D74-Dati!$B$46,0)*Dati!$C$47,(Dati!$C$46-Dati!$B$46)*Dati!$C$47)+IF(IF(D74-Dati!$C$46&gt;0,D74-Dati!$C$46,0)&lt;(Dati!$D$46-Dati!$C$46),IF(D74-Dati!$C$46&gt;0,D74-Dati!$C$46,0)*Dati!$D$47,(Dati!$D$46-Dati!$C$46)*Dati!$D$47)+IF(IF(D74-Dati!$D$46&gt;0,D74-Dati!$D$46,0)&lt;(Dati!$E$46-Dati!$D$46),IF(D74-Dati!$D$46&gt;0,D74-Dati!$D$46,0)*Dati!$E$47,(Dati!$E$46-Dati!$D$46)*Dati!$E$47)+IF(D74-Dati!$E$46&gt;0,D74-Dati!$E$46,0)*Dati!$F$47),0)</f>
        <v>17224.233333333334</v>
      </c>
      <c r="F74" s="3">
        <f t="shared" si="23"/>
        <v>24155.766666666666</v>
      </c>
      <c r="G74" s="39">
        <f t="shared" si="30"/>
        <v>1</v>
      </c>
      <c r="H74" s="39">
        <f t="shared" si="31"/>
        <v>0</v>
      </c>
      <c r="I74" s="39">
        <f t="shared" si="32"/>
        <v>0</v>
      </c>
      <c r="J74" s="39">
        <f t="shared" si="33"/>
        <v>0</v>
      </c>
      <c r="K74" s="37">
        <f>G74*Dati!$F$9+H74*Dati!$F$10+I74*Dati!$F$11+Simulazione!J74*Dati!$F$12</f>
        <v>450</v>
      </c>
      <c r="L74" s="37">
        <f>G74*Dati!$H$9+H74*Dati!$H$10+I74*Dati!$H$11+Simulazione!J74*Dati!$H$12</f>
        <v>1</v>
      </c>
      <c r="M74" s="9">
        <f>G74*Dati!$E$9+H74*Dati!$E$10+I74*Dati!$E$11+Simulazione!J74*Dati!$E$12</f>
        <v>8000</v>
      </c>
      <c r="N74" s="9">
        <f>IF(G74-G73=0,0,(G74-G73)*Dati!$J$9)+IF(H74-H73=0,0,(H74-H73)*Dati!$J$10)+IF(I74-I73=0,0,(I74-I73)*Dati!$J$11)+IF(J74-J73=0,0,(J74-J73)*Dati!$J$12)</f>
        <v>0</v>
      </c>
      <c r="O74" s="34">
        <f t="shared" si="34"/>
        <v>0</v>
      </c>
      <c r="P74" s="34">
        <f t="shared" si="35"/>
        <v>0</v>
      </c>
      <c r="Q74" s="34">
        <f t="shared" si="36"/>
        <v>0</v>
      </c>
      <c r="R74" s="34">
        <f t="shared" si="37"/>
        <v>1</v>
      </c>
      <c r="S74" s="40">
        <f t="shared" si="24"/>
        <v>1</v>
      </c>
      <c r="T74" s="43">
        <f t="shared" si="25"/>
        <v>1</v>
      </c>
      <c r="U74" s="3">
        <f>O74*Dati!$B$3+Simulazione!P74*Dati!$B$4+Simulazione!Q74*Dati!$B$5+Simulazione!R74*Dati!$B$6</f>
        <v>40000</v>
      </c>
      <c r="V74" s="35">
        <f>IF(R74*Dati!$Q$6&lt;K74,R74*Dati!$Q$6,K74)</f>
        <v>108</v>
      </c>
      <c r="W74" s="35">
        <f>IF(R74*Dati!$P$6+SUM(V74:V74)&lt;K74,R74*Dati!$P$6,K74-SUM(V74:V74))</f>
        <v>132</v>
      </c>
      <c r="X74" s="35">
        <f>IF(R74*Dati!$O$6+SUM(V74:W74)&lt;K74,R74*Dati!$O$6,K74-SUM(V74:W74))</f>
        <v>0</v>
      </c>
      <c r="Y74" s="35">
        <f>IF(R74*Dati!$N$6+SUM(V74:X74)&lt;K74,R74*Dati!$N$6,K74-SUM(V74:X74))</f>
        <v>0</v>
      </c>
      <c r="Z74" s="35">
        <f>IF($Q74*Dati!$Q$5+SUM(V74:Y74)&lt;$K74,$Q74*Dati!$Q$5,$K74-SUM(V74:Y74))</f>
        <v>0</v>
      </c>
      <c r="AA74" s="35">
        <f>IF($Q74*Dati!$P$5+SUM(V74:Z74)&lt;$K74,$Q74*Dati!$P$5,$K74-SUM(V74:Z74))</f>
        <v>0</v>
      </c>
      <c r="AB74" s="35">
        <f>IF($Q74*Dati!$O$5+SUM(V74:AA74)&lt;$K74,$Q74*Dati!$O$5,$K74-SUM(V74:AA74))</f>
        <v>0</v>
      </c>
      <c r="AC74" s="35">
        <f>IF($Q74*Dati!$N$5+SUM(V74:AB74)&lt;$K74,$Q74*Dati!$N$5,$K74-SUM(V74:AB74))</f>
        <v>0</v>
      </c>
      <c r="AD74" s="35">
        <f>IF($P74*Dati!$Q$4+SUM(V74:AC74)&lt;$K74,$P74*Dati!$Q$4,$K74-SUM(V74:AC74))</f>
        <v>0</v>
      </c>
      <c r="AE74" s="35">
        <f>IF($P74*Dati!$P$4+SUM(V74:AD74)&lt;$K74,$P74*Dati!$P$4,$K74-SUM(V74:AD74))</f>
        <v>0</v>
      </c>
      <c r="AF74" s="35">
        <f>IF($P74*Dati!$O$4+SUM(V74:AE74)&lt;$K74,$P74*Dati!$O$4,$K74-SUM(V74:AE74))</f>
        <v>0</v>
      </c>
      <c r="AG74" s="35">
        <f>IF($P74*Dati!$N$4+SUM(V74:AF74)&lt;$K74,$P74*Dati!$N$4,$K74-SUM(V74:AF74))</f>
        <v>0</v>
      </c>
      <c r="AH74" s="35">
        <f>IF($O74*Dati!$Q$3+SUM(V74:AG74)&lt;$K74,$O74*Dati!$Q$3,$K74-SUM(V74:AG74))</f>
        <v>0</v>
      </c>
      <c r="AI74" s="35">
        <f>IF($O74*Dati!$P$3+SUM(V74:AH74)&lt;$K74,$O74*Dati!$P$3,$K74-SUM(V74:AH74))</f>
        <v>0</v>
      </c>
      <c r="AJ74" s="35">
        <f>IF($O74*Dati!$O$3+SUM(V74:AI74)&lt;$K74,$O74*Dati!$O$3,$K74-SUM(V74:AI74))</f>
        <v>0</v>
      </c>
      <c r="AK74" s="35">
        <f>IF($O74*Dati!$N$3+SUM(V74:AJ74)&lt;$K74,$O74*Dati!$N$3,$K74-SUM(V74:AJ74))</f>
        <v>0</v>
      </c>
      <c r="AL74" s="35">
        <f t="shared" si="26"/>
        <v>240</v>
      </c>
      <c r="AM74" s="3">
        <f>(V74*Dati!$U$6+W74*Dati!$T$6+X74*Dati!$S$6+Y74*Dati!$R$6)+(Z74*Dati!$U$5+AA74*Dati!$T$5+AB74*Dati!$S$5+AC74*Dati!$R$5)+(AD74*Dati!$U$4+AE74*Dati!$T$4+AF74*Dati!$S$4+AG74*Dati!$R$4)+(AH74*Dati!$U$3+AI74*Dati!$T$3+AJ74*Dati!$S$3+AK74*Dati!$R$3)</f>
        <v>91380</v>
      </c>
      <c r="AN74" s="34">
        <f t="shared" si="38"/>
        <v>1</v>
      </c>
      <c r="AO74" s="34">
        <f t="shared" si="38"/>
        <v>0</v>
      </c>
      <c r="AP74" s="34">
        <f t="shared" si="18"/>
        <v>0</v>
      </c>
      <c r="AQ74" s="34">
        <f t="shared" si="19"/>
        <v>0</v>
      </c>
      <c r="AR74" s="6">
        <f>AN74*Dati!$B$21+AO74*Dati!$B$22+AP74*Dati!$B$23+AQ74*Dati!$B$24</f>
        <v>2000</v>
      </c>
    </row>
    <row r="75" spans="1:44" x14ac:dyDescent="0.25">
      <c r="A75" s="48">
        <f t="shared" ref="A75" si="39">A63+1</f>
        <v>7</v>
      </c>
      <c r="B75" s="11">
        <f t="shared" si="27"/>
        <v>73</v>
      </c>
      <c r="C75" s="3">
        <f t="shared" si="28"/>
        <v>1706439.4333333327</v>
      </c>
      <c r="D75" s="3">
        <f t="shared" si="29"/>
        <v>41380</v>
      </c>
      <c r="E75" s="3">
        <f>IF(D75&gt;0,(IF(D75&lt;Dati!$B$46,D75*Dati!$B$47,Dati!$B$46*Dati!$B$47)+IF(IF(D75-Dati!$B$46&gt;0,D75-Dati!$B$46,0)&lt;(Dati!$C$46-Dati!$B$46),IF(D75-Dati!$B$46&gt;0,D75-Dati!$B$46,0)*Dati!$C$47,(Dati!$C$46-Dati!$B$46)*Dati!$C$47)+IF(IF(D75-Dati!$C$46&gt;0,D75-Dati!$C$46,0)&lt;(Dati!$D$46-Dati!$C$46),IF(D75-Dati!$C$46&gt;0,D75-Dati!$C$46,0)*Dati!$D$47,(Dati!$D$46-Dati!$C$46)*Dati!$D$47)+IF(IF(D75-Dati!$D$46&gt;0,D75-Dati!$D$46,0)&lt;(Dati!$E$46-Dati!$D$46),IF(D75-Dati!$D$46&gt;0,D75-Dati!$D$46,0)*Dati!$E$47,(Dati!$E$46-Dati!$D$46)*Dati!$E$47)+IF(D75-Dati!$E$46&gt;0,D75-Dati!$E$46,0)*Dati!$F$47),0)</f>
        <v>17224.233333333334</v>
      </c>
      <c r="F75" s="3">
        <f t="shared" si="23"/>
        <v>24155.766666666666</v>
      </c>
      <c r="G75" s="39">
        <f t="shared" si="30"/>
        <v>1</v>
      </c>
      <c r="H75" s="39">
        <f t="shared" si="31"/>
        <v>0</v>
      </c>
      <c r="I75" s="39">
        <f t="shared" si="32"/>
        <v>0</v>
      </c>
      <c r="J75" s="39">
        <f t="shared" si="33"/>
        <v>0</v>
      </c>
      <c r="K75" s="37">
        <f>G75*Dati!$F$9+H75*Dati!$F$10+I75*Dati!$F$11+Simulazione!J75*Dati!$F$12</f>
        <v>450</v>
      </c>
      <c r="L75" s="37">
        <f>G75*Dati!$H$9+H75*Dati!$H$10+I75*Dati!$H$11+Simulazione!J75*Dati!$H$12</f>
        <v>1</v>
      </c>
      <c r="M75" s="9">
        <f>G75*Dati!$E$9+H75*Dati!$E$10+I75*Dati!$E$11+Simulazione!J75*Dati!$E$12</f>
        <v>8000</v>
      </c>
      <c r="N75" s="9">
        <f>IF(G75-G74=0,0,(G75-G74)*Dati!$J$9)+IF(H75-H74=0,0,(H75-H74)*Dati!$J$10)+IF(I75-I74=0,0,(I75-I74)*Dati!$J$11)+IF(J75-J74=0,0,(J75-J74)*Dati!$J$12)</f>
        <v>0</v>
      </c>
      <c r="O75" s="34">
        <f t="shared" si="34"/>
        <v>0</v>
      </c>
      <c r="P75" s="34">
        <f t="shared" si="35"/>
        <v>0</v>
      </c>
      <c r="Q75" s="34">
        <f t="shared" si="36"/>
        <v>0</v>
      </c>
      <c r="R75" s="34">
        <f t="shared" si="37"/>
        <v>1</v>
      </c>
      <c r="S75" s="40">
        <f t="shared" si="24"/>
        <v>1</v>
      </c>
      <c r="T75" s="43">
        <f t="shared" si="25"/>
        <v>1</v>
      </c>
      <c r="U75" s="3">
        <f>O75*Dati!$B$3+Simulazione!P75*Dati!$B$4+Simulazione!Q75*Dati!$B$5+Simulazione!R75*Dati!$B$6</f>
        <v>40000</v>
      </c>
      <c r="V75" s="35">
        <f>IF(R75*Dati!$Q$6&lt;K75,R75*Dati!$Q$6,K75)</f>
        <v>108</v>
      </c>
      <c r="W75" s="35">
        <f>IF(R75*Dati!$P$6+SUM(V75:V75)&lt;K75,R75*Dati!$P$6,K75-SUM(V75:V75))</f>
        <v>132</v>
      </c>
      <c r="X75" s="35">
        <f>IF(R75*Dati!$O$6+SUM(V75:W75)&lt;K75,R75*Dati!$O$6,K75-SUM(V75:W75))</f>
        <v>0</v>
      </c>
      <c r="Y75" s="35">
        <f>IF(R75*Dati!$N$6+SUM(V75:X75)&lt;K75,R75*Dati!$N$6,K75-SUM(V75:X75))</f>
        <v>0</v>
      </c>
      <c r="Z75" s="35">
        <f>IF($Q75*Dati!$Q$5+SUM(V75:Y75)&lt;$K75,$Q75*Dati!$Q$5,$K75-SUM(V75:Y75))</f>
        <v>0</v>
      </c>
      <c r="AA75" s="35">
        <f>IF($Q75*Dati!$P$5+SUM(V75:Z75)&lt;$K75,$Q75*Dati!$P$5,$K75-SUM(V75:Z75))</f>
        <v>0</v>
      </c>
      <c r="AB75" s="35">
        <f>IF($Q75*Dati!$O$5+SUM(V75:AA75)&lt;$K75,$Q75*Dati!$O$5,$K75-SUM(V75:AA75))</f>
        <v>0</v>
      </c>
      <c r="AC75" s="35">
        <f>IF($Q75*Dati!$N$5+SUM(V75:AB75)&lt;$K75,$Q75*Dati!$N$5,$K75-SUM(V75:AB75))</f>
        <v>0</v>
      </c>
      <c r="AD75" s="35">
        <f>IF($P75*Dati!$Q$4+SUM(V75:AC75)&lt;$K75,$P75*Dati!$Q$4,$K75-SUM(V75:AC75))</f>
        <v>0</v>
      </c>
      <c r="AE75" s="35">
        <f>IF($P75*Dati!$P$4+SUM(V75:AD75)&lt;$K75,$P75*Dati!$P$4,$K75-SUM(V75:AD75))</f>
        <v>0</v>
      </c>
      <c r="AF75" s="35">
        <f>IF($P75*Dati!$O$4+SUM(V75:AE75)&lt;$K75,$P75*Dati!$O$4,$K75-SUM(V75:AE75))</f>
        <v>0</v>
      </c>
      <c r="AG75" s="35">
        <f>IF($P75*Dati!$N$4+SUM(V75:AF75)&lt;$K75,$P75*Dati!$N$4,$K75-SUM(V75:AF75))</f>
        <v>0</v>
      </c>
      <c r="AH75" s="35">
        <f>IF($O75*Dati!$Q$3+SUM(V75:AG75)&lt;$K75,$O75*Dati!$Q$3,$K75-SUM(V75:AG75))</f>
        <v>0</v>
      </c>
      <c r="AI75" s="35">
        <f>IF($O75*Dati!$P$3+SUM(V75:AH75)&lt;$K75,$O75*Dati!$P$3,$K75-SUM(V75:AH75))</f>
        <v>0</v>
      </c>
      <c r="AJ75" s="35">
        <f>IF($O75*Dati!$O$3+SUM(V75:AI75)&lt;$K75,$O75*Dati!$O$3,$K75-SUM(V75:AI75))</f>
        <v>0</v>
      </c>
      <c r="AK75" s="35">
        <f>IF($O75*Dati!$N$3+SUM(V75:AJ75)&lt;$K75,$O75*Dati!$N$3,$K75-SUM(V75:AJ75))</f>
        <v>0</v>
      </c>
      <c r="AL75" s="35">
        <f t="shared" si="26"/>
        <v>240</v>
      </c>
      <c r="AM75" s="3">
        <f>(V75*Dati!$U$6+W75*Dati!$T$6+X75*Dati!$S$6+Y75*Dati!$R$6)+(Z75*Dati!$U$5+AA75*Dati!$T$5+AB75*Dati!$S$5+AC75*Dati!$R$5)+(AD75*Dati!$U$4+AE75*Dati!$T$4+AF75*Dati!$S$4+AG75*Dati!$R$4)+(AH75*Dati!$U$3+AI75*Dati!$T$3+AJ75*Dati!$S$3+AK75*Dati!$R$3)</f>
        <v>91380</v>
      </c>
      <c r="AN75" s="34">
        <f t="shared" si="38"/>
        <v>1</v>
      </c>
      <c r="AO75" s="34">
        <f t="shared" si="38"/>
        <v>0</v>
      </c>
      <c r="AP75" s="34">
        <f t="shared" si="18"/>
        <v>0</v>
      </c>
      <c r="AQ75" s="34">
        <f t="shared" si="19"/>
        <v>0</v>
      </c>
      <c r="AR75" s="6">
        <f>AN75*Dati!$B$21+AO75*Dati!$B$22+AP75*Dati!$B$23+AQ75*Dati!$B$24</f>
        <v>2000</v>
      </c>
    </row>
    <row r="76" spans="1:44" x14ac:dyDescent="0.25">
      <c r="A76" s="49"/>
      <c r="B76" s="11">
        <f t="shared" si="27"/>
        <v>74</v>
      </c>
      <c r="C76" s="3">
        <f t="shared" si="28"/>
        <v>1730595.1999999993</v>
      </c>
      <c r="D76" s="3">
        <f t="shared" si="29"/>
        <v>41380</v>
      </c>
      <c r="E76" s="3">
        <f>IF(D76&gt;0,(IF(D76&lt;Dati!$B$46,D76*Dati!$B$47,Dati!$B$46*Dati!$B$47)+IF(IF(D76-Dati!$B$46&gt;0,D76-Dati!$B$46,0)&lt;(Dati!$C$46-Dati!$B$46),IF(D76-Dati!$B$46&gt;0,D76-Dati!$B$46,0)*Dati!$C$47,(Dati!$C$46-Dati!$B$46)*Dati!$C$47)+IF(IF(D76-Dati!$C$46&gt;0,D76-Dati!$C$46,0)&lt;(Dati!$D$46-Dati!$C$46),IF(D76-Dati!$C$46&gt;0,D76-Dati!$C$46,0)*Dati!$D$47,(Dati!$D$46-Dati!$C$46)*Dati!$D$47)+IF(IF(D76-Dati!$D$46&gt;0,D76-Dati!$D$46,0)&lt;(Dati!$E$46-Dati!$D$46),IF(D76-Dati!$D$46&gt;0,D76-Dati!$D$46,0)*Dati!$E$47,(Dati!$E$46-Dati!$D$46)*Dati!$E$47)+IF(D76-Dati!$E$46&gt;0,D76-Dati!$E$46,0)*Dati!$F$47),0)</f>
        <v>17224.233333333334</v>
      </c>
      <c r="F76" s="3">
        <f t="shared" si="23"/>
        <v>24155.766666666666</v>
      </c>
      <c r="G76" s="39">
        <f t="shared" si="30"/>
        <v>1</v>
      </c>
      <c r="H76" s="39">
        <f t="shared" si="31"/>
        <v>0</v>
      </c>
      <c r="I76" s="39">
        <f t="shared" si="32"/>
        <v>0</v>
      </c>
      <c r="J76" s="39">
        <f t="shared" si="33"/>
        <v>0</v>
      </c>
      <c r="K76" s="37">
        <f>G76*Dati!$F$9+H76*Dati!$F$10+I76*Dati!$F$11+Simulazione!J76*Dati!$F$12</f>
        <v>450</v>
      </c>
      <c r="L76" s="37">
        <f>G76*Dati!$H$9+H76*Dati!$H$10+I76*Dati!$H$11+Simulazione!J76*Dati!$H$12</f>
        <v>1</v>
      </c>
      <c r="M76" s="9">
        <f>G76*Dati!$E$9+H76*Dati!$E$10+I76*Dati!$E$11+Simulazione!J76*Dati!$E$12</f>
        <v>8000</v>
      </c>
      <c r="N76" s="9">
        <f>IF(G76-G75=0,0,(G76-G75)*Dati!$J$9)+IF(H76-H75=0,0,(H76-H75)*Dati!$J$10)+IF(I76-I75=0,0,(I76-I75)*Dati!$J$11)+IF(J76-J75=0,0,(J76-J75)*Dati!$J$12)</f>
        <v>0</v>
      </c>
      <c r="O76" s="34">
        <f t="shared" si="34"/>
        <v>0</v>
      </c>
      <c r="P76" s="34">
        <f t="shared" si="35"/>
        <v>0</v>
      </c>
      <c r="Q76" s="34">
        <f t="shared" si="36"/>
        <v>0</v>
      </c>
      <c r="R76" s="34">
        <f t="shared" si="37"/>
        <v>1</v>
      </c>
      <c r="S76" s="40">
        <f t="shared" si="24"/>
        <v>1</v>
      </c>
      <c r="T76" s="43">
        <f t="shared" si="25"/>
        <v>1</v>
      </c>
      <c r="U76" s="3">
        <f>O76*Dati!$B$3+Simulazione!P76*Dati!$B$4+Simulazione!Q76*Dati!$B$5+Simulazione!R76*Dati!$B$6</f>
        <v>40000</v>
      </c>
      <c r="V76" s="35">
        <f>IF(R76*Dati!$Q$6&lt;K76,R76*Dati!$Q$6,K76)</f>
        <v>108</v>
      </c>
      <c r="W76" s="35">
        <f>IF(R76*Dati!$P$6+SUM(V76:V76)&lt;K76,R76*Dati!$P$6,K76-SUM(V76:V76))</f>
        <v>132</v>
      </c>
      <c r="X76" s="35">
        <f>IF(R76*Dati!$O$6+SUM(V76:W76)&lt;K76,R76*Dati!$O$6,K76-SUM(V76:W76))</f>
        <v>0</v>
      </c>
      <c r="Y76" s="35">
        <f>IF(R76*Dati!$N$6+SUM(V76:X76)&lt;K76,R76*Dati!$N$6,K76-SUM(V76:X76))</f>
        <v>0</v>
      </c>
      <c r="Z76" s="35">
        <f>IF($Q76*Dati!$Q$5+SUM(V76:Y76)&lt;$K76,$Q76*Dati!$Q$5,$K76-SUM(V76:Y76))</f>
        <v>0</v>
      </c>
      <c r="AA76" s="35">
        <f>IF($Q76*Dati!$P$5+SUM(V76:Z76)&lt;$K76,$Q76*Dati!$P$5,$K76-SUM(V76:Z76))</f>
        <v>0</v>
      </c>
      <c r="AB76" s="35">
        <f>IF($Q76*Dati!$O$5+SUM(V76:AA76)&lt;$K76,$Q76*Dati!$O$5,$K76-SUM(V76:AA76))</f>
        <v>0</v>
      </c>
      <c r="AC76" s="35">
        <f>IF($Q76*Dati!$N$5+SUM(V76:AB76)&lt;$K76,$Q76*Dati!$N$5,$K76-SUM(V76:AB76))</f>
        <v>0</v>
      </c>
      <c r="AD76" s="35">
        <f>IF($P76*Dati!$Q$4+SUM(V76:AC76)&lt;$K76,$P76*Dati!$Q$4,$K76-SUM(V76:AC76))</f>
        <v>0</v>
      </c>
      <c r="AE76" s="35">
        <f>IF($P76*Dati!$P$4+SUM(V76:AD76)&lt;$K76,$P76*Dati!$P$4,$K76-SUM(V76:AD76))</f>
        <v>0</v>
      </c>
      <c r="AF76" s="35">
        <f>IF($P76*Dati!$O$4+SUM(V76:AE76)&lt;$K76,$P76*Dati!$O$4,$K76-SUM(V76:AE76))</f>
        <v>0</v>
      </c>
      <c r="AG76" s="35">
        <f>IF($P76*Dati!$N$4+SUM(V76:AF76)&lt;$K76,$P76*Dati!$N$4,$K76-SUM(V76:AF76))</f>
        <v>0</v>
      </c>
      <c r="AH76" s="35">
        <f>IF($O76*Dati!$Q$3+SUM(V76:AG76)&lt;$K76,$O76*Dati!$Q$3,$K76-SUM(V76:AG76))</f>
        <v>0</v>
      </c>
      <c r="AI76" s="35">
        <f>IF($O76*Dati!$P$3+SUM(V76:AH76)&lt;$K76,$O76*Dati!$P$3,$K76-SUM(V76:AH76))</f>
        <v>0</v>
      </c>
      <c r="AJ76" s="35">
        <f>IF($O76*Dati!$O$3+SUM(V76:AI76)&lt;$K76,$O76*Dati!$O$3,$K76-SUM(V76:AI76))</f>
        <v>0</v>
      </c>
      <c r="AK76" s="35">
        <f>IF($O76*Dati!$N$3+SUM(V76:AJ76)&lt;$K76,$O76*Dati!$N$3,$K76-SUM(V76:AJ76))</f>
        <v>0</v>
      </c>
      <c r="AL76" s="35">
        <f t="shared" si="26"/>
        <v>240</v>
      </c>
      <c r="AM76" s="3">
        <f>(V76*Dati!$U$6+W76*Dati!$T$6+X76*Dati!$S$6+Y76*Dati!$R$6)+(Z76*Dati!$U$5+AA76*Dati!$T$5+AB76*Dati!$S$5+AC76*Dati!$R$5)+(AD76*Dati!$U$4+AE76*Dati!$T$4+AF76*Dati!$S$4+AG76*Dati!$R$4)+(AH76*Dati!$U$3+AI76*Dati!$T$3+AJ76*Dati!$S$3+AK76*Dati!$R$3)</f>
        <v>91380</v>
      </c>
      <c r="AN76" s="34">
        <f t="shared" si="38"/>
        <v>1</v>
      </c>
      <c r="AO76" s="34">
        <f t="shared" si="38"/>
        <v>0</v>
      </c>
      <c r="AP76" s="34">
        <f t="shared" si="18"/>
        <v>0</v>
      </c>
      <c r="AQ76" s="34">
        <f t="shared" si="19"/>
        <v>0</v>
      </c>
      <c r="AR76" s="6">
        <f>AN76*Dati!$B$21+AO76*Dati!$B$22+AP76*Dati!$B$23+AQ76*Dati!$B$24</f>
        <v>2000</v>
      </c>
    </row>
    <row r="77" spans="1:44" x14ac:dyDescent="0.25">
      <c r="A77" s="49"/>
      <c r="B77" s="11">
        <f t="shared" si="27"/>
        <v>75</v>
      </c>
      <c r="C77" s="3">
        <f t="shared" si="28"/>
        <v>1754750.9666666659</v>
      </c>
      <c r="D77" s="3">
        <f t="shared" si="29"/>
        <v>41380</v>
      </c>
      <c r="E77" s="3">
        <f>IF(D77&gt;0,(IF(D77&lt;Dati!$B$46,D77*Dati!$B$47,Dati!$B$46*Dati!$B$47)+IF(IF(D77-Dati!$B$46&gt;0,D77-Dati!$B$46,0)&lt;(Dati!$C$46-Dati!$B$46),IF(D77-Dati!$B$46&gt;0,D77-Dati!$B$46,0)*Dati!$C$47,(Dati!$C$46-Dati!$B$46)*Dati!$C$47)+IF(IF(D77-Dati!$C$46&gt;0,D77-Dati!$C$46,0)&lt;(Dati!$D$46-Dati!$C$46),IF(D77-Dati!$C$46&gt;0,D77-Dati!$C$46,0)*Dati!$D$47,(Dati!$D$46-Dati!$C$46)*Dati!$D$47)+IF(IF(D77-Dati!$D$46&gt;0,D77-Dati!$D$46,0)&lt;(Dati!$E$46-Dati!$D$46),IF(D77-Dati!$D$46&gt;0,D77-Dati!$D$46,0)*Dati!$E$47,(Dati!$E$46-Dati!$D$46)*Dati!$E$47)+IF(D77-Dati!$E$46&gt;0,D77-Dati!$E$46,0)*Dati!$F$47),0)</f>
        <v>17224.233333333334</v>
      </c>
      <c r="F77" s="3">
        <f t="shared" si="23"/>
        <v>24155.766666666666</v>
      </c>
      <c r="G77" s="39">
        <f t="shared" si="30"/>
        <v>1</v>
      </c>
      <c r="H77" s="39">
        <f t="shared" si="31"/>
        <v>0</v>
      </c>
      <c r="I77" s="39">
        <f t="shared" si="32"/>
        <v>0</v>
      </c>
      <c r="J77" s="39">
        <f t="shared" si="33"/>
        <v>0</v>
      </c>
      <c r="K77" s="37">
        <f>G77*Dati!$F$9+H77*Dati!$F$10+I77*Dati!$F$11+Simulazione!J77*Dati!$F$12</f>
        <v>450</v>
      </c>
      <c r="L77" s="37">
        <f>G77*Dati!$H$9+H77*Dati!$H$10+I77*Dati!$H$11+Simulazione!J77*Dati!$H$12</f>
        <v>1</v>
      </c>
      <c r="M77" s="9">
        <f>G77*Dati!$E$9+H77*Dati!$E$10+I77*Dati!$E$11+Simulazione!J77*Dati!$E$12</f>
        <v>8000</v>
      </c>
      <c r="N77" s="9">
        <f>IF(G77-G76=0,0,(G77-G76)*Dati!$J$9)+IF(H77-H76=0,0,(H77-H76)*Dati!$J$10)+IF(I77-I76=0,0,(I77-I76)*Dati!$J$11)+IF(J77-J76=0,0,(J77-J76)*Dati!$J$12)</f>
        <v>0</v>
      </c>
      <c r="O77" s="34">
        <f t="shared" si="34"/>
        <v>0</v>
      </c>
      <c r="P77" s="34">
        <f t="shared" si="35"/>
        <v>0</v>
      </c>
      <c r="Q77" s="34">
        <f t="shared" si="36"/>
        <v>0</v>
      </c>
      <c r="R77" s="34">
        <f t="shared" si="37"/>
        <v>1</v>
      </c>
      <c r="S77" s="40">
        <f t="shared" si="24"/>
        <v>1</v>
      </c>
      <c r="T77" s="43">
        <f t="shared" si="25"/>
        <v>1</v>
      </c>
      <c r="U77" s="3">
        <f>O77*Dati!$B$3+Simulazione!P77*Dati!$B$4+Simulazione!Q77*Dati!$B$5+Simulazione!R77*Dati!$B$6</f>
        <v>40000</v>
      </c>
      <c r="V77" s="35">
        <f>IF(R77*Dati!$Q$6&lt;K77,R77*Dati!$Q$6,K77)</f>
        <v>108</v>
      </c>
      <c r="W77" s="35">
        <f>IF(R77*Dati!$P$6+SUM(V77:V77)&lt;K77,R77*Dati!$P$6,K77-SUM(V77:V77))</f>
        <v>132</v>
      </c>
      <c r="X77" s="35">
        <f>IF(R77*Dati!$O$6+SUM(V77:W77)&lt;K77,R77*Dati!$O$6,K77-SUM(V77:W77))</f>
        <v>0</v>
      </c>
      <c r="Y77" s="35">
        <f>IF(R77*Dati!$N$6+SUM(V77:X77)&lt;K77,R77*Dati!$N$6,K77-SUM(V77:X77))</f>
        <v>0</v>
      </c>
      <c r="Z77" s="35">
        <f>IF($Q77*Dati!$Q$5+SUM(V77:Y77)&lt;$K77,$Q77*Dati!$Q$5,$K77-SUM(V77:Y77))</f>
        <v>0</v>
      </c>
      <c r="AA77" s="35">
        <f>IF($Q77*Dati!$P$5+SUM(V77:Z77)&lt;$K77,$Q77*Dati!$P$5,$K77-SUM(V77:Z77))</f>
        <v>0</v>
      </c>
      <c r="AB77" s="35">
        <f>IF($Q77*Dati!$O$5+SUM(V77:AA77)&lt;$K77,$Q77*Dati!$O$5,$K77-SUM(V77:AA77))</f>
        <v>0</v>
      </c>
      <c r="AC77" s="35">
        <f>IF($Q77*Dati!$N$5+SUM(V77:AB77)&lt;$K77,$Q77*Dati!$N$5,$K77-SUM(V77:AB77))</f>
        <v>0</v>
      </c>
      <c r="AD77" s="35">
        <f>IF($P77*Dati!$Q$4+SUM(V77:AC77)&lt;$K77,$P77*Dati!$Q$4,$K77-SUM(V77:AC77))</f>
        <v>0</v>
      </c>
      <c r="AE77" s="35">
        <f>IF($P77*Dati!$P$4+SUM(V77:AD77)&lt;$K77,$P77*Dati!$P$4,$K77-SUM(V77:AD77))</f>
        <v>0</v>
      </c>
      <c r="AF77" s="35">
        <f>IF($P77*Dati!$O$4+SUM(V77:AE77)&lt;$K77,$P77*Dati!$O$4,$K77-SUM(V77:AE77))</f>
        <v>0</v>
      </c>
      <c r="AG77" s="35">
        <f>IF($P77*Dati!$N$4+SUM(V77:AF77)&lt;$K77,$P77*Dati!$N$4,$K77-SUM(V77:AF77))</f>
        <v>0</v>
      </c>
      <c r="AH77" s="35">
        <f>IF($O77*Dati!$Q$3+SUM(V77:AG77)&lt;$K77,$O77*Dati!$Q$3,$K77-SUM(V77:AG77))</f>
        <v>0</v>
      </c>
      <c r="AI77" s="35">
        <f>IF($O77*Dati!$P$3+SUM(V77:AH77)&lt;$K77,$O77*Dati!$P$3,$K77-SUM(V77:AH77))</f>
        <v>0</v>
      </c>
      <c r="AJ77" s="35">
        <f>IF($O77*Dati!$O$3+SUM(V77:AI77)&lt;$K77,$O77*Dati!$O$3,$K77-SUM(V77:AI77))</f>
        <v>0</v>
      </c>
      <c r="AK77" s="35">
        <f>IF($O77*Dati!$N$3+SUM(V77:AJ77)&lt;$K77,$O77*Dati!$N$3,$K77-SUM(V77:AJ77))</f>
        <v>0</v>
      </c>
      <c r="AL77" s="35">
        <f t="shared" si="26"/>
        <v>240</v>
      </c>
      <c r="AM77" s="3">
        <f>(V77*Dati!$U$6+W77*Dati!$T$6+X77*Dati!$S$6+Y77*Dati!$R$6)+(Z77*Dati!$U$5+AA77*Dati!$T$5+AB77*Dati!$S$5+AC77*Dati!$R$5)+(AD77*Dati!$U$4+AE77*Dati!$T$4+AF77*Dati!$S$4+AG77*Dati!$R$4)+(AH77*Dati!$U$3+AI77*Dati!$T$3+AJ77*Dati!$S$3+AK77*Dati!$R$3)</f>
        <v>91380</v>
      </c>
      <c r="AN77" s="34">
        <f t="shared" si="38"/>
        <v>1</v>
      </c>
      <c r="AO77" s="34">
        <f t="shared" si="38"/>
        <v>0</v>
      </c>
      <c r="AP77" s="34">
        <f t="shared" si="18"/>
        <v>0</v>
      </c>
      <c r="AQ77" s="34">
        <f t="shared" si="19"/>
        <v>0</v>
      </c>
      <c r="AR77" s="6">
        <f>AN77*Dati!$B$21+AO77*Dati!$B$22+AP77*Dati!$B$23+AQ77*Dati!$B$24</f>
        <v>2000</v>
      </c>
    </row>
    <row r="78" spans="1:44" x14ac:dyDescent="0.25">
      <c r="A78" s="49"/>
      <c r="B78" s="11">
        <f t="shared" si="27"/>
        <v>76</v>
      </c>
      <c r="C78" s="3">
        <f t="shared" si="28"/>
        <v>1778906.7333333325</v>
      </c>
      <c r="D78" s="3">
        <f t="shared" si="29"/>
        <v>41380</v>
      </c>
      <c r="E78" s="3">
        <f>IF(D78&gt;0,(IF(D78&lt;Dati!$B$46,D78*Dati!$B$47,Dati!$B$46*Dati!$B$47)+IF(IF(D78-Dati!$B$46&gt;0,D78-Dati!$B$46,0)&lt;(Dati!$C$46-Dati!$B$46),IF(D78-Dati!$B$46&gt;0,D78-Dati!$B$46,0)*Dati!$C$47,(Dati!$C$46-Dati!$B$46)*Dati!$C$47)+IF(IF(D78-Dati!$C$46&gt;0,D78-Dati!$C$46,0)&lt;(Dati!$D$46-Dati!$C$46),IF(D78-Dati!$C$46&gt;0,D78-Dati!$C$46,0)*Dati!$D$47,(Dati!$D$46-Dati!$C$46)*Dati!$D$47)+IF(IF(D78-Dati!$D$46&gt;0,D78-Dati!$D$46,0)&lt;(Dati!$E$46-Dati!$D$46),IF(D78-Dati!$D$46&gt;0,D78-Dati!$D$46,0)*Dati!$E$47,(Dati!$E$46-Dati!$D$46)*Dati!$E$47)+IF(D78-Dati!$E$46&gt;0,D78-Dati!$E$46,0)*Dati!$F$47),0)</f>
        <v>17224.233333333334</v>
      </c>
      <c r="F78" s="3">
        <f t="shared" si="23"/>
        <v>24155.766666666666</v>
      </c>
      <c r="G78" s="39">
        <f t="shared" si="30"/>
        <v>1</v>
      </c>
      <c r="H78" s="39">
        <f t="shared" si="31"/>
        <v>0</v>
      </c>
      <c r="I78" s="39">
        <f t="shared" si="32"/>
        <v>0</v>
      </c>
      <c r="J78" s="39">
        <f t="shared" si="33"/>
        <v>0</v>
      </c>
      <c r="K78" s="37">
        <f>G78*Dati!$F$9+H78*Dati!$F$10+I78*Dati!$F$11+Simulazione!J78*Dati!$F$12</f>
        <v>450</v>
      </c>
      <c r="L78" s="37">
        <f>G78*Dati!$H$9+H78*Dati!$H$10+I78*Dati!$H$11+Simulazione!J78*Dati!$H$12</f>
        <v>1</v>
      </c>
      <c r="M78" s="9">
        <f>G78*Dati!$E$9+H78*Dati!$E$10+I78*Dati!$E$11+Simulazione!J78*Dati!$E$12</f>
        <v>8000</v>
      </c>
      <c r="N78" s="9">
        <f>IF(G78-G77=0,0,(G78-G77)*Dati!$J$9)+IF(H78-H77=0,0,(H78-H77)*Dati!$J$10)+IF(I78-I77=0,0,(I78-I77)*Dati!$J$11)+IF(J78-J77=0,0,(J78-J77)*Dati!$J$12)</f>
        <v>0</v>
      </c>
      <c r="O78" s="34">
        <f t="shared" si="34"/>
        <v>0</v>
      </c>
      <c r="P78" s="34">
        <f t="shared" si="35"/>
        <v>0</v>
      </c>
      <c r="Q78" s="34">
        <f t="shared" si="36"/>
        <v>0</v>
      </c>
      <c r="R78" s="34">
        <f t="shared" si="37"/>
        <v>1</v>
      </c>
      <c r="S78" s="40">
        <f t="shared" si="24"/>
        <v>1</v>
      </c>
      <c r="T78" s="43">
        <f t="shared" si="25"/>
        <v>1</v>
      </c>
      <c r="U78" s="3">
        <f>O78*Dati!$B$3+Simulazione!P78*Dati!$B$4+Simulazione!Q78*Dati!$B$5+Simulazione!R78*Dati!$B$6</f>
        <v>40000</v>
      </c>
      <c r="V78" s="35">
        <f>IF(R78*Dati!$Q$6&lt;K78,R78*Dati!$Q$6,K78)</f>
        <v>108</v>
      </c>
      <c r="W78" s="35">
        <f>IF(R78*Dati!$P$6+SUM(V78:V78)&lt;K78,R78*Dati!$P$6,K78-SUM(V78:V78))</f>
        <v>132</v>
      </c>
      <c r="X78" s="35">
        <f>IF(R78*Dati!$O$6+SUM(V78:W78)&lt;K78,R78*Dati!$O$6,K78-SUM(V78:W78))</f>
        <v>0</v>
      </c>
      <c r="Y78" s="35">
        <f>IF(R78*Dati!$N$6+SUM(V78:X78)&lt;K78,R78*Dati!$N$6,K78-SUM(V78:X78))</f>
        <v>0</v>
      </c>
      <c r="Z78" s="35">
        <f>IF($Q78*Dati!$Q$5+SUM(V78:Y78)&lt;$K78,$Q78*Dati!$Q$5,$K78-SUM(V78:Y78))</f>
        <v>0</v>
      </c>
      <c r="AA78" s="35">
        <f>IF($Q78*Dati!$P$5+SUM(V78:Z78)&lt;$K78,$Q78*Dati!$P$5,$K78-SUM(V78:Z78))</f>
        <v>0</v>
      </c>
      <c r="AB78" s="35">
        <f>IF($Q78*Dati!$O$5+SUM(V78:AA78)&lt;$K78,$Q78*Dati!$O$5,$K78-SUM(V78:AA78))</f>
        <v>0</v>
      </c>
      <c r="AC78" s="35">
        <f>IF($Q78*Dati!$N$5+SUM(V78:AB78)&lt;$K78,$Q78*Dati!$N$5,$K78-SUM(V78:AB78))</f>
        <v>0</v>
      </c>
      <c r="AD78" s="35">
        <f>IF($P78*Dati!$Q$4+SUM(V78:AC78)&lt;$K78,$P78*Dati!$Q$4,$K78-SUM(V78:AC78))</f>
        <v>0</v>
      </c>
      <c r="AE78" s="35">
        <f>IF($P78*Dati!$P$4+SUM(V78:AD78)&lt;$K78,$P78*Dati!$P$4,$K78-SUM(V78:AD78))</f>
        <v>0</v>
      </c>
      <c r="AF78" s="35">
        <f>IF($P78*Dati!$O$4+SUM(V78:AE78)&lt;$K78,$P78*Dati!$O$4,$K78-SUM(V78:AE78))</f>
        <v>0</v>
      </c>
      <c r="AG78" s="35">
        <f>IF($P78*Dati!$N$4+SUM(V78:AF78)&lt;$K78,$P78*Dati!$N$4,$K78-SUM(V78:AF78))</f>
        <v>0</v>
      </c>
      <c r="AH78" s="35">
        <f>IF($O78*Dati!$Q$3+SUM(V78:AG78)&lt;$K78,$O78*Dati!$Q$3,$K78-SUM(V78:AG78))</f>
        <v>0</v>
      </c>
      <c r="AI78" s="35">
        <f>IF($O78*Dati!$P$3+SUM(V78:AH78)&lt;$K78,$O78*Dati!$P$3,$K78-SUM(V78:AH78))</f>
        <v>0</v>
      </c>
      <c r="AJ78" s="35">
        <f>IF($O78*Dati!$O$3+SUM(V78:AI78)&lt;$K78,$O78*Dati!$O$3,$K78-SUM(V78:AI78))</f>
        <v>0</v>
      </c>
      <c r="AK78" s="35">
        <f>IF($O78*Dati!$N$3+SUM(V78:AJ78)&lt;$K78,$O78*Dati!$N$3,$K78-SUM(V78:AJ78))</f>
        <v>0</v>
      </c>
      <c r="AL78" s="35">
        <f t="shared" si="26"/>
        <v>240</v>
      </c>
      <c r="AM78" s="3">
        <f>(V78*Dati!$U$6+W78*Dati!$T$6+X78*Dati!$S$6+Y78*Dati!$R$6)+(Z78*Dati!$U$5+AA78*Dati!$T$5+AB78*Dati!$S$5+AC78*Dati!$R$5)+(AD78*Dati!$U$4+AE78*Dati!$T$4+AF78*Dati!$S$4+AG78*Dati!$R$4)+(AH78*Dati!$U$3+AI78*Dati!$T$3+AJ78*Dati!$S$3+AK78*Dati!$R$3)</f>
        <v>91380</v>
      </c>
      <c r="AN78" s="34">
        <f t="shared" si="38"/>
        <v>1</v>
      </c>
      <c r="AO78" s="34">
        <f t="shared" si="38"/>
        <v>0</v>
      </c>
      <c r="AP78" s="34">
        <f t="shared" si="18"/>
        <v>0</v>
      </c>
      <c r="AQ78" s="34">
        <f t="shared" si="19"/>
        <v>0</v>
      </c>
      <c r="AR78" s="6">
        <f>AN78*Dati!$B$21+AO78*Dati!$B$22+AP78*Dati!$B$23+AQ78*Dati!$B$24</f>
        <v>2000</v>
      </c>
    </row>
    <row r="79" spans="1:44" x14ac:dyDescent="0.25">
      <c r="A79" s="49"/>
      <c r="B79" s="11">
        <f t="shared" si="27"/>
        <v>77</v>
      </c>
      <c r="C79" s="3">
        <f t="shared" si="28"/>
        <v>1803062.4999999991</v>
      </c>
      <c r="D79" s="3">
        <f t="shared" si="29"/>
        <v>41380</v>
      </c>
      <c r="E79" s="3">
        <f>IF(D79&gt;0,(IF(D79&lt;Dati!$B$46,D79*Dati!$B$47,Dati!$B$46*Dati!$B$47)+IF(IF(D79-Dati!$B$46&gt;0,D79-Dati!$B$46,0)&lt;(Dati!$C$46-Dati!$B$46),IF(D79-Dati!$B$46&gt;0,D79-Dati!$B$46,0)*Dati!$C$47,(Dati!$C$46-Dati!$B$46)*Dati!$C$47)+IF(IF(D79-Dati!$C$46&gt;0,D79-Dati!$C$46,0)&lt;(Dati!$D$46-Dati!$C$46),IF(D79-Dati!$C$46&gt;0,D79-Dati!$C$46,0)*Dati!$D$47,(Dati!$D$46-Dati!$C$46)*Dati!$D$47)+IF(IF(D79-Dati!$D$46&gt;0,D79-Dati!$D$46,0)&lt;(Dati!$E$46-Dati!$D$46),IF(D79-Dati!$D$46&gt;0,D79-Dati!$D$46,0)*Dati!$E$47,(Dati!$E$46-Dati!$D$46)*Dati!$E$47)+IF(D79-Dati!$E$46&gt;0,D79-Dati!$E$46,0)*Dati!$F$47),0)</f>
        <v>17224.233333333334</v>
      </c>
      <c r="F79" s="3">
        <f t="shared" si="23"/>
        <v>24155.766666666666</v>
      </c>
      <c r="G79" s="39">
        <f t="shared" si="30"/>
        <v>1</v>
      </c>
      <c r="H79" s="39">
        <f t="shared" si="31"/>
        <v>0</v>
      </c>
      <c r="I79" s="39">
        <f t="shared" si="32"/>
        <v>0</v>
      </c>
      <c r="J79" s="39">
        <f t="shared" si="33"/>
        <v>0</v>
      </c>
      <c r="K79" s="37">
        <f>G79*Dati!$F$9+H79*Dati!$F$10+I79*Dati!$F$11+Simulazione!J79*Dati!$F$12</f>
        <v>450</v>
      </c>
      <c r="L79" s="37">
        <f>G79*Dati!$H$9+H79*Dati!$H$10+I79*Dati!$H$11+Simulazione!J79*Dati!$H$12</f>
        <v>1</v>
      </c>
      <c r="M79" s="9">
        <f>G79*Dati!$E$9+H79*Dati!$E$10+I79*Dati!$E$11+Simulazione!J79*Dati!$E$12</f>
        <v>8000</v>
      </c>
      <c r="N79" s="9">
        <f>IF(G79-G78=0,0,(G79-G78)*Dati!$J$9)+IF(H79-H78=0,0,(H79-H78)*Dati!$J$10)+IF(I79-I78=0,0,(I79-I78)*Dati!$J$11)+IF(J79-J78=0,0,(J79-J78)*Dati!$J$12)</f>
        <v>0</v>
      </c>
      <c r="O79" s="34">
        <f t="shared" si="34"/>
        <v>0</v>
      </c>
      <c r="P79" s="34">
        <f t="shared" si="35"/>
        <v>0</v>
      </c>
      <c r="Q79" s="34">
        <f t="shared" si="36"/>
        <v>0</v>
      </c>
      <c r="R79" s="34">
        <f t="shared" si="37"/>
        <v>1</v>
      </c>
      <c r="S79" s="40">
        <f t="shared" si="24"/>
        <v>1</v>
      </c>
      <c r="T79" s="43">
        <f t="shared" si="25"/>
        <v>1</v>
      </c>
      <c r="U79" s="3">
        <f>O79*Dati!$B$3+Simulazione!P79*Dati!$B$4+Simulazione!Q79*Dati!$B$5+Simulazione!R79*Dati!$B$6</f>
        <v>40000</v>
      </c>
      <c r="V79" s="35">
        <f>IF(R79*Dati!$Q$6&lt;K79,R79*Dati!$Q$6,K79)</f>
        <v>108</v>
      </c>
      <c r="W79" s="35">
        <f>IF(R79*Dati!$P$6+SUM(V79:V79)&lt;K79,R79*Dati!$P$6,K79-SUM(V79:V79))</f>
        <v>132</v>
      </c>
      <c r="X79" s="35">
        <f>IF(R79*Dati!$O$6+SUM(V79:W79)&lt;K79,R79*Dati!$O$6,K79-SUM(V79:W79))</f>
        <v>0</v>
      </c>
      <c r="Y79" s="35">
        <f>IF(R79*Dati!$N$6+SUM(V79:X79)&lt;K79,R79*Dati!$N$6,K79-SUM(V79:X79))</f>
        <v>0</v>
      </c>
      <c r="Z79" s="35">
        <f>IF($Q79*Dati!$Q$5+SUM(V79:Y79)&lt;$K79,$Q79*Dati!$Q$5,$K79-SUM(V79:Y79))</f>
        <v>0</v>
      </c>
      <c r="AA79" s="35">
        <f>IF($Q79*Dati!$P$5+SUM(V79:Z79)&lt;$K79,$Q79*Dati!$P$5,$K79-SUM(V79:Z79))</f>
        <v>0</v>
      </c>
      <c r="AB79" s="35">
        <f>IF($Q79*Dati!$O$5+SUM(V79:AA79)&lt;$K79,$Q79*Dati!$O$5,$K79-SUM(V79:AA79))</f>
        <v>0</v>
      </c>
      <c r="AC79" s="35">
        <f>IF($Q79*Dati!$N$5+SUM(V79:AB79)&lt;$K79,$Q79*Dati!$N$5,$K79-SUM(V79:AB79))</f>
        <v>0</v>
      </c>
      <c r="AD79" s="35">
        <f>IF($P79*Dati!$Q$4+SUM(V79:AC79)&lt;$K79,$P79*Dati!$Q$4,$K79-SUM(V79:AC79))</f>
        <v>0</v>
      </c>
      <c r="AE79" s="35">
        <f>IF($P79*Dati!$P$4+SUM(V79:AD79)&lt;$K79,$P79*Dati!$P$4,$K79-SUM(V79:AD79))</f>
        <v>0</v>
      </c>
      <c r="AF79" s="35">
        <f>IF($P79*Dati!$O$4+SUM(V79:AE79)&lt;$K79,$P79*Dati!$O$4,$K79-SUM(V79:AE79))</f>
        <v>0</v>
      </c>
      <c r="AG79" s="35">
        <f>IF($P79*Dati!$N$4+SUM(V79:AF79)&lt;$K79,$P79*Dati!$N$4,$K79-SUM(V79:AF79))</f>
        <v>0</v>
      </c>
      <c r="AH79" s="35">
        <f>IF($O79*Dati!$Q$3+SUM(V79:AG79)&lt;$K79,$O79*Dati!$Q$3,$K79-SUM(V79:AG79))</f>
        <v>0</v>
      </c>
      <c r="AI79" s="35">
        <f>IF($O79*Dati!$P$3+SUM(V79:AH79)&lt;$K79,$O79*Dati!$P$3,$K79-SUM(V79:AH79))</f>
        <v>0</v>
      </c>
      <c r="AJ79" s="35">
        <f>IF($O79*Dati!$O$3+SUM(V79:AI79)&lt;$K79,$O79*Dati!$O$3,$K79-SUM(V79:AI79))</f>
        <v>0</v>
      </c>
      <c r="AK79" s="35">
        <f>IF($O79*Dati!$N$3+SUM(V79:AJ79)&lt;$K79,$O79*Dati!$N$3,$K79-SUM(V79:AJ79))</f>
        <v>0</v>
      </c>
      <c r="AL79" s="35">
        <f t="shared" si="26"/>
        <v>240</v>
      </c>
      <c r="AM79" s="3">
        <f>(V79*Dati!$U$6+W79*Dati!$T$6+X79*Dati!$S$6+Y79*Dati!$R$6)+(Z79*Dati!$U$5+AA79*Dati!$T$5+AB79*Dati!$S$5+AC79*Dati!$R$5)+(AD79*Dati!$U$4+AE79*Dati!$T$4+AF79*Dati!$S$4+AG79*Dati!$R$4)+(AH79*Dati!$U$3+AI79*Dati!$T$3+AJ79*Dati!$S$3+AK79*Dati!$R$3)</f>
        <v>91380</v>
      </c>
      <c r="AN79" s="34">
        <f t="shared" si="38"/>
        <v>1</v>
      </c>
      <c r="AO79" s="34">
        <f t="shared" si="38"/>
        <v>0</v>
      </c>
      <c r="AP79" s="34">
        <f t="shared" si="18"/>
        <v>0</v>
      </c>
      <c r="AQ79" s="34">
        <f t="shared" si="19"/>
        <v>0</v>
      </c>
      <c r="AR79" s="6">
        <f>AN79*Dati!$B$21+AO79*Dati!$B$22+AP79*Dati!$B$23+AQ79*Dati!$B$24</f>
        <v>2000</v>
      </c>
    </row>
    <row r="80" spans="1:44" x14ac:dyDescent="0.25">
      <c r="A80" s="49"/>
      <c r="B80" s="11">
        <f t="shared" si="27"/>
        <v>78</v>
      </c>
      <c r="C80" s="3">
        <f t="shared" si="28"/>
        <v>1827218.2666666657</v>
      </c>
      <c r="D80" s="3">
        <f t="shared" si="29"/>
        <v>41380</v>
      </c>
      <c r="E80" s="3">
        <f>IF(D80&gt;0,(IF(D80&lt;Dati!$B$46,D80*Dati!$B$47,Dati!$B$46*Dati!$B$47)+IF(IF(D80-Dati!$B$46&gt;0,D80-Dati!$B$46,0)&lt;(Dati!$C$46-Dati!$B$46),IF(D80-Dati!$B$46&gt;0,D80-Dati!$B$46,0)*Dati!$C$47,(Dati!$C$46-Dati!$B$46)*Dati!$C$47)+IF(IF(D80-Dati!$C$46&gt;0,D80-Dati!$C$46,0)&lt;(Dati!$D$46-Dati!$C$46),IF(D80-Dati!$C$46&gt;0,D80-Dati!$C$46,0)*Dati!$D$47,(Dati!$D$46-Dati!$C$46)*Dati!$D$47)+IF(IF(D80-Dati!$D$46&gt;0,D80-Dati!$D$46,0)&lt;(Dati!$E$46-Dati!$D$46),IF(D80-Dati!$D$46&gt;0,D80-Dati!$D$46,0)*Dati!$E$47,(Dati!$E$46-Dati!$D$46)*Dati!$E$47)+IF(D80-Dati!$E$46&gt;0,D80-Dati!$E$46,0)*Dati!$F$47),0)</f>
        <v>17224.233333333334</v>
      </c>
      <c r="F80" s="3">
        <f t="shared" si="23"/>
        <v>24155.766666666666</v>
      </c>
      <c r="G80" s="39">
        <f t="shared" si="30"/>
        <v>1</v>
      </c>
      <c r="H80" s="39">
        <f t="shared" si="31"/>
        <v>0</v>
      </c>
      <c r="I80" s="39">
        <f t="shared" si="32"/>
        <v>0</v>
      </c>
      <c r="J80" s="39">
        <f t="shared" si="33"/>
        <v>0</v>
      </c>
      <c r="K80" s="37">
        <f>G80*Dati!$F$9+H80*Dati!$F$10+I80*Dati!$F$11+Simulazione!J80*Dati!$F$12</f>
        <v>450</v>
      </c>
      <c r="L80" s="37">
        <f>G80*Dati!$H$9+H80*Dati!$H$10+I80*Dati!$H$11+Simulazione!J80*Dati!$H$12</f>
        <v>1</v>
      </c>
      <c r="M80" s="9">
        <f>G80*Dati!$E$9+H80*Dati!$E$10+I80*Dati!$E$11+Simulazione!J80*Dati!$E$12</f>
        <v>8000</v>
      </c>
      <c r="N80" s="9">
        <f>IF(G80-G79=0,0,(G80-G79)*Dati!$J$9)+IF(H80-H79=0,0,(H80-H79)*Dati!$J$10)+IF(I80-I79=0,0,(I80-I79)*Dati!$J$11)+IF(J80-J79=0,0,(J80-J79)*Dati!$J$12)</f>
        <v>0</v>
      </c>
      <c r="O80" s="34">
        <f t="shared" si="34"/>
        <v>0</v>
      </c>
      <c r="P80" s="34">
        <f t="shared" si="35"/>
        <v>0</v>
      </c>
      <c r="Q80" s="34">
        <f t="shared" si="36"/>
        <v>0</v>
      </c>
      <c r="R80" s="34">
        <f t="shared" si="37"/>
        <v>1</v>
      </c>
      <c r="S80" s="40">
        <f t="shared" si="24"/>
        <v>1</v>
      </c>
      <c r="T80" s="43">
        <f t="shared" si="25"/>
        <v>1</v>
      </c>
      <c r="U80" s="3">
        <f>O80*Dati!$B$3+Simulazione!P80*Dati!$B$4+Simulazione!Q80*Dati!$B$5+Simulazione!R80*Dati!$B$6</f>
        <v>40000</v>
      </c>
      <c r="V80" s="35">
        <f>IF(R80*Dati!$Q$6&lt;K80,R80*Dati!$Q$6,K80)</f>
        <v>108</v>
      </c>
      <c r="W80" s="35">
        <f>IF(R80*Dati!$P$6+SUM(V80:V80)&lt;K80,R80*Dati!$P$6,K80-SUM(V80:V80))</f>
        <v>132</v>
      </c>
      <c r="X80" s="35">
        <f>IF(R80*Dati!$O$6+SUM(V80:W80)&lt;K80,R80*Dati!$O$6,K80-SUM(V80:W80))</f>
        <v>0</v>
      </c>
      <c r="Y80" s="35">
        <f>IF(R80*Dati!$N$6+SUM(V80:X80)&lt;K80,R80*Dati!$N$6,K80-SUM(V80:X80))</f>
        <v>0</v>
      </c>
      <c r="Z80" s="35">
        <f>IF($Q80*Dati!$Q$5+SUM(V80:Y80)&lt;$K80,$Q80*Dati!$Q$5,$K80-SUM(V80:Y80))</f>
        <v>0</v>
      </c>
      <c r="AA80" s="35">
        <f>IF($Q80*Dati!$P$5+SUM(V80:Z80)&lt;$K80,$Q80*Dati!$P$5,$K80-SUM(V80:Z80))</f>
        <v>0</v>
      </c>
      <c r="AB80" s="35">
        <f>IF($Q80*Dati!$O$5+SUM(V80:AA80)&lt;$K80,$Q80*Dati!$O$5,$K80-SUM(V80:AA80))</f>
        <v>0</v>
      </c>
      <c r="AC80" s="35">
        <f>IF($Q80*Dati!$N$5+SUM(V80:AB80)&lt;$K80,$Q80*Dati!$N$5,$K80-SUM(V80:AB80))</f>
        <v>0</v>
      </c>
      <c r="AD80" s="35">
        <f>IF($P80*Dati!$Q$4+SUM(V80:AC80)&lt;$K80,$P80*Dati!$Q$4,$K80-SUM(V80:AC80))</f>
        <v>0</v>
      </c>
      <c r="AE80" s="35">
        <f>IF($P80*Dati!$P$4+SUM(V80:AD80)&lt;$K80,$P80*Dati!$P$4,$K80-SUM(V80:AD80))</f>
        <v>0</v>
      </c>
      <c r="AF80" s="35">
        <f>IF($P80*Dati!$O$4+SUM(V80:AE80)&lt;$K80,$P80*Dati!$O$4,$K80-SUM(V80:AE80))</f>
        <v>0</v>
      </c>
      <c r="AG80" s="35">
        <f>IF($P80*Dati!$N$4+SUM(V80:AF80)&lt;$K80,$P80*Dati!$N$4,$K80-SUM(V80:AF80))</f>
        <v>0</v>
      </c>
      <c r="AH80" s="35">
        <f>IF($O80*Dati!$Q$3+SUM(V80:AG80)&lt;$K80,$O80*Dati!$Q$3,$K80-SUM(V80:AG80))</f>
        <v>0</v>
      </c>
      <c r="AI80" s="35">
        <f>IF($O80*Dati!$P$3+SUM(V80:AH80)&lt;$K80,$O80*Dati!$P$3,$K80-SUM(V80:AH80))</f>
        <v>0</v>
      </c>
      <c r="AJ80" s="35">
        <f>IF($O80*Dati!$O$3+SUM(V80:AI80)&lt;$K80,$O80*Dati!$O$3,$K80-SUM(V80:AI80))</f>
        <v>0</v>
      </c>
      <c r="AK80" s="35">
        <f>IF($O80*Dati!$N$3+SUM(V80:AJ80)&lt;$K80,$O80*Dati!$N$3,$K80-SUM(V80:AJ80))</f>
        <v>0</v>
      </c>
      <c r="AL80" s="35">
        <f t="shared" si="26"/>
        <v>240</v>
      </c>
      <c r="AM80" s="3">
        <f>(V80*Dati!$U$6+W80*Dati!$T$6+X80*Dati!$S$6+Y80*Dati!$R$6)+(Z80*Dati!$U$5+AA80*Dati!$T$5+AB80*Dati!$S$5+AC80*Dati!$R$5)+(AD80*Dati!$U$4+AE80*Dati!$T$4+AF80*Dati!$S$4+AG80*Dati!$R$4)+(AH80*Dati!$U$3+AI80*Dati!$T$3+AJ80*Dati!$S$3+AK80*Dati!$R$3)</f>
        <v>91380</v>
      </c>
      <c r="AN80" s="34">
        <f t="shared" si="38"/>
        <v>1</v>
      </c>
      <c r="AO80" s="34">
        <f t="shared" si="38"/>
        <v>0</v>
      </c>
      <c r="AP80" s="34">
        <f t="shared" si="18"/>
        <v>0</v>
      </c>
      <c r="AQ80" s="34">
        <f t="shared" si="19"/>
        <v>0</v>
      </c>
      <c r="AR80" s="6">
        <f>AN80*Dati!$B$21+AO80*Dati!$B$22+AP80*Dati!$B$23+AQ80*Dati!$B$24</f>
        <v>2000</v>
      </c>
    </row>
    <row r="81" spans="1:44" x14ac:dyDescent="0.25">
      <c r="A81" s="49"/>
      <c r="B81" s="11">
        <f t="shared" si="27"/>
        <v>79</v>
      </c>
      <c r="C81" s="3">
        <f t="shared" si="28"/>
        <v>1851374.0333333323</v>
      </c>
      <c r="D81" s="3">
        <f t="shared" si="29"/>
        <v>41380</v>
      </c>
      <c r="E81" s="3">
        <f>IF(D81&gt;0,(IF(D81&lt;Dati!$B$46,D81*Dati!$B$47,Dati!$B$46*Dati!$B$47)+IF(IF(D81-Dati!$B$46&gt;0,D81-Dati!$B$46,0)&lt;(Dati!$C$46-Dati!$B$46),IF(D81-Dati!$B$46&gt;0,D81-Dati!$B$46,0)*Dati!$C$47,(Dati!$C$46-Dati!$B$46)*Dati!$C$47)+IF(IF(D81-Dati!$C$46&gt;0,D81-Dati!$C$46,0)&lt;(Dati!$D$46-Dati!$C$46),IF(D81-Dati!$C$46&gt;0,D81-Dati!$C$46,0)*Dati!$D$47,(Dati!$D$46-Dati!$C$46)*Dati!$D$47)+IF(IF(D81-Dati!$D$46&gt;0,D81-Dati!$D$46,0)&lt;(Dati!$E$46-Dati!$D$46),IF(D81-Dati!$D$46&gt;0,D81-Dati!$D$46,0)*Dati!$E$47,(Dati!$E$46-Dati!$D$46)*Dati!$E$47)+IF(D81-Dati!$E$46&gt;0,D81-Dati!$E$46,0)*Dati!$F$47),0)</f>
        <v>17224.233333333334</v>
      </c>
      <c r="F81" s="3">
        <f t="shared" si="23"/>
        <v>24155.766666666666</v>
      </c>
      <c r="G81" s="39">
        <f t="shared" si="30"/>
        <v>1</v>
      </c>
      <c r="H81" s="39">
        <f t="shared" si="31"/>
        <v>0</v>
      </c>
      <c r="I81" s="39">
        <f t="shared" si="32"/>
        <v>0</v>
      </c>
      <c r="J81" s="39">
        <f t="shared" si="33"/>
        <v>0</v>
      </c>
      <c r="K81" s="37">
        <f>G81*Dati!$F$9+H81*Dati!$F$10+I81*Dati!$F$11+Simulazione!J81*Dati!$F$12</f>
        <v>450</v>
      </c>
      <c r="L81" s="37">
        <f>G81*Dati!$H$9+H81*Dati!$H$10+I81*Dati!$H$11+Simulazione!J81*Dati!$H$12</f>
        <v>1</v>
      </c>
      <c r="M81" s="9">
        <f>G81*Dati!$E$9+H81*Dati!$E$10+I81*Dati!$E$11+Simulazione!J81*Dati!$E$12</f>
        <v>8000</v>
      </c>
      <c r="N81" s="9">
        <f>IF(G81-G80=0,0,(G81-G80)*Dati!$J$9)+IF(H81-H80=0,0,(H81-H80)*Dati!$J$10)+IF(I81-I80=0,0,(I81-I80)*Dati!$J$11)+IF(J81-J80=0,0,(J81-J80)*Dati!$J$12)</f>
        <v>0</v>
      </c>
      <c r="O81" s="34">
        <f t="shared" si="34"/>
        <v>0</v>
      </c>
      <c r="P81" s="34">
        <f t="shared" si="35"/>
        <v>0</v>
      </c>
      <c r="Q81" s="34">
        <f t="shared" si="36"/>
        <v>0</v>
      </c>
      <c r="R81" s="34">
        <f t="shared" si="37"/>
        <v>1</v>
      </c>
      <c r="S81" s="40">
        <f t="shared" si="24"/>
        <v>1</v>
      </c>
      <c r="T81" s="43">
        <f t="shared" si="25"/>
        <v>1</v>
      </c>
      <c r="U81" s="3">
        <f>O81*Dati!$B$3+Simulazione!P81*Dati!$B$4+Simulazione!Q81*Dati!$B$5+Simulazione!R81*Dati!$B$6</f>
        <v>40000</v>
      </c>
      <c r="V81" s="35">
        <f>IF(R81*Dati!$Q$6&lt;K81,R81*Dati!$Q$6,K81)</f>
        <v>108</v>
      </c>
      <c r="W81" s="35">
        <f>IF(R81*Dati!$P$6+SUM(V81:V81)&lt;K81,R81*Dati!$P$6,K81-SUM(V81:V81))</f>
        <v>132</v>
      </c>
      <c r="X81" s="35">
        <f>IF(R81*Dati!$O$6+SUM(V81:W81)&lt;K81,R81*Dati!$O$6,K81-SUM(V81:W81))</f>
        <v>0</v>
      </c>
      <c r="Y81" s="35">
        <f>IF(R81*Dati!$N$6+SUM(V81:X81)&lt;K81,R81*Dati!$N$6,K81-SUM(V81:X81))</f>
        <v>0</v>
      </c>
      <c r="Z81" s="35">
        <f>IF($Q81*Dati!$Q$5+SUM(V81:Y81)&lt;$K81,$Q81*Dati!$Q$5,$K81-SUM(V81:Y81))</f>
        <v>0</v>
      </c>
      <c r="AA81" s="35">
        <f>IF($Q81*Dati!$P$5+SUM(V81:Z81)&lt;$K81,$Q81*Dati!$P$5,$K81-SUM(V81:Z81))</f>
        <v>0</v>
      </c>
      <c r="AB81" s="35">
        <f>IF($Q81*Dati!$O$5+SUM(V81:AA81)&lt;$K81,$Q81*Dati!$O$5,$K81-SUM(V81:AA81))</f>
        <v>0</v>
      </c>
      <c r="AC81" s="35">
        <f>IF($Q81*Dati!$N$5+SUM(V81:AB81)&lt;$K81,$Q81*Dati!$N$5,$K81-SUM(V81:AB81))</f>
        <v>0</v>
      </c>
      <c r="AD81" s="35">
        <f>IF($P81*Dati!$Q$4+SUM(V81:AC81)&lt;$K81,$P81*Dati!$Q$4,$K81-SUM(V81:AC81))</f>
        <v>0</v>
      </c>
      <c r="AE81" s="35">
        <f>IF($P81*Dati!$P$4+SUM(V81:AD81)&lt;$K81,$P81*Dati!$P$4,$K81-SUM(V81:AD81))</f>
        <v>0</v>
      </c>
      <c r="AF81" s="35">
        <f>IF($P81*Dati!$O$4+SUM(V81:AE81)&lt;$K81,$P81*Dati!$O$4,$K81-SUM(V81:AE81))</f>
        <v>0</v>
      </c>
      <c r="AG81" s="35">
        <f>IF($P81*Dati!$N$4+SUM(V81:AF81)&lt;$K81,$P81*Dati!$N$4,$K81-SUM(V81:AF81))</f>
        <v>0</v>
      </c>
      <c r="AH81" s="35">
        <f>IF($O81*Dati!$Q$3+SUM(V81:AG81)&lt;$K81,$O81*Dati!$Q$3,$K81-SUM(V81:AG81))</f>
        <v>0</v>
      </c>
      <c r="AI81" s="35">
        <f>IF($O81*Dati!$P$3+SUM(V81:AH81)&lt;$K81,$O81*Dati!$P$3,$K81-SUM(V81:AH81))</f>
        <v>0</v>
      </c>
      <c r="AJ81" s="35">
        <f>IF($O81*Dati!$O$3+SUM(V81:AI81)&lt;$K81,$O81*Dati!$O$3,$K81-SUM(V81:AI81))</f>
        <v>0</v>
      </c>
      <c r="AK81" s="35">
        <f>IF($O81*Dati!$N$3+SUM(V81:AJ81)&lt;$K81,$O81*Dati!$N$3,$K81-SUM(V81:AJ81))</f>
        <v>0</v>
      </c>
      <c r="AL81" s="35">
        <f t="shared" si="26"/>
        <v>240</v>
      </c>
      <c r="AM81" s="3">
        <f>(V81*Dati!$U$6+W81*Dati!$T$6+X81*Dati!$S$6+Y81*Dati!$R$6)+(Z81*Dati!$U$5+AA81*Dati!$T$5+AB81*Dati!$S$5+AC81*Dati!$R$5)+(AD81*Dati!$U$4+AE81*Dati!$T$4+AF81*Dati!$S$4+AG81*Dati!$R$4)+(AH81*Dati!$U$3+AI81*Dati!$T$3+AJ81*Dati!$S$3+AK81*Dati!$R$3)</f>
        <v>91380</v>
      </c>
      <c r="AN81" s="34">
        <f t="shared" si="38"/>
        <v>1</v>
      </c>
      <c r="AO81" s="34">
        <f t="shared" si="38"/>
        <v>0</v>
      </c>
      <c r="AP81" s="34">
        <f t="shared" si="18"/>
        <v>0</v>
      </c>
      <c r="AQ81" s="34">
        <f t="shared" si="19"/>
        <v>0</v>
      </c>
      <c r="AR81" s="6">
        <f>AN81*Dati!$B$21+AO81*Dati!$B$22+AP81*Dati!$B$23+AQ81*Dati!$B$24</f>
        <v>2000</v>
      </c>
    </row>
    <row r="82" spans="1:44" x14ac:dyDescent="0.25">
      <c r="A82" s="49"/>
      <c r="B82" s="11">
        <f t="shared" si="27"/>
        <v>80</v>
      </c>
      <c r="C82" s="3">
        <f t="shared" si="28"/>
        <v>1875529.7999999989</v>
      </c>
      <c r="D82" s="3">
        <f t="shared" si="29"/>
        <v>41380</v>
      </c>
      <c r="E82" s="3">
        <f>IF(D82&gt;0,(IF(D82&lt;Dati!$B$46,D82*Dati!$B$47,Dati!$B$46*Dati!$B$47)+IF(IF(D82-Dati!$B$46&gt;0,D82-Dati!$B$46,0)&lt;(Dati!$C$46-Dati!$B$46),IF(D82-Dati!$B$46&gt;0,D82-Dati!$B$46,0)*Dati!$C$47,(Dati!$C$46-Dati!$B$46)*Dati!$C$47)+IF(IF(D82-Dati!$C$46&gt;0,D82-Dati!$C$46,0)&lt;(Dati!$D$46-Dati!$C$46),IF(D82-Dati!$C$46&gt;0,D82-Dati!$C$46,0)*Dati!$D$47,(Dati!$D$46-Dati!$C$46)*Dati!$D$47)+IF(IF(D82-Dati!$D$46&gt;0,D82-Dati!$D$46,0)&lt;(Dati!$E$46-Dati!$D$46),IF(D82-Dati!$D$46&gt;0,D82-Dati!$D$46,0)*Dati!$E$47,(Dati!$E$46-Dati!$D$46)*Dati!$E$47)+IF(D82-Dati!$E$46&gt;0,D82-Dati!$E$46,0)*Dati!$F$47),0)</f>
        <v>17224.233333333334</v>
      </c>
      <c r="F82" s="3">
        <f t="shared" si="23"/>
        <v>24155.766666666666</v>
      </c>
      <c r="G82" s="39">
        <f t="shared" si="30"/>
        <v>1</v>
      </c>
      <c r="H82" s="39">
        <f t="shared" si="31"/>
        <v>0</v>
      </c>
      <c r="I82" s="39">
        <f t="shared" si="32"/>
        <v>0</v>
      </c>
      <c r="J82" s="39">
        <f t="shared" si="33"/>
        <v>0</v>
      </c>
      <c r="K82" s="37">
        <f>G82*Dati!$F$9+H82*Dati!$F$10+I82*Dati!$F$11+Simulazione!J82*Dati!$F$12</f>
        <v>450</v>
      </c>
      <c r="L82" s="37">
        <f>G82*Dati!$H$9+H82*Dati!$H$10+I82*Dati!$H$11+Simulazione!J82*Dati!$H$12</f>
        <v>1</v>
      </c>
      <c r="M82" s="9">
        <f>G82*Dati!$E$9+H82*Dati!$E$10+I82*Dati!$E$11+Simulazione!J82*Dati!$E$12</f>
        <v>8000</v>
      </c>
      <c r="N82" s="9">
        <f>IF(G82-G81=0,0,(G82-G81)*Dati!$J$9)+IF(H82-H81=0,0,(H82-H81)*Dati!$J$10)+IF(I82-I81=0,0,(I82-I81)*Dati!$J$11)+IF(J82-J81=0,0,(J82-J81)*Dati!$J$12)</f>
        <v>0</v>
      </c>
      <c r="O82" s="34">
        <f t="shared" si="34"/>
        <v>0</v>
      </c>
      <c r="P82" s="34">
        <f t="shared" si="35"/>
        <v>0</v>
      </c>
      <c r="Q82" s="34">
        <f t="shared" si="36"/>
        <v>0</v>
      </c>
      <c r="R82" s="34">
        <f t="shared" si="37"/>
        <v>1</v>
      </c>
      <c r="S82" s="40">
        <f t="shared" si="24"/>
        <v>1</v>
      </c>
      <c r="T82" s="43">
        <f t="shared" si="25"/>
        <v>1</v>
      </c>
      <c r="U82" s="3">
        <f>O82*Dati!$B$3+Simulazione!P82*Dati!$B$4+Simulazione!Q82*Dati!$B$5+Simulazione!R82*Dati!$B$6</f>
        <v>40000</v>
      </c>
      <c r="V82" s="35">
        <f>IF(R82*Dati!$Q$6&lt;K82,R82*Dati!$Q$6,K82)</f>
        <v>108</v>
      </c>
      <c r="W82" s="35">
        <f>IF(R82*Dati!$P$6+SUM(V82:V82)&lt;K82,R82*Dati!$P$6,K82-SUM(V82:V82))</f>
        <v>132</v>
      </c>
      <c r="X82" s="35">
        <f>IF(R82*Dati!$O$6+SUM(V82:W82)&lt;K82,R82*Dati!$O$6,K82-SUM(V82:W82))</f>
        <v>0</v>
      </c>
      <c r="Y82" s="35">
        <f>IF(R82*Dati!$N$6+SUM(V82:X82)&lt;K82,R82*Dati!$N$6,K82-SUM(V82:X82))</f>
        <v>0</v>
      </c>
      <c r="Z82" s="35">
        <f>IF($Q82*Dati!$Q$5+SUM(V82:Y82)&lt;$K82,$Q82*Dati!$Q$5,$K82-SUM(V82:Y82))</f>
        <v>0</v>
      </c>
      <c r="AA82" s="35">
        <f>IF($Q82*Dati!$P$5+SUM(V82:Z82)&lt;$K82,$Q82*Dati!$P$5,$K82-SUM(V82:Z82))</f>
        <v>0</v>
      </c>
      <c r="AB82" s="35">
        <f>IF($Q82*Dati!$O$5+SUM(V82:AA82)&lt;$K82,$Q82*Dati!$O$5,$K82-SUM(V82:AA82))</f>
        <v>0</v>
      </c>
      <c r="AC82" s="35">
        <f>IF($Q82*Dati!$N$5+SUM(V82:AB82)&lt;$K82,$Q82*Dati!$N$5,$K82-SUM(V82:AB82))</f>
        <v>0</v>
      </c>
      <c r="AD82" s="35">
        <f>IF($P82*Dati!$Q$4+SUM(V82:AC82)&lt;$K82,$P82*Dati!$Q$4,$K82-SUM(V82:AC82))</f>
        <v>0</v>
      </c>
      <c r="AE82" s="35">
        <f>IF($P82*Dati!$P$4+SUM(V82:AD82)&lt;$K82,$P82*Dati!$P$4,$K82-SUM(V82:AD82))</f>
        <v>0</v>
      </c>
      <c r="AF82" s="35">
        <f>IF($P82*Dati!$O$4+SUM(V82:AE82)&lt;$K82,$P82*Dati!$O$4,$K82-SUM(V82:AE82))</f>
        <v>0</v>
      </c>
      <c r="AG82" s="35">
        <f>IF($P82*Dati!$N$4+SUM(V82:AF82)&lt;$K82,$P82*Dati!$N$4,$K82-SUM(V82:AF82))</f>
        <v>0</v>
      </c>
      <c r="AH82" s="35">
        <f>IF($O82*Dati!$Q$3+SUM(V82:AG82)&lt;$K82,$O82*Dati!$Q$3,$K82-SUM(V82:AG82))</f>
        <v>0</v>
      </c>
      <c r="AI82" s="35">
        <f>IF($O82*Dati!$P$3+SUM(V82:AH82)&lt;$K82,$O82*Dati!$P$3,$K82-SUM(V82:AH82))</f>
        <v>0</v>
      </c>
      <c r="AJ82" s="35">
        <f>IF($O82*Dati!$O$3+SUM(V82:AI82)&lt;$K82,$O82*Dati!$O$3,$K82-SUM(V82:AI82))</f>
        <v>0</v>
      </c>
      <c r="AK82" s="35">
        <f>IF($O82*Dati!$N$3+SUM(V82:AJ82)&lt;$K82,$O82*Dati!$N$3,$K82-SUM(V82:AJ82))</f>
        <v>0</v>
      </c>
      <c r="AL82" s="35">
        <f t="shared" si="26"/>
        <v>240</v>
      </c>
      <c r="AM82" s="3">
        <f>(V82*Dati!$U$6+W82*Dati!$T$6+X82*Dati!$S$6+Y82*Dati!$R$6)+(Z82*Dati!$U$5+AA82*Dati!$T$5+AB82*Dati!$S$5+AC82*Dati!$R$5)+(AD82*Dati!$U$4+AE82*Dati!$T$4+AF82*Dati!$S$4+AG82*Dati!$R$4)+(AH82*Dati!$U$3+AI82*Dati!$T$3+AJ82*Dati!$S$3+AK82*Dati!$R$3)</f>
        <v>91380</v>
      </c>
      <c r="AN82" s="34">
        <f t="shared" si="38"/>
        <v>1</v>
      </c>
      <c r="AO82" s="34">
        <f t="shared" si="38"/>
        <v>0</v>
      </c>
      <c r="AP82" s="34">
        <f t="shared" si="18"/>
        <v>0</v>
      </c>
      <c r="AQ82" s="34">
        <f t="shared" si="19"/>
        <v>0</v>
      </c>
      <c r="AR82" s="6">
        <f>AN82*Dati!$B$21+AO82*Dati!$B$22+AP82*Dati!$B$23+AQ82*Dati!$B$24</f>
        <v>2000</v>
      </c>
    </row>
    <row r="83" spans="1:44" x14ac:dyDescent="0.25">
      <c r="A83" s="49"/>
      <c r="B83" s="11">
        <f t="shared" si="27"/>
        <v>81</v>
      </c>
      <c r="C83" s="3">
        <f t="shared" si="28"/>
        <v>1899685.5666666655</v>
      </c>
      <c r="D83" s="3">
        <f t="shared" si="29"/>
        <v>41380</v>
      </c>
      <c r="E83" s="3">
        <f>IF(D83&gt;0,(IF(D83&lt;Dati!$B$46,D83*Dati!$B$47,Dati!$B$46*Dati!$B$47)+IF(IF(D83-Dati!$B$46&gt;0,D83-Dati!$B$46,0)&lt;(Dati!$C$46-Dati!$B$46),IF(D83-Dati!$B$46&gt;0,D83-Dati!$B$46,0)*Dati!$C$47,(Dati!$C$46-Dati!$B$46)*Dati!$C$47)+IF(IF(D83-Dati!$C$46&gt;0,D83-Dati!$C$46,0)&lt;(Dati!$D$46-Dati!$C$46),IF(D83-Dati!$C$46&gt;0,D83-Dati!$C$46,0)*Dati!$D$47,(Dati!$D$46-Dati!$C$46)*Dati!$D$47)+IF(IF(D83-Dati!$D$46&gt;0,D83-Dati!$D$46,0)&lt;(Dati!$E$46-Dati!$D$46),IF(D83-Dati!$D$46&gt;0,D83-Dati!$D$46,0)*Dati!$E$47,(Dati!$E$46-Dati!$D$46)*Dati!$E$47)+IF(D83-Dati!$E$46&gt;0,D83-Dati!$E$46,0)*Dati!$F$47),0)</f>
        <v>17224.233333333334</v>
      </c>
      <c r="F83" s="3">
        <f t="shared" si="23"/>
        <v>24155.766666666666</v>
      </c>
      <c r="G83" s="39">
        <f t="shared" si="30"/>
        <v>1</v>
      </c>
      <c r="H83" s="39">
        <f t="shared" si="31"/>
        <v>0</v>
      </c>
      <c r="I83" s="39">
        <f t="shared" si="32"/>
        <v>0</v>
      </c>
      <c r="J83" s="39">
        <f t="shared" si="33"/>
        <v>0</v>
      </c>
      <c r="K83" s="37">
        <f>G83*Dati!$F$9+H83*Dati!$F$10+I83*Dati!$F$11+Simulazione!J83*Dati!$F$12</f>
        <v>450</v>
      </c>
      <c r="L83" s="37">
        <f>G83*Dati!$H$9+H83*Dati!$H$10+I83*Dati!$H$11+Simulazione!J83*Dati!$H$12</f>
        <v>1</v>
      </c>
      <c r="M83" s="9">
        <f>G83*Dati!$E$9+H83*Dati!$E$10+I83*Dati!$E$11+Simulazione!J83*Dati!$E$12</f>
        <v>8000</v>
      </c>
      <c r="N83" s="9">
        <f>IF(G83-G82=0,0,(G83-G82)*Dati!$J$9)+IF(H83-H82=0,0,(H83-H82)*Dati!$J$10)+IF(I83-I82=0,0,(I83-I82)*Dati!$J$11)+IF(J83-J82=0,0,(J83-J82)*Dati!$J$12)</f>
        <v>0</v>
      </c>
      <c r="O83" s="34">
        <f t="shared" si="34"/>
        <v>0</v>
      </c>
      <c r="P83" s="34">
        <f t="shared" si="35"/>
        <v>0</v>
      </c>
      <c r="Q83" s="34">
        <f t="shared" si="36"/>
        <v>0</v>
      </c>
      <c r="R83" s="34">
        <f t="shared" si="37"/>
        <v>1</v>
      </c>
      <c r="S83" s="40">
        <f t="shared" si="24"/>
        <v>1</v>
      </c>
      <c r="T83" s="43">
        <f t="shared" si="25"/>
        <v>1</v>
      </c>
      <c r="U83" s="3">
        <f>O83*Dati!$B$3+Simulazione!P83*Dati!$B$4+Simulazione!Q83*Dati!$B$5+Simulazione!R83*Dati!$B$6</f>
        <v>40000</v>
      </c>
      <c r="V83" s="35">
        <f>IF(R83*Dati!$Q$6&lt;K83,R83*Dati!$Q$6,K83)</f>
        <v>108</v>
      </c>
      <c r="W83" s="35">
        <f>IF(R83*Dati!$P$6+SUM(V83:V83)&lt;K83,R83*Dati!$P$6,K83-SUM(V83:V83))</f>
        <v>132</v>
      </c>
      <c r="X83" s="35">
        <f>IF(R83*Dati!$O$6+SUM(V83:W83)&lt;K83,R83*Dati!$O$6,K83-SUM(V83:W83))</f>
        <v>0</v>
      </c>
      <c r="Y83" s="35">
        <f>IF(R83*Dati!$N$6+SUM(V83:X83)&lt;K83,R83*Dati!$N$6,K83-SUM(V83:X83))</f>
        <v>0</v>
      </c>
      <c r="Z83" s="35">
        <f>IF($Q83*Dati!$Q$5+SUM(V83:Y83)&lt;$K83,$Q83*Dati!$Q$5,$K83-SUM(V83:Y83))</f>
        <v>0</v>
      </c>
      <c r="AA83" s="35">
        <f>IF($Q83*Dati!$P$5+SUM(V83:Z83)&lt;$K83,$Q83*Dati!$P$5,$K83-SUM(V83:Z83))</f>
        <v>0</v>
      </c>
      <c r="AB83" s="35">
        <f>IF($Q83*Dati!$O$5+SUM(V83:AA83)&lt;$K83,$Q83*Dati!$O$5,$K83-SUM(V83:AA83))</f>
        <v>0</v>
      </c>
      <c r="AC83" s="35">
        <f>IF($Q83*Dati!$N$5+SUM(V83:AB83)&lt;$K83,$Q83*Dati!$N$5,$K83-SUM(V83:AB83))</f>
        <v>0</v>
      </c>
      <c r="AD83" s="35">
        <f>IF($P83*Dati!$Q$4+SUM(V83:AC83)&lt;$K83,$P83*Dati!$Q$4,$K83-SUM(V83:AC83))</f>
        <v>0</v>
      </c>
      <c r="AE83" s="35">
        <f>IF($P83*Dati!$P$4+SUM(V83:AD83)&lt;$K83,$P83*Dati!$P$4,$K83-SUM(V83:AD83))</f>
        <v>0</v>
      </c>
      <c r="AF83" s="35">
        <f>IF($P83*Dati!$O$4+SUM(V83:AE83)&lt;$K83,$P83*Dati!$O$4,$K83-SUM(V83:AE83))</f>
        <v>0</v>
      </c>
      <c r="AG83" s="35">
        <f>IF($P83*Dati!$N$4+SUM(V83:AF83)&lt;$K83,$P83*Dati!$N$4,$K83-SUM(V83:AF83))</f>
        <v>0</v>
      </c>
      <c r="AH83" s="35">
        <f>IF($O83*Dati!$Q$3+SUM(V83:AG83)&lt;$K83,$O83*Dati!$Q$3,$K83-SUM(V83:AG83))</f>
        <v>0</v>
      </c>
      <c r="AI83" s="35">
        <f>IF($O83*Dati!$P$3+SUM(V83:AH83)&lt;$K83,$O83*Dati!$P$3,$K83-SUM(V83:AH83))</f>
        <v>0</v>
      </c>
      <c r="AJ83" s="35">
        <f>IF($O83*Dati!$O$3+SUM(V83:AI83)&lt;$K83,$O83*Dati!$O$3,$K83-SUM(V83:AI83))</f>
        <v>0</v>
      </c>
      <c r="AK83" s="35">
        <f>IF($O83*Dati!$N$3+SUM(V83:AJ83)&lt;$K83,$O83*Dati!$N$3,$K83-SUM(V83:AJ83))</f>
        <v>0</v>
      </c>
      <c r="AL83" s="35">
        <f t="shared" si="26"/>
        <v>240</v>
      </c>
      <c r="AM83" s="3">
        <f>(V83*Dati!$U$6+W83*Dati!$T$6+X83*Dati!$S$6+Y83*Dati!$R$6)+(Z83*Dati!$U$5+AA83*Dati!$T$5+AB83*Dati!$S$5+AC83*Dati!$R$5)+(AD83*Dati!$U$4+AE83*Dati!$T$4+AF83*Dati!$S$4+AG83*Dati!$R$4)+(AH83*Dati!$U$3+AI83*Dati!$T$3+AJ83*Dati!$S$3+AK83*Dati!$R$3)</f>
        <v>91380</v>
      </c>
      <c r="AN83" s="34">
        <f t="shared" si="38"/>
        <v>1</v>
      </c>
      <c r="AO83" s="34">
        <f t="shared" si="38"/>
        <v>0</v>
      </c>
      <c r="AP83" s="34">
        <f t="shared" si="18"/>
        <v>0</v>
      </c>
      <c r="AQ83" s="34">
        <f t="shared" si="19"/>
        <v>0</v>
      </c>
      <c r="AR83" s="6">
        <f>AN83*Dati!$B$21+AO83*Dati!$B$22+AP83*Dati!$B$23+AQ83*Dati!$B$24</f>
        <v>2000</v>
      </c>
    </row>
    <row r="84" spans="1:44" x14ac:dyDescent="0.25">
      <c r="A84" s="49"/>
      <c r="B84" s="11">
        <f t="shared" si="27"/>
        <v>82</v>
      </c>
      <c r="C84" s="3">
        <f t="shared" si="28"/>
        <v>1923841.3333333321</v>
      </c>
      <c r="D84" s="3">
        <f t="shared" si="29"/>
        <v>41380</v>
      </c>
      <c r="E84" s="3">
        <f>IF(D84&gt;0,(IF(D84&lt;Dati!$B$46,D84*Dati!$B$47,Dati!$B$46*Dati!$B$47)+IF(IF(D84-Dati!$B$46&gt;0,D84-Dati!$B$46,0)&lt;(Dati!$C$46-Dati!$B$46),IF(D84-Dati!$B$46&gt;0,D84-Dati!$B$46,0)*Dati!$C$47,(Dati!$C$46-Dati!$B$46)*Dati!$C$47)+IF(IF(D84-Dati!$C$46&gt;0,D84-Dati!$C$46,0)&lt;(Dati!$D$46-Dati!$C$46),IF(D84-Dati!$C$46&gt;0,D84-Dati!$C$46,0)*Dati!$D$47,(Dati!$D$46-Dati!$C$46)*Dati!$D$47)+IF(IF(D84-Dati!$D$46&gt;0,D84-Dati!$D$46,0)&lt;(Dati!$E$46-Dati!$D$46),IF(D84-Dati!$D$46&gt;0,D84-Dati!$D$46,0)*Dati!$E$47,(Dati!$E$46-Dati!$D$46)*Dati!$E$47)+IF(D84-Dati!$E$46&gt;0,D84-Dati!$E$46,0)*Dati!$F$47),0)</f>
        <v>17224.233333333334</v>
      </c>
      <c r="F84" s="3">
        <f t="shared" si="23"/>
        <v>24155.766666666666</v>
      </c>
      <c r="G84" s="39">
        <f t="shared" si="30"/>
        <v>1</v>
      </c>
      <c r="H84" s="39">
        <f t="shared" si="31"/>
        <v>0</v>
      </c>
      <c r="I84" s="39">
        <f t="shared" si="32"/>
        <v>0</v>
      </c>
      <c r="J84" s="39">
        <f t="shared" si="33"/>
        <v>0</v>
      </c>
      <c r="K84" s="37">
        <f>G84*Dati!$F$9+H84*Dati!$F$10+I84*Dati!$F$11+Simulazione!J84*Dati!$F$12</f>
        <v>450</v>
      </c>
      <c r="L84" s="37">
        <f>G84*Dati!$H$9+H84*Dati!$H$10+I84*Dati!$H$11+Simulazione!J84*Dati!$H$12</f>
        <v>1</v>
      </c>
      <c r="M84" s="9">
        <f>G84*Dati!$E$9+H84*Dati!$E$10+I84*Dati!$E$11+Simulazione!J84*Dati!$E$12</f>
        <v>8000</v>
      </c>
      <c r="N84" s="9">
        <f>IF(G84-G83=0,0,(G84-G83)*Dati!$J$9)+IF(H84-H83=0,0,(H84-H83)*Dati!$J$10)+IF(I84-I83=0,0,(I84-I83)*Dati!$J$11)+IF(J84-J83=0,0,(J84-J83)*Dati!$J$12)</f>
        <v>0</v>
      </c>
      <c r="O84" s="34">
        <f t="shared" si="34"/>
        <v>0</v>
      </c>
      <c r="P84" s="34">
        <f t="shared" si="35"/>
        <v>0</v>
      </c>
      <c r="Q84" s="34">
        <f t="shared" si="36"/>
        <v>0</v>
      </c>
      <c r="R84" s="34">
        <f t="shared" si="37"/>
        <v>1</v>
      </c>
      <c r="S84" s="40">
        <f t="shared" si="24"/>
        <v>1</v>
      </c>
      <c r="T84" s="43">
        <f t="shared" si="25"/>
        <v>1</v>
      </c>
      <c r="U84" s="3">
        <f>O84*Dati!$B$3+Simulazione!P84*Dati!$B$4+Simulazione!Q84*Dati!$B$5+Simulazione!R84*Dati!$B$6</f>
        <v>40000</v>
      </c>
      <c r="V84" s="35">
        <f>IF(R84*Dati!$Q$6&lt;K84,R84*Dati!$Q$6,K84)</f>
        <v>108</v>
      </c>
      <c r="W84" s="35">
        <f>IF(R84*Dati!$P$6+SUM(V84:V84)&lt;K84,R84*Dati!$P$6,K84-SUM(V84:V84))</f>
        <v>132</v>
      </c>
      <c r="X84" s="35">
        <f>IF(R84*Dati!$O$6+SUM(V84:W84)&lt;K84,R84*Dati!$O$6,K84-SUM(V84:W84))</f>
        <v>0</v>
      </c>
      <c r="Y84" s="35">
        <f>IF(R84*Dati!$N$6+SUM(V84:X84)&lt;K84,R84*Dati!$N$6,K84-SUM(V84:X84))</f>
        <v>0</v>
      </c>
      <c r="Z84" s="35">
        <f>IF($Q84*Dati!$Q$5+SUM(V84:Y84)&lt;$K84,$Q84*Dati!$Q$5,$K84-SUM(V84:Y84))</f>
        <v>0</v>
      </c>
      <c r="AA84" s="35">
        <f>IF($Q84*Dati!$P$5+SUM(V84:Z84)&lt;$K84,$Q84*Dati!$P$5,$K84-SUM(V84:Z84))</f>
        <v>0</v>
      </c>
      <c r="AB84" s="35">
        <f>IF($Q84*Dati!$O$5+SUM(V84:AA84)&lt;$K84,$Q84*Dati!$O$5,$K84-SUM(V84:AA84))</f>
        <v>0</v>
      </c>
      <c r="AC84" s="35">
        <f>IF($Q84*Dati!$N$5+SUM(V84:AB84)&lt;$K84,$Q84*Dati!$N$5,$K84-SUM(V84:AB84))</f>
        <v>0</v>
      </c>
      <c r="AD84" s="35">
        <f>IF($P84*Dati!$Q$4+SUM(V84:AC84)&lt;$K84,$P84*Dati!$Q$4,$K84-SUM(V84:AC84))</f>
        <v>0</v>
      </c>
      <c r="AE84" s="35">
        <f>IF($P84*Dati!$P$4+SUM(V84:AD84)&lt;$K84,$P84*Dati!$P$4,$K84-SUM(V84:AD84))</f>
        <v>0</v>
      </c>
      <c r="AF84" s="35">
        <f>IF($P84*Dati!$O$4+SUM(V84:AE84)&lt;$K84,$P84*Dati!$O$4,$K84-SUM(V84:AE84))</f>
        <v>0</v>
      </c>
      <c r="AG84" s="35">
        <f>IF($P84*Dati!$N$4+SUM(V84:AF84)&lt;$K84,$P84*Dati!$N$4,$K84-SUM(V84:AF84))</f>
        <v>0</v>
      </c>
      <c r="AH84" s="35">
        <f>IF($O84*Dati!$Q$3+SUM(V84:AG84)&lt;$K84,$O84*Dati!$Q$3,$K84-SUM(V84:AG84))</f>
        <v>0</v>
      </c>
      <c r="AI84" s="35">
        <f>IF($O84*Dati!$P$3+SUM(V84:AH84)&lt;$K84,$O84*Dati!$P$3,$K84-SUM(V84:AH84))</f>
        <v>0</v>
      </c>
      <c r="AJ84" s="35">
        <f>IF($O84*Dati!$O$3+SUM(V84:AI84)&lt;$K84,$O84*Dati!$O$3,$K84-SUM(V84:AI84))</f>
        <v>0</v>
      </c>
      <c r="AK84" s="35">
        <f>IF($O84*Dati!$N$3+SUM(V84:AJ84)&lt;$K84,$O84*Dati!$N$3,$K84-SUM(V84:AJ84))</f>
        <v>0</v>
      </c>
      <c r="AL84" s="35">
        <f t="shared" si="26"/>
        <v>240</v>
      </c>
      <c r="AM84" s="3">
        <f>(V84*Dati!$U$6+W84*Dati!$T$6+X84*Dati!$S$6+Y84*Dati!$R$6)+(Z84*Dati!$U$5+AA84*Dati!$T$5+AB84*Dati!$S$5+AC84*Dati!$R$5)+(AD84*Dati!$U$4+AE84*Dati!$T$4+AF84*Dati!$S$4+AG84*Dati!$R$4)+(AH84*Dati!$U$3+AI84*Dati!$T$3+AJ84*Dati!$S$3+AK84*Dati!$R$3)</f>
        <v>91380</v>
      </c>
      <c r="AN84" s="34">
        <f t="shared" si="38"/>
        <v>1</v>
      </c>
      <c r="AO84" s="34">
        <f t="shared" si="38"/>
        <v>0</v>
      </c>
      <c r="AP84" s="34">
        <f t="shared" ref="AP84:AP147" si="40">AP83</f>
        <v>0</v>
      </c>
      <c r="AQ84" s="34">
        <f t="shared" ref="AQ84:AQ147" si="41">AQ83</f>
        <v>0</v>
      </c>
      <c r="AR84" s="6">
        <f>AN84*Dati!$B$21+AO84*Dati!$B$22+AP84*Dati!$B$23+AQ84*Dati!$B$24</f>
        <v>2000</v>
      </c>
    </row>
    <row r="85" spans="1:44" x14ac:dyDescent="0.25">
      <c r="A85" s="49"/>
      <c r="B85" s="11">
        <f t="shared" si="27"/>
        <v>83</v>
      </c>
      <c r="C85" s="3">
        <f t="shared" si="28"/>
        <v>1947997.0999999987</v>
      </c>
      <c r="D85" s="3">
        <f t="shared" si="29"/>
        <v>41380</v>
      </c>
      <c r="E85" s="3">
        <f>IF(D85&gt;0,(IF(D85&lt;Dati!$B$46,D85*Dati!$B$47,Dati!$B$46*Dati!$B$47)+IF(IF(D85-Dati!$B$46&gt;0,D85-Dati!$B$46,0)&lt;(Dati!$C$46-Dati!$B$46),IF(D85-Dati!$B$46&gt;0,D85-Dati!$B$46,0)*Dati!$C$47,(Dati!$C$46-Dati!$B$46)*Dati!$C$47)+IF(IF(D85-Dati!$C$46&gt;0,D85-Dati!$C$46,0)&lt;(Dati!$D$46-Dati!$C$46),IF(D85-Dati!$C$46&gt;0,D85-Dati!$C$46,0)*Dati!$D$47,(Dati!$D$46-Dati!$C$46)*Dati!$D$47)+IF(IF(D85-Dati!$D$46&gt;0,D85-Dati!$D$46,0)&lt;(Dati!$E$46-Dati!$D$46),IF(D85-Dati!$D$46&gt;0,D85-Dati!$D$46,0)*Dati!$E$47,(Dati!$E$46-Dati!$D$46)*Dati!$E$47)+IF(D85-Dati!$E$46&gt;0,D85-Dati!$E$46,0)*Dati!$F$47),0)</f>
        <v>17224.233333333334</v>
      </c>
      <c r="F85" s="3">
        <f t="shared" si="23"/>
        <v>24155.766666666666</v>
      </c>
      <c r="G85" s="39">
        <f t="shared" si="30"/>
        <v>1</v>
      </c>
      <c r="H85" s="39">
        <f t="shared" si="31"/>
        <v>0</v>
      </c>
      <c r="I85" s="39">
        <f t="shared" si="32"/>
        <v>0</v>
      </c>
      <c r="J85" s="39">
        <f t="shared" si="33"/>
        <v>0</v>
      </c>
      <c r="K85" s="37">
        <f>G85*Dati!$F$9+H85*Dati!$F$10+I85*Dati!$F$11+Simulazione!J85*Dati!$F$12</f>
        <v>450</v>
      </c>
      <c r="L85" s="37">
        <f>G85*Dati!$H$9+H85*Dati!$H$10+I85*Dati!$H$11+Simulazione!J85*Dati!$H$12</f>
        <v>1</v>
      </c>
      <c r="M85" s="9">
        <f>G85*Dati!$E$9+H85*Dati!$E$10+I85*Dati!$E$11+Simulazione!J85*Dati!$E$12</f>
        <v>8000</v>
      </c>
      <c r="N85" s="9">
        <f>IF(G85-G84=0,0,(G85-G84)*Dati!$J$9)+IF(H85-H84=0,0,(H85-H84)*Dati!$J$10)+IF(I85-I84=0,0,(I85-I84)*Dati!$J$11)+IF(J85-J84=0,0,(J85-J84)*Dati!$J$12)</f>
        <v>0</v>
      </c>
      <c r="O85" s="34">
        <f t="shared" si="34"/>
        <v>0</v>
      </c>
      <c r="P85" s="34">
        <f t="shared" si="35"/>
        <v>0</v>
      </c>
      <c r="Q85" s="34">
        <f t="shared" si="36"/>
        <v>0</v>
      </c>
      <c r="R85" s="34">
        <f t="shared" si="37"/>
        <v>1</v>
      </c>
      <c r="S85" s="40">
        <f t="shared" si="24"/>
        <v>1</v>
      </c>
      <c r="T85" s="43">
        <f t="shared" si="25"/>
        <v>1</v>
      </c>
      <c r="U85" s="3">
        <f>O85*Dati!$B$3+Simulazione!P85*Dati!$B$4+Simulazione!Q85*Dati!$B$5+Simulazione!R85*Dati!$B$6</f>
        <v>40000</v>
      </c>
      <c r="V85" s="35">
        <f>IF(R85*Dati!$Q$6&lt;K85,R85*Dati!$Q$6,K85)</f>
        <v>108</v>
      </c>
      <c r="W85" s="35">
        <f>IF(R85*Dati!$P$6+SUM(V85:V85)&lt;K85,R85*Dati!$P$6,K85-SUM(V85:V85))</f>
        <v>132</v>
      </c>
      <c r="X85" s="35">
        <f>IF(R85*Dati!$O$6+SUM(V85:W85)&lt;K85,R85*Dati!$O$6,K85-SUM(V85:W85))</f>
        <v>0</v>
      </c>
      <c r="Y85" s="35">
        <f>IF(R85*Dati!$N$6+SUM(V85:X85)&lt;K85,R85*Dati!$N$6,K85-SUM(V85:X85))</f>
        <v>0</v>
      </c>
      <c r="Z85" s="35">
        <f>IF($Q85*Dati!$Q$5+SUM(V85:Y85)&lt;$K85,$Q85*Dati!$Q$5,$K85-SUM(V85:Y85))</f>
        <v>0</v>
      </c>
      <c r="AA85" s="35">
        <f>IF($Q85*Dati!$P$5+SUM(V85:Z85)&lt;$K85,$Q85*Dati!$P$5,$K85-SUM(V85:Z85))</f>
        <v>0</v>
      </c>
      <c r="AB85" s="35">
        <f>IF($Q85*Dati!$O$5+SUM(V85:AA85)&lt;$K85,$Q85*Dati!$O$5,$K85-SUM(V85:AA85))</f>
        <v>0</v>
      </c>
      <c r="AC85" s="35">
        <f>IF($Q85*Dati!$N$5+SUM(V85:AB85)&lt;$K85,$Q85*Dati!$N$5,$K85-SUM(V85:AB85))</f>
        <v>0</v>
      </c>
      <c r="AD85" s="35">
        <f>IF($P85*Dati!$Q$4+SUM(V85:AC85)&lt;$K85,$P85*Dati!$Q$4,$K85-SUM(V85:AC85))</f>
        <v>0</v>
      </c>
      <c r="AE85" s="35">
        <f>IF($P85*Dati!$P$4+SUM(V85:AD85)&lt;$K85,$P85*Dati!$P$4,$K85-SUM(V85:AD85))</f>
        <v>0</v>
      </c>
      <c r="AF85" s="35">
        <f>IF($P85*Dati!$O$4+SUM(V85:AE85)&lt;$K85,$P85*Dati!$O$4,$K85-SUM(V85:AE85))</f>
        <v>0</v>
      </c>
      <c r="AG85" s="35">
        <f>IF($P85*Dati!$N$4+SUM(V85:AF85)&lt;$K85,$P85*Dati!$N$4,$K85-SUM(V85:AF85))</f>
        <v>0</v>
      </c>
      <c r="AH85" s="35">
        <f>IF($O85*Dati!$Q$3+SUM(V85:AG85)&lt;$K85,$O85*Dati!$Q$3,$K85-SUM(V85:AG85))</f>
        <v>0</v>
      </c>
      <c r="AI85" s="35">
        <f>IF($O85*Dati!$P$3+SUM(V85:AH85)&lt;$K85,$O85*Dati!$P$3,$K85-SUM(V85:AH85))</f>
        <v>0</v>
      </c>
      <c r="AJ85" s="35">
        <f>IF($O85*Dati!$O$3+SUM(V85:AI85)&lt;$K85,$O85*Dati!$O$3,$K85-SUM(V85:AI85))</f>
        <v>0</v>
      </c>
      <c r="AK85" s="35">
        <f>IF($O85*Dati!$N$3+SUM(V85:AJ85)&lt;$K85,$O85*Dati!$N$3,$K85-SUM(V85:AJ85))</f>
        <v>0</v>
      </c>
      <c r="AL85" s="35">
        <f t="shared" si="26"/>
        <v>240</v>
      </c>
      <c r="AM85" s="3">
        <f>(V85*Dati!$U$6+W85*Dati!$T$6+X85*Dati!$S$6+Y85*Dati!$R$6)+(Z85*Dati!$U$5+AA85*Dati!$T$5+AB85*Dati!$S$5+AC85*Dati!$R$5)+(AD85*Dati!$U$4+AE85*Dati!$T$4+AF85*Dati!$S$4+AG85*Dati!$R$4)+(AH85*Dati!$U$3+AI85*Dati!$T$3+AJ85*Dati!$S$3+AK85*Dati!$R$3)</f>
        <v>91380</v>
      </c>
      <c r="AN85" s="34">
        <f t="shared" si="38"/>
        <v>1</v>
      </c>
      <c r="AO85" s="34">
        <f t="shared" si="38"/>
        <v>0</v>
      </c>
      <c r="AP85" s="34">
        <f t="shared" si="40"/>
        <v>0</v>
      </c>
      <c r="AQ85" s="34">
        <f t="shared" si="41"/>
        <v>0</v>
      </c>
      <c r="AR85" s="6">
        <f>AN85*Dati!$B$21+AO85*Dati!$B$22+AP85*Dati!$B$23+AQ85*Dati!$B$24</f>
        <v>2000</v>
      </c>
    </row>
    <row r="86" spans="1:44" x14ac:dyDescent="0.25">
      <c r="A86" s="50"/>
      <c r="B86" s="11">
        <f t="shared" si="27"/>
        <v>84</v>
      </c>
      <c r="C86" s="3">
        <f t="shared" si="28"/>
        <v>1972152.8666666653</v>
      </c>
      <c r="D86" s="3">
        <f t="shared" si="29"/>
        <v>41380</v>
      </c>
      <c r="E86" s="3">
        <f>IF(D86&gt;0,(IF(D86&lt;Dati!$B$46,D86*Dati!$B$47,Dati!$B$46*Dati!$B$47)+IF(IF(D86-Dati!$B$46&gt;0,D86-Dati!$B$46,0)&lt;(Dati!$C$46-Dati!$B$46),IF(D86-Dati!$B$46&gt;0,D86-Dati!$B$46,0)*Dati!$C$47,(Dati!$C$46-Dati!$B$46)*Dati!$C$47)+IF(IF(D86-Dati!$C$46&gt;0,D86-Dati!$C$46,0)&lt;(Dati!$D$46-Dati!$C$46),IF(D86-Dati!$C$46&gt;0,D86-Dati!$C$46,0)*Dati!$D$47,(Dati!$D$46-Dati!$C$46)*Dati!$D$47)+IF(IF(D86-Dati!$D$46&gt;0,D86-Dati!$D$46,0)&lt;(Dati!$E$46-Dati!$D$46),IF(D86-Dati!$D$46&gt;0,D86-Dati!$D$46,0)*Dati!$E$47,(Dati!$E$46-Dati!$D$46)*Dati!$E$47)+IF(D86-Dati!$E$46&gt;0,D86-Dati!$E$46,0)*Dati!$F$47),0)</f>
        <v>17224.233333333334</v>
      </c>
      <c r="F86" s="3">
        <f t="shared" si="23"/>
        <v>24155.766666666666</v>
      </c>
      <c r="G86" s="39">
        <f t="shared" si="30"/>
        <v>1</v>
      </c>
      <c r="H86" s="39">
        <f t="shared" si="31"/>
        <v>0</v>
      </c>
      <c r="I86" s="39">
        <f t="shared" si="32"/>
        <v>0</v>
      </c>
      <c r="J86" s="39">
        <f t="shared" si="33"/>
        <v>0</v>
      </c>
      <c r="K86" s="37">
        <f>G86*Dati!$F$9+H86*Dati!$F$10+I86*Dati!$F$11+Simulazione!J86*Dati!$F$12</f>
        <v>450</v>
      </c>
      <c r="L86" s="37">
        <f>G86*Dati!$H$9+H86*Dati!$H$10+I86*Dati!$H$11+Simulazione!J86*Dati!$H$12</f>
        <v>1</v>
      </c>
      <c r="M86" s="9">
        <f>G86*Dati!$E$9+H86*Dati!$E$10+I86*Dati!$E$11+Simulazione!J86*Dati!$E$12</f>
        <v>8000</v>
      </c>
      <c r="N86" s="9">
        <f>IF(G86-G85=0,0,(G86-G85)*Dati!$J$9)+IF(H86-H85=0,0,(H86-H85)*Dati!$J$10)+IF(I86-I85=0,0,(I86-I85)*Dati!$J$11)+IF(J86-J85=0,0,(J86-J85)*Dati!$J$12)</f>
        <v>0</v>
      </c>
      <c r="O86" s="34">
        <f t="shared" si="34"/>
        <v>0</v>
      </c>
      <c r="P86" s="34">
        <f t="shared" si="35"/>
        <v>0</v>
      </c>
      <c r="Q86" s="34">
        <f t="shared" si="36"/>
        <v>0</v>
      </c>
      <c r="R86" s="34">
        <f t="shared" si="37"/>
        <v>1</v>
      </c>
      <c r="S86" s="40">
        <f t="shared" si="24"/>
        <v>1</v>
      </c>
      <c r="T86" s="43">
        <f t="shared" si="25"/>
        <v>1</v>
      </c>
      <c r="U86" s="3">
        <f>O86*Dati!$B$3+Simulazione!P86*Dati!$B$4+Simulazione!Q86*Dati!$B$5+Simulazione!R86*Dati!$B$6</f>
        <v>40000</v>
      </c>
      <c r="V86" s="35">
        <f>IF(R86*Dati!$Q$6&lt;K86,R86*Dati!$Q$6,K86)</f>
        <v>108</v>
      </c>
      <c r="W86" s="35">
        <f>IF(R86*Dati!$P$6+SUM(V86:V86)&lt;K86,R86*Dati!$P$6,K86-SUM(V86:V86))</f>
        <v>132</v>
      </c>
      <c r="X86" s="35">
        <f>IF(R86*Dati!$O$6+SUM(V86:W86)&lt;K86,R86*Dati!$O$6,K86-SUM(V86:W86))</f>
        <v>0</v>
      </c>
      <c r="Y86" s="35">
        <f>IF(R86*Dati!$N$6+SUM(V86:X86)&lt;K86,R86*Dati!$N$6,K86-SUM(V86:X86))</f>
        <v>0</v>
      </c>
      <c r="Z86" s="35">
        <f>IF($Q86*Dati!$Q$5+SUM(V86:Y86)&lt;$K86,$Q86*Dati!$Q$5,$K86-SUM(V86:Y86))</f>
        <v>0</v>
      </c>
      <c r="AA86" s="35">
        <f>IF($Q86*Dati!$P$5+SUM(V86:Z86)&lt;$K86,$Q86*Dati!$P$5,$K86-SUM(V86:Z86))</f>
        <v>0</v>
      </c>
      <c r="AB86" s="35">
        <f>IF($Q86*Dati!$O$5+SUM(V86:AA86)&lt;$K86,$Q86*Dati!$O$5,$K86-SUM(V86:AA86))</f>
        <v>0</v>
      </c>
      <c r="AC86" s="35">
        <f>IF($Q86*Dati!$N$5+SUM(V86:AB86)&lt;$K86,$Q86*Dati!$N$5,$K86-SUM(V86:AB86))</f>
        <v>0</v>
      </c>
      <c r="AD86" s="35">
        <f>IF($P86*Dati!$Q$4+SUM(V86:AC86)&lt;$K86,$P86*Dati!$Q$4,$K86-SUM(V86:AC86))</f>
        <v>0</v>
      </c>
      <c r="AE86" s="35">
        <f>IF($P86*Dati!$P$4+SUM(V86:AD86)&lt;$K86,$P86*Dati!$P$4,$K86-SUM(V86:AD86))</f>
        <v>0</v>
      </c>
      <c r="AF86" s="35">
        <f>IF($P86*Dati!$O$4+SUM(V86:AE86)&lt;$K86,$P86*Dati!$O$4,$K86-SUM(V86:AE86))</f>
        <v>0</v>
      </c>
      <c r="AG86" s="35">
        <f>IF($P86*Dati!$N$4+SUM(V86:AF86)&lt;$K86,$P86*Dati!$N$4,$K86-SUM(V86:AF86))</f>
        <v>0</v>
      </c>
      <c r="AH86" s="35">
        <f>IF($O86*Dati!$Q$3+SUM(V86:AG86)&lt;$K86,$O86*Dati!$Q$3,$K86-SUM(V86:AG86))</f>
        <v>0</v>
      </c>
      <c r="AI86" s="35">
        <f>IF($O86*Dati!$P$3+SUM(V86:AH86)&lt;$K86,$O86*Dati!$P$3,$K86-SUM(V86:AH86))</f>
        <v>0</v>
      </c>
      <c r="AJ86" s="35">
        <f>IF($O86*Dati!$O$3+SUM(V86:AI86)&lt;$K86,$O86*Dati!$O$3,$K86-SUM(V86:AI86))</f>
        <v>0</v>
      </c>
      <c r="AK86" s="35">
        <f>IF($O86*Dati!$N$3+SUM(V86:AJ86)&lt;$K86,$O86*Dati!$N$3,$K86-SUM(V86:AJ86))</f>
        <v>0</v>
      </c>
      <c r="AL86" s="35">
        <f t="shared" si="26"/>
        <v>240</v>
      </c>
      <c r="AM86" s="3">
        <f>(V86*Dati!$U$6+W86*Dati!$T$6+X86*Dati!$S$6+Y86*Dati!$R$6)+(Z86*Dati!$U$5+AA86*Dati!$T$5+AB86*Dati!$S$5+AC86*Dati!$R$5)+(AD86*Dati!$U$4+AE86*Dati!$T$4+AF86*Dati!$S$4+AG86*Dati!$R$4)+(AH86*Dati!$U$3+AI86*Dati!$T$3+AJ86*Dati!$S$3+AK86*Dati!$R$3)</f>
        <v>91380</v>
      </c>
      <c r="AN86" s="34">
        <f t="shared" si="38"/>
        <v>1</v>
      </c>
      <c r="AO86" s="34">
        <f t="shared" si="38"/>
        <v>0</v>
      </c>
      <c r="AP86" s="34">
        <f t="shared" si="40"/>
        <v>0</v>
      </c>
      <c r="AQ86" s="34">
        <f t="shared" si="41"/>
        <v>0</v>
      </c>
      <c r="AR86" s="6">
        <f>AN86*Dati!$B$21+AO86*Dati!$B$22+AP86*Dati!$B$23+AQ86*Dati!$B$24</f>
        <v>2000</v>
      </c>
    </row>
    <row r="87" spans="1:44" x14ac:dyDescent="0.25">
      <c r="A87" s="48">
        <f t="shared" ref="A87" si="42">A75+1</f>
        <v>8</v>
      </c>
      <c r="B87" s="11">
        <f t="shared" si="27"/>
        <v>85</v>
      </c>
      <c r="C87" s="3">
        <f t="shared" si="28"/>
        <v>1996308.6333333319</v>
      </c>
      <c r="D87" s="3">
        <f t="shared" si="29"/>
        <v>41380</v>
      </c>
      <c r="E87" s="3">
        <f>IF(D87&gt;0,(IF(D87&lt;Dati!$B$46,D87*Dati!$B$47,Dati!$B$46*Dati!$B$47)+IF(IF(D87-Dati!$B$46&gt;0,D87-Dati!$B$46,0)&lt;(Dati!$C$46-Dati!$B$46),IF(D87-Dati!$B$46&gt;0,D87-Dati!$B$46,0)*Dati!$C$47,(Dati!$C$46-Dati!$B$46)*Dati!$C$47)+IF(IF(D87-Dati!$C$46&gt;0,D87-Dati!$C$46,0)&lt;(Dati!$D$46-Dati!$C$46),IF(D87-Dati!$C$46&gt;0,D87-Dati!$C$46,0)*Dati!$D$47,(Dati!$D$46-Dati!$C$46)*Dati!$D$47)+IF(IF(D87-Dati!$D$46&gt;0,D87-Dati!$D$46,0)&lt;(Dati!$E$46-Dati!$D$46),IF(D87-Dati!$D$46&gt;0,D87-Dati!$D$46,0)*Dati!$E$47,(Dati!$E$46-Dati!$D$46)*Dati!$E$47)+IF(D87-Dati!$E$46&gt;0,D87-Dati!$E$46,0)*Dati!$F$47),0)</f>
        <v>17224.233333333334</v>
      </c>
      <c r="F87" s="3">
        <f t="shared" si="23"/>
        <v>24155.766666666666</v>
      </c>
      <c r="G87" s="39">
        <f t="shared" si="30"/>
        <v>1</v>
      </c>
      <c r="H87" s="39">
        <f t="shared" si="31"/>
        <v>0</v>
      </c>
      <c r="I87" s="39">
        <f t="shared" si="32"/>
        <v>0</v>
      </c>
      <c r="J87" s="39">
        <f t="shared" si="33"/>
        <v>0</v>
      </c>
      <c r="K87" s="37">
        <f>G87*Dati!$F$9+H87*Dati!$F$10+I87*Dati!$F$11+Simulazione!J87*Dati!$F$12</f>
        <v>450</v>
      </c>
      <c r="L87" s="37">
        <f>G87*Dati!$H$9+H87*Dati!$H$10+I87*Dati!$H$11+Simulazione!J87*Dati!$H$12</f>
        <v>1</v>
      </c>
      <c r="M87" s="9">
        <f>G87*Dati!$E$9+H87*Dati!$E$10+I87*Dati!$E$11+Simulazione!J87*Dati!$E$12</f>
        <v>8000</v>
      </c>
      <c r="N87" s="9">
        <f>IF(G87-G86=0,0,(G87-G86)*Dati!$J$9)+IF(H87-H86=0,0,(H87-H86)*Dati!$J$10)+IF(I87-I86=0,0,(I87-I86)*Dati!$J$11)+IF(J87-J86=0,0,(J87-J86)*Dati!$J$12)</f>
        <v>0</v>
      </c>
      <c r="O87" s="34">
        <f t="shared" si="34"/>
        <v>0</v>
      </c>
      <c r="P87" s="34">
        <f t="shared" si="35"/>
        <v>0</v>
      </c>
      <c r="Q87" s="34">
        <f t="shared" si="36"/>
        <v>0</v>
      </c>
      <c r="R87" s="34">
        <f t="shared" si="37"/>
        <v>1</v>
      </c>
      <c r="S87" s="40">
        <f t="shared" si="24"/>
        <v>1</v>
      </c>
      <c r="T87" s="43">
        <f t="shared" si="25"/>
        <v>1</v>
      </c>
      <c r="U87" s="3">
        <f>O87*Dati!$B$3+Simulazione!P87*Dati!$B$4+Simulazione!Q87*Dati!$B$5+Simulazione!R87*Dati!$B$6</f>
        <v>40000</v>
      </c>
      <c r="V87" s="35">
        <f>IF(R87*Dati!$Q$6&lt;K87,R87*Dati!$Q$6,K87)</f>
        <v>108</v>
      </c>
      <c r="W87" s="35">
        <f>IF(R87*Dati!$P$6+SUM(V87:V87)&lt;K87,R87*Dati!$P$6,K87-SUM(V87:V87))</f>
        <v>132</v>
      </c>
      <c r="X87" s="35">
        <f>IF(R87*Dati!$O$6+SUM(V87:W87)&lt;K87,R87*Dati!$O$6,K87-SUM(V87:W87))</f>
        <v>0</v>
      </c>
      <c r="Y87" s="35">
        <f>IF(R87*Dati!$N$6+SUM(V87:X87)&lt;K87,R87*Dati!$N$6,K87-SUM(V87:X87))</f>
        <v>0</v>
      </c>
      <c r="Z87" s="35">
        <f>IF($Q87*Dati!$Q$5+SUM(V87:Y87)&lt;$K87,$Q87*Dati!$Q$5,$K87-SUM(V87:Y87))</f>
        <v>0</v>
      </c>
      <c r="AA87" s="35">
        <f>IF($Q87*Dati!$P$5+SUM(V87:Z87)&lt;$K87,$Q87*Dati!$P$5,$K87-SUM(V87:Z87))</f>
        <v>0</v>
      </c>
      <c r="AB87" s="35">
        <f>IF($Q87*Dati!$O$5+SUM(V87:AA87)&lt;$K87,$Q87*Dati!$O$5,$K87-SUM(V87:AA87))</f>
        <v>0</v>
      </c>
      <c r="AC87" s="35">
        <f>IF($Q87*Dati!$N$5+SUM(V87:AB87)&lt;$K87,$Q87*Dati!$N$5,$K87-SUM(V87:AB87))</f>
        <v>0</v>
      </c>
      <c r="AD87" s="35">
        <f>IF($P87*Dati!$Q$4+SUM(V87:AC87)&lt;$K87,$P87*Dati!$Q$4,$K87-SUM(V87:AC87))</f>
        <v>0</v>
      </c>
      <c r="AE87" s="35">
        <f>IF($P87*Dati!$P$4+SUM(V87:AD87)&lt;$K87,$P87*Dati!$P$4,$K87-SUM(V87:AD87))</f>
        <v>0</v>
      </c>
      <c r="AF87" s="35">
        <f>IF($P87*Dati!$O$4+SUM(V87:AE87)&lt;$K87,$P87*Dati!$O$4,$K87-SUM(V87:AE87))</f>
        <v>0</v>
      </c>
      <c r="AG87" s="35">
        <f>IF($P87*Dati!$N$4+SUM(V87:AF87)&lt;$K87,$P87*Dati!$N$4,$K87-SUM(V87:AF87))</f>
        <v>0</v>
      </c>
      <c r="AH87" s="35">
        <f>IF($O87*Dati!$Q$3+SUM(V87:AG87)&lt;$K87,$O87*Dati!$Q$3,$K87-SUM(V87:AG87))</f>
        <v>0</v>
      </c>
      <c r="AI87" s="35">
        <f>IF($O87*Dati!$P$3+SUM(V87:AH87)&lt;$K87,$O87*Dati!$P$3,$K87-SUM(V87:AH87))</f>
        <v>0</v>
      </c>
      <c r="AJ87" s="35">
        <f>IF($O87*Dati!$O$3+SUM(V87:AI87)&lt;$K87,$O87*Dati!$O$3,$K87-SUM(V87:AI87))</f>
        <v>0</v>
      </c>
      <c r="AK87" s="35">
        <f>IF($O87*Dati!$N$3+SUM(V87:AJ87)&lt;$K87,$O87*Dati!$N$3,$K87-SUM(V87:AJ87))</f>
        <v>0</v>
      </c>
      <c r="AL87" s="35">
        <f t="shared" si="26"/>
        <v>240</v>
      </c>
      <c r="AM87" s="3">
        <f>(V87*Dati!$U$6+W87*Dati!$T$6+X87*Dati!$S$6+Y87*Dati!$R$6)+(Z87*Dati!$U$5+AA87*Dati!$T$5+AB87*Dati!$S$5+AC87*Dati!$R$5)+(AD87*Dati!$U$4+AE87*Dati!$T$4+AF87*Dati!$S$4+AG87*Dati!$R$4)+(AH87*Dati!$U$3+AI87*Dati!$T$3+AJ87*Dati!$S$3+AK87*Dati!$R$3)</f>
        <v>91380</v>
      </c>
      <c r="AN87" s="34">
        <f t="shared" si="38"/>
        <v>1</v>
      </c>
      <c r="AO87" s="34">
        <f t="shared" si="38"/>
        <v>0</v>
      </c>
      <c r="AP87" s="34">
        <f t="shared" si="40"/>
        <v>0</v>
      </c>
      <c r="AQ87" s="34">
        <f t="shared" si="41"/>
        <v>0</v>
      </c>
      <c r="AR87" s="6">
        <f>AN87*Dati!$B$21+AO87*Dati!$B$22+AP87*Dati!$B$23+AQ87*Dati!$B$24</f>
        <v>2000</v>
      </c>
    </row>
    <row r="88" spans="1:44" x14ac:dyDescent="0.25">
      <c r="A88" s="49"/>
      <c r="B88" s="11">
        <f t="shared" si="27"/>
        <v>86</v>
      </c>
      <c r="C88" s="3">
        <f t="shared" si="28"/>
        <v>2020464.3999999985</v>
      </c>
      <c r="D88" s="3">
        <f t="shared" si="29"/>
        <v>41380</v>
      </c>
      <c r="E88" s="3">
        <f>IF(D88&gt;0,(IF(D88&lt;Dati!$B$46,D88*Dati!$B$47,Dati!$B$46*Dati!$B$47)+IF(IF(D88-Dati!$B$46&gt;0,D88-Dati!$B$46,0)&lt;(Dati!$C$46-Dati!$B$46),IF(D88-Dati!$B$46&gt;0,D88-Dati!$B$46,0)*Dati!$C$47,(Dati!$C$46-Dati!$B$46)*Dati!$C$47)+IF(IF(D88-Dati!$C$46&gt;0,D88-Dati!$C$46,0)&lt;(Dati!$D$46-Dati!$C$46),IF(D88-Dati!$C$46&gt;0,D88-Dati!$C$46,0)*Dati!$D$47,(Dati!$D$46-Dati!$C$46)*Dati!$D$47)+IF(IF(D88-Dati!$D$46&gt;0,D88-Dati!$D$46,0)&lt;(Dati!$E$46-Dati!$D$46),IF(D88-Dati!$D$46&gt;0,D88-Dati!$D$46,0)*Dati!$E$47,(Dati!$E$46-Dati!$D$46)*Dati!$E$47)+IF(D88-Dati!$E$46&gt;0,D88-Dati!$E$46,0)*Dati!$F$47),0)</f>
        <v>17224.233333333334</v>
      </c>
      <c r="F88" s="3">
        <f t="shared" si="23"/>
        <v>24155.766666666666</v>
      </c>
      <c r="G88" s="39">
        <f t="shared" si="30"/>
        <v>1</v>
      </c>
      <c r="H88" s="39">
        <f t="shared" si="31"/>
        <v>0</v>
      </c>
      <c r="I88" s="39">
        <f t="shared" si="32"/>
        <v>0</v>
      </c>
      <c r="J88" s="39">
        <f t="shared" si="33"/>
        <v>0</v>
      </c>
      <c r="K88" s="37">
        <f>G88*Dati!$F$9+H88*Dati!$F$10+I88*Dati!$F$11+Simulazione!J88*Dati!$F$12</f>
        <v>450</v>
      </c>
      <c r="L88" s="37">
        <f>G88*Dati!$H$9+H88*Dati!$H$10+I88*Dati!$H$11+Simulazione!J88*Dati!$H$12</f>
        <v>1</v>
      </c>
      <c r="M88" s="9">
        <f>G88*Dati!$E$9+H88*Dati!$E$10+I88*Dati!$E$11+Simulazione!J88*Dati!$E$12</f>
        <v>8000</v>
      </c>
      <c r="N88" s="9">
        <f>IF(G88-G87=0,0,(G88-G87)*Dati!$J$9)+IF(H88-H87=0,0,(H88-H87)*Dati!$J$10)+IF(I88-I87=0,0,(I88-I87)*Dati!$J$11)+IF(J88-J87=0,0,(J88-J87)*Dati!$J$12)</f>
        <v>0</v>
      </c>
      <c r="O88" s="34">
        <f t="shared" si="34"/>
        <v>0</v>
      </c>
      <c r="P88" s="34">
        <f t="shared" si="35"/>
        <v>0</v>
      </c>
      <c r="Q88" s="34">
        <f t="shared" si="36"/>
        <v>0</v>
      </c>
      <c r="R88" s="34">
        <f t="shared" si="37"/>
        <v>1</v>
      </c>
      <c r="S88" s="40">
        <f t="shared" si="24"/>
        <v>1</v>
      </c>
      <c r="T88" s="43">
        <f t="shared" si="25"/>
        <v>1</v>
      </c>
      <c r="U88" s="3">
        <f>O88*Dati!$B$3+Simulazione!P88*Dati!$B$4+Simulazione!Q88*Dati!$B$5+Simulazione!R88*Dati!$B$6</f>
        <v>40000</v>
      </c>
      <c r="V88" s="35">
        <f>IF(R88*Dati!$Q$6&lt;K88,R88*Dati!$Q$6,K88)</f>
        <v>108</v>
      </c>
      <c r="W88" s="35">
        <f>IF(R88*Dati!$P$6+SUM(V88:V88)&lt;K88,R88*Dati!$P$6,K88-SUM(V88:V88))</f>
        <v>132</v>
      </c>
      <c r="X88" s="35">
        <f>IF(R88*Dati!$O$6+SUM(V88:W88)&lt;K88,R88*Dati!$O$6,K88-SUM(V88:W88))</f>
        <v>0</v>
      </c>
      <c r="Y88" s="35">
        <f>IF(R88*Dati!$N$6+SUM(V88:X88)&lt;K88,R88*Dati!$N$6,K88-SUM(V88:X88))</f>
        <v>0</v>
      </c>
      <c r="Z88" s="35">
        <f>IF($Q88*Dati!$Q$5+SUM(V88:Y88)&lt;$K88,$Q88*Dati!$Q$5,$K88-SUM(V88:Y88))</f>
        <v>0</v>
      </c>
      <c r="AA88" s="35">
        <f>IF($Q88*Dati!$P$5+SUM(V88:Z88)&lt;$K88,$Q88*Dati!$P$5,$K88-SUM(V88:Z88))</f>
        <v>0</v>
      </c>
      <c r="AB88" s="35">
        <f>IF($Q88*Dati!$O$5+SUM(V88:AA88)&lt;$K88,$Q88*Dati!$O$5,$K88-SUM(V88:AA88))</f>
        <v>0</v>
      </c>
      <c r="AC88" s="35">
        <f>IF($Q88*Dati!$N$5+SUM(V88:AB88)&lt;$K88,$Q88*Dati!$N$5,$K88-SUM(V88:AB88))</f>
        <v>0</v>
      </c>
      <c r="AD88" s="35">
        <f>IF($P88*Dati!$Q$4+SUM(V88:AC88)&lt;$K88,$P88*Dati!$Q$4,$K88-SUM(V88:AC88))</f>
        <v>0</v>
      </c>
      <c r="AE88" s="35">
        <f>IF($P88*Dati!$P$4+SUM(V88:AD88)&lt;$K88,$P88*Dati!$P$4,$K88-SUM(V88:AD88))</f>
        <v>0</v>
      </c>
      <c r="AF88" s="35">
        <f>IF($P88*Dati!$O$4+SUM(V88:AE88)&lt;$K88,$P88*Dati!$O$4,$K88-SUM(V88:AE88))</f>
        <v>0</v>
      </c>
      <c r="AG88" s="35">
        <f>IF($P88*Dati!$N$4+SUM(V88:AF88)&lt;$K88,$P88*Dati!$N$4,$K88-SUM(V88:AF88))</f>
        <v>0</v>
      </c>
      <c r="AH88" s="35">
        <f>IF($O88*Dati!$Q$3+SUM(V88:AG88)&lt;$K88,$O88*Dati!$Q$3,$K88-SUM(V88:AG88))</f>
        <v>0</v>
      </c>
      <c r="AI88" s="35">
        <f>IF($O88*Dati!$P$3+SUM(V88:AH88)&lt;$K88,$O88*Dati!$P$3,$K88-SUM(V88:AH88))</f>
        <v>0</v>
      </c>
      <c r="AJ88" s="35">
        <f>IF($O88*Dati!$O$3+SUM(V88:AI88)&lt;$K88,$O88*Dati!$O$3,$K88-SUM(V88:AI88))</f>
        <v>0</v>
      </c>
      <c r="AK88" s="35">
        <f>IF($O88*Dati!$N$3+SUM(V88:AJ88)&lt;$K88,$O88*Dati!$N$3,$K88-SUM(V88:AJ88))</f>
        <v>0</v>
      </c>
      <c r="AL88" s="35">
        <f t="shared" si="26"/>
        <v>240</v>
      </c>
      <c r="AM88" s="3">
        <f>(V88*Dati!$U$6+W88*Dati!$T$6+X88*Dati!$S$6+Y88*Dati!$R$6)+(Z88*Dati!$U$5+AA88*Dati!$T$5+AB88*Dati!$S$5+AC88*Dati!$R$5)+(AD88*Dati!$U$4+AE88*Dati!$T$4+AF88*Dati!$S$4+AG88*Dati!$R$4)+(AH88*Dati!$U$3+AI88*Dati!$T$3+AJ88*Dati!$S$3+AK88*Dati!$R$3)</f>
        <v>91380</v>
      </c>
      <c r="AN88" s="34">
        <f t="shared" si="38"/>
        <v>1</v>
      </c>
      <c r="AO88" s="34">
        <f t="shared" si="38"/>
        <v>0</v>
      </c>
      <c r="AP88" s="34">
        <f t="shared" si="40"/>
        <v>0</v>
      </c>
      <c r="AQ88" s="34">
        <f t="shared" si="41"/>
        <v>0</v>
      </c>
      <c r="AR88" s="6">
        <f>AN88*Dati!$B$21+AO88*Dati!$B$22+AP88*Dati!$B$23+AQ88*Dati!$B$24</f>
        <v>2000</v>
      </c>
    </row>
    <row r="89" spans="1:44" x14ac:dyDescent="0.25">
      <c r="A89" s="49"/>
      <c r="B89" s="11">
        <f t="shared" si="27"/>
        <v>87</v>
      </c>
      <c r="C89" s="3">
        <f t="shared" si="28"/>
        <v>2044620.1666666651</v>
      </c>
      <c r="D89" s="3">
        <f t="shared" si="29"/>
        <v>41380</v>
      </c>
      <c r="E89" s="3">
        <f>IF(D89&gt;0,(IF(D89&lt;Dati!$B$46,D89*Dati!$B$47,Dati!$B$46*Dati!$B$47)+IF(IF(D89-Dati!$B$46&gt;0,D89-Dati!$B$46,0)&lt;(Dati!$C$46-Dati!$B$46),IF(D89-Dati!$B$46&gt;0,D89-Dati!$B$46,0)*Dati!$C$47,(Dati!$C$46-Dati!$B$46)*Dati!$C$47)+IF(IF(D89-Dati!$C$46&gt;0,D89-Dati!$C$46,0)&lt;(Dati!$D$46-Dati!$C$46),IF(D89-Dati!$C$46&gt;0,D89-Dati!$C$46,0)*Dati!$D$47,(Dati!$D$46-Dati!$C$46)*Dati!$D$47)+IF(IF(D89-Dati!$D$46&gt;0,D89-Dati!$D$46,0)&lt;(Dati!$E$46-Dati!$D$46),IF(D89-Dati!$D$46&gt;0,D89-Dati!$D$46,0)*Dati!$E$47,(Dati!$E$46-Dati!$D$46)*Dati!$E$47)+IF(D89-Dati!$E$46&gt;0,D89-Dati!$E$46,0)*Dati!$F$47),0)</f>
        <v>17224.233333333334</v>
      </c>
      <c r="F89" s="3">
        <f t="shared" si="23"/>
        <v>24155.766666666666</v>
      </c>
      <c r="G89" s="39">
        <f t="shared" si="30"/>
        <v>1</v>
      </c>
      <c r="H89" s="39">
        <f t="shared" si="31"/>
        <v>0</v>
      </c>
      <c r="I89" s="39">
        <f t="shared" si="32"/>
        <v>0</v>
      </c>
      <c r="J89" s="39">
        <f t="shared" si="33"/>
        <v>0</v>
      </c>
      <c r="K89" s="37">
        <f>G89*Dati!$F$9+H89*Dati!$F$10+I89*Dati!$F$11+Simulazione!J89*Dati!$F$12</f>
        <v>450</v>
      </c>
      <c r="L89" s="37">
        <f>G89*Dati!$H$9+H89*Dati!$H$10+I89*Dati!$H$11+Simulazione!J89*Dati!$H$12</f>
        <v>1</v>
      </c>
      <c r="M89" s="9">
        <f>G89*Dati!$E$9+H89*Dati!$E$10+I89*Dati!$E$11+Simulazione!J89*Dati!$E$12</f>
        <v>8000</v>
      </c>
      <c r="N89" s="9">
        <f>IF(G89-G88=0,0,(G89-G88)*Dati!$J$9)+IF(H89-H88=0,0,(H89-H88)*Dati!$J$10)+IF(I89-I88=0,0,(I89-I88)*Dati!$J$11)+IF(J89-J88=0,0,(J89-J88)*Dati!$J$12)</f>
        <v>0</v>
      </c>
      <c r="O89" s="34">
        <f t="shared" si="34"/>
        <v>0</v>
      </c>
      <c r="P89" s="34">
        <f t="shared" si="35"/>
        <v>0</v>
      </c>
      <c r="Q89" s="34">
        <f t="shared" si="36"/>
        <v>0</v>
      </c>
      <c r="R89" s="34">
        <f t="shared" si="37"/>
        <v>1</v>
      </c>
      <c r="S89" s="40">
        <f t="shared" si="24"/>
        <v>1</v>
      </c>
      <c r="T89" s="43">
        <f t="shared" si="25"/>
        <v>1</v>
      </c>
      <c r="U89" s="3">
        <f>O89*Dati!$B$3+Simulazione!P89*Dati!$B$4+Simulazione!Q89*Dati!$B$5+Simulazione!R89*Dati!$B$6</f>
        <v>40000</v>
      </c>
      <c r="V89" s="35">
        <f>IF(R89*Dati!$Q$6&lt;K89,R89*Dati!$Q$6,K89)</f>
        <v>108</v>
      </c>
      <c r="W89" s="35">
        <f>IF(R89*Dati!$P$6+SUM(V89:V89)&lt;K89,R89*Dati!$P$6,K89-SUM(V89:V89))</f>
        <v>132</v>
      </c>
      <c r="X89" s="35">
        <f>IF(R89*Dati!$O$6+SUM(V89:W89)&lt;K89,R89*Dati!$O$6,K89-SUM(V89:W89))</f>
        <v>0</v>
      </c>
      <c r="Y89" s="35">
        <f>IF(R89*Dati!$N$6+SUM(V89:X89)&lt;K89,R89*Dati!$N$6,K89-SUM(V89:X89))</f>
        <v>0</v>
      </c>
      <c r="Z89" s="35">
        <f>IF($Q89*Dati!$Q$5+SUM(V89:Y89)&lt;$K89,$Q89*Dati!$Q$5,$K89-SUM(V89:Y89))</f>
        <v>0</v>
      </c>
      <c r="AA89" s="35">
        <f>IF($Q89*Dati!$P$5+SUM(V89:Z89)&lt;$K89,$Q89*Dati!$P$5,$K89-SUM(V89:Z89))</f>
        <v>0</v>
      </c>
      <c r="AB89" s="35">
        <f>IF($Q89*Dati!$O$5+SUM(V89:AA89)&lt;$K89,$Q89*Dati!$O$5,$K89-SUM(V89:AA89))</f>
        <v>0</v>
      </c>
      <c r="AC89" s="35">
        <f>IF($Q89*Dati!$N$5+SUM(V89:AB89)&lt;$K89,$Q89*Dati!$N$5,$K89-SUM(V89:AB89))</f>
        <v>0</v>
      </c>
      <c r="AD89" s="35">
        <f>IF($P89*Dati!$Q$4+SUM(V89:AC89)&lt;$K89,$P89*Dati!$Q$4,$K89-SUM(V89:AC89))</f>
        <v>0</v>
      </c>
      <c r="AE89" s="35">
        <f>IF($P89*Dati!$P$4+SUM(V89:AD89)&lt;$K89,$P89*Dati!$P$4,$K89-SUM(V89:AD89))</f>
        <v>0</v>
      </c>
      <c r="AF89" s="35">
        <f>IF($P89*Dati!$O$4+SUM(V89:AE89)&lt;$K89,$P89*Dati!$O$4,$K89-SUM(V89:AE89))</f>
        <v>0</v>
      </c>
      <c r="AG89" s="35">
        <f>IF($P89*Dati!$N$4+SUM(V89:AF89)&lt;$K89,$P89*Dati!$N$4,$K89-SUM(V89:AF89))</f>
        <v>0</v>
      </c>
      <c r="AH89" s="35">
        <f>IF($O89*Dati!$Q$3+SUM(V89:AG89)&lt;$K89,$O89*Dati!$Q$3,$K89-SUM(V89:AG89))</f>
        <v>0</v>
      </c>
      <c r="AI89" s="35">
        <f>IF($O89*Dati!$P$3+SUM(V89:AH89)&lt;$K89,$O89*Dati!$P$3,$K89-SUM(V89:AH89))</f>
        <v>0</v>
      </c>
      <c r="AJ89" s="35">
        <f>IF($O89*Dati!$O$3+SUM(V89:AI89)&lt;$K89,$O89*Dati!$O$3,$K89-SUM(V89:AI89))</f>
        <v>0</v>
      </c>
      <c r="AK89" s="35">
        <f>IF($O89*Dati!$N$3+SUM(V89:AJ89)&lt;$K89,$O89*Dati!$N$3,$K89-SUM(V89:AJ89))</f>
        <v>0</v>
      </c>
      <c r="AL89" s="35">
        <f t="shared" si="26"/>
        <v>240</v>
      </c>
      <c r="AM89" s="3">
        <f>(V89*Dati!$U$6+W89*Dati!$T$6+X89*Dati!$S$6+Y89*Dati!$R$6)+(Z89*Dati!$U$5+AA89*Dati!$T$5+AB89*Dati!$S$5+AC89*Dati!$R$5)+(AD89*Dati!$U$4+AE89*Dati!$T$4+AF89*Dati!$S$4+AG89*Dati!$R$4)+(AH89*Dati!$U$3+AI89*Dati!$T$3+AJ89*Dati!$S$3+AK89*Dati!$R$3)</f>
        <v>91380</v>
      </c>
      <c r="AN89" s="34">
        <f t="shared" si="38"/>
        <v>1</v>
      </c>
      <c r="AO89" s="34">
        <f t="shared" si="38"/>
        <v>0</v>
      </c>
      <c r="AP89" s="34">
        <f t="shared" si="40"/>
        <v>0</v>
      </c>
      <c r="AQ89" s="34">
        <f t="shared" si="41"/>
        <v>0</v>
      </c>
      <c r="AR89" s="6">
        <f>AN89*Dati!$B$21+AO89*Dati!$B$22+AP89*Dati!$B$23+AQ89*Dati!$B$24</f>
        <v>2000</v>
      </c>
    </row>
    <row r="90" spans="1:44" x14ac:dyDescent="0.25">
      <c r="A90" s="49"/>
      <c r="B90" s="11">
        <f t="shared" si="27"/>
        <v>88</v>
      </c>
      <c r="C90" s="3">
        <f t="shared" si="28"/>
        <v>2068775.9333333317</v>
      </c>
      <c r="D90" s="3">
        <f t="shared" si="29"/>
        <v>41380</v>
      </c>
      <c r="E90" s="3">
        <f>IF(D90&gt;0,(IF(D90&lt;Dati!$B$46,D90*Dati!$B$47,Dati!$B$46*Dati!$B$47)+IF(IF(D90-Dati!$B$46&gt;0,D90-Dati!$B$46,0)&lt;(Dati!$C$46-Dati!$B$46),IF(D90-Dati!$B$46&gt;0,D90-Dati!$B$46,0)*Dati!$C$47,(Dati!$C$46-Dati!$B$46)*Dati!$C$47)+IF(IF(D90-Dati!$C$46&gt;0,D90-Dati!$C$46,0)&lt;(Dati!$D$46-Dati!$C$46),IF(D90-Dati!$C$46&gt;0,D90-Dati!$C$46,0)*Dati!$D$47,(Dati!$D$46-Dati!$C$46)*Dati!$D$47)+IF(IF(D90-Dati!$D$46&gt;0,D90-Dati!$D$46,0)&lt;(Dati!$E$46-Dati!$D$46),IF(D90-Dati!$D$46&gt;0,D90-Dati!$D$46,0)*Dati!$E$47,(Dati!$E$46-Dati!$D$46)*Dati!$E$47)+IF(D90-Dati!$E$46&gt;0,D90-Dati!$E$46,0)*Dati!$F$47),0)</f>
        <v>17224.233333333334</v>
      </c>
      <c r="F90" s="3">
        <f t="shared" si="23"/>
        <v>24155.766666666666</v>
      </c>
      <c r="G90" s="39">
        <f t="shared" si="30"/>
        <v>1</v>
      </c>
      <c r="H90" s="39">
        <f t="shared" si="31"/>
        <v>0</v>
      </c>
      <c r="I90" s="39">
        <f t="shared" si="32"/>
        <v>0</v>
      </c>
      <c r="J90" s="39">
        <f t="shared" si="33"/>
        <v>0</v>
      </c>
      <c r="K90" s="37">
        <f>G90*Dati!$F$9+H90*Dati!$F$10+I90*Dati!$F$11+Simulazione!J90*Dati!$F$12</f>
        <v>450</v>
      </c>
      <c r="L90" s="37">
        <f>G90*Dati!$H$9+H90*Dati!$H$10+I90*Dati!$H$11+Simulazione!J90*Dati!$H$12</f>
        <v>1</v>
      </c>
      <c r="M90" s="9">
        <f>G90*Dati!$E$9+H90*Dati!$E$10+I90*Dati!$E$11+Simulazione!J90*Dati!$E$12</f>
        <v>8000</v>
      </c>
      <c r="N90" s="9">
        <f>IF(G90-G89=0,0,(G90-G89)*Dati!$J$9)+IF(H90-H89=0,0,(H90-H89)*Dati!$J$10)+IF(I90-I89=0,0,(I90-I89)*Dati!$J$11)+IF(J90-J89=0,0,(J90-J89)*Dati!$J$12)</f>
        <v>0</v>
      </c>
      <c r="O90" s="34">
        <f t="shared" si="34"/>
        <v>0</v>
      </c>
      <c r="P90" s="34">
        <f t="shared" si="35"/>
        <v>0</v>
      </c>
      <c r="Q90" s="34">
        <f t="shared" si="36"/>
        <v>0</v>
      </c>
      <c r="R90" s="34">
        <f t="shared" si="37"/>
        <v>1</v>
      </c>
      <c r="S90" s="40">
        <f t="shared" si="24"/>
        <v>1</v>
      </c>
      <c r="T90" s="43">
        <f t="shared" si="25"/>
        <v>1</v>
      </c>
      <c r="U90" s="3">
        <f>O90*Dati!$B$3+Simulazione!P90*Dati!$B$4+Simulazione!Q90*Dati!$B$5+Simulazione!R90*Dati!$B$6</f>
        <v>40000</v>
      </c>
      <c r="V90" s="35">
        <f>IF(R90*Dati!$Q$6&lt;K90,R90*Dati!$Q$6,K90)</f>
        <v>108</v>
      </c>
      <c r="W90" s="35">
        <f>IF(R90*Dati!$P$6+SUM(V90:V90)&lt;K90,R90*Dati!$P$6,K90-SUM(V90:V90))</f>
        <v>132</v>
      </c>
      <c r="X90" s="35">
        <f>IF(R90*Dati!$O$6+SUM(V90:W90)&lt;K90,R90*Dati!$O$6,K90-SUM(V90:W90))</f>
        <v>0</v>
      </c>
      <c r="Y90" s="35">
        <f>IF(R90*Dati!$N$6+SUM(V90:X90)&lt;K90,R90*Dati!$N$6,K90-SUM(V90:X90))</f>
        <v>0</v>
      </c>
      <c r="Z90" s="35">
        <f>IF($Q90*Dati!$Q$5+SUM(V90:Y90)&lt;$K90,$Q90*Dati!$Q$5,$K90-SUM(V90:Y90))</f>
        <v>0</v>
      </c>
      <c r="AA90" s="35">
        <f>IF($Q90*Dati!$P$5+SUM(V90:Z90)&lt;$K90,$Q90*Dati!$P$5,$K90-SUM(V90:Z90))</f>
        <v>0</v>
      </c>
      <c r="AB90" s="35">
        <f>IF($Q90*Dati!$O$5+SUM(V90:AA90)&lt;$K90,$Q90*Dati!$O$5,$K90-SUM(V90:AA90))</f>
        <v>0</v>
      </c>
      <c r="AC90" s="35">
        <f>IF($Q90*Dati!$N$5+SUM(V90:AB90)&lt;$K90,$Q90*Dati!$N$5,$K90-SUM(V90:AB90))</f>
        <v>0</v>
      </c>
      <c r="AD90" s="35">
        <f>IF($P90*Dati!$Q$4+SUM(V90:AC90)&lt;$K90,$P90*Dati!$Q$4,$K90-SUM(V90:AC90))</f>
        <v>0</v>
      </c>
      <c r="AE90" s="35">
        <f>IF($P90*Dati!$P$4+SUM(V90:AD90)&lt;$K90,$P90*Dati!$P$4,$K90-SUM(V90:AD90))</f>
        <v>0</v>
      </c>
      <c r="AF90" s="35">
        <f>IF($P90*Dati!$O$4+SUM(V90:AE90)&lt;$K90,$P90*Dati!$O$4,$K90-SUM(V90:AE90))</f>
        <v>0</v>
      </c>
      <c r="AG90" s="35">
        <f>IF($P90*Dati!$N$4+SUM(V90:AF90)&lt;$K90,$P90*Dati!$N$4,$K90-SUM(V90:AF90))</f>
        <v>0</v>
      </c>
      <c r="AH90" s="35">
        <f>IF($O90*Dati!$Q$3+SUM(V90:AG90)&lt;$K90,$O90*Dati!$Q$3,$K90-SUM(V90:AG90))</f>
        <v>0</v>
      </c>
      <c r="AI90" s="35">
        <f>IF($O90*Dati!$P$3+SUM(V90:AH90)&lt;$K90,$O90*Dati!$P$3,$K90-SUM(V90:AH90))</f>
        <v>0</v>
      </c>
      <c r="AJ90" s="35">
        <f>IF($O90*Dati!$O$3+SUM(V90:AI90)&lt;$K90,$O90*Dati!$O$3,$K90-SUM(V90:AI90))</f>
        <v>0</v>
      </c>
      <c r="AK90" s="35">
        <f>IF($O90*Dati!$N$3+SUM(V90:AJ90)&lt;$K90,$O90*Dati!$N$3,$K90-SUM(V90:AJ90))</f>
        <v>0</v>
      </c>
      <c r="AL90" s="35">
        <f t="shared" si="26"/>
        <v>240</v>
      </c>
      <c r="AM90" s="3">
        <f>(V90*Dati!$U$6+W90*Dati!$T$6+X90*Dati!$S$6+Y90*Dati!$R$6)+(Z90*Dati!$U$5+AA90*Dati!$T$5+AB90*Dati!$S$5+AC90*Dati!$R$5)+(AD90*Dati!$U$4+AE90*Dati!$T$4+AF90*Dati!$S$4+AG90*Dati!$R$4)+(AH90*Dati!$U$3+AI90*Dati!$T$3+AJ90*Dati!$S$3+AK90*Dati!$R$3)</f>
        <v>91380</v>
      </c>
      <c r="AN90" s="34">
        <f t="shared" si="38"/>
        <v>1</v>
      </c>
      <c r="AO90" s="34">
        <f t="shared" si="38"/>
        <v>0</v>
      </c>
      <c r="AP90" s="34">
        <f t="shared" si="40"/>
        <v>0</v>
      </c>
      <c r="AQ90" s="34">
        <f t="shared" si="41"/>
        <v>0</v>
      </c>
      <c r="AR90" s="6">
        <f>AN90*Dati!$B$21+AO90*Dati!$B$22+AP90*Dati!$B$23+AQ90*Dati!$B$24</f>
        <v>2000</v>
      </c>
    </row>
    <row r="91" spans="1:44" x14ac:dyDescent="0.25">
      <c r="A91" s="49"/>
      <c r="B91" s="11">
        <f t="shared" si="27"/>
        <v>89</v>
      </c>
      <c r="C91" s="3">
        <f t="shared" si="28"/>
        <v>2092931.6999999983</v>
      </c>
      <c r="D91" s="3">
        <f t="shared" si="29"/>
        <v>41380</v>
      </c>
      <c r="E91" s="3">
        <f>IF(D91&gt;0,(IF(D91&lt;Dati!$B$46,D91*Dati!$B$47,Dati!$B$46*Dati!$B$47)+IF(IF(D91-Dati!$B$46&gt;0,D91-Dati!$B$46,0)&lt;(Dati!$C$46-Dati!$B$46),IF(D91-Dati!$B$46&gt;0,D91-Dati!$B$46,0)*Dati!$C$47,(Dati!$C$46-Dati!$B$46)*Dati!$C$47)+IF(IF(D91-Dati!$C$46&gt;0,D91-Dati!$C$46,0)&lt;(Dati!$D$46-Dati!$C$46),IF(D91-Dati!$C$46&gt;0,D91-Dati!$C$46,0)*Dati!$D$47,(Dati!$D$46-Dati!$C$46)*Dati!$D$47)+IF(IF(D91-Dati!$D$46&gt;0,D91-Dati!$D$46,0)&lt;(Dati!$E$46-Dati!$D$46),IF(D91-Dati!$D$46&gt;0,D91-Dati!$D$46,0)*Dati!$E$47,(Dati!$E$46-Dati!$D$46)*Dati!$E$47)+IF(D91-Dati!$E$46&gt;0,D91-Dati!$E$46,0)*Dati!$F$47),0)</f>
        <v>17224.233333333334</v>
      </c>
      <c r="F91" s="3">
        <f t="shared" si="23"/>
        <v>24155.766666666666</v>
      </c>
      <c r="G91" s="39">
        <f t="shared" si="30"/>
        <v>1</v>
      </c>
      <c r="H91" s="39">
        <f t="shared" si="31"/>
        <v>0</v>
      </c>
      <c r="I91" s="39">
        <f t="shared" si="32"/>
        <v>0</v>
      </c>
      <c r="J91" s="39">
        <f t="shared" si="33"/>
        <v>0</v>
      </c>
      <c r="K91" s="37">
        <f>G91*Dati!$F$9+H91*Dati!$F$10+I91*Dati!$F$11+Simulazione!J91*Dati!$F$12</f>
        <v>450</v>
      </c>
      <c r="L91" s="37">
        <f>G91*Dati!$H$9+H91*Dati!$H$10+I91*Dati!$H$11+Simulazione!J91*Dati!$H$12</f>
        <v>1</v>
      </c>
      <c r="M91" s="9">
        <f>G91*Dati!$E$9+H91*Dati!$E$10+I91*Dati!$E$11+Simulazione!J91*Dati!$E$12</f>
        <v>8000</v>
      </c>
      <c r="N91" s="9">
        <f>IF(G91-G90=0,0,(G91-G90)*Dati!$J$9)+IF(H91-H90=0,0,(H91-H90)*Dati!$J$10)+IF(I91-I90=0,0,(I91-I90)*Dati!$J$11)+IF(J91-J90=0,0,(J91-J90)*Dati!$J$12)</f>
        <v>0</v>
      </c>
      <c r="O91" s="34">
        <f t="shared" si="34"/>
        <v>0</v>
      </c>
      <c r="P91" s="34">
        <f t="shared" si="35"/>
        <v>0</v>
      </c>
      <c r="Q91" s="34">
        <f t="shared" si="36"/>
        <v>0</v>
      </c>
      <c r="R91" s="34">
        <f t="shared" si="37"/>
        <v>1</v>
      </c>
      <c r="S91" s="40">
        <f t="shared" si="24"/>
        <v>1</v>
      </c>
      <c r="T91" s="43">
        <f t="shared" si="25"/>
        <v>1</v>
      </c>
      <c r="U91" s="3">
        <f>O91*Dati!$B$3+Simulazione!P91*Dati!$B$4+Simulazione!Q91*Dati!$B$5+Simulazione!R91*Dati!$B$6</f>
        <v>40000</v>
      </c>
      <c r="V91" s="35">
        <f>IF(R91*Dati!$Q$6&lt;K91,R91*Dati!$Q$6,K91)</f>
        <v>108</v>
      </c>
      <c r="W91" s="35">
        <f>IF(R91*Dati!$P$6+SUM(V91:V91)&lt;K91,R91*Dati!$P$6,K91-SUM(V91:V91))</f>
        <v>132</v>
      </c>
      <c r="X91" s="35">
        <f>IF(R91*Dati!$O$6+SUM(V91:W91)&lt;K91,R91*Dati!$O$6,K91-SUM(V91:W91))</f>
        <v>0</v>
      </c>
      <c r="Y91" s="35">
        <f>IF(R91*Dati!$N$6+SUM(V91:X91)&lt;K91,R91*Dati!$N$6,K91-SUM(V91:X91))</f>
        <v>0</v>
      </c>
      <c r="Z91" s="35">
        <f>IF($Q91*Dati!$Q$5+SUM(V91:Y91)&lt;$K91,$Q91*Dati!$Q$5,$K91-SUM(V91:Y91))</f>
        <v>0</v>
      </c>
      <c r="AA91" s="35">
        <f>IF($Q91*Dati!$P$5+SUM(V91:Z91)&lt;$K91,$Q91*Dati!$P$5,$K91-SUM(V91:Z91))</f>
        <v>0</v>
      </c>
      <c r="AB91" s="35">
        <f>IF($Q91*Dati!$O$5+SUM(V91:AA91)&lt;$K91,$Q91*Dati!$O$5,$K91-SUM(V91:AA91))</f>
        <v>0</v>
      </c>
      <c r="AC91" s="35">
        <f>IF($Q91*Dati!$N$5+SUM(V91:AB91)&lt;$K91,$Q91*Dati!$N$5,$K91-SUM(V91:AB91))</f>
        <v>0</v>
      </c>
      <c r="AD91" s="35">
        <f>IF($P91*Dati!$Q$4+SUM(V91:AC91)&lt;$K91,$P91*Dati!$Q$4,$K91-SUM(V91:AC91))</f>
        <v>0</v>
      </c>
      <c r="AE91" s="35">
        <f>IF($P91*Dati!$P$4+SUM(V91:AD91)&lt;$K91,$P91*Dati!$P$4,$K91-SUM(V91:AD91))</f>
        <v>0</v>
      </c>
      <c r="AF91" s="35">
        <f>IF($P91*Dati!$O$4+SUM(V91:AE91)&lt;$K91,$P91*Dati!$O$4,$K91-SUM(V91:AE91))</f>
        <v>0</v>
      </c>
      <c r="AG91" s="35">
        <f>IF($P91*Dati!$N$4+SUM(V91:AF91)&lt;$K91,$P91*Dati!$N$4,$K91-SUM(V91:AF91))</f>
        <v>0</v>
      </c>
      <c r="AH91" s="35">
        <f>IF($O91*Dati!$Q$3+SUM(V91:AG91)&lt;$K91,$O91*Dati!$Q$3,$K91-SUM(V91:AG91))</f>
        <v>0</v>
      </c>
      <c r="AI91" s="35">
        <f>IF($O91*Dati!$P$3+SUM(V91:AH91)&lt;$K91,$O91*Dati!$P$3,$K91-SUM(V91:AH91))</f>
        <v>0</v>
      </c>
      <c r="AJ91" s="35">
        <f>IF($O91*Dati!$O$3+SUM(V91:AI91)&lt;$K91,$O91*Dati!$O$3,$K91-SUM(V91:AI91))</f>
        <v>0</v>
      </c>
      <c r="AK91" s="35">
        <f>IF($O91*Dati!$N$3+SUM(V91:AJ91)&lt;$K91,$O91*Dati!$N$3,$K91-SUM(V91:AJ91))</f>
        <v>0</v>
      </c>
      <c r="AL91" s="35">
        <f t="shared" si="26"/>
        <v>240</v>
      </c>
      <c r="AM91" s="3">
        <f>(V91*Dati!$U$6+W91*Dati!$T$6+X91*Dati!$S$6+Y91*Dati!$R$6)+(Z91*Dati!$U$5+AA91*Dati!$T$5+AB91*Dati!$S$5+AC91*Dati!$R$5)+(AD91*Dati!$U$4+AE91*Dati!$T$4+AF91*Dati!$S$4+AG91*Dati!$R$4)+(AH91*Dati!$U$3+AI91*Dati!$T$3+AJ91*Dati!$S$3+AK91*Dati!$R$3)</f>
        <v>91380</v>
      </c>
      <c r="AN91" s="34">
        <f t="shared" si="38"/>
        <v>1</v>
      </c>
      <c r="AO91" s="34">
        <f t="shared" si="38"/>
        <v>0</v>
      </c>
      <c r="AP91" s="34">
        <f t="shared" si="40"/>
        <v>0</v>
      </c>
      <c r="AQ91" s="34">
        <f t="shared" si="41"/>
        <v>0</v>
      </c>
      <c r="AR91" s="6">
        <f>AN91*Dati!$B$21+AO91*Dati!$B$22+AP91*Dati!$B$23+AQ91*Dati!$B$24</f>
        <v>2000</v>
      </c>
    </row>
    <row r="92" spans="1:44" x14ac:dyDescent="0.25">
      <c r="A92" s="49"/>
      <c r="B92" s="11">
        <f t="shared" si="27"/>
        <v>90</v>
      </c>
      <c r="C92" s="3">
        <f t="shared" si="28"/>
        <v>2117087.4666666649</v>
      </c>
      <c r="D92" s="3">
        <f t="shared" si="29"/>
        <v>41380</v>
      </c>
      <c r="E92" s="3">
        <f>IF(D92&gt;0,(IF(D92&lt;Dati!$B$46,D92*Dati!$B$47,Dati!$B$46*Dati!$B$47)+IF(IF(D92-Dati!$B$46&gt;0,D92-Dati!$B$46,0)&lt;(Dati!$C$46-Dati!$B$46),IF(D92-Dati!$B$46&gt;0,D92-Dati!$B$46,0)*Dati!$C$47,(Dati!$C$46-Dati!$B$46)*Dati!$C$47)+IF(IF(D92-Dati!$C$46&gt;0,D92-Dati!$C$46,0)&lt;(Dati!$D$46-Dati!$C$46),IF(D92-Dati!$C$46&gt;0,D92-Dati!$C$46,0)*Dati!$D$47,(Dati!$D$46-Dati!$C$46)*Dati!$D$47)+IF(IF(D92-Dati!$D$46&gt;0,D92-Dati!$D$46,0)&lt;(Dati!$E$46-Dati!$D$46),IF(D92-Dati!$D$46&gt;0,D92-Dati!$D$46,0)*Dati!$E$47,(Dati!$E$46-Dati!$D$46)*Dati!$E$47)+IF(D92-Dati!$E$46&gt;0,D92-Dati!$E$46,0)*Dati!$F$47),0)</f>
        <v>17224.233333333334</v>
      </c>
      <c r="F92" s="3">
        <f t="shared" si="23"/>
        <v>24155.766666666666</v>
      </c>
      <c r="G92" s="39">
        <f t="shared" si="30"/>
        <v>1</v>
      </c>
      <c r="H92" s="39">
        <f t="shared" si="31"/>
        <v>0</v>
      </c>
      <c r="I92" s="39">
        <f t="shared" si="32"/>
        <v>0</v>
      </c>
      <c r="J92" s="39">
        <f t="shared" si="33"/>
        <v>0</v>
      </c>
      <c r="K92" s="37">
        <f>G92*Dati!$F$9+H92*Dati!$F$10+I92*Dati!$F$11+Simulazione!J92*Dati!$F$12</f>
        <v>450</v>
      </c>
      <c r="L92" s="37">
        <f>G92*Dati!$H$9+H92*Dati!$H$10+I92*Dati!$H$11+Simulazione!J92*Dati!$H$12</f>
        <v>1</v>
      </c>
      <c r="M92" s="9">
        <f>G92*Dati!$E$9+H92*Dati!$E$10+I92*Dati!$E$11+Simulazione!J92*Dati!$E$12</f>
        <v>8000</v>
      </c>
      <c r="N92" s="9">
        <f>IF(G92-G91=0,0,(G92-G91)*Dati!$J$9)+IF(H92-H91=0,0,(H92-H91)*Dati!$J$10)+IF(I92-I91=0,0,(I92-I91)*Dati!$J$11)+IF(J92-J91=0,0,(J92-J91)*Dati!$J$12)</f>
        <v>0</v>
      </c>
      <c r="O92" s="34">
        <f t="shared" si="34"/>
        <v>0</v>
      </c>
      <c r="P92" s="34">
        <f t="shared" si="35"/>
        <v>0</v>
      </c>
      <c r="Q92" s="34">
        <f t="shared" si="36"/>
        <v>0</v>
      </c>
      <c r="R92" s="34">
        <f t="shared" si="37"/>
        <v>1</v>
      </c>
      <c r="S92" s="40">
        <f t="shared" si="24"/>
        <v>1</v>
      </c>
      <c r="T92" s="43">
        <f t="shared" si="25"/>
        <v>1</v>
      </c>
      <c r="U92" s="3">
        <f>O92*Dati!$B$3+Simulazione!P92*Dati!$B$4+Simulazione!Q92*Dati!$B$5+Simulazione!R92*Dati!$B$6</f>
        <v>40000</v>
      </c>
      <c r="V92" s="35">
        <f>IF(R92*Dati!$Q$6&lt;K92,R92*Dati!$Q$6,K92)</f>
        <v>108</v>
      </c>
      <c r="W92" s="35">
        <f>IF(R92*Dati!$P$6+SUM(V92:V92)&lt;K92,R92*Dati!$P$6,K92-SUM(V92:V92))</f>
        <v>132</v>
      </c>
      <c r="X92" s="35">
        <f>IF(R92*Dati!$O$6+SUM(V92:W92)&lt;K92,R92*Dati!$O$6,K92-SUM(V92:W92))</f>
        <v>0</v>
      </c>
      <c r="Y92" s="35">
        <f>IF(R92*Dati!$N$6+SUM(V92:X92)&lt;K92,R92*Dati!$N$6,K92-SUM(V92:X92))</f>
        <v>0</v>
      </c>
      <c r="Z92" s="35">
        <f>IF($Q92*Dati!$Q$5+SUM(V92:Y92)&lt;$K92,$Q92*Dati!$Q$5,$K92-SUM(V92:Y92))</f>
        <v>0</v>
      </c>
      <c r="AA92" s="35">
        <f>IF($Q92*Dati!$P$5+SUM(V92:Z92)&lt;$K92,$Q92*Dati!$P$5,$K92-SUM(V92:Z92))</f>
        <v>0</v>
      </c>
      <c r="AB92" s="35">
        <f>IF($Q92*Dati!$O$5+SUM(V92:AA92)&lt;$K92,$Q92*Dati!$O$5,$K92-SUM(V92:AA92))</f>
        <v>0</v>
      </c>
      <c r="AC92" s="35">
        <f>IF($Q92*Dati!$N$5+SUM(V92:AB92)&lt;$K92,$Q92*Dati!$N$5,$K92-SUM(V92:AB92))</f>
        <v>0</v>
      </c>
      <c r="AD92" s="35">
        <f>IF($P92*Dati!$Q$4+SUM(V92:AC92)&lt;$K92,$P92*Dati!$Q$4,$K92-SUM(V92:AC92))</f>
        <v>0</v>
      </c>
      <c r="AE92" s="35">
        <f>IF($P92*Dati!$P$4+SUM(V92:AD92)&lt;$K92,$P92*Dati!$P$4,$K92-SUM(V92:AD92))</f>
        <v>0</v>
      </c>
      <c r="AF92" s="35">
        <f>IF($P92*Dati!$O$4+SUM(V92:AE92)&lt;$K92,$P92*Dati!$O$4,$K92-SUM(V92:AE92))</f>
        <v>0</v>
      </c>
      <c r="AG92" s="35">
        <f>IF($P92*Dati!$N$4+SUM(V92:AF92)&lt;$K92,$P92*Dati!$N$4,$K92-SUM(V92:AF92))</f>
        <v>0</v>
      </c>
      <c r="AH92" s="35">
        <f>IF($O92*Dati!$Q$3+SUM(V92:AG92)&lt;$K92,$O92*Dati!$Q$3,$K92-SUM(V92:AG92))</f>
        <v>0</v>
      </c>
      <c r="AI92" s="35">
        <f>IF($O92*Dati!$P$3+SUM(V92:AH92)&lt;$K92,$O92*Dati!$P$3,$K92-SUM(V92:AH92))</f>
        <v>0</v>
      </c>
      <c r="AJ92" s="35">
        <f>IF($O92*Dati!$O$3+SUM(V92:AI92)&lt;$K92,$O92*Dati!$O$3,$K92-SUM(V92:AI92))</f>
        <v>0</v>
      </c>
      <c r="AK92" s="35">
        <f>IF($O92*Dati!$N$3+SUM(V92:AJ92)&lt;$K92,$O92*Dati!$N$3,$K92-SUM(V92:AJ92))</f>
        <v>0</v>
      </c>
      <c r="AL92" s="35">
        <f t="shared" si="26"/>
        <v>240</v>
      </c>
      <c r="AM92" s="3">
        <f>(V92*Dati!$U$6+W92*Dati!$T$6+X92*Dati!$S$6+Y92*Dati!$R$6)+(Z92*Dati!$U$5+AA92*Dati!$T$5+AB92*Dati!$S$5+AC92*Dati!$R$5)+(AD92*Dati!$U$4+AE92*Dati!$T$4+AF92*Dati!$S$4+AG92*Dati!$R$4)+(AH92*Dati!$U$3+AI92*Dati!$T$3+AJ92*Dati!$S$3+AK92*Dati!$R$3)</f>
        <v>91380</v>
      </c>
      <c r="AN92" s="34">
        <f t="shared" si="38"/>
        <v>1</v>
      </c>
      <c r="AO92" s="34">
        <f t="shared" si="38"/>
        <v>0</v>
      </c>
      <c r="AP92" s="34">
        <f t="shared" si="40"/>
        <v>0</v>
      </c>
      <c r="AQ92" s="34">
        <f t="shared" si="41"/>
        <v>0</v>
      </c>
      <c r="AR92" s="6">
        <f>AN92*Dati!$B$21+AO92*Dati!$B$22+AP92*Dati!$B$23+AQ92*Dati!$B$24</f>
        <v>2000</v>
      </c>
    </row>
    <row r="93" spans="1:44" x14ac:dyDescent="0.25">
      <c r="A93" s="49"/>
      <c r="B93" s="11">
        <f t="shared" si="27"/>
        <v>91</v>
      </c>
      <c r="C93" s="3">
        <f t="shared" si="28"/>
        <v>2141243.2333333315</v>
      </c>
      <c r="D93" s="3">
        <f t="shared" si="29"/>
        <v>41380</v>
      </c>
      <c r="E93" s="3">
        <f>IF(D93&gt;0,(IF(D93&lt;Dati!$B$46,D93*Dati!$B$47,Dati!$B$46*Dati!$B$47)+IF(IF(D93-Dati!$B$46&gt;0,D93-Dati!$B$46,0)&lt;(Dati!$C$46-Dati!$B$46),IF(D93-Dati!$B$46&gt;0,D93-Dati!$B$46,0)*Dati!$C$47,(Dati!$C$46-Dati!$B$46)*Dati!$C$47)+IF(IF(D93-Dati!$C$46&gt;0,D93-Dati!$C$46,0)&lt;(Dati!$D$46-Dati!$C$46),IF(D93-Dati!$C$46&gt;0,D93-Dati!$C$46,0)*Dati!$D$47,(Dati!$D$46-Dati!$C$46)*Dati!$D$47)+IF(IF(D93-Dati!$D$46&gt;0,D93-Dati!$D$46,0)&lt;(Dati!$E$46-Dati!$D$46),IF(D93-Dati!$D$46&gt;0,D93-Dati!$D$46,0)*Dati!$E$47,(Dati!$E$46-Dati!$D$46)*Dati!$E$47)+IF(D93-Dati!$E$46&gt;0,D93-Dati!$E$46,0)*Dati!$F$47),0)</f>
        <v>17224.233333333334</v>
      </c>
      <c r="F93" s="3">
        <f t="shared" si="23"/>
        <v>24155.766666666666</v>
      </c>
      <c r="G93" s="39">
        <f t="shared" si="30"/>
        <v>1</v>
      </c>
      <c r="H93" s="39">
        <f t="shared" si="31"/>
        <v>0</v>
      </c>
      <c r="I93" s="39">
        <f t="shared" si="32"/>
        <v>0</v>
      </c>
      <c r="J93" s="39">
        <f t="shared" si="33"/>
        <v>0</v>
      </c>
      <c r="K93" s="37">
        <f>G93*Dati!$F$9+H93*Dati!$F$10+I93*Dati!$F$11+Simulazione!J93*Dati!$F$12</f>
        <v>450</v>
      </c>
      <c r="L93" s="37">
        <f>G93*Dati!$H$9+H93*Dati!$H$10+I93*Dati!$H$11+Simulazione!J93*Dati!$H$12</f>
        <v>1</v>
      </c>
      <c r="M93" s="9">
        <f>G93*Dati!$E$9+H93*Dati!$E$10+I93*Dati!$E$11+Simulazione!J93*Dati!$E$12</f>
        <v>8000</v>
      </c>
      <c r="N93" s="9">
        <f>IF(G93-G92=0,0,(G93-G92)*Dati!$J$9)+IF(H93-H92=0,0,(H93-H92)*Dati!$J$10)+IF(I93-I92=0,0,(I93-I92)*Dati!$J$11)+IF(J93-J92=0,0,(J93-J92)*Dati!$J$12)</f>
        <v>0</v>
      </c>
      <c r="O93" s="34">
        <f t="shared" si="34"/>
        <v>0</v>
      </c>
      <c r="P93" s="34">
        <f t="shared" si="35"/>
        <v>0</v>
      </c>
      <c r="Q93" s="34">
        <f t="shared" si="36"/>
        <v>0</v>
      </c>
      <c r="R93" s="34">
        <f t="shared" si="37"/>
        <v>1</v>
      </c>
      <c r="S93" s="40">
        <f t="shared" si="24"/>
        <v>1</v>
      </c>
      <c r="T93" s="43">
        <f t="shared" si="25"/>
        <v>1</v>
      </c>
      <c r="U93" s="3">
        <f>O93*Dati!$B$3+Simulazione!P93*Dati!$B$4+Simulazione!Q93*Dati!$B$5+Simulazione!R93*Dati!$B$6</f>
        <v>40000</v>
      </c>
      <c r="V93" s="35">
        <f>IF(R93*Dati!$Q$6&lt;K93,R93*Dati!$Q$6,K93)</f>
        <v>108</v>
      </c>
      <c r="W93" s="35">
        <f>IF(R93*Dati!$P$6+SUM(V93:V93)&lt;K93,R93*Dati!$P$6,K93-SUM(V93:V93))</f>
        <v>132</v>
      </c>
      <c r="X93" s="35">
        <f>IF(R93*Dati!$O$6+SUM(V93:W93)&lt;K93,R93*Dati!$O$6,K93-SUM(V93:W93))</f>
        <v>0</v>
      </c>
      <c r="Y93" s="35">
        <f>IF(R93*Dati!$N$6+SUM(V93:X93)&lt;K93,R93*Dati!$N$6,K93-SUM(V93:X93))</f>
        <v>0</v>
      </c>
      <c r="Z93" s="35">
        <f>IF($Q93*Dati!$Q$5+SUM(V93:Y93)&lt;$K93,$Q93*Dati!$Q$5,$K93-SUM(V93:Y93))</f>
        <v>0</v>
      </c>
      <c r="AA93" s="35">
        <f>IF($Q93*Dati!$P$5+SUM(V93:Z93)&lt;$K93,$Q93*Dati!$P$5,$K93-SUM(V93:Z93))</f>
        <v>0</v>
      </c>
      <c r="AB93" s="35">
        <f>IF($Q93*Dati!$O$5+SUM(V93:AA93)&lt;$K93,$Q93*Dati!$O$5,$K93-SUM(V93:AA93))</f>
        <v>0</v>
      </c>
      <c r="AC93" s="35">
        <f>IF($Q93*Dati!$N$5+SUM(V93:AB93)&lt;$K93,$Q93*Dati!$N$5,$K93-SUM(V93:AB93))</f>
        <v>0</v>
      </c>
      <c r="AD93" s="35">
        <f>IF($P93*Dati!$Q$4+SUM(V93:AC93)&lt;$K93,$P93*Dati!$Q$4,$K93-SUM(V93:AC93))</f>
        <v>0</v>
      </c>
      <c r="AE93" s="35">
        <f>IF($P93*Dati!$P$4+SUM(V93:AD93)&lt;$K93,$P93*Dati!$P$4,$K93-SUM(V93:AD93))</f>
        <v>0</v>
      </c>
      <c r="AF93" s="35">
        <f>IF($P93*Dati!$O$4+SUM(V93:AE93)&lt;$K93,$P93*Dati!$O$4,$K93-SUM(V93:AE93))</f>
        <v>0</v>
      </c>
      <c r="AG93" s="35">
        <f>IF($P93*Dati!$N$4+SUM(V93:AF93)&lt;$K93,$P93*Dati!$N$4,$K93-SUM(V93:AF93))</f>
        <v>0</v>
      </c>
      <c r="AH93" s="35">
        <f>IF($O93*Dati!$Q$3+SUM(V93:AG93)&lt;$K93,$O93*Dati!$Q$3,$K93-SUM(V93:AG93))</f>
        <v>0</v>
      </c>
      <c r="AI93" s="35">
        <f>IF($O93*Dati!$P$3+SUM(V93:AH93)&lt;$K93,$O93*Dati!$P$3,$K93-SUM(V93:AH93))</f>
        <v>0</v>
      </c>
      <c r="AJ93" s="35">
        <f>IF($O93*Dati!$O$3+SUM(V93:AI93)&lt;$K93,$O93*Dati!$O$3,$K93-SUM(V93:AI93))</f>
        <v>0</v>
      </c>
      <c r="AK93" s="35">
        <f>IF($O93*Dati!$N$3+SUM(V93:AJ93)&lt;$K93,$O93*Dati!$N$3,$K93-SUM(V93:AJ93))</f>
        <v>0</v>
      </c>
      <c r="AL93" s="35">
        <f t="shared" si="26"/>
        <v>240</v>
      </c>
      <c r="AM93" s="3">
        <f>(V93*Dati!$U$6+W93*Dati!$T$6+X93*Dati!$S$6+Y93*Dati!$R$6)+(Z93*Dati!$U$5+AA93*Dati!$T$5+AB93*Dati!$S$5+AC93*Dati!$R$5)+(AD93*Dati!$U$4+AE93*Dati!$T$4+AF93*Dati!$S$4+AG93*Dati!$R$4)+(AH93*Dati!$U$3+AI93*Dati!$T$3+AJ93*Dati!$S$3+AK93*Dati!$R$3)</f>
        <v>91380</v>
      </c>
      <c r="AN93" s="34">
        <f t="shared" si="38"/>
        <v>1</v>
      </c>
      <c r="AO93" s="34">
        <f t="shared" si="38"/>
        <v>0</v>
      </c>
      <c r="AP93" s="34">
        <f t="shared" si="40"/>
        <v>0</v>
      </c>
      <c r="AQ93" s="34">
        <f t="shared" si="41"/>
        <v>0</v>
      </c>
      <c r="AR93" s="6">
        <f>AN93*Dati!$B$21+AO93*Dati!$B$22+AP93*Dati!$B$23+AQ93*Dati!$B$24</f>
        <v>2000</v>
      </c>
    </row>
    <row r="94" spans="1:44" x14ac:dyDescent="0.25">
      <c r="A94" s="49"/>
      <c r="B94" s="11">
        <f t="shared" si="27"/>
        <v>92</v>
      </c>
      <c r="C94" s="3">
        <f t="shared" si="28"/>
        <v>2165398.9999999981</v>
      </c>
      <c r="D94" s="3">
        <f t="shared" si="29"/>
        <v>41380</v>
      </c>
      <c r="E94" s="3">
        <f>IF(D94&gt;0,(IF(D94&lt;Dati!$B$46,D94*Dati!$B$47,Dati!$B$46*Dati!$B$47)+IF(IF(D94-Dati!$B$46&gt;0,D94-Dati!$B$46,0)&lt;(Dati!$C$46-Dati!$B$46),IF(D94-Dati!$B$46&gt;0,D94-Dati!$B$46,0)*Dati!$C$47,(Dati!$C$46-Dati!$B$46)*Dati!$C$47)+IF(IF(D94-Dati!$C$46&gt;0,D94-Dati!$C$46,0)&lt;(Dati!$D$46-Dati!$C$46),IF(D94-Dati!$C$46&gt;0,D94-Dati!$C$46,0)*Dati!$D$47,(Dati!$D$46-Dati!$C$46)*Dati!$D$47)+IF(IF(D94-Dati!$D$46&gt;0,D94-Dati!$D$46,0)&lt;(Dati!$E$46-Dati!$D$46),IF(D94-Dati!$D$46&gt;0,D94-Dati!$D$46,0)*Dati!$E$47,(Dati!$E$46-Dati!$D$46)*Dati!$E$47)+IF(D94-Dati!$E$46&gt;0,D94-Dati!$E$46,0)*Dati!$F$47),0)</f>
        <v>17224.233333333334</v>
      </c>
      <c r="F94" s="3">
        <f t="shared" si="23"/>
        <v>24155.766666666666</v>
      </c>
      <c r="G94" s="39">
        <f t="shared" si="30"/>
        <v>1</v>
      </c>
      <c r="H94" s="39">
        <f t="shared" si="31"/>
        <v>0</v>
      </c>
      <c r="I94" s="39">
        <f t="shared" si="32"/>
        <v>0</v>
      </c>
      <c r="J94" s="39">
        <f t="shared" si="33"/>
        <v>0</v>
      </c>
      <c r="K94" s="37">
        <f>G94*Dati!$F$9+H94*Dati!$F$10+I94*Dati!$F$11+Simulazione!J94*Dati!$F$12</f>
        <v>450</v>
      </c>
      <c r="L94" s="37">
        <f>G94*Dati!$H$9+H94*Dati!$H$10+I94*Dati!$H$11+Simulazione!J94*Dati!$H$12</f>
        <v>1</v>
      </c>
      <c r="M94" s="9">
        <f>G94*Dati!$E$9+H94*Dati!$E$10+I94*Dati!$E$11+Simulazione!J94*Dati!$E$12</f>
        <v>8000</v>
      </c>
      <c r="N94" s="9">
        <f>IF(G94-G93=0,0,(G94-G93)*Dati!$J$9)+IF(H94-H93=0,0,(H94-H93)*Dati!$J$10)+IF(I94-I93=0,0,(I94-I93)*Dati!$J$11)+IF(J94-J93=0,0,(J94-J93)*Dati!$J$12)</f>
        <v>0</v>
      </c>
      <c r="O94" s="34">
        <f t="shared" si="34"/>
        <v>0</v>
      </c>
      <c r="P94" s="34">
        <f t="shared" si="35"/>
        <v>0</v>
      </c>
      <c r="Q94" s="34">
        <f t="shared" si="36"/>
        <v>0</v>
      </c>
      <c r="R94" s="34">
        <f t="shared" si="37"/>
        <v>1</v>
      </c>
      <c r="S94" s="40">
        <f t="shared" si="24"/>
        <v>1</v>
      </c>
      <c r="T94" s="43">
        <f t="shared" si="25"/>
        <v>1</v>
      </c>
      <c r="U94" s="3">
        <f>O94*Dati!$B$3+Simulazione!P94*Dati!$B$4+Simulazione!Q94*Dati!$B$5+Simulazione!R94*Dati!$B$6</f>
        <v>40000</v>
      </c>
      <c r="V94" s="35">
        <f>IF(R94*Dati!$Q$6&lt;K94,R94*Dati!$Q$6,K94)</f>
        <v>108</v>
      </c>
      <c r="W94" s="35">
        <f>IF(R94*Dati!$P$6+SUM(V94:V94)&lt;K94,R94*Dati!$P$6,K94-SUM(V94:V94))</f>
        <v>132</v>
      </c>
      <c r="X94" s="35">
        <f>IF(R94*Dati!$O$6+SUM(V94:W94)&lt;K94,R94*Dati!$O$6,K94-SUM(V94:W94))</f>
        <v>0</v>
      </c>
      <c r="Y94" s="35">
        <f>IF(R94*Dati!$N$6+SUM(V94:X94)&lt;K94,R94*Dati!$N$6,K94-SUM(V94:X94))</f>
        <v>0</v>
      </c>
      <c r="Z94" s="35">
        <f>IF($Q94*Dati!$Q$5+SUM(V94:Y94)&lt;$K94,$Q94*Dati!$Q$5,$K94-SUM(V94:Y94))</f>
        <v>0</v>
      </c>
      <c r="AA94" s="35">
        <f>IF($Q94*Dati!$P$5+SUM(V94:Z94)&lt;$K94,$Q94*Dati!$P$5,$K94-SUM(V94:Z94))</f>
        <v>0</v>
      </c>
      <c r="AB94" s="35">
        <f>IF($Q94*Dati!$O$5+SUM(V94:AA94)&lt;$K94,$Q94*Dati!$O$5,$K94-SUM(V94:AA94))</f>
        <v>0</v>
      </c>
      <c r="AC94" s="35">
        <f>IF($Q94*Dati!$N$5+SUM(V94:AB94)&lt;$K94,$Q94*Dati!$N$5,$K94-SUM(V94:AB94))</f>
        <v>0</v>
      </c>
      <c r="AD94" s="35">
        <f>IF($P94*Dati!$Q$4+SUM(V94:AC94)&lt;$K94,$P94*Dati!$Q$4,$K94-SUM(V94:AC94))</f>
        <v>0</v>
      </c>
      <c r="AE94" s="35">
        <f>IF($P94*Dati!$P$4+SUM(V94:AD94)&lt;$K94,$P94*Dati!$P$4,$K94-SUM(V94:AD94))</f>
        <v>0</v>
      </c>
      <c r="AF94" s="35">
        <f>IF($P94*Dati!$O$4+SUM(V94:AE94)&lt;$K94,$P94*Dati!$O$4,$K94-SUM(V94:AE94))</f>
        <v>0</v>
      </c>
      <c r="AG94" s="35">
        <f>IF($P94*Dati!$N$4+SUM(V94:AF94)&lt;$K94,$P94*Dati!$N$4,$K94-SUM(V94:AF94))</f>
        <v>0</v>
      </c>
      <c r="AH94" s="35">
        <f>IF($O94*Dati!$Q$3+SUM(V94:AG94)&lt;$K94,$O94*Dati!$Q$3,$K94-SUM(V94:AG94))</f>
        <v>0</v>
      </c>
      <c r="AI94" s="35">
        <f>IF($O94*Dati!$P$3+SUM(V94:AH94)&lt;$K94,$O94*Dati!$P$3,$K94-SUM(V94:AH94))</f>
        <v>0</v>
      </c>
      <c r="AJ94" s="35">
        <f>IF($O94*Dati!$O$3+SUM(V94:AI94)&lt;$K94,$O94*Dati!$O$3,$K94-SUM(V94:AI94))</f>
        <v>0</v>
      </c>
      <c r="AK94" s="35">
        <f>IF($O94*Dati!$N$3+SUM(V94:AJ94)&lt;$K94,$O94*Dati!$N$3,$K94-SUM(V94:AJ94))</f>
        <v>0</v>
      </c>
      <c r="AL94" s="35">
        <f t="shared" si="26"/>
        <v>240</v>
      </c>
      <c r="AM94" s="3">
        <f>(V94*Dati!$U$6+W94*Dati!$T$6+X94*Dati!$S$6+Y94*Dati!$R$6)+(Z94*Dati!$U$5+AA94*Dati!$T$5+AB94*Dati!$S$5+AC94*Dati!$R$5)+(AD94*Dati!$U$4+AE94*Dati!$T$4+AF94*Dati!$S$4+AG94*Dati!$R$4)+(AH94*Dati!$U$3+AI94*Dati!$T$3+AJ94*Dati!$S$3+AK94*Dati!$R$3)</f>
        <v>91380</v>
      </c>
      <c r="AN94" s="34">
        <f t="shared" si="38"/>
        <v>1</v>
      </c>
      <c r="AO94" s="34">
        <f t="shared" si="38"/>
        <v>0</v>
      </c>
      <c r="AP94" s="34">
        <f t="shared" si="40"/>
        <v>0</v>
      </c>
      <c r="AQ94" s="34">
        <f t="shared" si="41"/>
        <v>0</v>
      </c>
      <c r="AR94" s="6">
        <f>AN94*Dati!$B$21+AO94*Dati!$B$22+AP94*Dati!$B$23+AQ94*Dati!$B$24</f>
        <v>2000</v>
      </c>
    </row>
    <row r="95" spans="1:44" x14ac:dyDescent="0.25">
      <c r="A95" s="49"/>
      <c r="B95" s="11">
        <f t="shared" si="27"/>
        <v>93</v>
      </c>
      <c r="C95" s="3">
        <f t="shared" si="28"/>
        <v>2189554.7666666647</v>
      </c>
      <c r="D95" s="3">
        <f t="shared" si="29"/>
        <v>41380</v>
      </c>
      <c r="E95" s="3">
        <f>IF(D95&gt;0,(IF(D95&lt;Dati!$B$46,D95*Dati!$B$47,Dati!$B$46*Dati!$B$47)+IF(IF(D95-Dati!$B$46&gt;0,D95-Dati!$B$46,0)&lt;(Dati!$C$46-Dati!$B$46),IF(D95-Dati!$B$46&gt;0,D95-Dati!$B$46,0)*Dati!$C$47,(Dati!$C$46-Dati!$B$46)*Dati!$C$47)+IF(IF(D95-Dati!$C$46&gt;0,D95-Dati!$C$46,0)&lt;(Dati!$D$46-Dati!$C$46),IF(D95-Dati!$C$46&gt;0,D95-Dati!$C$46,0)*Dati!$D$47,(Dati!$D$46-Dati!$C$46)*Dati!$D$47)+IF(IF(D95-Dati!$D$46&gt;0,D95-Dati!$D$46,0)&lt;(Dati!$E$46-Dati!$D$46),IF(D95-Dati!$D$46&gt;0,D95-Dati!$D$46,0)*Dati!$E$47,(Dati!$E$46-Dati!$D$46)*Dati!$E$47)+IF(D95-Dati!$E$46&gt;0,D95-Dati!$E$46,0)*Dati!$F$47),0)</f>
        <v>17224.233333333334</v>
      </c>
      <c r="F95" s="3">
        <f t="shared" si="23"/>
        <v>24155.766666666666</v>
      </c>
      <c r="G95" s="39">
        <f t="shared" si="30"/>
        <v>1</v>
      </c>
      <c r="H95" s="39">
        <f t="shared" si="31"/>
        <v>0</v>
      </c>
      <c r="I95" s="39">
        <f t="shared" si="32"/>
        <v>0</v>
      </c>
      <c r="J95" s="39">
        <f t="shared" si="33"/>
        <v>0</v>
      </c>
      <c r="K95" s="37">
        <f>G95*Dati!$F$9+H95*Dati!$F$10+I95*Dati!$F$11+Simulazione!J95*Dati!$F$12</f>
        <v>450</v>
      </c>
      <c r="L95" s="37">
        <f>G95*Dati!$H$9+H95*Dati!$H$10+I95*Dati!$H$11+Simulazione!J95*Dati!$H$12</f>
        <v>1</v>
      </c>
      <c r="M95" s="9">
        <f>G95*Dati!$E$9+H95*Dati!$E$10+I95*Dati!$E$11+Simulazione!J95*Dati!$E$12</f>
        <v>8000</v>
      </c>
      <c r="N95" s="9">
        <f>IF(G95-G94=0,0,(G95-G94)*Dati!$J$9)+IF(H95-H94=0,0,(H95-H94)*Dati!$J$10)+IF(I95-I94=0,0,(I95-I94)*Dati!$J$11)+IF(J95-J94=0,0,(J95-J94)*Dati!$J$12)</f>
        <v>0</v>
      </c>
      <c r="O95" s="34">
        <f t="shared" si="34"/>
        <v>0</v>
      </c>
      <c r="P95" s="34">
        <f t="shared" si="35"/>
        <v>0</v>
      </c>
      <c r="Q95" s="34">
        <f t="shared" si="36"/>
        <v>0</v>
      </c>
      <c r="R95" s="34">
        <f t="shared" si="37"/>
        <v>1</v>
      </c>
      <c r="S95" s="40">
        <f t="shared" si="24"/>
        <v>1</v>
      </c>
      <c r="T95" s="43">
        <f t="shared" si="25"/>
        <v>1</v>
      </c>
      <c r="U95" s="3">
        <f>O95*Dati!$B$3+Simulazione!P95*Dati!$B$4+Simulazione!Q95*Dati!$B$5+Simulazione!R95*Dati!$B$6</f>
        <v>40000</v>
      </c>
      <c r="V95" s="35">
        <f>IF(R95*Dati!$Q$6&lt;K95,R95*Dati!$Q$6,K95)</f>
        <v>108</v>
      </c>
      <c r="W95" s="35">
        <f>IF(R95*Dati!$P$6+SUM(V95:V95)&lt;K95,R95*Dati!$P$6,K95-SUM(V95:V95))</f>
        <v>132</v>
      </c>
      <c r="X95" s="35">
        <f>IF(R95*Dati!$O$6+SUM(V95:W95)&lt;K95,R95*Dati!$O$6,K95-SUM(V95:W95))</f>
        <v>0</v>
      </c>
      <c r="Y95" s="35">
        <f>IF(R95*Dati!$N$6+SUM(V95:X95)&lt;K95,R95*Dati!$N$6,K95-SUM(V95:X95))</f>
        <v>0</v>
      </c>
      <c r="Z95" s="35">
        <f>IF($Q95*Dati!$Q$5+SUM(V95:Y95)&lt;$K95,$Q95*Dati!$Q$5,$K95-SUM(V95:Y95))</f>
        <v>0</v>
      </c>
      <c r="AA95" s="35">
        <f>IF($Q95*Dati!$P$5+SUM(V95:Z95)&lt;$K95,$Q95*Dati!$P$5,$K95-SUM(V95:Z95))</f>
        <v>0</v>
      </c>
      <c r="AB95" s="35">
        <f>IF($Q95*Dati!$O$5+SUM(V95:AA95)&lt;$K95,$Q95*Dati!$O$5,$K95-SUM(V95:AA95))</f>
        <v>0</v>
      </c>
      <c r="AC95" s="35">
        <f>IF($Q95*Dati!$N$5+SUM(V95:AB95)&lt;$K95,$Q95*Dati!$N$5,$K95-SUM(V95:AB95))</f>
        <v>0</v>
      </c>
      <c r="AD95" s="35">
        <f>IF($P95*Dati!$Q$4+SUM(V95:AC95)&lt;$K95,$P95*Dati!$Q$4,$K95-SUM(V95:AC95))</f>
        <v>0</v>
      </c>
      <c r="AE95" s="35">
        <f>IF($P95*Dati!$P$4+SUM(V95:AD95)&lt;$K95,$P95*Dati!$P$4,$K95-SUM(V95:AD95))</f>
        <v>0</v>
      </c>
      <c r="AF95" s="35">
        <f>IF($P95*Dati!$O$4+SUM(V95:AE95)&lt;$K95,$P95*Dati!$O$4,$K95-SUM(V95:AE95))</f>
        <v>0</v>
      </c>
      <c r="AG95" s="35">
        <f>IF($P95*Dati!$N$4+SUM(V95:AF95)&lt;$K95,$P95*Dati!$N$4,$K95-SUM(V95:AF95))</f>
        <v>0</v>
      </c>
      <c r="AH95" s="35">
        <f>IF($O95*Dati!$Q$3+SUM(V95:AG95)&lt;$K95,$O95*Dati!$Q$3,$K95-SUM(V95:AG95))</f>
        <v>0</v>
      </c>
      <c r="AI95" s="35">
        <f>IF($O95*Dati!$P$3+SUM(V95:AH95)&lt;$K95,$O95*Dati!$P$3,$K95-SUM(V95:AH95))</f>
        <v>0</v>
      </c>
      <c r="AJ95" s="35">
        <f>IF($O95*Dati!$O$3+SUM(V95:AI95)&lt;$K95,$O95*Dati!$O$3,$K95-SUM(V95:AI95))</f>
        <v>0</v>
      </c>
      <c r="AK95" s="35">
        <f>IF($O95*Dati!$N$3+SUM(V95:AJ95)&lt;$K95,$O95*Dati!$N$3,$K95-SUM(V95:AJ95))</f>
        <v>0</v>
      </c>
      <c r="AL95" s="35">
        <f t="shared" si="26"/>
        <v>240</v>
      </c>
      <c r="AM95" s="3">
        <f>(V95*Dati!$U$6+W95*Dati!$T$6+X95*Dati!$S$6+Y95*Dati!$R$6)+(Z95*Dati!$U$5+AA95*Dati!$T$5+AB95*Dati!$S$5+AC95*Dati!$R$5)+(AD95*Dati!$U$4+AE95*Dati!$T$4+AF95*Dati!$S$4+AG95*Dati!$R$4)+(AH95*Dati!$U$3+AI95*Dati!$T$3+AJ95*Dati!$S$3+AK95*Dati!$R$3)</f>
        <v>91380</v>
      </c>
      <c r="AN95" s="34">
        <f t="shared" si="38"/>
        <v>1</v>
      </c>
      <c r="AO95" s="34">
        <f t="shared" si="38"/>
        <v>0</v>
      </c>
      <c r="AP95" s="34">
        <f t="shared" si="40"/>
        <v>0</v>
      </c>
      <c r="AQ95" s="34">
        <f t="shared" si="41"/>
        <v>0</v>
      </c>
      <c r="AR95" s="6">
        <f>AN95*Dati!$B$21+AO95*Dati!$B$22+AP95*Dati!$B$23+AQ95*Dati!$B$24</f>
        <v>2000</v>
      </c>
    </row>
    <row r="96" spans="1:44" x14ac:dyDescent="0.25">
      <c r="A96" s="49"/>
      <c r="B96" s="11">
        <f t="shared" si="27"/>
        <v>94</v>
      </c>
      <c r="C96" s="3">
        <f t="shared" si="28"/>
        <v>2213710.5333333313</v>
      </c>
      <c r="D96" s="3">
        <f t="shared" si="29"/>
        <v>41380</v>
      </c>
      <c r="E96" s="3">
        <f>IF(D96&gt;0,(IF(D96&lt;Dati!$B$46,D96*Dati!$B$47,Dati!$B$46*Dati!$B$47)+IF(IF(D96-Dati!$B$46&gt;0,D96-Dati!$B$46,0)&lt;(Dati!$C$46-Dati!$B$46),IF(D96-Dati!$B$46&gt;0,D96-Dati!$B$46,0)*Dati!$C$47,(Dati!$C$46-Dati!$B$46)*Dati!$C$47)+IF(IF(D96-Dati!$C$46&gt;0,D96-Dati!$C$46,0)&lt;(Dati!$D$46-Dati!$C$46),IF(D96-Dati!$C$46&gt;0,D96-Dati!$C$46,0)*Dati!$D$47,(Dati!$D$46-Dati!$C$46)*Dati!$D$47)+IF(IF(D96-Dati!$D$46&gt;0,D96-Dati!$D$46,0)&lt;(Dati!$E$46-Dati!$D$46),IF(D96-Dati!$D$46&gt;0,D96-Dati!$D$46,0)*Dati!$E$47,(Dati!$E$46-Dati!$D$46)*Dati!$E$47)+IF(D96-Dati!$E$46&gt;0,D96-Dati!$E$46,0)*Dati!$F$47),0)</f>
        <v>17224.233333333334</v>
      </c>
      <c r="F96" s="3">
        <f t="shared" si="23"/>
        <v>24155.766666666666</v>
      </c>
      <c r="G96" s="39">
        <f t="shared" si="30"/>
        <v>1</v>
      </c>
      <c r="H96" s="39">
        <f t="shared" si="31"/>
        <v>0</v>
      </c>
      <c r="I96" s="39">
        <f t="shared" si="32"/>
        <v>0</v>
      </c>
      <c r="J96" s="39">
        <f t="shared" si="33"/>
        <v>0</v>
      </c>
      <c r="K96" s="37">
        <f>G96*Dati!$F$9+H96*Dati!$F$10+I96*Dati!$F$11+Simulazione!J96*Dati!$F$12</f>
        <v>450</v>
      </c>
      <c r="L96" s="37">
        <f>G96*Dati!$H$9+H96*Dati!$H$10+I96*Dati!$H$11+Simulazione!J96*Dati!$H$12</f>
        <v>1</v>
      </c>
      <c r="M96" s="9">
        <f>G96*Dati!$E$9+H96*Dati!$E$10+I96*Dati!$E$11+Simulazione!J96*Dati!$E$12</f>
        <v>8000</v>
      </c>
      <c r="N96" s="9">
        <f>IF(G96-G95=0,0,(G96-G95)*Dati!$J$9)+IF(H96-H95=0,0,(H96-H95)*Dati!$J$10)+IF(I96-I95=0,0,(I96-I95)*Dati!$J$11)+IF(J96-J95=0,0,(J96-J95)*Dati!$J$12)</f>
        <v>0</v>
      </c>
      <c r="O96" s="34">
        <f t="shared" si="34"/>
        <v>0</v>
      </c>
      <c r="P96" s="34">
        <f t="shared" si="35"/>
        <v>0</v>
      </c>
      <c r="Q96" s="34">
        <f t="shared" si="36"/>
        <v>0</v>
      </c>
      <c r="R96" s="34">
        <f t="shared" si="37"/>
        <v>1</v>
      </c>
      <c r="S96" s="40">
        <f t="shared" si="24"/>
        <v>1</v>
      </c>
      <c r="T96" s="43">
        <f t="shared" si="25"/>
        <v>1</v>
      </c>
      <c r="U96" s="3">
        <f>O96*Dati!$B$3+Simulazione!P96*Dati!$B$4+Simulazione!Q96*Dati!$B$5+Simulazione!R96*Dati!$B$6</f>
        <v>40000</v>
      </c>
      <c r="V96" s="35">
        <f>IF(R96*Dati!$Q$6&lt;K96,R96*Dati!$Q$6,K96)</f>
        <v>108</v>
      </c>
      <c r="W96" s="35">
        <f>IF(R96*Dati!$P$6+SUM(V96:V96)&lt;K96,R96*Dati!$P$6,K96-SUM(V96:V96))</f>
        <v>132</v>
      </c>
      <c r="X96" s="35">
        <f>IF(R96*Dati!$O$6+SUM(V96:W96)&lt;K96,R96*Dati!$O$6,K96-SUM(V96:W96))</f>
        <v>0</v>
      </c>
      <c r="Y96" s="35">
        <f>IF(R96*Dati!$N$6+SUM(V96:X96)&lt;K96,R96*Dati!$N$6,K96-SUM(V96:X96))</f>
        <v>0</v>
      </c>
      <c r="Z96" s="35">
        <f>IF($Q96*Dati!$Q$5+SUM(V96:Y96)&lt;$K96,$Q96*Dati!$Q$5,$K96-SUM(V96:Y96))</f>
        <v>0</v>
      </c>
      <c r="AA96" s="35">
        <f>IF($Q96*Dati!$P$5+SUM(V96:Z96)&lt;$K96,$Q96*Dati!$P$5,$K96-SUM(V96:Z96))</f>
        <v>0</v>
      </c>
      <c r="AB96" s="35">
        <f>IF($Q96*Dati!$O$5+SUM(V96:AA96)&lt;$K96,$Q96*Dati!$O$5,$K96-SUM(V96:AA96))</f>
        <v>0</v>
      </c>
      <c r="AC96" s="35">
        <f>IF($Q96*Dati!$N$5+SUM(V96:AB96)&lt;$K96,$Q96*Dati!$N$5,$K96-SUM(V96:AB96))</f>
        <v>0</v>
      </c>
      <c r="AD96" s="35">
        <f>IF($P96*Dati!$Q$4+SUM(V96:AC96)&lt;$K96,$P96*Dati!$Q$4,$K96-SUM(V96:AC96))</f>
        <v>0</v>
      </c>
      <c r="AE96" s="35">
        <f>IF($P96*Dati!$P$4+SUM(V96:AD96)&lt;$K96,$P96*Dati!$P$4,$K96-SUM(V96:AD96))</f>
        <v>0</v>
      </c>
      <c r="AF96" s="35">
        <f>IF($P96*Dati!$O$4+SUM(V96:AE96)&lt;$K96,$P96*Dati!$O$4,$K96-SUM(V96:AE96))</f>
        <v>0</v>
      </c>
      <c r="AG96" s="35">
        <f>IF($P96*Dati!$N$4+SUM(V96:AF96)&lt;$K96,$P96*Dati!$N$4,$K96-SUM(V96:AF96))</f>
        <v>0</v>
      </c>
      <c r="AH96" s="35">
        <f>IF($O96*Dati!$Q$3+SUM(V96:AG96)&lt;$K96,$O96*Dati!$Q$3,$K96-SUM(V96:AG96))</f>
        <v>0</v>
      </c>
      <c r="AI96" s="35">
        <f>IF($O96*Dati!$P$3+SUM(V96:AH96)&lt;$K96,$O96*Dati!$P$3,$K96-SUM(V96:AH96))</f>
        <v>0</v>
      </c>
      <c r="AJ96" s="35">
        <f>IF($O96*Dati!$O$3+SUM(V96:AI96)&lt;$K96,$O96*Dati!$O$3,$K96-SUM(V96:AI96))</f>
        <v>0</v>
      </c>
      <c r="AK96" s="35">
        <f>IF($O96*Dati!$N$3+SUM(V96:AJ96)&lt;$K96,$O96*Dati!$N$3,$K96-SUM(V96:AJ96))</f>
        <v>0</v>
      </c>
      <c r="AL96" s="35">
        <f t="shared" si="26"/>
        <v>240</v>
      </c>
      <c r="AM96" s="3">
        <f>(V96*Dati!$U$6+W96*Dati!$T$6+X96*Dati!$S$6+Y96*Dati!$R$6)+(Z96*Dati!$U$5+AA96*Dati!$T$5+AB96*Dati!$S$5+AC96*Dati!$R$5)+(AD96*Dati!$U$4+AE96*Dati!$T$4+AF96*Dati!$S$4+AG96*Dati!$R$4)+(AH96*Dati!$U$3+AI96*Dati!$T$3+AJ96*Dati!$S$3+AK96*Dati!$R$3)</f>
        <v>91380</v>
      </c>
      <c r="AN96" s="34">
        <f t="shared" si="38"/>
        <v>1</v>
      </c>
      <c r="AO96" s="34">
        <f t="shared" si="38"/>
        <v>0</v>
      </c>
      <c r="AP96" s="34">
        <f t="shared" si="40"/>
        <v>0</v>
      </c>
      <c r="AQ96" s="34">
        <f t="shared" si="41"/>
        <v>0</v>
      </c>
      <c r="AR96" s="6">
        <f>AN96*Dati!$B$21+AO96*Dati!$B$22+AP96*Dati!$B$23+AQ96*Dati!$B$24</f>
        <v>2000</v>
      </c>
    </row>
    <row r="97" spans="1:44" x14ac:dyDescent="0.25">
      <c r="A97" s="49"/>
      <c r="B97" s="11">
        <f t="shared" si="27"/>
        <v>95</v>
      </c>
      <c r="C97" s="3">
        <f t="shared" si="28"/>
        <v>2237866.299999998</v>
      </c>
      <c r="D97" s="3">
        <f t="shared" si="29"/>
        <v>41380</v>
      </c>
      <c r="E97" s="3">
        <f>IF(D97&gt;0,(IF(D97&lt;Dati!$B$46,D97*Dati!$B$47,Dati!$B$46*Dati!$B$47)+IF(IF(D97-Dati!$B$46&gt;0,D97-Dati!$B$46,0)&lt;(Dati!$C$46-Dati!$B$46),IF(D97-Dati!$B$46&gt;0,D97-Dati!$B$46,0)*Dati!$C$47,(Dati!$C$46-Dati!$B$46)*Dati!$C$47)+IF(IF(D97-Dati!$C$46&gt;0,D97-Dati!$C$46,0)&lt;(Dati!$D$46-Dati!$C$46),IF(D97-Dati!$C$46&gt;0,D97-Dati!$C$46,0)*Dati!$D$47,(Dati!$D$46-Dati!$C$46)*Dati!$D$47)+IF(IF(D97-Dati!$D$46&gt;0,D97-Dati!$D$46,0)&lt;(Dati!$E$46-Dati!$D$46),IF(D97-Dati!$D$46&gt;0,D97-Dati!$D$46,0)*Dati!$E$47,(Dati!$E$46-Dati!$D$46)*Dati!$E$47)+IF(D97-Dati!$E$46&gt;0,D97-Dati!$E$46,0)*Dati!$F$47),0)</f>
        <v>17224.233333333334</v>
      </c>
      <c r="F97" s="3">
        <f t="shared" si="23"/>
        <v>24155.766666666666</v>
      </c>
      <c r="G97" s="39">
        <f t="shared" si="30"/>
        <v>1</v>
      </c>
      <c r="H97" s="39">
        <f t="shared" si="31"/>
        <v>0</v>
      </c>
      <c r="I97" s="39">
        <f t="shared" si="32"/>
        <v>0</v>
      </c>
      <c r="J97" s="39">
        <f t="shared" si="33"/>
        <v>0</v>
      </c>
      <c r="K97" s="37">
        <f>G97*Dati!$F$9+H97*Dati!$F$10+I97*Dati!$F$11+Simulazione!J97*Dati!$F$12</f>
        <v>450</v>
      </c>
      <c r="L97" s="37">
        <f>G97*Dati!$H$9+H97*Dati!$H$10+I97*Dati!$H$11+Simulazione!J97*Dati!$H$12</f>
        <v>1</v>
      </c>
      <c r="M97" s="9">
        <f>G97*Dati!$E$9+H97*Dati!$E$10+I97*Dati!$E$11+Simulazione!J97*Dati!$E$12</f>
        <v>8000</v>
      </c>
      <c r="N97" s="9">
        <f>IF(G97-G96=0,0,(G97-G96)*Dati!$J$9)+IF(H97-H96=0,0,(H97-H96)*Dati!$J$10)+IF(I97-I96=0,0,(I97-I96)*Dati!$J$11)+IF(J97-J96=0,0,(J97-J96)*Dati!$J$12)</f>
        <v>0</v>
      </c>
      <c r="O97" s="34">
        <f t="shared" si="34"/>
        <v>0</v>
      </c>
      <c r="P97" s="34">
        <f t="shared" si="35"/>
        <v>0</v>
      </c>
      <c r="Q97" s="34">
        <f t="shared" si="36"/>
        <v>0</v>
      </c>
      <c r="R97" s="34">
        <f t="shared" si="37"/>
        <v>1</v>
      </c>
      <c r="S97" s="40">
        <f t="shared" si="24"/>
        <v>1</v>
      </c>
      <c r="T97" s="43">
        <f t="shared" si="25"/>
        <v>1</v>
      </c>
      <c r="U97" s="3">
        <f>O97*Dati!$B$3+Simulazione!P97*Dati!$B$4+Simulazione!Q97*Dati!$B$5+Simulazione!R97*Dati!$B$6</f>
        <v>40000</v>
      </c>
      <c r="V97" s="35">
        <f>IF(R97*Dati!$Q$6&lt;K97,R97*Dati!$Q$6,K97)</f>
        <v>108</v>
      </c>
      <c r="W97" s="35">
        <f>IF(R97*Dati!$P$6+SUM(V97:V97)&lt;K97,R97*Dati!$P$6,K97-SUM(V97:V97))</f>
        <v>132</v>
      </c>
      <c r="X97" s="35">
        <f>IF(R97*Dati!$O$6+SUM(V97:W97)&lt;K97,R97*Dati!$O$6,K97-SUM(V97:W97))</f>
        <v>0</v>
      </c>
      <c r="Y97" s="35">
        <f>IF(R97*Dati!$N$6+SUM(V97:X97)&lt;K97,R97*Dati!$N$6,K97-SUM(V97:X97))</f>
        <v>0</v>
      </c>
      <c r="Z97" s="35">
        <f>IF($Q97*Dati!$Q$5+SUM(V97:Y97)&lt;$K97,$Q97*Dati!$Q$5,$K97-SUM(V97:Y97))</f>
        <v>0</v>
      </c>
      <c r="AA97" s="35">
        <f>IF($Q97*Dati!$P$5+SUM(V97:Z97)&lt;$K97,$Q97*Dati!$P$5,$K97-SUM(V97:Z97))</f>
        <v>0</v>
      </c>
      <c r="AB97" s="35">
        <f>IF($Q97*Dati!$O$5+SUM(V97:AA97)&lt;$K97,$Q97*Dati!$O$5,$K97-SUM(V97:AA97))</f>
        <v>0</v>
      </c>
      <c r="AC97" s="35">
        <f>IF($Q97*Dati!$N$5+SUM(V97:AB97)&lt;$K97,$Q97*Dati!$N$5,$K97-SUM(V97:AB97))</f>
        <v>0</v>
      </c>
      <c r="AD97" s="35">
        <f>IF($P97*Dati!$Q$4+SUM(V97:AC97)&lt;$K97,$P97*Dati!$Q$4,$K97-SUM(V97:AC97))</f>
        <v>0</v>
      </c>
      <c r="AE97" s="35">
        <f>IF($P97*Dati!$P$4+SUM(V97:AD97)&lt;$K97,$P97*Dati!$P$4,$K97-SUM(V97:AD97))</f>
        <v>0</v>
      </c>
      <c r="AF97" s="35">
        <f>IF($P97*Dati!$O$4+SUM(V97:AE97)&lt;$K97,$P97*Dati!$O$4,$K97-SUM(V97:AE97))</f>
        <v>0</v>
      </c>
      <c r="AG97" s="35">
        <f>IF($P97*Dati!$N$4+SUM(V97:AF97)&lt;$K97,$P97*Dati!$N$4,$K97-SUM(V97:AF97))</f>
        <v>0</v>
      </c>
      <c r="AH97" s="35">
        <f>IF($O97*Dati!$Q$3+SUM(V97:AG97)&lt;$K97,$O97*Dati!$Q$3,$K97-SUM(V97:AG97))</f>
        <v>0</v>
      </c>
      <c r="AI97" s="35">
        <f>IF($O97*Dati!$P$3+SUM(V97:AH97)&lt;$K97,$O97*Dati!$P$3,$K97-SUM(V97:AH97))</f>
        <v>0</v>
      </c>
      <c r="AJ97" s="35">
        <f>IF($O97*Dati!$O$3+SUM(V97:AI97)&lt;$K97,$O97*Dati!$O$3,$K97-SUM(V97:AI97))</f>
        <v>0</v>
      </c>
      <c r="AK97" s="35">
        <f>IF($O97*Dati!$N$3+SUM(V97:AJ97)&lt;$K97,$O97*Dati!$N$3,$K97-SUM(V97:AJ97))</f>
        <v>0</v>
      </c>
      <c r="AL97" s="35">
        <f t="shared" si="26"/>
        <v>240</v>
      </c>
      <c r="AM97" s="3">
        <f>(V97*Dati!$U$6+W97*Dati!$T$6+X97*Dati!$S$6+Y97*Dati!$R$6)+(Z97*Dati!$U$5+AA97*Dati!$T$5+AB97*Dati!$S$5+AC97*Dati!$R$5)+(AD97*Dati!$U$4+AE97*Dati!$T$4+AF97*Dati!$S$4+AG97*Dati!$R$4)+(AH97*Dati!$U$3+AI97*Dati!$T$3+AJ97*Dati!$S$3+AK97*Dati!$R$3)</f>
        <v>91380</v>
      </c>
      <c r="AN97" s="34">
        <f t="shared" si="38"/>
        <v>1</v>
      </c>
      <c r="AO97" s="34">
        <f t="shared" si="38"/>
        <v>0</v>
      </c>
      <c r="AP97" s="34">
        <f t="shared" si="40"/>
        <v>0</v>
      </c>
      <c r="AQ97" s="34">
        <f t="shared" si="41"/>
        <v>0</v>
      </c>
      <c r="AR97" s="6">
        <f>AN97*Dati!$B$21+AO97*Dati!$B$22+AP97*Dati!$B$23+AQ97*Dati!$B$24</f>
        <v>2000</v>
      </c>
    </row>
    <row r="98" spans="1:44" x14ac:dyDescent="0.25">
      <c r="A98" s="50"/>
      <c r="B98" s="11">
        <f t="shared" si="27"/>
        <v>96</v>
      </c>
      <c r="C98" s="3">
        <f t="shared" si="28"/>
        <v>2262022.0666666646</v>
      </c>
      <c r="D98" s="3">
        <f t="shared" si="29"/>
        <v>41380</v>
      </c>
      <c r="E98" s="3">
        <f>IF(D98&gt;0,(IF(D98&lt;Dati!$B$46,D98*Dati!$B$47,Dati!$B$46*Dati!$B$47)+IF(IF(D98-Dati!$B$46&gt;0,D98-Dati!$B$46,0)&lt;(Dati!$C$46-Dati!$B$46),IF(D98-Dati!$B$46&gt;0,D98-Dati!$B$46,0)*Dati!$C$47,(Dati!$C$46-Dati!$B$46)*Dati!$C$47)+IF(IF(D98-Dati!$C$46&gt;0,D98-Dati!$C$46,0)&lt;(Dati!$D$46-Dati!$C$46),IF(D98-Dati!$C$46&gt;0,D98-Dati!$C$46,0)*Dati!$D$47,(Dati!$D$46-Dati!$C$46)*Dati!$D$47)+IF(IF(D98-Dati!$D$46&gt;0,D98-Dati!$D$46,0)&lt;(Dati!$E$46-Dati!$D$46),IF(D98-Dati!$D$46&gt;0,D98-Dati!$D$46,0)*Dati!$E$47,(Dati!$E$46-Dati!$D$46)*Dati!$E$47)+IF(D98-Dati!$E$46&gt;0,D98-Dati!$E$46,0)*Dati!$F$47),0)</f>
        <v>17224.233333333334</v>
      </c>
      <c r="F98" s="3">
        <f t="shared" si="23"/>
        <v>24155.766666666666</v>
      </c>
      <c r="G98" s="39">
        <f t="shared" si="30"/>
        <v>1</v>
      </c>
      <c r="H98" s="39">
        <f t="shared" si="31"/>
        <v>0</v>
      </c>
      <c r="I98" s="39">
        <f t="shared" si="32"/>
        <v>0</v>
      </c>
      <c r="J98" s="39">
        <f t="shared" si="33"/>
        <v>0</v>
      </c>
      <c r="K98" s="37">
        <f>G98*Dati!$F$9+H98*Dati!$F$10+I98*Dati!$F$11+Simulazione!J98*Dati!$F$12</f>
        <v>450</v>
      </c>
      <c r="L98" s="37">
        <f>G98*Dati!$H$9+H98*Dati!$H$10+I98*Dati!$H$11+Simulazione!J98*Dati!$H$12</f>
        <v>1</v>
      </c>
      <c r="M98" s="9">
        <f>G98*Dati!$E$9+H98*Dati!$E$10+I98*Dati!$E$11+Simulazione!J98*Dati!$E$12</f>
        <v>8000</v>
      </c>
      <c r="N98" s="9">
        <f>IF(G98-G97=0,0,(G98-G97)*Dati!$J$9)+IF(H98-H97=0,0,(H98-H97)*Dati!$J$10)+IF(I98-I97=0,0,(I98-I97)*Dati!$J$11)+IF(J98-J97=0,0,(J98-J97)*Dati!$J$12)</f>
        <v>0</v>
      </c>
      <c r="O98" s="34">
        <f t="shared" si="34"/>
        <v>0</v>
      </c>
      <c r="P98" s="34">
        <f t="shared" si="35"/>
        <v>0</v>
      </c>
      <c r="Q98" s="34">
        <f t="shared" si="36"/>
        <v>0</v>
      </c>
      <c r="R98" s="34">
        <f t="shared" si="37"/>
        <v>1</v>
      </c>
      <c r="S98" s="40">
        <f t="shared" si="24"/>
        <v>1</v>
      </c>
      <c r="T98" s="43">
        <f t="shared" si="25"/>
        <v>1</v>
      </c>
      <c r="U98" s="3">
        <f>O98*Dati!$B$3+Simulazione!P98*Dati!$B$4+Simulazione!Q98*Dati!$B$5+Simulazione!R98*Dati!$B$6</f>
        <v>40000</v>
      </c>
      <c r="V98" s="35">
        <f>IF(R98*Dati!$Q$6&lt;K98,R98*Dati!$Q$6,K98)</f>
        <v>108</v>
      </c>
      <c r="W98" s="35">
        <f>IF(R98*Dati!$P$6+SUM(V98:V98)&lt;K98,R98*Dati!$P$6,K98-SUM(V98:V98))</f>
        <v>132</v>
      </c>
      <c r="X98" s="35">
        <f>IF(R98*Dati!$O$6+SUM(V98:W98)&lt;K98,R98*Dati!$O$6,K98-SUM(V98:W98))</f>
        <v>0</v>
      </c>
      <c r="Y98" s="35">
        <f>IF(R98*Dati!$N$6+SUM(V98:X98)&lt;K98,R98*Dati!$N$6,K98-SUM(V98:X98))</f>
        <v>0</v>
      </c>
      <c r="Z98" s="35">
        <f>IF($Q98*Dati!$Q$5+SUM(V98:Y98)&lt;$K98,$Q98*Dati!$Q$5,$K98-SUM(V98:Y98))</f>
        <v>0</v>
      </c>
      <c r="AA98" s="35">
        <f>IF($Q98*Dati!$P$5+SUM(V98:Z98)&lt;$K98,$Q98*Dati!$P$5,$K98-SUM(V98:Z98))</f>
        <v>0</v>
      </c>
      <c r="AB98" s="35">
        <f>IF($Q98*Dati!$O$5+SUM(V98:AA98)&lt;$K98,$Q98*Dati!$O$5,$K98-SUM(V98:AA98))</f>
        <v>0</v>
      </c>
      <c r="AC98" s="35">
        <f>IF($Q98*Dati!$N$5+SUM(V98:AB98)&lt;$K98,$Q98*Dati!$N$5,$K98-SUM(V98:AB98))</f>
        <v>0</v>
      </c>
      <c r="AD98" s="35">
        <f>IF($P98*Dati!$Q$4+SUM(V98:AC98)&lt;$K98,$P98*Dati!$Q$4,$K98-SUM(V98:AC98))</f>
        <v>0</v>
      </c>
      <c r="AE98" s="35">
        <f>IF($P98*Dati!$P$4+SUM(V98:AD98)&lt;$K98,$P98*Dati!$P$4,$K98-SUM(V98:AD98))</f>
        <v>0</v>
      </c>
      <c r="AF98" s="35">
        <f>IF($P98*Dati!$O$4+SUM(V98:AE98)&lt;$K98,$P98*Dati!$O$4,$K98-SUM(V98:AE98))</f>
        <v>0</v>
      </c>
      <c r="AG98" s="35">
        <f>IF($P98*Dati!$N$4+SUM(V98:AF98)&lt;$K98,$P98*Dati!$N$4,$K98-SUM(V98:AF98))</f>
        <v>0</v>
      </c>
      <c r="AH98" s="35">
        <f>IF($O98*Dati!$Q$3+SUM(V98:AG98)&lt;$K98,$O98*Dati!$Q$3,$K98-SUM(V98:AG98))</f>
        <v>0</v>
      </c>
      <c r="AI98" s="35">
        <f>IF($O98*Dati!$P$3+SUM(V98:AH98)&lt;$K98,$O98*Dati!$P$3,$K98-SUM(V98:AH98))</f>
        <v>0</v>
      </c>
      <c r="AJ98" s="35">
        <f>IF($O98*Dati!$O$3+SUM(V98:AI98)&lt;$K98,$O98*Dati!$O$3,$K98-SUM(V98:AI98))</f>
        <v>0</v>
      </c>
      <c r="AK98" s="35">
        <f>IF($O98*Dati!$N$3+SUM(V98:AJ98)&lt;$K98,$O98*Dati!$N$3,$K98-SUM(V98:AJ98))</f>
        <v>0</v>
      </c>
      <c r="AL98" s="35">
        <f t="shared" si="26"/>
        <v>240</v>
      </c>
      <c r="AM98" s="3">
        <f>(V98*Dati!$U$6+W98*Dati!$T$6+X98*Dati!$S$6+Y98*Dati!$R$6)+(Z98*Dati!$U$5+AA98*Dati!$T$5+AB98*Dati!$S$5+AC98*Dati!$R$5)+(AD98*Dati!$U$4+AE98*Dati!$T$4+AF98*Dati!$S$4+AG98*Dati!$R$4)+(AH98*Dati!$U$3+AI98*Dati!$T$3+AJ98*Dati!$S$3+AK98*Dati!$R$3)</f>
        <v>91380</v>
      </c>
      <c r="AN98" s="34">
        <f t="shared" si="38"/>
        <v>1</v>
      </c>
      <c r="AO98" s="34">
        <f t="shared" si="38"/>
        <v>0</v>
      </c>
      <c r="AP98" s="34">
        <f t="shared" si="40"/>
        <v>0</v>
      </c>
      <c r="AQ98" s="34">
        <f t="shared" si="41"/>
        <v>0</v>
      </c>
      <c r="AR98" s="6">
        <f>AN98*Dati!$B$21+AO98*Dati!$B$22+AP98*Dati!$B$23+AQ98*Dati!$B$24</f>
        <v>2000</v>
      </c>
    </row>
    <row r="99" spans="1:44" x14ac:dyDescent="0.25">
      <c r="A99" s="48">
        <f t="shared" ref="A99" si="43">A87+1</f>
        <v>9</v>
      </c>
      <c r="B99" s="11">
        <f t="shared" si="27"/>
        <v>97</v>
      </c>
      <c r="C99" s="3">
        <f t="shared" si="28"/>
        <v>2286177.8333333312</v>
      </c>
      <c r="D99" s="3">
        <f t="shared" si="29"/>
        <v>41380</v>
      </c>
      <c r="E99" s="3">
        <f>IF(D99&gt;0,(IF(D99&lt;Dati!$B$46,D99*Dati!$B$47,Dati!$B$46*Dati!$B$47)+IF(IF(D99-Dati!$B$46&gt;0,D99-Dati!$B$46,0)&lt;(Dati!$C$46-Dati!$B$46),IF(D99-Dati!$B$46&gt;0,D99-Dati!$B$46,0)*Dati!$C$47,(Dati!$C$46-Dati!$B$46)*Dati!$C$47)+IF(IF(D99-Dati!$C$46&gt;0,D99-Dati!$C$46,0)&lt;(Dati!$D$46-Dati!$C$46),IF(D99-Dati!$C$46&gt;0,D99-Dati!$C$46,0)*Dati!$D$47,(Dati!$D$46-Dati!$C$46)*Dati!$D$47)+IF(IF(D99-Dati!$D$46&gt;0,D99-Dati!$D$46,0)&lt;(Dati!$E$46-Dati!$D$46),IF(D99-Dati!$D$46&gt;0,D99-Dati!$D$46,0)*Dati!$E$47,(Dati!$E$46-Dati!$D$46)*Dati!$E$47)+IF(D99-Dati!$E$46&gt;0,D99-Dati!$E$46,0)*Dati!$F$47),0)</f>
        <v>17224.233333333334</v>
      </c>
      <c r="F99" s="3">
        <f t="shared" si="23"/>
        <v>24155.766666666666</v>
      </c>
      <c r="G99" s="39">
        <f t="shared" si="30"/>
        <v>1</v>
      </c>
      <c r="H99" s="39">
        <f t="shared" si="31"/>
        <v>0</v>
      </c>
      <c r="I99" s="39">
        <f t="shared" si="32"/>
        <v>0</v>
      </c>
      <c r="J99" s="39">
        <f t="shared" si="33"/>
        <v>0</v>
      </c>
      <c r="K99" s="37">
        <f>G99*Dati!$F$9+H99*Dati!$F$10+I99*Dati!$F$11+Simulazione!J99*Dati!$F$12</f>
        <v>450</v>
      </c>
      <c r="L99" s="37">
        <f>G99*Dati!$H$9+H99*Dati!$H$10+I99*Dati!$H$11+Simulazione!J99*Dati!$H$12</f>
        <v>1</v>
      </c>
      <c r="M99" s="9">
        <f>G99*Dati!$E$9+H99*Dati!$E$10+I99*Dati!$E$11+Simulazione!J99*Dati!$E$12</f>
        <v>8000</v>
      </c>
      <c r="N99" s="9">
        <f>IF(G99-G98=0,0,(G99-G98)*Dati!$J$9)+IF(H99-H98=0,0,(H99-H98)*Dati!$J$10)+IF(I99-I98=0,0,(I99-I98)*Dati!$J$11)+IF(J99-J98=0,0,(J99-J98)*Dati!$J$12)</f>
        <v>0</v>
      </c>
      <c r="O99" s="34">
        <f t="shared" si="34"/>
        <v>0</v>
      </c>
      <c r="P99" s="34">
        <f t="shared" si="35"/>
        <v>0</v>
      </c>
      <c r="Q99" s="34">
        <f t="shared" si="36"/>
        <v>0</v>
      </c>
      <c r="R99" s="34">
        <f t="shared" si="37"/>
        <v>1</v>
      </c>
      <c r="S99" s="40">
        <f t="shared" si="24"/>
        <v>1</v>
      </c>
      <c r="T99" s="43">
        <f t="shared" si="25"/>
        <v>1</v>
      </c>
      <c r="U99" s="3">
        <f>O99*Dati!$B$3+Simulazione!P99*Dati!$B$4+Simulazione!Q99*Dati!$B$5+Simulazione!R99*Dati!$B$6</f>
        <v>40000</v>
      </c>
      <c r="V99" s="35">
        <f>IF(R99*Dati!$Q$6&lt;K99,R99*Dati!$Q$6,K99)</f>
        <v>108</v>
      </c>
      <c r="W99" s="35">
        <f>IF(R99*Dati!$P$6+SUM(V99:V99)&lt;K99,R99*Dati!$P$6,K99-SUM(V99:V99))</f>
        <v>132</v>
      </c>
      <c r="X99" s="35">
        <f>IF(R99*Dati!$O$6+SUM(V99:W99)&lt;K99,R99*Dati!$O$6,K99-SUM(V99:W99))</f>
        <v>0</v>
      </c>
      <c r="Y99" s="35">
        <f>IF(R99*Dati!$N$6+SUM(V99:X99)&lt;K99,R99*Dati!$N$6,K99-SUM(V99:X99))</f>
        <v>0</v>
      </c>
      <c r="Z99" s="35">
        <f>IF($Q99*Dati!$Q$5+SUM(V99:Y99)&lt;$K99,$Q99*Dati!$Q$5,$K99-SUM(V99:Y99))</f>
        <v>0</v>
      </c>
      <c r="AA99" s="35">
        <f>IF($Q99*Dati!$P$5+SUM(V99:Z99)&lt;$K99,$Q99*Dati!$P$5,$K99-SUM(V99:Z99))</f>
        <v>0</v>
      </c>
      <c r="AB99" s="35">
        <f>IF($Q99*Dati!$O$5+SUM(V99:AA99)&lt;$K99,$Q99*Dati!$O$5,$K99-SUM(V99:AA99))</f>
        <v>0</v>
      </c>
      <c r="AC99" s="35">
        <f>IF($Q99*Dati!$N$5+SUM(V99:AB99)&lt;$K99,$Q99*Dati!$N$5,$K99-SUM(V99:AB99))</f>
        <v>0</v>
      </c>
      <c r="AD99" s="35">
        <f>IF($P99*Dati!$Q$4+SUM(V99:AC99)&lt;$K99,$P99*Dati!$Q$4,$K99-SUM(V99:AC99))</f>
        <v>0</v>
      </c>
      <c r="AE99" s="35">
        <f>IF($P99*Dati!$P$4+SUM(V99:AD99)&lt;$K99,$P99*Dati!$P$4,$K99-SUM(V99:AD99))</f>
        <v>0</v>
      </c>
      <c r="AF99" s="35">
        <f>IF($P99*Dati!$O$4+SUM(V99:AE99)&lt;$K99,$P99*Dati!$O$4,$K99-SUM(V99:AE99))</f>
        <v>0</v>
      </c>
      <c r="AG99" s="35">
        <f>IF($P99*Dati!$N$4+SUM(V99:AF99)&lt;$K99,$P99*Dati!$N$4,$K99-SUM(V99:AF99))</f>
        <v>0</v>
      </c>
      <c r="AH99" s="35">
        <f>IF($O99*Dati!$Q$3+SUM(V99:AG99)&lt;$K99,$O99*Dati!$Q$3,$K99-SUM(V99:AG99))</f>
        <v>0</v>
      </c>
      <c r="AI99" s="35">
        <f>IF($O99*Dati!$P$3+SUM(V99:AH99)&lt;$K99,$O99*Dati!$P$3,$K99-SUM(V99:AH99))</f>
        <v>0</v>
      </c>
      <c r="AJ99" s="35">
        <f>IF($O99*Dati!$O$3+SUM(V99:AI99)&lt;$K99,$O99*Dati!$O$3,$K99-SUM(V99:AI99))</f>
        <v>0</v>
      </c>
      <c r="AK99" s="35">
        <f>IF($O99*Dati!$N$3+SUM(V99:AJ99)&lt;$K99,$O99*Dati!$N$3,$K99-SUM(V99:AJ99))</f>
        <v>0</v>
      </c>
      <c r="AL99" s="35">
        <f t="shared" si="26"/>
        <v>240</v>
      </c>
      <c r="AM99" s="3">
        <f>(V99*Dati!$U$6+W99*Dati!$T$6+X99*Dati!$S$6+Y99*Dati!$R$6)+(Z99*Dati!$U$5+AA99*Dati!$T$5+AB99*Dati!$S$5+AC99*Dati!$R$5)+(AD99*Dati!$U$4+AE99*Dati!$T$4+AF99*Dati!$S$4+AG99*Dati!$R$4)+(AH99*Dati!$U$3+AI99*Dati!$T$3+AJ99*Dati!$S$3+AK99*Dati!$R$3)</f>
        <v>91380</v>
      </c>
      <c r="AN99" s="34">
        <f t="shared" si="38"/>
        <v>1</v>
      </c>
      <c r="AO99" s="34">
        <f t="shared" si="38"/>
        <v>0</v>
      </c>
      <c r="AP99" s="34">
        <f t="shared" si="40"/>
        <v>0</v>
      </c>
      <c r="AQ99" s="34">
        <f t="shared" si="41"/>
        <v>0</v>
      </c>
      <c r="AR99" s="6">
        <f>AN99*Dati!$B$21+AO99*Dati!$B$22+AP99*Dati!$B$23+AQ99*Dati!$B$24</f>
        <v>2000</v>
      </c>
    </row>
    <row r="100" spans="1:44" x14ac:dyDescent="0.25">
      <c r="A100" s="49"/>
      <c r="B100" s="11">
        <f t="shared" si="27"/>
        <v>98</v>
      </c>
      <c r="C100" s="3">
        <f t="shared" si="28"/>
        <v>2310333.5999999978</v>
      </c>
      <c r="D100" s="3">
        <f t="shared" si="29"/>
        <v>41380</v>
      </c>
      <c r="E100" s="3">
        <f>IF(D100&gt;0,(IF(D100&lt;Dati!$B$46,D100*Dati!$B$47,Dati!$B$46*Dati!$B$47)+IF(IF(D100-Dati!$B$46&gt;0,D100-Dati!$B$46,0)&lt;(Dati!$C$46-Dati!$B$46),IF(D100-Dati!$B$46&gt;0,D100-Dati!$B$46,0)*Dati!$C$47,(Dati!$C$46-Dati!$B$46)*Dati!$C$47)+IF(IF(D100-Dati!$C$46&gt;0,D100-Dati!$C$46,0)&lt;(Dati!$D$46-Dati!$C$46),IF(D100-Dati!$C$46&gt;0,D100-Dati!$C$46,0)*Dati!$D$47,(Dati!$D$46-Dati!$C$46)*Dati!$D$47)+IF(IF(D100-Dati!$D$46&gt;0,D100-Dati!$D$46,0)&lt;(Dati!$E$46-Dati!$D$46),IF(D100-Dati!$D$46&gt;0,D100-Dati!$D$46,0)*Dati!$E$47,(Dati!$E$46-Dati!$D$46)*Dati!$E$47)+IF(D100-Dati!$E$46&gt;0,D100-Dati!$E$46,0)*Dati!$F$47),0)</f>
        <v>17224.233333333334</v>
      </c>
      <c r="F100" s="3">
        <f t="shared" si="23"/>
        <v>24155.766666666666</v>
      </c>
      <c r="G100" s="39">
        <f t="shared" si="30"/>
        <v>1</v>
      </c>
      <c r="H100" s="39">
        <f t="shared" si="31"/>
        <v>0</v>
      </c>
      <c r="I100" s="39">
        <f t="shared" si="32"/>
        <v>0</v>
      </c>
      <c r="J100" s="39">
        <f t="shared" si="33"/>
        <v>0</v>
      </c>
      <c r="K100" s="37">
        <f>G100*Dati!$F$9+H100*Dati!$F$10+I100*Dati!$F$11+Simulazione!J100*Dati!$F$12</f>
        <v>450</v>
      </c>
      <c r="L100" s="37">
        <f>G100*Dati!$H$9+H100*Dati!$H$10+I100*Dati!$H$11+Simulazione!J100*Dati!$H$12</f>
        <v>1</v>
      </c>
      <c r="M100" s="9">
        <f>G100*Dati!$E$9+H100*Dati!$E$10+I100*Dati!$E$11+Simulazione!J100*Dati!$E$12</f>
        <v>8000</v>
      </c>
      <c r="N100" s="9">
        <f>IF(G100-G99=0,0,(G100-G99)*Dati!$J$9)+IF(H100-H99=0,0,(H100-H99)*Dati!$J$10)+IF(I100-I99=0,0,(I100-I99)*Dati!$J$11)+IF(J100-J99=0,0,(J100-J99)*Dati!$J$12)</f>
        <v>0</v>
      </c>
      <c r="O100" s="34">
        <f t="shared" si="34"/>
        <v>0</v>
      </c>
      <c r="P100" s="34">
        <f t="shared" si="35"/>
        <v>0</v>
      </c>
      <c r="Q100" s="34">
        <f t="shared" si="36"/>
        <v>0</v>
      </c>
      <c r="R100" s="34">
        <f t="shared" si="37"/>
        <v>1</v>
      </c>
      <c r="S100" s="40">
        <f t="shared" si="24"/>
        <v>1</v>
      </c>
      <c r="T100" s="43">
        <f t="shared" si="25"/>
        <v>1</v>
      </c>
      <c r="U100" s="3">
        <f>O100*Dati!$B$3+Simulazione!P100*Dati!$B$4+Simulazione!Q100*Dati!$B$5+Simulazione!R100*Dati!$B$6</f>
        <v>40000</v>
      </c>
      <c r="V100" s="35">
        <f>IF(R100*Dati!$Q$6&lt;K100,R100*Dati!$Q$6,K100)</f>
        <v>108</v>
      </c>
      <c r="W100" s="35">
        <f>IF(R100*Dati!$P$6+SUM(V100:V100)&lt;K100,R100*Dati!$P$6,K100-SUM(V100:V100))</f>
        <v>132</v>
      </c>
      <c r="X100" s="35">
        <f>IF(R100*Dati!$O$6+SUM(V100:W100)&lt;K100,R100*Dati!$O$6,K100-SUM(V100:W100))</f>
        <v>0</v>
      </c>
      <c r="Y100" s="35">
        <f>IF(R100*Dati!$N$6+SUM(V100:X100)&lt;K100,R100*Dati!$N$6,K100-SUM(V100:X100))</f>
        <v>0</v>
      </c>
      <c r="Z100" s="35">
        <f>IF($Q100*Dati!$Q$5+SUM(V100:Y100)&lt;$K100,$Q100*Dati!$Q$5,$K100-SUM(V100:Y100))</f>
        <v>0</v>
      </c>
      <c r="AA100" s="35">
        <f>IF($Q100*Dati!$P$5+SUM(V100:Z100)&lt;$K100,$Q100*Dati!$P$5,$K100-SUM(V100:Z100))</f>
        <v>0</v>
      </c>
      <c r="AB100" s="35">
        <f>IF($Q100*Dati!$O$5+SUM(V100:AA100)&lt;$K100,$Q100*Dati!$O$5,$K100-SUM(V100:AA100))</f>
        <v>0</v>
      </c>
      <c r="AC100" s="35">
        <f>IF($Q100*Dati!$N$5+SUM(V100:AB100)&lt;$K100,$Q100*Dati!$N$5,$K100-SUM(V100:AB100))</f>
        <v>0</v>
      </c>
      <c r="AD100" s="35">
        <f>IF($P100*Dati!$Q$4+SUM(V100:AC100)&lt;$K100,$P100*Dati!$Q$4,$K100-SUM(V100:AC100))</f>
        <v>0</v>
      </c>
      <c r="AE100" s="35">
        <f>IF($P100*Dati!$P$4+SUM(V100:AD100)&lt;$K100,$P100*Dati!$P$4,$K100-SUM(V100:AD100))</f>
        <v>0</v>
      </c>
      <c r="AF100" s="35">
        <f>IF($P100*Dati!$O$4+SUM(V100:AE100)&lt;$K100,$P100*Dati!$O$4,$K100-SUM(V100:AE100))</f>
        <v>0</v>
      </c>
      <c r="AG100" s="35">
        <f>IF($P100*Dati!$N$4+SUM(V100:AF100)&lt;$K100,$P100*Dati!$N$4,$K100-SUM(V100:AF100))</f>
        <v>0</v>
      </c>
      <c r="AH100" s="35">
        <f>IF($O100*Dati!$Q$3+SUM(V100:AG100)&lt;$K100,$O100*Dati!$Q$3,$K100-SUM(V100:AG100))</f>
        <v>0</v>
      </c>
      <c r="AI100" s="35">
        <f>IF($O100*Dati!$P$3+SUM(V100:AH100)&lt;$K100,$O100*Dati!$P$3,$K100-SUM(V100:AH100))</f>
        <v>0</v>
      </c>
      <c r="AJ100" s="35">
        <f>IF($O100*Dati!$O$3+SUM(V100:AI100)&lt;$K100,$O100*Dati!$O$3,$K100-SUM(V100:AI100))</f>
        <v>0</v>
      </c>
      <c r="AK100" s="35">
        <f>IF($O100*Dati!$N$3+SUM(V100:AJ100)&lt;$K100,$O100*Dati!$N$3,$K100-SUM(V100:AJ100))</f>
        <v>0</v>
      </c>
      <c r="AL100" s="35">
        <f t="shared" si="26"/>
        <v>240</v>
      </c>
      <c r="AM100" s="3">
        <f>(V100*Dati!$U$6+W100*Dati!$T$6+X100*Dati!$S$6+Y100*Dati!$R$6)+(Z100*Dati!$U$5+AA100*Dati!$T$5+AB100*Dati!$S$5+AC100*Dati!$R$5)+(AD100*Dati!$U$4+AE100*Dati!$T$4+AF100*Dati!$S$4+AG100*Dati!$R$4)+(AH100*Dati!$U$3+AI100*Dati!$T$3+AJ100*Dati!$S$3+AK100*Dati!$R$3)</f>
        <v>91380</v>
      </c>
      <c r="AN100" s="34">
        <f t="shared" si="38"/>
        <v>1</v>
      </c>
      <c r="AO100" s="34">
        <f t="shared" si="38"/>
        <v>0</v>
      </c>
      <c r="AP100" s="34">
        <f t="shared" si="40"/>
        <v>0</v>
      </c>
      <c r="AQ100" s="34">
        <f t="shared" si="41"/>
        <v>0</v>
      </c>
      <c r="AR100" s="6">
        <f>AN100*Dati!$B$21+AO100*Dati!$B$22+AP100*Dati!$B$23+AQ100*Dati!$B$24</f>
        <v>2000</v>
      </c>
    </row>
    <row r="101" spans="1:44" x14ac:dyDescent="0.25">
      <c r="A101" s="49"/>
      <c r="B101" s="11">
        <f t="shared" si="27"/>
        <v>99</v>
      </c>
      <c r="C101" s="3">
        <f t="shared" si="28"/>
        <v>2334489.3666666644</v>
      </c>
      <c r="D101" s="3">
        <f t="shared" si="29"/>
        <v>41380</v>
      </c>
      <c r="E101" s="3">
        <f>IF(D101&gt;0,(IF(D101&lt;Dati!$B$46,D101*Dati!$B$47,Dati!$B$46*Dati!$B$47)+IF(IF(D101-Dati!$B$46&gt;0,D101-Dati!$B$46,0)&lt;(Dati!$C$46-Dati!$B$46),IF(D101-Dati!$B$46&gt;0,D101-Dati!$B$46,0)*Dati!$C$47,(Dati!$C$46-Dati!$B$46)*Dati!$C$47)+IF(IF(D101-Dati!$C$46&gt;0,D101-Dati!$C$46,0)&lt;(Dati!$D$46-Dati!$C$46),IF(D101-Dati!$C$46&gt;0,D101-Dati!$C$46,0)*Dati!$D$47,(Dati!$D$46-Dati!$C$46)*Dati!$D$47)+IF(IF(D101-Dati!$D$46&gt;0,D101-Dati!$D$46,0)&lt;(Dati!$E$46-Dati!$D$46),IF(D101-Dati!$D$46&gt;0,D101-Dati!$D$46,0)*Dati!$E$47,(Dati!$E$46-Dati!$D$46)*Dati!$E$47)+IF(D101-Dati!$E$46&gt;0,D101-Dati!$E$46,0)*Dati!$F$47),0)</f>
        <v>17224.233333333334</v>
      </c>
      <c r="F101" s="3">
        <f t="shared" si="23"/>
        <v>24155.766666666666</v>
      </c>
      <c r="G101" s="39">
        <f t="shared" si="30"/>
        <v>1</v>
      </c>
      <c r="H101" s="39">
        <f t="shared" si="31"/>
        <v>0</v>
      </c>
      <c r="I101" s="39">
        <f t="shared" si="32"/>
        <v>0</v>
      </c>
      <c r="J101" s="39">
        <f t="shared" si="33"/>
        <v>0</v>
      </c>
      <c r="K101" s="37">
        <f>G101*Dati!$F$9+H101*Dati!$F$10+I101*Dati!$F$11+Simulazione!J101*Dati!$F$12</f>
        <v>450</v>
      </c>
      <c r="L101" s="37">
        <f>G101*Dati!$H$9+H101*Dati!$H$10+I101*Dati!$H$11+Simulazione!J101*Dati!$H$12</f>
        <v>1</v>
      </c>
      <c r="M101" s="9">
        <f>G101*Dati!$E$9+H101*Dati!$E$10+I101*Dati!$E$11+Simulazione!J101*Dati!$E$12</f>
        <v>8000</v>
      </c>
      <c r="N101" s="9">
        <f>IF(G101-G100=0,0,(G101-G100)*Dati!$J$9)+IF(H101-H100=0,0,(H101-H100)*Dati!$J$10)+IF(I101-I100=0,0,(I101-I100)*Dati!$J$11)+IF(J101-J100=0,0,(J101-J100)*Dati!$J$12)</f>
        <v>0</v>
      </c>
      <c r="O101" s="34">
        <f t="shared" si="34"/>
        <v>0</v>
      </c>
      <c r="P101" s="34">
        <f t="shared" si="35"/>
        <v>0</v>
      </c>
      <c r="Q101" s="34">
        <f t="shared" si="36"/>
        <v>0</v>
      </c>
      <c r="R101" s="34">
        <f t="shared" si="37"/>
        <v>1</v>
      </c>
      <c r="S101" s="40">
        <f t="shared" si="24"/>
        <v>1</v>
      </c>
      <c r="T101" s="43">
        <f t="shared" si="25"/>
        <v>1</v>
      </c>
      <c r="U101" s="3">
        <f>O101*Dati!$B$3+Simulazione!P101*Dati!$B$4+Simulazione!Q101*Dati!$B$5+Simulazione!R101*Dati!$B$6</f>
        <v>40000</v>
      </c>
      <c r="V101" s="35">
        <f>IF(R101*Dati!$Q$6&lt;K101,R101*Dati!$Q$6,K101)</f>
        <v>108</v>
      </c>
      <c r="W101" s="35">
        <f>IF(R101*Dati!$P$6+SUM(V101:V101)&lt;K101,R101*Dati!$P$6,K101-SUM(V101:V101))</f>
        <v>132</v>
      </c>
      <c r="X101" s="35">
        <f>IF(R101*Dati!$O$6+SUM(V101:W101)&lt;K101,R101*Dati!$O$6,K101-SUM(V101:W101))</f>
        <v>0</v>
      </c>
      <c r="Y101" s="35">
        <f>IF(R101*Dati!$N$6+SUM(V101:X101)&lt;K101,R101*Dati!$N$6,K101-SUM(V101:X101))</f>
        <v>0</v>
      </c>
      <c r="Z101" s="35">
        <f>IF($Q101*Dati!$Q$5+SUM(V101:Y101)&lt;$K101,$Q101*Dati!$Q$5,$K101-SUM(V101:Y101))</f>
        <v>0</v>
      </c>
      <c r="AA101" s="35">
        <f>IF($Q101*Dati!$P$5+SUM(V101:Z101)&lt;$K101,$Q101*Dati!$P$5,$K101-SUM(V101:Z101))</f>
        <v>0</v>
      </c>
      <c r="AB101" s="35">
        <f>IF($Q101*Dati!$O$5+SUM(V101:AA101)&lt;$K101,$Q101*Dati!$O$5,$K101-SUM(V101:AA101))</f>
        <v>0</v>
      </c>
      <c r="AC101" s="35">
        <f>IF($Q101*Dati!$N$5+SUM(V101:AB101)&lt;$K101,$Q101*Dati!$N$5,$K101-SUM(V101:AB101))</f>
        <v>0</v>
      </c>
      <c r="AD101" s="35">
        <f>IF($P101*Dati!$Q$4+SUM(V101:AC101)&lt;$K101,$P101*Dati!$Q$4,$K101-SUM(V101:AC101))</f>
        <v>0</v>
      </c>
      <c r="AE101" s="35">
        <f>IF($P101*Dati!$P$4+SUM(V101:AD101)&lt;$K101,$P101*Dati!$P$4,$K101-SUM(V101:AD101))</f>
        <v>0</v>
      </c>
      <c r="AF101" s="35">
        <f>IF($P101*Dati!$O$4+SUM(V101:AE101)&lt;$K101,$P101*Dati!$O$4,$K101-SUM(V101:AE101))</f>
        <v>0</v>
      </c>
      <c r="AG101" s="35">
        <f>IF($P101*Dati!$N$4+SUM(V101:AF101)&lt;$K101,$P101*Dati!$N$4,$K101-SUM(V101:AF101))</f>
        <v>0</v>
      </c>
      <c r="AH101" s="35">
        <f>IF($O101*Dati!$Q$3+SUM(V101:AG101)&lt;$K101,$O101*Dati!$Q$3,$K101-SUM(V101:AG101))</f>
        <v>0</v>
      </c>
      <c r="AI101" s="35">
        <f>IF($O101*Dati!$P$3+SUM(V101:AH101)&lt;$K101,$O101*Dati!$P$3,$K101-SUM(V101:AH101))</f>
        <v>0</v>
      </c>
      <c r="AJ101" s="35">
        <f>IF($O101*Dati!$O$3+SUM(V101:AI101)&lt;$K101,$O101*Dati!$O$3,$K101-SUM(V101:AI101))</f>
        <v>0</v>
      </c>
      <c r="AK101" s="35">
        <f>IF($O101*Dati!$N$3+SUM(V101:AJ101)&lt;$K101,$O101*Dati!$N$3,$K101-SUM(V101:AJ101))</f>
        <v>0</v>
      </c>
      <c r="AL101" s="35">
        <f t="shared" si="26"/>
        <v>240</v>
      </c>
      <c r="AM101" s="3">
        <f>(V101*Dati!$U$6+W101*Dati!$T$6+X101*Dati!$S$6+Y101*Dati!$R$6)+(Z101*Dati!$U$5+AA101*Dati!$T$5+AB101*Dati!$S$5+AC101*Dati!$R$5)+(AD101*Dati!$U$4+AE101*Dati!$T$4+AF101*Dati!$S$4+AG101*Dati!$R$4)+(AH101*Dati!$U$3+AI101*Dati!$T$3+AJ101*Dati!$S$3+AK101*Dati!$R$3)</f>
        <v>91380</v>
      </c>
      <c r="AN101" s="34">
        <f t="shared" ref="AN101:AO132" si="44">AN100</f>
        <v>1</v>
      </c>
      <c r="AO101" s="34">
        <f t="shared" si="44"/>
        <v>0</v>
      </c>
      <c r="AP101" s="34">
        <f t="shared" si="40"/>
        <v>0</v>
      </c>
      <c r="AQ101" s="34">
        <f t="shared" si="41"/>
        <v>0</v>
      </c>
      <c r="AR101" s="6">
        <f>AN101*Dati!$B$21+AO101*Dati!$B$22+AP101*Dati!$B$23+AQ101*Dati!$B$24</f>
        <v>2000</v>
      </c>
    </row>
    <row r="102" spans="1:44" x14ac:dyDescent="0.25">
      <c r="A102" s="49"/>
      <c r="B102" s="11">
        <f t="shared" si="27"/>
        <v>100</v>
      </c>
      <c r="C102" s="3">
        <f t="shared" si="28"/>
        <v>2358645.133333331</v>
      </c>
      <c r="D102" s="3">
        <f t="shared" si="29"/>
        <v>41380</v>
      </c>
      <c r="E102" s="3">
        <f>IF(D102&gt;0,(IF(D102&lt;Dati!$B$46,D102*Dati!$B$47,Dati!$B$46*Dati!$B$47)+IF(IF(D102-Dati!$B$46&gt;0,D102-Dati!$B$46,0)&lt;(Dati!$C$46-Dati!$B$46),IF(D102-Dati!$B$46&gt;0,D102-Dati!$B$46,0)*Dati!$C$47,(Dati!$C$46-Dati!$B$46)*Dati!$C$47)+IF(IF(D102-Dati!$C$46&gt;0,D102-Dati!$C$46,0)&lt;(Dati!$D$46-Dati!$C$46),IF(D102-Dati!$C$46&gt;0,D102-Dati!$C$46,0)*Dati!$D$47,(Dati!$D$46-Dati!$C$46)*Dati!$D$47)+IF(IF(D102-Dati!$D$46&gt;0,D102-Dati!$D$46,0)&lt;(Dati!$E$46-Dati!$D$46),IF(D102-Dati!$D$46&gt;0,D102-Dati!$D$46,0)*Dati!$E$47,(Dati!$E$46-Dati!$D$46)*Dati!$E$47)+IF(D102-Dati!$E$46&gt;0,D102-Dati!$E$46,0)*Dati!$F$47),0)</f>
        <v>17224.233333333334</v>
      </c>
      <c r="F102" s="3">
        <f t="shared" si="23"/>
        <v>24155.766666666666</v>
      </c>
      <c r="G102" s="39">
        <f t="shared" si="30"/>
        <v>1</v>
      </c>
      <c r="H102" s="39">
        <f t="shared" si="31"/>
        <v>0</v>
      </c>
      <c r="I102" s="39">
        <f t="shared" si="32"/>
        <v>0</v>
      </c>
      <c r="J102" s="39">
        <f t="shared" si="33"/>
        <v>0</v>
      </c>
      <c r="K102" s="37">
        <f>G102*Dati!$F$9+H102*Dati!$F$10+I102*Dati!$F$11+Simulazione!J102*Dati!$F$12</f>
        <v>450</v>
      </c>
      <c r="L102" s="37">
        <f>G102*Dati!$H$9+H102*Dati!$H$10+I102*Dati!$H$11+Simulazione!J102*Dati!$H$12</f>
        <v>1</v>
      </c>
      <c r="M102" s="9">
        <f>G102*Dati!$E$9+H102*Dati!$E$10+I102*Dati!$E$11+Simulazione!J102*Dati!$E$12</f>
        <v>8000</v>
      </c>
      <c r="N102" s="9">
        <f>IF(G102-G101=0,0,(G102-G101)*Dati!$J$9)+IF(H102-H101=0,0,(H102-H101)*Dati!$J$10)+IF(I102-I101=0,0,(I102-I101)*Dati!$J$11)+IF(J102-J101=0,0,(J102-J101)*Dati!$J$12)</f>
        <v>0</v>
      </c>
      <c r="O102" s="34">
        <f t="shared" si="34"/>
        <v>0</v>
      </c>
      <c r="P102" s="34">
        <f t="shared" si="35"/>
        <v>0</v>
      </c>
      <c r="Q102" s="34">
        <f t="shared" si="36"/>
        <v>0</v>
      </c>
      <c r="R102" s="34">
        <f t="shared" si="37"/>
        <v>1</v>
      </c>
      <c r="S102" s="40">
        <f t="shared" si="24"/>
        <v>1</v>
      </c>
      <c r="T102" s="43">
        <f t="shared" si="25"/>
        <v>1</v>
      </c>
      <c r="U102" s="3">
        <f>O102*Dati!$B$3+Simulazione!P102*Dati!$B$4+Simulazione!Q102*Dati!$B$5+Simulazione!R102*Dati!$B$6</f>
        <v>40000</v>
      </c>
      <c r="V102" s="35">
        <f>IF(R102*Dati!$Q$6&lt;K102,R102*Dati!$Q$6,K102)</f>
        <v>108</v>
      </c>
      <c r="W102" s="35">
        <f>IF(R102*Dati!$P$6+SUM(V102:V102)&lt;K102,R102*Dati!$P$6,K102-SUM(V102:V102))</f>
        <v>132</v>
      </c>
      <c r="X102" s="35">
        <f>IF(R102*Dati!$O$6+SUM(V102:W102)&lt;K102,R102*Dati!$O$6,K102-SUM(V102:W102))</f>
        <v>0</v>
      </c>
      <c r="Y102" s="35">
        <f>IF(R102*Dati!$N$6+SUM(V102:X102)&lt;K102,R102*Dati!$N$6,K102-SUM(V102:X102))</f>
        <v>0</v>
      </c>
      <c r="Z102" s="35">
        <f>IF($Q102*Dati!$Q$5+SUM(V102:Y102)&lt;$K102,$Q102*Dati!$Q$5,$K102-SUM(V102:Y102))</f>
        <v>0</v>
      </c>
      <c r="AA102" s="35">
        <f>IF($Q102*Dati!$P$5+SUM(V102:Z102)&lt;$K102,$Q102*Dati!$P$5,$K102-SUM(V102:Z102))</f>
        <v>0</v>
      </c>
      <c r="AB102" s="35">
        <f>IF($Q102*Dati!$O$5+SUM(V102:AA102)&lt;$K102,$Q102*Dati!$O$5,$K102-SUM(V102:AA102))</f>
        <v>0</v>
      </c>
      <c r="AC102" s="35">
        <f>IF($Q102*Dati!$N$5+SUM(V102:AB102)&lt;$K102,$Q102*Dati!$N$5,$K102-SUM(V102:AB102))</f>
        <v>0</v>
      </c>
      <c r="AD102" s="35">
        <f>IF($P102*Dati!$Q$4+SUM(V102:AC102)&lt;$K102,$P102*Dati!$Q$4,$K102-SUM(V102:AC102))</f>
        <v>0</v>
      </c>
      <c r="AE102" s="35">
        <f>IF($P102*Dati!$P$4+SUM(V102:AD102)&lt;$K102,$P102*Dati!$P$4,$K102-SUM(V102:AD102))</f>
        <v>0</v>
      </c>
      <c r="AF102" s="35">
        <f>IF($P102*Dati!$O$4+SUM(V102:AE102)&lt;$K102,$P102*Dati!$O$4,$K102-SUM(V102:AE102))</f>
        <v>0</v>
      </c>
      <c r="AG102" s="35">
        <f>IF($P102*Dati!$N$4+SUM(V102:AF102)&lt;$K102,$P102*Dati!$N$4,$K102-SUM(V102:AF102))</f>
        <v>0</v>
      </c>
      <c r="AH102" s="35">
        <f>IF($O102*Dati!$Q$3+SUM(V102:AG102)&lt;$K102,$O102*Dati!$Q$3,$K102-SUM(V102:AG102))</f>
        <v>0</v>
      </c>
      <c r="AI102" s="35">
        <f>IF($O102*Dati!$P$3+SUM(V102:AH102)&lt;$K102,$O102*Dati!$P$3,$K102-SUM(V102:AH102))</f>
        <v>0</v>
      </c>
      <c r="AJ102" s="35">
        <f>IF($O102*Dati!$O$3+SUM(V102:AI102)&lt;$K102,$O102*Dati!$O$3,$K102-SUM(V102:AI102))</f>
        <v>0</v>
      </c>
      <c r="AK102" s="35">
        <f>IF($O102*Dati!$N$3+SUM(V102:AJ102)&lt;$K102,$O102*Dati!$N$3,$K102-SUM(V102:AJ102))</f>
        <v>0</v>
      </c>
      <c r="AL102" s="35">
        <f t="shared" si="26"/>
        <v>240</v>
      </c>
      <c r="AM102" s="3">
        <f>(V102*Dati!$U$6+W102*Dati!$T$6+X102*Dati!$S$6+Y102*Dati!$R$6)+(Z102*Dati!$U$5+AA102*Dati!$T$5+AB102*Dati!$S$5+AC102*Dati!$R$5)+(AD102*Dati!$U$4+AE102*Dati!$T$4+AF102*Dati!$S$4+AG102*Dati!$R$4)+(AH102*Dati!$U$3+AI102*Dati!$T$3+AJ102*Dati!$S$3+AK102*Dati!$R$3)</f>
        <v>91380</v>
      </c>
      <c r="AN102" s="34">
        <f t="shared" si="44"/>
        <v>1</v>
      </c>
      <c r="AO102" s="34">
        <f t="shared" si="44"/>
        <v>0</v>
      </c>
      <c r="AP102" s="34">
        <f t="shared" si="40"/>
        <v>0</v>
      </c>
      <c r="AQ102" s="34">
        <f t="shared" si="41"/>
        <v>0</v>
      </c>
      <c r="AR102" s="6">
        <f>AN102*Dati!$B$21+AO102*Dati!$B$22+AP102*Dati!$B$23+AQ102*Dati!$B$24</f>
        <v>2000</v>
      </c>
    </row>
    <row r="103" spans="1:44" x14ac:dyDescent="0.25">
      <c r="A103" s="49"/>
      <c r="B103" s="11">
        <f t="shared" si="27"/>
        <v>101</v>
      </c>
      <c r="C103" s="3">
        <f t="shared" si="28"/>
        <v>2382800.8999999976</v>
      </c>
      <c r="D103" s="3">
        <f t="shared" si="29"/>
        <v>41380</v>
      </c>
      <c r="E103" s="3">
        <f>IF(D103&gt;0,(IF(D103&lt;Dati!$B$46,D103*Dati!$B$47,Dati!$B$46*Dati!$B$47)+IF(IF(D103-Dati!$B$46&gt;0,D103-Dati!$B$46,0)&lt;(Dati!$C$46-Dati!$B$46),IF(D103-Dati!$B$46&gt;0,D103-Dati!$B$46,0)*Dati!$C$47,(Dati!$C$46-Dati!$B$46)*Dati!$C$47)+IF(IF(D103-Dati!$C$46&gt;0,D103-Dati!$C$46,0)&lt;(Dati!$D$46-Dati!$C$46),IF(D103-Dati!$C$46&gt;0,D103-Dati!$C$46,0)*Dati!$D$47,(Dati!$D$46-Dati!$C$46)*Dati!$D$47)+IF(IF(D103-Dati!$D$46&gt;0,D103-Dati!$D$46,0)&lt;(Dati!$E$46-Dati!$D$46),IF(D103-Dati!$D$46&gt;0,D103-Dati!$D$46,0)*Dati!$E$47,(Dati!$E$46-Dati!$D$46)*Dati!$E$47)+IF(D103-Dati!$E$46&gt;0,D103-Dati!$E$46,0)*Dati!$F$47),0)</f>
        <v>17224.233333333334</v>
      </c>
      <c r="F103" s="3">
        <f t="shared" si="23"/>
        <v>24155.766666666666</v>
      </c>
      <c r="G103" s="39">
        <f t="shared" si="30"/>
        <v>1</v>
      </c>
      <c r="H103" s="39">
        <f t="shared" si="31"/>
        <v>0</v>
      </c>
      <c r="I103" s="39">
        <f t="shared" si="32"/>
        <v>0</v>
      </c>
      <c r="J103" s="39">
        <f t="shared" si="33"/>
        <v>0</v>
      </c>
      <c r="K103" s="37">
        <f>G103*Dati!$F$9+H103*Dati!$F$10+I103*Dati!$F$11+Simulazione!J103*Dati!$F$12</f>
        <v>450</v>
      </c>
      <c r="L103" s="37">
        <f>G103*Dati!$H$9+H103*Dati!$H$10+I103*Dati!$H$11+Simulazione!J103*Dati!$H$12</f>
        <v>1</v>
      </c>
      <c r="M103" s="9">
        <f>G103*Dati!$E$9+H103*Dati!$E$10+I103*Dati!$E$11+Simulazione!J103*Dati!$E$12</f>
        <v>8000</v>
      </c>
      <c r="N103" s="9">
        <f>IF(G103-G102=0,0,(G103-G102)*Dati!$J$9)+IF(H103-H102=0,0,(H103-H102)*Dati!$J$10)+IF(I103-I102=0,0,(I103-I102)*Dati!$J$11)+IF(J103-J102=0,0,(J103-J102)*Dati!$J$12)</f>
        <v>0</v>
      </c>
      <c r="O103" s="34">
        <f t="shared" si="34"/>
        <v>0</v>
      </c>
      <c r="P103" s="34">
        <f t="shared" si="35"/>
        <v>0</v>
      </c>
      <c r="Q103" s="34">
        <f t="shared" si="36"/>
        <v>0</v>
      </c>
      <c r="R103" s="34">
        <f t="shared" si="37"/>
        <v>1</v>
      </c>
      <c r="S103" s="40">
        <f t="shared" si="24"/>
        <v>1</v>
      </c>
      <c r="T103" s="43">
        <f t="shared" si="25"/>
        <v>1</v>
      </c>
      <c r="U103" s="3">
        <f>O103*Dati!$B$3+Simulazione!P103*Dati!$B$4+Simulazione!Q103*Dati!$B$5+Simulazione!R103*Dati!$B$6</f>
        <v>40000</v>
      </c>
      <c r="V103" s="35">
        <f>IF(R103*Dati!$Q$6&lt;K103,R103*Dati!$Q$6,K103)</f>
        <v>108</v>
      </c>
      <c r="W103" s="35">
        <f>IF(R103*Dati!$P$6+SUM(V103:V103)&lt;K103,R103*Dati!$P$6,K103-SUM(V103:V103))</f>
        <v>132</v>
      </c>
      <c r="X103" s="35">
        <f>IF(R103*Dati!$O$6+SUM(V103:W103)&lt;K103,R103*Dati!$O$6,K103-SUM(V103:W103))</f>
        <v>0</v>
      </c>
      <c r="Y103" s="35">
        <f>IF(R103*Dati!$N$6+SUM(V103:X103)&lt;K103,R103*Dati!$N$6,K103-SUM(V103:X103))</f>
        <v>0</v>
      </c>
      <c r="Z103" s="35">
        <f>IF($Q103*Dati!$Q$5+SUM(V103:Y103)&lt;$K103,$Q103*Dati!$Q$5,$K103-SUM(V103:Y103))</f>
        <v>0</v>
      </c>
      <c r="AA103" s="35">
        <f>IF($Q103*Dati!$P$5+SUM(V103:Z103)&lt;$K103,$Q103*Dati!$P$5,$K103-SUM(V103:Z103))</f>
        <v>0</v>
      </c>
      <c r="AB103" s="35">
        <f>IF($Q103*Dati!$O$5+SUM(V103:AA103)&lt;$K103,$Q103*Dati!$O$5,$K103-SUM(V103:AA103))</f>
        <v>0</v>
      </c>
      <c r="AC103" s="35">
        <f>IF($Q103*Dati!$N$5+SUM(V103:AB103)&lt;$K103,$Q103*Dati!$N$5,$K103-SUM(V103:AB103))</f>
        <v>0</v>
      </c>
      <c r="AD103" s="35">
        <f>IF($P103*Dati!$Q$4+SUM(V103:AC103)&lt;$K103,$P103*Dati!$Q$4,$K103-SUM(V103:AC103))</f>
        <v>0</v>
      </c>
      <c r="AE103" s="35">
        <f>IF($P103*Dati!$P$4+SUM(V103:AD103)&lt;$K103,$P103*Dati!$P$4,$K103-SUM(V103:AD103))</f>
        <v>0</v>
      </c>
      <c r="AF103" s="35">
        <f>IF($P103*Dati!$O$4+SUM(V103:AE103)&lt;$K103,$P103*Dati!$O$4,$K103-SUM(V103:AE103))</f>
        <v>0</v>
      </c>
      <c r="AG103" s="35">
        <f>IF($P103*Dati!$N$4+SUM(V103:AF103)&lt;$K103,$P103*Dati!$N$4,$K103-SUM(V103:AF103))</f>
        <v>0</v>
      </c>
      <c r="AH103" s="35">
        <f>IF($O103*Dati!$Q$3+SUM(V103:AG103)&lt;$K103,$O103*Dati!$Q$3,$K103-SUM(V103:AG103))</f>
        <v>0</v>
      </c>
      <c r="AI103" s="35">
        <f>IF($O103*Dati!$P$3+SUM(V103:AH103)&lt;$K103,$O103*Dati!$P$3,$K103-SUM(V103:AH103))</f>
        <v>0</v>
      </c>
      <c r="AJ103" s="35">
        <f>IF($O103*Dati!$O$3+SUM(V103:AI103)&lt;$K103,$O103*Dati!$O$3,$K103-SUM(V103:AI103))</f>
        <v>0</v>
      </c>
      <c r="AK103" s="35">
        <f>IF($O103*Dati!$N$3+SUM(V103:AJ103)&lt;$K103,$O103*Dati!$N$3,$K103-SUM(V103:AJ103))</f>
        <v>0</v>
      </c>
      <c r="AL103" s="35">
        <f t="shared" si="26"/>
        <v>240</v>
      </c>
      <c r="AM103" s="3">
        <f>(V103*Dati!$U$6+W103*Dati!$T$6+X103*Dati!$S$6+Y103*Dati!$R$6)+(Z103*Dati!$U$5+AA103*Dati!$T$5+AB103*Dati!$S$5+AC103*Dati!$R$5)+(AD103*Dati!$U$4+AE103*Dati!$T$4+AF103*Dati!$S$4+AG103*Dati!$R$4)+(AH103*Dati!$U$3+AI103*Dati!$T$3+AJ103*Dati!$S$3+AK103*Dati!$R$3)</f>
        <v>91380</v>
      </c>
      <c r="AN103" s="34">
        <f t="shared" si="44"/>
        <v>1</v>
      </c>
      <c r="AO103" s="34">
        <f t="shared" si="44"/>
        <v>0</v>
      </c>
      <c r="AP103" s="34">
        <f t="shared" si="40"/>
        <v>0</v>
      </c>
      <c r="AQ103" s="34">
        <f t="shared" si="41"/>
        <v>0</v>
      </c>
      <c r="AR103" s="6">
        <f>AN103*Dati!$B$21+AO103*Dati!$B$22+AP103*Dati!$B$23+AQ103*Dati!$B$24</f>
        <v>2000</v>
      </c>
    </row>
    <row r="104" spans="1:44" x14ac:dyDescent="0.25">
      <c r="A104" s="49"/>
      <c r="B104" s="11">
        <f t="shared" si="27"/>
        <v>102</v>
      </c>
      <c r="C104" s="3">
        <f t="shared" si="28"/>
        <v>2406956.6666666642</v>
      </c>
      <c r="D104" s="3">
        <f t="shared" si="29"/>
        <v>41380</v>
      </c>
      <c r="E104" s="3">
        <f>IF(D104&gt;0,(IF(D104&lt;Dati!$B$46,D104*Dati!$B$47,Dati!$B$46*Dati!$B$47)+IF(IF(D104-Dati!$B$46&gt;0,D104-Dati!$B$46,0)&lt;(Dati!$C$46-Dati!$B$46),IF(D104-Dati!$B$46&gt;0,D104-Dati!$B$46,0)*Dati!$C$47,(Dati!$C$46-Dati!$B$46)*Dati!$C$47)+IF(IF(D104-Dati!$C$46&gt;0,D104-Dati!$C$46,0)&lt;(Dati!$D$46-Dati!$C$46),IF(D104-Dati!$C$46&gt;0,D104-Dati!$C$46,0)*Dati!$D$47,(Dati!$D$46-Dati!$C$46)*Dati!$D$47)+IF(IF(D104-Dati!$D$46&gt;0,D104-Dati!$D$46,0)&lt;(Dati!$E$46-Dati!$D$46),IF(D104-Dati!$D$46&gt;0,D104-Dati!$D$46,0)*Dati!$E$47,(Dati!$E$46-Dati!$D$46)*Dati!$E$47)+IF(D104-Dati!$E$46&gt;0,D104-Dati!$E$46,0)*Dati!$F$47),0)</f>
        <v>17224.233333333334</v>
      </c>
      <c r="F104" s="3">
        <f t="shared" si="23"/>
        <v>24155.766666666666</v>
      </c>
      <c r="G104" s="39">
        <f t="shared" si="30"/>
        <v>1</v>
      </c>
      <c r="H104" s="39">
        <f t="shared" si="31"/>
        <v>0</v>
      </c>
      <c r="I104" s="39">
        <f t="shared" si="32"/>
        <v>0</v>
      </c>
      <c r="J104" s="39">
        <f t="shared" si="33"/>
        <v>0</v>
      </c>
      <c r="K104" s="37">
        <f>G104*Dati!$F$9+H104*Dati!$F$10+I104*Dati!$F$11+Simulazione!J104*Dati!$F$12</f>
        <v>450</v>
      </c>
      <c r="L104" s="37">
        <f>G104*Dati!$H$9+H104*Dati!$H$10+I104*Dati!$H$11+Simulazione!J104*Dati!$H$12</f>
        <v>1</v>
      </c>
      <c r="M104" s="9">
        <f>G104*Dati!$E$9+H104*Dati!$E$10+I104*Dati!$E$11+Simulazione!J104*Dati!$E$12</f>
        <v>8000</v>
      </c>
      <c r="N104" s="9">
        <f>IF(G104-G103=0,0,(G104-G103)*Dati!$J$9)+IF(H104-H103=0,0,(H104-H103)*Dati!$J$10)+IF(I104-I103=0,0,(I104-I103)*Dati!$J$11)+IF(J104-J103=0,0,(J104-J103)*Dati!$J$12)</f>
        <v>0</v>
      </c>
      <c r="O104" s="34">
        <f t="shared" si="34"/>
        <v>0</v>
      </c>
      <c r="P104" s="34">
        <f t="shared" si="35"/>
        <v>0</v>
      </c>
      <c r="Q104" s="34">
        <f t="shared" si="36"/>
        <v>0</v>
      </c>
      <c r="R104" s="34">
        <f t="shared" si="37"/>
        <v>1</v>
      </c>
      <c r="S104" s="40">
        <f t="shared" si="24"/>
        <v>1</v>
      </c>
      <c r="T104" s="43">
        <f t="shared" si="25"/>
        <v>1</v>
      </c>
      <c r="U104" s="3">
        <f>O104*Dati!$B$3+Simulazione!P104*Dati!$B$4+Simulazione!Q104*Dati!$B$5+Simulazione!R104*Dati!$B$6</f>
        <v>40000</v>
      </c>
      <c r="V104" s="35">
        <f>IF(R104*Dati!$Q$6&lt;K104,R104*Dati!$Q$6,K104)</f>
        <v>108</v>
      </c>
      <c r="W104" s="35">
        <f>IF(R104*Dati!$P$6+SUM(V104:V104)&lt;K104,R104*Dati!$P$6,K104-SUM(V104:V104))</f>
        <v>132</v>
      </c>
      <c r="X104" s="35">
        <f>IF(R104*Dati!$O$6+SUM(V104:W104)&lt;K104,R104*Dati!$O$6,K104-SUM(V104:W104))</f>
        <v>0</v>
      </c>
      <c r="Y104" s="35">
        <f>IF(R104*Dati!$N$6+SUM(V104:X104)&lt;K104,R104*Dati!$N$6,K104-SUM(V104:X104))</f>
        <v>0</v>
      </c>
      <c r="Z104" s="35">
        <f>IF($Q104*Dati!$Q$5+SUM(V104:Y104)&lt;$K104,$Q104*Dati!$Q$5,$K104-SUM(V104:Y104))</f>
        <v>0</v>
      </c>
      <c r="AA104" s="35">
        <f>IF($Q104*Dati!$P$5+SUM(V104:Z104)&lt;$K104,$Q104*Dati!$P$5,$K104-SUM(V104:Z104))</f>
        <v>0</v>
      </c>
      <c r="AB104" s="35">
        <f>IF($Q104*Dati!$O$5+SUM(V104:AA104)&lt;$K104,$Q104*Dati!$O$5,$K104-SUM(V104:AA104))</f>
        <v>0</v>
      </c>
      <c r="AC104" s="35">
        <f>IF($Q104*Dati!$N$5+SUM(V104:AB104)&lt;$K104,$Q104*Dati!$N$5,$K104-SUM(V104:AB104))</f>
        <v>0</v>
      </c>
      <c r="AD104" s="35">
        <f>IF($P104*Dati!$Q$4+SUM(V104:AC104)&lt;$K104,$P104*Dati!$Q$4,$K104-SUM(V104:AC104))</f>
        <v>0</v>
      </c>
      <c r="AE104" s="35">
        <f>IF($P104*Dati!$P$4+SUM(V104:AD104)&lt;$K104,$P104*Dati!$P$4,$K104-SUM(V104:AD104))</f>
        <v>0</v>
      </c>
      <c r="AF104" s="35">
        <f>IF($P104*Dati!$O$4+SUM(V104:AE104)&lt;$K104,$P104*Dati!$O$4,$K104-SUM(V104:AE104))</f>
        <v>0</v>
      </c>
      <c r="AG104" s="35">
        <f>IF($P104*Dati!$N$4+SUM(V104:AF104)&lt;$K104,$P104*Dati!$N$4,$K104-SUM(V104:AF104))</f>
        <v>0</v>
      </c>
      <c r="AH104" s="35">
        <f>IF($O104*Dati!$Q$3+SUM(V104:AG104)&lt;$K104,$O104*Dati!$Q$3,$K104-SUM(V104:AG104))</f>
        <v>0</v>
      </c>
      <c r="AI104" s="35">
        <f>IF($O104*Dati!$P$3+SUM(V104:AH104)&lt;$K104,$O104*Dati!$P$3,$K104-SUM(V104:AH104))</f>
        <v>0</v>
      </c>
      <c r="AJ104" s="35">
        <f>IF($O104*Dati!$O$3+SUM(V104:AI104)&lt;$K104,$O104*Dati!$O$3,$K104-SUM(V104:AI104))</f>
        <v>0</v>
      </c>
      <c r="AK104" s="35">
        <f>IF($O104*Dati!$N$3+SUM(V104:AJ104)&lt;$K104,$O104*Dati!$N$3,$K104-SUM(V104:AJ104))</f>
        <v>0</v>
      </c>
      <c r="AL104" s="35">
        <f t="shared" si="26"/>
        <v>240</v>
      </c>
      <c r="AM104" s="3">
        <f>(V104*Dati!$U$6+W104*Dati!$T$6+X104*Dati!$S$6+Y104*Dati!$R$6)+(Z104*Dati!$U$5+AA104*Dati!$T$5+AB104*Dati!$S$5+AC104*Dati!$R$5)+(AD104*Dati!$U$4+AE104*Dati!$T$4+AF104*Dati!$S$4+AG104*Dati!$R$4)+(AH104*Dati!$U$3+AI104*Dati!$T$3+AJ104*Dati!$S$3+AK104*Dati!$R$3)</f>
        <v>91380</v>
      </c>
      <c r="AN104" s="34">
        <f t="shared" si="44"/>
        <v>1</v>
      </c>
      <c r="AO104" s="34">
        <f t="shared" si="44"/>
        <v>0</v>
      </c>
      <c r="AP104" s="34">
        <f t="shared" si="40"/>
        <v>0</v>
      </c>
      <c r="AQ104" s="34">
        <f t="shared" si="41"/>
        <v>0</v>
      </c>
      <c r="AR104" s="6">
        <f>AN104*Dati!$B$21+AO104*Dati!$B$22+AP104*Dati!$B$23+AQ104*Dati!$B$24</f>
        <v>2000</v>
      </c>
    </row>
    <row r="105" spans="1:44" x14ac:dyDescent="0.25">
      <c r="A105" s="49"/>
      <c r="B105" s="11">
        <f t="shared" si="27"/>
        <v>103</v>
      </c>
      <c r="C105" s="3">
        <f t="shared" si="28"/>
        <v>2431112.4333333308</v>
      </c>
      <c r="D105" s="3">
        <f t="shared" si="29"/>
        <v>41380</v>
      </c>
      <c r="E105" s="3">
        <f>IF(D105&gt;0,(IF(D105&lt;Dati!$B$46,D105*Dati!$B$47,Dati!$B$46*Dati!$B$47)+IF(IF(D105-Dati!$B$46&gt;0,D105-Dati!$B$46,0)&lt;(Dati!$C$46-Dati!$B$46),IF(D105-Dati!$B$46&gt;0,D105-Dati!$B$46,0)*Dati!$C$47,(Dati!$C$46-Dati!$B$46)*Dati!$C$47)+IF(IF(D105-Dati!$C$46&gt;0,D105-Dati!$C$46,0)&lt;(Dati!$D$46-Dati!$C$46),IF(D105-Dati!$C$46&gt;0,D105-Dati!$C$46,0)*Dati!$D$47,(Dati!$D$46-Dati!$C$46)*Dati!$D$47)+IF(IF(D105-Dati!$D$46&gt;0,D105-Dati!$D$46,0)&lt;(Dati!$E$46-Dati!$D$46),IF(D105-Dati!$D$46&gt;0,D105-Dati!$D$46,0)*Dati!$E$47,(Dati!$E$46-Dati!$D$46)*Dati!$E$47)+IF(D105-Dati!$E$46&gt;0,D105-Dati!$E$46,0)*Dati!$F$47),0)</f>
        <v>17224.233333333334</v>
      </c>
      <c r="F105" s="3">
        <f t="shared" si="23"/>
        <v>24155.766666666666</v>
      </c>
      <c r="G105" s="39">
        <f t="shared" si="30"/>
        <v>1</v>
      </c>
      <c r="H105" s="39">
        <f t="shared" si="31"/>
        <v>0</v>
      </c>
      <c r="I105" s="39">
        <f t="shared" si="32"/>
        <v>0</v>
      </c>
      <c r="J105" s="39">
        <f t="shared" si="33"/>
        <v>0</v>
      </c>
      <c r="K105" s="37">
        <f>G105*Dati!$F$9+H105*Dati!$F$10+I105*Dati!$F$11+Simulazione!J105*Dati!$F$12</f>
        <v>450</v>
      </c>
      <c r="L105" s="37">
        <f>G105*Dati!$H$9+H105*Dati!$H$10+I105*Dati!$H$11+Simulazione!J105*Dati!$H$12</f>
        <v>1</v>
      </c>
      <c r="M105" s="9">
        <f>G105*Dati!$E$9+H105*Dati!$E$10+I105*Dati!$E$11+Simulazione!J105*Dati!$E$12</f>
        <v>8000</v>
      </c>
      <c r="N105" s="9">
        <f>IF(G105-G104=0,0,(G105-G104)*Dati!$J$9)+IF(H105-H104=0,0,(H105-H104)*Dati!$J$10)+IF(I105-I104=0,0,(I105-I104)*Dati!$J$11)+IF(J105-J104=0,0,(J105-J104)*Dati!$J$12)</f>
        <v>0</v>
      </c>
      <c r="O105" s="34">
        <f t="shared" si="34"/>
        <v>0</v>
      </c>
      <c r="P105" s="34">
        <f t="shared" si="35"/>
        <v>0</v>
      </c>
      <c r="Q105" s="34">
        <f t="shared" si="36"/>
        <v>0</v>
      </c>
      <c r="R105" s="34">
        <f t="shared" si="37"/>
        <v>1</v>
      </c>
      <c r="S105" s="40">
        <f t="shared" si="24"/>
        <v>1</v>
      </c>
      <c r="T105" s="43">
        <f t="shared" si="25"/>
        <v>1</v>
      </c>
      <c r="U105" s="3">
        <f>O105*Dati!$B$3+Simulazione!P105*Dati!$B$4+Simulazione!Q105*Dati!$B$5+Simulazione!R105*Dati!$B$6</f>
        <v>40000</v>
      </c>
      <c r="V105" s="35">
        <f>IF(R105*Dati!$Q$6&lt;K105,R105*Dati!$Q$6,K105)</f>
        <v>108</v>
      </c>
      <c r="W105" s="35">
        <f>IF(R105*Dati!$P$6+SUM(V105:V105)&lt;K105,R105*Dati!$P$6,K105-SUM(V105:V105))</f>
        <v>132</v>
      </c>
      <c r="X105" s="35">
        <f>IF(R105*Dati!$O$6+SUM(V105:W105)&lt;K105,R105*Dati!$O$6,K105-SUM(V105:W105))</f>
        <v>0</v>
      </c>
      <c r="Y105" s="35">
        <f>IF(R105*Dati!$N$6+SUM(V105:X105)&lt;K105,R105*Dati!$N$6,K105-SUM(V105:X105))</f>
        <v>0</v>
      </c>
      <c r="Z105" s="35">
        <f>IF($Q105*Dati!$Q$5+SUM(V105:Y105)&lt;$K105,$Q105*Dati!$Q$5,$K105-SUM(V105:Y105))</f>
        <v>0</v>
      </c>
      <c r="AA105" s="35">
        <f>IF($Q105*Dati!$P$5+SUM(V105:Z105)&lt;$K105,$Q105*Dati!$P$5,$K105-SUM(V105:Z105))</f>
        <v>0</v>
      </c>
      <c r="AB105" s="35">
        <f>IF($Q105*Dati!$O$5+SUM(V105:AA105)&lt;$K105,$Q105*Dati!$O$5,$K105-SUM(V105:AA105))</f>
        <v>0</v>
      </c>
      <c r="AC105" s="35">
        <f>IF($Q105*Dati!$N$5+SUM(V105:AB105)&lt;$K105,$Q105*Dati!$N$5,$K105-SUM(V105:AB105))</f>
        <v>0</v>
      </c>
      <c r="AD105" s="35">
        <f>IF($P105*Dati!$Q$4+SUM(V105:AC105)&lt;$K105,$P105*Dati!$Q$4,$K105-SUM(V105:AC105))</f>
        <v>0</v>
      </c>
      <c r="AE105" s="35">
        <f>IF($P105*Dati!$P$4+SUM(V105:AD105)&lt;$K105,$P105*Dati!$P$4,$K105-SUM(V105:AD105))</f>
        <v>0</v>
      </c>
      <c r="AF105" s="35">
        <f>IF($P105*Dati!$O$4+SUM(V105:AE105)&lt;$K105,$P105*Dati!$O$4,$K105-SUM(V105:AE105))</f>
        <v>0</v>
      </c>
      <c r="AG105" s="35">
        <f>IF($P105*Dati!$N$4+SUM(V105:AF105)&lt;$K105,$P105*Dati!$N$4,$K105-SUM(V105:AF105))</f>
        <v>0</v>
      </c>
      <c r="AH105" s="35">
        <f>IF($O105*Dati!$Q$3+SUM(V105:AG105)&lt;$K105,$O105*Dati!$Q$3,$K105-SUM(V105:AG105))</f>
        <v>0</v>
      </c>
      <c r="AI105" s="35">
        <f>IF($O105*Dati!$P$3+SUM(V105:AH105)&lt;$K105,$O105*Dati!$P$3,$K105-SUM(V105:AH105))</f>
        <v>0</v>
      </c>
      <c r="AJ105" s="35">
        <f>IF($O105*Dati!$O$3+SUM(V105:AI105)&lt;$K105,$O105*Dati!$O$3,$K105-SUM(V105:AI105))</f>
        <v>0</v>
      </c>
      <c r="AK105" s="35">
        <f>IF($O105*Dati!$N$3+SUM(V105:AJ105)&lt;$K105,$O105*Dati!$N$3,$K105-SUM(V105:AJ105))</f>
        <v>0</v>
      </c>
      <c r="AL105" s="35">
        <f t="shared" si="26"/>
        <v>240</v>
      </c>
      <c r="AM105" s="3">
        <f>(V105*Dati!$U$6+W105*Dati!$T$6+X105*Dati!$S$6+Y105*Dati!$R$6)+(Z105*Dati!$U$5+AA105*Dati!$T$5+AB105*Dati!$S$5+AC105*Dati!$R$5)+(AD105*Dati!$U$4+AE105*Dati!$T$4+AF105*Dati!$S$4+AG105*Dati!$R$4)+(AH105*Dati!$U$3+AI105*Dati!$T$3+AJ105*Dati!$S$3+AK105*Dati!$R$3)</f>
        <v>91380</v>
      </c>
      <c r="AN105" s="34">
        <f t="shared" si="44"/>
        <v>1</v>
      </c>
      <c r="AO105" s="34">
        <f t="shared" si="44"/>
        <v>0</v>
      </c>
      <c r="AP105" s="34">
        <f t="shared" si="40"/>
        <v>0</v>
      </c>
      <c r="AQ105" s="34">
        <f t="shared" si="41"/>
        <v>0</v>
      </c>
      <c r="AR105" s="6">
        <f>AN105*Dati!$B$21+AO105*Dati!$B$22+AP105*Dati!$B$23+AQ105*Dati!$B$24</f>
        <v>2000</v>
      </c>
    </row>
    <row r="106" spans="1:44" x14ac:dyDescent="0.25">
      <c r="A106" s="49"/>
      <c r="B106" s="11">
        <f t="shared" si="27"/>
        <v>104</v>
      </c>
      <c r="C106" s="3">
        <f t="shared" si="28"/>
        <v>2455268.1999999974</v>
      </c>
      <c r="D106" s="3">
        <f t="shared" si="29"/>
        <v>41380</v>
      </c>
      <c r="E106" s="3">
        <f>IF(D106&gt;0,(IF(D106&lt;Dati!$B$46,D106*Dati!$B$47,Dati!$B$46*Dati!$B$47)+IF(IF(D106-Dati!$B$46&gt;0,D106-Dati!$B$46,0)&lt;(Dati!$C$46-Dati!$B$46),IF(D106-Dati!$B$46&gt;0,D106-Dati!$B$46,0)*Dati!$C$47,(Dati!$C$46-Dati!$B$46)*Dati!$C$47)+IF(IF(D106-Dati!$C$46&gt;0,D106-Dati!$C$46,0)&lt;(Dati!$D$46-Dati!$C$46),IF(D106-Dati!$C$46&gt;0,D106-Dati!$C$46,0)*Dati!$D$47,(Dati!$D$46-Dati!$C$46)*Dati!$D$47)+IF(IF(D106-Dati!$D$46&gt;0,D106-Dati!$D$46,0)&lt;(Dati!$E$46-Dati!$D$46),IF(D106-Dati!$D$46&gt;0,D106-Dati!$D$46,0)*Dati!$E$47,(Dati!$E$46-Dati!$D$46)*Dati!$E$47)+IF(D106-Dati!$E$46&gt;0,D106-Dati!$E$46,0)*Dati!$F$47),0)</f>
        <v>17224.233333333334</v>
      </c>
      <c r="F106" s="3">
        <f t="shared" si="23"/>
        <v>24155.766666666666</v>
      </c>
      <c r="G106" s="39">
        <f t="shared" si="30"/>
        <v>1</v>
      </c>
      <c r="H106" s="39">
        <f t="shared" si="31"/>
        <v>0</v>
      </c>
      <c r="I106" s="39">
        <f t="shared" si="32"/>
        <v>0</v>
      </c>
      <c r="J106" s="39">
        <f t="shared" si="33"/>
        <v>0</v>
      </c>
      <c r="K106" s="37">
        <f>G106*Dati!$F$9+H106*Dati!$F$10+I106*Dati!$F$11+Simulazione!J106*Dati!$F$12</f>
        <v>450</v>
      </c>
      <c r="L106" s="37">
        <f>G106*Dati!$H$9+H106*Dati!$H$10+I106*Dati!$H$11+Simulazione!J106*Dati!$H$12</f>
        <v>1</v>
      </c>
      <c r="M106" s="9">
        <f>G106*Dati!$E$9+H106*Dati!$E$10+I106*Dati!$E$11+Simulazione!J106*Dati!$E$12</f>
        <v>8000</v>
      </c>
      <c r="N106" s="9">
        <f>IF(G106-G105=0,0,(G106-G105)*Dati!$J$9)+IF(H106-H105=0,0,(H106-H105)*Dati!$J$10)+IF(I106-I105=0,0,(I106-I105)*Dati!$J$11)+IF(J106-J105=0,0,(J106-J105)*Dati!$J$12)</f>
        <v>0</v>
      </c>
      <c r="O106" s="34">
        <f t="shared" si="34"/>
        <v>0</v>
      </c>
      <c r="P106" s="34">
        <f t="shared" si="35"/>
        <v>0</v>
      </c>
      <c r="Q106" s="34">
        <f t="shared" si="36"/>
        <v>0</v>
      </c>
      <c r="R106" s="34">
        <f t="shared" si="37"/>
        <v>1</v>
      </c>
      <c r="S106" s="40">
        <f t="shared" si="24"/>
        <v>1</v>
      </c>
      <c r="T106" s="43">
        <f t="shared" si="25"/>
        <v>1</v>
      </c>
      <c r="U106" s="3">
        <f>O106*Dati!$B$3+Simulazione!P106*Dati!$B$4+Simulazione!Q106*Dati!$B$5+Simulazione!R106*Dati!$B$6</f>
        <v>40000</v>
      </c>
      <c r="V106" s="35">
        <f>IF(R106*Dati!$Q$6&lt;K106,R106*Dati!$Q$6,K106)</f>
        <v>108</v>
      </c>
      <c r="W106" s="35">
        <f>IF(R106*Dati!$P$6+SUM(V106:V106)&lt;K106,R106*Dati!$P$6,K106-SUM(V106:V106))</f>
        <v>132</v>
      </c>
      <c r="X106" s="35">
        <f>IF(R106*Dati!$O$6+SUM(V106:W106)&lt;K106,R106*Dati!$O$6,K106-SUM(V106:W106))</f>
        <v>0</v>
      </c>
      <c r="Y106" s="35">
        <f>IF(R106*Dati!$N$6+SUM(V106:X106)&lt;K106,R106*Dati!$N$6,K106-SUM(V106:X106))</f>
        <v>0</v>
      </c>
      <c r="Z106" s="35">
        <f>IF($Q106*Dati!$Q$5+SUM(V106:Y106)&lt;$K106,$Q106*Dati!$Q$5,$K106-SUM(V106:Y106))</f>
        <v>0</v>
      </c>
      <c r="AA106" s="35">
        <f>IF($Q106*Dati!$P$5+SUM(V106:Z106)&lt;$K106,$Q106*Dati!$P$5,$K106-SUM(V106:Z106))</f>
        <v>0</v>
      </c>
      <c r="AB106" s="35">
        <f>IF($Q106*Dati!$O$5+SUM(V106:AA106)&lt;$K106,$Q106*Dati!$O$5,$K106-SUM(V106:AA106))</f>
        <v>0</v>
      </c>
      <c r="AC106" s="35">
        <f>IF($Q106*Dati!$N$5+SUM(V106:AB106)&lt;$K106,$Q106*Dati!$N$5,$K106-SUM(V106:AB106))</f>
        <v>0</v>
      </c>
      <c r="AD106" s="35">
        <f>IF($P106*Dati!$Q$4+SUM(V106:AC106)&lt;$K106,$P106*Dati!$Q$4,$K106-SUM(V106:AC106))</f>
        <v>0</v>
      </c>
      <c r="AE106" s="35">
        <f>IF($P106*Dati!$P$4+SUM(V106:AD106)&lt;$K106,$P106*Dati!$P$4,$K106-SUM(V106:AD106))</f>
        <v>0</v>
      </c>
      <c r="AF106" s="35">
        <f>IF($P106*Dati!$O$4+SUM(V106:AE106)&lt;$K106,$P106*Dati!$O$4,$K106-SUM(V106:AE106))</f>
        <v>0</v>
      </c>
      <c r="AG106" s="35">
        <f>IF($P106*Dati!$N$4+SUM(V106:AF106)&lt;$K106,$P106*Dati!$N$4,$K106-SUM(V106:AF106))</f>
        <v>0</v>
      </c>
      <c r="AH106" s="35">
        <f>IF($O106*Dati!$Q$3+SUM(V106:AG106)&lt;$K106,$O106*Dati!$Q$3,$K106-SUM(V106:AG106))</f>
        <v>0</v>
      </c>
      <c r="AI106" s="35">
        <f>IF($O106*Dati!$P$3+SUM(V106:AH106)&lt;$K106,$O106*Dati!$P$3,$K106-SUM(V106:AH106))</f>
        <v>0</v>
      </c>
      <c r="AJ106" s="35">
        <f>IF($O106*Dati!$O$3+SUM(V106:AI106)&lt;$K106,$O106*Dati!$O$3,$K106-SUM(V106:AI106))</f>
        <v>0</v>
      </c>
      <c r="AK106" s="35">
        <f>IF($O106*Dati!$N$3+SUM(V106:AJ106)&lt;$K106,$O106*Dati!$N$3,$K106-SUM(V106:AJ106))</f>
        <v>0</v>
      </c>
      <c r="AL106" s="35">
        <f t="shared" si="26"/>
        <v>240</v>
      </c>
      <c r="AM106" s="3">
        <f>(V106*Dati!$U$6+W106*Dati!$T$6+X106*Dati!$S$6+Y106*Dati!$R$6)+(Z106*Dati!$U$5+AA106*Dati!$T$5+AB106*Dati!$S$5+AC106*Dati!$R$5)+(AD106*Dati!$U$4+AE106*Dati!$T$4+AF106*Dati!$S$4+AG106*Dati!$R$4)+(AH106*Dati!$U$3+AI106*Dati!$T$3+AJ106*Dati!$S$3+AK106*Dati!$R$3)</f>
        <v>91380</v>
      </c>
      <c r="AN106" s="34">
        <f t="shared" si="44"/>
        <v>1</v>
      </c>
      <c r="AO106" s="34">
        <f t="shared" si="44"/>
        <v>0</v>
      </c>
      <c r="AP106" s="34">
        <f t="shared" si="40"/>
        <v>0</v>
      </c>
      <c r="AQ106" s="34">
        <f t="shared" si="41"/>
        <v>0</v>
      </c>
      <c r="AR106" s="6">
        <f>AN106*Dati!$B$21+AO106*Dati!$B$22+AP106*Dati!$B$23+AQ106*Dati!$B$24</f>
        <v>2000</v>
      </c>
    </row>
    <row r="107" spans="1:44" x14ac:dyDescent="0.25">
      <c r="A107" s="49"/>
      <c r="B107" s="11">
        <f t="shared" si="27"/>
        <v>105</v>
      </c>
      <c r="C107" s="3">
        <f t="shared" si="28"/>
        <v>2479423.966666664</v>
      </c>
      <c r="D107" s="3">
        <f t="shared" si="29"/>
        <v>41380</v>
      </c>
      <c r="E107" s="3">
        <f>IF(D107&gt;0,(IF(D107&lt;Dati!$B$46,D107*Dati!$B$47,Dati!$B$46*Dati!$B$47)+IF(IF(D107-Dati!$B$46&gt;0,D107-Dati!$B$46,0)&lt;(Dati!$C$46-Dati!$B$46),IF(D107-Dati!$B$46&gt;0,D107-Dati!$B$46,0)*Dati!$C$47,(Dati!$C$46-Dati!$B$46)*Dati!$C$47)+IF(IF(D107-Dati!$C$46&gt;0,D107-Dati!$C$46,0)&lt;(Dati!$D$46-Dati!$C$46),IF(D107-Dati!$C$46&gt;0,D107-Dati!$C$46,0)*Dati!$D$47,(Dati!$D$46-Dati!$C$46)*Dati!$D$47)+IF(IF(D107-Dati!$D$46&gt;0,D107-Dati!$D$46,0)&lt;(Dati!$E$46-Dati!$D$46),IF(D107-Dati!$D$46&gt;0,D107-Dati!$D$46,0)*Dati!$E$47,(Dati!$E$46-Dati!$D$46)*Dati!$E$47)+IF(D107-Dati!$E$46&gt;0,D107-Dati!$E$46,0)*Dati!$F$47),0)</f>
        <v>17224.233333333334</v>
      </c>
      <c r="F107" s="3">
        <f t="shared" si="23"/>
        <v>24155.766666666666</v>
      </c>
      <c r="G107" s="39">
        <f t="shared" si="30"/>
        <v>1</v>
      </c>
      <c r="H107" s="39">
        <f t="shared" si="31"/>
        <v>0</v>
      </c>
      <c r="I107" s="39">
        <f t="shared" si="32"/>
        <v>0</v>
      </c>
      <c r="J107" s="39">
        <f t="shared" si="33"/>
        <v>0</v>
      </c>
      <c r="K107" s="37">
        <f>G107*Dati!$F$9+H107*Dati!$F$10+I107*Dati!$F$11+Simulazione!J107*Dati!$F$12</f>
        <v>450</v>
      </c>
      <c r="L107" s="37">
        <f>G107*Dati!$H$9+H107*Dati!$H$10+I107*Dati!$H$11+Simulazione!J107*Dati!$H$12</f>
        <v>1</v>
      </c>
      <c r="M107" s="9">
        <f>G107*Dati!$E$9+H107*Dati!$E$10+I107*Dati!$E$11+Simulazione!J107*Dati!$E$12</f>
        <v>8000</v>
      </c>
      <c r="N107" s="9">
        <f>IF(G107-G106=0,0,(G107-G106)*Dati!$J$9)+IF(H107-H106=0,0,(H107-H106)*Dati!$J$10)+IF(I107-I106=0,0,(I107-I106)*Dati!$J$11)+IF(J107-J106=0,0,(J107-J106)*Dati!$J$12)</f>
        <v>0</v>
      </c>
      <c r="O107" s="34">
        <f t="shared" si="34"/>
        <v>0</v>
      </c>
      <c r="P107" s="34">
        <f t="shared" si="35"/>
        <v>0</v>
      </c>
      <c r="Q107" s="34">
        <f t="shared" si="36"/>
        <v>0</v>
      </c>
      <c r="R107" s="34">
        <f t="shared" si="37"/>
        <v>1</v>
      </c>
      <c r="S107" s="40">
        <f t="shared" si="24"/>
        <v>1</v>
      </c>
      <c r="T107" s="43">
        <f t="shared" si="25"/>
        <v>1</v>
      </c>
      <c r="U107" s="3">
        <f>O107*Dati!$B$3+Simulazione!P107*Dati!$B$4+Simulazione!Q107*Dati!$B$5+Simulazione!R107*Dati!$B$6</f>
        <v>40000</v>
      </c>
      <c r="V107" s="35">
        <f>IF(R107*Dati!$Q$6&lt;K107,R107*Dati!$Q$6,K107)</f>
        <v>108</v>
      </c>
      <c r="W107" s="35">
        <f>IF(R107*Dati!$P$6+SUM(V107:V107)&lt;K107,R107*Dati!$P$6,K107-SUM(V107:V107))</f>
        <v>132</v>
      </c>
      <c r="X107" s="35">
        <f>IF(R107*Dati!$O$6+SUM(V107:W107)&lt;K107,R107*Dati!$O$6,K107-SUM(V107:W107))</f>
        <v>0</v>
      </c>
      <c r="Y107" s="35">
        <f>IF(R107*Dati!$N$6+SUM(V107:X107)&lt;K107,R107*Dati!$N$6,K107-SUM(V107:X107))</f>
        <v>0</v>
      </c>
      <c r="Z107" s="35">
        <f>IF($Q107*Dati!$Q$5+SUM(V107:Y107)&lt;$K107,$Q107*Dati!$Q$5,$K107-SUM(V107:Y107))</f>
        <v>0</v>
      </c>
      <c r="AA107" s="35">
        <f>IF($Q107*Dati!$P$5+SUM(V107:Z107)&lt;$K107,$Q107*Dati!$P$5,$K107-SUM(V107:Z107))</f>
        <v>0</v>
      </c>
      <c r="AB107" s="35">
        <f>IF($Q107*Dati!$O$5+SUM(V107:AA107)&lt;$K107,$Q107*Dati!$O$5,$K107-SUM(V107:AA107))</f>
        <v>0</v>
      </c>
      <c r="AC107" s="35">
        <f>IF($Q107*Dati!$N$5+SUM(V107:AB107)&lt;$K107,$Q107*Dati!$N$5,$K107-SUM(V107:AB107))</f>
        <v>0</v>
      </c>
      <c r="AD107" s="35">
        <f>IF($P107*Dati!$Q$4+SUM(V107:AC107)&lt;$K107,$P107*Dati!$Q$4,$K107-SUM(V107:AC107))</f>
        <v>0</v>
      </c>
      <c r="AE107" s="35">
        <f>IF($P107*Dati!$P$4+SUM(V107:AD107)&lt;$K107,$P107*Dati!$P$4,$K107-SUM(V107:AD107))</f>
        <v>0</v>
      </c>
      <c r="AF107" s="35">
        <f>IF($P107*Dati!$O$4+SUM(V107:AE107)&lt;$K107,$P107*Dati!$O$4,$K107-SUM(V107:AE107))</f>
        <v>0</v>
      </c>
      <c r="AG107" s="35">
        <f>IF($P107*Dati!$N$4+SUM(V107:AF107)&lt;$K107,$P107*Dati!$N$4,$K107-SUM(V107:AF107))</f>
        <v>0</v>
      </c>
      <c r="AH107" s="35">
        <f>IF($O107*Dati!$Q$3+SUM(V107:AG107)&lt;$K107,$O107*Dati!$Q$3,$K107-SUM(V107:AG107))</f>
        <v>0</v>
      </c>
      <c r="AI107" s="35">
        <f>IF($O107*Dati!$P$3+SUM(V107:AH107)&lt;$K107,$O107*Dati!$P$3,$K107-SUM(V107:AH107))</f>
        <v>0</v>
      </c>
      <c r="AJ107" s="35">
        <f>IF($O107*Dati!$O$3+SUM(V107:AI107)&lt;$K107,$O107*Dati!$O$3,$K107-SUM(V107:AI107))</f>
        <v>0</v>
      </c>
      <c r="AK107" s="35">
        <f>IF($O107*Dati!$N$3+SUM(V107:AJ107)&lt;$K107,$O107*Dati!$N$3,$K107-SUM(V107:AJ107))</f>
        <v>0</v>
      </c>
      <c r="AL107" s="35">
        <f t="shared" si="26"/>
        <v>240</v>
      </c>
      <c r="AM107" s="3">
        <f>(V107*Dati!$U$6+W107*Dati!$T$6+X107*Dati!$S$6+Y107*Dati!$R$6)+(Z107*Dati!$U$5+AA107*Dati!$T$5+AB107*Dati!$S$5+AC107*Dati!$R$5)+(AD107*Dati!$U$4+AE107*Dati!$T$4+AF107*Dati!$S$4+AG107*Dati!$R$4)+(AH107*Dati!$U$3+AI107*Dati!$T$3+AJ107*Dati!$S$3+AK107*Dati!$R$3)</f>
        <v>91380</v>
      </c>
      <c r="AN107" s="34">
        <f t="shared" si="44"/>
        <v>1</v>
      </c>
      <c r="AO107" s="34">
        <f t="shared" si="44"/>
        <v>0</v>
      </c>
      <c r="AP107" s="34">
        <f t="shared" si="40"/>
        <v>0</v>
      </c>
      <c r="AQ107" s="34">
        <f t="shared" si="41"/>
        <v>0</v>
      </c>
      <c r="AR107" s="6">
        <f>AN107*Dati!$B$21+AO107*Dati!$B$22+AP107*Dati!$B$23+AQ107*Dati!$B$24</f>
        <v>2000</v>
      </c>
    </row>
    <row r="108" spans="1:44" x14ac:dyDescent="0.25">
      <c r="A108" s="49"/>
      <c r="B108" s="11">
        <f t="shared" si="27"/>
        <v>106</v>
      </c>
      <c r="C108" s="3">
        <f t="shared" si="28"/>
        <v>2503579.7333333306</v>
      </c>
      <c r="D108" s="3">
        <f t="shared" si="29"/>
        <v>41380</v>
      </c>
      <c r="E108" s="3">
        <f>IF(D108&gt;0,(IF(D108&lt;Dati!$B$46,D108*Dati!$B$47,Dati!$B$46*Dati!$B$47)+IF(IF(D108-Dati!$B$46&gt;0,D108-Dati!$B$46,0)&lt;(Dati!$C$46-Dati!$B$46),IF(D108-Dati!$B$46&gt;0,D108-Dati!$B$46,0)*Dati!$C$47,(Dati!$C$46-Dati!$B$46)*Dati!$C$47)+IF(IF(D108-Dati!$C$46&gt;0,D108-Dati!$C$46,0)&lt;(Dati!$D$46-Dati!$C$46),IF(D108-Dati!$C$46&gt;0,D108-Dati!$C$46,0)*Dati!$D$47,(Dati!$D$46-Dati!$C$46)*Dati!$D$47)+IF(IF(D108-Dati!$D$46&gt;0,D108-Dati!$D$46,0)&lt;(Dati!$E$46-Dati!$D$46),IF(D108-Dati!$D$46&gt;0,D108-Dati!$D$46,0)*Dati!$E$47,(Dati!$E$46-Dati!$D$46)*Dati!$E$47)+IF(D108-Dati!$E$46&gt;0,D108-Dati!$E$46,0)*Dati!$F$47),0)</f>
        <v>17224.233333333334</v>
      </c>
      <c r="F108" s="3">
        <f t="shared" si="23"/>
        <v>24155.766666666666</v>
      </c>
      <c r="G108" s="39">
        <f t="shared" si="30"/>
        <v>1</v>
      </c>
      <c r="H108" s="39">
        <f t="shared" si="31"/>
        <v>0</v>
      </c>
      <c r="I108" s="39">
        <f t="shared" si="32"/>
        <v>0</v>
      </c>
      <c r="J108" s="39">
        <f t="shared" si="33"/>
        <v>0</v>
      </c>
      <c r="K108" s="37">
        <f>G108*Dati!$F$9+H108*Dati!$F$10+I108*Dati!$F$11+Simulazione!J108*Dati!$F$12</f>
        <v>450</v>
      </c>
      <c r="L108" s="37">
        <f>G108*Dati!$H$9+H108*Dati!$H$10+I108*Dati!$H$11+Simulazione!J108*Dati!$H$12</f>
        <v>1</v>
      </c>
      <c r="M108" s="9">
        <f>G108*Dati!$E$9+H108*Dati!$E$10+I108*Dati!$E$11+Simulazione!J108*Dati!$E$12</f>
        <v>8000</v>
      </c>
      <c r="N108" s="9">
        <f>IF(G108-G107=0,0,(G108-G107)*Dati!$J$9)+IF(H108-H107=0,0,(H108-H107)*Dati!$J$10)+IF(I108-I107=0,0,(I108-I107)*Dati!$J$11)+IF(J108-J107=0,0,(J108-J107)*Dati!$J$12)</f>
        <v>0</v>
      </c>
      <c r="O108" s="34">
        <f t="shared" si="34"/>
        <v>0</v>
      </c>
      <c r="P108" s="34">
        <f t="shared" si="35"/>
        <v>0</v>
      </c>
      <c r="Q108" s="34">
        <f t="shared" si="36"/>
        <v>0</v>
      </c>
      <c r="R108" s="34">
        <f t="shared" si="37"/>
        <v>1</v>
      </c>
      <c r="S108" s="40">
        <f t="shared" si="24"/>
        <v>1</v>
      </c>
      <c r="T108" s="43">
        <f t="shared" si="25"/>
        <v>1</v>
      </c>
      <c r="U108" s="3">
        <f>O108*Dati!$B$3+Simulazione!P108*Dati!$B$4+Simulazione!Q108*Dati!$B$5+Simulazione!R108*Dati!$B$6</f>
        <v>40000</v>
      </c>
      <c r="V108" s="35">
        <f>IF(R108*Dati!$Q$6&lt;K108,R108*Dati!$Q$6,K108)</f>
        <v>108</v>
      </c>
      <c r="W108" s="35">
        <f>IF(R108*Dati!$P$6+SUM(V108:V108)&lt;K108,R108*Dati!$P$6,K108-SUM(V108:V108))</f>
        <v>132</v>
      </c>
      <c r="X108" s="35">
        <f>IF(R108*Dati!$O$6+SUM(V108:W108)&lt;K108,R108*Dati!$O$6,K108-SUM(V108:W108))</f>
        <v>0</v>
      </c>
      <c r="Y108" s="35">
        <f>IF(R108*Dati!$N$6+SUM(V108:X108)&lt;K108,R108*Dati!$N$6,K108-SUM(V108:X108))</f>
        <v>0</v>
      </c>
      <c r="Z108" s="35">
        <f>IF($Q108*Dati!$Q$5+SUM(V108:Y108)&lt;$K108,$Q108*Dati!$Q$5,$K108-SUM(V108:Y108))</f>
        <v>0</v>
      </c>
      <c r="AA108" s="35">
        <f>IF($Q108*Dati!$P$5+SUM(V108:Z108)&lt;$K108,$Q108*Dati!$P$5,$K108-SUM(V108:Z108))</f>
        <v>0</v>
      </c>
      <c r="AB108" s="35">
        <f>IF($Q108*Dati!$O$5+SUM(V108:AA108)&lt;$K108,$Q108*Dati!$O$5,$K108-SUM(V108:AA108))</f>
        <v>0</v>
      </c>
      <c r="AC108" s="35">
        <f>IF($Q108*Dati!$N$5+SUM(V108:AB108)&lt;$K108,$Q108*Dati!$N$5,$K108-SUM(V108:AB108))</f>
        <v>0</v>
      </c>
      <c r="AD108" s="35">
        <f>IF($P108*Dati!$Q$4+SUM(V108:AC108)&lt;$K108,$P108*Dati!$Q$4,$K108-SUM(V108:AC108))</f>
        <v>0</v>
      </c>
      <c r="AE108" s="35">
        <f>IF($P108*Dati!$P$4+SUM(V108:AD108)&lt;$K108,$P108*Dati!$P$4,$K108-SUM(V108:AD108))</f>
        <v>0</v>
      </c>
      <c r="AF108" s="35">
        <f>IF($P108*Dati!$O$4+SUM(V108:AE108)&lt;$K108,$P108*Dati!$O$4,$K108-SUM(V108:AE108))</f>
        <v>0</v>
      </c>
      <c r="AG108" s="35">
        <f>IF($P108*Dati!$N$4+SUM(V108:AF108)&lt;$K108,$P108*Dati!$N$4,$K108-SUM(V108:AF108))</f>
        <v>0</v>
      </c>
      <c r="AH108" s="35">
        <f>IF($O108*Dati!$Q$3+SUM(V108:AG108)&lt;$K108,$O108*Dati!$Q$3,$K108-SUM(V108:AG108))</f>
        <v>0</v>
      </c>
      <c r="AI108" s="35">
        <f>IF($O108*Dati!$P$3+SUM(V108:AH108)&lt;$K108,$O108*Dati!$P$3,$K108-SUM(V108:AH108))</f>
        <v>0</v>
      </c>
      <c r="AJ108" s="35">
        <f>IF($O108*Dati!$O$3+SUM(V108:AI108)&lt;$K108,$O108*Dati!$O$3,$K108-SUM(V108:AI108))</f>
        <v>0</v>
      </c>
      <c r="AK108" s="35">
        <f>IF($O108*Dati!$N$3+SUM(V108:AJ108)&lt;$K108,$O108*Dati!$N$3,$K108-SUM(V108:AJ108))</f>
        <v>0</v>
      </c>
      <c r="AL108" s="35">
        <f t="shared" si="26"/>
        <v>240</v>
      </c>
      <c r="AM108" s="3">
        <f>(V108*Dati!$U$6+W108*Dati!$T$6+X108*Dati!$S$6+Y108*Dati!$R$6)+(Z108*Dati!$U$5+AA108*Dati!$T$5+AB108*Dati!$S$5+AC108*Dati!$R$5)+(AD108*Dati!$U$4+AE108*Dati!$T$4+AF108*Dati!$S$4+AG108*Dati!$R$4)+(AH108*Dati!$U$3+AI108*Dati!$T$3+AJ108*Dati!$S$3+AK108*Dati!$R$3)</f>
        <v>91380</v>
      </c>
      <c r="AN108" s="34">
        <f t="shared" si="44"/>
        <v>1</v>
      </c>
      <c r="AO108" s="34">
        <f t="shared" si="44"/>
        <v>0</v>
      </c>
      <c r="AP108" s="34">
        <f t="shared" si="40"/>
        <v>0</v>
      </c>
      <c r="AQ108" s="34">
        <f t="shared" si="41"/>
        <v>0</v>
      </c>
      <c r="AR108" s="6">
        <f>AN108*Dati!$B$21+AO108*Dati!$B$22+AP108*Dati!$B$23+AQ108*Dati!$B$24</f>
        <v>2000</v>
      </c>
    </row>
    <row r="109" spans="1:44" x14ac:dyDescent="0.25">
      <c r="A109" s="49"/>
      <c r="B109" s="11">
        <f t="shared" si="27"/>
        <v>107</v>
      </c>
      <c r="C109" s="3">
        <f t="shared" si="28"/>
        <v>2527735.4999999972</v>
      </c>
      <c r="D109" s="3">
        <f t="shared" si="29"/>
        <v>41380</v>
      </c>
      <c r="E109" s="3">
        <f>IF(D109&gt;0,(IF(D109&lt;Dati!$B$46,D109*Dati!$B$47,Dati!$B$46*Dati!$B$47)+IF(IF(D109-Dati!$B$46&gt;0,D109-Dati!$B$46,0)&lt;(Dati!$C$46-Dati!$B$46),IF(D109-Dati!$B$46&gt;0,D109-Dati!$B$46,0)*Dati!$C$47,(Dati!$C$46-Dati!$B$46)*Dati!$C$47)+IF(IF(D109-Dati!$C$46&gt;0,D109-Dati!$C$46,0)&lt;(Dati!$D$46-Dati!$C$46),IF(D109-Dati!$C$46&gt;0,D109-Dati!$C$46,0)*Dati!$D$47,(Dati!$D$46-Dati!$C$46)*Dati!$D$47)+IF(IF(D109-Dati!$D$46&gt;0,D109-Dati!$D$46,0)&lt;(Dati!$E$46-Dati!$D$46),IF(D109-Dati!$D$46&gt;0,D109-Dati!$D$46,0)*Dati!$E$47,(Dati!$E$46-Dati!$D$46)*Dati!$E$47)+IF(D109-Dati!$E$46&gt;0,D109-Dati!$E$46,0)*Dati!$F$47),0)</f>
        <v>17224.233333333334</v>
      </c>
      <c r="F109" s="3">
        <f t="shared" si="23"/>
        <v>24155.766666666666</v>
      </c>
      <c r="G109" s="39">
        <f t="shared" si="30"/>
        <v>1</v>
      </c>
      <c r="H109" s="39">
        <f t="shared" si="31"/>
        <v>0</v>
      </c>
      <c r="I109" s="39">
        <f t="shared" si="32"/>
        <v>0</v>
      </c>
      <c r="J109" s="39">
        <f t="shared" si="33"/>
        <v>0</v>
      </c>
      <c r="K109" s="37">
        <f>G109*Dati!$F$9+H109*Dati!$F$10+I109*Dati!$F$11+Simulazione!J109*Dati!$F$12</f>
        <v>450</v>
      </c>
      <c r="L109" s="37">
        <f>G109*Dati!$H$9+H109*Dati!$H$10+I109*Dati!$H$11+Simulazione!J109*Dati!$H$12</f>
        <v>1</v>
      </c>
      <c r="M109" s="9">
        <f>G109*Dati!$E$9+H109*Dati!$E$10+I109*Dati!$E$11+Simulazione!J109*Dati!$E$12</f>
        <v>8000</v>
      </c>
      <c r="N109" s="9">
        <f>IF(G109-G108=0,0,(G109-G108)*Dati!$J$9)+IF(H109-H108=0,0,(H109-H108)*Dati!$J$10)+IF(I109-I108=0,0,(I109-I108)*Dati!$J$11)+IF(J109-J108=0,0,(J109-J108)*Dati!$J$12)</f>
        <v>0</v>
      </c>
      <c r="O109" s="34">
        <f t="shared" si="34"/>
        <v>0</v>
      </c>
      <c r="P109" s="34">
        <f t="shared" si="35"/>
        <v>0</v>
      </c>
      <c r="Q109" s="34">
        <f t="shared" si="36"/>
        <v>0</v>
      </c>
      <c r="R109" s="34">
        <f t="shared" si="37"/>
        <v>1</v>
      </c>
      <c r="S109" s="40">
        <f t="shared" si="24"/>
        <v>1</v>
      </c>
      <c r="T109" s="43">
        <f t="shared" si="25"/>
        <v>1</v>
      </c>
      <c r="U109" s="3">
        <f>O109*Dati!$B$3+Simulazione!P109*Dati!$B$4+Simulazione!Q109*Dati!$B$5+Simulazione!R109*Dati!$B$6</f>
        <v>40000</v>
      </c>
      <c r="V109" s="35">
        <f>IF(R109*Dati!$Q$6&lt;K109,R109*Dati!$Q$6,K109)</f>
        <v>108</v>
      </c>
      <c r="W109" s="35">
        <f>IF(R109*Dati!$P$6+SUM(V109:V109)&lt;K109,R109*Dati!$P$6,K109-SUM(V109:V109))</f>
        <v>132</v>
      </c>
      <c r="X109" s="35">
        <f>IF(R109*Dati!$O$6+SUM(V109:W109)&lt;K109,R109*Dati!$O$6,K109-SUM(V109:W109))</f>
        <v>0</v>
      </c>
      <c r="Y109" s="35">
        <f>IF(R109*Dati!$N$6+SUM(V109:X109)&lt;K109,R109*Dati!$N$6,K109-SUM(V109:X109))</f>
        <v>0</v>
      </c>
      <c r="Z109" s="35">
        <f>IF($Q109*Dati!$Q$5+SUM(V109:Y109)&lt;$K109,$Q109*Dati!$Q$5,$K109-SUM(V109:Y109))</f>
        <v>0</v>
      </c>
      <c r="AA109" s="35">
        <f>IF($Q109*Dati!$P$5+SUM(V109:Z109)&lt;$K109,$Q109*Dati!$P$5,$K109-SUM(V109:Z109))</f>
        <v>0</v>
      </c>
      <c r="AB109" s="35">
        <f>IF($Q109*Dati!$O$5+SUM(V109:AA109)&lt;$K109,$Q109*Dati!$O$5,$K109-SUM(V109:AA109))</f>
        <v>0</v>
      </c>
      <c r="AC109" s="35">
        <f>IF($Q109*Dati!$N$5+SUM(V109:AB109)&lt;$K109,$Q109*Dati!$N$5,$K109-SUM(V109:AB109))</f>
        <v>0</v>
      </c>
      <c r="AD109" s="35">
        <f>IF($P109*Dati!$Q$4+SUM(V109:AC109)&lt;$K109,$P109*Dati!$Q$4,$K109-SUM(V109:AC109))</f>
        <v>0</v>
      </c>
      <c r="AE109" s="35">
        <f>IF($P109*Dati!$P$4+SUM(V109:AD109)&lt;$K109,$P109*Dati!$P$4,$K109-SUM(V109:AD109))</f>
        <v>0</v>
      </c>
      <c r="AF109" s="35">
        <f>IF($P109*Dati!$O$4+SUM(V109:AE109)&lt;$K109,$P109*Dati!$O$4,$K109-SUM(V109:AE109))</f>
        <v>0</v>
      </c>
      <c r="AG109" s="35">
        <f>IF($P109*Dati!$N$4+SUM(V109:AF109)&lt;$K109,$P109*Dati!$N$4,$K109-SUM(V109:AF109))</f>
        <v>0</v>
      </c>
      <c r="AH109" s="35">
        <f>IF($O109*Dati!$Q$3+SUM(V109:AG109)&lt;$K109,$O109*Dati!$Q$3,$K109-SUM(V109:AG109))</f>
        <v>0</v>
      </c>
      <c r="AI109" s="35">
        <f>IF($O109*Dati!$P$3+SUM(V109:AH109)&lt;$K109,$O109*Dati!$P$3,$K109-SUM(V109:AH109))</f>
        <v>0</v>
      </c>
      <c r="AJ109" s="35">
        <f>IF($O109*Dati!$O$3+SUM(V109:AI109)&lt;$K109,$O109*Dati!$O$3,$K109-SUM(V109:AI109))</f>
        <v>0</v>
      </c>
      <c r="AK109" s="35">
        <f>IF($O109*Dati!$N$3+SUM(V109:AJ109)&lt;$K109,$O109*Dati!$N$3,$K109-SUM(V109:AJ109))</f>
        <v>0</v>
      </c>
      <c r="AL109" s="35">
        <f t="shared" si="26"/>
        <v>240</v>
      </c>
      <c r="AM109" s="3">
        <f>(V109*Dati!$U$6+W109*Dati!$T$6+X109*Dati!$S$6+Y109*Dati!$R$6)+(Z109*Dati!$U$5+AA109*Dati!$T$5+AB109*Dati!$S$5+AC109*Dati!$R$5)+(AD109*Dati!$U$4+AE109*Dati!$T$4+AF109*Dati!$S$4+AG109*Dati!$R$4)+(AH109*Dati!$U$3+AI109*Dati!$T$3+AJ109*Dati!$S$3+AK109*Dati!$R$3)</f>
        <v>91380</v>
      </c>
      <c r="AN109" s="34">
        <f t="shared" si="44"/>
        <v>1</v>
      </c>
      <c r="AO109" s="34">
        <f t="shared" si="44"/>
        <v>0</v>
      </c>
      <c r="AP109" s="34">
        <f t="shared" si="40"/>
        <v>0</v>
      </c>
      <c r="AQ109" s="34">
        <f t="shared" si="41"/>
        <v>0</v>
      </c>
      <c r="AR109" s="6">
        <f>AN109*Dati!$B$21+AO109*Dati!$B$22+AP109*Dati!$B$23+AQ109*Dati!$B$24</f>
        <v>2000</v>
      </c>
    </row>
    <row r="110" spans="1:44" x14ac:dyDescent="0.25">
      <c r="A110" s="50"/>
      <c r="B110" s="11">
        <f t="shared" si="27"/>
        <v>108</v>
      </c>
      <c r="C110" s="3">
        <f t="shared" si="28"/>
        <v>2551891.2666666638</v>
      </c>
      <c r="D110" s="3">
        <f t="shared" si="29"/>
        <v>41380</v>
      </c>
      <c r="E110" s="3">
        <f>IF(D110&gt;0,(IF(D110&lt;Dati!$B$46,D110*Dati!$B$47,Dati!$B$46*Dati!$B$47)+IF(IF(D110-Dati!$B$46&gt;0,D110-Dati!$B$46,0)&lt;(Dati!$C$46-Dati!$B$46),IF(D110-Dati!$B$46&gt;0,D110-Dati!$B$46,0)*Dati!$C$47,(Dati!$C$46-Dati!$B$46)*Dati!$C$47)+IF(IF(D110-Dati!$C$46&gt;0,D110-Dati!$C$46,0)&lt;(Dati!$D$46-Dati!$C$46),IF(D110-Dati!$C$46&gt;0,D110-Dati!$C$46,0)*Dati!$D$47,(Dati!$D$46-Dati!$C$46)*Dati!$D$47)+IF(IF(D110-Dati!$D$46&gt;0,D110-Dati!$D$46,0)&lt;(Dati!$E$46-Dati!$D$46),IF(D110-Dati!$D$46&gt;0,D110-Dati!$D$46,0)*Dati!$E$47,(Dati!$E$46-Dati!$D$46)*Dati!$E$47)+IF(D110-Dati!$E$46&gt;0,D110-Dati!$E$46,0)*Dati!$F$47),0)</f>
        <v>17224.233333333334</v>
      </c>
      <c r="F110" s="3">
        <f t="shared" si="23"/>
        <v>24155.766666666666</v>
      </c>
      <c r="G110" s="39">
        <f t="shared" si="30"/>
        <v>1</v>
      </c>
      <c r="H110" s="39">
        <f t="shared" si="31"/>
        <v>0</v>
      </c>
      <c r="I110" s="39">
        <f t="shared" si="32"/>
        <v>0</v>
      </c>
      <c r="J110" s="39">
        <f t="shared" si="33"/>
        <v>0</v>
      </c>
      <c r="K110" s="37">
        <f>G110*Dati!$F$9+H110*Dati!$F$10+I110*Dati!$F$11+Simulazione!J110*Dati!$F$12</f>
        <v>450</v>
      </c>
      <c r="L110" s="37">
        <f>G110*Dati!$H$9+H110*Dati!$H$10+I110*Dati!$H$11+Simulazione!J110*Dati!$H$12</f>
        <v>1</v>
      </c>
      <c r="M110" s="9">
        <f>G110*Dati!$E$9+H110*Dati!$E$10+I110*Dati!$E$11+Simulazione!J110*Dati!$E$12</f>
        <v>8000</v>
      </c>
      <c r="N110" s="9">
        <f>IF(G110-G109=0,0,(G110-G109)*Dati!$J$9)+IF(H110-H109=0,0,(H110-H109)*Dati!$J$10)+IF(I110-I109=0,0,(I110-I109)*Dati!$J$11)+IF(J110-J109=0,0,(J110-J109)*Dati!$J$12)</f>
        <v>0</v>
      </c>
      <c r="O110" s="34">
        <f t="shared" si="34"/>
        <v>0</v>
      </c>
      <c r="P110" s="34">
        <f t="shared" si="35"/>
        <v>0</v>
      </c>
      <c r="Q110" s="34">
        <f t="shared" si="36"/>
        <v>0</v>
      </c>
      <c r="R110" s="34">
        <f t="shared" si="37"/>
        <v>1</v>
      </c>
      <c r="S110" s="40">
        <f t="shared" si="24"/>
        <v>1</v>
      </c>
      <c r="T110" s="43">
        <f t="shared" si="25"/>
        <v>1</v>
      </c>
      <c r="U110" s="3">
        <f>O110*Dati!$B$3+Simulazione!P110*Dati!$B$4+Simulazione!Q110*Dati!$B$5+Simulazione!R110*Dati!$B$6</f>
        <v>40000</v>
      </c>
      <c r="V110" s="35">
        <f>IF(R110*Dati!$Q$6&lt;K110,R110*Dati!$Q$6,K110)</f>
        <v>108</v>
      </c>
      <c r="W110" s="35">
        <f>IF(R110*Dati!$P$6+SUM(V110:V110)&lt;K110,R110*Dati!$P$6,K110-SUM(V110:V110))</f>
        <v>132</v>
      </c>
      <c r="X110" s="35">
        <f>IF(R110*Dati!$O$6+SUM(V110:W110)&lt;K110,R110*Dati!$O$6,K110-SUM(V110:W110))</f>
        <v>0</v>
      </c>
      <c r="Y110" s="35">
        <f>IF(R110*Dati!$N$6+SUM(V110:X110)&lt;K110,R110*Dati!$N$6,K110-SUM(V110:X110))</f>
        <v>0</v>
      </c>
      <c r="Z110" s="35">
        <f>IF($Q110*Dati!$Q$5+SUM(V110:Y110)&lt;$K110,$Q110*Dati!$Q$5,$K110-SUM(V110:Y110))</f>
        <v>0</v>
      </c>
      <c r="AA110" s="35">
        <f>IF($Q110*Dati!$P$5+SUM(V110:Z110)&lt;$K110,$Q110*Dati!$P$5,$K110-SUM(V110:Z110))</f>
        <v>0</v>
      </c>
      <c r="AB110" s="35">
        <f>IF($Q110*Dati!$O$5+SUM(V110:AA110)&lt;$K110,$Q110*Dati!$O$5,$K110-SUM(V110:AA110))</f>
        <v>0</v>
      </c>
      <c r="AC110" s="35">
        <f>IF($Q110*Dati!$N$5+SUM(V110:AB110)&lt;$K110,$Q110*Dati!$N$5,$K110-SUM(V110:AB110))</f>
        <v>0</v>
      </c>
      <c r="AD110" s="35">
        <f>IF($P110*Dati!$Q$4+SUM(V110:AC110)&lt;$K110,$P110*Dati!$Q$4,$K110-SUM(V110:AC110))</f>
        <v>0</v>
      </c>
      <c r="AE110" s="35">
        <f>IF($P110*Dati!$P$4+SUM(V110:AD110)&lt;$K110,$P110*Dati!$P$4,$K110-SUM(V110:AD110))</f>
        <v>0</v>
      </c>
      <c r="AF110" s="35">
        <f>IF($P110*Dati!$O$4+SUM(V110:AE110)&lt;$K110,$P110*Dati!$O$4,$K110-SUM(V110:AE110))</f>
        <v>0</v>
      </c>
      <c r="AG110" s="35">
        <f>IF($P110*Dati!$N$4+SUM(V110:AF110)&lt;$K110,$P110*Dati!$N$4,$K110-SUM(V110:AF110))</f>
        <v>0</v>
      </c>
      <c r="AH110" s="35">
        <f>IF($O110*Dati!$Q$3+SUM(V110:AG110)&lt;$K110,$O110*Dati!$Q$3,$K110-SUM(V110:AG110))</f>
        <v>0</v>
      </c>
      <c r="AI110" s="35">
        <f>IF($O110*Dati!$P$3+SUM(V110:AH110)&lt;$K110,$O110*Dati!$P$3,$K110-SUM(V110:AH110))</f>
        <v>0</v>
      </c>
      <c r="AJ110" s="35">
        <f>IF($O110*Dati!$O$3+SUM(V110:AI110)&lt;$K110,$O110*Dati!$O$3,$K110-SUM(V110:AI110))</f>
        <v>0</v>
      </c>
      <c r="AK110" s="35">
        <f>IF($O110*Dati!$N$3+SUM(V110:AJ110)&lt;$K110,$O110*Dati!$N$3,$K110-SUM(V110:AJ110))</f>
        <v>0</v>
      </c>
      <c r="AL110" s="35">
        <f t="shared" si="26"/>
        <v>240</v>
      </c>
      <c r="AM110" s="3">
        <f>(V110*Dati!$U$6+W110*Dati!$T$6+X110*Dati!$S$6+Y110*Dati!$R$6)+(Z110*Dati!$U$5+AA110*Dati!$T$5+AB110*Dati!$S$5+AC110*Dati!$R$5)+(AD110*Dati!$U$4+AE110*Dati!$T$4+AF110*Dati!$S$4+AG110*Dati!$R$4)+(AH110*Dati!$U$3+AI110*Dati!$T$3+AJ110*Dati!$S$3+AK110*Dati!$R$3)</f>
        <v>91380</v>
      </c>
      <c r="AN110" s="34">
        <f t="shared" si="44"/>
        <v>1</v>
      </c>
      <c r="AO110" s="34">
        <f t="shared" si="44"/>
        <v>0</v>
      </c>
      <c r="AP110" s="34">
        <f t="shared" si="40"/>
        <v>0</v>
      </c>
      <c r="AQ110" s="34">
        <f t="shared" si="41"/>
        <v>0</v>
      </c>
      <c r="AR110" s="6">
        <f>AN110*Dati!$B$21+AO110*Dati!$B$22+AP110*Dati!$B$23+AQ110*Dati!$B$24</f>
        <v>2000</v>
      </c>
    </row>
    <row r="111" spans="1:44" ht="15" customHeight="1" x14ac:dyDescent="0.25">
      <c r="A111" s="48">
        <f t="shared" ref="A111" si="45">A99+1</f>
        <v>10</v>
      </c>
      <c r="B111" s="11">
        <f t="shared" si="27"/>
        <v>109</v>
      </c>
      <c r="C111" s="3">
        <f t="shared" si="28"/>
        <v>2576047.0333333304</v>
      </c>
      <c r="D111" s="3">
        <f t="shared" si="29"/>
        <v>41380</v>
      </c>
      <c r="E111" s="3">
        <f>IF(D111&gt;0,(IF(D111&lt;Dati!$B$46,D111*Dati!$B$47,Dati!$B$46*Dati!$B$47)+IF(IF(D111-Dati!$B$46&gt;0,D111-Dati!$B$46,0)&lt;(Dati!$C$46-Dati!$B$46),IF(D111-Dati!$B$46&gt;0,D111-Dati!$B$46,0)*Dati!$C$47,(Dati!$C$46-Dati!$B$46)*Dati!$C$47)+IF(IF(D111-Dati!$C$46&gt;0,D111-Dati!$C$46,0)&lt;(Dati!$D$46-Dati!$C$46),IF(D111-Dati!$C$46&gt;0,D111-Dati!$C$46,0)*Dati!$D$47,(Dati!$D$46-Dati!$C$46)*Dati!$D$47)+IF(IF(D111-Dati!$D$46&gt;0,D111-Dati!$D$46,0)&lt;(Dati!$E$46-Dati!$D$46),IF(D111-Dati!$D$46&gt;0,D111-Dati!$D$46,0)*Dati!$E$47,(Dati!$E$46-Dati!$D$46)*Dati!$E$47)+IF(D111-Dati!$E$46&gt;0,D111-Dati!$E$46,0)*Dati!$F$47),0)</f>
        <v>17224.233333333334</v>
      </c>
      <c r="F111" s="3">
        <f t="shared" si="23"/>
        <v>24155.766666666666</v>
      </c>
      <c r="G111" s="39">
        <f t="shared" si="30"/>
        <v>1</v>
      </c>
      <c r="H111" s="39">
        <f t="shared" si="31"/>
        <v>0</v>
      </c>
      <c r="I111" s="39">
        <f t="shared" si="32"/>
        <v>0</v>
      </c>
      <c r="J111" s="39">
        <f t="shared" si="33"/>
        <v>0</v>
      </c>
      <c r="K111" s="37">
        <f>G111*Dati!$F$9+H111*Dati!$F$10+I111*Dati!$F$11+Simulazione!J111*Dati!$F$12</f>
        <v>450</v>
      </c>
      <c r="L111" s="37">
        <f>G111*Dati!$H$9+H111*Dati!$H$10+I111*Dati!$H$11+Simulazione!J111*Dati!$H$12</f>
        <v>1</v>
      </c>
      <c r="M111" s="9">
        <f>G111*Dati!$E$9+H111*Dati!$E$10+I111*Dati!$E$11+Simulazione!J111*Dati!$E$12</f>
        <v>8000</v>
      </c>
      <c r="N111" s="9">
        <f>IF(G111-G110=0,0,(G111-G110)*Dati!$J$9)+IF(H111-H110=0,0,(H111-H110)*Dati!$J$10)+IF(I111-I110=0,0,(I111-I110)*Dati!$J$11)+IF(J111-J110=0,0,(J111-J110)*Dati!$J$12)</f>
        <v>0</v>
      </c>
      <c r="O111" s="34">
        <f t="shared" si="34"/>
        <v>0</v>
      </c>
      <c r="P111" s="34">
        <f t="shared" si="35"/>
        <v>0</v>
      </c>
      <c r="Q111" s="34">
        <f t="shared" si="36"/>
        <v>0</v>
      </c>
      <c r="R111" s="34">
        <f t="shared" si="37"/>
        <v>1</v>
      </c>
      <c r="S111" s="40">
        <f t="shared" si="24"/>
        <v>1</v>
      </c>
      <c r="T111" s="43">
        <f t="shared" si="25"/>
        <v>1</v>
      </c>
      <c r="U111" s="3">
        <f>O111*Dati!$B$3+Simulazione!P111*Dati!$B$4+Simulazione!Q111*Dati!$B$5+Simulazione!R111*Dati!$B$6</f>
        <v>40000</v>
      </c>
      <c r="V111" s="35">
        <f>IF(R111*Dati!$Q$6&lt;K111,R111*Dati!$Q$6,K111)</f>
        <v>108</v>
      </c>
      <c r="W111" s="35">
        <f>IF(R111*Dati!$P$6+SUM(V111:V111)&lt;K111,R111*Dati!$P$6,K111-SUM(V111:V111))</f>
        <v>132</v>
      </c>
      <c r="X111" s="35">
        <f>IF(R111*Dati!$O$6+SUM(V111:W111)&lt;K111,R111*Dati!$O$6,K111-SUM(V111:W111))</f>
        <v>0</v>
      </c>
      <c r="Y111" s="35">
        <f>IF(R111*Dati!$N$6+SUM(V111:X111)&lt;K111,R111*Dati!$N$6,K111-SUM(V111:X111))</f>
        <v>0</v>
      </c>
      <c r="Z111" s="35">
        <f>IF($Q111*Dati!$Q$5+SUM(V111:Y111)&lt;$K111,$Q111*Dati!$Q$5,$K111-SUM(V111:Y111))</f>
        <v>0</v>
      </c>
      <c r="AA111" s="35">
        <f>IF($Q111*Dati!$P$5+SUM(V111:Z111)&lt;$K111,$Q111*Dati!$P$5,$K111-SUM(V111:Z111))</f>
        <v>0</v>
      </c>
      <c r="AB111" s="35">
        <f>IF($Q111*Dati!$O$5+SUM(V111:AA111)&lt;$K111,$Q111*Dati!$O$5,$K111-SUM(V111:AA111))</f>
        <v>0</v>
      </c>
      <c r="AC111" s="35">
        <f>IF($Q111*Dati!$N$5+SUM(V111:AB111)&lt;$K111,$Q111*Dati!$N$5,$K111-SUM(V111:AB111))</f>
        <v>0</v>
      </c>
      <c r="AD111" s="35">
        <f>IF($P111*Dati!$Q$4+SUM(V111:AC111)&lt;$K111,$P111*Dati!$Q$4,$K111-SUM(V111:AC111))</f>
        <v>0</v>
      </c>
      <c r="AE111" s="35">
        <f>IF($P111*Dati!$P$4+SUM(V111:AD111)&lt;$K111,$P111*Dati!$P$4,$K111-SUM(V111:AD111))</f>
        <v>0</v>
      </c>
      <c r="AF111" s="35">
        <f>IF($P111*Dati!$O$4+SUM(V111:AE111)&lt;$K111,$P111*Dati!$O$4,$K111-SUM(V111:AE111))</f>
        <v>0</v>
      </c>
      <c r="AG111" s="35">
        <f>IF($P111*Dati!$N$4+SUM(V111:AF111)&lt;$K111,$P111*Dati!$N$4,$K111-SUM(V111:AF111))</f>
        <v>0</v>
      </c>
      <c r="AH111" s="35">
        <f>IF($O111*Dati!$Q$3+SUM(V111:AG111)&lt;$K111,$O111*Dati!$Q$3,$K111-SUM(V111:AG111))</f>
        <v>0</v>
      </c>
      <c r="AI111" s="35">
        <f>IF($O111*Dati!$P$3+SUM(V111:AH111)&lt;$K111,$O111*Dati!$P$3,$K111-SUM(V111:AH111))</f>
        <v>0</v>
      </c>
      <c r="AJ111" s="35">
        <f>IF($O111*Dati!$O$3+SUM(V111:AI111)&lt;$K111,$O111*Dati!$O$3,$K111-SUM(V111:AI111))</f>
        <v>0</v>
      </c>
      <c r="AK111" s="35">
        <f>IF($O111*Dati!$N$3+SUM(V111:AJ111)&lt;$K111,$O111*Dati!$N$3,$K111-SUM(V111:AJ111))</f>
        <v>0</v>
      </c>
      <c r="AL111" s="35">
        <f t="shared" si="26"/>
        <v>240</v>
      </c>
      <c r="AM111" s="3">
        <f>(V111*Dati!$U$6+W111*Dati!$T$6+X111*Dati!$S$6+Y111*Dati!$R$6)+(Z111*Dati!$U$5+AA111*Dati!$T$5+AB111*Dati!$S$5+AC111*Dati!$R$5)+(AD111*Dati!$U$4+AE111*Dati!$T$4+AF111*Dati!$S$4+AG111*Dati!$R$4)+(AH111*Dati!$U$3+AI111*Dati!$T$3+AJ111*Dati!$S$3+AK111*Dati!$R$3)</f>
        <v>91380</v>
      </c>
      <c r="AN111" s="34">
        <f t="shared" si="44"/>
        <v>1</v>
      </c>
      <c r="AO111" s="34">
        <f t="shared" si="44"/>
        <v>0</v>
      </c>
      <c r="AP111" s="34">
        <f t="shared" si="40"/>
        <v>0</v>
      </c>
      <c r="AQ111" s="34">
        <f t="shared" si="41"/>
        <v>0</v>
      </c>
      <c r="AR111" s="6">
        <f>AN111*Dati!$B$21+AO111*Dati!$B$22+AP111*Dati!$B$23+AQ111*Dati!$B$24</f>
        <v>2000</v>
      </c>
    </row>
    <row r="112" spans="1:44" x14ac:dyDescent="0.25">
      <c r="A112" s="49"/>
      <c r="B112" s="11">
        <f t="shared" si="27"/>
        <v>110</v>
      </c>
      <c r="C112" s="3">
        <f t="shared" si="28"/>
        <v>2600202.799999997</v>
      </c>
      <c r="D112" s="3">
        <f t="shared" si="29"/>
        <v>41380</v>
      </c>
      <c r="E112" s="3">
        <f>IF(D112&gt;0,(IF(D112&lt;Dati!$B$46,D112*Dati!$B$47,Dati!$B$46*Dati!$B$47)+IF(IF(D112-Dati!$B$46&gt;0,D112-Dati!$B$46,0)&lt;(Dati!$C$46-Dati!$B$46),IF(D112-Dati!$B$46&gt;0,D112-Dati!$B$46,0)*Dati!$C$47,(Dati!$C$46-Dati!$B$46)*Dati!$C$47)+IF(IF(D112-Dati!$C$46&gt;0,D112-Dati!$C$46,0)&lt;(Dati!$D$46-Dati!$C$46),IF(D112-Dati!$C$46&gt;0,D112-Dati!$C$46,0)*Dati!$D$47,(Dati!$D$46-Dati!$C$46)*Dati!$D$47)+IF(IF(D112-Dati!$D$46&gt;0,D112-Dati!$D$46,0)&lt;(Dati!$E$46-Dati!$D$46),IF(D112-Dati!$D$46&gt;0,D112-Dati!$D$46,0)*Dati!$E$47,(Dati!$E$46-Dati!$D$46)*Dati!$E$47)+IF(D112-Dati!$E$46&gt;0,D112-Dati!$E$46,0)*Dati!$F$47),0)</f>
        <v>17224.233333333334</v>
      </c>
      <c r="F112" s="3">
        <f t="shared" si="23"/>
        <v>24155.766666666666</v>
      </c>
      <c r="G112" s="39">
        <f t="shared" si="30"/>
        <v>1</v>
      </c>
      <c r="H112" s="39">
        <f t="shared" si="31"/>
        <v>0</v>
      </c>
      <c r="I112" s="39">
        <f t="shared" si="32"/>
        <v>0</v>
      </c>
      <c r="J112" s="39">
        <f t="shared" si="33"/>
        <v>0</v>
      </c>
      <c r="K112" s="37">
        <f>G112*Dati!$F$9+H112*Dati!$F$10+I112*Dati!$F$11+Simulazione!J112*Dati!$F$12</f>
        <v>450</v>
      </c>
      <c r="L112" s="37">
        <f>G112*Dati!$H$9+H112*Dati!$H$10+I112*Dati!$H$11+Simulazione!J112*Dati!$H$12</f>
        <v>1</v>
      </c>
      <c r="M112" s="9">
        <f>G112*Dati!$E$9+H112*Dati!$E$10+I112*Dati!$E$11+Simulazione!J112*Dati!$E$12</f>
        <v>8000</v>
      </c>
      <c r="N112" s="9">
        <f>IF(G112-G111=0,0,(G112-G111)*Dati!$J$9)+IF(H112-H111=0,0,(H112-H111)*Dati!$J$10)+IF(I112-I111=0,0,(I112-I111)*Dati!$J$11)+IF(J112-J111=0,0,(J112-J111)*Dati!$J$12)</f>
        <v>0</v>
      </c>
      <c r="O112" s="34">
        <f t="shared" si="34"/>
        <v>0</v>
      </c>
      <c r="P112" s="34">
        <f t="shared" si="35"/>
        <v>0</v>
      </c>
      <c r="Q112" s="34">
        <f t="shared" si="36"/>
        <v>0</v>
      </c>
      <c r="R112" s="34">
        <f t="shared" si="37"/>
        <v>1</v>
      </c>
      <c r="S112" s="40">
        <f t="shared" si="24"/>
        <v>1</v>
      </c>
      <c r="T112" s="43">
        <f t="shared" si="25"/>
        <v>1</v>
      </c>
      <c r="U112" s="3">
        <f>O112*Dati!$B$3+Simulazione!P112*Dati!$B$4+Simulazione!Q112*Dati!$B$5+Simulazione!R112*Dati!$B$6</f>
        <v>40000</v>
      </c>
      <c r="V112" s="35">
        <f>IF(R112*Dati!$Q$6&lt;K112,R112*Dati!$Q$6,K112)</f>
        <v>108</v>
      </c>
      <c r="W112" s="35">
        <f>IF(R112*Dati!$P$6+SUM(V112:V112)&lt;K112,R112*Dati!$P$6,K112-SUM(V112:V112))</f>
        <v>132</v>
      </c>
      <c r="X112" s="35">
        <f>IF(R112*Dati!$O$6+SUM(V112:W112)&lt;K112,R112*Dati!$O$6,K112-SUM(V112:W112))</f>
        <v>0</v>
      </c>
      <c r="Y112" s="35">
        <f>IF(R112*Dati!$N$6+SUM(V112:X112)&lt;K112,R112*Dati!$N$6,K112-SUM(V112:X112))</f>
        <v>0</v>
      </c>
      <c r="Z112" s="35">
        <f>IF($Q112*Dati!$Q$5+SUM(V112:Y112)&lt;$K112,$Q112*Dati!$Q$5,$K112-SUM(V112:Y112))</f>
        <v>0</v>
      </c>
      <c r="AA112" s="35">
        <f>IF($Q112*Dati!$P$5+SUM(V112:Z112)&lt;$K112,$Q112*Dati!$P$5,$K112-SUM(V112:Z112))</f>
        <v>0</v>
      </c>
      <c r="AB112" s="35">
        <f>IF($Q112*Dati!$O$5+SUM(V112:AA112)&lt;$K112,$Q112*Dati!$O$5,$K112-SUM(V112:AA112))</f>
        <v>0</v>
      </c>
      <c r="AC112" s="35">
        <f>IF($Q112*Dati!$N$5+SUM(V112:AB112)&lt;$K112,$Q112*Dati!$N$5,$K112-SUM(V112:AB112))</f>
        <v>0</v>
      </c>
      <c r="AD112" s="35">
        <f>IF($P112*Dati!$Q$4+SUM(V112:AC112)&lt;$K112,$P112*Dati!$Q$4,$K112-SUM(V112:AC112))</f>
        <v>0</v>
      </c>
      <c r="AE112" s="35">
        <f>IF($P112*Dati!$P$4+SUM(V112:AD112)&lt;$K112,$P112*Dati!$P$4,$K112-SUM(V112:AD112))</f>
        <v>0</v>
      </c>
      <c r="AF112" s="35">
        <f>IF($P112*Dati!$O$4+SUM(V112:AE112)&lt;$K112,$P112*Dati!$O$4,$K112-SUM(V112:AE112))</f>
        <v>0</v>
      </c>
      <c r="AG112" s="35">
        <f>IF($P112*Dati!$N$4+SUM(V112:AF112)&lt;$K112,$P112*Dati!$N$4,$K112-SUM(V112:AF112))</f>
        <v>0</v>
      </c>
      <c r="AH112" s="35">
        <f>IF($O112*Dati!$Q$3+SUM(V112:AG112)&lt;$K112,$O112*Dati!$Q$3,$K112-SUM(V112:AG112))</f>
        <v>0</v>
      </c>
      <c r="AI112" s="35">
        <f>IF($O112*Dati!$P$3+SUM(V112:AH112)&lt;$K112,$O112*Dati!$P$3,$K112-SUM(V112:AH112))</f>
        <v>0</v>
      </c>
      <c r="AJ112" s="35">
        <f>IF($O112*Dati!$O$3+SUM(V112:AI112)&lt;$K112,$O112*Dati!$O$3,$K112-SUM(V112:AI112))</f>
        <v>0</v>
      </c>
      <c r="AK112" s="35">
        <f>IF($O112*Dati!$N$3+SUM(V112:AJ112)&lt;$K112,$O112*Dati!$N$3,$K112-SUM(V112:AJ112))</f>
        <v>0</v>
      </c>
      <c r="AL112" s="35">
        <f t="shared" si="26"/>
        <v>240</v>
      </c>
      <c r="AM112" s="3">
        <f>(V112*Dati!$U$6+W112*Dati!$T$6+X112*Dati!$S$6+Y112*Dati!$R$6)+(Z112*Dati!$U$5+AA112*Dati!$T$5+AB112*Dati!$S$5+AC112*Dati!$R$5)+(AD112*Dati!$U$4+AE112*Dati!$T$4+AF112*Dati!$S$4+AG112*Dati!$R$4)+(AH112*Dati!$U$3+AI112*Dati!$T$3+AJ112*Dati!$S$3+AK112*Dati!$R$3)</f>
        <v>91380</v>
      </c>
      <c r="AN112" s="34">
        <f t="shared" si="44"/>
        <v>1</v>
      </c>
      <c r="AO112" s="34">
        <f t="shared" si="44"/>
        <v>0</v>
      </c>
      <c r="AP112" s="34">
        <f t="shared" si="40"/>
        <v>0</v>
      </c>
      <c r="AQ112" s="34">
        <f t="shared" si="41"/>
        <v>0</v>
      </c>
      <c r="AR112" s="6">
        <f>AN112*Dati!$B$21+AO112*Dati!$B$22+AP112*Dati!$B$23+AQ112*Dati!$B$24</f>
        <v>2000</v>
      </c>
    </row>
    <row r="113" spans="1:44" x14ac:dyDescent="0.25">
      <c r="A113" s="49"/>
      <c r="B113" s="11">
        <f t="shared" si="27"/>
        <v>111</v>
      </c>
      <c r="C113" s="3">
        <f t="shared" si="28"/>
        <v>2624358.5666666636</v>
      </c>
      <c r="D113" s="3">
        <f t="shared" si="29"/>
        <v>41380</v>
      </c>
      <c r="E113" s="3">
        <f>IF(D113&gt;0,(IF(D113&lt;Dati!$B$46,D113*Dati!$B$47,Dati!$B$46*Dati!$B$47)+IF(IF(D113-Dati!$B$46&gt;0,D113-Dati!$B$46,0)&lt;(Dati!$C$46-Dati!$B$46),IF(D113-Dati!$B$46&gt;0,D113-Dati!$B$46,0)*Dati!$C$47,(Dati!$C$46-Dati!$B$46)*Dati!$C$47)+IF(IF(D113-Dati!$C$46&gt;0,D113-Dati!$C$46,0)&lt;(Dati!$D$46-Dati!$C$46),IF(D113-Dati!$C$46&gt;0,D113-Dati!$C$46,0)*Dati!$D$47,(Dati!$D$46-Dati!$C$46)*Dati!$D$47)+IF(IF(D113-Dati!$D$46&gt;0,D113-Dati!$D$46,0)&lt;(Dati!$E$46-Dati!$D$46),IF(D113-Dati!$D$46&gt;0,D113-Dati!$D$46,0)*Dati!$E$47,(Dati!$E$46-Dati!$D$46)*Dati!$E$47)+IF(D113-Dati!$E$46&gt;0,D113-Dati!$E$46,0)*Dati!$F$47),0)</f>
        <v>17224.233333333334</v>
      </c>
      <c r="F113" s="3">
        <f t="shared" si="23"/>
        <v>24155.766666666666</v>
      </c>
      <c r="G113" s="39">
        <f t="shared" si="30"/>
        <v>1</v>
      </c>
      <c r="H113" s="39">
        <f t="shared" si="31"/>
        <v>0</v>
      </c>
      <c r="I113" s="39">
        <f t="shared" si="32"/>
        <v>0</v>
      </c>
      <c r="J113" s="39">
        <f t="shared" si="33"/>
        <v>0</v>
      </c>
      <c r="K113" s="37">
        <f>G113*Dati!$F$9+H113*Dati!$F$10+I113*Dati!$F$11+Simulazione!J113*Dati!$F$12</f>
        <v>450</v>
      </c>
      <c r="L113" s="37">
        <f>G113*Dati!$H$9+H113*Dati!$H$10+I113*Dati!$H$11+Simulazione!J113*Dati!$H$12</f>
        <v>1</v>
      </c>
      <c r="M113" s="9">
        <f>G113*Dati!$E$9+H113*Dati!$E$10+I113*Dati!$E$11+Simulazione!J113*Dati!$E$12</f>
        <v>8000</v>
      </c>
      <c r="N113" s="9">
        <f>IF(G113-G112=0,0,(G113-G112)*Dati!$J$9)+IF(H113-H112=0,0,(H113-H112)*Dati!$J$10)+IF(I113-I112=0,0,(I113-I112)*Dati!$J$11)+IF(J113-J112=0,0,(J113-J112)*Dati!$J$12)</f>
        <v>0</v>
      </c>
      <c r="O113" s="34">
        <f t="shared" si="34"/>
        <v>0</v>
      </c>
      <c r="P113" s="34">
        <f t="shared" si="35"/>
        <v>0</v>
      </c>
      <c r="Q113" s="34">
        <f t="shared" si="36"/>
        <v>0</v>
      </c>
      <c r="R113" s="34">
        <f t="shared" si="37"/>
        <v>1</v>
      </c>
      <c r="S113" s="40">
        <f t="shared" si="24"/>
        <v>1</v>
      </c>
      <c r="T113" s="43">
        <f t="shared" si="25"/>
        <v>1</v>
      </c>
      <c r="U113" s="3">
        <f>O113*Dati!$B$3+Simulazione!P113*Dati!$B$4+Simulazione!Q113*Dati!$B$5+Simulazione!R113*Dati!$B$6</f>
        <v>40000</v>
      </c>
      <c r="V113" s="35">
        <f>IF(R113*Dati!$Q$6&lt;K113,R113*Dati!$Q$6,K113)</f>
        <v>108</v>
      </c>
      <c r="W113" s="35">
        <f>IF(R113*Dati!$P$6+SUM(V113:V113)&lt;K113,R113*Dati!$P$6,K113-SUM(V113:V113))</f>
        <v>132</v>
      </c>
      <c r="X113" s="35">
        <f>IF(R113*Dati!$O$6+SUM(V113:W113)&lt;K113,R113*Dati!$O$6,K113-SUM(V113:W113))</f>
        <v>0</v>
      </c>
      <c r="Y113" s="35">
        <f>IF(R113*Dati!$N$6+SUM(V113:X113)&lt;K113,R113*Dati!$N$6,K113-SUM(V113:X113))</f>
        <v>0</v>
      </c>
      <c r="Z113" s="35">
        <f>IF($Q113*Dati!$Q$5+SUM(V113:Y113)&lt;$K113,$Q113*Dati!$Q$5,$K113-SUM(V113:Y113))</f>
        <v>0</v>
      </c>
      <c r="AA113" s="35">
        <f>IF($Q113*Dati!$P$5+SUM(V113:Z113)&lt;$K113,$Q113*Dati!$P$5,$K113-SUM(V113:Z113))</f>
        <v>0</v>
      </c>
      <c r="AB113" s="35">
        <f>IF($Q113*Dati!$O$5+SUM(V113:AA113)&lt;$K113,$Q113*Dati!$O$5,$K113-SUM(V113:AA113))</f>
        <v>0</v>
      </c>
      <c r="AC113" s="35">
        <f>IF($Q113*Dati!$N$5+SUM(V113:AB113)&lt;$K113,$Q113*Dati!$N$5,$K113-SUM(V113:AB113))</f>
        <v>0</v>
      </c>
      <c r="AD113" s="35">
        <f>IF($P113*Dati!$Q$4+SUM(V113:AC113)&lt;$K113,$P113*Dati!$Q$4,$K113-SUM(V113:AC113))</f>
        <v>0</v>
      </c>
      <c r="AE113" s="35">
        <f>IF($P113*Dati!$P$4+SUM(V113:AD113)&lt;$K113,$P113*Dati!$P$4,$K113-SUM(V113:AD113))</f>
        <v>0</v>
      </c>
      <c r="AF113" s="35">
        <f>IF($P113*Dati!$O$4+SUM(V113:AE113)&lt;$K113,$P113*Dati!$O$4,$K113-SUM(V113:AE113))</f>
        <v>0</v>
      </c>
      <c r="AG113" s="35">
        <f>IF($P113*Dati!$N$4+SUM(V113:AF113)&lt;$K113,$P113*Dati!$N$4,$K113-SUM(V113:AF113))</f>
        <v>0</v>
      </c>
      <c r="AH113" s="35">
        <f>IF($O113*Dati!$Q$3+SUM(V113:AG113)&lt;$K113,$O113*Dati!$Q$3,$K113-SUM(V113:AG113))</f>
        <v>0</v>
      </c>
      <c r="AI113" s="35">
        <f>IF($O113*Dati!$P$3+SUM(V113:AH113)&lt;$K113,$O113*Dati!$P$3,$K113-SUM(V113:AH113))</f>
        <v>0</v>
      </c>
      <c r="AJ113" s="35">
        <f>IF($O113*Dati!$O$3+SUM(V113:AI113)&lt;$K113,$O113*Dati!$O$3,$K113-SUM(V113:AI113))</f>
        <v>0</v>
      </c>
      <c r="AK113" s="35">
        <f>IF($O113*Dati!$N$3+SUM(V113:AJ113)&lt;$K113,$O113*Dati!$N$3,$K113-SUM(V113:AJ113))</f>
        <v>0</v>
      </c>
      <c r="AL113" s="35">
        <f t="shared" si="26"/>
        <v>240</v>
      </c>
      <c r="AM113" s="3">
        <f>(V113*Dati!$U$6+W113*Dati!$T$6+X113*Dati!$S$6+Y113*Dati!$R$6)+(Z113*Dati!$U$5+AA113*Dati!$T$5+AB113*Dati!$S$5+AC113*Dati!$R$5)+(AD113*Dati!$U$4+AE113*Dati!$T$4+AF113*Dati!$S$4+AG113*Dati!$R$4)+(AH113*Dati!$U$3+AI113*Dati!$T$3+AJ113*Dati!$S$3+AK113*Dati!$R$3)</f>
        <v>91380</v>
      </c>
      <c r="AN113" s="34">
        <f t="shared" si="44"/>
        <v>1</v>
      </c>
      <c r="AO113" s="34">
        <f t="shared" si="44"/>
        <v>0</v>
      </c>
      <c r="AP113" s="34">
        <f t="shared" si="40"/>
        <v>0</v>
      </c>
      <c r="AQ113" s="34">
        <f t="shared" si="41"/>
        <v>0</v>
      </c>
      <c r="AR113" s="6">
        <f>AN113*Dati!$B$21+AO113*Dati!$B$22+AP113*Dati!$B$23+AQ113*Dati!$B$24</f>
        <v>2000</v>
      </c>
    </row>
    <row r="114" spans="1:44" x14ac:dyDescent="0.25">
      <c r="A114" s="49"/>
      <c r="B114" s="11">
        <f t="shared" si="27"/>
        <v>112</v>
      </c>
      <c r="C114" s="3">
        <f t="shared" si="28"/>
        <v>2648514.3333333302</v>
      </c>
      <c r="D114" s="3">
        <f t="shared" si="29"/>
        <v>41380</v>
      </c>
      <c r="E114" s="3">
        <f>IF(D114&gt;0,(IF(D114&lt;Dati!$B$46,D114*Dati!$B$47,Dati!$B$46*Dati!$B$47)+IF(IF(D114-Dati!$B$46&gt;0,D114-Dati!$B$46,0)&lt;(Dati!$C$46-Dati!$B$46),IF(D114-Dati!$B$46&gt;0,D114-Dati!$B$46,0)*Dati!$C$47,(Dati!$C$46-Dati!$B$46)*Dati!$C$47)+IF(IF(D114-Dati!$C$46&gt;0,D114-Dati!$C$46,0)&lt;(Dati!$D$46-Dati!$C$46),IF(D114-Dati!$C$46&gt;0,D114-Dati!$C$46,0)*Dati!$D$47,(Dati!$D$46-Dati!$C$46)*Dati!$D$47)+IF(IF(D114-Dati!$D$46&gt;0,D114-Dati!$D$46,0)&lt;(Dati!$E$46-Dati!$D$46),IF(D114-Dati!$D$46&gt;0,D114-Dati!$D$46,0)*Dati!$E$47,(Dati!$E$46-Dati!$D$46)*Dati!$E$47)+IF(D114-Dati!$E$46&gt;0,D114-Dati!$E$46,0)*Dati!$F$47),0)</f>
        <v>17224.233333333334</v>
      </c>
      <c r="F114" s="3">
        <f t="shared" si="23"/>
        <v>24155.766666666666</v>
      </c>
      <c r="G114" s="39">
        <f t="shared" si="30"/>
        <v>1</v>
      </c>
      <c r="H114" s="39">
        <f t="shared" si="31"/>
        <v>0</v>
      </c>
      <c r="I114" s="39">
        <f t="shared" si="32"/>
        <v>0</v>
      </c>
      <c r="J114" s="39">
        <f t="shared" si="33"/>
        <v>0</v>
      </c>
      <c r="K114" s="37">
        <f>G114*Dati!$F$9+H114*Dati!$F$10+I114*Dati!$F$11+Simulazione!J114*Dati!$F$12</f>
        <v>450</v>
      </c>
      <c r="L114" s="37">
        <f>G114*Dati!$H$9+H114*Dati!$H$10+I114*Dati!$H$11+Simulazione!J114*Dati!$H$12</f>
        <v>1</v>
      </c>
      <c r="M114" s="9">
        <f>G114*Dati!$E$9+H114*Dati!$E$10+I114*Dati!$E$11+Simulazione!J114*Dati!$E$12</f>
        <v>8000</v>
      </c>
      <c r="N114" s="9">
        <f>IF(G114-G113=0,0,(G114-G113)*Dati!$J$9)+IF(H114-H113=0,0,(H114-H113)*Dati!$J$10)+IF(I114-I113=0,0,(I114-I113)*Dati!$J$11)+IF(J114-J113=0,0,(J114-J113)*Dati!$J$12)</f>
        <v>0</v>
      </c>
      <c r="O114" s="34">
        <f t="shared" si="34"/>
        <v>0</v>
      </c>
      <c r="P114" s="34">
        <f t="shared" si="35"/>
        <v>0</v>
      </c>
      <c r="Q114" s="34">
        <f t="shared" si="36"/>
        <v>0</v>
      </c>
      <c r="R114" s="34">
        <f t="shared" si="37"/>
        <v>1</v>
      </c>
      <c r="S114" s="40">
        <f t="shared" si="24"/>
        <v>1</v>
      </c>
      <c r="T114" s="43">
        <f t="shared" si="25"/>
        <v>1</v>
      </c>
      <c r="U114" s="3">
        <f>O114*Dati!$B$3+Simulazione!P114*Dati!$B$4+Simulazione!Q114*Dati!$B$5+Simulazione!R114*Dati!$B$6</f>
        <v>40000</v>
      </c>
      <c r="V114" s="35">
        <f>IF(R114*Dati!$Q$6&lt;K114,R114*Dati!$Q$6,K114)</f>
        <v>108</v>
      </c>
      <c r="W114" s="35">
        <f>IF(R114*Dati!$P$6+SUM(V114:V114)&lt;K114,R114*Dati!$P$6,K114-SUM(V114:V114))</f>
        <v>132</v>
      </c>
      <c r="X114" s="35">
        <f>IF(R114*Dati!$O$6+SUM(V114:W114)&lt;K114,R114*Dati!$O$6,K114-SUM(V114:W114))</f>
        <v>0</v>
      </c>
      <c r="Y114" s="35">
        <f>IF(R114*Dati!$N$6+SUM(V114:X114)&lt;K114,R114*Dati!$N$6,K114-SUM(V114:X114))</f>
        <v>0</v>
      </c>
      <c r="Z114" s="35">
        <f>IF($Q114*Dati!$Q$5+SUM(V114:Y114)&lt;$K114,$Q114*Dati!$Q$5,$K114-SUM(V114:Y114))</f>
        <v>0</v>
      </c>
      <c r="AA114" s="35">
        <f>IF($Q114*Dati!$P$5+SUM(V114:Z114)&lt;$K114,$Q114*Dati!$P$5,$K114-SUM(V114:Z114))</f>
        <v>0</v>
      </c>
      <c r="AB114" s="35">
        <f>IF($Q114*Dati!$O$5+SUM(V114:AA114)&lt;$K114,$Q114*Dati!$O$5,$K114-SUM(V114:AA114))</f>
        <v>0</v>
      </c>
      <c r="AC114" s="35">
        <f>IF($Q114*Dati!$N$5+SUM(V114:AB114)&lt;$K114,$Q114*Dati!$N$5,$K114-SUM(V114:AB114))</f>
        <v>0</v>
      </c>
      <c r="AD114" s="35">
        <f>IF($P114*Dati!$Q$4+SUM(V114:AC114)&lt;$K114,$P114*Dati!$Q$4,$K114-SUM(V114:AC114))</f>
        <v>0</v>
      </c>
      <c r="AE114" s="35">
        <f>IF($P114*Dati!$P$4+SUM(V114:AD114)&lt;$K114,$P114*Dati!$P$4,$K114-SUM(V114:AD114))</f>
        <v>0</v>
      </c>
      <c r="AF114" s="35">
        <f>IF($P114*Dati!$O$4+SUM(V114:AE114)&lt;$K114,$P114*Dati!$O$4,$K114-SUM(V114:AE114))</f>
        <v>0</v>
      </c>
      <c r="AG114" s="35">
        <f>IF($P114*Dati!$N$4+SUM(V114:AF114)&lt;$K114,$P114*Dati!$N$4,$K114-SUM(V114:AF114))</f>
        <v>0</v>
      </c>
      <c r="AH114" s="35">
        <f>IF($O114*Dati!$Q$3+SUM(V114:AG114)&lt;$K114,$O114*Dati!$Q$3,$K114-SUM(V114:AG114))</f>
        <v>0</v>
      </c>
      <c r="AI114" s="35">
        <f>IF($O114*Dati!$P$3+SUM(V114:AH114)&lt;$K114,$O114*Dati!$P$3,$K114-SUM(V114:AH114))</f>
        <v>0</v>
      </c>
      <c r="AJ114" s="35">
        <f>IF($O114*Dati!$O$3+SUM(V114:AI114)&lt;$K114,$O114*Dati!$O$3,$K114-SUM(V114:AI114))</f>
        <v>0</v>
      </c>
      <c r="AK114" s="35">
        <f>IF($O114*Dati!$N$3+SUM(V114:AJ114)&lt;$K114,$O114*Dati!$N$3,$K114-SUM(V114:AJ114))</f>
        <v>0</v>
      </c>
      <c r="AL114" s="35">
        <f t="shared" si="26"/>
        <v>240</v>
      </c>
      <c r="AM114" s="3">
        <f>(V114*Dati!$U$6+W114*Dati!$T$6+X114*Dati!$S$6+Y114*Dati!$R$6)+(Z114*Dati!$U$5+AA114*Dati!$T$5+AB114*Dati!$S$5+AC114*Dati!$R$5)+(AD114*Dati!$U$4+AE114*Dati!$T$4+AF114*Dati!$S$4+AG114*Dati!$R$4)+(AH114*Dati!$U$3+AI114*Dati!$T$3+AJ114*Dati!$S$3+AK114*Dati!$R$3)</f>
        <v>91380</v>
      </c>
      <c r="AN114" s="34">
        <f t="shared" si="44"/>
        <v>1</v>
      </c>
      <c r="AO114" s="34">
        <f t="shared" si="44"/>
        <v>0</v>
      </c>
      <c r="AP114" s="34">
        <f t="shared" si="40"/>
        <v>0</v>
      </c>
      <c r="AQ114" s="34">
        <f t="shared" si="41"/>
        <v>0</v>
      </c>
      <c r="AR114" s="6">
        <f>AN114*Dati!$B$21+AO114*Dati!$B$22+AP114*Dati!$B$23+AQ114*Dati!$B$24</f>
        <v>2000</v>
      </c>
    </row>
    <row r="115" spans="1:44" x14ac:dyDescent="0.25">
      <c r="A115" s="49"/>
      <c r="B115" s="11">
        <f t="shared" si="27"/>
        <v>113</v>
      </c>
      <c r="C115" s="3">
        <f t="shared" si="28"/>
        <v>2672670.0999999968</v>
      </c>
      <c r="D115" s="3">
        <f t="shared" si="29"/>
        <v>41380</v>
      </c>
      <c r="E115" s="3">
        <f>IF(D115&gt;0,(IF(D115&lt;Dati!$B$46,D115*Dati!$B$47,Dati!$B$46*Dati!$B$47)+IF(IF(D115-Dati!$B$46&gt;0,D115-Dati!$B$46,0)&lt;(Dati!$C$46-Dati!$B$46),IF(D115-Dati!$B$46&gt;0,D115-Dati!$B$46,0)*Dati!$C$47,(Dati!$C$46-Dati!$B$46)*Dati!$C$47)+IF(IF(D115-Dati!$C$46&gt;0,D115-Dati!$C$46,0)&lt;(Dati!$D$46-Dati!$C$46),IF(D115-Dati!$C$46&gt;0,D115-Dati!$C$46,0)*Dati!$D$47,(Dati!$D$46-Dati!$C$46)*Dati!$D$47)+IF(IF(D115-Dati!$D$46&gt;0,D115-Dati!$D$46,0)&lt;(Dati!$E$46-Dati!$D$46),IF(D115-Dati!$D$46&gt;0,D115-Dati!$D$46,0)*Dati!$E$47,(Dati!$E$46-Dati!$D$46)*Dati!$E$47)+IF(D115-Dati!$E$46&gt;0,D115-Dati!$E$46,0)*Dati!$F$47),0)</f>
        <v>17224.233333333334</v>
      </c>
      <c r="F115" s="3">
        <f t="shared" si="23"/>
        <v>24155.766666666666</v>
      </c>
      <c r="G115" s="39">
        <f t="shared" si="30"/>
        <v>1</v>
      </c>
      <c r="H115" s="39">
        <f t="shared" si="31"/>
        <v>0</v>
      </c>
      <c r="I115" s="39">
        <f t="shared" si="32"/>
        <v>0</v>
      </c>
      <c r="J115" s="39">
        <f t="shared" si="33"/>
        <v>0</v>
      </c>
      <c r="K115" s="37">
        <f>G115*Dati!$F$9+H115*Dati!$F$10+I115*Dati!$F$11+Simulazione!J115*Dati!$F$12</f>
        <v>450</v>
      </c>
      <c r="L115" s="37">
        <f>G115*Dati!$H$9+H115*Dati!$H$10+I115*Dati!$H$11+Simulazione!J115*Dati!$H$12</f>
        <v>1</v>
      </c>
      <c r="M115" s="9">
        <f>G115*Dati!$E$9+H115*Dati!$E$10+I115*Dati!$E$11+Simulazione!J115*Dati!$E$12</f>
        <v>8000</v>
      </c>
      <c r="N115" s="9">
        <f>IF(G115-G114=0,0,(G115-G114)*Dati!$J$9)+IF(H115-H114=0,0,(H115-H114)*Dati!$J$10)+IF(I115-I114=0,0,(I115-I114)*Dati!$J$11)+IF(J115-J114=0,0,(J115-J114)*Dati!$J$12)</f>
        <v>0</v>
      </c>
      <c r="O115" s="34">
        <f t="shared" si="34"/>
        <v>0</v>
      </c>
      <c r="P115" s="34">
        <f t="shared" si="35"/>
        <v>0</v>
      </c>
      <c r="Q115" s="34">
        <f t="shared" si="36"/>
        <v>0</v>
      </c>
      <c r="R115" s="34">
        <f t="shared" si="37"/>
        <v>1</v>
      </c>
      <c r="S115" s="40">
        <f t="shared" si="24"/>
        <v>1</v>
      </c>
      <c r="T115" s="43">
        <f t="shared" si="25"/>
        <v>1</v>
      </c>
      <c r="U115" s="3">
        <f>O115*Dati!$B$3+Simulazione!P115*Dati!$B$4+Simulazione!Q115*Dati!$B$5+Simulazione!R115*Dati!$B$6</f>
        <v>40000</v>
      </c>
      <c r="V115" s="35">
        <f>IF(R115*Dati!$Q$6&lt;K115,R115*Dati!$Q$6,K115)</f>
        <v>108</v>
      </c>
      <c r="W115" s="35">
        <f>IF(R115*Dati!$P$6+SUM(V115:V115)&lt;K115,R115*Dati!$P$6,K115-SUM(V115:V115))</f>
        <v>132</v>
      </c>
      <c r="X115" s="35">
        <f>IF(R115*Dati!$O$6+SUM(V115:W115)&lt;K115,R115*Dati!$O$6,K115-SUM(V115:W115))</f>
        <v>0</v>
      </c>
      <c r="Y115" s="35">
        <f>IF(R115*Dati!$N$6+SUM(V115:X115)&lt;K115,R115*Dati!$N$6,K115-SUM(V115:X115))</f>
        <v>0</v>
      </c>
      <c r="Z115" s="35">
        <f>IF($Q115*Dati!$Q$5+SUM(V115:Y115)&lt;$K115,$Q115*Dati!$Q$5,$K115-SUM(V115:Y115))</f>
        <v>0</v>
      </c>
      <c r="AA115" s="35">
        <f>IF($Q115*Dati!$P$5+SUM(V115:Z115)&lt;$K115,$Q115*Dati!$P$5,$K115-SUM(V115:Z115))</f>
        <v>0</v>
      </c>
      <c r="AB115" s="35">
        <f>IF($Q115*Dati!$O$5+SUM(V115:AA115)&lt;$K115,$Q115*Dati!$O$5,$K115-SUM(V115:AA115))</f>
        <v>0</v>
      </c>
      <c r="AC115" s="35">
        <f>IF($Q115*Dati!$N$5+SUM(V115:AB115)&lt;$K115,$Q115*Dati!$N$5,$K115-SUM(V115:AB115))</f>
        <v>0</v>
      </c>
      <c r="AD115" s="35">
        <f>IF($P115*Dati!$Q$4+SUM(V115:AC115)&lt;$K115,$P115*Dati!$Q$4,$K115-SUM(V115:AC115))</f>
        <v>0</v>
      </c>
      <c r="AE115" s="35">
        <f>IF($P115*Dati!$P$4+SUM(V115:AD115)&lt;$K115,$P115*Dati!$P$4,$K115-SUM(V115:AD115))</f>
        <v>0</v>
      </c>
      <c r="AF115" s="35">
        <f>IF($P115*Dati!$O$4+SUM(V115:AE115)&lt;$K115,$P115*Dati!$O$4,$K115-SUM(V115:AE115))</f>
        <v>0</v>
      </c>
      <c r="AG115" s="35">
        <f>IF($P115*Dati!$N$4+SUM(V115:AF115)&lt;$K115,$P115*Dati!$N$4,$K115-SUM(V115:AF115))</f>
        <v>0</v>
      </c>
      <c r="AH115" s="35">
        <f>IF($O115*Dati!$Q$3+SUM(V115:AG115)&lt;$K115,$O115*Dati!$Q$3,$K115-SUM(V115:AG115))</f>
        <v>0</v>
      </c>
      <c r="AI115" s="35">
        <f>IF($O115*Dati!$P$3+SUM(V115:AH115)&lt;$K115,$O115*Dati!$P$3,$K115-SUM(V115:AH115))</f>
        <v>0</v>
      </c>
      <c r="AJ115" s="35">
        <f>IF($O115*Dati!$O$3+SUM(V115:AI115)&lt;$K115,$O115*Dati!$O$3,$K115-SUM(V115:AI115))</f>
        <v>0</v>
      </c>
      <c r="AK115" s="35">
        <f>IF($O115*Dati!$N$3+SUM(V115:AJ115)&lt;$K115,$O115*Dati!$N$3,$K115-SUM(V115:AJ115))</f>
        <v>0</v>
      </c>
      <c r="AL115" s="35">
        <f t="shared" si="26"/>
        <v>240</v>
      </c>
      <c r="AM115" s="3">
        <f>(V115*Dati!$U$6+W115*Dati!$T$6+X115*Dati!$S$6+Y115*Dati!$R$6)+(Z115*Dati!$U$5+AA115*Dati!$T$5+AB115*Dati!$S$5+AC115*Dati!$R$5)+(AD115*Dati!$U$4+AE115*Dati!$T$4+AF115*Dati!$S$4+AG115*Dati!$R$4)+(AH115*Dati!$U$3+AI115*Dati!$T$3+AJ115*Dati!$S$3+AK115*Dati!$R$3)</f>
        <v>91380</v>
      </c>
      <c r="AN115" s="34">
        <f t="shared" si="44"/>
        <v>1</v>
      </c>
      <c r="AO115" s="34">
        <f t="shared" si="44"/>
        <v>0</v>
      </c>
      <c r="AP115" s="34">
        <f t="shared" si="40"/>
        <v>0</v>
      </c>
      <c r="AQ115" s="34">
        <f t="shared" si="41"/>
        <v>0</v>
      </c>
      <c r="AR115" s="6">
        <f>AN115*Dati!$B$21+AO115*Dati!$B$22+AP115*Dati!$B$23+AQ115*Dati!$B$24</f>
        <v>2000</v>
      </c>
    </row>
    <row r="116" spans="1:44" x14ac:dyDescent="0.25">
      <c r="A116" s="49"/>
      <c r="B116" s="11">
        <f t="shared" si="27"/>
        <v>114</v>
      </c>
      <c r="C116" s="3">
        <f t="shared" si="28"/>
        <v>2696825.8666666634</v>
      </c>
      <c r="D116" s="3">
        <f t="shared" si="29"/>
        <v>41380</v>
      </c>
      <c r="E116" s="3">
        <f>IF(D116&gt;0,(IF(D116&lt;Dati!$B$46,D116*Dati!$B$47,Dati!$B$46*Dati!$B$47)+IF(IF(D116-Dati!$B$46&gt;0,D116-Dati!$B$46,0)&lt;(Dati!$C$46-Dati!$B$46),IF(D116-Dati!$B$46&gt;0,D116-Dati!$B$46,0)*Dati!$C$47,(Dati!$C$46-Dati!$B$46)*Dati!$C$47)+IF(IF(D116-Dati!$C$46&gt;0,D116-Dati!$C$46,0)&lt;(Dati!$D$46-Dati!$C$46),IF(D116-Dati!$C$46&gt;0,D116-Dati!$C$46,0)*Dati!$D$47,(Dati!$D$46-Dati!$C$46)*Dati!$D$47)+IF(IF(D116-Dati!$D$46&gt;0,D116-Dati!$D$46,0)&lt;(Dati!$E$46-Dati!$D$46),IF(D116-Dati!$D$46&gt;0,D116-Dati!$D$46,0)*Dati!$E$47,(Dati!$E$46-Dati!$D$46)*Dati!$E$47)+IF(D116-Dati!$E$46&gt;0,D116-Dati!$E$46,0)*Dati!$F$47),0)</f>
        <v>17224.233333333334</v>
      </c>
      <c r="F116" s="3">
        <f t="shared" si="23"/>
        <v>24155.766666666666</v>
      </c>
      <c r="G116" s="39">
        <f t="shared" si="30"/>
        <v>1</v>
      </c>
      <c r="H116" s="39">
        <f t="shared" si="31"/>
        <v>0</v>
      </c>
      <c r="I116" s="39">
        <f t="shared" si="32"/>
        <v>0</v>
      </c>
      <c r="J116" s="39">
        <f t="shared" si="33"/>
        <v>0</v>
      </c>
      <c r="K116" s="37">
        <f>G116*Dati!$F$9+H116*Dati!$F$10+I116*Dati!$F$11+Simulazione!J116*Dati!$F$12</f>
        <v>450</v>
      </c>
      <c r="L116" s="37">
        <f>G116*Dati!$H$9+H116*Dati!$H$10+I116*Dati!$H$11+Simulazione!J116*Dati!$H$12</f>
        <v>1</v>
      </c>
      <c r="M116" s="9">
        <f>G116*Dati!$E$9+H116*Dati!$E$10+I116*Dati!$E$11+Simulazione!J116*Dati!$E$12</f>
        <v>8000</v>
      </c>
      <c r="N116" s="9">
        <f>IF(G116-G115=0,0,(G116-G115)*Dati!$J$9)+IF(H116-H115=0,0,(H116-H115)*Dati!$J$10)+IF(I116-I115=0,0,(I116-I115)*Dati!$J$11)+IF(J116-J115=0,0,(J116-J115)*Dati!$J$12)</f>
        <v>0</v>
      </c>
      <c r="O116" s="34">
        <f t="shared" si="34"/>
        <v>0</v>
      </c>
      <c r="P116" s="34">
        <f t="shared" si="35"/>
        <v>0</v>
      </c>
      <c r="Q116" s="34">
        <f t="shared" si="36"/>
        <v>0</v>
      </c>
      <c r="R116" s="34">
        <f t="shared" si="37"/>
        <v>1</v>
      </c>
      <c r="S116" s="40">
        <f t="shared" si="24"/>
        <v>1</v>
      </c>
      <c r="T116" s="43">
        <f t="shared" si="25"/>
        <v>1</v>
      </c>
      <c r="U116" s="3">
        <f>O116*Dati!$B$3+Simulazione!P116*Dati!$B$4+Simulazione!Q116*Dati!$B$5+Simulazione!R116*Dati!$B$6</f>
        <v>40000</v>
      </c>
      <c r="V116" s="35">
        <f>IF(R116*Dati!$Q$6&lt;K116,R116*Dati!$Q$6,K116)</f>
        <v>108</v>
      </c>
      <c r="W116" s="35">
        <f>IF(R116*Dati!$P$6+SUM(V116:V116)&lt;K116,R116*Dati!$P$6,K116-SUM(V116:V116))</f>
        <v>132</v>
      </c>
      <c r="X116" s="35">
        <f>IF(R116*Dati!$O$6+SUM(V116:W116)&lt;K116,R116*Dati!$O$6,K116-SUM(V116:W116))</f>
        <v>0</v>
      </c>
      <c r="Y116" s="35">
        <f>IF(R116*Dati!$N$6+SUM(V116:X116)&lt;K116,R116*Dati!$N$6,K116-SUM(V116:X116))</f>
        <v>0</v>
      </c>
      <c r="Z116" s="35">
        <f>IF($Q116*Dati!$Q$5+SUM(V116:Y116)&lt;$K116,$Q116*Dati!$Q$5,$K116-SUM(V116:Y116))</f>
        <v>0</v>
      </c>
      <c r="AA116" s="35">
        <f>IF($Q116*Dati!$P$5+SUM(V116:Z116)&lt;$K116,$Q116*Dati!$P$5,$K116-SUM(V116:Z116))</f>
        <v>0</v>
      </c>
      <c r="AB116" s="35">
        <f>IF($Q116*Dati!$O$5+SUM(V116:AA116)&lt;$K116,$Q116*Dati!$O$5,$K116-SUM(V116:AA116))</f>
        <v>0</v>
      </c>
      <c r="AC116" s="35">
        <f>IF($Q116*Dati!$N$5+SUM(V116:AB116)&lt;$K116,$Q116*Dati!$N$5,$K116-SUM(V116:AB116))</f>
        <v>0</v>
      </c>
      <c r="AD116" s="35">
        <f>IF($P116*Dati!$Q$4+SUM(V116:AC116)&lt;$K116,$P116*Dati!$Q$4,$K116-SUM(V116:AC116))</f>
        <v>0</v>
      </c>
      <c r="AE116" s="35">
        <f>IF($P116*Dati!$P$4+SUM(V116:AD116)&lt;$K116,$P116*Dati!$P$4,$K116-SUM(V116:AD116))</f>
        <v>0</v>
      </c>
      <c r="AF116" s="35">
        <f>IF($P116*Dati!$O$4+SUM(V116:AE116)&lt;$K116,$P116*Dati!$O$4,$K116-SUM(V116:AE116))</f>
        <v>0</v>
      </c>
      <c r="AG116" s="35">
        <f>IF($P116*Dati!$N$4+SUM(V116:AF116)&lt;$K116,$P116*Dati!$N$4,$K116-SUM(V116:AF116))</f>
        <v>0</v>
      </c>
      <c r="AH116" s="35">
        <f>IF($O116*Dati!$Q$3+SUM(V116:AG116)&lt;$K116,$O116*Dati!$Q$3,$K116-SUM(V116:AG116))</f>
        <v>0</v>
      </c>
      <c r="AI116" s="35">
        <f>IF($O116*Dati!$P$3+SUM(V116:AH116)&lt;$K116,$O116*Dati!$P$3,$K116-SUM(V116:AH116))</f>
        <v>0</v>
      </c>
      <c r="AJ116" s="35">
        <f>IF($O116*Dati!$O$3+SUM(V116:AI116)&lt;$K116,$O116*Dati!$O$3,$K116-SUM(V116:AI116))</f>
        <v>0</v>
      </c>
      <c r="AK116" s="35">
        <f>IF($O116*Dati!$N$3+SUM(V116:AJ116)&lt;$K116,$O116*Dati!$N$3,$K116-SUM(V116:AJ116))</f>
        <v>0</v>
      </c>
      <c r="AL116" s="35">
        <f t="shared" si="26"/>
        <v>240</v>
      </c>
      <c r="AM116" s="3">
        <f>(V116*Dati!$U$6+W116*Dati!$T$6+X116*Dati!$S$6+Y116*Dati!$R$6)+(Z116*Dati!$U$5+AA116*Dati!$T$5+AB116*Dati!$S$5+AC116*Dati!$R$5)+(AD116*Dati!$U$4+AE116*Dati!$T$4+AF116*Dati!$S$4+AG116*Dati!$R$4)+(AH116*Dati!$U$3+AI116*Dati!$T$3+AJ116*Dati!$S$3+AK116*Dati!$R$3)</f>
        <v>91380</v>
      </c>
      <c r="AN116" s="34">
        <f t="shared" si="44"/>
        <v>1</v>
      </c>
      <c r="AO116" s="34">
        <f t="shared" si="44"/>
        <v>0</v>
      </c>
      <c r="AP116" s="34">
        <f t="shared" si="40"/>
        <v>0</v>
      </c>
      <c r="AQ116" s="34">
        <f t="shared" si="41"/>
        <v>0</v>
      </c>
      <c r="AR116" s="6">
        <f>AN116*Dati!$B$21+AO116*Dati!$B$22+AP116*Dati!$B$23+AQ116*Dati!$B$24</f>
        <v>2000</v>
      </c>
    </row>
    <row r="117" spans="1:44" x14ac:dyDescent="0.25">
      <c r="A117" s="49"/>
      <c r="B117" s="11">
        <f t="shared" si="27"/>
        <v>115</v>
      </c>
      <c r="C117" s="3">
        <f t="shared" si="28"/>
        <v>2720981.63333333</v>
      </c>
      <c r="D117" s="3">
        <f t="shared" si="29"/>
        <v>41380</v>
      </c>
      <c r="E117" s="3">
        <f>IF(D117&gt;0,(IF(D117&lt;Dati!$B$46,D117*Dati!$B$47,Dati!$B$46*Dati!$B$47)+IF(IF(D117-Dati!$B$46&gt;0,D117-Dati!$B$46,0)&lt;(Dati!$C$46-Dati!$B$46),IF(D117-Dati!$B$46&gt;0,D117-Dati!$B$46,0)*Dati!$C$47,(Dati!$C$46-Dati!$B$46)*Dati!$C$47)+IF(IF(D117-Dati!$C$46&gt;0,D117-Dati!$C$46,0)&lt;(Dati!$D$46-Dati!$C$46),IF(D117-Dati!$C$46&gt;0,D117-Dati!$C$46,0)*Dati!$D$47,(Dati!$D$46-Dati!$C$46)*Dati!$D$47)+IF(IF(D117-Dati!$D$46&gt;0,D117-Dati!$D$46,0)&lt;(Dati!$E$46-Dati!$D$46),IF(D117-Dati!$D$46&gt;0,D117-Dati!$D$46,0)*Dati!$E$47,(Dati!$E$46-Dati!$D$46)*Dati!$E$47)+IF(D117-Dati!$E$46&gt;0,D117-Dati!$E$46,0)*Dati!$F$47),0)</f>
        <v>17224.233333333334</v>
      </c>
      <c r="F117" s="3">
        <f t="shared" si="23"/>
        <v>24155.766666666666</v>
      </c>
      <c r="G117" s="39">
        <f t="shared" si="30"/>
        <v>1</v>
      </c>
      <c r="H117" s="39">
        <f t="shared" si="31"/>
        <v>0</v>
      </c>
      <c r="I117" s="39">
        <f t="shared" si="32"/>
        <v>0</v>
      </c>
      <c r="J117" s="39">
        <f t="shared" si="33"/>
        <v>0</v>
      </c>
      <c r="K117" s="37">
        <f>G117*Dati!$F$9+H117*Dati!$F$10+I117*Dati!$F$11+Simulazione!J117*Dati!$F$12</f>
        <v>450</v>
      </c>
      <c r="L117" s="37">
        <f>G117*Dati!$H$9+H117*Dati!$H$10+I117*Dati!$H$11+Simulazione!J117*Dati!$H$12</f>
        <v>1</v>
      </c>
      <c r="M117" s="9">
        <f>G117*Dati!$E$9+H117*Dati!$E$10+I117*Dati!$E$11+Simulazione!J117*Dati!$E$12</f>
        <v>8000</v>
      </c>
      <c r="N117" s="9">
        <f>IF(G117-G116=0,0,(G117-G116)*Dati!$J$9)+IF(H117-H116=0,0,(H117-H116)*Dati!$J$10)+IF(I117-I116=0,0,(I117-I116)*Dati!$J$11)+IF(J117-J116=0,0,(J117-J116)*Dati!$J$12)</f>
        <v>0</v>
      </c>
      <c r="O117" s="34">
        <f t="shared" si="34"/>
        <v>0</v>
      </c>
      <c r="P117" s="34">
        <f t="shared" si="35"/>
        <v>0</v>
      </c>
      <c r="Q117" s="34">
        <f t="shared" si="36"/>
        <v>0</v>
      </c>
      <c r="R117" s="34">
        <f t="shared" si="37"/>
        <v>1</v>
      </c>
      <c r="S117" s="40">
        <f t="shared" si="24"/>
        <v>1</v>
      </c>
      <c r="T117" s="43">
        <f t="shared" si="25"/>
        <v>1</v>
      </c>
      <c r="U117" s="3">
        <f>O117*Dati!$B$3+Simulazione!P117*Dati!$B$4+Simulazione!Q117*Dati!$B$5+Simulazione!R117*Dati!$B$6</f>
        <v>40000</v>
      </c>
      <c r="V117" s="35">
        <f>IF(R117*Dati!$Q$6&lt;K117,R117*Dati!$Q$6,K117)</f>
        <v>108</v>
      </c>
      <c r="W117" s="35">
        <f>IF(R117*Dati!$P$6+SUM(V117:V117)&lt;K117,R117*Dati!$P$6,K117-SUM(V117:V117))</f>
        <v>132</v>
      </c>
      <c r="X117" s="35">
        <f>IF(R117*Dati!$O$6+SUM(V117:W117)&lt;K117,R117*Dati!$O$6,K117-SUM(V117:W117))</f>
        <v>0</v>
      </c>
      <c r="Y117" s="35">
        <f>IF(R117*Dati!$N$6+SUM(V117:X117)&lt;K117,R117*Dati!$N$6,K117-SUM(V117:X117))</f>
        <v>0</v>
      </c>
      <c r="Z117" s="35">
        <f>IF($Q117*Dati!$Q$5+SUM(V117:Y117)&lt;$K117,$Q117*Dati!$Q$5,$K117-SUM(V117:Y117))</f>
        <v>0</v>
      </c>
      <c r="AA117" s="35">
        <f>IF($Q117*Dati!$P$5+SUM(V117:Z117)&lt;$K117,$Q117*Dati!$P$5,$K117-SUM(V117:Z117))</f>
        <v>0</v>
      </c>
      <c r="AB117" s="35">
        <f>IF($Q117*Dati!$O$5+SUM(V117:AA117)&lt;$K117,$Q117*Dati!$O$5,$K117-SUM(V117:AA117))</f>
        <v>0</v>
      </c>
      <c r="AC117" s="35">
        <f>IF($Q117*Dati!$N$5+SUM(V117:AB117)&lt;$K117,$Q117*Dati!$N$5,$K117-SUM(V117:AB117))</f>
        <v>0</v>
      </c>
      <c r="AD117" s="35">
        <f>IF($P117*Dati!$Q$4+SUM(V117:AC117)&lt;$K117,$P117*Dati!$Q$4,$K117-SUM(V117:AC117))</f>
        <v>0</v>
      </c>
      <c r="AE117" s="35">
        <f>IF($P117*Dati!$P$4+SUM(V117:AD117)&lt;$K117,$P117*Dati!$P$4,$K117-SUM(V117:AD117))</f>
        <v>0</v>
      </c>
      <c r="AF117" s="35">
        <f>IF($P117*Dati!$O$4+SUM(V117:AE117)&lt;$K117,$P117*Dati!$O$4,$K117-SUM(V117:AE117))</f>
        <v>0</v>
      </c>
      <c r="AG117" s="35">
        <f>IF($P117*Dati!$N$4+SUM(V117:AF117)&lt;$K117,$P117*Dati!$N$4,$K117-SUM(V117:AF117))</f>
        <v>0</v>
      </c>
      <c r="AH117" s="35">
        <f>IF($O117*Dati!$Q$3+SUM(V117:AG117)&lt;$K117,$O117*Dati!$Q$3,$K117-SUM(V117:AG117))</f>
        <v>0</v>
      </c>
      <c r="AI117" s="35">
        <f>IF($O117*Dati!$P$3+SUM(V117:AH117)&lt;$K117,$O117*Dati!$P$3,$K117-SUM(V117:AH117))</f>
        <v>0</v>
      </c>
      <c r="AJ117" s="35">
        <f>IF($O117*Dati!$O$3+SUM(V117:AI117)&lt;$K117,$O117*Dati!$O$3,$K117-SUM(V117:AI117))</f>
        <v>0</v>
      </c>
      <c r="AK117" s="35">
        <f>IF($O117*Dati!$N$3+SUM(V117:AJ117)&lt;$K117,$O117*Dati!$N$3,$K117-SUM(V117:AJ117))</f>
        <v>0</v>
      </c>
      <c r="AL117" s="35">
        <f t="shared" si="26"/>
        <v>240</v>
      </c>
      <c r="AM117" s="3">
        <f>(V117*Dati!$U$6+W117*Dati!$T$6+X117*Dati!$S$6+Y117*Dati!$R$6)+(Z117*Dati!$U$5+AA117*Dati!$T$5+AB117*Dati!$S$5+AC117*Dati!$R$5)+(AD117*Dati!$U$4+AE117*Dati!$T$4+AF117*Dati!$S$4+AG117*Dati!$R$4)+(AH117*Dati!$U$3+AI117*Dati!$T$3+AJ117*Dati!$S$3+AK117*Dati!$R$3)</f>
        <v>91380</v>
      </c>
      <c r="AN117" s="34">
        <f t="shared" si="44"/>
        <v>1</v>
      </c>
      <c r="AO117" s="34">
        <f t="shared" si="44"/>
        <v>0</v>
      </c>
      <c r="AP117" s="34">
        <f t="shared" si="40"/>
        <v>0</v>
      </c>
      <c r="AQ117" s="34">
        <f t="shared" si="41"/>
        <v>0</v>
      </c>
      <c r="AR117" s="6">
        <f>AN117*Dati!$B$21+AO117*Dati!$B$22+AP117*Dati!$B$23+AQ117*Dati!$B$24</f>
        <v>2000</v>
      </c>
    </row>
    <row r="118" spans="1:44" x14ac:dyDescent="0.25">
      <c r="A118" s="49"/>
      <c r="B118" s="11">
        <f t="shared" si="27"/>
        <v>116</v>
      </c>
      <c r="C118" s="3">
        <f t="shared" si="28"/>
        <v>2745137.3999999966</v>
      </c>
      <c r="D118" s="3">
        <f t="shared" si="29"/>
        <v>41380</v>
      </c>
      <c r="E118" s="3">
        <f>IF(D118&gt;0,(IF(D118&lt;Dati!$B$46,D118*Dati!$B$47,Dati!$B$46*Dati!$B$47)+IF(IF(D118-Dati!$B$46&gt;0,D118-Dati!$B$46,0)&lt;(Dati!$C$46-Dati!$B$46),IF(D118-Dati!$B$46&gt;0,D118-Dati!$B$46,0)*Dati!$C$47,(Dati!$C$46-Dati!$B$46)*Dati!$C$47)+IF(IF(D118-Dati!$C$46&gt;0,D118-Dati!$C$46,0)&lt;(Dati!$D$46-Dati!$C$46),IF(D118-Dati!$C$46&gt;0,D118-Dati!$C$46,0)*Dati!$D$47,(Dati!$D$46-Dati!$C$46)*Dati!$D$47)+IF(IF(D118-Dati!$D$46&gt;0,D118-Dati!$D$46,0)&lt;(Dati!$E$46-Dati!$D$46),IF(D118-Dati!$D$46&gt;0,D118-Dati!$D$46,0)*Dati!$E$47,(Dati!$E$46-Dati!$D$46)*Dati!$E$47)+IF(D118-Dati!$E$46&gt;0,D118-Dati!$E$46,0)*Dati!$F$47),0)</f>
        <v>17224.233333333334</v>
      </c>
      <c r="F118" s="3">
        <f t="shared" si="23"/>
        <v>24155.766666666666</v>
      </c>
      <c r="G118" s="39">
        <f t="shared" si="30"/>
        <v>1</v>
      </c>
      <c r="H118" s="39">
        <f t="shared" si="31"/>
        <v>0</v>
      </c>
      <c r="I118" s="39">
        <f t="shared" si="32"/>
        <v>0</v>
      </c>
      <c r="J118" s="39">
        <f t="shared" si="33"/>
        <v>0</v>
      </c>
      <c r="K118" s="37">
        <f>G118*Dati!$F$9+H118*Dati!$F$10+I118*Dati!$F$11+Simulazione!J118*Dati!$F$12</f>
        <v>450</v>
      </c>
      <c r="L118" s="37">
        <f>G118*Dati!$H$9+H118*Dati!$H$10+I118*Dati!$H$11+Simulazione!J118*Dati!$H$12</f>
        <v>1</v>
      </c>
      <c r="M118" s="9">
        <f>G118*Dati!$E$9+H118*Dati!$E$10+I118*Dati!$E$11+Simulazione!J118*Dati!$E$12</f>
        <v>8000</v>
      </c>
      <c r="N118" s="9">
        <f>IF(G118-G117=0,0,(G118-G117)*Dati!$J$9)+IF(H118-H117=0,0,(H118-H117)*Dati!$J$10)+IF(I118-I117=0,0,(I118-I117)*Dati!$J$11)+IF(J118-J117=0,0,(J118-J117)*Dati!$J$12)</f>
        <v>0</v>
      </c>
      <c r="O118" s="34">
        <f t="shared" si="34"/>
        <v>0</v>
      </c>
      <c r="P118" s="34">
        <f t="shared" si="35"/>
        <v>0</v>
      </c>
      <c r="Q118" s="34">
        <f t="shared" si="36"/>
        <v>0</v>
      </c>
      <c r="R118" s="34">
        <f t="shared" si="37"/>
        <v>1</v>
      </c>
      <c r="S118" s="40">
        <f t="shared" si="24"/>
        <v>1</v>
      </c>
      <c r="T118" s="43">
        <f t="shared" si="25"/>
        <v>1</v>
      </c>
      <c r="U118" s="3">
        <f>O118*Dati!$B$3+Simulazione!P118*Dati!$B$4+Simulazione!Q118*Dati!$B$5+Simulazione!R118*Dati!$B$6</f>
        <v>40000</v>
      </c>
      <c r="V118" s="35">
        <f>IF(R118*Dati!$Q$6&lt;K118,R118*Dati!$Q$6,K118)</f>
        <v>108</v>
      </c>
      <c r="W118" s="35">
        <f>IF(R118*Dati!$P$6+SUM(V118:V118)&lt;K118,R118*Dati!$P$6,K118-SUM(V118:V118))</f>
        <v>132</v>
      </c>
      <c r="X118" s="35">
        <f>IF(R118*Dati!$O$6+SUM(V118:W118)&lt;K118,R118*Dati!$O$6,K118-SUM(V118:W118))</f>
        <v>0</v>
      </c>
      <c r="Y118" s="35">
        <f>IF(R118*Dati!$N$6+SUM(V118:X118)&lt;K118,R118*Dati!$N$6,K118-SUM(V118:X118))</f>
        <v>0</v>
      </c>
      <c r="Z118" s="35">
        <f>IF($Q118*Dati!$Q$5+SUM(V118:Y118)&lt;$K118,$Q118*Dati!$Q$5,$K118-SUM(V118:Y118))</f>
        <v>0</v>
      </c>
      <c r="AA118" s="35">
        <f>IF($Q118*Dati!$P$5+SUM(V118:Z118)&lt;$K118,$Q118*Dati!$P$5,$K118-SUM(V118:Z118))</f>
        <v>0</v>
      </c>
      <c r="AB118" s="35">
        <f>IF($Q118*Dati!$O$5+SUM(V118:AA118)&lt;$K118,$Q118*Dati!$O$5,$K118-SUM(V118:AA118))</f>
        <v>0</v>
      </c>
      <c r="AC118" s="35">
        <f>IF($Q118*Dati!$N$5+SUM(V118:AB118)&lt;$K118,$Q118*Dati!$N$5,$K118-SUM(V118:AB118))</f>
        <v>0</v>
      </c>
      <c r="AD118" s="35">
        <f>IF($P118*Dati!$Q$4+SUM(V118:AC118)&lt;$K118,$P118*Dati!$Q$4,$K118-SUM(V118:AC118))</f>
        <v>0</v>
      </c>
      <c r="AE118" s="35">
        <f>IF($P118*Dati!$P$4+SUM(V118:AD118)&lt;$K118,$P118*Dati!$P$4,$K118-SUM(V118:AD118))</f>
        <v>0</v>
      </c>
      <c r="AF118" s="35">
        <f>IF($P118*Dati!$O$4+SUM(V118:AE118)&lt;$K118,$P118*Dati!$O$4,$K118-SUM(V118:AE118))</f>
        <v>0</v>
      </c>
      <c r="AG118" s="35">
        <f>IF($P118*Dati!$N$4+SUM(V118:AF118)&lt;$K118,$P118*Dati!$N$4,$K118-SUM(V118:AF118))</f>
        <v>0</v>
      </c>
      <c r="AH118" s="35">
        <f>IF($O118*Dati!$Q$3+SUM(V118:AG118)&lt;$K118,$O118*Dati!$Q$3,$K118-SUM(V118:AG118))</f>
        <v>0</v>
      </c>
      <c r="AI118" s="35">
        <f>IF($O118*Dati!$P$3+SUM(V118:AH118)&lt;$K118,$O118*Dati!$P$3,$K118-SUM(V118:AH118))</f>
        <v>0</v>
      </c>
      <c r="AJ118" s="35">
        <f>IF($O118*Dati!$O$3+SUM(V118:AI118)&lt;$K118,$O118*Dati!$O$3,$K118-SUM(V118:AI118))</f>
        <v>0</v>
      </c>
      <c r="AK118" s="35">
        <f>IF($O118*Dati!$N$3+SUM(V118:AJ118)&lt;$K118,$O118*Dati!$N$3,$K118-SUM(V118:AJ118))</f>
        <v>0</v>
      </c>
      <c r="AL118" s="35">
        <f t="shared" si="26"/>
        <v>240</v>
      </c>
      <c r="AM118" s="3">
        <f>(V118*Dati!$U$6+W118*Dati!$T$6+X118*Dati!$S$6+Y118*Dati!$R$6)+(Z118*Dati!$U$5+AA118*Dati!$T$5+AB118*Dati!$S$5+AC118*Dati!$R$5)+(AD118*Dati!$U$4+AE118*Dati!$T$4+AF118*Dati!$S$4+AG118*Dati!$R$4)+(AH118*Dati!$U$3+AI118*Dati!$T$3+AJ118*Dati!$S$3+AK118*Dati!$R$3)</f>
        <v>91380</v>
      </c>
      <c r="AN118" s="34">
        <f t="shared" si="44"/>
        <v>1</v>
      </c>
      <c r="AO118" s="34">
        <f t="shared" si="44"/>
        <v>0</v>
      </c>
      <c r="AP118" s="34">
        <f t="shared" si="40"/>
        <v>0</v>
      </c>
      <c r="AQ118" s="34">
        <f t="shared" si="41"/>
        <v>0</v>
      </c>
      <c r="AR118" s="6">
        <f>AN118*Dati!$B$21+AO118*Dati!$B$22+AP118*Dati!$B$23+AQ118*Dati!$B$24</f>
        <v>2000</v>
      </c>
    </row>
    <row r="119" spans="1:44" x14ac:dyDescent="0.25">
      <c r="A119" s="49"/>
      <c r="B119" s="11">
        <f t="shared" si="27"/>
        <v>117</v>
      </c>
      <c r="C119" s="3">
        <f t="shared" si="28"/>
        <v>2769293.1666666633</v>
      </c>
      <c r="D119" s="3">
        <f t="shared" si="29"/>
        <v>41380</v>
      </c>
      <c r="E119" s="3">
        <f>IF(D119&gt;0,(IF(D119&lt;Dati!$B$46,D119*Dati!$B$47,Dati!$B$46*Dati!$B$47)+IF(IF(D119-Dati!$B$46&gt;0,D119-Dati!$B$46,0)&lt;(Dati!$C$46-Dati!$B$46),IF(D119-Dati!$B$46&gt;0,D119-Dati!$B$46,0)*Dati!$C$47,(Dati!$C$46-Dati!$B$46)*Dati!$C$47)+IF(IF(D119-Dati!$C$46&gt;0,D119-Dati!$C$46,0)&lt;(Dati!$D$46-Dati!$C$46),IF(D119-Dati!$C$46&gt;0,D119-Dati!$C$46,0)*Dati!$D$47,(Dati!$D$46-Dati!$C$46)*Dati!$D$47)+IF(IF(D119-Dati!$D$46&gt;0,D119-Dati!$D$46,0)&lt;(Dati!$E$46-Dati!$D$46),IF(D119-Dati!$D$46&gt;0,D119-Dati!$D$46,0)*Dati!$E$47,(Dati!$E$46-Dati!$D$46)*Dati!$E$47)+IF(D119-Dati!$E$46&gt;0,D119-Dati!$E$46,0)*Dati!$F$47),0)</f>
        <v>17224.233333333334</v>
      </c>
      <c r="F119" s="3">
        <f t="shared" si="23"/>
        <v>24155.766666666666</v>
      </c>
      <c r="G119" s="39">
        <f t="shared" si="30"/>
        <v>1</v>
      </c>
      <c r="H119" s="39">
        <f t="shared" si="31"/>
        <v>0</v>
      </c>
      <c r="I119" s="39">
        <f t="shared" si="32"/>
        <v>0</v>
      </c>
      <c r="J119" s="39">
        <f t="shared" si="33"/>
        <v>0</v>
      </c>
      <c r="K119" s="37">
        <f>G119*Dati!$F$9+H119*Dati!$F$10+I119*Dati!$F$11+Simulazione!J119*Dati!$F$12</f>
        <v>450</v>
      </c>
      <c r="L119" s="37">
        <f>G119*Dati!$H$9+H119*Dati!$H$10+I119*Dati!$H$11+Simulazione!J119*Dati!$H$12</f>
        <v>1</v>
      </c>
      <c r="M119" s="9">
        <f>G119*Dati!$E$9+H119*Dati!$E$10+I119*Dati!$E$11+Simulazione!J119*Dati!$E$12</f>
        <v>8000</v>
      </c>
      <c r="N119" s="9">
        <f>IF(G119-G118=0,0,(G119-G118)*Dati!$J$9)+IF(H119-H118=0,0,(H119-H118)*Dati!$J$10)+IF(I119-I118=0,0,(I119-I118)*Dati!$J$11)+IF(J119-J118=0,0,(J119-J118)*Dati!$J$12)</f>
        <v>0</v>
      </c>
      <c r="O119" s="34">
        <f t="shared" si="34"/>
        <v>0</v>
      </c>
      <c r="P119" s="34">
        <f t="shared" si="35"/>
        <v>0</v>
      </c>
      <c r="Q119" s="34">
        <f t="shared" si="36"/>
        <v>0</v>
      </c>
      <c r="R119" s="34">
        <f t="shared" si="37"/>
        <v>1</v>
      </c>
      <c r="S119" s="40">
        <f t="shared" si="24"/>
        <v>1</v>
      </c>
      <c r="T119" s="43">
        <f t="shared" si="25"/>
        <v>1</v>
      </c>
      <c r="U119" s="3">
        <f>O119*Dati!$B$3+Simulazione!P119*Dati!$B$4+Simulazione!Q119*Dati!$B$5+Simulazione!R119*Dati!$B$6</f>
        <v>40000</v>
      </c>
      <c r="V119" s="35">
        <f>IF(R119*Dati!$Q$6&lt;K119,R119*Dati!$Q$6,K119)</f>
        <v>108</v>
      </c>
      <c r="W119" s="35">
        <f>IF(R119*Dati!$P$6+SUM(V119:V119)&lt;K119,R119*Dati!$P$6,K119-SUM(V119:V119))</f>
        <v>132</v>
      </c>
      <c r="X119" s="35">
        <f>IF(R119*Dati!$O$6+SUM(V119:W119)&lt;K119,R119*Dati!$O$6,K119-SUM(V119:W119))</f>
        <v>0</v>
      </c>
      <c r="Y119" s="35">
        <f>IF(R119*Dati!$N$6+SUM(V119:X119)&lt;K119,R119*Dati!$N$6,K119-SUM(V119:X119))</f>
        <v>0</v>
      </c>
      <c r="Z119" s="35">
        <f>IF($Q119*Dati!$Q$5+SUM(V119:Y119)&lt;$K119,$Q119*Dati!$Q$5,$K119-SUM(V119:Y119))</f>
        <v>0</v>
      </c>
      <c r="AA119" s="35">
        <f>IF($Q119*Dati!$P$5+SUM(V119:Z119)&lt;$K119,$Q119*Dati!$P$5,$K119-SUM(V119:Z119))</f>
        <v>0</v>
      </c>
      <c r="AB119" s="35">
        <f>IF($Q119*Dati!$O$5+SUM(V119:AA119)&lt;$K119,$Q119*Dati!$O$5,$K119-SUM(V119:AA119))</f>
        <v>0</v>
      </c>
      <c r="AC119" s="35">
        <f>IF($Q119*Dati!$N$5+SUM(V119:AB119)&lt;$K119,$Q119*Dati!$N$5,$K119-SUM(V119:AB119))</f>
        <v>0</v>
      </c>
      <c r="AD119" s="35">
        <f>IF($P119*Dati!$Q$4+SUM(V119:AC119)&lt;$K119,$P119*Dati!$Q$4,$K119-SUM(V119:AC119))</f>
        <v>0</v>
      </c>
      <c r="AE119" s="35">
        <f>IF($P119*Dati!$P$4+SUM(V119:AD119)&lt;$K119,$P119*Dati!$P$4,$K119-SUM(V119:AD119))</f>
        <v>0</v>
      </c>
      <c r="AF119" s="35">
        <f>IF($P119*Dati!$O$4+SUM(V119:AE119)&lt;$K119,$P119*Dati!$O$4,$K119-SUM(V119:AE119))</f>
        <v>0</v>
      </c>
      <c r="AG119" s="35">
        <f>IF($P119*Dati!$N$4+SUM(V119:AF119)&lt;$K119,$P119*Dati!$N$4,$K119-SUM(V119:AF119))</f>
        <v>0</v>
      </c>
      <c r="AH119" s="35">
        <f>IF($O119*Dati!$Q$3+SUM(V119:AG119)&lt;$K119,$O119*Dati!$Q$3,$K119-SUM(V119:AG119))</f>
        <v>0</v>
      </c>
      <c r="AI119" s="35">
        <f>IF($O119*Dati!$P$3+SUM(V119:AH119)&lt;$K119,$O119*Dati!$P$3,$K119-SUM(V119:AH119))</f>
        <v>0</v>
      </c>
      <c r="AJ119" s="35">
        <f>IF($O119*Dati!$O$3+SUM(V119:AI119)&lt;$K119,$O119*Dati!$O$3,$K119-SUM(V119:AI119))</f>
        <v>0</v>
      </c>
      <c r="AK119" s="35">
        <f>IF($O119*Dati!$N$3+SUM(V119:AJ119)&lt;$K119,$O119*Dati!$N$3,$K119-SUM(V119:AJ119))</f>
        <v>0</v>
      </c>
      <c r="AL119" s="35">
        <f t="shared" si="26"/>
        <v>240</v>
      </c>
      <c r="AM119" s="3">
        <f>(V119*Dati!$U$6+W119*Dati!$T$6+X119*Dati!$S$6+Y119*Dati!$R$6)+(Z119*Dati!$U$5+AA119*Dati!$T$5+AB119*Dati!$S$5+AC119*Dati!$R$5)+(AD119*Dati!$U$4+AE119*Dati!$T$4+AF119*Dati!$S$4+AG119*Dati!$R$4)+(AH119*Dati!$U$3+AI119*Dati!$T$3+AJ119*Dati!$S$3+AK119*Dati!$R$3)</f>
        <v>91380</v>
      </c>
      <c r="AN119" s="34">
        <f t="shared" si="44"/>
        <v>1</v>
      </c>
      <c r="AO119" s="34">
        <f t="shared" si="44"/>
        <v>0</v>
      </c>
      <c r="AP119" s="34">
        <f t="shared" si="40"/>
        <v>0</v>
      </c>
      <c r="AQ119" s="34">
        <f t="shared" si="41"/>
        <v>0</v>
      </c>
      <c r="AR119" s="6">
        <f>AN119*Dati!$B$21+AO119*Dati!$B$22+AP119*Dati!$B$23+AQ119*Dati!$B$24</f>
        <v>2000</v>
      </c>
    </row>
    <row r="120" spans="1:44" x14ac:dyDescent="0.25">
      <c r="A120" s="49"/>
      <c r="B120" s="11">
        <f t="shared" si="27"/>
        <v>118</v>
      </c>
      <c r="C120" s="3">
        <f t="shared" si="28"/>
        <v>2793448.9333333299</v>
      </c>
      <c r="D120" s="3">
        <f t="shared" si="29"/>
        <v>41380</v>
      </c>
      <c r="E120" s="3">
        <f>IF(D120&gt;0,(IF(D120&lt;Dati!$B$46,D120*Dati!$B$47,Dati!$B$46*Dati!$B$47)+IF(IF(D120-Dati!$B$46&gt;0,D120-Dati!$B$46,0)&lt;(Dati!$C$46-Dati!$B$46),IF(D120-Dati!$B$46&gt;0,D120-Dati!$B$46,0)*Dati!$C$47,(Dati!$C$46-Dati!$B$46)*Dati!$C$47)+IF(IF(D120-Dati!$C$46&gt;0,D120-Dati!$C$46,0)&lt;(Dati!$D$46-Dati!$C$46),IF(D120-Dati!$C$46&gt;0,D120-Dati!$C$46,0)*Dati!$D$47,(Dati!$D$46-Dati!$C$46)*Dati!$D$47)+IF(IF(D120-Dati!$D$46&gt;0,D120-Dati!$D$46,0)&lt;(Dati!$E$46-Dati!$D$46),IF(D120-Dati!$D$46&gt;0,D120-Dati!$D$46,0)*Dati!$E$47,(Dati!$E$46-Dati!$D$46)*Dati!$E$47)+IF(D120-Dati!$E$46&gt;0,D120-Dati!$E$46,0)*Dati!$F$47),0)</f>
        <v>17224.233333333334</v>
      </c>
      <c r="F120" s="3">
        <f t="shared" si="23"/>
        <v>24155.766666666666</v>
      </c>
      <c r="G120" s="39">
        <f t="shared" si="30"/>
        <v>1</v>
      </c>
      <c r="H120" s="39">
        <f t="shared" si="31"/>
        <v>0</v>
      </c>
      <c r="I120" s="39">
        <f t="shared" si="32"/>
        <v>0</v>
      </c>
      <c r="J120" s="39">
        <f t="shared" si="33"/>
        <v>0</v>
      </c>
      <c r="K120" s="37">
        <f>G120*Dati!$F$9+H120*Dati!$F$10+I120*Dati!$F$11+Simulazione!J120*Dati!$F$12</f>
        <v>450</v>
      </c>
      <c r="L120" s="37">
        <f>G120*Dati!$H$9+H120*Dati!$H$10+I120*Dati!$H$11+Simulazione!J120*Dati!$H$12</f>
        <v>1</v>
      </c>
      <c r="M120" s="9">
        <f>G120*Dati!$E$9+H120*Dati!$E$10+I120*Dati!$E$11+Simulazione!J120*Dati!$E$12</f>
        <v>8000</v>
      </c>
      <c r="N120" s="9">
        <f>IF(G120-G119=0,0,(G120-G119)*Dati!$J$9)+IF(H120-H119=0,0,(H120-H119)*Dati!$J$10)+IF(I120-I119=0,0,(I120-I119)*Dati!$J$11)+IF(J120-J119=0,0,(J120-J119)*Dati!$J$12)</f>
        <v>0</v>
      </c>
      <c r="O120" s="34">
        <f t="shared" si="34"/>
        <v>0</v>
      </c>
      <c r="P120" s="34">
        <f t="shared" si="35"/>
        <v>0</v>
      </c>
      <c r="Q120" s="34">
        <f t="shared" si="36"/>
        <v>0</v>
      </c>
      <c r="R120" s="34">
        <f t="shared" si="37"/>
        <v>1</v>
      </c>
      <c r="S120" s="40">
        <f t="shared" si="24"/>
        <v>1</v>
      </c>
      <c r="T120" s="43">
        <f t="shared" si="25"/>
        <v>1</v>
      </c>
      <c r="U120" s="3">
        <f>O120*Dati!$B$3+Simulazione!P120*Dati!$B$4+Simulazione!Q120*Dati!$B$5+Simulazione!R120*Dati!$B$6</f>
        <v>40000</v>
      </c>
      <c r="V120" s="35">
        <f>IF(R120*Dati!$Q$6&lt;K120,R120*Dati!$Q$6,K120)</f>
        <v>108</v>
      </c>
      <c r="W120" s="35">
        <f>IF(R120*Dati!$P$6+SUM(V120:V120)&lt;K120,R120*Dati!$P$6,K120-SUM(V120:V120))</f>
        <v>132</v>
      </c>
      <c r="X120" s="35">
        <f>IF(R120*Dati!$O$6+SUM(V120:W120)&lt;K120,R120*Dati!$O$6,K120-SUM(V120:W120))</f>
        <v>0</v>
      </c>
      <c r="Y120" s="35">
        <f>IF(R120*Dati!$N$6+SUM(V120:X120)&lt;K120,R120*Dati!$N$6,K120-SUM(V120:X120))</f>
        <v>0</v>
      </c>
      <c r="Z120" s="35">
        <f>IF($Q120*Dati!$Q$5+SUM(V120:Y120)&lt;$K120,$Q120*Dati!$Q$5,$K120-SUM(V120:Y120))</f>
        <v>0</v>
      </c>
      <c r="AA120" s="35">
        <f>IF($Q120*Dati!$P$5+SUM(V120:Z120)&lt;$K120,$Q120*Dati!$P$5,$K120-SUM(V120:Z120))</f>
        <v>0</v>
      </c>
      <c r="AB120" s="35">
        <f>IF($Q120*Dati!$O$5+SUM(V120:AA120)&lt;$K120,$Q120*Dati!$O$5,$K120-SUM(V120:AA120))</f>
        <v>0</v>
      </c>
      <c r="AC120" s="35">
        <f>IF($Q120*Dati!$N$5+SUM(V120:AB120)&lt;$K120,$Q120*Dati!$N$5,$K120-SUM(V120:AB120))</f>
        <v>0</v>
      </c>
      <c r="AD120" s="35">
        <f>IF($P120*Dati!$Q$4+SUM(V120:AC120)&lt;$K120,$P120*Dati!$Q$4,$K120-SUM(V120:AC120))</f>
        <v>0</v>
      </c>
      <c r="AE120" s="35">
        <f>IF($P120*Dati!$P$4+SUM(V120:AD120)&lt;$K120,$P120*Dati!$P$4,$K120-SUM(V120:AD120))</f>
        <v>0</v>
      </c>
      <c r="AF120" s="35">
        <f>IF($P120*Dati!$O$4+SUM(V120:AE120)&lt;$K120,$P120*Dati!$O$4,$K120-SUM(V120:AE120))</f>
        <v>0</v>
      </c>
      <c r="AG120" s="35">
        <f>IF($P120*Dati!$N$4+SUM(V120:AF120)&lt;$K120,$P120*Dati!$N$4,$K120-SUM(V120:AF120))</f>
        <v>0</v>
      </c>
      <c r="AH120" s="35">
        <f>IF($O120*Dati!$Q$3+SUM(V120:AG120)&lt;$K120,$O120*Dati!$Q$3,$K120-SUM(V120:AG120))</f>
        <v>0</v>
      </c>
      <c r="AI120" s="35">
        <f>IF($O120*Dati!$P$3+SUM(V120:AH120)&lt;$K120,$O120*Dati!$P$3,$K120-SUM(V120:AH120))</f>
        <v>0</v>
      </c>
      <c r="AJ120" s="35">
        <f>IF($O120*Dati!$O$3+SUM(V120:AI120)&lt;$K120,$O120*Dati!$O$3,$K120-SUM(V120:AI120))</f>
        <v>0</v>
      </c>
      <c r="AK120" s="35">
        <f>IF($O120*Dati!$N$3+SUM(V120:AJ120)&lt;$K120,$O120*Dati!$N$3,$K120-SUM(V120:AJ120))</f>
        <v>0</v>
      </c>
      <c r="AL120" s="35">
        <f t="shared" si="26"/>
        <v>240</v>
      </c>
      <c r="AM120" s="3">
        <f>(V120*Dati!$U$6+W120*Dati!$T$6+X120*Dati!$S$6+Y120*Dati!$R$6)+(Z120*Dati!$U$5+AA120*Dati!$T$5+AB120*Dati!$S$5+AC120*Dati!$R$5)+(AD120*Dati!$U$4+AE120*Dati!$T$4+AF120*Dati!$S$4+AG120*Dati!$R$4)+(AH120*Dati!$U$3+AI120*Dati!$T$3+AJ120*Dati!$S$3+AK120*Dati!$R$3)</f>
        <v>91380</v>
      </c>
      <c r="AN120" s="34">
        <f t="shared" si="44"/>
        <v>1</v>
      </c>
      <c r="AO120" s="34">
        <f t="shared" si="44"/>
        <v>0</v>
      </c>
      <c r="AP120" s="34">
        <f t="shared" si="40"/>
        <v>0</v>
      </c>
      <c r="AQ120" s="34">
        <f t="shared" si="41"/>
        <v>0</v>
      </c>
      <c r="AR120" s="6">
        <f>AN120*Dati!$B$21+AO120*Dati!$B$22+AP120*Dati!$B$23+AQ120*Dati!$B$24</f>
        <v>2000</v>
      </c>
    </row>
    <row r="121" spans="1:44" x14ac:dyDescent="0.25">
      <c r="A121" s="49"/>
      <c r="B121" s="11">
        <f t="shared" si="27"/>
        <v>119</v>
      </c>
      <c r="C121" s="3">
        <f t="shared" si="28"/>
        <v>2817604.6999999965</v>
      </c>
      <c r="D121" s="3">
        <f t="shared" si="29"/>
        <v>41380</v>
      </c>
      <c r="E121" s="3">
        <f>IF(D121&gt;0,(IF(D121&lt;Dati!$B$46,D121*Dati!$B$47,Dati!$B$46*Dati!$B$47)+IF(IF(D121-Dati!$B$46&gt;0,D121-Dati!$B$46,0)&lt;(Dati!$C$46-Dati!$B$46),IF(D121-Dati!$B$46&gt;0,D121-Dati!$B$46,0)*Dati!$C$47,(Dati!$C$46-Dati!$B$46)*Dati!$C$47)+IF(IF(D121-Dati!$C$46&gt;0,D121-Dati!$C$46,0)&lt;(Dati!$D$46-Dati!$C$46),IF(D121-Dati!$C$46&gt;0,D121-Dati!$C$46,0)*Dati!$D$47,(Dati!$D$46-Dati!$C$46)*Dati!$D$47)+IF(IF(D121-Dati!$D$46&gt;0,D121-Dati!$D$46,0)&lt;(Dati!$E$46-Dati!$D$46),IF(D121-Dati!$D$46&gt;0,D121-Dati!$D$46,0)*Dati!$E$47,(Dati!$E$46-Dati!$D$46)*Dati!$E$47)+IF(D121-Dati!$E$46&gt;0,D121-Dati!$E$46,0)*Dati!$F$47),0)</f>
        <v>17224.233333333334</v>
      </c>
      <c r="F121" s="3">
        <f t="shared" si="23"/>
        <v>24155.766666666666</v>
      </c>
      <c r="G121" s="39">
        <f t="shared" si="30"/>
        <v>1</v>
      </c>
      <c r="H121" s="39">
        <f t="shared" si="31"/>
        <v>0</v>
      </c>
      <c r="I121" s="39">
        <f t="shared" si="32"/>
        <v>0</v>
      </c>
      <c r="J121" s="39">
        <f t="shared" si="33"/>
        <v>0</v>
      </c>
      <c r="K121" s="37">
        <f>G121*Dati!$F$9+H121*Dati!$F$10+I121*Dati!$F$11+Simulazione!J121*Dati!$F$12</f>
        <v>450</v>
      </c>
      <c r="L121" s="37">
        <f>G121*Dati!$H$9+H121*Dati!$H$10+I121*Dati!$H$11+Simulazione!J121*Dati!$H$12</f>
        <v>1</v>
      </c>
      <c r="M121" s="9">
        <f>G121*Dati!$E$9+H121*Dati!$E$10+I121*Dati!$E$11+Simulazione!J121*Dati!$E$12</f>
        <v>8000</v>
      </c>
      <c r="N121" s="9">
        <f>IF(G121-G120=0,0,(G121-G120)*Dati!$J$9)+IF(H121-H120=0,0,(H121-H120)*Dati!$J$10)+IF(I121-I120=0,0,(I121-I120)*Dati!$J$11)+IF(J121-J120=0,0,(J121-J120)*Dati!$J$12)</f>
        <v>0</v>
      </c>
      <c r="O121" s="34">
        <f t="shared" si="34"/>
        <v>0</v>
      </c>
      <c r="P121" s="34">
        <f t="shared" si="35"/>
        <v>0</v>
      </c>
      <c r="Q121" s="34">
        <f t="shared" si="36"/>
        <v>0</v>
      </c>
      <c r="R121" s="34">
        <f t="shared" si="37"/>
        <v>1</v>
      </c>
      <c r="S121" s="40">
        <f t="shared" si="24"/>
        <v>1</v>
      </c>
      <c r="T121" s="43">
        <f t="shared" si="25"/>
        <v>1</v>
      </c>
      <c r="U121" s="3">
        <f>O121*Dati!$B$3+Simulazione!P121*Dati!$B$4+Simulazione!Q121*Dati!$B$5+Simulazione!R121*Dati!$B$6</f>
        <v>40000</v>
      </c>
      <c r="V121" s="35">
        <f>IF(R121*Dati!$Q$6&lt;K121,R121*Dati!$Q$6,K121)</f>
        <v>108</v>
      </c>
      <c r="W121" s="35">
        <f>IF(R121*Dati!$P$6+SUM(V121:V121)&lt;K121,R121*Dati!$P$6,K121-SUM(V121:V121))</f>
        <v>132</v>
      </c>
      <c r="X121" s="35">
        <f>IF(R121*Dati!$O$6+SUM(V121:W121)&lt;K121,R121*Dati!$O$6,K121-SUM(V121:W121))</f>
        <v>0</v>
      </c>
      <c r="Y121" s="35">
        <f>IF(R121*Dati!$N$6+SUM(V121:X121)&lt;K121,R121*Dati!$N$6,K121-SUM(V121:X121))</f>
        <v>0</v>
      </c>
      <c r="Z121" s="35">
        <f>IF($Q121*Dati!$Q$5+SUM(V121:Y121)&lt;$K121,$Q121*Dati!$Q$5,$K121-SUM(V121:Y121))</f>
        <v>0</v>
      </c>
      <c r="AA121" s="35">
        <f>IF($Q121*Dati!$P$5+SUM(V121:Z121)&lt;$K121,$Q121*Dati!$P$5,$K121-SUM(V121:Z121))</f>
        <v>0</v>
      </c>
      <c r="AB121" s="35">
        <f>IF($Q121*Dati!$O$5+SUM(V121:AA121)&lt;$K121,$Q121*Dati!$O$5,$K121-SUM(V121:AA121))</f>
        <v>0</v>
      </c>
      <c r="AC121" s="35">
        <f>IF($Q121*Dati!$N$5+SUM(V121:AB121)&lt;$K121,$Q121*Dati!$N$5,$K121-SUM(V121:AB121))</f>
        <v>0</v>
      </c>
      <c r="AD121" s="35">
        <f>IF($P121*Dati!$Q$4+SUM(V121:AC121)&lt;$K121,$P121*Dati!$Q$4,$K121-SUM(V121:AC121))</f>
        <v>0</v>
      </c>
      <c r="AE121" s="35">
        <f>IF($P121*Dati!$P$4+SUM(V121:AD121)&lt;$K121,$P121*Dati!$P$4,$K121-SUM(V121:AD121))</f>
        <v>0</v>
      </c>
      <c r="AF121" s="35">
        <f>IF($P121*Dati!$O$4+SUM(V121:AE121)&lt;$K121,$P121*Dati!$O$4,$K121-SUM(V121:AE121))</f>
        <v>0</v>
      </c>
      <c r="AG121" s="35">
        <f>IF($P121*Dati!$N$4+SUM(V121:AF121)&lt;$K121,$P121*Dati!$N$4,$K121-SUM(V121:AF121))</f>
        <v>0</v>
      </c>
      <c r="AH121" s="35">
        <f>IF($O121*Dati!$Q$3+SUM(V121:AG121)&lt;$K121,$O121*Dati!$Q$3,$K121-SUM(V121:AG121))</f>
        <v>0</v>
      </c>
      <c r="AI121" s="35">
        <f>IF($O121*Dati!$P$3+SUM(V121:AH121)&lt;$K121,$O121*Dati!$P$3,$K121-SUM(V121:AH121))</f>
        <v>0</v>
      </c>
      <c r="AJ121" s="35">
        <f>IF($O121*Dati!$O$3+SUM(V121:AI121)&lt;$K121,$O121*Dati!$O$3,$K121-SUM(V121:AI121))</f>
        <v>0</v>
      </c>
      <c r="AK121" s="35">
        <f>IF($O121*Dati!$N$3+SUM(V121:AJ121)&lt;$K121,$O121*Dati!$N$3,$K121-SUM(V121:AJ121))</f>
        <v>0</v>
      </c>
      <c r="AL121" s="35">
        <f t="shared" si="26"/>
        <v>240</v>
      </c>
      <c r="AM121" s="3">
        <f>(V121*Dati!$U$6+W121*Dati!$T$6+X121*Dati!$S$6+Y121*Dati!$R$6)+(Z121*Dati!$U$5+AA121*Dati!$T$5+AB121*Dati!$S$5+AC121*Dati!$R$5)+(AD121*Dati!$U$4+AE121*Dati!$T$4+AF121*Dati!$S$4+AG121*Dati!$R$4)+(AH121*Dati!$U$3+AI121*Dati!$T$3+AJ121*Dati!$S$3+AK121*Dati!$R$3)</f>
        <v>91380</v>
      </c>
      <c r="AN121" s="34">
        <f t="shared" si="44"/>
        <v>1</v>
      </c>
      <c r="AO121" s="34">
        <f t="shared" si="44"/>
        <v>0</v>
      </c>
      <c r="AP121" s="34">
        <f t="shared" si="40"/>
        <v>0</v>
      </c>
      <c r="AQ121" s="34">
        <f t="shared" si="41"/>
        <v>0</v>
      </c>
      <c r="AR121" s="6">
        <f>AN121*Dati!$B$21+AO121*Dati!$B$22+AP121*Dati!$B$23+AQ121*Dati!$B$24</f>
        <v>2000</v>
      </c>
    </row>
    <row r="122" spans="1:44" x14ac:dyDescent="0.25">
      <c r="A122" s="50"/>
      <c r="B122" s="11">
        <f t="shared" si="27"/>
        <v>120</v>
      </c>
      <c r="C122" s="3">
        <f t="shared" si="28"/>
        <v>2841760.4666666631</v>
      </c>
      <c r="D122" s="3">
        <f t="shared" si="29"/>
        <v>41380</v>
      </c>
      <c r="E122" s="3">
        <f>IF(D122&gt;0,(IF(D122&lt;Dati!$B$46,D122*Dati!$B$47,Dati!$B$46*Dati!$B$47)+IF(IF(D122-Dati!$B$46&gt;0,D122-Dati!$B$46,0)&lt;(Dati!$C$46-Dati!$B$46),IF(D122-Dati!$B$46&gt;0,D122-Dati!$B$46,0)*Dati!$C$47,(Dati!$C$46-Dati!$B$46)*Dati!$C$47)+IF(IF(D122-Dati!$C$46&gt;0,D122-Dati!$C$46,0)&lt;(Dati!$D$46-Dati!$C$46),IF(D122-Dati!$C$46&gt;0,D122-Dati!$C$46,0)*Dati!$D$47,(Dati!$D$46-Dati!$C$46)*Dati!$D$47)+IF(IF(D122-Dati!$D$46&gt;0,D122-Dati!$D$46,0)&lt;(Dati!$E$46-Dati!$D$46),IF(D122-Dati!$D$46&gt;0,D122-Dati!$D$46,0)*Dati!$E$47,(Dati!$E$46-Dati!$D$46)*Dati!$E$47)+IF(D122-Dati!$E$46&gt;0,D122-Dati!$E$46,0)*Dati!$F$47),0)</f>
        <v>17224.233333333334</v>
      </c>
      <c r="F122" s="3">
        <f t="shared" si="23"/>
        <v>24155.766666666666</v>
      </c>
      <c r="G122" s="39">
        <f t="shared" si="30"/>
        <v>1</v>
      </c>
      <c r="H122" s="39">
        <f t="shared" si="31"/>
        <v>0</v>
      </c>
      <c r="I122" s="39">
        <f t="shared" si="32"/>
        <v>0</v>
      </c>
      <c r="J122" s="39">
        <f t="shared" si="33"/>
        <v>0</v>
      </c>
      <c r="K122" s="37">
        <f>G122*Dati!$F$9+H122*Dati!$F$10+I122*Dati!$F$11+Simulazione!J122*Dati!$F$12</f>
        <v>450</v>
      </c>
      <c r="L122" s="37">
        <f>G122*Dati!$H$9+H122*Dati!$H$10+I122*Dati!$H$11+Simulazione!J122*Dati!$H$12</f>
        <v>1</v>
      </c>
      <c r="M122" s="9">
        <f>G122*Dati!$E$9+H122*Dati!$E$10+I122*Dati!$E$11+Simulazione!J122*Dati!$E$12</f>
        <v>8000</v>
      </c>
      <c r="N122" s="9">
        <f>IF(G122-G121=0,0,(G122-G121)*Dati!$J$9)+IF(H122-H121=0,0,(H122-H121)*Dati!$J$10)+IF(I122-I121=0,0,(I122-I121)*Dati!$J$11)+IF(J122-J121=0,0,(J122-J121)*Dati!$J$12)</f>
        <v>0</v>
      </c>
      <c r="O122" s="34">
        <f t="shared" si="34"/>
        <v>0</v>
      </c>
      <c r="P122" s="34">
        <f t="shared" si="35"/>
        <v>0</v>
      </c>
      <c r="Q122" s="34">
        <f t="shared" si="36"/>
        <v>0</v>
      </c>
      <c r="R122" s="34">
        <f t="shared" si="37"/>
        <v>1</v>
      </c>
      <c r="S122" s="40">
        <f t="shared" si="24"/>
        <v>1</v>
      </c>
      <c r="T122" s="43">
        <f t="shared" si="25"/>
        <v>1</v>
      </c>
      <c r="U122" s="3">
        <f>O122*Dati!$B$3+Simulazione!P122*Dati!$B$4+Simulazione!Q122*Dati!$B$5+Simulazione!R122*Dati!$B$6</f>
        <v>40000</v>
      </c>
      <c r="V122" s="35">
        <f>IF(R122*Dati!$Q$6&lt;K122,R122*Dati!$Q$6,K122)</f>
        <v>108</v>
      </c>
      <c r="W122" s="35">
        <f>IF(R122*Dati!$P$6+SUM(V122:V122)&lt;K122,R122*Dati!$P$6,K122-SUM(V122:V122))</f>
        <v>132</v>
      </c>
      <c r="X122" s="35">
        <f>IF(R122*Dati!$O$6+SUM(V122:W122)&lt;K122,R122*Dati!$O$6,K122-SUM(V122:W122))</f>
        <v>0</v>
      </c>
      <c r="Y122" s="35">
        <f>IF(R122*Dati!$N$6+SUM(V122:X122)&lt;K122,R122*Dati!$N$6,K122-SUM(V122:X122))</f>
        <v>0</v>
      </c>
      <c r="Z122" s="35">
        <f>IF($Q122*Dati!$Q$5+SUM(V122:Y122)&lt;$K122,$Q122*Dati!$Q$5,$K122-SUM(V122:Y122))</f>
        <v>0</v>
      </c>
      <c r="AA122" s="35">
        <f>IF($Q122*Dati!$P$5+SUM(V122:Z122)&lt;$K122,$Q122*Dati!$P$5,$K122-SUM(V122:Z122))</f>
        <v>0</v>
      </c>
      <c r="AB122" s="35">
        <f>IF($Q122*Dati!$O$5+SUM(V122:AA122)&lt;$K122,$Q122*Dati!$O$5,$K122-SUM(V122:AA122))</f>
        <v>0</v>
      </c>
      <c r="AC122" s="35">
        <f>IF($Q122*Dati!$N$5+SUM(V122:AB122)&lt;$K122,$Q122*Dati!$N$5,$K122-SUM(V122:AB122))</f>
        <v>0</v>
      </c>
      <c r="AD122" s="35">
        <f>IF($P122*Dati!$Q$4+SUM(V122:AC122)&lt;$K122,$P122*Dati!$Q$4,$K122-SUM(V122:AC122))</f>
        <v>0</v>
      </c>
      <c r="AE122" s="35">
        <f>IF($P122*Dati!$P$4+SUM(V122:AD122)&lt;$K122,$P122*Dati!$P$4,$K122-SUM(V122:AD122))</f>
        <v>0</v>
      </c>
      <c r="AF122" s="35">
        <f>IF($P122*Dati!$O$4+SUM(V122:AE122)&lt;$K122,$P122*Dati!$O$4,$K122-SUM(V122:AE122))</f>
        <v>0</v>
      </c>
      <c r="AG122" s="35">
        <f>IF($P122*Dati!$N$4+SUM(V122:AF122)&lt;$K122,$P122*Dati!$N$4,$K122-SUM(V122:AF122))</f>
        <v>0</v>
      </c>
      <c r="AH122" s="35">
        <f>IF($O122*Dati!$Q$3+SUM(V122:AG122)&lt;$K122,$O122*Dati!$Q$3,$K122-SUM(V122:AG122))</f>
        <v>0</v>
      </c>
      <c r="AI122" s="35">
        <f>IF($O122*Dati!$P$3+SUM(V122:AH122)&lt;$K122,$O122*Dati!$P$3,$K122-SUM(V122:AH122))</f>
        <v>0</v>
      </c>
      <c r="AJ122" s="35">
        <f>IF($O122*Dati!$O$3+SUM(V122:AI122)&lt;$K122,$O122*Dati!$O$3,$K122-SUM(V122:AI122))</f>
        <v>0</v>
      </c>
      <c r="AK122" s="35">
        <f>IF($O122*Dati!$N$3+SUM(V122:AJ122)&lt;$K122,$O122*Dati!$N$3,$K122-SUM(V122:AJ122))</f>
        <v>0</v>
      </c>
      <c r="AL122" s="35">
        <f t="shared" si="26"/>
        <v>240</v>
      </c>
      <c r="AM122" s="3">
        <f>(V122*Dati!$U$6+W122*Dati!$T$6+X122*Dati!$S$6+Y122*Dati!$R$6)+(Z122*Dati!$U$5+AA122*Dati!$T$5+AB122*Dati!$S$5+AC122*Dati!$R$5)+(AD122*Dati!$U$4+AE122*Dati!$T$4+AF122*Dati!$S$4+AG122*Dati!$R$4)+(AH122*Dati!$U$3+AI122*Dati!$T$3+AJ122*Dati!$S$3+AK122*Dati!$R$3)</f>
        <v>91380</v>
      </c>
      <c r="AN122" s="34">
        <f t="shared" si="44"/>
        <v>1</v>
      </c>
      <c r="AO122" s="34">
        <f t="shared" si="44"/>
        <v>0</v>
      </c>
      <c r="AP122" s="34">
        <f t="shared" si="40"/>
        <v>0</v>
      </c>
      <c r="AQ122" s="34">
        <f t="shared" si="41"/>
        <v>0</v>
      </c>
      <c r="AR122" s="6">
        <f>AN122*Dati!$B$21+AO122*Dati!$B$22+AP122*Dati!$B$23+AQ122*Dati!$B$24</f>
        <v>2000</v>
      </c>
    </row>
    <row r="123" spans="1:44" ht="15" customHeight="1" x14ac:dyDescent="0.25">
      <c r="A123" s="48">
        <f t="shared" ref="A123" si="46">A111+1</f>
        <v>11</v>
      </c>
      <c r="B123" s="11">
        <f t="shared" si="27"/>
        <v>121</v>
      </c>
      <c r="C123" s="3">
        <f t="shared" si="28"/>
        <v>2865916.2333333297</v>
      </c>
      <c r="D123" s="3">
        <f t="shared" si="29"/>
        <v>41380</v>
      </c>
      <c r="E123" s="3">
        <f>IF(D123&gt;0,(IF(D123&lt;Dati!$B$46,D123*Dati!$B$47,Dati!$B$46*Dati!$B$47)+IF(IF(D123-Dati!$B$46&gt;0,D123-Dati!$B$46,0)&lt;(Dati!$C$46-Dati!$B$46),IF(D123-Dati!$B$46&gt;0,D123-Dati!$B$46,0)*Dati!$C$47,(Dati!$C$46-Dati!$B$46)*Dati!$C$47)+IF(IF(D123-Dati!$C$46&gt;0,D123-Dati!$C$46,0)&lt;(Dati!$D$46-Dati!$C$46),IF(D123-Dati!$C$46&gt;0,D123-Dati!$C$46,0)*Dati!$D$47,(Dati!$D$46-Dati!$C$46)*Dati!$D$47)+IF(IF(D123-Dati!$D$46&gt;0,D123-Dati!$D$46,0)&lt;(Dati!$E$46-Dati!$D$46),IF(D123-Dati!$D$46&gt;0,D123-Dati!$D$46,0)*Dati!$E$47,(Dati!$E$46-Dati!$D$46)*Dati!$E$47)+IF(D123-Dati!$E$46&gt;0,D123-Dati!$E$46,0)*Dati!$F$47),0)</f>
        <v>17224.233333333334</v>
      </c>
      <c r="F123" s="3">
        <f t="shared" si="23"/>
        <v>24155.766666666666</v>
      </c>
      <c r="G123" s="39">
        <f t="shared" si="30"/>
        <v>1</v>
      </c>
      <c r="H123" s="39">
        <f t="shared" si="31"/>
        <v>0</v>
      </c>
      <c r="I123" s="39">
        <f t="shared" si="32"/>
        <v>0</v>
      </c>
      <c r="J123" s="39">
        <f t="shared" si="33"/>
        <v>0</v>
      </c>
      <c r="K123" s="37">
        <f>G123*Dati!$F$9+H123*Dati!$F$10+I123*Dati!$F$11+Simulazione!J123*Dati!$F$12</f>
        <v>450</v>
      </c>
      <c r="L123" s="37">
        <f>G123*Dati!$H$9+H123*Dati!$H$10+I123*Dati!$H$11+Simulazione!J123*Dati!$H$12</f>
        <v>1</v>
      </c>
      <c r="M123" s="9">
        <f>G123*Dati!$E$9+H123*Dati!$E$10+I123*Dati!$E$11+Simulazione!J123*Dati!$E$12</f>
        <v>8000</v>
      </c>
      <c r="N123" s="9">
        <f>IF(G123-G122=0,0,(G123-G122)*Dati!$J$9)+IF(H123-H122=0,0,(H123-H122)*Dati!$J$10)+IF(I123-I122=0,0,(I123-I122)*Dati!$J$11)+IF(J123-J122=0,0,(J123-J122)*Dati!$J$12)</f>
        <v>0</v>
      </c>
      <c r="O123" s="34">
        <f t="shared" si="34"/>
        <v>0</v>
      </c>
      <c r="P123" s="34">
        <f t="shared" si="35"/>
        <v>0</v>
      </c>
      <c r="Q123" s="34">
        <f t="shared" si="36"/>
        <v>0</v>
      </c>
      <c r="R123" s="34">
        <f t="shared" si="37"/>
        <v>1</v>
      </c>
      <c r="S123" s="40">
        <f t="shared" si="24"/>
        <v>1</v>
      </c>
      <c r="T123" s="43">
        <f t="shared" si="25"/>
        <v>1</v>
      </c>
      <c r="U123" s="3">
        <f>O123*Dati!$B$3+Simulazione!P123*Dati!$B$4+Simulazione!Q123*Dati!$B$5+Simulazione!R123*Dati!$B$6</f>
        <v>40000</v>
      </c>
      <c r="V123" s="35">
        <f>IF(R123*Dati!$Q$6&lt;K123,R123*Dati!$Q$6,K123)</f>
        <v>108</v>
      </c>
      <c r="W123" s="35">
        <f>IF(R123*Dati!$P$6+SUM(V123:V123)&lt;K123,R123*Dati!$P$6,K123-SUM(V123:V123))</f>
        <v>132</v>
      </c>
      <c r="X123" s="35">
        <f>IF(R123*Dati!$O$6+SUM(V123:W123)&lt;K123,R123*Dati!$O$6,K123-SUM(V123:W123))</f>
        <v>0</v>
      </c>
      <c r="Y123" s="35">
        <f>IF(R123*Dati!$N$6+SUM(V123:X123)&lt;K123,R123*Dati!$N$6,K123-SUM(V123:X123))</f>
        <v>0</v>
      </c>
      <c r="Z123" s="35">
        <f>IF($Q123*Dati!$Q$5+SUM(V123:Y123)&lt;$K123,$Q123*Dati!$Q$5,$K123-SUM(V123:Y123))</f>
        <v>0</v>
      </c>
      <c r="AA123" s="35">
        <f>IF($Q123*Dati!$P$5+SUM(V123:Z123)&lt;$K123,$Q123*Dati!$P$5,$K123-SUM(V123:Z123))</f>
        <v>0</v>
      </c>
      <c r="AB123" s="35">
        <f>IF($Q123*Dati!$O$5+SUM(V123:AA123)&lt;$K123,$Q123*Dati!$O$5,$K123-SUM(V123:AA123))</f>
        <v>0</v>
      </c>
      <c r="AC123" s="35">
        <f>IF($Q123*Dati!$N$5+SUM(V123:AB123)&lt;$K123,$Q123*Dati!$N$5,$K123-SUM(V123:AB123))</f>
        <v>0</v>
      </c>
      <c r="AD123" s="35">
        <f>IF($P123*Dati!$Q$4+SUM(V123:AC123)&lt;$K123,$P123*Dati!$Q$4,$K123-SUM(V123:AC123))</f>
        <v>0</v>
      </c>
      <c r="AE123" s="35">
        <f>IF($P123*Dati!$P$4+SUM(V123:AD123)&lt;$K123,$P123*Dati!$P$4,$K123-SUM(V123:AD123))</f>
        <v>0</v>
      </c>
      <c r="AF123" s="35">
        <f>IF($P123*Dati!$O$4+SUM(V123:AE123)&lt;$K123,$P123*Dati!$O$4,$K123-SUM(V123:AE123))</f>
        <v>0</v>
      </c>
      <c r="AG123" s="35">
        <f>IF($P123*Dati!$N$4+SUM(V123:AF123)&lt;$K123,$P123*Dati!$N$4,$K123-SUM(V123:AF123))</f>
        <v>0</v>
      </c>
      <c r="AH123" s="35">
        <f>IF($O123*Dati!$Q$3+SUM(V123:AG123)&lt;$K123,$O123*Dati!$Q$3,$K123-SUM(V123:AG123))</f>
        <v>0</v>
      </c>
      <c r="AI123" s="35">
        <f>IF($O123*Dati!$P$3+SUM(V123:AH123)&lt;$K123,$O123*Dati!$P$3,$K123-SUM(V123:AH123))</f>
        <v>0</v>
      </c>
      <c r="AJ123" s="35">
        <f>IF($O123*Dati!$O$3+SUM(V123:AI123)&lt;$K123,$O123*Dati!$O$3,$K123-SUM(V123:AI123))</f>
        <v>0</v>
      </c>
      <c r="AK123" s="35">
        <f>IF($O123*Dati!$N$3+SUM(V123:AJ123)&lt;$K123,$O123*Dati!$N$3,$K123-SUM(V123:AJ123))</f>
        <v>0</v>
      </c>
      <c r="AL123" s="35">
        <f t="shared" si="26"/>
        <v>240</v>
      </c>
      <c r="AM123" s="3">
        <f>(V123*Dati!$U$6+W123*Dati!$T$6+X123*Dati!$S$6+Y123*Dati!$R$6)+(Z123*Dati!$U$5+AA123*Dati!$T$5+AB123*Dati!$S$5+AC123*Dati!$R$5)+(AD123*Dati!$U$4+AE123*Dati!$T$4+AF123*Dati!$S$4+AG123*Dati!$R$4)+(AH123*Dati!$U$3+AI123*Dati!$T$3+AJ123*Dati!$S$3+AK123*Dati!$R$3)</f>
        <v>91380</v>
      </c>
      <c r="AN123" s="34">
        <f t="shared" si="44"/>
        <v>1</v>
      </c>
      <c r="AO123" s="34">
        <f t="shared" si="44"/>
        <v>0</v>
      </c>
      <c r="AP123" s="34">
        <f t="shared" si="40"/>
        <v>0</v>
      </c>
      <c r="AQ123" s="34">
        <f t="shared" si="41"/>
        <v>0</v>
      </c>
      <c r="AR123" s="6">
        <f>AN123*Dati!$B$21+AO123*Dati!$B$22+AP123*Dati!$B$23+AQ123*Dati!$B$24</f>
        <v>2000</v>
      </c>
    </row>
    <row r="124" spans="1:44" x14ac:dyDescent="0.25">
      <c r="A124" s="49"/>
      <c r="B124" s="11">
        <f t="shared" si="27"/>
        <v>122</v>
      </c>
      <c r="C124" s="3">
        <f t="shared" si="28"/>
        <v>2890071.9999999963</v>
      </c>
      <c r="D124" s="3">
        <f t="shared" si="29"/>
        <v>41380</v>
      </c>
      <c r="E124" s="3">
        <f>IF(D124&gt;0,(IF(D124&lt;Dati!$B$46,D124*Dati!$B$47,Dati!$B$46*Dati!$B$47)+IF(IF(D124-Dati!$B$46&gt;0,D124-Dati!$B$46,0)&lt;(Dati!$C$46-Dati!$B$46),IF(D124-Dati!$B$46&gt;0,D124-Dati!$B$46,0)*Dati!$C$47,(Dati!$C$46-Dati!$B$46)*Dati!$C$47)+IF(IF(D124-Dati!$C$46&gt;0,D124-Dati!$C$46,0)&lt;(Dati!$D$46-Dati!$C$46),IF(D124-Dati!$C$46&gt;0,D124-Dati!$C$46,0)*Dati!$D$47,(Dati!$D$46-Dati!$C$46)*Dati!$D$47)+IF(IF(D124-Dati!$D$46&gt;0,D124-Dati!$D$46,0)&lt;(Dati!$E$46-Dati!$D$46),IF(D124-Dati!$D$46&gt;0,D124-Dati!$D$46,0)*Dati!$E$47,(Dati!$E$46-Dati!$D$46)*Dati!$E$47)+IF(D124-Dati!$E$46&gt;0,D124-Dati!$E$46,0)*Dati!$F$47),0)</f>
        <v>17224.233333333334</v>
      </c>
      <c r="F124" s="3">
        <f t="shared" si="23"/>
        <v>24155.766666666666</v>
      </c>
      <c r="G124" s="39">
        <f t="shared" si="30"/>
        <v>1</v>
      </c>
      <c r="H124" s="39">
        <f t="shared" si="31"/>
        <v>0</v>
      </c>
      <c r="I124" s="39">
        <f t="shared" si="32"/>
        <v>0</v>
      </c>
      <c r="J124" s="39">
        <f t="shared" si="33"/>
        <v>0</v>
      </c>
      <c r="K124" s="37">
        <f>G124*Dati!$F$9+H124*Dati!$F$10+I124*Dati!$F$11+Simulazione!J124*Dati!$F$12</f>
        <v>450</v>
      </c>
      <c r="L124" s="37">
        <f>G124*Dati!$H$9+H124*Dati!$H$10+I124*Dati!$H$11+Simulazione!J124*Dati!$H$12</f>
        <v>1</v>
      </c>
      <c r="M124" s="9">
        <f>G124*Dati!$E$9+H124*Dati!$E$10+I124*Dati!$E$11+Simulazione!J124*Dati!$E$12</f>
        <v>8000</v>
      </c>
      <c r="N124" s="9">
        <f>IF(G124-G123=0,0,(G124-G123)*Dati!$J$9)+IF(H124-H123=0,0,(H124-H123)*Dati!$J$10)+IF(I124-I123=0,0,(I124-I123)*Dati!$J$11)+IF(J124-J123=0,0,(J124-J123)*Dati!$J$12)</f>
        <v>0</v>
      </c>
      <c r="O124" s="34">
        <f t="shared" si="34"/>
        <v>0</v>
      </c>
      <c r="P124" s="34">
        <f t="shared" si="35"/>
        <v>0</v>
      </c>
      <c r="Q124" s="34">
        <f t="shared" si="36"/>
        <v>0</v>
      </c>
      <c r="R124" s="34">
        <f t="shared" si="37"/>
        <v>1</v>
      </c>
      <c r="S124" s="40">
        <f t="shared" si="24"/>
        <v>1</v>
      </c>
      <c r="T124" s="43">
        <f t="shared" si="25"/>
        <v>1</v>
      </c>
      <c r="U124" s="3">
        <f>O124*Dati!$B$3+Simulazione!P124*Dati!$B$4+Simulazione!Q124*Dati!$B$5+Simulazione!R124*Dati!$B$6</f>
        <v>40000</v>
      </c>
      <c r="V124" s="35">
        <f>IF(R124*Dati!$Q$6&lt;K124,R124*Dati!$Q$6,K124)</f>
        <v>108</v>
      </c>
      <c r="W124" s="35">
        <f>IF(R124*Dati!$P$6+SUM(V124:V124)&lt;K124,R124*Dati!$P$6,K124-SUM(V124:V124))</f>
        <v>132</v>
      </c>
      <c r="X124" s="35">
        <f>IF(R124*Dati!$O$6+SUM(V124:W124)&lt;K124,R124*Dati!$O$6,K124-SUM(V124:W124))</f>
        <v>0</v>
      </c>
      <c r="Y124" s="35">
        <f>IF(R124*Dati!$N$6+SUM(V124:X124)&lt;K124,R124*Dati!$N$6,K124-SUM(V124:X124))</f>
        <v>0</v>
      </c>
      <c r="Z124" s="35">
        <f>IF($Q124*Dati!$Q$5+SUM(V124:Y124)&lt;$K124,$Q124*Dati!$Q$5,$K124-SUM(V124:Y124))</f>
        <v>0</v>
      </c>
      <c r="AA124" s="35">
        <f>IF($Q124*Dati!$P$5+SUM(V124:Z124)&lt;$K124,$Q124*Dati!$P$5,$K124-SUM(V124:Z124))</f>
        <v>0</v>
      </c>
      <c r="AB124" s="35">
        <f>IF($Q124*Dati!$O$5+SUM(V124:AA124)&lt;$K124,$Q124*Dati!$O$5,$K124-SUM(V124:AA124))</f>
        <v>0</v>
      </c>
      <c r="AC124" s="35">
        <f>IF($Q124*Dati!$N$5+SUM(V124:AB124)&lt;$K124,$Q124*Dati!$N$5,$K124-SUM(V124:AB124))</f>
        <v>0</v>
      </c>
      <c r="AD124" s="35">
        <f>IF($P124*Dati!$Q$4+SUM(V124:AC124)&lt;$K124,$P124*Dati!$Q$4,$K124-SUM(V124:AC124))</f>
        <v>0</v>
      </c>
      <c r="AE124" s="35">
        <f>IF($P124*Dati!$P$4+SUM(V124:AD124)&lt;$K124,$P124*Dati!$P$4,$K124-SUM(V124:AD124))</f>
        <v>0</v>
      </c>
      <c r="AF124" s="35">
        <f>IF($P124*Dati!$O$4+SUM(V124:AE124)&lt;$K124,$P124*Dati!$O$4,$K124-SUM(V124:AE124))</f>
        <v>0</v>
      </c>
      <c r="AG124" s="35">
        <f>IF($P124*Dati!$N$4+SUM(V124:AF124)&lt;$K124,$P124*Dati!$N$4,$K124-SUM(V124:AF124))</f>
        <v>0</v>
      </c>
      <c r="AH124" s="35">
        <f>IF($O124*Dati!$Q$3+SUM(V124:AG124)&lt;$K124,$O124*Dati!$Q$3,$K124-SUM(V124:AG124))</f>
        <v>0</v>
      </c>
      <c r="AI124" s="35">
        <f>IF($O124*Dati!$P$3+SUM(V124:AH124)&lt;$K124,$O124*Dati!$P$3,$K124-SUM(V124:AH124))</f>
        <v>0</v>
      </c>
      <c r="AJ124" s="35">
        <f>IF($O124*Dati!$O$3+SUM(V124:AI124)&lt;$K124,$O124*Dati!$O$3,$K124-SUM(V124:AI124))</f>
        <v>0</v>
      </c>
      <c r="AK124" s="35">
        <f>IF($O124*Dati!$N$3+SUM(V124:AJ124)&lt;$K124,$O124*Dati!$N$3,$K124-SUM(V124:AJ124))</f>
        <v>0</v>
      </c>
      <c r="AL124" s="35">
        <f t="shared" si="26"/>
        <v>240</v>
      </c>
      <c r="AM124" s="3">
        <f>(V124*Dati!$U$6+W124*Dati!$T$6+X124*Dati!$S$6+Y124*Dati!$R$6)+(Z124*Dati!$U$5+AA124*Dati!$T$5+AB124*Dati!$S$5+AC124*Dati!$R$5)+(AD124*Dati!$U$4+AE124*Dati!$T$4+AF124*Dati!$S$4+AG124*Dati!$R$4)+(AH124*Dati!$U$3+AI124*Dati!$T$3+AJ124*Dati!$S$3+AK124*Dati!$R$3)</f>
        <v>91380</v>
      </c>
      <c r="AN124" s="34">
        <f t="shared" si="44"/>
        <v>1</v>
      </c>
      <c r="AO124" s="34">
        <f t="shared" si="44"/>
        <v>0</v>
      </c>
      <c r="AP124" s="34">
        <f t="shared" si="40"/>
        <v>0</v>
      </c>
      <c r="AQ124" s="34">
        <f t="shared" si="41"/>
        <v>0</v>
      </c>
      <c r="AR124" s="6">
        <f>AN124*Dati!$B$21+AO124*Dati!$B$22+AP124*Dati!$B$23+AQ124*Dati!$B$24</f>
        <v>2000</v>
      </c>
    </row>
    <row r="125" spans="1:44" x14ac:dyDescent="0.25">
      <c r="A125" s="49"/>
      <c r="B125" s="11">
        <f t="shared" si="27"/>
        <v>123</v>
      </c>
      <c r="C125" s="3">
        <f t="shared" si="28"/>
        <v>2914227.7666666629</v>
      </c>
      <c r="D125" s="3">
        <f t="shared" si="29"/>
        <v>41380</v>
      </c>
      <c r="E125" s="3">
        <f>IF(D125&gt;0,(IF(D125&lt;Dati!$B$46,D125*Dati!$B$47,Dati!$B$46*Dati!$B$47)+IF(IF(D125-Dati!$B$46&gt;0,D125-Dati!$B$46,0)&lt;(Dati!$C$46-Dati!$B$46),IF(D125-Dati!$B$46&gt;0,D125-Dati!$B$46,0)*Dati!$C$47,(Dati!$C$46-Dati!$B$46)*Dati!$C$47)+IF(IF(D125-Dati!$C$46&gt;0,D125-Dati!$C$46,0)&lt;(Dati!$D$46-Dati!$C$46),IF(D125-Dati!$C$46&gt;0,D125-Dati!$C$46,0)*Dati!$D$47,(Dati!$D$46-Dati!$C$46)*Dati!$D$47)+IF(IF(D125-Dati!$D$46&gt;0,D125-Dati!$D$46,0)&lt;(Dati!$E$46-Dati!$D$46),IF(D125-Dati!$D$46&gt;0,D125-Dati!$D$46,0)*Dati!$E$47,(Dati!$E$46-Dati!$D$46)*Dati!$E$47)+IF(D125-Dati!$E$46&gt;0,D125-Dati!$E$46,0)*Dati!$F$47),0)</f>
        <v>17224.233333333334</v>
      </c>
      <c r="F125" s="3">
        <f t="shared" si="23"/>
        <v>24155.766666666666</v>
      </c>
      <c r="G125" s="39">
        <f t="shared" si="30"/>
        <v>1</v>
      </c>
      <c r="H125" s="39">
        <f t="shared" si="31"/>
        <v>0</v>
      </c>
      <c r="I125" s="39">
        <f t="shared" si="32"/>
        <v>0</v>
      </c>
      <c r="J125" s="39">
        <f t="shared" si="33"/>
        <v>0</v>
      </c>
      <c r="K125" s="37">
        <f>G125*Dati!$F$9+H125*Dati!$F$10+I125*Dati!$F$11+Simulazione!J125*Dati!$F$12</f>
        <v>450</v>
      </c>
      <c r="L125" s="37">
        <f>G125*Dati!$H$9+H125*Dati!$H$10+I125*Dati!$H$11+Simulazione!J125*Dati!$H$12</f>
        <v>1</v>
      </c>
      <c r="M125" s="9">
        <f>G125*Dati!$E$9+H125*Dati!$E$10+I125*Dati!$E$11+Simulazione!J125*Dati!$E$12</f>
        <v>8000</v>
      </c>
      <c r="N125" s="9">
        <f>IF(G125-G124=0,0,(G125-G124)*Dati!$J$9)+IF(H125-H124=0,0,(H125-H124)*Dati!$J$10)+IF(I125-I124=0,0,(I125-I124)*Dati!$J$11)+IF(J125-J124=0,0,(J125-J124)*Dati!$J$12)</f>
        <v>0</v>
      </c>
      <c r="O125" s="34">
        <f t="shared" si="34"/>
        <v>0</v>
      </c>
      <c r="P125" s="34">
        <f t="shared" si="35"/>
        <v>0</v>
      </c>
      <c r="Q125" s="34">
        <f t="shared" si="36"/>
        <v>0</v>
      </c>
      <c r="R125" s="34">
        <f t="shared" si="37"/>
        <v>1</v>
      </c>
      <c r="S125" s="40">
        <f t="shared" si="24"/>
        <v>1</v>
      </c>
      <c r="T125" s="43">
        <f t="shared" si="25"/>
        <v>1</v>
      </c>
      <c r="U125" s="3">
        <f>O125*Dati!$B$3+Simulazione!P125*Dati!$B$4+Simulazione!Q125*Dati!$B$5+Simulazione!R125*Dati!$B$6</f>
        <v>40000</v>
      </c>
      <c r="V125" s="35">
        <f>IF(R125*Dati!$Q$6&lt;K125,R125*Dati!$Q$6,K125)</f>
        <v>108</v>
      </c>
      <c r="W125" s="35">
        <f>IF(R125*Dati!$P$6+SUM(V125:V125)&lt;K125,R125*Dati!$P$6,K125-SUM(V125:V125))</f>
        <v>132</v>
      </c>
      <c r="X125" s="35">
        <f>IF(R125*Dati!$O$6+SUM(V125:W125)&lt;K125,R125*Dati!$O$6,K125-SUM(V125:W125))</f>
        <v>0</v>
      </c>
      <c r="Y125" s="35">
        <f>IF(R125*Dati!$N$6+SUM(V125:X125)&lt;K125,R125*Dati!$N$6,K125-SUM(V125:X125))</f>
        <v>0</v>
      </c>
      <c r="Z125" s="35">
        <f>IF($Q125*Dati!$Q$5+SUM(V125:Y125)&lt;$K125,$Q125*Dati!$Q$5,$K125-SUM(V125:Y125))</f>
        <v>0</v>
      </c>
      <c r="AA125" s="35">
        <f>IF($Q125*Dati!$P$5+SUM(V125:Z125)&lt;$K125,$Q125*Dati!$P$5,$K125-SUM(V125:Z125))</f>
        <v>0</v>
      </c>
      <c r="AB125" s="35">
        <f>IF($Q125*Dati!$O$5+SUM(V125:AA125)&lt;$K125,$Q125*Dati!$O$5,$K125-SUM(V125:AA125))</f>
        <v>0</v>
      </c>
      <c r="AC125" s="35">
        <f>IF($Q125*Dati!$N$5+SUM(V125:AB125)&lt;$K125,$Q125*Dati!$N$5,$K125-SUM(V125:AB125))</f>
        <v>0</v>
      </c>
      <c r="AD125" s="35">
        <f>IF($P125*Dati!$Q$4+SUM(V125:AC125)&lt;$K125,$P125*Dati!$Q$4,$K125-SUM(V125:AC125))</f>
        <v>0</v>
      </c>
      <c r="AE125" s="35">
        <f>IF($P125*Dati!$P$4+SUM(V125:AD125)&lt;$K125,$P125*Dati!$P$4,$K125-SUM(V125:AD125))</f>
        <v>0</v>
      </c>
      <c r="AF125" s="35">
        <f>IF($P125*Dati!$O$4+SUM(V125:AE125)&lt;$K125,$P125*Dati!$O$4,$K125-SUM(V125:AE125))</f>
        <v>0</v>
      </c>
      <c r="AG125" s="35">
        <f>IF($P125*Dati!$N$4+SUM(V125:AF125)&lt;$K125,$P125*Dati!$N$4,$K125-SUM(V125:AF125))</f>
        <v>0</v>
      </c>
      <c r="AH125" s="35">
        <f>IF($O125*Dati!$Q$3+SUM(V125:AG125)&lt;$K125,$O125*Dati!$Q$3,$K125-SUM(V125:AG125))</f>
        <v>0</v>
      </c>
      <c r="AI125" s="35">
        <f>IF($O125*Dati!$P$3+SUM(V125:AH125)&lt;$K125,$O125*Dati!$P$3,$K125-SUM(V125:AH125))</f>
        <v>0</v>
      </c>
      <c r="AJ125" s="35">
        <f>IF($O125*Dati!$O$3+SUM(V125:AI125)&lt;$K125,$O125*Dati!$O$3,$K125-SUM(V125:AI125))</f>
        <v>0</v>
      </c>
      <c r="AK125" s="35">
        <f>IF($O125*Dati!$N$3+SUM(V125:AJ125)&lt;$K125,$O125*Dati!$N$3,$K125-SUM(V125:AJ125))</f>
        <v>0</v>
      </c>
      <c r="AL125" s="35">
        <f t="shared" si="26"/>
        <v>240</v>
      </c>
      <c r="AM125" s="3">
        <f>(V125*Dati!$U$6+W125*Dati!$T$6+X125*Dati!$S$6+Y125*Dati!$R$6)+(Z125*Dati!$U$5+AA125*Dati!$T$5+AB125*Dati!$S$5+AC125*Dati!$R$5)+(AD125*Dati!$U$4+AE125*Dati!$T$4+AF125*Dati!$S$4+AG125*Dati!$R$4)+(AH125*Dati!$U$3+AI125*Dati!$T$3+AJ125*Dati!$S$3+AK125*Dati!$R$3)</f>
        <v>91380</v>
      </c>
      <c r="AN125" s="34">
        <f t="shared" si="44"/>
        <v>1</v>
      </c>
      <c r="AO125" s="34">
        <f t="shared" si="44"/>
        <v>0</v>
      </c>
      <c r="AP125" s="34">
        <f t="shared" si="40"/>
        <v>0</v>
      </c>
      <c r="AQ125" s="34">
        <f t="shared" si="41"/>
        <v>0</v>
      </c>
      <c r="AR125" s="6">
        <f>AN125*Dati!$B$21+AO125*Dati!$B$22+AP125*Dati!$B$23+AQ125*Dati!$B$24</f>
        <v>2000</v>
      </c>
    </row>
    <row r="126" spans="1:44" x14ac:dyDescent="0.25">
      <c r="A126" s="49"/>
      <c r="B126" s="11">
        <f t="shared" si="27"/>
        <v>124</v>
      </c>
      <c r="C126" s="3">
        <f t="shared" si="28"/>
        <v>2938383.5333333295</v>
      </c>
      <c r="D126" s="3">
        <f t="shared" si="29"/>
        <v>41380</v>
      </c>
      <c r="E126" s="3">
        <f>IF(D126&gt;0,(IF(D126&lt;Dati!$B$46,D126*Dati!$B$47,Dati!$B$46*Dati!$B$47)+IF(IF(D126-Dati!$B$46&gt;0,D126-Dati!$B$46,0)&lt;(Dati!$C$46-Dati!$B$46),IF(D126-Dati!$B$46&gt;0,D126-Dati!$B$46,0)*Dati!$C$47,(Dati!$C$46-Dati!$B$46)*Dati!$C$47)+IF(IF(D126-Dati!$C$46&gt;0,D126-Dati!$C$46,0)&lt;(Dati!$D$46-Dati!$C$46),IF(D126-Dati!$C$46&gt;0,D126-Dati!$C$46,0)*Dati!$D$47,(Dati!$D$46-Dati!$C$46)*Dati!$D$47)+IF(IF(D126-Dati!$D$46&gt;0,D126-Dati!$D$46,0)&lt;(Dati!$E$46-Dati!$D$46),IF(D126-Dati!$D$46&gt;0,D126-Dati!$D$46,0)*Dati!$E$47,(Dati!$E$46-Dati!$D$46)*Dati!$E$47)+IF(D126-Dati!$E$46&gt;0,D126-Dati!$E$46,0)*Dati!$F$47),0)</f>
        <v>17224.233333333334</v>
      </c>
      <c r="F126" s="3">
        <f t="shared" si="23"/>
        <v>24155.766666666666</v>
      </c>
      <c r="G126" s="39">
        <f t="shared" si="30"/>
        <v>1</v>
      </c>
      <c r="H126" s="39">
        <f t="shared" si="31"/>
        <v>0</v>
      </c>
      <c r="I126" s="39">
        <f t="shared" si="32"/>
        <v>0</v>
      </c>
      <c r="J126" s="39">
        <f t="shared" si="33"/>
        <v>0</v>
      </c>
      <c r="K126" s="37">
        <f>G126*Dati!$F$9+H126*Dati!$F$10+I126*Dati!$F$11+Simulazione!J126*Dati!$F$12</f>
        <v>450</v>
      </c>
      <c r="L126" s="37">
        <f>G126*Dati!$H$9+H126*Dati!$H$10+I126*Dati!$H$11+Simulazione!J126*Dati!$H$12</f>
        <v>1</v>
      </c>
      <c r="M126" s="9">
        <f>G126*Dati!$E$9+H126*Dati!$E$10+I126*Dati!$E$11+Simulazione!J126*Dati!$E$12</f>
        <v>8000</v>
      </c>
      <c r="N126" s="9">
        <f>IF(G126-G125=0,0,(G126-G125)*Dati!$J$9)+IF(H126-H125=0,0,(H126-H125)*Dati!$J$10)+IF(I126-I125=0,0,(I126-I125)*Dati!$J$11)+IF(J126-J125=0,0,(J126-J125)*Dati!$J$12)</f>
        <v>0</v>
      </c>
      <c r="O126" s="34">
        <f t="shared" si="34"/>
        <v>0</v>
      </c>
      <c r="P126" s="34">
        <f t="shared" si="35"/>
        <v>0</v>
      </c>
      <c r="Q126" s="34">
        <f t="shared" si="36"/>
        <v>0</v>
      </c>
      <c r="R126" s="34">
        <f t="shared" si="37"/>
        <v>1</v>
      </c>
      <c r="S126" s="40">
        <f t="shared" si="24"/>
        <v>1</v>
      </c>
      <c r="T126" s="43">
        <f t="shared" si="25"/>
        <v>1</v>
      </c>
      <c r="U126" s="3">
        <f>O126*Dati!$B$3+Simulazione!P126*Dati!$B$4+Simulazione!Q126*Dati!$B$5+Simulazione!R126*Dati!$B$6</f>
        <v>40000</v>
      </c>
      <c r="V126" s="35">
        <f>IF(R126*Dati!$Q$6&lt;K126,R126*Dati!$Q$6,K126)</f>
        <v>108</v>
      </c>
      <c r="W126" s="35">
        <f>IF(R126*Dati!$P$6+SUM(V126:V126)&lt;K126,R126*Dati!$P$6,K126-SUM(V126:V126))</f>
        <v>132</v>
      </c>
      <c r="X126" s="35">
        <f>IF(R126*Dati!$O$6+SUM(V126:W126)&lt;K126,R126*Dati!$O$6,K126-SUM(V126:W126))</f>
        <v>0</v>
      </c>
      <c r="Y126" s="35">
        <f>IF(R126*Dati!$N$6+SUM(V126:X126)&lt;K126,R126*Dati!$N$6,K126-SUM(V126:X126))</f>
        <v>0</v>
      </c>
      <c r="Z126" s="35">
        <f>IF($Q126*Dati!$Q$5+SUM(V126:Y126)&lt;$K126,$Q126*Dati!$Q$5,$K126-SUM(V126:Y126))</f>
        <v>0</v>
      </c>
      <c r="AA126" s="35">
        <f>IF($Q126*Dati!$P$5+SUM(V126:Z126)&lt;$K126,$Q126*Dati!$P$5,$K126-SUM(V126:Z126))</f>
        <v>0</v>
      </c>
      <c r="AB126" s="35">
        <f>IF($Q126*Dati!$O$5+SUM(V126:AA126)&lt;$K126,$Q126*Dati!$O$5,$K126-SUM(V126:AA126))</f>
        <v>0</v>
      </c>
      <c r="AC126" s="35">
        <f>IF($Q126*Dati!$N$5+SUM(V126:AB126)&lt;$K126,$Q126*Dati!$N$5,$K126-SUM(V126:AB126))</f>
        <v>0</v>
      </c>
      <c r="AD126" s="35">
        <f>IF($P126*Dati!$Q$4+SUM(V126:AC126)&lt;$K126,$P126*Dati!$Q$4,$K126-SUM(V126:AC126))</f>
        <v>0</v>
      </c>
      <c r="AE126" s="35">
        <f>IF($P126*Dati!$P$4+SUM(V126:AD126)&lt;$K126,$P126*Dati!$P$4,$K126-SUM(V126:AD126))</f>
        <v>0</v>
      </c>
      <c r="AF126" s="35">
        <f>IF($P126*Dati!$O$4+SUM(V126:AE126)&lt;$K126,$P126*Dati!$O$4,$K126-SUM(V126:AE126))</f>
        <v>0</v>
      </c>
      <c r="AG126" s="35">
        <f>IF($P126*Dati!$N$4+SUM(V126:AF126)&lt;$K126,$P126*Dati!$N$4,$K126-SUM(V126:AF126))</f>
        <v>0</v>
      </c>
      <c r="AH126" s="35">
        <f>IF($O126*Dati!$Q$3+SUM(V126:AG126)&lt;$K126,$O126*Dati!$Q$3,$K126-SUM(V126:AG126))</f>
        <v>0</v>
      </c>
      <c r="AI126" s="35">
        <f>IF($O126*Dati!$P$3+SUM(V126:AH126)&lt;$K126,$O126*Dati!$P$3,$K126-SUM(V126:AH126))</f>
        <v>0</v>
      </c>
      <c r="AJ126" s="35">
        <f>IF($O126*Dati!$O$3+SUM(V126:AI126)&lt;$K126,$O126*Dati!$O$3,$K126-SUM(V126:AI126))</f>
        <v>0</v>
      </c>
      <c r="AK126" s="35">
        <f>IF($O126*Dati!$N$3+SUM(V126:AJ126)&lt;$K126,$O126*Dati!$N$3,$K126-SUM(V126:AJ126))</f>
        <v>0</v>
      </c>
      <c r="AL126" s="35">
        <f t="shared" si="26"/>
        <v>240</v>
      </c>
      <c r="AM126" s="3">
        <f>(V126*Dati!$U$6+W126*Dati!$T$6+X126*Dati!$S$6+Y126*Dati!$R$6)+(Z126*Dati!$U$5+AA126*Dati!$T$5+AB126*Dati!$S$5+AC126*Dati!$R$5)+(AD126*Dati!$U$4+AE126*Dati!$T$4+AF126*Dati!$S$4+AG126*Dati!$R$4)+(AH126*Dati!$U$3+AI126*Dati!$T$3+AJ126*Dati!$S$3+AK126*Dati!$R$3)</f>
        <v>91380</v>
      </c>
      <c r="AN126" s="34">
        <f t="shared" si="44"/>
        <v>1</v>
      </c>
      <c r="AO126" s="34">
        <f t="shared" si="44"/>
        <v>0</v>
      </c>
      <c r="AP126" s="34">
        <f t="shared" si="40"/>
        <v>0</v>
      </c>
      <c r="AQ126" s="34">
        <f t="shared" si="41"/>
        <v>0</v>
      </c>
      <c r="AR126" s="6">
        <f>AN126*Dati!$B$21+AO126*Dati!$B$22+AP126*Dati!$B$23+AQ126*Dati!$B$24</f>
        <v>2000</v>
      </c>
    </row>
    <row r="127" spans="1:44" x14ac:dyDescent="0.25">
      <c r="A127" s="49"/>
      <c r="B127" s="11">
        <f t="shared" si="27"/>
        <v>125</v>
      </c>
      <c r="C127" s="3">
        <f t="shared" si="28"/>
        <v>2962539.2999999961</v>
      </c>
      <c r="D127" s="3">
        <f t="shared" si="29"/>
        <v>41380</v>
      </c>
      <c r="E127" s="3">
        <f>IF(D127&gt;0,(IF(D127&lt;Dati!$B$46,D127*Dati!$B$47,Dati!$B$46*Dati!$B$47)+IF(IF(D127-Dati!$B$46&gt;0,D127-Dati!$B$46,0)&lt;(Dati!$C$46-Dati!$B$46),IF(D127-Dati!$B$46&gt;0,D127-Dati!$B$46,0)*Dati!$C$47,(Dati!$C$46-Dati!$B$46)*Dati!$C$47)+IF(IF(D127-Dati!$C$46&gt;0,D127-Dati!$C$46,0)&lt;(Dati!$D$46-Dati!$C$46),IF(D127-Dati!$C$46&gt;0,D127-Dati!$C$46,0)*Dati!$D$47,(Dati!$D$46-Dati!$C$46)*Dati!$D$47)+IF(IF(D127-Dati!$D$46&gt;0,D127-Dati!$D$46,0)&lt;(Dati!$E$46-Dati!$D$46),IF(D127-Dati!$D$46&gt;0,D127-Dati!$D$46,0)*Dati!$E$47,(Dati!$E$46-Dati!$D$46)*Dati!$E$47)+IF(D127-Dati!$E$46&gt;0,D127-Dati!$E$46,0)*Dati!$F$47),0)</f>
        <v>17224.233333333334</v>
      </c>
      <c r="F127" s="3">
        <f t="shared" si="23"/>
        <v>24155.766666666666</v>
      </c>
      <c r="G127" s="39">
        <f t="shared" si="30"/>
        <v>1</v>
      </c>
      <c r="H127" s="39">
        <f t="shared" si="31"/>
        <v>0</v>
      </c>
      <c r="I127" s="39">
        <f t="shared" si="32"/>
        <v>0</v>
      </c>
      <c r="J127" s="39">
        <f t="shared" si="33"/>
        <v>0</v>
      </c>
      <c r="K127" s="37">
        <f>G127*Dati!$F$9+H127*Dati!$F$10+I127*Dati!$F$11+Simulazione!J127*Dati!$F$12</f>
        <v>450</v>
      </c>
      <c r="L127" s="37">
        <f>G127*Dati!$H$9+H127*Dati!$H$10+I127*Dati!$H$11+Simulazione!J127*Dati!$H$12</f>
        <v>1</v>
      </c>
      <c r="M127" s="9">
        <f>G127*Dati!$E$9+H127*Dati!$E$10+I127*Dati!$E$11+Simulazione!J127*Dati!$E$12</f>
        <v>8000</v>
      </c>
      <c r="N127" s="9">
        <f>IF(G127-G126=0,0,(G127-G126)*Dati!$J$9)+IF(H127-H126=0,0,(H127-H126)*Dati!$J$10)+IF(I127-I126=0,0,(I127-I126)*Dati!$J$11)+IF(J127-J126=0,0,(J127-J126)*Dati!$J$12)</f>
        <v>0</v>
      </c>
      <c r="O127" s="34">
        <f t="shared" si="34"/>
        <v>0</v>
      </c>
      <c r="P127" s="34">
        <f t="shared" si="35"/>
        <v>0</v>
      </c>
      <c r="Q127" s="34">
        <f t="shared" si="36"/>
        <v>0</v>
      </c>
      <c r="R127" s="34">
        <f t="shared" si="37"/>
        <v>1</v>
      </c>
      <c r="S127" s="40">
        <f t="shared" si="24"/>
        <v>1</v>
      </c>
      <c r="T127" s="43">
        <f t="shared" si="25"/>
        <v>1</v>
      </c>
      <c r="U127" s="3">
        <f>O127*Dati!$B$3+Simulazione!P127*Dati!$B$4+Simulazione!Q127*Dati!$B$5+Simulazione!R127*Dati!$B$6</f>
        <v>40000</v>
      </c>
      <c r="V127" s="35">
        <f>IF(R127*Dati!$Q$6&lt;K127,R127*Dati!$Q$6,K127)</f>
        <v>108</v>
      </c>
      <c r="W127" s="35">
        <f>IF(R127*Dati!$P$6+SUM(V127:V127)&lt;K127,R127*Dati!$P$6,K127-SUM(V127:V127))</f>
        <v>132</v>
      </c>
      <c r="X127" s="35">
        <f>IF(R127*Dati!$O$6+SUM(V127:W127)&lt;K127,R127*Dati!$O$6,K127-SUM(V127:W127))</f>
        <v>0</v>
      </c>
      <c r="Y127" s="35">
        <f>IF(R127*Dati!$N$6+SUM(V127:X127)&lt;K127,R127*Dati!$N$6,K127-SUM(V127:X127))</f>
        <v>0</v>
      </c>
      <c r="Z127" s="35">
        <f>IF($Q127*Dati!$Q$5+SUM(V127:Y127)&lt;$K127,$Q127*Dati!$Q$5,$K127-SUM(V127:Y127))</f>
        <v>0</v>
      </c>
      <c r="AA127" s="35">
        <f>IF($Q127*Dati!$P$5+SUM(V127:Z127)&lt;$K127,$Q127*Dati!$P$5,$K127-SUM(V127:Z127))</f>
        <v>0</v>
      </c>
      <c r="AB127" s="35">
        <f>IF($Q127*Dati!$O$5+SUM(V127:AA127)&lt;$K127,$Q127*Dati!$O$5,$K127-SUM(V127:AA127))</f>
        <v>0</v>
      </c>
      <c r="AC127" s="35">
        <f>IF($Q127*Dati!$N$5+SUM(V127:AB127)&lt;$K127,$Q127*Dati!$N$5,$K127-SUM(V127:AB127))</f>
        <v>0</v>
      </c>
      <c r="AD127" s="35">
        <f>IF($P127*Dati!$Q$4+SUM(V127:AC127)&lt;$K127,$P127*Dati!$Q$4,$K127-SUM(V127:AC127))</f>
        <v>0</v>
      </c>
      <c r="AE127" s="35">
        <f>IF($P127*Dati!$P$4+SUM(V127:AD127)&lt;$K127,$P127*Dati!$P$4,$K127-SUM(V127:AD127))</f>
        <v>0</v>
      </c>
      <c r="AF127" s="35">
        <f>IF($P127*Dati!$O$4+SUM(V127:AE127)&lt;$K127,$P127*Dati!$O$4,$K127-SUM(V127:AE127))</f>
        <v>0</v>
      </c>
      <c r="AG127" s="35">
        <f>IF($P127*Dati!$N$4+SUM(V127:AF127)&lt;$K127,$P127*Dati!$N$4,$K127-SUM(V127:AF127))</f>
        <v>0</v>
      </c>
      <c r="AH127" s="35">
        <f>IF($O127*Dati!$Q$3+SUM(V127:AG127)&lt;$K127,$O127*Dati!$Q$3,$K127-SUM(V127:AG127))</f>
        <v>0</v>
      </c>
      <c r="AI127" s="35">
        <f>IF($O127*Dati!$P$3+SUM(V127:AH127)&lt;$K127,$O127*Dati!$P$3,$K127-SUM(V127:AH127))</f>
        <v>0</v>
      </c>
      <c r="AJ127" s="35">
        <f>IF($O127*Dati!$O$3+SUM(V127:AI127)&lt;$K127,$O127*Dati!$O$3,$K127-SUM(V127:AI127))</f>
        <v>0</v>
      </c>
      <c r="AK127" s="35">
        <f>IF($O127*Dati!$N$3+SUM(V127:AJ127)&lt;$K127,$O127*Dati!$N$3,$K127-SUM(V127:AJ127))</f>
        <v>0</v>
      </c>
      <c r="AL127" s="35">
        <f t="shared" si="26"/>
        <v>240</v>
      </c>
      <c r="AM127" s="3">
        <f>(V127*Dati!$U$6+W127*Dati!$T$6+X127*Dati!$S$6+Y127*Dati!$R$6)+(Z127*Dati!$U$5+AA127*Dati!$T$5+AB127*Dati!$S$5+AC127*Dati!$R$5)+(AD127*Dati!$U$4+AE127*Dati!$T$4+AF127*Dati!$S$4+AG127*Dati!$R$4)+(AH127*Dati!$U$3+AI127*Dati!$T$3+AJ127*Dati!$S$3+AK127*Dati!$R$3)</f>
        <v>91380</v>
      </c>
      <c r="AN127" s="34">
        <f t="shared" si="44"/>
        <v>1</v>
      </c>
      <c r="AO127" s="34">
        <f t="shared" si="44"/>
        <v>0</v>
      </c>
      <c r="AP127" s="34">
        <f t="shared" si="40"/>
        <v>0</v>
      </c>
      <c r="AQ127" s="34">
        <f t="shared" si="41"/>
        <v>0</v>
      </c>
      <c r="AR127" s="6">
        <f>AN127*Dati!$B$21+AO127*Dati!$B$22+AP127*Dati!$B$23+AQ127*Dati!$B$24</f>
        <v>2000</v>
      </c>
    </row>
    <row r="128" spans="1:44" x14ac:dyDescent="0.25">
      <c r="A128" s="49"/>
      <c r="B128" s="11">
        <f t="shared" si="27"/>
        <v>126</v>
      </c>
      <c r="C128" s="3">
        <f t="shared" si="28"/>
        <v>2986695.0666666627</v>
      </c>
      <c r="D128" s="3">
        <f t="shared" si="29"/>
        <v>41380</v>
      </c>
      <c r="E128" s="3">
        <f>IF(D128&gt;0,(IF(D128&lt;Dati!$B$46,D128*Dati!$B$47,Dati!$B$46*Dati!$B$47)+IF(IF(D128-Dati!$B$46&gt;0,D128-Dati!$B$46,0)&lt;(Dati!$C$46-Dati!$B$46),IF(D128-Dati!$B$46&gt;0,D128-Dati!$B$46,0)*Dati!$C$47,(Dati!$C$46-Dati!$B$46)*Dati!$C$47)+IF(IF(D128-Dati!$C$46&gt;0,D128-Dati!$C$46,0)&lt;(Dati!$D$46-Dati!$C$46),IF(D128-Dati!$C$46&gt;0,D128-Dati!$C$46,0)*Dati!$D$47,(Dati!$D$46-Dati!$C$46)*Dati!$D$47)+IF(IF(D128-Dati!$D$46&gt;0,D128-Dati!$D$46,0)&lt;(Dati!$E$46-Dati!$D$46),IF(D128-Dati!$D$46&gt;0,D128-Dati!$D$46,0)*Dati!$E$47,(Dati!$E$46-Dati!$D$46)*Dati!$E$47)+IF(D128-Dati!$E$46&gt;0,D128-Dati!$E$46,0)*Dati!$F$47),0)</f>
        <v>17224.233333333334</v>
      </c>
      <c r="F128" s="3">
        <f t="shared" si="23"/>
        <v>24155.766666666666</v>
      </c>
      <c r="G128" s="39">
        <f t="shared" si="30"/>
        <v>1</v>
      </c>
      <c r="H128" s="39">
        <f t="shared" si="31"/>
        <v>0</v>
      </c>
      <c r="I128" s="39">
        <f t="shared" si="32"/>
        <v>0</v>
      </c>
      <c r="J128" s="39">
        <f t="shared" si="33"/>
        <v>0</v>
      </c>
      <c r="K128" s="37">
        <f>G128*Dati!$F$9+H128*Dati!$F$10+I128*Dati!$F$11+Simulazione!J128*Dati!$F$12</f>
        <v>450</v>
      </c>
      <c r="L128" s="37">
        <f>G128*Dati!$H$9+H128*Dati!$H$10+I128*Dati!$H$11+Simulazione!J128*Dati!$H$12</f>
        <v>1</v>
      </c>
      <c r="M128" s="9">
        <f>G128*Dati!$E$9+H128*Dati!$E$10+I128*Dati!$E$11+Simulazione!J128*Dati!$E$12</f>
        <v>8000</v>
      </c>
      <c r="N128" s="9">
        <f>IF(G128-G127=0,0,(G128-G127)*Dati!$J$9)+IF(H128-H127=0,0,(H128-H127)*Dati!$J$10)+IF(I128-I127=0,0,(I128-I127)*Dati!$J$11)+IF(J128-J127=0,0,(J128-J127)*Dati!$J$12)</f>
        <v>0</v>
      </c>
      <c r="O128" s="34">
        <f t="shared" si="34"/>
        <v>0</v>
      </c>
      <c r="P128" s="34">
        <f t="shared" si="35"/>
        <v>0</v>
      </c>
      <c r="Q128" s="34">
        <f t="shared" si="36"/>
        <v>0</v>
      </c>
      <c r="R128" s="34">
        <f t="shared" si="37"/>
        <v>1</v>
      </c>
      <c r="S128" s="40">
        <f t="shared" si="24"/>
        <v>1</v>
      </c>
      <c r="T128" s="43">
        <f t="shared" si="25"/>
        <v>1</v>
      </c>
      <c r="U128" s="3">
        <f>O128*Dati!$B$3+Simulazione!P128*Dati!$B$4+Simulazione!Q128*Dati!$B$5+Simulazione!R128*Dati!$B$6</f>
        <v>40000</v>
      </c>
      <c r="V128" s="35">
        <f>IF(R128*Dati!$Q$6&lt;K128,R128*Dati!$Q$6,K128)</f>
        <v>108</v>
      </c>
      <c r="W128" s="35">
        <f>IF(R128*Dati!$P$6+SUM(V128:V128)&lt;K128,R128*Dati!$P$6,K128-SUM(V128:V128))</f>
        <v>132</v>
      </c>
      <c r="X128" s="35">
        <f>IF(R128*Dati!$O$6+SUM(V128:W128)&lt;K128,R128*Dati!$O$6,K128-SUM(V128:W128))</f>
        <v>0</v>
      </c>
      <c r="Y128" s="35">
        <f>IF(R128*Dati!$N$6+SUM(V128:X128)&lt;K128,R128*Dati!$N$6,K128-SUM(V128:X128))</f>
        <v>0</v>
      </c>
      <c r="Z128" s="35">
        <f>IF($Q128*Dati!$Q$5+SUM(V128:Y128)&lt;$K128,$Q128*Dati!$Q$5,$K128-SUM(V128:Y128))</f>
        <v>0</v>
      </c>
      <c r="AA128" s="35">
        <f>IF($Q128*Dati!$P$5+SUM(V128:Z128)&lt;$K128,$Q128*Dati!$P$5,$K128-SUM(V128:Z128))</f>
        <v>0</v>
      </c>
      <c r="AB128" s="35">
        <f>IF($Q128*Dati!$O$5+SUM(V128:AA128)&lt;$K128,$Q128*Dati!$O$5,$K128-SUM(V128:AA128))</f>
        <v>0</v>
      </c>
      <c r="AC128" s="35">
        <f>IF($Q128*Dati!$N$5+SUM(V128:AB128)&lt;$K128,$Q128*Dati!$N$5,$K128-SUM(V128:AB128))</f>
        <v>0</v>
      </c>
      <c r="AD128" s="35">
        <f>IF($P128*Dati!$Q$4+SUM(V128:AC128)&lt;$K128,$P128*Dati!$Q$4,$K128-SUM(V128:AC128))</f>
        <v>0</v>
      </c>
      <c r="AE128" s="35">
        <f>IF($P128*Dati!$P$4+SUM(V128:AD128)&lt;$K128,$P128*Dati!$P$4,$K128-SUM(V128:AD128))</f>
        <v>0</v>
      </c>
      <c r="AF128" s="35">
        <f>IF($P128*Dati!$O$4+SUM(V128:AE128)&lt;$K128,$P128*Dati!$O$4,$K128-SUM(V128:AE128))</f>
        <v>0</v>
      </c>
      <c r="AG128" s="35">
        <f>IF($P128*Dati!$N$4+SUM(V128:AF128)&lt;$K128,$P128*Dati!$N$4,$K128-SUM(V128:AF128))</f>
        <v>0</v>
      </c>
      <c r="AH128" s="35">
        <f>IF($O128*Dati!$Q$3+SUM(V128:AG128)&lt;$K128,$O128*Dati!$Q$3,$K128-SUM(V128:AG128))</f>
        <v>0</v>
      </c>
      <c r="AI128" s="35">
        <f>IF($O128*Dati!$P$3+SUM(V128:AH128)&lt;$K128,$O128*Dati!$P$3,$K128-SUM(V128:AH128))</f>
        <v>0</v>
      </c>
      <c r="AJ128" s="35">
        <f>IF($O128*Dati!$O$3+SUM(V128:AI128)&lt;$K128,$O128*Dati!$O$3,$K128-SUM(V128:AI128))</f>
        <v>0</v>
      </c>
      <c r="AK128" s="35">
        <f>IF($O128*Dati!$N$3+SUM(V128:AJ128)&lt;$K128,$O128*Dati!$N$3,$K128-SUM(V128:AJ128))</f>
        <v>0</v>
      </c>
      <c r="AL128" s="35">
        <f t="shared" si="26"/>
        <v>240</v>
      </c>
      <c r="AM128" s="3">
        <f>(V128*Dati!$U$6+W128*Dati!$T$6+X128*Dati!$S$6+Y128*Dati!$R$6)+(Z128*Dati!$U$5+AA128*Dati!$T$5+AB128*Dati!$S$5+AC128*Dati!$R$5)+(AD128*Dati!$U$4+AE128*Dati!$T$4+AF128*Dati!$S$4+AG128*Dati!$R$4)+(AH128*Dati!$U$3+AI128*Dati!$T$3+AJ128*Dati!$S$3+AK128*Dati!$R$3)</f>
        <v>91380</v>
      </c>
      <c r="AN128" s="34">
        <f t="shared" si="44"/>
        <v>1</v>
      </c>
      <c r="AO128" s="34">
        <f t="shared" si="44"/>
        <v>0</v>
      </c>
      <c r="AP128" s="34">
        <f t="shared" si="40"/>
        <v>0</v>
      </c>
      <c r="AQ128" s="34">
        <f t="shared" si="41"/>
        <v>0</v>
      </c>
      <c r="AR128" s="6">
        <f>AN128*Dati!$B$21+AO128*Dati!$B$22+AP128*Dati!$B$23+AQ128*Dati!$B$24</f>
        <v>2000</v>
      </c>
    </row>
    <row r="129" spans="1:44" x14ac:dyDescent="0.25">
      <c r="A129" s="49"/>
      <c r="B129" s="11">
        <f t="shared" si="27"/>
        <v>127</v>
      </c>
      <c r="C129" s="3">
        <f t="shared" si="28"/>
        <v>3010850.8333333293</v>
      </c>
      <c r="D129" s="3">
        <f t="shared" si="29"/>
        <v>41380</v>
      </c>
      <c r="E129" s="3">
        <f>IF(D129&gt;0,(IF(D129&lt;Dati!$B$46,D129*Dati!$B$47,Dati!$B$46*Dati!$B$47)+IF(IF(D129-Dati!$B$46&gt;0,D129-Dati!$B$46,0)&lt;(Dati!$C$46-Dati!$B$46),IF(D129-Dati!$B$46&gt;0,D129-Dati!$B$46,0)*Dati!$C$47,(Dati!$C$46-Dati!$B$46)*Dati!$C$47)+IF(IF(D129-Dati!$C$46&gt;0,D129-Dati!$C$46,0)&lt;(Dati!$D$46-Dati!$C$46),IF(D129-Dati!$C$46&gt;0,D129-Dati!$C$46,0)*Dati!$D$47,(Dati!$D$46-Dati!$C$46)*Dati!$D$47)+IF(IF(D129-Dati!$D$46&gt;0,D129-Dati!$D$46,0)&lt;(Dati!$E$46-Dati!$D$46),IF(D129-Dati!$D$46&gt;0,D129-Dati!$D$46,0)*Dati!$E$47,(Dati!$E$46-Dati!$D$46)*Dati!$E$47)+IF(D129-Dati!$E$46&gt;0,D129-Dati!$E$46,0)*Dati!$F$47),0)</f>
        <v>17224.233333333334</v>
      </c>
      <c r="F129" s="3">
        <f t="shared" si="23"/>
        <v>24155.766666666666</v>
      </c>
      <c r="G129" s="39">
        <f t="shared" si="30"/>
        <v>1</v>
      </c>
      <c r="H129" s="39">
        <f t="shared" si="31"/>
        <v>0</v>
      </c>
      <c r="I129" s="39">
        <f t="shared" si="32"/>
        <v>0</v>
      </c>
      <c r="J129" s="39">
        <f t="shared" si="33"/>
        <v>0</v>
      </c>
      <c r="K129" s="37">
        <f>G129*Dati!$F$9+H129*Dati!$F$10+I129*Dati!$F$11+Simulazione!J129*Dati!$F$12</f>
        <v>450</v>
      </c>
      <c r="L129" s="37">
        <f>G129*Dati!$H$9+H129*Dati!$H$10+I129*Dati!$H$11+Simulazione!J129*Dati!$H$12</f>
        <v>1</v>
      </c>
      <c r="M129" s="9">
        <f>G129*Dati!$E$9+H129*Dati!$E$10+I129*Dati!$E$11+Simulazione!J129*Dati!$E$12</f>
        <v>8000</v>
      </c>
      <c r="N129" s="9">
        <f>IF(G129-G128=0,0,(G129-G128)*Dati!$J$9)+IF(H129-H128=0,0,(H129-H128)*Dati!$J$10)+IF(I129-I128=0,0,(I129-I128)*Dati!$J$11)+IF(J129-J128=0,0,(J129-J128)*Dati!$J$12)</f>
        <v>0</v>
      </c>
      <c r="O129" s="34">
        <f t="shared" si="34"/>
        <v>0</v>
      </c>
      <c r="P129" s="34">
        <f t="shared" si="35"/>
        <v>0</v>
      </c>
      <c r="Q129" s="34">
        <f t="shared" si="36"/>
        <v>0</v>
      </c>
      <c r="R129" s="34">
        <f t="shared" si="37"/>
        <v>1</v>
      </c>
      <c r="S129" s="40">
        <f t="shared" si="24"/>
        <v>1</v>
      </c>
      <c r="T129" s="43">
        <f t="shared" si="25"/>
        <v>1</v>
      </c>
      <c r="U129" s="3">
        <f>O129*Dati!$B$3+Simulazione!P129*Dati!$B$4+Simulazione!Q129*Dati!$B$5+Simulazione!R129*Dati!$B$6</f>
        <v>40000</v>
      </c>
      <c r="V129" s="35">
        <f>IF(R129*Dati!$Q$6&lt;K129,R129*Dati!$Q$6,K129)</f>
        <v>108</v>
      </c>
      <c r="W129" s="35">
        <f>IF(R129*Dati!$P$6+SUM(V129:V129)&lt;K129,R129*Dati!$P$6,K129-SUM(V129:V129))</f>
        <v>132</v>
      </c>
      <c r="X129" s="35">
        <f>IF(R129*Dati!$O$6+SUM(V129:W129)&lt;K129,R129*Dati!$O$6,K129-SUM(V129:W129))</f>
        <v>0</v>
      </c>
      <c r="Y129" s="35">
        <f>IF(R129*Dati!$N$6+SUM(V129:X129)&lt;K129,R129*Dati!$N$6,K129-SUM(V129:X129))</f>
        <v>0</v>
      </c>
      <c r="Z129" s="35">
        <f>IF($Q129*Dati!$Q$5+SUM(V129:Y129)&lt;$K129,$Q129*Dati!$Q$5,$K129-SUM(V129:Y129))</f>
        <v>0</v>
      </c>
      <c r="AA129" s="35">
        <f>IF($Q129*Dati!$P$5+SUM(V129:Z129)&lt;$K129,$Q129*Dati!$P$5,$K129-SUM(V129:Z129))</f>
        <v>0</v>
      </c>
      <c r="AB129" s="35">
        <f>IF($Q129*Dati!$O$5+SUM(V129:AA129)&lt;$K129,$Q129*Dati!$O$5,$K129-SUM(V129:AA129))</f>
        <v>0</v>
      </c>
      <c r="AC129" s="35">
        <f>IF($Q129*Dati!$N$5+SUM(V129:AB129)&lt;$K129,$Q129*Dati!$N$5,$K129-SUM(V129:AB129))</f>
        <v>0</v>
      </c>
      <c r="AD129" s="35">
        <f>IF($P129*Dati!$Q$4+SUM(V129:AC129)&lt;$K129,$P129*Dati!$Q$4,$K129-SUM(V129:AC129))</f>
        <v>0</v>
      </c>
      <c r="AE129" s="35">
        <f>IF($P129*Dati!$P$4+SUM(V129:AD129)&lt;$K129,$P129*Dati!$P$4,$K129-SUM(V129:AD129))</f>
        <v>0</v>
      </c>
      <c r="AF129" s="35">
        <f>IF($P129*Dati!$O$4+SUM(V129:AE129)&lt;$K129,$P129*Dati!$O$4,$K129-SUM(V129:AE129))</f>
        <v>0</v>
      </c>
      <c r="AG129" s="35">
        <f>IF($P129*Dati!$N$4+SUM(V129:AF129)&lt;$K129,$P129*Dati!$N$4,$K129-SUM(V129:AF129))</f>
        <v>0</v>
      </c>
      <c r="AH129" s="35">
        <f>IF($O129*Dati!$Q$3+SUM(V129:AG129)&lt;$K129,$O129*Dati!$Q$3,$K129-SUM(V129:AG129))</f>
        <v>0</v>
      </c>
      <c r="AI129" s="35">
        <f>IF($O129*Dati!$P$3+SUM(V129:AH129)&lt;$K129,$O129*Dati!$P$3,$K129-SUM(V129:AH129))</f>
        <v>0</v>
      </c>
      <c r="AJ129" s="35">
        <f>IF($O129*Dati!$O$3+SUM(V129:AI129)&lt;$K129,$O129*Dati!$O$3,$K129-SUM(V129:AI129))</f>
        <v>0</v>
      </c>
      <c r="AK129" s="35">
        <f>IF($O129*Dati!$N$3+SUM(V129:AJ129)&lt;$K129,$O129*Dati!$N$3,$K129-SUM(V129:AJ129))</f>
        <v>0</v>
      </c>
      <c r="AL129" s="35">
        <f t="shared" si="26"/>
        <v>240</v>
      </c>
      <c r="AM129" s="3">
        <f>(V129*Dati!$U$6+W129*Dati!$T$6+X129*Dati!$S$6+Y129*Dati!$R$6)+(Z129*Dati!$U$5+AA129*Dati!$T$5+AB129*Dati!$S$5+AC129*Dati!$R$5)+(AD129*Dati!$U$4+AE129*Dati!$T$4+AF129*Dati!$S$4+AG129*Dati!$R$4)+(AH129*Dati!$U$3+AI129*Dati!$T$3+AJ129*Dati!$S$3+AK129*Dati!$R$3)</f>
        <v>91380</v>
      </c>
      <c r="AN129" s="34">
        <f t="shared" si="44"/>
        <v>1</v>
      </c>
      <c r="AO129" s="34">
        <f t="shared" si="44"/>
        <v>0</v>
      </c>
      <c r="AP129" s="34">
        <f t="shared" si="40"/>
        <v>0</v>
      </c>
      <c r="AQ129" s="34">
        <f t="shared" si="41"/>
        <v>0</v>
      </c>
      <c r="AR129" s="6">
        <f>AN129*Dati!$B$21+AO129*Dati!$B$22+AP129*Dati!$B$23+AQ129*Dati!$B$24</f>
        <v>2000</v>
      </c>
    </row>
    <row r="130" spans="1:44" x14ac:dyDescent="0.25">
      <c r="A130" s="49"/>
      <c r="B130" s="11">
        <f t="shared" si="27"/>
        <v>128</v>
      </c>
      <c r="C130" s="3">
        <f t="shared" si="28"/>
        <v>3035006.5999999959</v>
      </c>
      <c r="D130" s="3">
        <f t="shared" si="29"/>
        <v>41380</v>
      </c>
      <c r="E130" s="3">
        <f>IF(D130&gt;0,(IF(D130&lt;Dati!$B$46,D130*Dati!$B$47,Dati!$B$46*Dati!$B$47)+IF(IF(D130-Dati!$B$46&gt;0,D130-Dati!$B$46,0)&lt;(Dati!$C$46-Dati!$B$46),IF(D130-Dati!$B$46&gt;0,D130-Dati!$B$46,0)*Dati!$C$47,(Dati!$C$46-Dati!$B$46)*Dati!$C$47)+IF(IF(D130-Dati!$C$46&gt;0,D130-Dati!$C$46,0)&lt;(Dati!$D$46-Dati!$C$46),IF(D130-Dati!$C$46&gt;0,D130-Dati!$C$46,0)*Dati!$D$47,(Dati!$D$46-Dati!$C$46)*Dati!$D$47)+IF(IF(D130-Dati!$D$46&gt;0,D130-Dati!$D$46,0)&lt;(Dati!$E$46-Dati!$D$46),IF(D130-Dati!$D$46&gt;0,D130-Dati!$D$46,0)*Dati!$E$47,(Dati!$E$46-Dati!$D$46)*Dati!$E$47)+IF(D130-Dati!$E$46&gt;0,D130-Dati!$E$46,0)*Dati!$F$47),0)</f>
        <v>17224.233333333334</v>
      </c>
      <c r="F130" s="3">
        <f t="shared" si="23"/>
        <v>24155.766666666666</v>
      </c>
      <c r="G130" s="39">
        <f t="shared" si="30"/>
        <v>1</v>
      </c>
      <c r="H130" s="39">
        <f t="shared" si="31"/>
        <v>0</v>
      </c>
      <c r="I130" s="39">
        <f t="shared" si="32"/>
        <v>0</v>
      </c>
      <c r="J130" s="39">
        <f t="shared" si="33"/>
        <v>0</v>
      </c>
      <c r="K130" s="37">
        <f>G130*Dati!$F$9+H130*Dati!$F$10+I130*Dati!$F$11+Simulazione!J130*Dati!$F$12</f>
        <v>450</v>
      </c>
      <c r="L130" s="37">
        <f>G130*Dati!$H$9+H130*Dati!$H$10+I130*Dati!$H$11+Simulazione!J130*Dati!$H$12</f>
        <v>1</v>
      </c>
      <c r="M130" s="9">
        <f>G130*Dati!$E$9+H130*Dati!$E$10+I130*Dati!$E$11+Simulazione!J130*Dati!$E$12</f>
        <v>8000</v>
      </c>
      <c r="N130" s="9">
        <f>IF(G130-G129=0,0,(G130-G129)*Dati!$J$9)+IF(H130-H129=0,0,(H130-H129)*Dati!$J$10)+IF(I130-I129=0,0,(I130-I129)*Dati!$J$11)+IF(J130-J129=0,0,(J130-J129)*Dati!$J$12)</f>
        <v>0</v>
      </c>
      <c r="O130" s="34">
        <f t="shared" si="34"/>
        <v>0</v>
      </c>
      <c r="P130" s="34">
        <f t="shared" si="35"/>
        <v>0</v>
      </c>
      <c r="Q130" s="34">
        <f t="shared" si="36"/>
        <v>0</v>
      </c>
      <c r="R130" s="34">
        <f t="shared" si="37"/>
        <v>1</v>
      </c>
      <c r="S130" s="40">
        <f t="shared" si="24"/>
        <v>1</v>
      </c>
      <c r="T130" s="43">
        <f t="shared" si="25"/>
        <v>1</v>
      </c>
      <c r="U130" s="3">
        <f>O130*Dati!$B$3+Simulazione!P130*Dati!$B$4+Simulazione!Q130*Dati!$B$5+Simulazione!R130*Dati!$B$6</f>
        <v>40000</v>
      </c>
      <c r="V130" s="35">
        <f>IF(R130*Dati!$Q$6&lt;K130,R130*Dati!$Q$6,K130)</f>
        <v>108</v>
      </c>
      <c r="W130" s="35">
        <f>IF(R130*Dati!$P$6+SUM(V130:V130)&lt;K130,R130*Dati!$P$6,K130-SUM(V130:V130))</f>
        <v>132</v>
      </c>
      <c r="X130" s="35">
        <f>IF(R130*Dati!$O$6+SUM(V130:W130)&lt;K130,R130*Dati!$O$6,K130-SUM(V130:W130))</f>
        <v>0</v>
      </c>
      <c r="Y130" s="35">
        <f>IF(R130*Dati!$N$6+SUM(V130:X130)&lt;K130,R130*Dati!$N$6,K130-SUM(V130:X130))</f>
        <v>0</v>
      </c>
      <c r="Z130" s="35">
        <f>IF($Q130*Dati!$Q$5+SUM(V130:Y130)&lt;$K130,$Q130*Dati!$Q$5,$K130-SUM(V130:Y130))</f>
        <v>0</v>
      </c>
      <c r="AA130" s="35">
        <f>IF($Q130*Dati!$P$5+SUM(V130:Z130)&lt;$K130,$Q130*Dati!$P$5,$K130-SUM(V130:Z130))</f>
        <v>0</v>
      </c>
      <c r="AB130" s="35">
        <f>IF($Q130*Dati!$O$5+SUM(V130:AA130)&lt;$K130,$Q130*Dati!$O$5,$K130-SUM(V130:AA130))</f>
        <v>0</v>
      </c>
      <c r="AC130" s="35">
        <f>IF($Q130*Dati!$N$5+SUM(V130:AB130)&lt;$K130,$Q130*Dati!$N$5,$K130-SUM(V130:AB130))</f>
        <v>0</v>
      </c>
      <c r="AD130" s="35">
        <f>IF($P130*Dati!$Q$4+SUM(V130:AC130)&lt;$K130,$P130*Dati!$Q$4,$K130-SUM(V130:AC130))</f>
        <v>0</v>
      </c>
      <c r="AE130" s="35">
        <f>IF($P130*Dati!$P$4+SUM(V130:AD130)&lt;$K130,$P130*Dati!$P$4,$K130-SUM(V130:AD130))</f>
        <v>0</v>
      </c>
      <c r="AF130" s="35">
        <f>IF($P130*Dati!$O$4+SUM(V130:AE130)&lt;$K130,$P130*Dati!$O$4,$K130-SUM(V130:AE130))</f>
        <v>0</v>
      </c>
      <c r="AG130" s="35">
        <f>IF($P130*Dati!$N$4+SUM(V130:AF130)&lt;$K130,$P130*Dati!$N$4,$K130-SUM(V130:AF130))</f>
        <v>0</v>
      </c>
      <c r="AH130" s="35">
        <f>IF($O130*Dati!$Q$3+SUM(V130:AG130)&lt;$K130,$O130*Dati!$Q$3,$K130-SUM(V130:AG130))</f>
        <v>0</v>
      </c>
      <c r="AI130" s="35">
        <f>IF($O130*Dati!$P$3+SUM(V130:AH130)&lt;$K130,$O130*Dati!$P$3,$K130-SUM(V130:AH130))</f>
        <v>0</v>
      </c>
      <c r="AJ130" s="35">
        <f>IF($O130*Dati!$O$3+SUM(V130:AI130)&lt;$K130,$O130*Dati!$O$3,$K130-SUM(V130:AI130))</f>
        <v>0</v>
      </c>
      <c r="AK130" s="35">
        <f>IF($O130*Dati!$N$3+SUM(V130:AJ130)&lt;$K130,$O130*Dati!$N$3,$K130-SUM(V130:AJ130))</f>
        <v>0</v>
      </c>
      <c r="AL130" s="35">
        <f t="shared" si="26"/>
        <v>240</v>
      </c>
      <c r="AM130" s="3">
        <f>(V130*Dati!$U$6+W130*Dati!$T$6+X130*Dati!$S$6+Y130*Dati!$R$6)+(Z130*Dati!$U$5+AA130*Dati!$T$5+AB130*Dati!$S$5+AC130*Dati!$R$5)+(AD130*Dati!$U$4+AE130*Dati!$T$4+AF130*Dati!$S$4+AG130*Dati!$R$4)+(AH130*Dati!$U$3+AI130*Dati!$T$3+AJ130*Dati!$S$3+AK130*Dati!$R$3)</f>
        <v>91380</v>
      </c>
      <c r="AN130" s="34">
        <f t="shared" si="44"/>
        <v>1</v>
      </c>
      <c r="AO130" s="34">
        <f t="shared" si="44"/>
        <v>0</v>
      </c>
      <c r="AP130" s="34">
        <f t="shared" si="40"/>
        <v>0</v>
      </c>
      <c r="AQ130" s="34">
        <f t="shared" si="41"/>
        <v>0</v>
      </c>
      <c r="AR130" s="6">
        <f>AN130*Dati!$B$21+AO130*Dati!$B$22+AP130*Dati!$B$23+AQ130*Dati!$B$24</f>
        <v>2000</v>
      </c>
    </row>
    <row r="131" spans="1:44" x14ac:dyDescent="0.25">
      <c r="A131" s="49"/>
      <c r="B131" s="11">
        <f t="shared" si="27"/>
        <v>129</v>
      </c>
      <c r="C131" s="3">
        <f t="shared" si="28"/>
        <v>3059162.3666666625</v>
      </c>
      <c r="D131" s="3">
        <f t="shared" si="29"/>
        <v>41380</v>
      </c>
      <c r="E131" s="3">
        <f>IF(D131&gt;0,(IF(D131&lt;Dati!$B$46,D131*Dati!$B$47,Dati!$B$46*Dati!$B$47)+IF(IF(D131-Dati!$B$46&gt;0,D131-Dati!$B$46,0)&lt;(Dati!$C$46-Dati!$B$46),IF(D131-Dati!$B$46&gt;0,D131-Dati!$B$46,0)*Dati!$C$47,(Dati!$C$46-Dati!$B$46)*Dati!$C$47)+IF(IF(D131-Dati!$C$46&gt;0,D131-Dati!$C$46,0)&lt;(Dati!$D$46-Dati!$C$46),IF(D131-Dati!$C$46&gt;0,D131-Dati!$C$46,0)*Dati!$D$47,(Dati!$D$46-Dati!$C$46)*Dati!$D$47)+IF(IF(D131-Dati!$D$46&gt;0,D131-Dati!$D$46,0)&lt;(Dati!$E$46-Dati!$D$46),IF(D131-Dati!$D$46&gt;0,D131-Dati!$D$46,0)*Dati!$E$47,(Dati!$E$46-Dati!$D$46)*Dati!$E$47)+IF(D131-Dati!$E$46&gt;0,D131-Dati!$E$46,0)*Dati!$F$47),0)</f>
        <v>17224.233333333334</v>
      </c>
      <c r="F131" s="3">
        <f t="shared" si="23"/>
        <v>24155.766666666666</v>
      </c>
      <c r="G131" s="39">
        <f t="shared" si="30"/>
        <v>1</v>
      </c>
      <c r="H131" s="39">
        <f t="shared" si="31"/>
        <v>0</v>
      </c>
      <c r="I131" s="39">
        <f t="shared" si="32"/>
        <v>0</v>
      </c>
      <c r="J131" s="39">
        <f t="shared" si="33"/>
        <v>0</v>
      </c>
      <c r="K131" s="37">
        <f>G131*Dati!$F$9+H131*Dati!$F$10+I131*Dati!$F$11+Simulazione!J131*Dati!$F$12</f>
        <v>450</v>
      </c>
      <c r="L131" s="37">
        <f>G131*Dati!$H$9+H131*Dati!$H$10+I131*Dati!$H$11+Simulazione!J131*Dati!$H$12</f>
        <v>1</v>
      </c>
      <c r="M131" s="9">
        <f>G131*Dati!$E$9+H131*Dati!$E$10+I131*Dati!$E$11+Simulazione!J131*Dati!$E$12</f>
        <v>8000</v>
      </c>
      <c r="N131" s="9">
        <f>IF(G131-G130=0,0,(G131-G130)*Dati!$J$9)+IF(H131-H130=0,0,(H131-H130)*Dati!$J$10)+IF(I131-I130=0,0,(I131-I130)*Dati!$J$11)+IF(J131-J130=0,0,(J131-J130)*Dati!$J$12)</f>
        <v>0</v>
      </c>
      <c r="O131" s="34">
        <f t="shared" si="34"/>
        <v>0</v>
      </c>
      <c r="P131" s="34">
        <f t="shared" si="35"/>
        <v>0</v>
      </c>
      <c r="Q131" s="34">
        <f t="shared" si="36"/>
        <v>0</v>
      </c>
      <c r="R131" s="34">
        <f t="shared" si="37"/>
        <v>1</v>
      </c>
      <c r="S131" s="40">
        <f t="shared" si="24"/>
        <v>1</v>
      </c>
      <c r="T131" s="43">
        <f t="shared" si="25"/>
        <v>1</v>
      </c>
      <c r="U131" s="3">
        <f>O131*Dati!$B$3+Simulazione!P131*Dati!$B$4+Simulazione!Q131*Dati!$B$5+Simulazione!R131*Dati!$B$6</f>
        <v>40000</v>
      </c>
      <c r="V131" s="35">
        <f>IF(R131*Dati!$Q$6&lt;K131,R131*Dati!$Q$6,K131)</f>
        <v>108</v>
      </c>
      <c r="W131" s="35">
        <f>IF(R131*Dati!$P$6+SUM(V131:V131)&lt;K131,R131*Dati!$P$6,K131-SUM(V131:V131))</f>
        <v>132</v>
      </c>
      <c r="X131" s="35">
        <f>IF(R131*Dati!$O$6+SUM(V131:W131)&lt;K131,R131*Dati!$O$6,K131-SUM(V131:W131))</f>
        <v>0</v>
      </c>
      <c r="Y131" s="35">
        <f>IF(R131*Dati!$N$6+SUM(V131:X131)&lt;K131,R131*Dati!$N$6,K131-SUM(V131:X131))</f>
        <v>0</v>
      </c>
      <c r="Z131" s="35">
        <f>IF($Q131*Dati!$Q$5+SUM(V131:Y131)&lt;$K131,$Q131*Dati!$Q$5,$K131-SUM(V131:Y131))</f>
        <v>0</v>
      </c>
      <c r="AA131" s="35">
        <f>IF($Q131*Dati!$P$5+SUM(V131:Z131)&lt;$K131,$Q131*Dati!$P$5,$K131-SUM(V131:Z131))</f>
        <v>0</v>
      </c>
      <c r="AB131" s="35">
        <f>IF($Q131*Dati!$O$5+SUM(V131:AA131)&lt;$K131,$Q131*Dati!$O$5,$K131-SUM(V131:AA131))</f>
        <v>0</v>
      </c>
      <c r="AC131" s="35">
        <f>IF($Q131*Dati!$N$5+SUM(V131:AB131)&lt;$K131,$Q131*Dati!$N$5,$K131-SUM(V131:AB131))</f>
        <v>0</v>
      </c>
      <c r="AD131" s="35">
        <f>IF($P131*Dati!$Q$4+SUM(V131:AC131)&lt;$K131,$P131*Dati!$Q$4,$K131-SUM(V131:AC131))</f>
        <v>0</v>
      </c>
      <c r="AE131" s="35">
        <f>IF($P131*Dati!$P$4+SUM(V131:AD131)&lt;$K131,$P131*Dati!$P$4,$K131-SUM(V131:AD131))</f>
        <v>0</v>
      </c>
      <c r="AF131" s="35">
        <f>IF($P131*Dati!$O$4+SUM(V131:AE131)&lt;$K131,$P131*Dati!$O$4,$K131-SUM(V131:AE131))</f>
        <v>0</v>
      </c>
      <c r="AG131" s="35">
        <f>IF($P131*Dati!$N$4+SUM(V131:AF131)&lt;$K131,$P131*Dati!$N$4,$K131-SUM(V131:AF131))</f>
        <v>0</v>
      </c>
      <c r="AH131" s="35">
        <f>IF($O131*Dati!$Q$3+SUM(V131:AG131)&lt;$K131,$O131*Dati!$Q$3,$K131-SUM(V131:AG131))</f>
        <v>0</v>
      </c>
      <c r="AI131" s="35">
        <f>IF($O131*Dati!$P$3+SUM(V131:AH131)&lt;$K131,$O131*Dati!$P$3,$K131-SUM(V131:AH131))</f>
        <v>0</v>
      </c>
      <c r="AJ131" s="35">
        <f>IF($O131*Dati!$O$3+SUM(V131:AI131)&lt;$K131,$O131*Dati!$O$3,$K131-SUM(V131:AI131))</f>
        <v>0</v>
      </c>
      <c r="AK131" s="35">
        <f>IF($O131*Dati!$N$3+SUM(V131:AJ131)&lt;$K131,$O131*Dati!$N$3,$K131-SUM(V131:AJ131))</f>
        <v>0</v>
      </c>
      <c r="AL131" s="35">
        <f t="shared" si="26"/>
        <v>240</v>
      </c>
      <c r="AM131" s="3">
        <f>(V131*Dati!$U$6+W131*Dati!$T$6+X131*Dati!$S$6+Y131*Dati!$R$6)+(Z131*Dati!$U$5+AA131*Dati!$T$5+AB131*Dati!$S$5+AC131*Dati!$R$5)+(AD131*Dati!$U$4+AE131*Dati!$T$4+AF131*Dati!$S$4+AG131*Dati!$R$4)+(AH131*Dati!$U$3+AI131*Dati!$T$3+AJ131*Dati!$S$3+AK131*Dati!$R$3)</f>
        <v>91380</v>
      </c>
      <c r="AN131" s="34">
        <f t="shared" si="44"/>
        <v>1</v>
      </c>
      <c r="AO131" s="34">
        <f t="shared" si="44"/>
        <v>0</v>
      </c>
      <c r="AP131" s="34">
        <f t="shared" si="40"/>
        <v>0</v>
      </c>
      <c r="AQ131" s="34">
        <f t="shared" si="41"/>
        <v>0</v>
      </c>
      <c r="AR131" s="6">
        <f>AN131*Dati!$B$21+AO131*Dati!$B$22+AP131*Dati!$B$23+AQ131*Dati!$B$24</f>
        <v>2000</v>
      </c>
    </row>
    <row r="132" spans="1:44" x14ac:dyDescent="0.25">
      <c r="A132" s="49"/>
      <c r="B132" s="11">
        <f t="shared" si="27"/>
        <v>130</v>
      </c>
      <c r="C132" s="3">
        <f t="shared" si="28"/>
        <v>3083318.1333333291</v>
      </c>
      <c r="D132" s="3">
        <f t="shared" si="29"/>
        <v>41380</v>
      </c>
      <c r="E132" s="3">
        <f>IF(D132&gt;0,(IF(D132&lt;Dati!$B$46,D132*Dati!$B$47,Dati!$B$46*Dati!$B$47)+IF(IF(D132-Dati!$B$46&gt;0,D132-Dati!$B$46,0)&lt;(Dati!$C$46-Dati!$B$46),IF(D132-Dati!$B$46&gt;0,D132-Dati!$B$46,0)*Dati!$C$47,(Dati!$C$46-Dati!$B$46)*Dati!$C$47)+IF(IF(D132-Dati!$C$46&gt;0,D132-Dati!$C$46,0)&lt;(Dati!$D$46-Dati!$C$46),IF(D132-Dati!$C$46&gt;0,D132-Dati!$C$46,0)*Dati!$D$47,(Dati!$D$46-Dati!$C$46)*Dati!$D$47)+IF(IF(D132-Dati!$D$46&gt;0,D132-Dati!$D$46,0)&lt;(Dati!$E$46-Dati!$D$46),IF(D132-Dati!$D$46&gt;0,D132-Dati!$D$46,0)*Dati!$E$47,(Dati!$E$46-Dati!$D$46)*Dati!$E$47)+IF(D132-Dati!$E$46&gt;0,D132-Dati!$E$46,0)*Dati!$F$47),0)</f>
        <v>17224.233333333334</v>
      </c>
      <c r="F132" s="3">
        <f t="shared" ref="F132:F195" si="47">D132-E132</f>
        <v>24155.766666666666</v>
      </c>
      <c r="G132" s="39">
        <f t="shared" si="30"/>
        <v>1</v>
      </c>
      <c r="H132" s="39">
        <f t="shared" si="31"/>
        <v>0</v>
      </c>
      <c r="I132" s="39">
        <f t="shared" si="32"/>
        <v>0</v>
      </c>
      <c r="J132" s="39">
        <f t="shared" si="33"/>
        <v>0</v>
      </c>
      <c r="K132" s="37">
        <f>G132*Dati!$F$9+H132*Dati!$F$10+I132*Dati!$F$11+Simulazione!J132*Dati!$F$12</f>
        <v>450</v>
      </c>
      <c r="L132" s="37">
        <f>G132*Dati!$H$9+H132*Dati!$H$10+I132*Dati!$H$11+Simulazione!J132*Dati!$H$12</f>
        <v>1</v>
      </c>
      <c r="M132" s="9">
        <f>G132*Dati!$E$9+H132*Dati!$E$10+I132*Dati!$E$11+Simulazione!J132*Dati!$E$12</f>
        <v>8000</v>
      </c>
      <c r="N132" s="9">
        <f>IF(G132-G131=0,0,(G132-G131)*Dati!$J$9)+IF(H132-H131=0,0,(H132-H131)*Dati!$J$10)+IF(I132-I131=0,0,(I132-I131)*Dati!$J$11)+IF(J132-J131=0,0,(J132-J131)*Dati!$J$12)</f>
        <v>0</v>
      </c>
      <c r="O132" s="34">
        <f t="shared" si="34"/>
        <v>0</v>
      </c>
      <c r="P132" s="34">
        <f t="shared" si="35"/>
        <v>0</v>
      </c>
      <c r="Q132" s="34">
        <f t="shared" si="36"/>
        <v>0</v>
      </c>
      <c r="R132" s="34">
        <f t="shared" si="37"/>
        <v>1</v>
      </c>
      <c r="S132" s="40">
        <f t="shared" ref="S132:S195" si="48">IF(SUM(O132:R132)&lt;=L132,SUM(O132:R132),"NO")</f>
        <v>1</v>
      </c>
      <c r="T132" s="43">
        <f t="shared" ref="T132:T195" si="49">IF(S132="NO",1,SUM(O132:R132)/L132)</f>
        <v>1</v>
      </c>
      <c r="U132" s="3">
        <f>O132*Dati!$B$3+Simulazione!P132*Dati!$B$4+Simulazione!Q132*Dati!$B$5+Simulazione!R132*Dati!$B$6</f>
        <v>40000</v>
      </c>
      <c r="V132" s="35">
        <f>IF(R132*Dati!$Q$6&lt;K132,R132*Dati!$Q$6,K132)</f>
        <v>108</v>
      </c>
      <c r="W132" s="35">
        <f>IF(R132*Dati!$P$6+SUM(V132:V132)&lt;K132,R132*Dati!$P$6,K132-SUM(V132:V132))</f>
        <v>132</v>
      </c>
      <c r="X132" s="35">
        <f>IF(R132*Dati!$O$6+SUM(V132:W132)&lt;K132,R132*Dati!$O$6,K132-SUM(V132:W132))</f>
        <v>0</v>
      </c>
      <c r="Y132" s="35">
        <f>IF(R132*Dati!$N$6+SUM(V132:X132)&lt;K132,R132*Dati!$N$6,K132-SUM(V132:X132))</f>
        <v>0</v>
      </c>
      <c r="Z132" s="35">
        <f>IF($Q132*Dati!$Q$5+SUM(V132:Y132)&lt;$K132,$Q132*Dati!$Q$5,$K132-SUM(V132:Y132))</f>
        <v>0</v>
      </c>
      <c r="AA132" s="35">
        <f>IF($Q132*Dati!$P$5+SUM(V132:Z132)&lt;$K132,$Q132*Dati!$P$5,$K132-SUM(V132:Z132))</f>
        <v>0</v>
      </c>
      <c r="AB132" s="35">
        <f>IF($Q132*Dati!$O$5+SUM(V132:AA132)&lt;$K132,$Q132*Dati!$O$5,$K132-SUM(V132:AA132))</f>
        <v>0</v>
      </c>
      <c r="AC132" s="35">
        <f>IF($Q132*Dati!$N$5+SUM(V132:AB132)&lt;$K132,$Q132*Dati!$N$5,$K132-SUM(V132:AB132))</f>
        <v>0</v>
      </c>
      <c r="AD132" s="35">
        <f>IF($P132*Dati!$Q$4+SUM(V132:AC132)&lt;$K132,$P132*Dati!$Q$4,$K132-SUM(V132:AC132))</f>
        <v>0</v>
      </c>
      <c r="AE132" s="35">
        <f>IF($P132*Dati!$P$4+SUM(V132:AD132)&lt;$K132,$P132*Dati!$P$4,$K132-SUM(V132:AD132))</f>
        <v>0</v>
      </c>
      <c r="AF132" s="35">
        <f>IF($P132*Dati!$O$4+SUM(V132:AE132)&lt;$K132,$P132*Dati!$O$4,$K132-SUM(V132:AE132))</f>
        <v>0</v>
      </c>
      <c r="AG132" s="35">
        <f>IF($P132*Dati!$N$4+SUM(V132:AF132)&lt;$K132,$P132*Dati!$N$4,$K132-SUM(V132:AF132))</f>
        <v>0</v>
      </c>
      <c r="AH132" s="35">
        <f>IF($O132*Dati!$Q$3+SUM(V132:AG132)&lt;$K132,$O132*Dati!$Q$3,$K132-SUM(V132:AG132))</f>
        <v>0</v>
      </c>
      <c r="AI132" s="35">
        <f>IF($O132*Dati!$P$3+SUM(V132:AH132)&lt;$K132,$O132*Dati!$P$3,$K132-SUM(V132:AH132))</f>
        <v>0</v>
      </c>
      <c r="AJ132" s="35">
        <f>IF($O132*Dati!$O$3+SUM(V132:AI132)&lt;$K132,$O132*Dati!$O$3,$K132-SUM(V132:AI132))</f>
        <v>0</v>
      </c>
      <c r="AK132" s="35">
        <f>IF($O132*Dati!$N$3+SUM(V132:AJ132)&lt;$K132,$O132*Dati!$N$3,$K132-SUM(V132:AJ132))</f>
        <v>0</v>
      </c>
      <c r="AL132" s="35">
        <f t="shared" ref="AL132:AL195" si="50">SUM(V132:AK132)</f>
        <v>240</v>
      </c>
      <c r="AM132" s="3">
        <f>(V132*Dati!$U$6+W132*Dati!$T$6+X132*Dati!$S$6+Y132*Dati!$R$6)+(Z132*Dati!$U$5+AA132*Dati!$T$5+AB132*Dati!$S$5+AC132*Dati!$R$5)+(AD132*Dati!$U$4+AE132*Dati!$T$4+AF132*Dati!$S$4+AG132*Dati!$R$4)+(AH132*Dati!$U$3+AI132*Dati!$T$3+AJ132*Dati!$S$3+AK132*Dati!$R$3)</f>
        <v>91380</v>
      </c>
      <c r="AN132" s="34">
        <f t="shared" si="44"/>
        <v>1</v>
      </c>
      <c r="AO132" s="34">
        <f t="shared" si="44"/>
        <v>0</v>
      </c>
      <c r="AP132" s="34">
        <f t="shared" si="40"/>
        <v>0</v>
      </c>
      <c r="AQ132" s="34">
        <f t="shared" si="41"/>
        <v>0</v>
      </c>
      <c r="AR132" s="6">
        <f>AN132*Dati!$B$21+AO132*Dati!$B$22+AP132*Dati!$B$23+AQ132*Dati!$B$24</f>
        <v>2000</v>
      </c>
    </row>
    <row r="133" spans="1:44" x14ac:dyDescent="0.25">
      <c r="A133" s="49"/>
      <c r="B133" s="11">
        <f t="shared" ref="B133:B196" si="51">B132+1</f>
        <v>131</v>
      </c>
      <c r="C133" s="3">
        <f t="shared" ref="C133:C196" si="52">IF(C132+F132&gt;-500000,C132+F132,"FALLITO")</f>
        <v>3107473.8999999957</v>
      </c>
      <c r="D133" s="3">
        <f t="shared" ref="D133:D196" si="53">+AM133-M133-U133-AR133-N133</f>
        <v>41380</v>
      </c>
      <c r="E133" s="3">
        <f>IF(D133&gt;0,(IF(D133&lt;Dati!$B$46,D133*Dati!$B$47,Dati!$B$46*Dati!$B$47)+IF(IF(D133-Dati!$B$46&gt;0,D133-Dati!$B$46,0)&lt;(Dati!$C$46-Dati!$B$46),IF(D133-Dati!$B$46&gt;0,D133-Dati!$B$46,0)*Dati!$C$47,(Dati!$C$46-Dati!$B$46)*Dati!$C$47)+IF(IF(D133-Dati!$C$46&gt;0,D133-Dati!$C$46,0)&lt;(Dati!$D$46-Dati!$C$46),IF(D133-Dati!$C$46&gt;0,D133-Dati!$C$46,0)*Dati!$D$47,(Dati!$D$46-Dati!$C$46)*Dati!$D$47)+IF(IF(D133-Dati!$D$46&gt;0,D133-Dati!$D$46,0)&lt;(Dati!$E$46-Dati!$D$46),IF(D133-Dati!$D$46&gt;0,D133-Dati!$D$46,0)*Dati!$E$47,(Dati!$E$46-Dati!$D$46)*Dati!$E$47)+IF(D133-Dati!$E$46&gt;0,D133-Dati!$E$46,0)*Dati!$F$47),0)</f>
        <v>17224.233333333334</v>
      </c>
      <c r="F133" s="3">
        <f t="shared" si="47"/>
        <v>24155.766666666666</v>
      </c>
      <c r="G133" s="39">
        <f t="shared" ref="G133:G196" si="54">G132</f>
        <v>1</v>
      </c>
      <c r="H133" s="39">
        <f t="shared" ref="H133:H196" si="55">H132</f>
        <v>0</v>
      </c>
      <c r="I133" s="39">
        <f t="shared" ref="I133:I196" si="56">I132</f>
        <v>0</v>
      </c>
      <c r="J133" s="39">
        <f t="shared" ref="J133:J196" si="57">J132</f>
        <v>0</v>
      </c>
      <c r="K133" s="37">
        <f>G133*Dati!$F$9+H133*Dati!$F$10+I133*Dati!$F$11+Simulazione!J133*Dati!$F$12</f>
        <v>450</v>
      </c>
      <c r="L133" s="37">
        <f>G133*Dati!$H$9+H133*Dati!$H$10+I133*Dati!$H$11+Simulazione!J133*Dati!$H$12</f>
        <v>1</v>
      </c>
      <c r="M133" s="9">
        <f>G133*Dati!$E$9+H133*Dati!$E$10+I133*Dati!$E$11+Simulazione!J133*Dati!$E$12</f>
        <v>8000</v>
      </c>
      <c r="N133" s="9">
        <f>IF(G133-G132=0,0,(G133-G132)*Dati!$J$9)+IF(H133-H132=0,0,(H133-H132)*Dati!$J$10)+IF(I133-I132=0,0,(I133-I132)*Dati!$J$11)+IF(J133-J132=0,0,(J133-J132)*Dati!$J$12)</f>
        <v>0</v>
      </c>
      <c r="O133" s="34">
        <f t="shared" ref="O133:O149" si="58">O132</f>
        <v>0</v>
      </c>
      <c r="P133" s="34">
        <f t="shared" ref="P133:P149" si="59">P132</f>
        <v>0</v>
      </c>
      <c r="Q133" s="34">
        <f t="shared" ref="Q133:Q149" si="60">Q132</f>
        <v>0</v>
      </c>
      <c r="R133" s="34">
        <f t="shared" ref="R133:R149" si="61">R132</f>
        <v>1</v>
      </c>
      <c r="S133" s="40">
        <f t="shared" si="48"/>
        <v>1</v>
      </c>
      <c r="T133" s="43">
        <f t="shared" si="49"/>
        <v>1</v>
      </c>
      <c r="U133" s="3">
        <f>O133*Dati!$B$3+Simulazione!P133*Dati!$B$4+Simulazione!Q133*Dati!$B$5+Simulazione!R133*Dati!$B$6</f>
        <v>40000</v>
      </c>
      <c r="V133" s="35">
        <f>IF(R133*Dati!$Q$6&lt;K133,R133*Dati!$Q$6,K133)</f>
        <v>108</v>
      </c>
      <c r="W133" s="35">
        <f>IF(R133*Dati!$P$6+SUM(V133:V133)&lt;K133,R133*Dati!$P$6,K133-SUM(V133:V133))</f>
        <v>132</v>
      </c>
      <c r="X133" s="35">
        <f>IF(R133*Dati!$O$6+SUM(V133:W133)&lt;K133,R133*Dati!$O$6,K133-SUM(V133:W133))</f>
        <v>0</v>
      </c>
      <c r="Y133" s="35">
        <f>IF(R133*Dati!$N$6+SUM(V133:X133)&lt;K133,R133*Dati!$N$6,K133-SUM(V133:X133))</f>
        <v>0</v>
      </c>
      <c r="Z133" s="35">
        <f>IF($Q133*Dati!$Q$5+SUM(V133:Y133)&lt;$K133,$Q133*Dati!$Q$5,$K133-SUM(V133:Y133))</f>
        <v>0</v>
      </c>
      <c r="AA133" s="35">
        <f>IF($Q133*Dati!$P$5+SUM(V133:Z133)&lt;$K133,$Q133*Dati!$P$5,$K133-SUM(V133:Z133))</f>
        <v>0</v>
      </c>
      <c r="AB133" s="35">
        <f>IF($Q133*Dati!$O$5+SUM(V133:AA133)&lt;$K133,$Q133*Dati!$O$5,$K133-SUM(V133:AA133))</f>
        <v>0</v>
      </c>
      <c r="AC133" s="35">
        <f>IF($Q133*Dati!$N$5+SUM(V133:AB133)&lt;$K133,$Q133*Dati!$N$5,$K133-SUM(V133:AB133))</f>
        <v>0</v>
      </c>
      <c r="AD133" s="35">
        <f>IF($P133*Dati!$Q$4+SUM(V133:AC133)&lt;$K133,$P133*Dati!$Q$4,$K133-SUM(V133:AC133))</f>
        <v>0</v>
      </c>
      <c r="AE133" s="35">
        <f>IF($P133*Dati!$P$4+SUM(V133:AD133)&lt;$K133,$P133*Dati!$P$4,$K133-SUM(V133:AD133))</f>
        <v>0</v>
      </c>
      <c r="AF133" s="35">
        <f>IF($P133*Dati!$O$4+SUM(V133:AE133)&lt;$K133,$P133*Dati!$O$4,$K133-SUM(V133:AE133))</f>
        <v>0</v>
      </c>
      <c r="AG133" s="35">
        <f>IF($P133*Dati!$N$4+SUM(V133:AF133)&lt;$K133,$P133*Dati!$N$4,$K133-SUM(V133:AF133))</f>
        <v>0</v>
      </c>
      <c r="AH133" s="35">
        <f>IF($O133*Dati!$Q$3+SUM(V133:AG133)&lt;$K133,$O133*Dati!$Q$3,$K133-SUM(V133:AG133))</f>
        <v>0</v>
      </c>
      <c r="AI133" s="35">
        <f>IF($O133*Dati!$P$3+SUM(V133:AH133)&lt;$K133,$O133*Dati!$P$3,$K133-SUM(V133:AH133))</f>
        <v>0</v>
      </c>
      <c r="AJ133" s="35">
        <f>IF($O133*Dati!$O$3+SUM(V133:AI133)&lt;$K133,$O133*Dati!$O$3,$K133-SUM(V133:AI133))</f>
        <v>0</v>
      </c>
      <c r="AK133" s="35">
        <f>IF($O133*Dati!$N$3+SUM(V133:AJ133)&lt;$K133,$O133*Dati!$N$3,$K133-SUM(V133:AJ133))</f>
        <v>0</v>
      </c>
      <c r="AL133" s="35">
        <f t="shared" si="50"/>
        <v>240</v>
      </c>
      <c r="AM133" s="3">
        <f>(V133*Dati!$U$6+W133*Dati!$T$6+X133*Dati!$S$6+Y133*Dati!$R$6)+(Z133*Dati!$U$5+AA133*Dati!$T$5+AB133*Dati!$S$5+AC133*Dati!$R$5)+(AD133*Dati!$U$4+AE133*Dati!$T$4+AF133*Dati!$S$4+AG133*Dati!$R$4)+(AH133*Dati!$U$3+AI133*Dati!$T$3+AJ133*Dati!$S$3+AK133*Dati!$R$3)</f>
        <v>91380</v>
      </c>
      <c r="AN133" s="34">
        <f t="shared" ref="AN133:AO164" si="62">AN132</f>
        <v>1</v>
      </c>
      <c r="AO133" s="34">
        <f t="shared" si="62"/>
        <v>0</v>
      </c>
      <c r="AP133" s="34">
        <f t="shared" si="40"/>
        <v>0</v>
      </c>
      <c r="AQ133" s="34">
        <f t="shared" si="41"/>
        <v>0</v>
      </c>
      <c r="AR133" s="6">
        <f>AN133*Dati!$B$21+AO133*Dati!$B$22+AP133*Dati!$B$23+AQ133*Dati!$B$24</f>
        <v>2000</v>
      </c>
    </row>
    <row r="134" spans="1:44" x14ac:dyDescent="0.25">
      <c r="A134" s="50"/>
      <c r="B134" s="11">
        <f t="shared" si="51"/>
        <v>132</v>
      </c>
      <c r="C134" s="3">
        <f t="shared" si="52"/>
        <v>3131629.6666666623</v>
      </c>
      <c r="D134" s="3">
        <f t="shared" si="53"/>
        <v>41380</v>
      </c>
      <c r="E134" s="3">
        <f>IF(D134&gt;0,(IF(D134&lt;Dati!$B$46,D134*Dati!$B$47,Dati!$B$46*Dati!$B$47)+IF(IF(D134-Dati!$B$46&gt;0,D134-Dati!$B$46,0)&lt;(Dati!$C$46-Dati!$B$46),IF(D134-Dati!$B$46&gt;0,D134-Dati!$B$46,0)*Dati!$C$47,(Dati!$C$46-Dati!$B$46)*Dati!$C$47)+IF(IF(D134-Dati!$C$46&gt;0,D134-Dati!$C$46,0)&lt;(Dati!$D$46-Dati!$C$46),IF(D134-Dati!$C$46&gt;0,D134-Dati!$C$46,0)*Dati!$D$47,(Dati!$D$46-Dati!$C$46)*Dati!$D$47)+IF(IF(D134-Dati!$D$46&gt;0,D134-Dati!$D$46,0)&lt;(Dati!$E$46-Dati!$D$46),IF(D134-Dati!$D$46&gt;0,D134-Dati!$D$46,0)*Dati!$E$47,(Dati!$E$46-Dati!$D$46)*Dati!$E$47)+IF(D134-Dati!$E$46&gt;0,D134-Dati!$E$46,0)*Dati!$F$47),0)</f>
        <v>17224.233333333334</v>
      </c>
      <c r="F134" s="3">
        <f t="shared" si="47"/>
        <v>24155.766666666666</v>
      </c>
      <c r="G134" s="39">
        <f t="shared" si="54"/>
        <v>1</v>
      </c>
      <c r="H134" s="39">
        <f t="shared" si="55"/>
        <v>0</v>
      </c>
      <c r="I134" s="39">
        <f t="shared" si="56"/>
        <v>0</v>
      </c>
      <c r="J134" s="39">
        <f t="shared" si="57"/>
        <v>0</v>
      </c>
      <c r="K134" s="37">
        <f>G134*Dati!$F$9+H134*Dati!$F$10+I134*Dati!$F$11+Simulazione!J134*Dati!$F$12</f>
        <v>450</v>
      </c>
      <c r="L134" s="37">
        <f>G134*Dati!$H$9+H134*Dati!$H$10+I134*Dati!$H$11+Simulazione!J134*Dati!$H$12</f>
        <v>1</v>
      </c>
      <c r="M134" s="9">
        <f>G134*Dati!$E$9+H134*Dati!$E$10+I134*Dati!$E$11+Simulazione!J134*Dati!$E$12</f>
        <v>8000</v>
      </c>
      <c r="N134" s="9">
        <f>IF(G134-G133=0,0,(G134-G133)*Dati!$J$9)+IF(H134-H133=0,0,(H134-H133)*Dati!$J$10)+IF(I134-I133=0,0,(I134-I133)*Dati!$J$11)+IF(J134-J133=0,0,(J134-J133)*Dati!$J$12)</f>
        <v>0</v>
      </c>
      <c r="O134" s="34">
        <f t="shared" si="58"/>
        <v>0</v>
      </c>
      <c r="P134" s="34">
        <f t="shared" si="59"/>
        <v>0</v>
      </c>
      <c r="Q134" s="34">
        <f t="shared" si="60"/>
        <v>0</v>
      </c>
      <c r="R134" s="34">
        <f t="shared" si="61"/>
        <v>1</v>
      </c>
      <c r="S134" s="40">
        <f t="shared" si="48"/>
        <v>1</v>
      </c>
      <c r="T134" s="43">
        <f t="shared" si="49"/>
        <v>1</v>
      </c>
      <c r="U134" s="3">
        <f>O134*Dati!$B$3+Simulazione!P134*Dati!$B$4+Simulazione!Q134*Dati!$B$5+Simulazione!R134*Dati!$B$6</f>
        <v>40000</v>
      </c>
      <c r="V134" s="35">
        <f>IF(R134*Dati!$Q$6&lt;K134,R134*Dati!$Q$6,K134)</f>
        <v>108</v>
      </c>
      <c r="W134" s="35">
        <f>IF(R134*Dati!$P$6+SUM(V134:V134)&lt;K134,R134*Dati!$P$6,K134-SUM(V134:V134))</f>
        <v>132</v>
      </c>
      <c r="X134" s="35">
        <f>IF(R134*Dati!$O$6+SUM(V134:W134)&lt;K134,R134*Dati!$O$6,K134-SUM(V134:W134))</f>
        <v>0</v>
      </c>
      <c r="Y134" s="35">
        <f>IF(R134*Dati!$N$6+SUM(V134:X134)&lt;K134,R134*Dati!$N$6,K134-SUM(V134:X134))</f>
        <v>0</v>
      </c>
      <c r="Z134" s="35">
        <f>IF($Q134*Dati!$Q$5+SUM(V134:Y134)&lt;$K134,$Q134*Dati!$Q$5,$K134-SUM(V134:Y134))</f>
        <v>0</v>
      </c>
      <c r="AA134" s="35">
        <f>IF($Q134*Dati!$P$5+SUM(V134:Z134)&lt;$K134,$Q134*Dati!$P$5,$K134-SUM(V134:Z134))</f>
        <v>0</v>
      </c>
      <c r="AB134" s="35">
        <f>IF($Q134*Dati!$O$5+SUM(V134:AA134)&lt;$K134,$Q134*Dati!$O$5,$K134-SUM(V134:AA134))</f>
        <v>0</v>
      </c>
      <c r="AC134" s="35">
        <f>IF($Q134*Dati!$N$5+SUM(V134:AB134)&lt;$K134,$Q134*Dati!$N$5,$K134-SUM(V134:AB134))</f>
        <v>0</v>
      </c>
      <c r="AD134" s="35">
        <f>IF($P134*Dati!$Q$4+SUM(V134:AC134)&lt;$K134,$P134*Dati!$Q$4,$K134-SUM(V134:AC134))</f>
        <v>0</v>
      </c>
      <c r="AE134" s="35">
        <f>IF($P134*Dati!$P$4+SUM(V134:AD134)&lt;$K134,$P134*Dati!$P$4,$K134-SUM(V134:AD134))</f>
        <v>0</v>
      </c>
      <c r="AF134" s="35">
        <f>IF($P134*Dati!$O$4+SUM(V134:AE134)&lt;$K134,$P134*Dati!$O$4,$K134-SUM(V134:AE134))</f>
        <v>0</v>
      </c>
      <c r="AG134" s="35">
        <f>IF($P134*Dati!$N$4+SUM(V134:AF134)&lt;$K134,$P134*Dati!$N$4,$K134-SUM(V134:AF134))</f>
        <v>0</v>
      </c>
      <c r="AH134" s="35">
        <f>IF($O134*Dati!$Q$3+SUM(V134:AG134)&lt;$K134,$O134*Dati!$Q$3,$K134-SUM(V134:AG134))</f>
        <v>0</v>
      </c>
      <c r="AI134" s="35">
        <f>IF($O134*Dati!$P$3+SUM(V134:AH134)&lt;$K134,$O134*Dati!$P$3,$K134-SUM(V134:AH134))</f>
        <v>0</v>
      </c>
      <c r="AJ134" s="35">
        <f>IF($O134*Dati!$O$3+SUM(V134:AI134)&lt;$K134,$O134*Dati!$O$3,$K134-SUM(V134:AI134))</f>
        <v>0</v>
      </c>
      <c r="AK134" s="35">
        <f>IF($O134*Dati!$N$3+SUM(V134:AJ134)&lt;$K134,$O134*Dati!$N$3,$K134-SUM(V134:AJ134))</f>
        <v>0</v>
      </c>
      <c r="AL134" s="35">
        <f t="shared" si="50"/>
        <v>240</v>
      </c>
      <c r="AM134" s="3">
        <f>(V134*Dati!$U$6+W134*Dati!$T$6+X134*Dati!$S$6+Y134*Dati!$R$6)+(Z134*Dati!$U$5+AA134*Dati!$T$5+AB134*Dati!$S$5+AC134*Dati!$R$5)+(AD134*Dati!$U$4+AE134*Dati!$T$4+AF134*Dati!$S$4+AG134*Dati!$R$4)+(AH134*Dati!$U$3+AI134*Dati!$T$3+AJ134*Dati!$S$3+AK134*Dati!$R$3)</f>
        <v>91380</v>
      </c>
      <c r="AN134" s="34">
        <f t="shared" si="62"/>
        <v>1</v>
      </c>
      <c r="AO134" s="34">
        <f t="shared" si="62"/>
        <v>0</v>
      </c>
      <c r="AP134" s="34">
        <f t="shared" si="40"/>
        <v>0</v>
      </c>
      <c r="AQ134" s="34">
        <f t="shared" si="41"/>
        <v>0</v>
      </c>
      <c r="AR134" s="6">
        <f>AN134*Dati!$B$21+AO134*Dati!$B$22+AP134*Dati!$B$23+AQ134*Dati!$B$24</f>
        <v>2000</v>
      </c>
    </row>
    <row r="135" spans="1:44" ht="15" customHeight="1" x14ac:dyDescent="0.25">
      <c r="A135" s="48">
        <f t="shared" ref="A135" si="63">A123+1</f>
        <v>12</v>
      </c>
      <c r="B135" s="11">
        <f t="shared" si="51"/>
        <v>133</v>
      </c>
      <c r="C135" s="3">
        <f t="shared" si="52"/>
        <v>3155785.4333333289</v>
      </c>
      <c r="D135" s="3">
        <f t="shared" si="53"/>
        <v>41380</v>
      </c>
      <c r="E135" s="3">
        <f>IF(D135&gt;0,(IF(D135&lt;Dati!$B$46,D135*Dati!$B$47,Dati!$B$46*Dati!$B$47)+IF(IF(D135-Dati!$B$46&gt;0,D135-Dati!$B$46,0)&lt;(Dati!$C$46-Dati!$B$46),IF(D135-Dati!$B$46&gt;0,D135-Dati!$B$46,0)*Dati!$C$47,(Dati!$C$46-Dati!$B$46)*Dati!$C$47)+IF(IF(D135-Dati!$C$46&gt;0,D135-Dati!$C$46,0)&lt;(Dati!$D$46-Dati!$C$46),IF(D135-Dati!$C$46&gt;0,D135-Dati!$C$46,0)*Dati!$D$47,(Dati!$D$46-Dati!$C$46)*Dati!$D$47)+IF(IF(D135-Dati!$D$46&gt;0,D135-Dati!$D$46,0)&lt;(Dati!$E$46-Dati!$D$46),IF(D135-Dati!$D$46&gt;0,D135-Dati!$D$46,0)*Dati!$E$47,(Dati!$E$46-Dati!$D$46)*Dati!$E$47)+IF(D135-Dati!$E$46&gt;0,D135-Dati!$E$46,0)*Dati!$F$47),0)</f>
        <v>17224.233333333334</v>
      </c>
      <c r="F135" s="3">
        <f t="shared" si="47"/>
        <v>24155.766666666666</v>
      </c>
      <c r="G135" s="39">
        <f t="shared" si="54"/>
        <v>1</v>
      </c>
      <c r="H135" s="39">
        <f t="shared" si="55"/>
        <v>0</v>
      </c>
      <c r="I135" s="39">
        <f t="shared" si="56"/>
        <v>0</v>
      </c>
      <c r="J135" s="39">
        <f t="shared" si="57"/>
        <v>0</v>
      </c>
      <c r="K135" s="37">
        <f>G135*Dati!$F$9+H135*Dati!$F$10+I135*Dati!$F$11+Simulazione!J135*Dati!$F$12</f>
        <v>450</v>
      </c>
      <c r="L135" s="37">
        <f>G135*Dati!$H$9+H135*Dati!$H$10+I135*Dati!$H$11+Simulazione!J135*Dati!$H$12</f>
        <v>1</v>
      </c>
      <c r="M135" s="9">
        <f>G135*Dati!$E$9+H135*Dati!$E$10+I135*Dati!$E$11+Simulazione!J135*Dati!$E$12</f>
        <v>8000</v>
      </c>
      <c r="N135" s="9">
        <f>IF(G135-G134=0,0,(G135-G134)*Dati!$J$9)+IF(H135-H134=0,0,(H135-H134)*Dati!$J$10)+IF(I135-I134=0,0,(I135-I134)*Dati!$J$11)+IF(J135-J134=0,0,(J135-J134)*Dati!$J$12)</f>
        <v>0</v>
      </c>
      <c r="O135" s="34">
        <f t="shared" si="58"/>
        <v>0</v>
      </c>
      <c r="P135" s="34">
        <f t="shared" si="59"/>
        <v>0</v>
      </c>
      <c r="Q135" s="34">
        <f t="shared" si="60"/>
        <v>0</v>
      </c>
      <c r="R135" s="34">
        <f t="shared" si="61"/>
        <v>1</v>
      </c>
      <c r="S135" s="40">
        <f t="shared" si="48"/>
        <v>1</v>
      </c>
      <c r="T135" s="43">
        <f t="shared" si="49"/>
        <v>1</v>
      </c>
      <c r="U135" s="3">
        <f>O135*Dati!$B$3+Simulazione!P135*Dati!$B$4+Simulazione!Q135*Dati!$B$5+Simulazione!R135*Dati!$B$6</f>
        <v>40000</v>
      </c>
      <c r="V135" s="35">
        <f>IF(R135*Dati!$Q$6&lt;K135,R135*Dati!$Q$6,K135)</f>
        <v>108</v>
      </c>
      <c r="W135" s="35">
        <f>IF(R135*Dati!$P$6+SUM(V135:V135)&lt;K135,R135*Dati!$P$6,K135-SUM(V135:V135))</f>
        <v>132</v>
      </c>
      <c r="X135" s="35">
        <f>IF(R135*Dati!$O$6+SUM(V135:W135)&lt;K135,R135*Dati!$O$6,K135-SUM(V135:W135))</f>
        <v>0</v>
      </c>
      <c r="Y135" s="35">
        <f>IF(R135*Dati!$N$6+SUM(V135:X135)&lt;K135,R135*Dati!$N$6,K135-SUM(V135:X135))</f>
        <v>0</v>
      </c>
      <c r="Z135" s="35">
        <f>IF($Q135*Dati!$Q$5+SUM(V135:Y135)&lt;$K135,$Q135*Dati!$Q$5,$K135-SUM(V135:Y135))</f>
        <v>0</v>
      </c>
      <c r="AA135" s="35">
        <f>IF($Q135*Dati!$P$5+SUM(V135:Z135)&lt;$K135,$Q135*Dati!$P$5,$K135-SUM(V135:Z135))</f>
        <v>0</v>
      </c>
      <c r="AB135" s="35">
        <f>IF($Q135*Dati!$O$5+SUM(V135:AA135)&lt;$K135,$Q135*Dati!$O$5,$K135-SUM(V135:AA135))</f>
        <v>0</v>
      </c>
      <c r="AC135" s="35">
        <f>IF($Q135*Dati!$N$5+SUM(V135:AB135)&lt;$K135,$Q135*Dati!$N$5,$K135-SUM(V135:AB135))</f>
        <v>0</v>
      </c>
      <c r="AD135" s="35">
        <f>IF($P135*Dati!$Q$4+SUM(V135:AC135)&lt;$K135,$P135*Dati!$Q$4,$K135-SUM(V135:AC135))</f>
        <v>0</v>
      </c>
      <c r="AE135" s="35">
        <f>IF($P135*Dati!$P$4+SUM(V135:AD135)&lt;$K135,$P135*Dati!$P$4,$K135-SUM(V135:AD135))</f>
        <v>0</v>
      </c>
      <c r="AF135" s="35">
        <f>IF($P135*Dati!$O$4+SUM(V135:AE135)&lt;$K135,$P135*Dati!$O$4,$K135-SUM(V135:AE135))</f>
        <v>0</v>
      </c>
      <c r="AG135" s="35">
        <f>IF($P135*Dati!$N$4+SUM(V135:AF135)&lt;$K135,$P135*Dati!$N$4,$K135-SUM(V135:AF135))</f>
        <v>0</v>
      </c>
      <c r="AH135" s="35">
        <f>IF($O135*Dati!$Q$3+SUM(V135:AG135)&lt;$K135,$O135*Dati!$Q$3,$K135-SUM(V135:AG135))</f>
        <v>0</v>
      </c>
      <c r="AI135" s="35">
        <f>IF($O135*Dati!$P$3+SUM(V135:AH135)&lt;$K135,$O135*Dati!$P$3,$K135-SUM(V135:AH135))</f>
        <v>0</v>
      </c>
      <c r="AJ135" s="35">
        <f>IF($O135*Dati!$O$3+SUM(V135:AI135)&lt;$K135,$O135*Dati!$O$3,$K135-SUM(V135:AI135))</f>
        <v>0</v>
      </c>
      <c r="AK135" s="35">
        <f>IF($O135*Dati!$N$3+SUM(V135:AJ135)&lt;$K135,$O135*Dati!$N$3,$K135-SUM(V135:AJ135))</f>
        <v>0</v>
      </c>
      <c r="AL135" s="35">
        <f t="shared" si="50"/>
        <v>240</v>
      </c>
      <c r="AM135" s="3">
        <f>(V135*Dati!$U$6+W135*Dati!$T$6+X135*Dati!$S$6+Y135*Dati!$R$6)+(Z135*Dati!$U$5+AA135*Dati!$T$5+AB135*Dati!$S$5+AC135*Dati!$R$5)+(AD135*Dati!$U$4+AE135*Dati!$T$4+AF135*Dati!$S$4+AG135*Dati!$R$4)+(AH135*Dati!$U$3+AI135*Dati!$T$3+AJ135*Dati!$S$3+AK135*Dati!$R$3)</f>
        <v>91380</v>
      </c>
      <c r="AN135" s="34">
        <f t="shared" si="62"/>
        <v>1</v>
      </c>
      <c r="AO135" s="34">
        <f t="shared" si="62"/>
        <v>0</v>
      </c>
      <c r="AP135" s="34">
        <f t="shared" si="40"/>
        <v>0</v>
      </c>
      <c r="AQ135" s="34">
        <f t="shared" si="41"/>
        <v>0</v>
      </c>
      <c r="AR135" s="6">
        <f>AN135*Dati!$B$21+AO135*Dati!$B$22+AP135*Dati!$B$23+AQ135*Dati!$B$24</f>
        <v>2000</v>
      </c>
    </row>
    <row r="136" spans="1:44" x14ac:dyDescent="0.25">
      <c r="A136" s="49"/>
      <c r="B136" s="11">
        <f t="shared" si="51"/>
        <v>134</v>
      </c>
      <c r="C136" s="3">
        <f t="shared" si="52"/>
        <v>3179941.1999999955</v>
      </c>
      <c r="D136" s="3">
        <f t="shared" si="53"/>
        <v>41380</v>
      </c>
      <c r="E136" s="3">
        <f>IF(D136&gt;0,(IF(D136&lt;Dati!$B$46,D136*Dati!$B$47,Dati!$B$46*Dati!$B$47)+IF(IF(D136-Dati!$B$46&gt;0,D136-Dati!$B$46,0)&lt;(Dati!$C$46-Dati!$B$46),IF(D136-Dati!$B$46&gt;0,D136-Dati!$B$46,0)*Dati!$C$47,(Dati!$C$46-Dati!$B$46)*Dati!$C$47)+IF(IF(D136-Dati!$C$46&gt;0,D136-Dati!$C$46,0)&lt;(Dati!$D$46-Dati!$C$46),IF(D136-Dati!$C$46&gt;0,D136-Dati!$C$46,0)*Dati!$D$47,(Dati!$D$46-Dati!$C$46)*Dati!$D$47)+IF(IF(D136-Dati!$D$46&gt;0,D136-Dati!$D$46,0)&lt;(Dati!$E$46-Dati!$D$46),IF(D136-Dati!$D$46&gt;0,D136-Dati!$D$46,0)*Dati!$E$47,(Dati!$E$46-Dati!$D$46)*Dati!$E$47)+IF(D136-Dati!$E$46&gt;0,D136-Dati!$E$46,0)*Dati!$F$47),0)</f>
        <v>17224.233333333334</v>
      </c>
      <c r="F136" s="3">
        <f t="shared" si="47"/>
        <v>24155.766666666666</v>
      </c>
      <c r="G136" s="39">
        <f t="shared" si="54"/>
        <v>1</v>
      </c>
      <c r="H136" s="39">
        <f t="shared" si="55"/>
        <v>0</v>
      </c>
      <c r="I136" s="39">
        <f t="shared" si="56"/>
        <v>0</v>
      </c>
      <c r="J136" s="39">
        <f t="shared" si="57"/>
        <v>0</v>
      </c>
      <c r="K136" s="37">
        <f>G136*Dati!$F$9+H136*Dati!$F$10+I136*Dati!$F$11+Simulazione!J136*Dati!$F$12</f>
        <v>450</v>
      </c>
      <c r="L136" s="37">
        <f>G136*Dati!$H$9+H136*Dati!$H$10+I136*Dati!$H$11+Simulazione!J136*Dati!$H$12</f>
        <v>1</v>
      </c>
      <c r="M136" s="9">
        <f>G136*Dati!$E$9+H136*Dati!$E$10+I136*Dati!$E$11+Simulazione!J136*Dati!$E$12</f>
        <v>8000</v>
      </c>
      <c r="N136" s="9">
        <f>IF(G136-G135=0,0,(G136-G135)*Dati!$J$9)+IF(H136-H135=0,0,(H136-H135)*Dati!$J$10)+IF(I136-I135=0,0,(I136-I135)*Dati!$J$11)+IF(J136-J135=0,0,(J136-J135)*Dati!$J$12)</f>
        <v>0</v>
      </c>
      <c r="O136" s="34">
        <f t="shared" si="58"/>
        <v>0</v>
      </c>
      <c r="P136" s="34">
        <f t="shared" si="59"/>
        <v>0</v>
      </c>
      <c r="Q136" s="34">
        <f t="shared" si="60"/>
        <v>0</v>
      </c>
      <c r="R136" s="34">
        <f t="shared" si="61"/>
        <v>1</v>
      </c>
      <c r="S136" s="40">
        <f t="shared" si="48"/>
        <v>1</v>
      </c>
      <c r="T136" s="43">
        <f t="shared" si="49"/>
        <v>1</v>
      </c>
      <c r="U136" s="3">
        <f>O136*Dati!$B$3+Simulazione!P136*Dati!$B$4+Simulazione!Q136*Dati!$B$5+Simulazione!R136*Dati!$B$6</f>
        <v>40000</v>
      </c>
      <c r="V136" s="35">
        <f>IF(R136*Dati!$Q$6&lt;K136,R136*Dati!$Q$6,K136)</f>
        <v>108</v>
      </c>
      <c r="W136" s="35">
        <f>IF(R136*Dati!$P$6+SUM(V136:V136)&lt;K136,R136*Dati!$P$6,K136-SUM(V136:V136))</f>
        <v>132</v>
      </c>
      <c r="X136" s="35">
        <f>IF(R136*Dati!$O$6+SUM(V136:W136)&lt;K136,R136*Dati!$O$6,K136-SUM(V136:W136))</f>
        <v>0</v>
      </c>
      <c r="Y136" s="35">
        <f>IF(R136*Dati!$N$6+SUM(V136:X136)&lt;K136,R136*Dati!$N$6,K136-SUM(V136:X136))</f>
        <v>0</v>
      </c>
      <c r="Z136" s="35">
        <f>IF($Q136*Dati!$Q$5+SUM(V136:Y136)&lt;$K136,$Q136*Dati!$Q$5,$K136-SUM(V136:Y136))</f>
        <v>0</v>
      </c>
      <c r="AA136" s="35">
        <f>IF($Q136*Dati!$P$5+SUM(V136:Z136)&lt;$K136,$Q136*Dati!$P$5,$K136-SUM(V136:Z136))</f>
        <v>0</v>
      </c>
      <c r="AB136" s="35">
        <f>IF($Q136*Dati!$O$5+SUM(V136:AA136)&lt;$K136,$Q136*Dati!$O$5,$K136-SUM(V136:AA136))</f>
        <v>0</v>
      </c>
      <c r="AC136" s="35">
        <f>IF($Q136*Dati!$N$5+SUM(V136:AB136)&lt;$K136,$Q136*Dati!$N$5,$K136-SUM(V136:AB136))</f>
        <v>0</v>
      </c>
      <c r="AD136" s="35">
        <f>IF($P136*Dati!$Q$4+SUM(V136:AC136)&lt;$K136,$P136*Dati!$Q$4,$K136-SUM(V136:AC136))</f>
        <v>0</v>
      </c>
      <c r="AE136" s="35">
        <f>IF($P136*Dati!$P$4+SUM(V136:AD136)&lt;$K136,$P136*Dati!$P$4,$K136-SUM(V136:AD136))</f>
        <v>0</v>
      </c>
      <c r="AF136" s="35">
        <f>IF($P136*Dati!$O$4+SUM(V136:AE136)&lt;$K136,$P136*Dati!$O$4,$K136-SUM(V136:AE136))</f>
        <v>0</v>
      </c>
      <c r="AG136" s="35">
        <f>IF($P136*Dati!$N$4+SUM(V136:AF136)&lt;$K136,$P136*Dati!$N$4,$K136-SUM(V136:AF136))</f>
        <v>0</v>
      </c>
      <c r="AH136" s="35">
        <f>IF($O136*Dati!$Q$3+SUM(V136:AG136)&lt;$K136,$O136*Dati!$Q$3,$K136-SUM(V136:AG136))</f>
        <v>0</v>
      </c>
      <c r="AI136" s="35">
        <f>IF($O136*Dati!$P$3+SUM(V136:AH136)&lt;$K136,$O136*Dati!$P$3,$K136-SUM(V136:AH136))</f>
        <v>0</v>
      </c>
      <c r="AJ136" s="35">
        <f>IF($O136*Dati!$O$3+SUM(V136:AI136)&lt;$K136,$O136*Dati!$O$3,$K136-SUM(V136:AI136))</f>
        <v>0</v>
      </c>
      <c r="AK136" s="35">
        <f>IF($O136*Dati!$N$3+SUM(V136:AJ136)&lt;$K136,$O136*Dati!$N$3,$K136-SUM(V136:AJ136))</f>
        <v>0</v>
      </c>
      <c r="AL136" s="35">
        <f t="shared" si="50"/>
        <v>240</v>
      </c>
      <c r="AM136" s="3">
        <f>(V136*Dati!$U$6+W136*Dati!$T$6+X136*Dati!$S$6+Y136*Dati!$R$6)+(Z136*Dati!$U$5+AA136*Dati!$T$5+AB136*Dati!$S$5+AC136*Dati!$R$5)+(AD136*Dati!$U$4+AE136*Dati!$T$4+AF136*Dati!$S$4+AG136*Dati!$R$4)+(AH136*Dati!$U$3+AI136*Dati!$T$3+AJ136*Dati!$S$3+AK136*Dati!$R$3)</f>
        <v>91380</v>
      </c>
      <c r="AN136" s="34">
        <f t="shared" si="62"/>
        <v>1</v>
      </c>
      <c r="AO136" s="34">
        <f t="shared" si="62"/>
        <v>0</v>
      </c>
      <c r="AP136" s="34">
        <f t="shared" si="40"/>
        <v>0</v>
      </c>
      <c r="AQ136" s="34">
        <f t="shared" si="41"/>
        <v>0</v>
      </c>
      <c r="AR136" s="6">
        <f>AN136*Dati!$B$21+AO136*Dati!$B$22+AP136*Dati!$B$23+AQ136*Dati!$B$24</f>
        <v>2000</v>
      </c>
    </row>
    <row r="137" spans="1:44" x14ac:dyDescent="0.25">
      <c r="A137" s="49"/>
      <c r="B137" s="11">
        <f t="shared" si="51"/>
        <v>135</v>
      </c>
      <c r="C137" s="3">
        <f t="shared" si="52"/>
        <v>3204096.9666666621</v>
      </c>
      <c r="D137" s="3">
        <f t="shared" si="53"/>
        <v>41380</v>
      </c>
      <c r="E137" s="3">
        <f>IF(D137&gt;0,(IF(D137&lt;Dati!$B$46,D137*Dati!$B$47,Dati!$B$46*Dati!$B$47)+IF(IF(D137-Dati!$B$46&gt;0,D137-Dati!$B$46,0)&lt;(Dati!$C$46-Dati!$B$46),IF(D137-Dati!$B$46&gt;0,D137-Dati!$B$46,0)*Dati!$C$47,(Dati!$C$46-Dati!$B$46)*Dati!$C$47)+IF(IF(D137-Dati!$C$46&gt;0,D137-Dati!$C$46,0)&lt;(Dati!$D$46-Dati!$C$46),IF(D137-Dati!$C$46&gt;0,D137-Dati!$C$46,0)*Dati!$D$47,(Dati!$D$46-Dati!$C$46)*Dati!$D$47)+IF(IF(D137-Dati!$D$46&gt;0,D137-Dati!$D$46,0)&lt;(Dati!$E$46-Dati!$D$46),IF(D137-Dati!$D$46&gt;0,D137-Dati!$D$46,0)*Dati!$E$47,(Dati!$E$46-Dati!$D$46)*Dati!$E$47)+IF(D137-Dati!$E$46&gt;0,D137-Dati!$E$46,0)*Dati!$F$47),0)</f>
        <v>17224.233333333334</v>
      </c>
      <c r="F137" s="3">
        <f t="shared" si="47"/>
        <v>24155.766666666666</v>
      </c>
      <c r="G137" s="39">
        <f t="shared" si="54"/>
        <v>1</v>
      </c>
      <c r="H137" s="39">
        <f t="shared" si="55"/>
        <v>0</v>
      </c>
      <c r="I137" s="39">
        <f t="shared" si="56"/>
        <v>0</v>
      </c>
      <c r="J137" s="39">
        <f t="shared" si="57"/>
        <v>0</v>
      </c>
      <c r="K137" s="37">
        <f>G137*Dati!$F$9+H137*Dati!$F$10+I137*Dati!$F$11+Simulazione!J137*Dati!$F$12</f>
        <v>450</v>
      </c>
      <c r="L137" s="37">
        <f>G137*Dati!$H$9+H137*Dati!$H$10+I137*Dati!$H$11+Simulazione!J137*Dati!$H$12</f>
        <v>1</v>
      </c>
      <c r="M137" s="9">
        <f>G137*Dati!$E$9+H137*Dati!$E$10+I137*Dati!$E$11+Simulazione!J137*Dati!$E$12</f>
        <v>8000</v>
      </c>
      <c r="N137" s="9">
        <f>IF(G137-G136=0,0,(G137-G136)*Dati!$J$9)+IF(H137-H136=0,0,(H137-H136)*Dati!$J$10)+IF(I137-I136=0,0,(I137-I136)*Dati!$J$11)+IF(J137-J136=0,0,(J137-J136)*Dati!$J$12)</f>
        <v>0</v>
      </c>
      <c r="O137" s="34">
        <f t="shared" si="58"/>
        <v>0</v>
      </c>
      <c r="P137" s="34">
        <f t="shared" si="59"/>
        <v>0</v>
      </c>
      <c r="Q137" s="34">
        <f t="shared" si="60"/>
        <v>0</v>
      </c>
      <c r="R137" s="34">
        <f t="shared" si="61"/>
        <v>1</v>
      </c>
      <c r="S137" s="40">
        <f t="shared" si="48"/>
        <v>1</v>
      </c>
      <c r="T137" s="43">
        <f t="shared" si="49"/>
        <v>1</v>
      </c>
      <c r="U137" s="3">
        <f>O137*Dati!$B$3+Simulazione!P137*Dati!$B$4+Simulazione!Q137*Dati!$B$5+Simulazione!R137*Dati!$B$6</f>
        <v>40000</v>
      </c>
      <c r="V137" s="35">
        <f>IF(R137*Dati!$Q$6&lt;K137,R137*Dati!$Q$6,K137)</f>
        <v>108</v>
      </c>
      <c r="W137" s="35">
        <f>IF(R137*Dati!$P$6+SUM(V137:V137)&lt;K137,R137*Dati!$P$6,K137-SUM(V137:V137))</f>
        <v>132</v>
      </c>
      <c r="X137" s="35">
        <f>IF(R137*Dati!$O$6+SUM(V137:W137)&lt;K137,R137*Dati!$O$6,K137-SUM(V137:W137))</f>
        <v>0</v>
      </c>
      <c r="Y137" s="35">
        <f>IF(R137*Dati!$N$6+SUM(V137:X137)&lt;K137,R137*Dati!$N$6,K137-SUM(V137:X137))</f>
        <v>0</v>
      </c>
      <c r="Z137" s="35">
        <f>IF($Q137*Dati!$Q$5+SUM(V137:Y137)&lt;$K137,$Q137*Dati!$Q$5,$K137-SUM(V137:Y137))</f>
        <v>0</v>
      </c>
      <c r="AA137" s="35">
        <f>IF($Q137*Dati!$P$5+SUM(V137:Z137)&lt;$K137,$Q137*Dati!$P$5,$K137-SUM(V137:Z137))</f>
        <v>0</v>
      </c>
      <c r="AB137" s="35">
        <f>IF($Q137*Dati!$O$5+SUM(V137:AA137)&lt;$K137,$Q137*Dati!$O$5,$K137-SUM(V137:AA137))</f>
        <v>0</v>
      </c>
      <c r="AC137" s="35">
        <f>IF($Q137*Dati!$N$5+SUM(V137:AB137)&lt;$K137,$Q137*Dati!$N$5,$K137-SUM(V137:AB137))</f>
        <v>0</v>
      </c>
      <c r="AD137" s="35">
        <f>IF($P137*Dati!$Q$4+SUM(V137:AC137)&lt;$K137,$P137*Dati!$Q$4,$K137-SUM(V137:AC137))</f>
        <v>0</v>
      </c>
      <c r="AE137" s="35">
        <f>IF($P137*Dati!$P$4+SUM(V137:AD137)&lt;$K137,$P137*Dati!$P$4,$K137-SUM(V137:AD137))</f>
        <v>0</v>
      </c>
      <c r="AF137" s="35">
        <f>IF($P137*Dati!$O$4+SUM(V137:AE137)&lt;$K137,$P137*Dati!$O$4,$K137-SUM(V137:AE137))</f>
        <v>0</v>
      </c>
      <c r="AG137" s="35">
        <f>IF($P137*Dati!$N$4+SUM(V137:AF137)&lt;$K137,$P137*Dati!$N$4,$K137-SUM(V137:AF137))</f>
        <v>0</v>
      </c>
      <c r="AH137" s="35">
        <f>IF($O137*Dati!$Q$3+SUM(V137:AG137)&lt;$K137,$O137*Dati!$Q$3,$K137-SUM(V137:AG137))</f>
        <v>0</v>
      </c>
      <c r="AI137" s="35">
        <f>IF($O137*Dati!$P$3+SUM(V137:AH137)&lt;$K137,$O137*Dati!$P$3,$K137-SUM(V137:AH137))</f>
        <v>0</v>
      </c>
      <c r="AJ137" s="35">
        <f>IF($O137*Dati!$O$3+SUM(V137:AI137)&lt;$K137,$O137*Dati!$O$3,$K137-SUM(V137:AI137))</f>
        <v>0</v>
      </c>
      <c r="AK137" s="35">
        <f>IF($O137*Dati!$N$3+SUM(V137:AJ137)&lt;$K137,$O137*Dati!$N$3,$K137-SUM(V137:AJ137))</f>
        <v>0</v>
      </c>
      <c r="AL137" s="35">
        <f t="shared" si="50"/>
        <v>240</v>
      </c>
      <c r="AM137" s="3">
        <f>(V137*Dati!$U$6+W137*Dati!$T$6+X137*Dati!$S$6+Y137*Dati!$R$6)+(Z137*Dati!$U$5+AA137*Dati!$T$5+AB137*Dati!$S$5+AC137*Dati!$R$5)+(AD137*Dati!$U$4+AE137*Dati!$T$4+AF137*Dati!$S$4+AG137*Dati!$R$4)+(AH137*Dati!$U$3+AI137*Dati!$T$3+AJ137*Dati!$S$3+AK137*Dati!$R$3)</f>
        <v>91380</v>
      </c>
      <c r="AN137" s="34">
        <f t="shared" si="62"/>
        <v>1</v>
      </c>
      <c r="AO137" s="34">
        <f t="shared" si="62"/>
        <v>0</v>
      </c>
      <c r="AP137" s="34">
        <f t="shared" si="40"/>
        <v>0</v>
      </c>
      <c r="AQ137" s="34">
        <f t="shared" si="41"/>
        <v>0</v>
      </c>
      <c r="AR137" s="6">
        <f>AN137*Dati!$B$21+AO137*Dati!$B$22+AP137*Dati!$B$23+AQ137*Dati!$B$24</f>
        <v>2000</v>
      </c>
    </row>
    <row r="138" spans="1:44" x14ac:dyDescent="0.25">
      <c r="A138" s="49"/>
      <c r="B138" s="11">
        <f t="shared" si="51"/>
        <v>136</v>
      </c>
      <c r="C138" s="3">
        <f t="shared" si="52"/>
        <v>3228252.7333333287</v>
      </c>
      <c r="D138" s="3">
        <f t="shared" si="53"/>
        <v>41380</v>
      </c>
      <c r="E138" s="3">
        <f>IF(D138&gt;0,(IF(D138&lt;Dati!$B$46,D138*Dati!$B$47,Dati!$B$46*Dati!$B$47)+IF(IF(D138-Dati!$B$46&gt;0,D138-Dati!$B$46,0)&lt;(Dati!$C$46-Dati!$B$46),IF(D138-Dati!$B$46&gt;0,D138-Dati!$B$46,0)*Dati!$C$47,(Dati!$C$46-Dati!$B$46)*Dati!$C$47)+IF(IF(D138-Dati!$C$46&gt;0,D138-Dati!$C$46,0)&lt;(Dati!$D$46-Dati!$C$46),IF(D138-Dati!$C$46&gt;0,D138-Dati!$C$46,0)*Dati!$D$47,(Dati!$D$46-Dati!$C$46)*Dati!$D$47)+IF(IF(D138-Dati!$D$46&gt;0,D138-Dati!$D$46,0)&lt;(Dati!$E$46-Dati!$D$46),IF(D138-Dati!$D$46&gt;0,D138-Dati!$D$46,0)*Dati!$E$47,(Dati!$E$46-Dati!$D$46)*Dati!$E$47)+IF(D138-Dati!$E$46&gt;0,D138-Dati!$E$46,0)*Dati!$F$47),0)</f>
        <v>17224.233333333334</v>
      </c>
      <c r="F138" s="3">
        <f t="shared" si="47"/>
        <v>24155.766666666666</v>
      </c>
      <c r="G138" s="39">
        <f t="shared" si="54"/>
        <v>1</v>
      </c>
      <c r="H138" s="39">
        <f t="shared" si="55"/>
        <v>0</v>
      </c>
      <c r="I138" s="39">
        <f t="shared" si="56"/>
        <v>0</v>
      </c>
      <c r="J138" s="39">
        <f t="shared" si="57"/>
        <v>0</v>
      </c>
      <c r="K138" s="37">
        <f>G138*Dati!$F$9+H138*Dati!$F$10+I138*Dati!$F$11+Simulazione!J138*Dati!$F$12</f>
        <v>450</v>
      </c>
      <c r="L138" s="37">
        <f>G138*Dati!$H$9+H138*Dati!$H$10+I138*Dati!$H$11+Simulazione!J138*Dati!$H$12</f>
        <v>1</v>
      </c>
      <c r="M138" s="9">
        <f>G138*Dati!$E$9+H138*Dati!$E$10+I138*Dati!$E$11+Simulazione!J138*Dati!$E$12</f>
        <v>8000</v>
      </c>
      <c r="N138" s="9">
        <f>IF(G138-G137=0,0,(G138-G137)*Dati!$J$9)+IF(H138-H137=0,0,(H138-H137)*Dati!$J$10)+IF(I138-I137=0,0,(I138-I137)*Dati!$J$11)+IF(J138-J137=0,0,(J138-J137)*Dati!$J$12)</f>
        <v>0</v>
      </c>
      <c r="O138" s="34">
        <f t="shared" si="58"/>
        <v>0</v>
      </c>
      <c r="P138" s="34">
        <f t="shared" si="59"/>
        <v>0</v>
      </c>
      <c r="Q138" s="34">
        <f t="shared" si="60"/>
        <v>0</v>
      </c>
      <c r="R138" s="34">
        <f t="shared" si="61"/>
        <v>1</v>
      </c>
      <c r="S138" s="40">
        <f t="shared" si="48"/>
        <v>1</v>
      </c>
      <c r="T138" s="43">
        <f t="shared" si="49"/>
        <v>1</v>
      </c>
      <c r="U138" s="3">
        <f>O138*Dati!$B$3+Simulazione!P138*Dati!$B$4+Simulazione!Q138*Dati!$B$5+Simulazione!R138*Dati!$B$6</f>
        <v>40000</v>
      </c>
      <c r="V138" s="35">
        <f>IF(R138*Dati!$Q$6&lt;K138,R138*Dati!$Q$6,K138)</f>
        <v>108</v>
      </c>
      <c r="W138" s="35">
        <f>IF(R138*Dati!$P$6+SUM(V138:V138)&lt;K138,R138*Dati!$P$6,K138-SUM(V138:V138))</f>
        <v>132</v>
      </c>
      <c r="X138" s="35">
        <f>IF(R138*Dati!$O$6+SUM(V138:W138)&lt;K138,R138*Dati!$O$6,K138-SUM(V138:W138))</f>
        <v>0</v>
      </c>
      <c r="Y138" s="35">
        <f>IF(R138*Dati!$N$6+SUM(V138:X138)&lt;K138,R138*Dati!$N$6,K138-SUM(V138:X138))</f>
        <v>0</v>
      </c>
      <c r="Z138" s="35">
        <f>IF($Q138*Dati!$Q$5+SUM(V138:Y138)&lt;$K138,$Q138*Dati!$Q$5,$K138-SUM(V138:Y138))</f>
        <v>0</v>
      </c>
      <c r="AA138" s="35">
        <f>IF($Q138*Dati!$P$5+SUM(V138:Z138)&lt;$K138,$Q138*Dati!$P$5,$K138-SUM(V138:Z138))</f>
        <v>0</v>
      </c>
      <c r="AB138" s="35">
        <f>IF($Q138*Dati!$O$5+SUM(V138:AA138)&lt;$K138,$Q138*Dati!$O$5,$K138-SUM(V138:AA138))</f>
        <v>0</v>
      </c>
      <c r="AC138" s="35">
        <f>IF($Q138*Dati!$N$5+SUM(V138:AB138)&lt;$K138,$Q138*Dati!$N$5,$K138-SUM(V138:AB138))</f>
        <v>0</v>
      </c>
      <c r="AD138" s="35">
        <f>IF($P138*Dati!$Q$4+SUM(V138:AC138)&lt;$K138,$P138*Dati!$Q$4,$K138-SUM(V138:AC138))</f>
        <v>0</v>
      </c>
      <c r="AE138" s="35">
        <f>IF($P138*Dati!$P$4+SUM(V138:AD138)&lt;$K138,$P138*Dati!$P$4,$K138-SUM(V138:AD138))</f>
        <v>0</v>
      </c>
      <c r="AF138" s="35">
        <f>IF($P138*Dati!$O$4+SUM(V138:AE138)&lt;$K138,$P138*Dati!$O$4,$K138-SUM(V138:AE138))</f>
        <v>0</v>
      </c>
      <c r="AG138" s="35">
        <f>IF($P138*Dati!$N$4+SUM(V138:AF138)&lt;$K138,$P138*Dati!$N$4,$K138-SUM(V138:AF138))</f>
        <v>0</v>
      </c>
      <c r="AH138" s="35">
        <f>IF($O138*Dati!$Q$3+SUM(V138:AG138)&lt;$K138,$O138*Dati!$Q$3,$K138-SUM(V138:AG138))</f>
        <v>0</v>
      </c>
      <c r="AI138" s="35">
        <f>IF($O138*Dati!$P$3+SUM(V138:AH138)&lt;$K138,$O138*Dati!$P$3,$K138-SUM(V138:AH138))</f>
        <v>0</v>
      </c>
      <c r="AJ138" s="35">
        <f>IF($O138*Dati!$O$3+SUM(V138:AI138)&lt;$K138,$O138*Dati!$O$3,$K138-SUM(V138:AI138))</f>
        <v>0</v>
      </c>
      <c r="AK138" s="35">
        <f>IF($O138*Dati!$N$3+SUM(V138:AJ138)&lt;$K138,$O138*Dati!$N$3,$K138-SUM(V138:AJ138))</f>
        <v>0</v>
      </c>
      <c r="AL138" s="35">
        <f t="shared" si="50"/>
        <v>240</v>
      </c>
      <c r="AM138" s="3">
        <f>(V138*Dati!$U$6+W138*Dati!$T$6+X138*Dati!$S$6+Y138*Dati!$R$6)+(Z138*Dati!$U$5+AA138*Dati!$T$5+AB138*Dati!$S$5+AC138*Dati!$R$5)+(AD138*Dati!$U$4+AE138*Dati!$T$4+AF138*Dati!$S$4+AG138*Dati!$R$4)+(AH138*Dati!$U$3+AI138*Dati!$T$3+AJ138*Dati!$S$3+AK138*Dati!$R$3)</f>
        <v>91380</v>
      </c>
      <c r="AN138" s="34">
        <f t="shared" si="62"/>
        <v>1</v>
      </c>
      <c r="AO138" s="34">
        <f t="shared" si="62"/>
        <v>0</v>
      </c>
      <c r="AP138" s="34">
        <f t="shared" si="40"/>
        <v>0</v>
      </c>
      <c r="AQ138" s="34">
        <f t="shared" si="41"/>
        <v>0</v>
      </c>
      <c r="AR138" s="6">
        <f>AN138*Dati!$B$21+AO138*Dati!$B$22+AP138*Dati!$B$23+AQ138*Dati!$B$24</f>
        <v>2000</v>
      </c>
    </row>
    <row r="139" spans="1:44" x14ac:dyDescent="0.25">
      <c r="A139" s="49"/>
      <c r="B139" s="11">
        <f t="shared" si="51"/>
        <v>137</v>
      </c>
      <c r="C139" s="3">
        <f t="shared" si="52"/>
        <v>3252408.4999999953</v>
      </c>
      <c r="D139" s="3">
        <f t="shared" si="53"/>
        <v>41380</v>
      </c>
      <c r="E139" s="3">
        <f>IF(D139&gt;0,(IF(D139&lt;Dati!$B$46,D139*Dati!$B$47,Dati!$B$46*Dati!$B$47)+IF(IF(D139-Dati!$B$46&gt;0,D139-Dati!$B$46,0)&lt;(Dati!$C$46-Dati!$B$46),IF(D139-Dati!$B$46&gt;0,D139-Dati!$B$46,0)*Dati!$C$47,(Dati!$C$46-Dati!$B$46)*Dati!$C$47)+IF(IF(D139-Dati!$C$46&gt;0,D139-Dati!$C$46,0)&lt;(Dati!$D$46-Dati!$C$46),IF(D139-Dati!$C$46&gt;0,D139-Dati!$C$46,0)*Dati!$D$47,(Dati!$D$46-Dati!$C$46)*Dati!$D$47)+IF(IF(D139-Dati!$D$46&gt;0,D139-Dati!$D$46,0)&lt;(Dati!$E$46-Dati!$D$46),IF(D139-Dati!$D$46&gt;0,D139-Dati!$D$46,0)*Dati!$E$47,(Dati!$E$46-Dati!$D$46)*Dati!$E$47)+IF(D139-Dati!$E$46&gt;0,D139-Dati!$E$46,0)*Dati!$F$47),0)</f>
        <v>17224.233333333334</v>
      </c>
      <c r="F139" s="3">
        <f t="shared" si="47"/>
        <v>24155.766666666666</v>
      </c>
      <c r="G139" s="39">
        <f t="shared" si="54"/>
        <v>1</v>
      </c>
      <c r="H139" s="39">
        <f t="shared" si="55"/>
        <v>0</v>
      </c>
      <c r="I139" s="39">
        <f t="shared" si="56"/>
        <v>0</v>
      </c>
      <c r="J139" s="39">
        <f t="shared" si="57"/>
        <v>0</v>
      </c>
      <c r="K139" s="37">
        <f>G139*Dati!$F$9+H139*Dati!$F$10+I139*Dati!$F$11+Simulazione!J139*Dati!$F$12</f>
        <v>450</v>
      </c>
      <c r="L139" s="37">
        <f>G139*Dati!$H$9+H139*Dati!$H$10+I139*Dati!$H$11+Simulazione!J139*Dati!$H$12</f>
        <v>1</v>
      </c>
      <c r="M139" s="9">
        <f>G139*Dati!$E$9+H139*Dati!$E$10+I139*Dati!$E$11+Simulazione!J139*Dati!$E$12</f>
        <v>8000</v>
      </c>
      <c r="N139" s="9">
        <f>IF(G139-G138=0,0,(G139-G138)*Dati!$J$9)+IF(H139-H138=0,0,(H139-H138)*Dati!$J$10)+IF(I139-I138=0,0,(I139-I138)*Dati!$J$11)+IF(J139-J138=0,0,(J139-J138)*Dati!$J$12)</f>
        <v>0</v>
      </c>
      <c r="O139" s="34">
        <f t="shared" si="58"/>
        <v>0</v>
      </c>
      <c r="P139" s="34">
        <f t="shared" si="59"/>
        <v>0</v>
      </c>
      <c r="Q139" s="34">
        <f t="shared" si="60"/>
        <v>0</v>
      </c>
      <c r="R139" s="34">
        <f t="shared" si="61"/>
        <v>1</v>
      </c>
      <c r="S139" s="40">
        <f t="shared" si="48"/>
        <v>1</v>
      </c>
      <c r="T139" s="43">
        <f t="shared" si="49"/>
        <v>1</v>
      </c>
      <c r="U139" s="3">
        <f>O139*Dati!$B$3+Simulazione!P139*Dati!$B$4+Simulazione!Q139*Dati!$B$5+Simulazione!R139*Dati!$B$6</f>
        <v>40000</v>
      </c>
      <c r="V139" s="35">
        <f>IF(R139*Dati!$Q$6&lt;K139,R139*Dati!$Q$6,K139)</f>
        <v>108</v>
      </c>
      <c r="W139" s="35">
        <f>IF(R139*Dati!$P$6+SUM(V139:V139)&lt;K139,R139*Dati!$P$6,K139-SUM(V139:V139))</f>
        <v>132</v>
      </c>
      <c r="X139" s="35">
        <f>IF(R139*Dati!$O$6+SUM(V139:W139)&lt;K139,R139*Dati!$O$6,K139-SUM(V139:W139))</f>
        <v>0</v>
      </c>
      <c r="Y139" s="35">
        <f>IF(R139*Dati!$N$6+SUM(V139:X139)&lt;K139,R139*Dati!$N$6,K139-SUM(V139:X139))</f>
        <v>0</v>
      </c>
      <c r="Z139" s="35">
        <f>IF($Q139*Dati!$Q$5+SUM(V139:Y139)&lt;$K139,$Q139*Dati!$Q$5,$K139-SUM(V139:Y139))</f>
        <v>0</v>
      </c>
      <c r="AA139" s="35">
        <f>IF($Q139*Dati!$P$5+SUM(V139:Z139)&lt;$K139,$Q139*Dati!$P$5,$K139-SUM(V139:Z139))</f>
        <v>0</v>
      </c>
      <c r="AB139" s="35">
        <f>IF($Q139*Dati!$O$5+SUM(V139:AA139)&lt;$K139,$Q139*Dati!$O$5,$K139-SUM(V139:AA139))</f>
        <v>0</v>
      </c>
      <c r="AC139" s="35">
        <f>IF($Q139*Dati!$N$5+SUM(V139:AB139)&lt;$K139,$Q139*Dati!$N$5,$K139-SUM(V139:AB139))</f>
        <v>0</v>
      </c>
      <c r="AD139" s="35">
        <f>IF($P139*Dati!$Q$4+SUM(V139:AC139)&lt;$K139,$P139*Dati!$Q$4,$K139-SUM(V139:AC139))</f>
        <v>0</v>
      </c>
      <c r="AE139" s="35">
        <f>IF($P139*Dati!$P$4+SUM(V139:AD139)&lt;$K139,$P139*Dati!$P$4,$K139-SUM(V139:AD139))</f>
        <v>0</v>
      </c>
      <c r="AF139" s="35">
        <f>IF($P139*Dati!$O$4+SUM(V139:AE139)&lt;$K139,$P139*Dati!$O$4,$K139-SUM(V139:AE139))</f>
        <v>0</v>
      </c>
      <c r="AG139" s="35">
        <f>IF($P139*Dati!$N$4+SUM(V139:AF139)&lt;$K139,$P139*Dati!$N$4,$K139-SUM(V139:AF139))</f>
        <v>0</v>
      </c>
      <c r="AH139" s="35">
        <f>IF($O139*Dati!$Q$3+SUM(V139:AG139)&lt;$K139,$O139*Dati!$Q$3,$K139-SUM(V139:AG139))</f>
        <v>0</v>
      </c>
      <c r="AI139" s="35">
        <f>IF($O139*Dati!$P$3+SUM(V139:AH139)&lt;$K139,$O139*Dati!$P$3,$K139-SUM(V139:AH139))</f>
        <v>0</v>
      </c>
      <c r="AJ139" s="35">
        <f>IF($O139*Dati!$O$3+SUM(V139:AI139)&lt;$K139,$O139*Dati!$O$3,$K139-SUM(V139:AI139))</f>
        <v>0</v>
      </c>
      <c r="AK139" s="35">
        <f>IF($O139*Dati!$N$3+SUM(V139:AJ139)&lt;$K139,$O139*Dati!$N$3,$K139-SUM(V139:AJ139))</f>
        <v>0</v>
      </c>
      <c r="AL139" s="35">
        <f t="shared" si="50"/>
        <v>240</v>
      </c>
      <c r="AM139" s="3">
        <f>(V139*Dati!$U$6+W139*Dati!$T$6+X139*Dati!$S$6+Y139*Dati!$R$6)+(Z139*Dati!$U$5+AA139*Dati!$T$5+AB139*Dati!$S$5+AC139*Dati!$R$5)+(AD139*Dati!$U$4+AE139*Dati!$T$4+AF139*Dati!$S$4+AG139*Dati!$R$4)+(AH139*Dati!$U$3+AI139*Dati!$T$3+AJ139*Dati!$S$3+AK139*Dati!$R$3)</f>
        <v>91380</v>
      </c>
      <c r="AN139" s="34">
        <f t="shared" si="62"/>
        <v>1</v>
      </c>
      <c r="AO139" s="34">
        <f t="shared" si="62"/>
        <v>0</v>
      </c>
      <c r="AP139" s="34">
        <f t="shared" si="40"/>
        <v>0</v>
      </c>
      <c r="AQ139" s="34">
        <f t="shared" si="41"/>
        <v>0</v>
      </c>
      <c r="AR139" s="6">
        <f>AN139*Dati!$B$21+AO139*Dati!$B$22+AP139*Dati!$B$23+AQ139*Dati!$B$24</f>
        <v>2000</v>
      </c>
    </row>
    <row r="140" spans="1:44" x14ac:dyDescent="0.25">
      <c r="A140" s="49"/>
      <c r="B140" s="11">
        <f t="shared" si="51"/>
        <v>138</v>
      </c>
      <c r="C140" s="3">
        <f t="shared" si="52"/>
        <v>3276564.2666666619</v>
      </c>
      <c r="D140" s="3">
        <f t="shared" si="53"/>
        <v>41380</v>
      </c>
      <c r="E140" s="3">
        <f>IF(D140&gt;0,(IF(D140&lt;Dati!$B$46,D140*Dati!$B$47,Dati!$B$46*Dati!$B$47)+IF(IF(D140-Dati!$B$46&gt;0,D140-Dati!$B$46,0)&lt;(Dati!$C$46-Dati!$B$46),IF(D140-Dati!$B$46&gt;0,D140-Dati!$B$46,0)*Dati!$C$47,(Dati!$C$46-Dati!$B$46)*Dati!$C$47)+IF(IF(D140-Dati!$C$46&gt;0,D140-Dati!$C$46,0)&lt;(Dati!$D$46-Dati!$C$46),IF(D140-Dati!$C$46&gt;0,D140-Dati!$C$46,0)*Dati!$D$47,(Dati!$D$46-Dati!$C$46)*Dati!$D$47)+IF(IF(D140-Dati!$D$46&gt;0,D140-Dati!$D$46,0)&lt;(Dati!$E$46-Dati!$D$46),IF(D140-Dati!$D$46&gt;0,D140-Dati!$D$46,0)*Dati!$E$47,(Dati!$E$46-Dati!$D$46)*Dati!$E$47)+IF(D140-Dati!$E$46&gt;0,D140-Dati!$E$46,0)*Dati!$F$47),0)</f>
        <v>17224.233333333334</v>
      </c>
      <c r="F140" s="3">
        <f t="shared" si="47"/>
        <v>24155.766666666666</v>
      </c>
      <c r="G140" s="39">
        <f t="shared" si="54"/>
        <v>1</v>
      </c>
      <c r="H140" s="39">
        <f t="shared" si="55"/>
        <v>0</v>
      </c>
      <c r="I140" s="39">
        <f t="shared" si="56"/>
        <v>0</v>
      </c>
      <c r="J140" s="39">
        <f t="shared" si="57"/>
        <v>0</v>
      </c>
      <c r="K140" s="37">
        <f>G140*Dati!$F$9+H140*Dati!$F$10+I140*Dati!$F$11+Simulazione!J140*Dati!$F$12</f>
        <v>450</v>
      </c>
      <c r="L140" s="37">
        <f>G140*Dati!$H$9+H140*Dati!$H$10+I140*Dati!$H$11+Simulazione!J140*Dati!$H$12</f>
        <v>1</v>
      </c>
      <c r="M140" s="9">
        <f>G140*Dati!$E$9+H140*Dati!$E$10+I140*Dati!$E$11+Simulazione!J140*Dati!$E$12</f>
        <v>8000</v>
      </c>
      <c r="N140" s="9">
        <f>IF(G140-G139=0,0,(G140-G139)*Dati!$J$9)+IF(H140-H139=0,0,(H140-H139)*Dati!$J$10)+IF(I140-I139=0,0,(I140-I139)*Dati!$J$11)+IF(J140-J139=0,0,(J140-J139)*Dati!$J$12)</f>
        <v>0</v>
      </c>
      <c r="O140" s="34">
        <f t="shared" si="58"/>
        <v>0</v>
      </c>
      <c r="P140" s="34">
        <f t="shared" si="59"/>
        <v>0</v>
      </c>
      <c r="Q140" s="34">
        <f t="shared" si="60"/>
        <v>0</v>
      </c>
      <c r="R140" s="34">
        <f t="shared" si="61"/>
        <v>1</v>
      </c>
      <c r="S140" s="40">
        <f t="shared" si="48"/>
        <v>1</v>
      </c>
      <c r="T140" s="43">
        <f t="shared" si="49"/>
        <v>1</v>
      </c>
      <c r="U140" s="3">
        <f>O140*Dati!$B$3+Simulazione!P140*Dati!$B$4+Simulazione!Q140*Dati!$B$5+Simulazione!R140*Dati!$B$6</f>
        <v>40000</v>
      </c>
      <c r="V140" s="35">
        <f>IF(R140*Dati!$Q$6&lt;K140,R140*Dati!$Q$6,K140)</f>
        <v>108</v>
      </c>
      <c r="W140" s="35">
        <f>IF(R140*Dati!$P$6+SUM(V140:V140)&lt;K140,R140*Dati!$P$6,K140-SUM(V140:V140))</f>
        <v>132</v>
      </c>
      <c r="X140" s="35">
        <f>IF(R140*Dati!$O$6+SUM(V140:W140)&lt;K140,R140*Dati!$O$6,K140-SUM(V140:W140))</f>
        <v>0</v>
      </c>
      <c r="Y140" s="35">
        <f>IF(R140*Dati!$N$6+SUM(V140:X140)&lt;K140,R140*Dati!$N$6,K140-SUM(V140:X140))</f>
        <v>0</v>
      </c>
      <c r="Z140" s="35">
        <f>IF($Q140*Dati!$Q$5+SUM(V140:Y140)&lt;$K140,$Q140*Dati!$Q$5,$K140-SUM(V140:Y140))</f>
        <v>0</v>
      </c>
      <c r="AA140" s="35">
        <f>IF($Q140*Dati!$P$5+SUM(V140:Z140)&lt;$K140,$Q140*Dati!$P$5,$K140-SUM(V140:Z140))</f>
        <v>0</v>
      </c>
      <c r="AB140" s="35">
        <f>IF($Q140*Dati!$O$5+SUM(V140:AA140)&lt;$K140,$Q140*Dati!$O$5,$K140-SUM(V140:AA140))</f>
        <v>0</v>
      </c>
      <c r="AC140" s="35">
        <f>IF($Q140*Dati!$N$5+SUM(V140:AB140)&lt;$K140,$Q140*Dati!$N$5,$K140-SUM(V140:AB140))</f>
        <v>0</v>
      </c>
      <c r="AD140" s="35">
        <f>IF($P140*Dati!$Q$4+SUM(V140:AC140)&lt;$K140,$P140*Dati!$Q$4,$K140-SUM(V140:AC140))</f>
        <v>0</v>
      </c>
      <c r="AE140" s="35">
        <f>IF($P140*Dati!$P$4+SUM(V140:AD140)&lt;$K140,$P140*Dati!$P$4,$K140-SUM(V140:AD140))</f>
        <v>0</v>
      </c>
      <c r="AF140" s="35">
        <f>IF($P140*Dati!$O$4+SUM(V140:AE140)&lt;$K140,$P140*Dati!$O$4,$K140-SUM(V140:AE140))</f>
        <v>0</v>
      </c>
      <c r="AG140" s="35">
        <f>IF($P140*Dati!$N$4+SUM(V140:AF140)&lt;$K140,$P140*Dati!$N$4,$K140-SUM(V140:AF140))</f>
        <v>0</v>
      </c>
      <c r="AH140" s="35">
        <f>IF($O140*Dati!$Q$3+SUM(V140:AG140)&lt;$K140,$O140*Dati!$Q$3,$K140-SUM(V140:AG140))</f>
        <v>0</v>
      </c>
      <c r="AI140" s="35">
        <f>IF($O140*Dati!$P$3+SUM(V140:AH140)&lt;$K140,$O140*Dati!$P$3,$K140-SUM(V140:AH140))</f>
        <v>0</v>
      </c>
      <c r="AJ140" s="35">
        <f>IF($O140*Dati!$O$3+SUM(V140:AI140)&lt;$K140,$O140*Dati!$O$3,$K140-SUM(V140:AI140))</f>
        <v>0</v>
      </c>
      <c r="AK140" s="35">
        <f>IF($O140*Dati!$N$3+SUM(V140:AJ140)&lt;$K140,$O140*Dati!$N$3,$K140-SUM(V140:AJ140))</f>
        <v>0</v>
      </c>
      <c r="AL140" s="35">
        <f t="shared" si="50"/>
        <v>240</v>
      </c>
      <c r="AM140" s="3">
        <f>(V140*Dati!$U$6+W140*Dati!$T$6+X140*Dati!$S$6+Y140*Dati!$R$6)+(Z140*Dati!$U$5+AA140*Dati!$T$5+AB140*Dati!$S$5+AC140*Dati!$R$5)+(AD140*Dati!$U$4+AE140*Dati!$T$4+AF140*Dati!$S$4+AG140*Dati!$R$4)+(AH140*Dati!$U$3+AI140*Dati!$T$3+AJ140*Dati!$S$3+AK140*Dati!$R$3)</f>
        <v>91380</v>
      </c>
      <c r="AN140" s="34">
        <f t="shared" si="62"/>
        <v>1</v>
      </c>
      <c r="AO140" s="34">
        <f t="shared" si="62"/>
        <v>0</v>
      </c>
      <c r="AP140" s="34">
        <f t="shared" si="40"/>
        <v>0</v>
      </c>
      <c r="AQ140" s="34">
        <f t="shared" si="41"/>
        <v>0</v>
      </c>
      <c r="AR140" s="6">
        <f>AN140*Dati!$B$21+AO140*Dati!$B$22+AP140*Dati!$B$23+AQ140*Dati!$B$24</f>
        <v>2000</v>
      </c>
    </row>
    <row r="141" spans="1:44" x14ac:dyDescent="0.25">
      <c r="A141" s="49"/>
      <c r="B141" s="11">
        <f t="shared" si="51"/>
        <v>139</v>
      </c>
      <c r="C141" s="3">
        <f t="shared" si="52"/>
        <v>3300720.0333333286</v>
      </c>
      <c r="D141" s="3">
        <f t="shared" si="53"/>
        <v>41380</v>
      </c>
      <c r="E141" s="3">
        <f>IF(D141&gt;0,(IF(D141&lt;Dati!$B$46,D141*Dati!$B$47,Dati!$B$46*Dati!$B$47)+IF(IF(D141-Dati!$B$46&gt;0,D141-Dati!$B$46,0)&lt;(Dati!$C$46-Dati!$B$46),IF(D141-Dati!$B$46&gt;0,D141-Dati!$B$46,0)*Dati!$C$47,(Dati!$C$46-Dati!$B$46)*Dati!$C$47)+IF(IF(D141-Dati!$C$46&gt;0,D141-Dati!$C$46,0)&lt;(Dati!$D$46-Dati!$C$46),IF(D141-Dati!$C$46&gt;0,D141-Dati!$C$46,0)*Dati!$D$47,(Dati!$D$46-Dati!$C$46)*Dati!$D$47)+IF(IF(D141-Dati!$D$46&gt;0,D141-Dati!$D$46,0)&lt;(Dati!$E$46-Dati!$D$46),IF(D141-Dati!$D$46&gt;0,D141-Dati!$D$46,0)*Dati!$E$47,(Dati!$E$46-Dati!$D$46)*Dati!$E$47)+IF(D141-Dati!$E$46&gt;0,D141-Dati!$E$46,0)*Dati!$F$47),0)</f>
        <v>17224.233333333334</v>
      </c>
      <c r="F141" s="3">
        <f t="shared" si="47"/>
        <v>24155.766666666666</v>
      </c>
      <c r="G141" s="39">
        <f t="shared" si="54"/>
        <v>1</v>
      </c>
      <c r="H141" s="39">
        <f t="shared" si="55"/>
        <v>0</v>
      </c>
      <c r="I141" s="39">
        <f t="shared" si="56"/>
        <v>0</v>
      </c>
      <c r="J141" s="39">
        <f t="shared" si="57"/>
        <v>0</v>
      </c>
      <c r="K141" s="37">
        <f>G141*Dati!$F$9+H141*Dati!$F$10+I141*Dati!$F$11+Simulazione!J141*Dati!$F$12</f>
        <v>450</v>
      </c>
      <c r="L141" s="37">
        <f>G141*Dati!$H$9+H141*Dati!$H$10+I141*Dati!$H$11+Simulazione!J141*Dati!$H$12</f>
        <v>1</v>
      </c>
      <c r="M141" s="9">
        <f>G141*Dati!$E$9+H141*Dati!$E$10+I141*Dati!$E$11+Simulazione!J141*Dati!$E$12</f>
        <v>8000</v>
      </c>
      <c r="N141" s="9">
        <f>IF(G141-G140=0,0,(G141-G140)*Dati!$J$9)+IF(H141-H140=0,0,(H141-H140)*Dati!$J$10)+IF(I141-I140=0,0,(I141-I140)*Dati!$J$11)+IF(J141-J140=0,0,(J141-J140)*Dati!$J$12)</f>
        <v>0</v>
      </c>
      <c r="O141" s="34">
        <f t="shared" si="58"/>
        <v>0</v>
      </c>
      <c r="P141" s="34">
        <f t="shared" si="59"/>
        <v>0</v>
      </c>
      <c r="Q141" s="34">
        <f t="shared" si="60"/>
        <v>0</v>
      </c>
      <c r="R141" s="34">
        <f t="shared" si="61"/>
        <v>1</v>
      </c>
      <c r="S141" s="40">
        <f t="shared" si="48"/>
        <v>1</v>
      </c>
      <c r="T141" s="43">
        <f t="shared" si="49"/>
        <v>1</v>
      </c>
      <c r="U141" s="3">
        <f>O141*Dati!$B$3+Simulazione!P141*Dati!$B$4+Simulazione!Q141*Dati!$B$5+Simulazione!R141*Dati!$B$6</f>
        <v>40000</v>
      </c>
      <c r="V141" s="35">
        <f>IF(R141*Dati!$Q$6&lt;K141,R141*Dati!$Q$6,K141)</f>
        <v>108</v>
      </c>
      <c r="W141" s="35">
        <f>IF(R141*Dati!$P$6+SUM(V141:V141)&lt;K141,R141*Dati!$P$6,K141-SUM(V141:V141))</f>
        <v>132</v>
      </c>
      <c r="X141" s="35">
        <f>IF(R141*Dati!$O$6+SUM(V141:W141)&lt;K141,R141*Dati!$O$6,K141-SUM(V141:W141))</f>
        <v>0</v>
      </c>
      <c r="Y141" s="35">
        <f>IF(R141*Dati!$N$6+SUM(V141:X141)&lt;K141,R141*Dati!$N$6,K141-SUM(V141:X141))</f>
        <v>0</v>
      </c>
      <c r="Z141" s="35">
        <f>IF($Q141*Dati!$Q$5+SUM(V141:Y141)&lt;$K141,$Q141*Dati!$Q$5,$K141-SUM(V141:Y141))</f>
        <v>0</v>
      </c>
      <c r="AA141" s="35">
        <f>IF($Q141*Dati!$P$5+SUM(V141:Z141)&lt;$K141,$Q141*Dati!$P$5,$K141-SUM(V141:Z141))</f>
        <v>0</v>
      </c>
      <c r="AB141" s="35">
        <f>IF($Q141*Dati!$O$5+SUM(V141:AA141)&lt;$K141,$Q141*Dati!$O$5,$K141-SUM(V141:AA141))</f>
        <v>0</v>
      </c>
      <c r="AC141" s="35">
        <f>IF($Q141*Dati!$N$5+SUM(V141:AB141)&lt;$K141,$Q141*Dati!$N$5,$K141-SUM(V141:AB141))</f>
        <v>0</v>
      </c>
      <c r="AD141" s="35">
        <f>IF($P141*Dati!$Q$4+SUM(V141:AC141)&lt;$K141,$P141*Dati!$Q$4,$K141-SUM(V141:AC141))</f>
        <v>0</v>
      </c>
      <c r="AE141" s="35">
        <f>IF($P141*Dati!$P$4+SUM(V141:AD141)&lt;$K141,$P141*Dati!$P$4,$K141-SUM(V141:AD141))</f>
        <v>0</v>
      </c>
      <c r="AF141" s="35">
        <f>IF($P141*Dati!$O$4+SUM(V141:AE141)&lt;$K141,$P141*Dati!$O$4,$K141-SUM(V141:AE141))</f>
        <v>0</v>
      </c>
      <c r="AG141" s="35">
        <f>IF($P141*Dati!$N$4+SUM(V141:AF141)&lt;$K141,$P141*Dati!$N$4,$K141-SUM(V141:AF141))</f>
        <v>0</v>
      </c>
      <c r="AH141" s="35">
        <f>IF($O141*Dati!$Q$3+SUM(V141:AG141)&lt;$K141,$O141*Dati!$Q$3,$K141-SUM(V141:AG141))</f>
        <v>0</v>
      </c>
      <c r="AI141" s="35">
        <f>IF($O141*Dati!$P$3+SUM(V141:AH141)&lt;$K141,$O141*Dati!$P$3,$K141-SUM(V141:AH141))</f>
        <v>0</v>
      </c>
      <c r="AJ141" s="35">
        <f>IF($O141*Dati!$O$3+SUM(V141:AI141)&lt;$K141,$O141*Dati!$O$3,$K141-SUM(V141:AI141))</f>
        <v>0</v>
      </c>
      <c r="AK141" s="35">
        <f>IF($O141*Dati!$N$3+SUM(V141:AJ141)&lt;$K141,$O141*Dati!$N$3,$K141-SUM(V141:AJ141))</f>
        <v>0</v>
      </c>
      <c r="AL141" s="35">
        <f t="shared" si="50"/>
        <v>240</v>
      </c>
      <c r="AM141" s="3">
        <f>(V141*Dati!$U$6+W141*Dati!$T$6+X141*Dati!$S$6+Y141*Dati!$R$6)+(Z141*Dati!$U$5+AA141*Dati!$T$5+AB141*Dati!$S$5+AC141*Dati!$R$5)+(AD141*Dati!$U$4+AE141*Dati!$T$4+AF141*Dati!$S$4+AG141*Dati!$R$4)+(AH141*Dati!$U$3+AI141*Dati!$T$3+AJ141*Dati!$S$3+AK141*Dati!$R$3)</f>
        <v>91380</v>
      </c>
      <c r="AN141" s="34">
        <f t="shared" si="62"/>
        <v>1</v>
      </c>
      <c r="AO141" s="34">
        <f t="shared" si="62"/>
        <v>0</v>
      </c>
      <c r="AP141" s="34">
        <f t="shared" si="40"/>
        <v>0</v>
      </c>
      <c r="AQ141" s="34">
        <f t="shared" si="41"/>
        <v>0</v>
      </c>
      <c r="AR141" s="6">
        <f>AN141*Dati!$B$21+AO141*Dati!$B$22+AP141*Dati!$B$23+AQ141*Dati!$B$24</f>
        <v>2000</v>
      </c>
    </row>
    <row r="142" spans="1:44" x14ac:dyDescent="0.25">
      <c r="A142" s="49"/>
      <c r="B142" s="11">
        <f t="shared" si="51"/>
        <v>140</v>
      </c>
      <c r="C142" s="3">
        <f t="shared" si="52"/>
        <v>3324875.7999999952</v>
      </c>
      <c r="D142" s="3">
        <f t="shared" si="53"/>
        <v>41380</v>
      </c>
      <c r="E142" s="3">
        <f>IF(D142&gt;0,(IF(D142&lt;Dati!$B$46,D142*Dati!$B$47,Dati!$B$46*Dati!$B$47)+IF(IF(D142-Dati!$B$46&gt;0,D142-Dati!$B$46,0)&lt;(Dati!$C$46-Dati!$B$46),IF(D142-Dati!$B$46&gt;0,D142-Dati!$B$46,0)*Dati!$C$47,(Dati!$C$46-Dati!$B$46)*Dati!$C$47)+IF(IF(D142-Dati!$C$46&gt;0,D142-Dati!$C$46,0)&lt;(Dati!$D$46-Dati!$C$46),IF(D142-Dati!$C$46&gt;0,D142-Dati!$C$46,0)*Dati!$D$47,(Dati!$D$46-Dati!$C$46)*Dati!$D$47)+IF(IF(D142-Dati!$D$46&gt;0,D142-Dati!$D$46,0)&lt;(Dati!$E$46-Dati!$D$46),IF(D142-Dati!$D$46&gt;0,D142-Dati!$D$46,0)*Dati!$E$47,(Dati!$E$46-Dati!$D$46)*Dati!$E$47)+IF(D142-Dati!$E$46&gt;0,D142-Dati!$E$46,0)*Dati!$F$47),0)</f>
        <v>17224.233333333334</v>
      </c>
      <c r="F142" s="3">
        <f t="shared" si="47"/>
        <v>24155.766666666666</v>
      </c>
      <c r="G142" s="39">
        <f t="shared" si="54"/>
        <v>1</v>
      </c>
      <c r="H142" s="39">
        <f t="shared" si="55"/>
        <v>0</v>
      </c>
      <c r="I142" s="39">
        <f t="shared" si="56"/>
        <v>0</v>
      </c>
      <c r="J142" s="39">
        <f t="shared" si="57"/>
        <v>0</v>
      </c>
      <c r="K142" s="37">
        <f>G142*Dati!$F$9+H142*Dati!$F$10+I142*Dati!$F$11+Simulazione!J142*Dati!$F$12</f>
        <v>450</v>
      </c>
      <c r="L142" s="37">
        <f>G142*Dati!$H$9+H142*Dati!$H$10+I142*Dati!$H$11+Simulazione!J142*Dati!$H$12</f>
        <v>1</v>
      </c>
      <c r="M142" s="9">
        <f>G142*Dati!$E$9+H142*Dati!$E$10+I142*Dati!$E$11+Simulazione!J142*Dati!$E$12</f>
        <v>8000</v>
      </c>
      <c r="N142" s="9">
        <f>IF(G142-G141=0,0,(G142-G141)*Dati!$J$9)+IF(H142-H141=0,0,(H142-H141)*Dati!$J$10)+IF(I142-I141=0,0,(I142-I141)*Dati!$J$11)+IF(J142-J141=0,0,(J142-J141)*Dati!$J$12)</f>
        <v>0</v>
      </c>
      <c r="O142" s="34">
        <f t="shared" si="58"/>
        <v>0</v>
      </c>
      <c r="P142" s="34">
        <f t="shared" si="59"/>
        <v>0</v>
      </c>
      <c r="Q142" s="34">
        <f t="shared" si="60"/>
        <v>0</v>
      </c>
      <c r="R142" s="34">
        <f t="shared" si="61"/>
        <v>1</v>
      </c>
      <c r="S142" s="40">
        <f t="shared" si="48"/>
        <v>1</v>
      </c>
      <c r="T142" s="43">
        <f t="shared" si="49"/>
        <v>1</v>
      </c>
      <c r="U142" s="3">
        <f>O142*Dati!$B$3+Simulazione!P142*Dati!$B$4+Simulazione!Q142*Dati!$B$5+Simulazione!R142*Dati!$B$6</f>
        <v>40000</v>
      </c>
      <c r="V142" s="35">
        <f>IF(R142*Dati!$Q$6&lt;K142,R142*Dati!$Q$6,K142)</f>
        <v>108</v>
      </c>
      <c r="W142" s="35">
        <f>IF(R142*Dati!$P$6+SUM(V142:V142)&lt;K142,R142*Dati!$P$6,K142-SUM(V142:V142))</f>
        <v>132</v>
      </c>
      <c r="X142" s="35">
        <f>IF(R142*Dati!$O$6+SUM(V142:W142)&lt;K142,R142*Dati!$O$6,K142-SUM(V142:W142))</f>
        <v>0</v>
      </c>
      <c r="Y142" s="35">
        <f>IF(R142*Dati!$N$6+SUM(V142:X142)&lt;K142,R142*Dati!$N$6,K142-SUM(V142:X142))</f>
        <v>0</v>
      </c>
      <c r="Z142" s="35">
        <f>IF($Q142*Dati!$Q$5+SUM(V142:Y142)&lt;$K142,$Q142*Dati!$Q$5,$K142-SUM(V142:Y142))</f>
        <v>0</v>
      </c>
      <c r="AA142" s="35">
        <f>IF($Q142*Dati!$P$5+SUM(V142:Z142)&lt;$K142,$Q142*Dati!$P$5,$K142-SUM(V142:Z142))</f>
        <v>0</v>
      </c>
      <c r="AB142" s="35">
        <f>IF($Q142*Dati!$O$5+SUM(V142:AA142)&lt;$K142,$Q142*Dati!$O$5,$K142-SUM(V142:AA142))</f>
        <v>0</v>
      </c>
      <c r="AC142" s="35">
        <f>IF($Q142*Dati!$N$5+SUM(V142:AB142)&lt;$K142,$Q142*Dati!$N$5,$K142-SUM(V142:AB142))</f>
        <v>0</v>
      </c>
      <c r="AD142" s="35">
        <f>IF($P142*Dati!$Q$4+SUM(V142:AC142)&lt;$K142,$P142*Dati!$Q$4,$K142-SUM(V142:AC142))</f>
        <v>0</v>
      </c>
      <c r="AE142" s="35">
        <f>IF($P142*Dati!$P$4+SUM(V142:AD142)&lt;$K142,$P142*Dati!$P$4,$K142-SUM(V142:AD142))</f>
        <v>0</v>
      </c>
      <c r="AF142" s="35">
        <f>IF($P142*Dati!$O$4+SUM(V142:AE142)&lt;$K142,$P142*Dati!$O$4,$K142-SUM(V142:AE142))</f>
        <v>0</v>
      </c>
      <c r="AG142" s="35">
        <f>IF($P142*Dati!$N$4+SUM(V142:AF142)&lt;$K142,$P142*Dati!$N$4,$K142-SUM(V142:AF142))</f>
        <v>0</v>
      </c>
      <c r="AH142" s="35">
        <f>IF($O142*Dati!$Q$3+SUM(V142:AG142)&lt;$K142,$O142*Dati!$Q$3,$K142-SUM(V142:AG142))</f>
        <v>0</v>
      </c>
      <c r="AI142" s="35">
        <f>IF($O142*Dati!$P$3+SUM(V142:AH142)&lt;$K142,$O142*Dati!$P$3,$K142-SUM(V142:AH142))</f>
        <v>0</v>
      </c>
      <c r="AJ142" s="35">
        <f>IF($O142*Dati!$O$3+SUM(V142:AI142)&lt;$K142,$O142*Dati!$O$3,$K142-SUM(V142:AI142))</f>
        <v>0</v>
      </c>
      <c r="AK142" s="35">
        <f>IF($O142*Dati!$N$3+SUM(V142:AJ142)&lt;$K142,$O142*Dati!$N$3,$K142-SUM(V142:AJ142))</f>
        <v>0</v>
      </c>
      <c r="AL142" s="35">
        <f t="shared" si="50"/>
        <v>240</v>
      </c>
      <c r="AM142" s="3">
        <f>(V142*Dati!$U$6+W142*Dati!$T$6+X142*Dati!$S$6+Y142*Dati!$R$6)+(Z142*Dati!$U$5+AA142*Dati!$T$5+AB142*Dati!$S$5+AC142*Dati!$R$5)+(AD142*Dati!$U$4+AE142*Dati!$T$4+AF142*Dati!$S$4+AG142*Dati!$R$4)+(AH142*Dati!$U$3+AI142*Dati!$T$3+AJ142*Dati!$S$3+AK142*Dati!$R$3)</f>
        <v>91380</v>
      </c>
      <c r="AN142" s="34">
        <f t="shared" si="62"/>
        <v>1</v>
      </c>
      <c r="AO142" s="34">
        <f t="shared" si="62"/>
        <v>0</v>
      </c>
      <c r="AP142" s="34">
        <f t="shared" si="40"/>
        <v>0</v>
      </c>
      <c r="AQ142" s="34">
        <f t="shared" si="41"/>
        <v>0</v>
      </c>
      <c r="AR142" s="6">
        <f>AN142*Dati!$B$21+AO142*Dati!$B$22+AP142*Dati!$B$23+AQ142*Dati!$B$24</f>
        <v>2000</v>
      </c>
    </row>
    <row r="143" spans="1:44" x14ac:dyDescent="0.25">
      <c r="A143" s="49"/>
      <c r="B143" s="11">
        <f t="shared" si="51"/>
        <v>141</v>
      </c>
      <c r="C143" s="3">
        <f t="shared" si="52"/>
        <v>3349031.5666666618</v>
      </c>
      <c r="D143" s="3">
        <f t="shared" si="53"/>
        <v>41380</v>
      </c>
      <c r="E143" s="3">
        <f>IF(D143&gt;0,(IF(D143&lt;Dati!$B$46,D143*Dati!$B$47,Dati!$B$46*Dati!$B$47)+IF(IF(D143-Dati!$B$46&gt;0,D143-Dati!$B$46,0)&lt;(Dati!$C$46-Dati!$B$46),IF(D143-Dati!$B$46&gt;0,D143-Dati!$B$46,0)*Dati!$C$47,(Dati!$C$46-Dati!$B$46)*Dati!$C$47)+IF(IF(D143-Dati!$C$46&gt;0,D143-Dati!$C$46,0)&lt;(Dati!$D$46-Dati!$C$46),IF(D143-Dati!$C$46&gt;0,D143-Dati!$C$46,0)*Dati!$D$47,(Dati!$D$46-Dati!$C$46)*Dati!$D$47)+IF(IF(D143-Dati!$D$46&gt;0,D143-Dati!$D$46,0)&lt;(Dati!$E$46-Dati!$D$46),IF(D143-Dati!$D$46&gt;0,D143-Dati!$D$46,0)*Dati!$E$47,(Dati!$E$46-Dati!$D$46)*Dati!$E$47)+IF(D143-Dati!$E$46&gt;0,D143-Dati!$E$46,0)*Dati!$F$47),0)</f>
        <v>17224.233333333334</v>
      </c>
      <c r="F143" s="3">
        <f t="shared" si="47"/>
        <v>24155.766666666666</v>
      </c>
      <c r="G143" s="39">
        <f t="shared" si="54"/>
        <v>1</v>
      </c>
      <c r="H143" s="39">
        <f t="shared" si="55"/>
        <v>0</v>
      </c>
      <c r="I143" s="39">
        <f t="shared" si="56"/>
        <v>0</v>
      </c>
      <c r="J143" s="39">
        <f t="shared" si="57"/>
        <v>0</v>
      </c>
      <c r="K143" s="37">
        <f>G143*Dati!$F$9+H143*Dati!$F$10+I143*Dati!$F$11+Simulazione!J143*Dati!$F$12</f>
        <v>450</v>
      </c>
      <c r="L143" s="37">
        <f>G143*Dati!$H$9+H143*Dati!$H$10+I143*Dati!$H$11+Simulazione!J143*Dati!$H$12</f>
        <v>1</v>
      </c>
      <c r="M143" s="9">
        <f>G143*Dati!$E$9+H143*Dati!$E$10+I143*Dati!$E$11+Simulazione!J143*Dati!$E$12</f>
        <v>8000</v>
      </c>
      <c r="N143" s="9">
        <f>IF(G143-G142=0,0,(G143-G142)*Dati!$J$9)+IF(H143-H142=0,0,(H143-H142)*Dati!$J$10)+IF(I143-I142=0,0,(I143-I142)*Dati!$J$11)+IF(J143-J142=0,0,(J143-J142)*Dati!$J$12)</f>
        <v>0</v>
      </c>
      <c r="O143" s="34">
        <f t="shared" si="58"/>
        <v>0</v>
      </c>
      <c r="P143" s="34">
        <f t="shared" si="59"/>
        <v>0</v>
      </c>
      <c r="Q143" s="34">
        <f t="shared" si="60"/>
        <v>0</v>
      </c>
      <c r="R143" s="34">
        <f t="shared" si="61"/>
        <v>1</v>
      </c>
      <c r="S143" s="40">
        <f t="shared" si="48"/>
        <v>1</v>
      </c>
      <c r="T143" s="43">
        <f t="shared" si="49"/>
        <v>1</v>
      </c>
      <c r="U143" s="3">
        <f>O143*Dati!$B$3+Simulazione!P143*Dati!$B$4+Simulazione!Q143*Dati!$B$5+Simulazione!R143*Dati!$B$6</f>
        <v>40000</v>
      </c>
      <c r="V143" s="35">
        <f>IF(R143*Dati!$Q$6&lt;K143,R143*Dati!$Q$6,K143)</f>
        <v>108</v>
      </c>
      <c r="W143" s="35">
        <f>IF(R143*Dati!$P$6+SUM(V143:V143)&lt;K143,R143*Dati!$P$6,K143-SUM(V143:V143))</f>
        <v>132</v>
      </c>
      <c r="X143" s="35">
        <f>IF(R143*Dati!$O$6+SUM(V143:W143)&lt;K143,R143*Dati!$O$6,K143-SUM(V143:W143))</f>
        <v>0</v>
      </c>
      <c r="Y143" s="35">
        <f>IF(R143*Dati!$N$6+SUM(V143:X143)&lt;K143,R143*Dati!$N$6,K143-SUM(V143:X143))</f>
        <v>0</v>
      </c>
      <c r="Z143" s="35">
        <f>IF($Q143*Dati!$Q$5+SUM(V143:Y143)&lt;$K143,$Q143*Dati!$Q$5,$K143-SUM(V143:Y143))</f>
        <v>0</v>
      </c>
      <c r="AA143" s="35">
        <f>IF($Q143*Dati!$P$5+SUM(V143:Z143)&lt;$K143,$Q143*Dati!$P$5,$K143-SUM(V143:Z143))</f>
        <v>0</v>
      </c>
      <c r="AB143" s="35">
        <f>IF($Q143*Dati!$O$5+SUM(V143:AA143)&lt;$K143,$Q143*Dati!$O$5,$K143-SUM(V143:AA143))</f>
        <v>0</v>
      </c>
      <c r="AC143" s="35">
        <f>IF($Q143*Dati!$N$5+SUM(V143:AB143)&lt;$K143,$Q143*Dati!$N$5,$K143-SUM(V143:AB143))</f>
        <v>0</v>
      </c>
      <c r="AD143" s="35">
        <f>IF($P143*Dati!$Q$4+SUM(V143:AC143)&lt;$K143,$P143*Dati!$Q$4,$K143-SUM(V143:AC143))</f>
        <v>0</v>
      </c>
      <c r="AE143" s="35">
        <f>IF($P143*Dati!$P$4+SUM(V143:AD143)&lt;$K143,$P143*Dati!$P$4,$K143-SUM(V143:AD143))</f>
        <v>0</v>
      </c>
      <c r="AF143" s="35">
        <f>IF($P143*Dati!$O$4+SUM(V143:AE143)&lt;$K143,$P143*Dati!$O$4,$K143-SUM(V143:AE143))</f>
        <v>0</v>
      </c>
      <c r="AG143" s="35">
        <f>IF($P143*Dati!$N$4+SUM(V143:AF143)&lt;$K143,$P143*Dati!$N$4,$K143-SUM(V143:AF143))</f>
        <v>0</v>
      </c>
      <c r="AH143" s="35">
        <f>IF($O143*Dati!$Q$3+SUM(V143:AG143)&lt;$K143,$O143*Dati!$Q$3,$K143-SUM(V143:AG143))</f>
        <v>0</v>
      </c>
      <c r="AI143" s="35">
        <f>IF($O143*Dati!$P$3+SUM(V143:AH143)&lt;$K143,$O143*Dati!$P$3,$K143-SUM(V143:AH143))</f>
        <v>0</v>
      </c>
      <c r="AJ143" s="35">
        <f>IF($O143*Dati!$O$3+SUM(V143:AI143)&lt;$K143,$O143*Dati!$O$3,$K143-SUM(V143:AI143))</f>
        <v>0</v>
      </c>
      <c r="AK143" s="35">
        <f>IF($O143*Dati!$N$3+SUM(V143:AJ143)&lt;$K143,$O143*Dati!$N$3,$K143-SUM(V143:AJ143))</f>
        <v>0</v>
      </c>
      <c r="AL143" s="35">
        <f t="shared" si="50"/>
        <v>240</v>
      </c>
      <c r="AM143" s="3">
        <f>(V143*Dati!$U$6+W143*Dati!$T$6+X143*Dati!$S$6+Y143*Dati!$R$6)+(Z143*Dati!$U$5+AA143*Dati!$T$5+AB143*Dati!$S$5+AC143*Dati!$R$5)+(AD143*Dati!$U$4+AE143*Dati!$T$4+AF143*Dati!$S$4+AG143*Dati!$R$4)+(AH143*Dati!$U$3+AI143*Dati!$T$3+AJ143*Dati!$S$3+AK143*Dati!$R$3)</f>
        <v>91380</v>
      </c>
      <c r="AN143" s="34">
        <f t="shared" si="62"/>
        <v>1</v>
      </c>
      <c r="AO143" s="34">
        <f t="shared" si="62"/>
        <v>0</v>
      </c>
      <c r="AP143" s="34">
        <f t="shared" si="40"/>
        <v>0</v>
      </c>
      <c r="AQ143" s="34">
        <f t="shared" si="41"/>
        <v>0</v>
      </c>
      <c r="AR143" s="6">
        <f>AN143*Dati!$B$21+AO143*Dati!$B$22+AP143*Dati!$B$23+AQ143*Dati!$B$24</f>
        <v>2000</v>
      </c>
    </row>
    <row r="144" spans="1:44" x14ac:dyDescent="0.25">
      <c r="A144" s="49"/>
      <c r="B144" s="11">
        <f t="shared" si="51"/>
        <v>142</v>
      </c>
      <c r="C144" s="3">
        <f t="shared" si="52"/>
        <v>3373187.3333333284</v>
      </c>
      <c r="D144" s="3">
        <f t="shared" si="53"/>
        <v>41380</v>
      </c>
      <c r="E144" s="3">
        <f>IF(D144&gt;0,(IF(D144&lt;Dati!$B$46,D144*Dati!$B$47,Dati!$B$46*Dati!$B$47)+IF(IF(D144-Dati!$B$46&gt;0,D144-Dati!$B$46,0)&lt;(Dati!$C$46-Dati!$B$46),IF(D144-Dati!$B$46&gt;0,D144-Dati!$B$46,0)*Dati!$C$47,(Dati!$C$46-Dati!$B$46)*Dati!$C$47)+IF(IF(D144-Dati!$C$46&gt;0,D144-Dati!$C$46,0)&lt;(Dati!$D$46-Dati!$C$46),IF(D144-Dati!$C$46&gt;0,D144-Dati!$C$46,0)*Dati!$D$47,(Dati!$D$46-Dati!$C$46)*Dati!$D$47)+IF(IF(D144-Dati!$D$46&gt;0,D144-Dati!$D$46,0)&lt;(Dati!$E$46-Dati!$D$46),IF(D144-Dati!$D$46&gt;0,D144-Dati!$D$46,0)*Dati!$E$47,(Dati!$E$46-Dati!$D$46)*Dati!$E$47)+IF(D144-Dati!$E$46&gt;0,D144-Dati!$E$46,0)*Dati!$F$47),0)</f>
        <v>17224.233333333334</v>
      </c>
      <c r="F144" s="3">
        <f t="shared" si="47"/>
        <v>24155.766666666666</v>
      </c>
      <c r="G144" s="39">
        <f t="shared" si="54"/>
        <v>1</v>
      </c>
      <c r="H144" s="39">
        <f t="shared" si="55"/>
        <v>0</v>
      </c>
      <c r="I144" s="39">
        <f t="shared" si="56"/>
        <v>0</v>
      </c>
      <c r="J144" s="39">
        <f t="shared" si="57"/>
        <v>0</v>
      </c>
      <c r="K144" s="37">
        <f>G144*Dati!$F$9+H144*Dati!$F$10+I144*Dati!$F$11+Simulazione!J144*Dati!$F$12</f>
        <v>450</v>
      </c>
      <c r="L144" s="37">
        <f>G144*Dati!$H$9+H144*Dati!$H$10+I144*Dati!$H$11+Simulazione!J144*Dati!$H$12</f>
        <v>1</v>
      </c>
      <c r="M144" s="9">
        <f>G144*Dati!$E$9+H144*Dati!$E$10+I144*Dati!$E$11+Simulazione!J144*Dati!$E$12</f>
        <v>8000</v>
      </c>
      <c r="N144" s="9">
        <f>IF(G144-G143=0,0,(G144-G143)*Dati!$J$9)+IF(H144-H143=0,0,(H144-H143)*Dati!$J$10)+IF(I144-I143=0,0,(I144-I143)*Dati!$J$11)+IF(J144-J143=0,0,(J144-J143)*Dati!$J$12)</f>
        <v>0</v>
      </c>
      <c r="O144" s="34">
        <f t="shared" si="58"/>
        <v>0</v>
      </c>
      <c r="P144" s="34">
        <f t="shared" si="59"/>
        <v>0</v>
      </c>
      <c r="Q144" s="34">
        <f t="shared" si="60"/>
        <v>0</v>
      </c>
      <c r="R144" s="34">
        <f t="shared" si="61"/>
        <v>1</v>
      </c>
      <c r="S144" s="40">
        <f t="shared" si="48"/>
        <v>1</v>
      </c>
      <c r="T144" s="43">
        <f t="shared" si="49"/>
        <v>1</v>
      </c>
      <c r="U144" s="3">
        <f>O144*Dati!$B$3+Simulazione!P144*Dati!$B$4+Simulazione!Q144*Dati!$B$5+Simulazione!R144*Dati!$B$6</f>
        <v>40000</v>
      </c>
      <c r="V144" s="35">
        <f>IF(R144*Dati!$Q$6&lt;K144,R144*Dati!$Q$6,K144)</f>
        <v>108</v>
      </c>
      <c r="W144" s="35">
        <f>IF(R144*Dati!$P$6+SUM(V144:V144)&lt;K144,R144*Dati!$P$6,K144-SUM(V144:V144))</f>
        <v>132</v>
      </c>
      <c r="X144" s="35">
        <f>IF(R144*Dati!$O$6+SUM(V144:W144)&lt;K144,R144*Dati!$O$6,K144-SUM(V144:W144))</f>
        <v>0</v>
      </c>
      <c r="Y144" s="35">
        <f>IF(R144*Dati!$N$6+SUM(V144:X144)&lt;K144,R144*Dati!$N$6,K144-SUM(V144:X144))</f>
        <v>0</v>
      </c>
      <c r="Z144" s="35">
        <f>IF($Q144*Dati!$Q$5+SUM(V144:Y144)&lt;$K144,$Q144*Dati!$Q$5,$K144-SUM(V144:Y144))</f>
        <v>0</v>
      </c>
      <c r="AA144" s="35">
        <f>IF($Q144*Dati!$P$5+SUM(V144:Z144)&lt;$K144,$Q144*Dati!$P$5,$K144-SUM(V144:Z144))</f>
        <v>0</v>
      </c>
      <c r="AB144" s="35">
        <f>IF($Q144*Dati!$O$5+SUM(V144:AA144)&lt;$K144,$Q144*Dati!$O$5,$K144-SUM(V144:AA144))</f>
        <v>0</v>
      </c>
      <c r="AC144" s="35">
        <f>IF($Q144*Dati!$N$5+SUM(V144:AB144)&lt;$K144,$Q144*Dati!$N$5,$K144-SUM(V144:AB144))</f>
        <v>0</v>
      </c>
      <c r="AD144" s="35">
        <f>IF($P144*Dati!$Q$4+SUM(V144:AC144)&lt;$K144,$P144*Dati!$Q$4,$K144-SUM(V144:AC144))</f>
        <v>0</v>
      </c>
      <c r="AE144" s="35">
        <f>IF($P144*Dati!$P$4+SUM(V144:AD144)&lt;$K144,$P144*Dati!$P$4,$K144-SUM(V144:AD144))</f>
        <v>0</v>
      </c>
      <c r="AF144" s="35">
        <f>IF($P144*Dati!$O$4+SUM(V144:AE144)&lt;$K144,$P144*Dati!$O$4,$K144-SUM(V144:AE144))</f>
        <v>0</v>
      </c>
      <c r="AG144" s="35">
        <f>IF($P144*Dati!$N$4+SUM(V144:AF144)&lt;$K144,$P144*Dati!$N$4,$K144-SUM(V144:AF144))</f>
        <v>0</v>
      </c>
      <c r="AH144" s="35">
        <f>IF($O144*Dati!$Q$3+SUM(V144:AG144)&lt;$K144,$O144*Dati!$Q$3,$K144-SUM(V144:AG144))</f>
        <v>0</v>
      </c>
      <c r="AI144" s="35">
        <f>IF($O144*Dati!$P$3+SUM(V144:AH144)&lt;$K144,$O144*Dati!$P$3,$K144-SUM(V144:AH144))</f>
        <v>0</v>
      </c>
      <c r="AJ144" s="35">
        <f>IF($O144*Dati!$O$3+SUM(V144:AI144)&lt;$K144,$O144*Dati!$O$3,$K144-SUM(V144:AI144))</f>
        <v>0</v>
      </c>
      <c r="AK144" s="35">
        <f>IF($O144*Dati!$N$3+SUM(V144:AJ144)&lt;$K144,$O144*Dati!$N$3,$K144-SUM(V144:AJ144))</f>
        <v>0</v>
      </c>
      <c r="AL144" s="35">
        <f t="shared" si="50"/>
        <v>240</v>
      </c>
      <c r="AM144" s="3">
        <f>(V144*Dati!$U$6+W144*Dati!$T$6+X144*Dati!$S$6+Y144*Dati!$R$6)+(Z144*Dati!$U$5+AA144*Dati!$T$5+AB144*Dati!$S$5+AC144*Dati!$R$5)+(AD144*Dati!$U$4+AE144*Dati!$T$4+AF144*Dati!$S$4+AG144*Dati!$R$4)+(AH144*Dati!$U$3+AI144*Dati!$T$3+AJ144*Dati!$S$3+AK144*Dati!$R$3)</f>
        <v>91380</v>
      </c>
      <c r="AN144" s="34">
        <f t="shared" si="62"/>
        <v>1</v>
      </c>
      <c r="AO144" s="34">
        <f t="shared" si="62"/>
        <v>0</v>
      </c>
      <c r="AP144" s="34">
        <f t="shared" si="40"/>
        <v>0</v>
      </c>
      <c r="AQ144" s="34">
        <f t="shared" si="41"/>
        <v>0</v>
      </c>
      <c r="AR144" s="6">
        <f>AN144*Dati!$B$21+AO144*Dati!$B$22+AP144*Dati!$B$23+AQ144*Dati!$B$24</f>
        <v>2000</v>
      </c>
    </row>
    <row r="145" spans="1:44" x14ac:dyDescent="0.25">
      <c r="A145" s="49"/>
      <c r="B145" s="11">
        <f t="shared" si="51"/>
        <v>143</v>
      </c>
      <c r="C145" s="3">
        <f t="shared" si="52"/>
        <v>3397343.099999995</v>
      </c>
      <c r="D145" s="3">
        <f t="shared" si="53"/>
        <v>41380</v>
      </c>
      <c r="E145" s="3">
        <f>IF(D145&gt;0,(IF(D145&lt;Dati!$B$46,D145*Dati!$B$47,Dati!$B$46*Dati!$B$47)+IF(IF(D145-Dati!$B$46&gt;0,D145-Dati!$B$46,0)&lt;(Dati!$C$46-Dati!$B$46),IF(D145-Dati!$B$46&gt;0,D145-Dati!$B$46,0)*Dati!$C$47,(Dati!$C$46-Dati!$B$46)*Dati!$C$47)+IF(IF(D145-Dati!$C$46&gt;0,D145-Dati!$C$46,0)&lt;(Dati!$D$46-Dati!$C$46),IF(D145-Dati!$C$46&gt;0,D145-Dati!$C$46,0)*Dati!$D$47,(Dati!$D$46-Dati!$C$46)*Dati!$D$47)+IF(IF(D145-Dati!$D$46&gt;0,D145-Dati!$D$46,0)&lt;(Dati!$E$46-Dati!$D$46),IF(D145-Dati!$D$46&gt;0,D145-Dati!$D$46,0)*Dati!$E$47,(Dati!$E$46-Dati!$D$46)*Dati!$E$47)+IF(D145-Dati!$E$46&gt;0,D145-Dati!$E$46,0)*Dati!$F$47),0)</f>
        <v>17224.233333333334</v>
      </c>
      <c r="F145" s="3">
        <f t="shared" si="47"/>
        <v>24155.766666666666</v>
      </c>
      <c r="G145" s="39">
        <f t="shared" si="54"/>
        <v>1</v>
      </c>
      <c r="H145" s="39">
        <f t="shared" si="55"/>
        <v>0</v>
      </c>
      <c r="I145" s="39">
        <f t="shared" si="56"/>
        <v>0</v>
      </c>
      <c r="J145" s="39">
        <f t="shared" si="57"/>
        <v>0</v>
      </c>
      <c r="K145" s="37">
        <f>G145*Dati!$F$9+H145*Dati!$F$10+I145*Dati!$F$11+Simulazione!J145*Dati!$F$12</f>
        <v>450</v>
      </c>
      <c r="L145" s="37">
        <f>G145*Dati!$H$9+H145*Dati!$H$10+I145*Dati!$H$11+Simulazione!J145*Dati!$H$12</f>
        <v>1</v>
      </c>
      <c r="M145" s="9">
        <f>G145*Dati!$E$9+H145*Dati!$E$10+I145*Dati!$E$11+Simulazione!J145*Dati!$E$12</f>
        <v>8000</v>
      </c>
      <c r="N145" s="9">
        <f>IF(G145-G144=0,0,(G145-G144)*Dati!$J$9)+IF(H145-H144=0,0,(H145-H144)*Dati!$J$10)+IF(I145-I144=0,0,(I145-I144)*Dati!$J$11)+IF(J145-J144=0,0,(J145-J144)*Dati!$J$12)</f>
        <v>0</v>
      </c>
      <c r="O145" s="34">
        <f t="shared" si="58"/>
        <v>0</v>
      </c>
      <c r="P145" s="34">
        <f t="shared" si="59"/>
        <v>0</v>
      </c>
      <c r="Q145" s="34">
        <f t="shared" si="60"/>
        <v>0</v>
      </c>
      <c r="R145" s="34">
        <f t="shared" si="61"/>
        <v>1</v>
      </c>
      <c r="S145" s="40">
        <f t="shared" si="48"/>
        <v>1</v>
      </c>
      <c r="T145" s="43">
        <f t="shared" si="49"/>
        <v>1</v>
      </c>
      <c r="U145" s="3">
        <f>O145*Dati!$B$3+Simulazione!P145*Dati!$B$4+Simulazione!Q145*Dati!$B$5+Simulazione!R145*Dati!$B$6</f>
        <v>40000</v>
      </c>
      <c r="V145" s="35">
        <f>IF(R145*Dati!$Q$6&lt;K145,R145*Dati!$Q$6,K145)</f>
        <v>108</v>
      </c>
      <c r="W145" s="35">
        <f>IF(R145*Dati!$P$6+SUM(V145:V145)&lt;K145,R145*Dati!$P$6,K145-SUM(V145:V145))</f>
        <v>132</v>
      </c>
      <c r="X145" s="35">
        <f>IF(R145*Dati!$O$6+SUM(V145:W145)&lt;K145,R145*Dati!$O$6,K145-SUM(V145:W145))</f>
        <v>0</v>
      </c>
      <c r="Y145" s="35">
        <f>IF(R145*Dati!$N$6+SUM(V145:X145)&lt;K145,R145*Dati!$N$6,K145-SUM(V145:X145))</f>
        <v>0</v>
      </c>
      <c r="Z145" s="35">
        <f>IF($Q145*Dati!$Q$5+SUM(V145:Y145)&lt;$K145,$Q145*Dati!$Q$5,$K145-SUM(V145:Y145))</f>
        <v>0</v>
      </c>
      <c r="AA145" s="35">
        <f>IF($Q145*Dati!$P$5+SUM(V145:Z145)&lt;$K145,$Q145*Dati!$P$5,$K145-SUM(V145:Z145))</f>
        <v>0</v>
      </c>
      <c r="AB145" s="35">
        <f>IF($Q145*Dati!$O$5+SUM(V145:AA145)&lt;$K145,$Q145*Dati!$O$5,$K145-SUM(V145:AA145))</f>
        <v>0</v>
      </c>
      <c r="AC145" s="35">
        <f>IF($Q145*Dati!$N$5+SUM(V145:AB145)&lt;$K145,$Q145*Dati!$N$5,$K145-SUM(V145:AB145))</f>
        <v>0</v>
      </c>
      <c r="AD145" s="35">
        <f>IF($P145*Dati!$Q$4+SUM(V145:AC145)&lt;$K145,$P145*Dati!$Q$4,$K145-SUM(V145:AC145))</f>
        <v>0</v>
      </c>
      <c r="AE145" s="35">
        <f>IF($P145*Dati!$P$4+SUM(V145:AD145)&lt;$K145,$P145*Dati!$P$4,$K145-SUM(V145:AD145))</f>
        <v>0</v>
      </c>
      <c r="AF145" s="35">
        <f>IF($P145*Dati!$O$4+SUM(V145:AE145)&lt;$K145,$P145*Dati!$O$4,$K145-SUM(V145:AE145))</f>
        <v>0</v>
      </c>
      <c r="AG145" s="35">
        <f>IF($P145*Dati!$N$4+SUM(V145:AF145)&lt;$K145,$P145*Dati!$N$4,$K145-SUM(V145:AF145))</f>
        <v>0</v>
      </c>
      <c r="AH145" s="35">
        <f>IF($O145*Dati!$Q$3+SUM(V145:AG145)&lt;$K145,$O145*Dati!$Q$3,$K145-SUM(V145:AG145))</f>
        <v>0</v>
      </c>
      <c r="AI145" s="35">
        <f>IF($O145*Dati!$P$3+SUM(V145:AH145)&lt;$K145,$O145*Dati!$P$3,$K145-SUM(V145:AH145))</f>
        <v>0</v>
      </c>
      <c r="AJ145" s="35">
        <f>IF($O145*Dati!$O$3+SUM(V145:AI145)&lt;$K145,$O145*Dati!$O$3,$K145-SUM(V145:AI145))</f>
        <v>0</v>
      </c>
      <c r="AK145" s="35">
        <f>IF($O145*Dati!$N$3+SUM(V145:AJ145)&lt;$K145,$O145*Dati!$N$3,$K145-SUM(V145:AJ145))</f>
        <v>0</v>
      </c>
      <c r="AL145" s="35">
        <f t="shared" si="50"/>
        <v>240</v>
      </c>
      <c r="AM145" s="3">
        <f>(V145*Dati!$U$6+W145*Dati!$T$6+X145*Dati!$S$6+Y145*Dati!$R$6)+(Z145*Dati!$U$5+AA145*Dati!$T$5+AB145*Dati!$S$5+AC145*Dati!$R$5)+(AD145*Dati!$U$4+AE145*Dati!$T$4+AF145*Dati!$S$4+AG145*Dati!$R$4)+(AH145*Dati!$U$3+AI145*Dati!$T$3+AJ145*Dati!$S$3+AK145*Dati!$R$3)</f>
        <v>91380</v>
      </c>
      <c r="AN145" s="34">
        <f t="shared" si="62"/>
        <v>1</v>
      </c>
      <c r="AO145" s="34">
        <f t="shared" si="62"/>
        <v>0</v>
      </c>
      <c r="AP145" s="34">
        <f t="shared" si="40"/>
        <v>0</v>
      </c>
      <c r="AQ145" s="34">
        <f t="shared" si="41"/>
        <v>0</v>
      </c>
      <c r="AR145" s="6">
        <f>AN145*Dati!$B$21+AO145*Dati!$B$22+AP145*Dati!$B$23+AQ145*Dati!$B$24</f>
        <v>2000</v>
      </c>
    </row>
    <row r="146" spans="1:44" x14ac:dyDescent="0.25">
      <c r="A146" s="50"/>
      <c r="B146" s="11">
        <f t="shared" si="51"/>
        <v>144</v>
      </c>
      <c r="C146" s="3">
        <f t="shared" si="52"/>
        <v>3421498.8666666616</v>
      </c>
      <c r="D146" s="3">
        <f t="shared" si="53"/>
        <v>41380</v>
      </c>
      <c r="E146" s="3">
        <f>IF(D146&gt;0,(IF(D146&lt;Dati!$B$46,D146*Dati!$B$47,Dati!$B$46*Dati!$B$47)+IF(IF(D146-Dati!$B$46&gt;0,D146-Dati!$B$46,0)&lt;(Dati!$C$46-Dati!$B$46),IF(D146-Dati!$B$46&gt;0,D146-Dati!$B$46,0)*Dati!$C$47,(Dati!$C$46-Dati!$B$46)*Dati!$C$47)+IF(IF(D146-Dati!$C$46&gt;0,D146-Dati!$C$46,0)&lt;(Dati!$D$46-Dati!$C$46),IF(D146-Dati!$C$46&gt;0,D146-Dati!$C$46,0)*Dati!$D$47,(Dati!$D$46-Dati!$C$46)*Dati!$D$47)+IF(IF(D146-Dati!$D$46&gt;0,D146-Dati!$D$46,0)&lt;(Dati!$E$46-Dati!$D$46),IF(D146-Dati!$D$46&gt;0,D146-Dati!$D$46,0)*Dati!$E$47,(Dati!$E$46-Dati!$D$46)*Dati!$E$47)+IF(D146-Dati!$E$46&gt;0,D146-Dati!$E$46,0)*Dati!$F$47),0)</f>
        <v>17224.233333333334</v>
      </c>
      <c r="F146" s="3">
        <f t="shared" si="47"/>
        <v>24155.766666666666</v>
      </c>
      <c r="G146" s="39">
        <f t="shared" si="54"/>
        <v>1</v>
      </c>
      <c r="H146" s="39">
        <f t="shared" si="55"/>
        <v>0</v>
      </c>
      <c r="I146" s="39">
        <f t="shared" si="56"/>
        <v>0</v>
      </c>
      <c r="J146" s="39">
        <f t="shared" si="57"/>
        <v>0</v>
      </c>
      <c r="K146" s="37">
        <f>G146*Dati!$F$9+H146*Dati!$F$10+I146*Dati!$F$11+Simulazione!J146*Dati!$F$12</f>
        <v>450</v>
      </c>
      <c r="L146" s="37">
        <f>G146*Dati!$H$9+H146*Dati!$H$10+I146*Dati!$H$11+Simulazione!J146*Dati!$H$12</f>
        <v>1</v>
      </c>
      <c r="M146" s="9">
        <f>G146*Dati!$E$9+H146*Dati!$E$10+I146*Dati!$E$11+Simulazione!J146*Dati!$E$12</f>
        <v>8000</v>
      </c>
      <c r="N146" s="9">
        <f>IF(G146-G145=0,0,(G146-G145)*Dati!$J$9)+IF(H146-H145=0,0,(H146-H145)*Dati!$J$10)+IF(I146-I145=0,0,(I146-I145)*Dati!$J$11)+IF(J146-J145=0,0,(J146-J145)*Dati!$J$12)</f>
        <v>0</v>
      </c>
      <c r="O146" s="34">
        <f t="shared" si="58"/>
        <v>0</v>
      </c>
      <c r="P146" s="34">
        <f t="shared" si="59"/>
        <v>0</v>
      </c>
      <c r="Q146" s="34">
        <f t="shared" si="60"/>
        <v>0</v>
      </c>
      <c r="R146" s="34">
        <f t="shared" si="61"/>
        <v>1</v>
      </c>
      <c r="S146" s="40">
        <f t="shared" si="48"/>
        <v>1</v>
      </c>
      <c r="T146" s="43">
        <f t="shared" si="49"/>
        <v>1</v>
      </c>
      <c r="U146" s="3">
        <f>O146*Dati!$B$3+Simulazione!P146*Dati!$B$4+Simulazione!Q146*Dati!$B$5+Simulazione!R146*Dati!$B$6</f>
        <v>40000</v>
      </c>
      <c r="V146" s="35">
        <f>IF(R146*Dati!$Q$6&lt;K146,R146*Dati!$Q$6,K146)</f>
        <v>108</v>
      </c>
      <c r="W146" s="35">
        <f>IF(R146*Dati!$P$6+SUM(V146:V146)&lt;K146,R146*Dati!$P$6,K146-SUM(V146:V146))</f>
        <v>132</v>
      </c>
      <c r="X146" s="35">
        <f>IF(R146*Dati!$O$6+SUM(V146:W146)&lt;K146,R146*Dati!$O$6,K146-SUM(V146:W146))</f>
        <v>0</v>
      </c>
      <c r="Y146" s="35">
        <f>IF(R146*Dati!$N$6+SUM(V146:X146)&lt;K146,R146*Dati!$N$6,K146-SUM(V146:X146))</f>
        <v>0</v>
      </c>
      <c r="Z146" s="35">
        <f>IF($Q146*Dati!$Q$5+SUM(V146:Y146)&lt;$K146,$Q146*Dati!$Q$5,$K146-SUM(V146:Y146))</f>
        <v>0</v>
      </c>
      <c r="AA146" s="35">
        <f>IF($Q146*Dati!$P$5+SUM(V146:Z146)&lt;$K146,$Q146*Dati!$P$5,$K146-SUM(V146:Z146))</f>
        <v>0</v>
      </c>
      <c r="AB146" s="35">
        <f>IF($Q146*Dati!$O$5+SUM(V146:AA146)&lt;$K146,$Q146*Dati!$O$5,$K146-SUM(V146:AA146))</f>
        <v>0</v>
      </c>
      <c r="AC146" s="35">
        <f>IF($Q146*Dati!$N$5+SUM(V146:AB146)&lt;$K146,$Q146*Dati!$N$5,$K146-SUM(V146:AB146))</f>
        <v>0</v>
      </c>
      <c r="AD146" s="35">
        <f>IF($P146*Dati!$Q$4+SUM(V146:AC146)&lt;$K146,$P146*Dati!$Q$4,$K146-SUM(V146:AC146))</f>
        <v>0</v>
      </c>
      <c r="AE146" s="35">
        <f>IF($P146*Dati!$P$4+SUM(V146:AD146)&lt;$K146,$P146*Dati!$P$4,$K146-SUM(V146:AD146))</f>
        <v>0</v>
      </c>
      <c r="AF146" s="35">
        <f>IF($P146*Dati!$O$4+SUM(V146:AE146)&lt;$K146,$P146*Dati!$O$4,$K146-SUM(V146:AE146))</f>
        <v>0</v>
      </c>
      <c r="AG146" s="35">
        <f>IF($P146*Dati!$N$4+SUM(V146:AF146)&lt;$K146,$P146*Dati!$N$4,$K146-SUM(V146:AF146))</f>
        <v>0</v>
      </c>
      <c r="AH146" s="35">
        <f>IF($O146*Dati!$Q$3+SUM(V146:AG146)&lt;$K146,$O146*Dati!$Q$3,$K146-SUM(V146:AG146))</f>
        <v>0</v>
      </c>
      <c r="AI146" s="35">
        <f>IF($O146*Dati!$P$3+SUM(V146:AH146)&lt;$K146,$O146*Dati!$P$3,$K146-SUM(V146:AH146))</f>
        <v>0</v>
      </c>
      <c r="AJ146" s="35">
        <f>IF($O146*Dati!$O$3+SUM(V146:AI146)&lt;$K146,$O146*Dati!$O$3,$K146-SUM(V146:AI146))</f>
        <v>0</v>
      </c>
      <c r="AK146" s="35">
        <f>IF($O146*Dati!$N$3+SUM(V146:AJ146)&lt;$K146,$O146*Dati!$N$3,$K146-SUM(V146:AJ146))</f>
        <v>0</v>
      </c>
      <c r="AL146" s="35">
        <f t="shared" si="50"/>
        <v>240</v>
      </c>
      <c r="AM146" s="3">
        <f>(V146*Dati!$U$6+W146*Dati!$T$6+X146*Dati!$S$6+Y146*Dati!$R$6)+(Z146*Dati!$U$5+AA146*Dati!$T$5+AB146*Dati!$S$5+AC146*Dati!$R$5)+(AD146*Dati!$U$4+AE146*Dati!$T$4+AF146*Dati!$S$4+AG146*Dati!$R$4)+(AH146*Dati!$U$3+AI146*Dati!$T$3+AJ146*Dati!$S$3+AK146*Dati!$R$3)</f>
        <v>91380</v>
      </c>
      <c r="AN146" s="34">
        <f t="shared" si="62"/>
        <v>1</v>
      </c>
      <c r="AO146" s="34">
        <f t="shared" si="62"/>
        <v>0</v>
      </c>
      <c r="AP146" s="34">
        <f t="shared" si="40"/>
        <v>0</v>
      </c>
      <c r="AQ146" s="34">
        <f t="shared" si="41"/>
        <v>0</v>
      </c>
      <c r="AR146" s="6">
        <f>AN146*Dati!$B$21+AO146*Dati!$B$22+AP146*Dati!$B$23+AQ146*Dati!$B$24</f>
        <v>2000</v>
      </c>
    </row>
    <row r="147" spans="1:44" ht="15" customHeight="1" x14ac:dyDescent="0.25">
      <c r="A147" s="48">
        <f t="shared" ref="A147" si="64">A135+1</f>
        <v>13</v>
      </c>
      <c r="B147" s="11">
        <f t="shared" si="51"/>
        <v>145</v>
      </c>
      <c r="C147" s="3">
        <f t="shared" si="52"/>
        <v>3445654.6333333282</v>
      </c>
      <c r="D147" s="3">
        <f t="shared" si="53"/>
        <v>41380</v>
      </c>
      <c r="E147" s="3">
        <f>IF(D147&gt;0,(IF(D147&lt;Dati!$B$46,D147*Dati!$B$47,Dati!$B$46*Dati!$B$47)+IF(IF(D147-Dati!$B$46&gt;0,D147-Dati!$B$46,0)&lt;(Dati!$C$46-Dati!$B$46),IF(D147-Dati!$B$46&gt;0,D147-Dati!$B$46,0)*Dati!$C$47,(Dati!$C$46-Dati!$B$46)*Dati!$C$47)+IF(IF(D147-Dati!$C$46&gt;0,D147-Dati!$C$46,0)&lt;(Dati!$D$46-Dati!$C$46),IF(D147-Dati!$C$46&gt;0,D147-Dati!$C$46,0)*Dati!$D$47,(Dati!$D$46-Dati!$C$46)*Dati!$D$47)+IF(IF(D147-Dati!$D$46&gt;0,D147-Dati!$D$46,0)&lt;(Dati!$E$46-Dati!$D$46),IF(D147-Dati!$D$46&gt;0,D147-Dati!$D$46,0)*Dati!$E$47,(Dati!$E$46-Dati!$D$46)*Dati!$E$47)+IF(D147-Dati!$E$46&gt;0,D147-Dati!$E$46,0)*Dati!$F$47),0)</f>
        <v>17224.233333333334</v>
      </c>
      <c r="F147" s="3">
        <f t="shared" si="47"/>
        <v>24155.766666666666</v>
      </c>
      <c r="G147" s="39">
        <f t="shared" si="54"/>
        <v>1</v>
      </c>
      <c r="H147" s="39">
        <f t="shared" si="55"/>
        <v>0</v>
      </c>
      <c r="I147" s="39">
        <f t="shared" si="56"/>
        <v>0</v>
      </c>
      <c r="J147" s="39">
        <f t="shared" si="57"/>
        <v>0</v>
      </c>
      <c r="K147" s="37">
        <f>G147*Dati!$F$9+H147*Dati!$F$10+I147*Dati!$F$11+Simulazione!J147*Dati!$F$12</f>
        <v>450</v>
      </c>
      <c r="L147" s="37">
        <f>G147*Dati!$H$9+H147*Dati!$H$10+I147*Dati!$H$11+Simulazione!J147*Dati!$H$12</f>
        <v>1</v>
      </c>
      <c r="M147" s="9">
        <f>G147*Dati!$E$9+H147*Dati!$E$10+I147*Dati!$E$11+Simulazione!J147*Dati!$E$12</f>
        <v>8000</v>
      </c>
      <c r="N147" s="9">
        <f>IF(G147-G146=0,0,(G147-G146)*Dati!$J$9)+IF(H147-H146=0,0,(H147-H146)*Dati!$J$10)+IF(I147-I146=0,0,(I147-I146)*Dati!$J$11)+IF(J147-J146=0,0,(J147-J146)*Dati!$J$12)</f>
        <v>0</v>
      </c>
      <c r="O147" s="34">
        <f t="shared" si="58"/>
        <v>0</v>
      </c>
      <c r="P147" s="34">
        <f t="shared" si="59"/>
        <v>0</v>
      </c>
      <c r="Q147" s="34">
        <f t="shared" si="60"/>
        <v>0</v>
      </c>
      <c r="R147" s="34">
        <f t="shared" si="61"/>
        <v>1</v>
      </c>
      <c r="S147" s="40">
        <f t="shared" si="48"/>
        <v>1</v>
      </c>
      <c r="T147" s="43">
        <f t="shared" si="49"/>
        <v>1</v>
      </c>
      <c r="U147" s="3">
        <f>O147*Dati!$B$3+Simulazione!P147*Dati!$B$4+Simulazione!Q147*Dati!$B$5+Simulazione!R147*Dati!$B$6</f>
        <v>40000</v>
      </c>
      <c r="V147" s="35">
        <f>IF(R147*Dati!$Q$6&lt;K147,R147*Dati!$Q$6,K147)</f>
        <v>108</v>
      </c>
      <c r="W147" s="35">
        <f>IF(R147*Dati!$P$6+SUM(V147:V147)&lt;K147,R147*Dati!$P$6,K147-SUM(V147:V147))</f>
        <v>132</v>
      </c>
      <c r="X147" s="35">
        <f>IF(R147*Dati!$O$6+SUM(V147:W147)&lt;K147,R147*Dati!$O$6,K147-SUM(V147:W147))</f>
        <v>0</v>
      </c>
      <c r="Y147" s="35">
        <f>IF(R147*Dati!$N$6+SUM(V147:X147)&lt;K147,R147*Dati!$N$6,K147-SUM(V147:X147))</f>
        <v>0</v>
      </c>
      <c r="Z147" s="35">
        <f>IF($Q147*Dati!$Q$5+SUM(V147:Y147)&lt;$K147,$Q147*Dati!$Q$5,$K147-SUM(V147:Y147))</f>
        <v>0</v>
      </c>
      <c r="AA147" s="35">
        <f>IF($Q147*Dati!$P$5+SUM(V147:Z147)&lt;$K147,$Q147*Dati!$P$5,$K147-SUM(V147:Z147))</f>
        <v>0</v>
      </c>
      <c r="AB147" s="35">
        <f>IF($Q147*Dati!$O$5+SUM(V147:AA147)&lt;$K147,$Q147*Dati!$O$5,$K147-SUM(V147:AA147))</f>
        <v>0</v>
      </c>
      <c r="AC147" s="35">
        <f>IF($Q147*Dati!$N$5+SUM(V147:AB147)&lt;$K147,$Q147*Dati!$N$5,$K147-SUM(V147:AB147))</f>
        <v>0</v>
      </c>
      <c r="AD147" s="35">
        <f>IF($P147*Dati!$Q$4+SUM(V147:AC147)&lt;$K147,$P147*Dati!$Q$4,$K147-SUM(V147:AC147))</f>
        <v>0</v>
      </c>
      <c r="AE147" s="35">
        <f>IF($P147*Dati!$P$4+SUM(V147:AD147)&lt;$K147,$P147*Dati!$P$4,$K147-SUM(V147:AD147))</f>
        <v>0</v>
      </c>
      <c r="AF147" s="35">
        <f>IF($P147*Dati!$O$4+SUM(V147:AE147)&lt;$K147,$P147*Dati!$O$4,$K147-SUM(V147:AE147))</f>
        <v>0</v>
      </c>
      <c r="AG147" s="35">
        <f>IF($P147*Dati!$N$4+SUM(V147:AF147)&lt;$K147,$P147*Dati!$N$4,$K147-SUM(V147:AF147))</f>
        <v>0</v>
      </c>
      <c r="AH147" s="35">
        <f>IF($O147*Dati!$Q$3+SUM(V147:AG147)&lt;$K147,$O147*Dati!$Q$3,$K147-SUM(V147:AG147))</f>
        <v>0</v>
      </c>
      <c r="AI147" s="35">
        <f>IF($O147*Dati!$P$3+SUM(V147:AH147)&lt;$K147,$O147*Dati!$P$3,$K147-SUM(V147:AH147))</f>
        <v>0</v>
      </c>
      <c r="AJ147" s="35">
        <f>IF($O147*Dati!$O$3+SUM(V147:AI147)&lt;$K147,$O147*Dati!$O$3,$K147-SUM(V147:AI147))</f>
        <v>0</v>
      </c>
      <c r="AK147" s="35">
        <f>IF($O147*Dati!$N$3+SUM(V147:AJ147)&lt;$K147,$O147*Dati!$N$3,$K147-SUM(V147:AJ147))</f>
        <v>0</v>
      </c>
      <c r="AL147" s="35">
        <f t="shared" si="50"/>
        <v>240</v>
      </c>
      <c r="AM147" s="3">
        <f>(V147*Dati!$U$6+W147*Dati!$T$6+X147*Dati!$S$6+Y147*Dati!$R$6)+(Z147*Dati!$U$5+AA147*Dati!$T$5+AB147*Dati!$S$5+AC147*Dati!$R$5)+(AD147*Dati!$U$4+AE147*Dati!$T$4+AF147*Dati!$S$4+AG147*Dati!$R$4)+(AH147*Dati!$U$3+AI147*Dati!$T$3+AJ147*Dati!$S$3+AK147*Dati!$R$3)</f>
        <v>91380</v>
      </c>
      <c r="AN147" s="34">
        <f t="shared" si="62"/>
        <v>1</v>
      </c>
      <c r="AO147" s="34">
        <f t="shared" si="62"/>
        <v>0</v>
      </c>
      <c r="AP147" s="34">
        <f t="shared" si="40"/>
        <v>0</v>
      </c>
      <c r="AQ147" s="34">
        <f t="shared" si="41"/>
        <v>0</v>
      </c>
      <c r="AR147" s="6">
        <f>AN147*Dati!$B$21+AO147*Dati!$B$22+AP147*Dati!$B$23+AQ147*Dati!$B$24</f>
        <v>2000</v>
      </c>
    </row>
    <row r="148" spans="1:44" x14ac:dyDescent="0.25">
      <c r="A148" s="49"/>
      <c r="B148" s="11">
        <f t="shared" si="51"/>
        <v>146</v>
      </c>
      <c r="C148" s="3">
        <f t="shared" si="52"/>
        <v>3469810.3999999948</v>
      </c>
      <c r="D148" s="3">
        <f t="shared" si="53"/>
        <v>41380</v>
      </c>
      <c r="E148" s="3">
        <f>IF(D148&gt;0,(IF(D148&lt;Dati!$B$46,D148*Dati!$B$47,Dati!$B$46*Dati!$B$47)+IF(IF(D148-Dati!$B$46&gt;0,D148-Dati!$B$46,0)&lt;(Dati!$C$46-Dati!$B$46),IF(D148-Dati!$B$46&gt;0,D148-Dati!$B$46,0)*Dati!$C$47,(Dati!$C$46-Dati!$B$46)*Dati!$C$47)+IF(IF(D148-Dati!$C$46&gt;0,D148-Dati!$C$46,0)&lt;(Dati!$D$46-Dati!$C$46),IF(D148-Dati!$C$46&gt;0,D148-Dati!$C$46,0)*Dati!$D$47,(Dati!$D$46-Dati!$C$46)*Dati!$D$47)+IF(IF(D148-Dati!$D$46&gt;0,D148-Dati!$D$46,0)&lt;(Dati!$E$46-Dati!$D$46),IF(D148-Dati!$D$46&gt;0,D148-Dati!$D$46,0)*Dati!$E$47,(Dati!$E$46-Dati!$D$46)*Dati!$E$47)+IF(D148-Dati!$E$46&gt;0,D148-Dati!$E$46,0)*Dati!$F$47),0)</f>
        <v>17224.233333333334</v>
      </c>
      <c r="F148" s="3">
        <f t="shared" si="47"/>
        <v>24155.766666666666</v>
      </c>
      <c r="G148" s="39">
        <f t="shared" si="54"/>
        <v>1</v>
      </c>
      <c r="H148" s="39">
        <f t="shared" si="55"/>
        <v>0</v>
      </c>
      <c r="I148" s="39">
        <f t="shared" si="56"/>
        <v>0</v>
      </c>
      <c r="J148" s="39">
        <f t="shared" si="57"/>
        <v>0</v>
      </c>
      <c r="K148" s="37">
        <f>G148*Dati!$F$9+H148*Dati!$F$10+I148*Dati!$F$11+Simulazione!J148*Dati!$F$12</f>
        <v>450</v>
      </c>
      <c r="L148" s="37">
        <f>G148*Dati!$H$9+H148*Dati!$H$10+I148*Dati!$H$11+Simulazione!J148*Dati!$H$12</f>
        <v>1</v>
      </c>
      <c r="M148" s="9">
        <f>G148*Dati!$E$9+H148*Dati!$E$10+I148*Dati!$E$11+Simulazione!J148*Dati!$E$12</f>
        <v>8000</v>
      </c>
      <c r="N148" s="9">
        <f>IF(G148-G147=0,0,(G148-G147)*Dati!$J$9)+IF(H148-H147=0,0,(H148-H147)*Dati!$J$10)+IF(I148-I147=0,0,(I148-I147)*Dati!$J$11)+IF(J148-J147=0,0,(J148-J147)*Dati!$J$12)</f>
        <v>0</v>
      </c>
      <c r="O148" s="34">
        <f t="shared" si="58"/>
        <v>0</v>
      </c>
      <c r="P148" s="34">
        <f t="shared" si="59"/>
        <v>0</v>
      </c>
      <c r="Q148" s="34">
        <f t="shared" si="60"/>
        <v>0</v>
      </c>
      <c r="R148" s="34">
        <f t="shared" si="61"/>
        <v>1</v>
      </c>
      <c r="S148" s="40">
        <f t="shared" si="48"/>
        <v>1</v>
      </c>
      <c r="T148" s="43">
        <f t="shared" si="49"/>
        <v>1</v>
      </c>
      <c r="U148" s="3">
        <f>O148*Dati!$B$3+Simulazione!P148*Dati!$B$4+Simulazione!Q148*Dati!$B$5+Simulazione!R148*Dati!$B$6</f>
        <v>40000</v>
      </c>
      <c r="V148" s="35">
        <f>IF(R148*Dati!$Q$6&lt;K148,R148*Dati!$Q$6,K148)</f>
        <v>108</v>
      </c>
      <c r="W148" s="35">
        <f>IF(R148*Dati!$P$6+SUM(V148:V148)&lt;K148,R148*Dati!$P$6,K148-SUM(V148:V148))</f>
        <v>132</v>
      </c>
      <c r="X148" s="35">
        <f>IF(R148*Dati!$O$6+SUM(V148:W148)&lt;K148,R148*Dati!$O$6,K148-SUM(V148:W148))</f>
        <v>0</v>
      </c>
      <c r="Y148" s="35">
        <f>IF(R148*Dati!$N$6+SUM(V148:X148)&lt;K148,R148*Dati!$N$6,K148-SUM(V148:X148))</f>
        <v>0</v>
      </c>
      <c r="Z148" s="35">
        <f>IF($Q148*Dati!$Q$5+SUM(V148:Y148)&lt;$K148,$Q148*Dati!$Q$5,$K148-SUM(V148:Y148))</f>
        <v>0</v>
      </c>
      <c r="AA148" s="35">
        <f>IF($Q148*Dati!$P$5+SUM(V148:Z148)&lt;$K148,$Q148*Dati!$P$5,$K148-SUM(V148:Z148))</f>
        <v>0</v>
      </c>
      <c r="AB148" s="35">
        <f>IF($Q148*Dati!$O$5+SUM(V148:AA148)&lt;$K148,$Q148*Dati!$O$5,$K148-SUM(V148:AA148))</f>
        <v>0</v>
      </c>
      <c r="AC148" s="35">
        <f>IF($Q148*Dati!$N$5+SUM(V148:AB148)&lt;$K148,$Q148*Dati!$N$5,$K148-SUM(V148:AB148))</f>
        <v>0</v>
      </c>
      <c r="AD148" s="35">
        <f>IF($P148*Dati!$Q$4+SUM(V148:AC148)&lt;$K148,$P148*Dati!$Q$4,$K148-SUM(V148:AC148))</f>
        <v>0</v>
      </c>
      <c r="AE148" s="35">
        <f>IF($P148*Dati!$P$4+SUM(V148:AD148)&lt;$K148,$P148*Dati!$P$4,$K148-SUM(V148:AD148))</f>
        <v>0</v>
      </c>
      <c r="AF148" s="35">
        <f>IF($P148*Dati!$O$4+SUM(V148:AE148)&lt;$K148,$P148*Dati!$O$4,$K148-SUM(V148:AE148))</f>
        <v>0</v>
      </c>
      <c r="AG148" s="35">
        <f>IF($P148*Dati!$N$4+SUM(V148:AF148)&lt;$K148,$P148*Dati!$N$4,$K148-SUM(V148:AF148))</f>
        <v>0</v>
      </c>
      <c r="AH148" s="35">
        <f>IF($O148*Dati!$Q$3+SUM(V148:AG148)&lt;$K148,$O148*Dati!$Q$3,$K148-SUM(V148:AG148))</f>
        <v>0</v>
      </c>
      <c r="AI148" s="35">
        <f>IF($O148*Dati!$P$3+SUM(V148:AH148)&lt;$K148,$O148*Dati!$P$3,$K148-SUM(V148:AH148))</f>
        <v>0</v>
      </c>
      <c r="AJ148" s="35">
        <f>IF($O148*Dati!$O$3+SUM(V148:AI148)&lt;$K148,$O148*Dati!$O$3,$K148-SUM(V148:AI148))</f>
        <v>0</v>
      </c>
      <c r="AK148" s="35">
        <f>IF($O148*Dati!$N$3+SUM(V148:AJ148)&lt;$K148,$O148*Dati!$N$3,$K148-SUM(V148:AJ148))</f>
        <v>0</v>
      </c>
      <c r="AL148" s="35">
        <f t="shared" si="50"/>
        <v>240</v>
      </c>
      <c r="AM148" s="3">
        <f>(V148*Dati!$U$6+W148*Dati!$T$6+X148*Dati!$S$6+Y148*Dati!$R$6)+(Z148*Dati!$U$5+AA148*Dati!$T$5+AB148*Dati!$S$5+AC148*Dati!$R$5)+(AD148*Dati!$U$4+AE148*Dati!$T$4+AF148*Dati!$S$4+AG148*Dati!$R$4)+(AH148*Dati!$U$3+AI148*Dati!$T$3+AJ148*Dati!$S$3+AK148*Dati!$R$3)</f>
        <v>91380</v>
      </c>
      <c r="AN148" s="34">
        <f t="shared" si="62"/>
        <v>1</v>
      </c>
      <c r="AO148" s="34">
        <f t="shared" si="62"/>
        <v>0</v>
      </c>
      <c r="AP148" s="34">
        <f t="shared" ref="AP148:AP211" si="65">AP147</f>
        <v>0</v>
      </c>
      <c r="AQ148" s="34">
        <f t="shared" ref="AQ148:AQ211" si="66">AQ147</f>
        <v>0</v>
      </c>
      <c r="AR148" s="6">
        <f>AN148*Dati!$B$21+AO148*Dati!$B$22+AP148*Dati!$B$23+AQ148*Dati!$B$24</f>
        <v>2000</v>
      </c>
    </row>
    <row r="149" spans="1:44" x14ac:dyDescent="0.25">
      <c r="A149" s="49"/>
      <c r="B149" s="11">
        <f t="shared" si="51"/>
        <v>147</v>
      </c>
      <c r="C149" s="3">
        <f t="shared" si="52"/>
        <v>3493966.1666666614</v>
      </c>
      <c r="D149" s="3">
        <f t="shared" si="53"/>
        <v>41380</v>
      </c>
      <c r="E149" s="3">
        <f>IF(D149&gt;0,(IF(D149&lt;Dati!$B$46,D149*Dati!$B$47,Dati!$B$46*Dati!$B$47)+IF(IF(D149-Dati!$B$46&gt;0,D149-Dati!$B$46,0)&lt;(Dati!$C$46-Dati!$B$46),IF(D149-Dati!$B$46&gt;0,D149-Dati!$B$46,0)*Dati!$C$47,(Dati!$C$46-Dati!$B$46)*Dati!$C$47)+IF(IF(D149-Dati!$C$46&gt;0,D149-Dati!$C$46,0)&lt;(Dati!$D$46-Dati!$C$46),IF(D149-Dati!$C$46&gt;0,D149-Dati!$C$46,0)*Dati!$D$47,(Dati!$D$46-Dati!$C$46)*Dati!$D$47)+IF(IF(D149-Dati!$D$46&gt;0,D149-Dati!$D$46,0)&lt;(Dati!$E$46-Dati!$D$46),IF(D149-Dati!$D$46&gt;0,D149-Dati!$D$46,0)*Dati!$E$47,(Dati!$E$46-Dati!$D$46)*Dati!$E$47)+IF(D149-Dati!$E$46&gt;0,D149-Dati!$E$46,0)*Dati!$F$47),0)</f>
        <v>17224.233333333334</v>
      </c>
      <c r="F149" s="3">
        <f t="shared" si="47"/>
        <v>24155.766666666666</v>
      </c>
      <c r="G149" s="39">
        <f t="shared" si="54"/>
        <v>1</v>
      </c>
      <c r="H149" s="39">
        <f t="shared" si="55"/>
        <v>0</v>
      </c>
      <c r="I149" s="39">
        <f t="shared" si="56"/>
        <v>0</v>
      </c>
      <c r="J149" s="39">
        <f t="shared" si="57"/>
        <v>0</v>
      </c>
      <c r="K149" s="37">
        <f>G149*Dati!$F$9+H149*Dati!$F$10+I149*Dati!$F$11+Simulazione!J149*Dati!$F$12</f>
        <v>450</v>
      </c>
      <c r="L149" s="37">
        <f>G149*Dati!$H$9+H149*Dati!$H$10+I149*Dati!$H$11+Simulazione!J149*Dati!$H$12</f>
        <v>1</v>
      </c>
      <c r="M149" s="9">
        <f>G149*Dati!$E$9+H149*Dati!$E$10+I149*Dati!$E$11+Simulazione!J149*Dati!$E$12</f>
        <v>8000</v>
      </c>
      <c r="N149" s="9">
        <f>IF(G149-G148=0,0,(G149-G148)*Dati!$J$9)+IF(H149-H148=0,0,(H149-H148)*Dati!$J$10)+IF(I149-I148=0,0,(I149-I148)*Dati!$J$11)+IF(J149-J148=0,0,(J149-J148)*Dati!$J$12)</f>
        <v>0</v>
      </c>
      <c r="O149" s="34">
        <f t="shared" si="58"/>
        <v>0</v>
      </c>
      <c r="P149" s="34">
        <f t="shared" si="59"/>
        <v>0</v>
      </c>
      <c r="Q149" s="34">
        <f t="shared" si="60"/>
        <v>0</v>
      </c>
      <c r="R149" s="34">
        <f t="shared" si="61"/>
        <v>1</v>
      </c>
      <c r="S149" s="40">
        <f t="shared" si="48"/>
        <v>1</v>
      </c>
      <c r="T149" s="43">
        <f t="shared" si="49"/>
        <v>1</v>
      </c>
      <c r="U149" s="3">
        <f>O149*Dati!$B$3+Simulazione!P149*Dati!$B$4+Simulazione!Q149*Dati!$B$5+Simulazione!R149*Dati!$B$6</f>
        <v>40000</v>
      </c>
      <c r="V149" s="35">
        <f>IF(R149*Dati!$Q$6&lt;K149,R149*Dati!$Q$6,K149)</f>
        <v>108</v>
      </c>
      <c r="W149" s="35">
        <f>IF(R149*Dati!$P$6+SUM(V149:V149)&lt;K149,R149*Dati!$P$6,K149-SUM(V149:V149))</f>
        <v>132</v>
      </c>
      <c r="X149" s="35">
        <f>IF(R149*Dati!$O$6+SUM(V149:W149)&lt;K149,R149*Dati!$O$6,K149-SUM(V149:W149))</f>
        <v>0</v>
      </c>
      <c r="Y149" s="35">
        <f>IF(R149*Dati!$N$6+SUM(V149:X149)&lt;K149,R149*Dati!$N$6,K149-SUM(V149:X149))</f>
        <v>0</v>
      </c>
      <c r="Z149" s="35">
        <f>IF($Q149*Dati!$Q$5+SUM(V149:Y149)&lt;$K149,$Q149*Dati!$Q$5,$K149-SUM(V149:Y149))</f>
        <v>0</v>
      </c>
      <c r="AA149" s="35">
        <f>IF($Q149*Dati!$P$5+SUM(V149:Z149)&lt;$K149,$Q149*Dati!$P$5,$K149-SUM(V149:Z149))</f>
        <v>0</v>
      </c>
      <c r="AB149" s="35">
        <f>IF($Q149*Dati!$O$5+SUM(V149:AA149)&lt;$K149,$Q149*Dati!$O$5,$K149-SUM(V149:AA149))</f>
        <v>0</v>
      </c>
      <c r="AC149" s="35">
        <f>IF($Q149*Dati!$N$5+SUM(V149:AB149)&lt;$K149,$Q149*Dati!$N$5,$K149-SUM(V149:AB149))</f>
        <v>0</v>
      </c>
      <c r="AD149" s="35">
        <f>IF($P149*Dati!$Q$4+SUM(V149:AC149)&lt;$K149,$P149*Dati!$Q$4,$K149-SUM(V149:AC149))</f>
        <v>0</v>
      </c>
      <c r="AE149" s="35">
        <f>IF($P149*Dati!$P$4+SUM(V149:AD149)&lt;$K149,$P149*Dati!$P$4,$K149-SUM(V149:AD149))</f>
        <v>0</v>
      </c>
      <c r="AF149" s="35">
        <f>IF($P149*Dati!$O$4+SUM(V149:AE149)&lt;$K149,$P149*Dati!$O$4,$K149-SUM(V149:AE149))</f>
        <v>0</v>
      </c>
      <c r="AG149" s="35">
        <f>IF($P149*Dati!$N$4+SUM(V149:AF149)&lt;$K149,$P149*Dati!$N$4,$K149-SUM(V149:AF149))</f>
        <v>0</v>
      </c>
      <c r="AH149" s="35">
        <f>IF($O149*Dati!$Q$3+SUM(V149:AG149)&lt;$K149,$O149*Dati!$Q$3,$K149-SUM(V149:AG149))</f>
        <v>0</v>
      </c>
      <c r="AI149" s="35">
        <f>IF($O149*Dati!$P$3+SUM(V149:AH149)&lt;$K149,$O149*Dati!$P$3,$K149-SUM(V149:AH149))</f>
        <v>0</v>
      </c>
      <c r="AJ149" s="35">
        <f>IF($O149*Dati!$O$3+SUM(V149:AI149)&lt;$K149,$O149*Dati!$O$3,$K149-SUM(V149:AI149))</f>
        <v>0</v>
      </c>
      <c r="AK149" s="35">
        <f>IF($O149*Dati!$N$3+SUM(V149:AJ149)&lt;$K149,$O149*Dati!$N$3,$K149-SUM(V149:AJ149))</f>
        <v>0</v>
      </c>
      <c r="AL149" s="35">
        <f t="shared" si="50"/>
        <v>240</v>
      </c>
      <c r="AM149" s="3">
        <f>(V149*Dati!$U$6+W149*Dati!$T$6+X149*Dati!$S$6+Y149*Dati!$R$6)+(Z149*Dati!$U$5+AA149*Dati!$T$5+AB149*Dati!$S$5+AC149*Dati!$R$5)+(AD149*Dati!$U$4+AE149*Dati!$T$4+AF149*Dati!$S$4+AG149*Dati!$R$4)+(AH149*Dati!$U$3+AI149*Dati!$T$3+AJ149*Dati!$S$3+AK149*Dati!$R$3)</f>
        <v>91380</v>
      </c>
      <c r="AN149" s="34">
        <f t="shared" si="62"/>
        <v>1</v>
      </c>
      <c r="AO149" s="34">
        <f t="shared" si="62"/>
        <v>0</v>
      </c>
      <c r="AP149" s="34">
        <f t="shared" si="65"/>
        <v>0</v>
      </c>
      <c r="AQ149" s="34">
        <f t="shared" si="66"/>
        <v>0</v>
      </c>
      <c r="AR149" s="6">
        <f>AN149*Dati!$B$21+AO149*Dati!$B$22+AP149*Dati!$B$23+AQ149*Dati!$B$24</f>
        <v>2000</v>
      </c>
    </row>
    <row r="150" spans="1:44" x14ac:dyDescent="0.25">
      <c r="A150" s="49"/>
      <c r="B150" s="11">
        <f t="shared" si="51"/>
        <v>148</v>
      </c>
      <c r="C150" s="3">
        <f t="shared" si="52"/>
        <v>3518121.933333328</v>
      </c>
      <c r="D150" s="3">
        <f t="shared" si="53"/>
        <v>41380</v>
      </c>
      <c r="E150" s="3">
        <f>IF(D150&gt;0,(IF(D150&lt;Dati!$B$46,D150*Dati!$B$47,Dati!$B$46*Dati!$B$47)+IF(IF(D150-Dati!$B$46&gt;0,D150-Dati!$B$46,0)&lt;(Dati!$C$46-Dati!$B$46),IF(D150-Dati!$B$46&gt;0,D150-Dati!$B$46,0)*Dati!$C$47,(Dati!$C$46-Dati!$B$46)*Dati!$C$47)+IF(IF(D150-Dati!$C$46&gt;0,D150-Dati!$C$46,0)&lt;(Dati!$D$46-Dati!$C$46),IF(D150-Dati!$C$46&gt;0,D150-Dati!$C$46,0)*Dati!$D$47,(Dati!$D$46-Dati!$C$46)*Dati!$D$47)+IF(IF(D150-Dati!$D$46&gt;0,D150-Dati!$D$46,0)&lt;(Dati!$E$46-Dati!$D$46),IF(D150-Dati!$D$46&gt;0,D150-Dati!$D$46,0)*Dati!$E$47,(Dati!$E$46-Dati!$D$46)*Dati!$E$47)+IF(D150-Dati!$E$46&gt;0,D150-Dati!$E$46,0)*Dati!$F$47),0)</f>
        <v>17224.233333333334</v>
      </c>
      <c r="F150" s="3">
        <f t="shared" si="47"/>
        <v>24155.766666666666</v>
      </c>
      <c r="G150" s="39">
        <f t="shared" si="54"/>
        <v>1</v>
      </c>
      <c r="H150" s="39">
        <f t="shared" si="55"/>
        <v>0</v>
      </c>
      <c r="I150" s="39">
        <f t="shared" si="56"/>
        <v>0</v>
      </c>
      <c r="J150" s="39">
        <f t="shared" si="57"/>
        <v>0</v>
      </c>
      <c r="K150" s="37">
        <f>G150*Dati!$F$9+H150*Dati!$F$10+I150*Dati!$F$11+Simulazione!J150*Dati!$F$12</f>
        <v>450</v>
      </c>
      <c r="L150" s="37">
        <f>G150*Dati!$H$9+H150*Dati!$H$10+I150*Dati!$H$11+Simulazione!J150*Dati!$H$12</f>
        <v>1</v>
      </c>
      <c r="M150" s="9">
        <f>G150*Dati!$E$9+H150*Dati!$E$10+I150*Dati!$E$11+Simulazione!J150*Dati!$E$12</f>
        <v>8000</v>
      </c>
      <c r="N150" s="9">
        <f>IF(G150-G149=0,0,(G150-G149)*Dati!$J$9)+IF(H150-H149=0,0,(H150-H149)*Dati!$J$10)+IF(I150-I149=0,0,(I150-I149)*Dati!$J$11)+IF(J150-J149=0,0,(J150-J149)*Dati!$J$12)</f>
        <v>0</v>
      </c>
      <c r="O150" s="34">
        <f t="shared" ref="O150:O213" si="67">O149</f>
        <v>0</v>
      </c>
      <c r="P150" s="34">
        <f t="shared" ref="P150:P213" si="68">P149</f>
        <v>0</v>
      </c>
      <c r="Q150" s="34">
        <f t="shared" ref="Q150:Q213" si="69">Q149</f>
        <v>0</v>
      </c>
      <c r="R150" s="34">
        <f t="shared" ref="R150:R213" si="70">R149</f>
        <v>1</v>
      </c>
      <c r="S150" s="40">
        <f t="shared" si="48"/>
        <v>1</v>
      </c>
      <c r="T150" s="43">
        <f t="shared" si="49"/>
        <v>1</v>
      </c>
      <c r="U150" s="3">
        <f>O150*Dati!$B$3+Simulazione!P150*Dati!$B$4+Simulazione!Q150*Dati!$B$5+Simulazione!R150*Dati!$B$6</f>
        <v>40000</v>
      </c>
      <c r="V150" s="35">
        <f>IF(R150*Dati!$Q$6&lt;K150,R150*Dati!$Q$6,K150)</f>
        <v>108</v>
      </c>
      <c r="W150" s="35">
        <f>IF(R150*Dati!$P$6+SUM(V150:V150)&lt;K150,R150*Dati!$P$6,K150-SUM(V150:V150))</f>
        <v>132</v>
      </c>
      <c r="X150" s="35">
        <f>IF(R150*Dati!$O$6+SUM(V150:W150)&lt;K150,R150*Dati!$O$6,K150-SUM(V150:W150))</f>
        <v>0</v>
      </c>
      <c r="Y150" s="35">
        <f>IF(R150*Dati!$N$6+SUM(V150:X150)&lt;K150,R150*Dati!$N$6,K150-SUM(V150:X150))</f>
        <v>0</v>
      </c>
      <c r="Z150" s="35">
        <f>IF($Q150*Dati!$Q$5+SUM(V150:Y150)&lt;$K150,$Q150*Dati!$Q$5,$K150-SUM(V150:Y150))</f>
        <v>0</v>
      </c>
      <c r="AA150" s="35">
        <f>IF($Q150*Dati!$P$5+SUM(V150:Z150)&lt;$K150,$Q150*Dati!$P$5,$K150-SUM(V150:Z150))</f>
        <v>0</v>
      </c>
      <c r="AB150" s="35">
        <f>IF($Q150*Dati!$O$5+SUM(V150:AA150)&lt;$K150,$Q150*Dati!$O$5,$K150-SUM(V150:AA150))</f>
        <v>0</v>
      </c>
      <c r="AC150" s="35">
        <f>IF($Q150*Dati!$N$5+SUM(V150:AB150)&lt;$K150,$Q150*Dati!$N$5,$K150-SUM(V150:AB150))</f>
        <v>0</v>
      </c>
      <c r="AD150" s="35">
        <f>IF($P150*Dati!$Q$4+SUM(V150:AC150)&lt;$K150,$P150*Dati!$Q$4,$K150-SUM(V150:AC150))</f>
        <v>0</v>
      </c>
      <c r="AE150" s="35">
        <f>IF($P150*Dati!$P$4+SUM(V150:AD150)&lt;$K150,$P150*Dati!$P$4,$K150-SUM(V150:AD150))</f>
        <v>0</v>
      </c>
      <c r="AF150" s="35">
        <f>IF($P150*Dati!$O$4+SUM(V150:AE150)&lt;$K150,$P150*Dati!$O$4,$K150-SUM(V150:AE150))</f>
        <v>0</v>
      </c>
      <c r="AG150" s="35">
        <f>IF($P150*Dati!$N$4+SUM(V150:AF150)&lt;$K150,$P150*Dati!$N$4,$K150-SUM(V150:AF150))</f>
        <v>0</v>
      </c>
      <c r="AH150" s="35">
        <f>IF($O150*Dati!$Q$3+SUM(V150:AG150)&lt;$K150,$O150*Dati!$Q$3,$K150-SUM(V150:AG150))</f>
        <v>0</v>
      </c>
      <c r="AI150" s="35">
        <f>IF($O150*Dati!$P$3+SUM(V150:AH150)&lt;$K150,$O150*Dati!$P$3,$K150-SUM(V150:AH150))</f>
        <v>0</v>
      </c>
      <c r="AJ150" s="35">
        <f>IF($O150*Dati!$O$3+SUM(V150:AI150)&lt;$K150,$O150*Dati!$O$3,$K150-SUM(V150:AI150))</f>
        <v>0</v>
      </c>
      <c r="AK150" s="35">
        <f>IF($O150*Dati!$N$3+SUM(V150:AJ150)&lt;$K150,$O150*Dati!$N$3,$K150-SUM(V150:AJ150))</f>
        <v>0</v>
      </c>
      <c r="AL150" s="35">
        <f t="shared" si="50"/>
        <v>240</v>
      </c>
      <c r="AM150" s="3">
        <f>(V150*Dati!$U$6+W150*Dati!$T$6+X150*Dati!$S$6+Y150*Dati!$R$6)+(Z150*Dati!$U$5+AA150*Dati!$T$5+AB150*Dati!$S$5+AC150*Dati!$R$5)+(AD150*Dati!$U$4+AE150*Dati!$T$4+AF150*Dati!$S$4+AG150*Dati!$R$4)+(AH150*Dati!$U$3+AI150*Dati!$T$3+AJ150*Dati!$S$3+AK150*Dati!$R$3)</f>
        <v>91380</v>
      </c>
      <c r="AN150" s="34">
        <f t="shared" si="62"/>
        <v>1</v>
      </c>
      <c r="AO150" s="34">
        <f t="shared" si="62"/>
        <v>0</v>
      </c>
      <c r="AP150" s="34">
        <f t="shared" si="65"/>
        <v>0</v>
      </c>
      <c r="AQ150" s="34">
        <f t="shared" si="66"/>
        <v>0</v>
      </c>
      <c r="AR150" s="6">
        <f>AN150*Dati!$B$21+AO150*Dati!$B$22+AP150*Dati!$B$23+AQ150*Dati!$B$24</f>
        <v>2000</v>
      </c>
    </row>
    <row r="151" spans="1:44" x14ac:dyDescent="0.25">
      <c r="A151" s="49"/>
      <c r="B151" s="11">
        <f t="shared" si="51"/>
        <v>149</v>
      </c>
      <c r="C151" s="3">
        <f t="shared" si="52"/>
        <v>3542277.6999999946</v>
      </c>
      <c r="D151" s="3">
        <f t="shared" si="53"/>
        <v>41380</v>
      </c>
      <c r="E151" s="3">
        <f>IF(D151&gt;0,(IF(D151&lt;Dati!$B$46,D151*Dati!$B$47,Dati!$B$46*Dati!$B$47)+IF(IF(D151-Dati!$B$46&gt;0,D151-Dati!$B$46,0)&lt;(Dati!$C$46-Dati!$B$46),IF(D151-Dati!$B$46&gt;0,D151-Dati!$B$46,0)*Dati!$C$47,(Dati!$C$46-Dati!$B$46)*Dati!$C$47)+IF(IF(D151-Dati!$C$46&gt;0,D151-Dati!$C$46,0)&lt;(Dati!$D$46-Dati!$C$46),IF(D151-Dati!$C$46&gt;0,D151-Dati!$C$46,0)*Dati!$D$47,(Dati!$D$46-Dati!$C$46)*Dati!$D$47)+IF(IF(D151-Dati!$D$46&gt;0,D151-Dati!$D$46,0)&lt;(Dati!$E$46-Dati!$D$46),IF(D151-Dati!$D$46&gt;0,D151-Dati!$D$46,0)*Dati!$E$47,(Dati!$E$46-Dati!$D$46)*Dati!$E$47)+IF(D151-Dati!$E$46&gt;0,D151-Dati!$E$46,0)*Dati!$F$47),0)</f>
        <v>17224.233333333334</v>
      </c>
      <c r="F151" s="3">
        <f t="shared" si="47"/>
        <v>24155.766666666666</v>
      </c>
      <c r="G151" s="39">
        <f t="shared" si="54"/>
        <v>1</v>
      </c>
      <c r="H151" s="39">
        <f t="shared" si="55"/>
        <v>0</v>
      </c>
      <c r="I151" s="39">
        <f t="shared" si="56"/>
        <v>0</v>
      </c>
      <c r="J151" s="39">
        <f t="shared" si="57"/>
        <v>0</v>
      </c>
      <c r="K151" s="37">
        <f>G151*Dati!$F$9+H151*Dati!$F$10+I151*Dati!$F$11+Simulazione!J151*Dati!$F$12</f>
        <v>450</v>
      </c>
      <c r="L151" s="37">
        <f>G151*Dati!$H$9+H151*Dati!$H$10+I151*Dati!$H$11+Simulazione!J151*Dati!$H$12</f>
        <v>1</v>
      </c>
      <c r="M151" s="9">
        <f>G151*Dati!$E$9+H151*Dati!$E$10+I151*Dati!$E$11+Simulazione!J151*Dati!$E$12</f>
        <v>8000</v>
      </c>
      <c r="N151" s="9">
        <f>IF(G151-G150=0,0,(G151-G150)*Dati!$J$9)+IF(H151-H150=0,0,(H151-H150)*Dati!$J$10)+IF(I151-I150=0,0,(I151-I150)*Dati!$J$11)+IF(J151-J150=0,0,(J151-J150)*Dati!$J$12)</f>
        <v>0</v>
      </c>
      <c r="O151" s="34">
        <f t="shared" si="67"/>
        <v>0</v>
      </c>
      <c r="P151" s="34">
        <f t="shared" si="68"/>
        <v>0</v>
      </c>
      <c r="Q151" s="34">
        <f t="shared" si="69"/>
        <v>0</v>
      </c>
      <c r="R151" s="34">
        <f t="shared" si="70"/>
        <v>1</v>
      </c>
      <c r="S151" s="40">
        <f t="shared" si="48"/>
        <v>1</v>
      </c>
      <c r="T151" s="43">
        <f t="shared" si="49"/>
        <v>1</v>
      </c>
      <c r="U151" s="3">
        <f>O151*Dati!$B$3+Simulazione!P151*Dati!$B$4+Simulazione!Q151*Dati!$B$5+Simulazione!R151*Dati!$B$6</f>
        <v>40000</v>
      </c>
      <c r="V151" s="35">
        <f>IF(R151*Dati!$Q$6&lt;K151,R151*Dati!$Q$6,K151)</f>
        <v>108</v>
      </c>
      <c r="W151" s="35">
        <f>IF(R151*Dati!$P$6+SUM(V151:V151)&lt;K151,R151*Dati!$P$6,K151-SUM(V151:V151))</f>
        <v>132</v>
      </c>
      <c r="X151" s="35">
        <f>IF(R151*Dati!$O$6+SUM(V151:W151)&lt;K151,R151*Dati!$O$6,K151-SUM(V151:W151))</f>
        <v>0</v>
      </c>
      <c r="Y151" s="35">
        <f>IF(R151*Dati!$N$6+SUM(V151:X151)&lt;K151,R151*Dati!$N$6,K151-SUM(V151:X151))</f>
        <v>0</v>
      </c>
      <c r="Z151" s="35">
        <f>IF($Q151*Dati!$Q$5+SUM(V151:Y151)&lt;$K151,$Q151*Dati!$Q$5,$K151-SUM(V151:Y151))</f>
        <v>0</v>
      </c>
      <c r="AA151" s="35">
        <f>IF($Q151*Dati!$P$5+SUM(V151:Z151)&lt;$K151,$Q151*Dati!$P$5,$K151-SUM(V151:Z151))</f>
        <v>0</v>
      </c>
      <c r="AB151" s="35">
        <f>IF($Q151*Dati!$O$5+SUM(V151:AA151)&lt;$K151,$Q151*Dati!$O$5,$K151-SUM(V151:AA151))</f>
        <v>0</v>
      </c>
      <c r="AC151" s="35">
        <f>IF($Q151*Dati!$N$5+SUM(V151:AB151)&lt;$K151,$Q151*Dati!$N$5,$K151-SUM(V151:AB151))</f>
        <v>0</v>
      </c>
      <c r="AD151" s="35">
        <f>IF($P151*Dati!$Q$4+SUM(V151:AC151)&lt;$K151,$P151*Dati!$Q$4,$K151-SUM(V151:AC151))</f>
        <v>0</v>
      </c>
      <c r="AE151" s="35">
        <f>IF($P151*Dati!$P$4+SUM(V151:AD151)&lt;$K151,$P151*Dati!$P$4,$K151-SUM(V151:AD151))</f>
        <v>0</v>
      </c>
      <c r="AF151" s="35">
        <f>IF($P151*Dati!$O$4+SUM(V151:AE151)&lt;$K151,$P151*Dati!$O$4,$K151-SUM(V151:AE151))</f>
        <v>0</v>
      </c>
      <c r="AG151" s="35">
        <f>IF($P151*Dati!$N$4+SUM(V151:AF151)&lt;$K151,$P151*Dati!$N$4,$K151-SUM(V151:AF151))</f>
        <v>0</v>
      </c>
      <c r="AH151" s="35">
        <f>IF($O151*Dati!$Q$3+SUM(V151:AG151)&lt;$K151,$O151*Dati!$Q$3,$K151-SUM(V151:AG151))</f>
        <v>0</v>
      </c>
      <c r="AI151" s="35">
        <f>IF($O151*Dati!$P$3+SUM(V151:AH151)&lt;$K151,$O151*Dati!$P$3,$K151-SUM(V151:AH151))</f>
        <v>0</v>
      </c>
      <c r="AJ151" s="35">
        <f>IF($O151*Dati!$O$3+SUM(V151:AI151)&lt;$K151,$O151*Dati!$O$3,$K151-SUM(V151:AI151))</f>
        <v>0</v>
      </c>
      <c r="AK151" s="35">
        <f>IF($O151*Dati!$N$3+SUM(V151:AJ151)&lt;$K151,$O151*Dati!$N$3,$K151-SUM(V151:AJ151))</f>
        <v>0</v>
      </c>
      <c r="AL151" s="35">
        <f t="shared" si="50"/>
        <v>240</v>
      </c>
      <c r="AM151" s="3">
        <f>(V151*Dati!$U$6+W151*Dati!$T$6+X151*Dati!$S$6+Y151*Dati!$R$6)+(Z151*Dati!$U$5+AA151*Dati!$T$5+AB151*Dati!$S$5+AC151*Dati!$R$5)+(AD151*Dati!$U$4+AE151*Dati!$T$4+AF151*Dati!$S$4+AG151*Dati!$R$4)+(AH151*Dati!$U$3+AI151*Dati!$T$3+AJ151*Dati!$S$3+AK151*Dati!$R$3)</f>
        <v>91380</v>
      </c>
      <c r="AN151" s="34">
        <f t="shared" si="62"/>
        <v>1</v>
      </c>
      <c r="AO151" s="34">
        <f t="shared" si="62"/>
        <v>0</v>
      </c>
      <c r="AP151" s="34">
        <f t="shared" si="65"/>
        <v>0</v>
      </c>
      <c r="AQ151" s="34">
        <f t="shared" si="66"/>
        <v>0</v>
      </c>
      <c r="AR151" s="6">
        <f>AN151*Dati!$B$21+AO151*Dati!$B$22+AP151*Dati!$B$23+AQ151*Dati!$B$24</f>
        <v>2000</v>
      </c>
    </row>
    <row r="152" spans="1:44" x14ac:dyDescent="0.25">
      <c r="A152" s="49"/>
      <c r="B152" s="11">
        <f t="shared" si="51"/>
        <v>150</v>
      </c>
      <c r="C152" s="3">
        <f t="shared" si="52"/>
        <v>3566433.4666666612</v>
      </c>
      <c r="D152" s="3">
        <f t="shared" si="53"/>
        <v>41380</v>
      </c>
      <c r="E152" s="3">
        <f>IF(D152&gt;0,(IF(D152&lt;Dati!$B$46,D152*Dati!$B$47,Dati!$B$46*Dati!$B$47)+IF(IF(D152-Dati!$B$46&gt;0,D152-Dati!$B$46,0)&lt;(Dati!$C$46-Dati!$B$46),IF(D152-Dati!$B$46&gt;0,D152-Dati!$B$46,0)*Dati!$C$47,(Dati!$C$46-Dati!$B$46)*Dati!$C$47)+IF(IF(D152-Dati!$C$46&gt;0,D152-Dati!$C$46,0)&lt;(Dati!$D$46-Dati!$C$46),IF(D152-Dati!$C$46&gt;0,D152-Dati!$C$46,0)*Dati!$D$47,(Dati!$D$46-Dati!$C$46)*Dati!$D$47)+IF(IF(D152-Dati!$D$46&gt;0,D152-Dati!$D$46,0)&lt;(Dati!$E$46-Dati!$D$46),IF(D152-Dati!$D$46&gt;0,D152-Dati!$D$46,0)*Dati!$E$47,(Dati!$E$46-Dati!$D$46)*Dati!$E$47)+IF(D152-Dati!$E$46&gt;0,D152-Dati!$E$46,0)*Dati!$F$47),0)</f>
        <v>17224.233333333334</v>
      </c>
      <c r="F152" s="3">
        <f t="shared" si="47"/>
        <v>24155.766666666666</v>
      </c>
      <c r="G152" s="39">
        <f t="shared" si="54"/>
        <v>1</v>
      </c>
      <c r="H152" s="39">
        <f t="shared" si="55"/>
        <v>0</v>
      </c>
      <c r="I152" s="39">
        <f t="shared" si="56"/>
        <v>0</v>
      </c>
      <c r="J152" s="39">
        <f t="shared" si="57"/>
        <v>0</v>
      </c>
      <c r="K152" s="37">
        <f>G152*Dati!$F$9+H152*Dati!$F$10+I152*Dati!$F$11+Simulazione!J152*Dati!$F$12</f>
        <v>450</v>
      </c>
      <c r="L152" s="37">
        <f>G152*Dati!$H$9+H152*Dati!$H$10+I152*Dati!$H$11+Simulazione!J152*Dati!$H$12</f>
        <v>1</v>
      </c>
      <c r="M152" s="9">
        <f>G152*Dati!$E$9+H152*Dati!$E$10+I152*Dati!$E$11+Simulazione!J152*Dati!$E$12</f>
        <v>8000</v>
      </c>
      <c r="N152" s="9">
        <f>IF(G152-G151=0,0,(G152-G151)*Dati!$J$9)+IF(H152-H151=0,0,(H152-H151)*Dati!$J$10)+IF(I152-I151=0,0,(I152-I151)*Dati!$J$11)+IF(J152-J151=0,0,(J152-J151)*Dati!$J$12)</f>
        <v>0</v>
      </c>
      <c r="O152" s="34">
        <f t="shared" si="67"/>
        <v>0</v>
      </c>
      <c r="P152" s="34">
        <f t="shared" si="68"/>
        <v>0</v>
      </c>
      <c r="Q152" s="34">
        <f t="shared" si="69"/>
        <v>0</v>
      </c>
      <c r="R152" s="34">
        <f t="shared" si="70"/>
        <v>1</v>
      </c>
      <c r="S152" s="40">
        <f t="shared" si="48"/>
        <v>1</v>
      </c>
      <c r="T152" s="43">
        <f t="shared" si="49"/>
        <v>1</v>
      </c>
      <c r="U152" s="3">
        <f>O152*Dati!$B$3+Simulazione!P152*Dati!$B$4+Simulazione!Q152*Dati!$B$5+Simulazione!R152*Dati!$B$6</f>
        <v>40000</v>
      </c>
      <c r="V152" s="35">
        <f>IF(R152*Dati!$Q$6&lt;K152,R152*Dati!$Q$6,K152)</f>
        <v>108</v>
      </c>
      <c r="W152" s="35">
        <f>IF(R152*Dati!$P$6+SUM(V152:V152)&lt;K152,R152*Dati!$P$6,K152-SUM(V152:V152))</f>
        <v>132</v>
      </c>
      <c r="X152" s="35">
        <f>IF(R152*Dati!$O$6+SUM(V152:W152)&lt;K152,R152*Dati!$O$6,K152-SUM(V152:W152))</f>
        <v>0</v>
      </c>
      <c r="Y152" s="35">
        <f>IF(R152*Dati!$N$6+SUM(V152:X152)&lt;K152,R152*Dati!$N$6,K152-SUM(V152:X152))</f>
        <v>0</v>
      </c>
      <c r="Z152" s="35">
        <f>IF($Q152*Dati!$Q$5+SUM(V152:Y152)&lt;$K152,$Q152*Dati!$Q$5,$K152-SUM(V152:Y152))</f>
        <v>0</v>
      </c>
      <c r="AA152" s="35">
        <f>IF($Q152*Dati!$P$5+SUM(V152:Z152)&lt;$K152,$Q152*Dati!$P$5,$K152-SUM(V152:Z152))</f>
        <v>0</v>
      </c>
      <c r="AB152" s="35">
        <f>IF($Q152*Dati!$O$5+SUM(V152:AA152)&lt;$K152,$Q152*Dati!$O$5,$K152-SUM(V152:AA152))</f>
        <v>0</v>
      </c>
      <c r="AC152" s="35">
        <f>IF($Q152*Dati!$N$5+SUM(V152:AB152)&lt;$K152,$Q152*Dati!$N$5,$K152-SUM(V152:AB152))</f>
        <v>0</v>
      </c>
      <c r="AD152" s="35">
        <f>IF($P152*Dati!$Q$4+SUM(V152:AC152)&lt;$K152,$P152*Dati!$Q$4,$K152-SUM(V152:AC152))</f>
        <v>0</v>
      </c>
      <c r="AE152" s="35">
        <f>IF($P152*Dati!$P$4+SUM(V152:AD152)&lt;$K152,$P152*Dati!$P$4,$K152-SUM(V152:AD152))</f>
        <v>0</v>
      </c>
      <c r="AF152" s="35">
        <f>IF($P152*Dati!$O$4+SUM(V152:AE152)&lt;$K152,$P152*Dati!$O$4,$K152-SUM(V152:AE152))</f>
        <v>0</v>
      </c>
      <c r="AG152" s="35">
        <f>IF($P152*Dati!$N$4+SUM(V152:AF152)&lt;$K152,$P152*Dati!$N$4,$K152-SUM(V152:AF152))</f>
        <v>0</v>
      </c>
      <c r="AH152" s="35">
        <f>IF($O152*Dati!$Q$3+SUM(V152:AG152)&lt;$K152,$O152*Dati!$Q$3,$K152-SUM(V152:AG152))</f>
        <v>0</v>
      </c>
      <c r="AI152" s="35">
        <f>IF($O152*Dati!$P$3+SUM(V152:AH152)&lt;$K152,$O152*Dati!$P$3,$K152-SUM(V152:AH152))</f>
        <v>0</v>
      </c>
      <c r="AJ152" s="35">
        <f>IF($O152*Dati!$O$3+SUM(V152:AI152)&lt;$K152,$O152*Dati!$O$3,$K152-SUM(V152:AI152))</f>
        <v>0</v>
      </c>
      <c r="AK152" s="35">
        <f>IF($O152*Dati!$N$3+SUM(V152:AJ152)&lt;$K152,$O152*Dati!$N$3,$K152-SUM(V152:AJ152))</f>
        <v>0</v>
      </c>
      <c r="AL152" s="35">
        <f t="shared" si="50"/>
        <v>240</v>
      </c>
      <c r="AM152" s="3">
        <f>(V152*Dati!$U$6+W152*Dati!$T$6+X152*Dati!$S$6+Y152*Dati!$R$6)+(Z152*Dati!$U$5+AA152*Dati!$T$5+AB152*Dati!$S$5+AC152*Dati!$R$5)+(AD152*Dati!$U$4+AE152*Dati!$T$4+AF152*Dati!$S$4+AG152*Dati!$R$4)+(AH152*Dati!$U$3+AI152*Dati!$T$3+AJ152*Dati!$S$3+AK152*Dati!$R$3)</f>
        <v>91380</v>
      </c>
      <c r="AN152" s="34">
        <f t="shared" si="62"/>
        <v>1</v>
      </c>
      <c r="AO152" s="34">
        <f t="shared" si="62"/>
        <v>0</v>
      </c>
      <c r="AP152" s="34">
        <f t="shared" si="65"/>
        <v>0</v>
      </c>
      <c r="AQ152" s="34">
        <f t="shared" si="66"/>
        <v>0</v>
      </c>
      <c r="AR152" s="6">
        <f>AN152*Dati!$B$21+AO152*Dati!$B$22+AP152*Dati!$B$23+AQ152*Dati!$B$24</f>
        <v>2000</v>
      </c>
    </row>
    <row r="153" spans="1:44" x14ac:dyDescent="0.25">
      <c r="A153" s="49"/>
      <c r="B153" s="11">
        <f t="shared" si="51"/>
        <v>151</v>
      </c>
      <c r="C153" s="3">
        <f t="shared" si="52"/>
        <v>3590589.2333333278</v>
      </c>
      <c r="D153" s="3">
        <f t="shared" si="53"/>
        <v>41380</v>
      </c>
      <c r="E153" s="3">
        <f>IF(D153&gt;0,(IF(D153&lt;Dati!$B$46,D153*Dati!$B$47,Dati!$B$46*Dati!$B$47)+IF(IF(D153-Dati!$B$46&gt;0,D153-Dati!$B$46,0)&lt;(Dati!$C$46-Dati!$B$46),IF(D153-Dati!$B$46&gt;0,D153-Dati!$B$46,0)*Dati!$C$47,(Dati!$C$46-Dati!$B$46)*Dati!$C$47)+IF(IF(D153-Dati!$C$46&gt;0,D153-Dati!$C$46,0)&lt;(Dati!$D$46-Dati!$C$46),IF(D153-Dati!$C$46&gt;0,D153-Dati!$C$46,0)*Dati!$D$47,(Dati!$D$46-Dati!$C$46)*Dati!$D$47)+IF(IF(D153-Dati!$D$46&gt;0,D153-Dati!$D$46,0)&lt;(Dati!$E$46-Dati!$D$46),IF(D153-Dati!$D$46&gt;0,D153-Dati!$D$46,0)*Dati!$E$47,(Dati!$E$46-Dati!$D$46)*Dati!$E$47)+IF(D153-Dati!$E$46&gt;0,D153-Dati!$E$46,0)*Dati!$F$47),0)</f>
        <v>17224.233333333334</v>
      </c>
      <c r="F153" s="3">
        <f t="shared" si="47"/>
        <v>24155.766666666666</v>
      </c>
      <c r="G153" s="39">
        <f t="shared" si="54"/>
        <v>1</v>
      </c>
      <c r="H153" s="39">
        <f t="shared" si="55"/>
        <v>0</v>
      </c>
      <c r="I153" s="39">
        <f t="shared" si="56"/>
        <v>0</v>
      </c>
      <c r="J153" s="39">
        <f t="shared" si="57"/>
        <v>0</v>
      </c>
      <c r="K153" s="37">
        <f>G153*Dati!$F$9+H153*Dati!$F$10+I153*Dati!$F$11+Simulazione!J153*Dati!$F$12</f>
        <v>450</v>
      </c>
      <c r="L153" s="37">
        <f>G153*Dati!$H$9+H153*Dati!$H$10+I153*Dati!$H$11+Simulazione!J153*Dati!$H$12</f>
        <v>1</v>
      </c>
      <c r="M153" s="9">
        <f>G153*Dati!$E$9+H153*Dati!$E$10+I153*Dati!$E$11+Simulazione!J153*Dati!$E$12</f>
        <v>8000</v>
      </c>
      <c r="N153" s="9">
        <f>IF(G153-G152=0,0,(G153-G152)*Dati!$J$9)+IF(H153-H152=0,0,(H153-H152)*Dati!$J$10)+IF(I153-I152=0,0,(I153-I152)*Dati!$J$11)+IF(J153-J152=0,0,(J153-J152)*Dati!$J$12)</f>
        <v>0</v>
      </c>
      <c r="O153" s="34">
        <f t="shared" si="67"/>
        <v>0</v>
      </c>
      <c r="P153" s="34">
        <f t="shared" si="68"/>
        <v>0</v>
      </c>
      <c r="Q153" s="34">
        <f t="shared" si="69"/>
        <v>0</v>
      </c>
      <c r="R153" s="34">
        <f t="shared" si="70"/>
        <v>1</v>
      </c>
      <c r="S153" s="40">
        <f t="shared" si="48"/>
        <v>1</v>
      </c>
      <c r="T153" s="43">
        <f t="shared" si="49"/>
        <v>1</v>
      </c>
      <c r="U153" s="3">
        <f>O153*Dati!$B$3+Simulazione!P153*Dati!$B$4+Simulazione!Q153*Dati!$B$5+Simulazione!R153*Dati!$B$6</f>
        <v>40000</v>
      </c>
      <c r="V153" s="35">
        <f>IF(R153*Dati!$Q$6&lt;K153,R153*Dati!$Q$6,K153)</f>
        <v>108</v>
      </c>
      <c r="W153" s="35">
        <f>IF(R153*Dati!$P$6+SUM(V153:V153)&lt;K153,R153*Dati!$P$6,K153-SUM(V153:V153))</f>
        <v>132</v>
      </c>
      <c r="X153" s="35">
        <f>IF(R153*Dati!$O$6+SUM(V153:W153)&lt;K153,R153*Dati!$O$6,K153-SUM(V153:W153))</f>
        <v>0</v>
      </c>
      <c r="Y153" s="35">
        <f>IF(R153*Dati!$N$6+SUM(V153:X153)&lt;K153,R153*Dati!$N$6,K153-SUM(V153:X153))</f>
        <v>0</v>
      </c>
      <c r="Z153" s="35">
        <f>IF($Q153*Dati!$Q$5+SUM(V153:Y153)&lt;$K153,$Q153*Dati!$Q$5,$K153-SUM(V153:Y153))</f>
        <v>0</v>
      </c>
      <c r="AA153" s="35">
        <f>IF($Q153*Dati!$P$5+SUM(V153:Z153)&lt;$K153,$Q153*Dati!$P$5,$K153-SUM(V153:Z153))</f>
        <v>0</v>
      </c>
      <c r="AB153" s="35">
        <f>IF($Q153*Dati!$O$5+SUM(V153:AA153)&lt;$K153,$Q153*Dati!$O$5,$K153-SUM(V153:AA153))</f>
        <v>0</v>
      </c>
      <c r="AC153" s="35">
        <f>IF($Q153*Dati!$N$5+SUM(V153:AB153)&lt;$K153,$Q153*Dati!$N$5,$K153-SUM(V153:AB153))</f>
        <v>0</v>
      </c>
      <c r="AD153" s="35">
        <f>IF($P153*Dati!$Q$4+SUM(V153:AC153)&lt;$K153,$P153*Dati!$Q$4,$K153-SUM(V153:AC153))</f>
        <v>0</v>
      </c>
      <c r="AE153" s="35">
        <f>IF($P153*Dati!$P$4+SUM(V153:AD153)&lt;$K153,$P153*Dati!$P$4,$K153-SUM(V153:AD153))</f>
        <v>0</v>
      </c>
      <c r="AF153" s="35">
        <f>IF($P153*Dati!$O$4+SUM(V153:AE153)&lt;$K153,$P153*Dati!$O$4,$K153-SUM(V153:AE153))</f>
        <v>0</v>
      </c>
      <c r="AG153" s="35">
        <f>IF($P153*Dati!$N$4+SUM(V153:AF153)&lt;$K153,$P153*Dati!$N$4,$K153-SUM(V153:AF153))</f>
        <v>0</v>
      </c>
      <c r="AH153" s="35">
        <f>IF($O153*Dati!$Q$3+SUM(V153:AG153)&lt;$K153,$O153*Dati!$Q$3,$K153-SUM(V153:AG153))</f>
        <v>0</v>
      </c>
      <c r="AI153" s="35">
        <f>IF($O153*Dati!$P$3+SUM(V153:AH153)&lt;$K153,$O153*Dati!$P$3,$K153-SUM(V153:AH153))</f>
        <v>0</v>
      </c>
      <c r="AJ153" s="35">
        <f>IF($O153*Dati!$O$3+SUM(V153:AI153)&lt;$K153,$O153*Dati!$O$3,$K153-SUM(V153:AI153))</f>
        <v>0</v>
      </c>
      <c r="AK153" s="35">
        <f>IF($O153*Dati!$N$3+SUM(V153:AJ153)&lt;$K153,$O153*Dati!$N$3,$K153-SUM(V153:AJ153))</f>
        <v>0</v>
      </c>
      <c r="AL153" s="35">
        <f t="shared" si="50"/>
        <v>240</v>
      </c>
      <c r="AM153" s="3">
        <f>(V153*Dati!$U$6+W153*Dati!$T$6+X153*Dati!$S$6+Y153*Dati!$R$6)+(Z153*Dati!$U$5+AA153*Dati!$T$5+AB153*Dati!$S$5+AC153*Dati!$R$5)+(AD153*Dati!$U$4+AE153*Dati!$T$4+AF153*Dati!$S$4+AG153*Dati!$R$4)+(AH153*Dati!$U$3+AI153*Dati!$T$3+AJ153*Dati!$S$3+AK153*Dati!$R$3)</f>
        <v>91380</v>
      </c>
      <c r="AN153" s="34">
        <f t="shared" si="62"/>
        <v>1</v>
      </c>
      <c r="AO153" s="34">
        <f t="shared" si="62"/>
        <v>0</v>
      </c>
      <c r="AP153" s="34">
        <f t="shared" si="65"/>
        <v>0</v>
      </c>
      <c r="AQ153" s="34">
        <f t="shared" si="66"/>
        <v>0</v>
      </c>
      <c r="AR153" s="6">
        <f>AN153*Dati!$B$21+AO153*Dati!$B$22+AP153*Dati!$B$23+AQ153*Dati!$B$24</f>
        <v>2000</v>
      </c>
    </row>
    <row r="154" spans="1:44" x14ac:dyDescent="0.25">
      <c r="A154" s="49"/>
      <c r="B154" s="11">
        <f t="shared" si="51"/>
        <v>152</v>
      </c>
      <c r="C154" s="3">
        <f t="shared" si="52"/>
        <v>3614744.9999999944</v>
      </c>
      <c r="D154" s="3">
        <f t="shared" si="53"/>
        <v>41380</v>
      </c>
      <c r="E154" s="3">
        <f>IF(D154&gt;0,(IF(D154&lt;Dati!$B$46,D154*Dati!$B$47,Dati!$B$46*Dati!$B$47)+IF(IF(D154-Dati!$B$46&gt;0,D154-Dati!$B$46,0)&lt;(Dati!$C$46-Dati!$B$46),IF(D154-Dati!$B$46&gt;0,D154-Dati!$B$46,0)*Dati!$C$47,(Dati!$C$46-Dati!$B$46)*Dati!$C$47)+IF(IF(D154-Dati!$C$46&gt;0,D154-Dati!$C$46,0)&lt;(Dati!$D$46-Dati!$C$46),IF(D154-Dati!$C$46&gt;0,D154-Dati!$C$46,0)*Dati!$D$47,(Dati!$D$46-Dati!$C$46)*Dati!$D$47)+IF(IF(D154-Dati!$D$46&gt;0,D154-Dati!$D$46,0)&lt;(Dati!$E$46-Dati!$D$46),IF(D154-Dati!$D$46&gt;0,D154-Dati!$D$46,0)*Dati!$E$47,(Dati!$E$46-Dati!$D$46)*Dati!$E$47)+IF(D154-Dati!$E$46&gt;0,D154-Dati!$E$46,0)*Dati!$F$47),0)</f>
        <v>17224.233333333334</v>
      </c>
      <c r="F154" s="3">
        <f t="shared" si="47"/>
        <v>24155.766666666666</v>
      </c>
      <c r="G154" s="39">
        <f t="shared" si="54"/>
        <v>1</v>
      </c>
      <c r="H154" s="39">
        <f t="shared" si="55"/>
        <v>0</v>
      </c>
      <c r="I154" s="39">
        <f t="shared" si="56"/>
        <v>0</v>
      </c>
      <c r="J154" s="39">
        <f t="shared" si="57"/>
        <v>0</v>
      </c>
      <c r="K154" s="37">
        <f>G154*Dati!$F$9+H154*Dati!$F$10+I154*Dati!$F$11+Simulazione!J154*Dati!$F$12</f>
        <v>450</v>
      </c>
      <c r="L154" s="37">
        <f>G154*Dati!$H$9+H154*Dati!$H$10+I154*Dati!$H$11+Simulazione!J154*Dati!$H$12</f>
        <v>1</v>
      </c>
      <c r="M154" s="9">
        <f>G154*Dati!$E$9+H154*Dati!$E$10+I154*Dati!$E$11+Simulazione!J154*Dati!$E$12</f>
        <v>8000</v>
      </c>
      <c r="N154" s="9">
        <f>IF(G154-G153=0,0,(G154-G153)*Dati!$J$9)+IF(H154-H153=0,0,(H154-H153)*Dati!$J$10)+IF(I154-I153=0,0,(I154-I153)*Dati!$J$11)+IF(J154-J153=0,0,(J154-J153)*Dati!$J$12)</f>
        <v>0</v>
      </c>
      <c r="O154" s="34">
        <f t="shared" si="67"/>
        <v>0</v>
      </c>
      <c r="P154" s="34">
        <f t="shared" si="68"/>
        <v>0</v>
      </c>
      <c r="Q154" s="34">
        <f t="shared" si="69"/>
        <v>0</v>
      </c>
      <c r="R154" s="34">
        <f t="shared" si="70"/>
        <v>1</v>
      </c>
      <c r="S154" s="40">
        <f t="shared" si="48"/>
        <v>1</v>
      </c>
      <c r="T154" s="43">
        <f t="shared" si="49"/>
        <v>1</v>
      </c>
      <c r="U154" s="3">
        <f>O154*Dati!$B$3+Simulazione!P154*Dati!$B$4+Simulazione!Q154*Dati!$B$5+Simulazione!R154*Dati!$B$6</f>
        <v>40000</v>
      </c>
      <c r="V154" s="35">
        <f>IF(R154*Dati!$Q$6&lt;K154,R154*Dati!$Q$6,K154)</f>
        <v>108</v>
      </c>
      <c r="W154" s="35">
        <f>IF(R154*Dati!$P$6+SUM(V154:V154)&lt;K154,R154*Dati!$P$6,K154-SUM(V154:V154))</f>
        <v>132</v>
      </c>
      <c r="X154" s="35">
        <f>IF(R154*Dati!$O$6+SUM(V154:W154)&lt;K154,R154*Dati!$O$6,K154-SUM(V154:W154))</f>
        <v>0</v>
      </c>
      <c r="Y154" s="35">
        <f>IF(R154*Dati!$N$6+SUM(V154:X154)&lt;K154,R154*Dati!$N$6,K154-SUM(V154:X154))</f>
        <v>0</v>
      </c>
      <c r="Z154" s="35">
        <f>IF($Q154*Dati!$Q$5+SUM(V154:Y154)&lt;$K154,$Q154*Dati!$Q$5,$K154-SUM(V154:Y154))</f>
        <v>0</v>
      </c>
      <c r="AA154" s="35">
        <f>IF($Q154*Dati!$P$5+SUM(V154:Z154)&lt;$K154,$Q154*Dati!$P$5,$K154-SUM(V154:Z154))</f>
        <v>0</v>
      </c>
      <c r="AB154" s="35">
        <f>IF($Q154*Dati!$O$5+SUM(V154:AA154)&lt;$K154,$Q154*Dati!$O$5,$K154-SUM(V154:AA154))</f>
        <v>0</v>
      </c>
      <c r="AC154" s="35">
        <f>IF($Q154*Dati!$N$5+SUM(V154:AB154)&lt;$K154,$Q154*Dati!$N$5,$K154-SUM(V154:AB154))</f>
        <v>0</v>
      </c>
      <c r="AD154" s="35">
        <f>IF($P154*Dati!$Q$4+SUM(V154:AC154)&lt;$K154,$P154*Dati!$Q$4,$K154-SUM(V154:AC154))</f>
        <v>0</v>
      </c>
      <c r="AE154" s="35">
        <f>IF($P154*Dati!$P$4+SUM(V154:AD154)&lt;$K154,$P154*Dati!$P$4,$K154-SUM(V154:AD154))</f>
        <v>0</v>
      </c>
      <c r="AF154" s="35">
        <f>IF($P154*Dati!$O$4+SUM(V154:AE154)&lt;$K154,$P154*Dati!$O$4,$K154-SUM(V154:AE154))</f>
        <v>0</v>
      </c>
      <c r="AG154" s="35">
        <f>IF($P154*Dati!$N$4+SUM(V154:AF154)&lt;$K154,$P154*Dati!$N$4,$K154-SUM(V154:AF154))</f>
        <v>0</v>
      </c>
      <c r="AH154" s="35">
        <f>IF($O154*Dati!$Q$3+SUM(V154:AG154)&lt;$K154,$O154*Dati!$Q$3,$K154-SUM(V154:AG154))</f>
        <v>0</v>
      </c>
      <c r="AI154" s="35">
        <f>IF($O154*Dati!$P$3+SUM(V154:AH154)&lt;$K154,$O154*Dati!$P$3,$K154-SUM(V154:AH154))</f>
        <v>0</v>
      </c>
      <c r="AJ154" s="35">
        <f>IF($O154*Dati!$O$3+SUM(V154:AI154)&lt;$K154,$O154*Dati!$O$3,$K154-SUM(V154:AI154))</f>
        <v>0</v>
      </c>
      <c r="AK154" s="35">
        <f>IF($O154*Dati!$N$3+SUM(V154:AJ154)&lt;$K154,$O154*Dati!$N$3,$K154-SUM(V154:AJ154))</f>
        <v>0</v>
      </c>
      <c r="AL154" s="35">
        <f t="shared" si="50"/>
        <v>240</v>
      </c>
      <c r="AM154" s="3">
        <f>(V154*Dati!$U$6+W154*Dati!$T$6+X154*Dati!$S$6+Y154*Dati!$R$6)+(Z154*Dati!$U$5+AA154*Dati!$T$5+AB154*Dati!$S$5+AC154*Dati!$R$5)+(AD154*Dati!$U$4+AE154*Dati!$T$4+AF154*Dati!$S$4+AG154*Dati!$R$4)+(AH154*Dati!$U$3+AI154*Dati!$T$3+AJ154*Dati!$S$3+AK154*Dati!$R$3)</f>
        <v>91380</v>
      </c>
      <c r="AN154" s="34">
        <f t="shared" si="62"/>
        <v>1</v>
      </c>
      <c r="AO154" s="34">
        <f t="shared" si="62"/>
        <v>0</v>
      </c>
      <c r="AP154" s="34">
        <f t="shared" si="65"/>
        <v>0</v>
      </c>
      <c r="AQ154" s="34">
        <f t="shared" si="66"/>
        <v>0</v>
      </c>
      <c r="AR154" s="6">
        <f>AN154*Dati!$B$21+AO154*Dati!$B$22+AP154*Dati!$B$23+AQ154*Dati!$B$24</f>
        <v>2000</v>
      </c>
    </row>
    <row r="155" spans="1:44" x14ac:dyDescent="0.25">
      <c r="A155" s="49"/>
      <c r="B155" s="11">
        <f t="shared" si="51"/>
        <v>153</v>
      </c>
      <c r="C155" s="3">
        <f t="shared" si="52"/>
        <v>3638900.766666661</v>
      </c>
      <c r="D155" s="3">
        <f t="shared" si="53"/>
        <v>41380</v>
      </c>
      <c r="E155" s="3">
        <f>IF(D155&gt;0,(IF(D155&lt;Dati!$B$46,D155*Dati!$B$47,Dati!$B$46*Dati!$B$47)+IF(IF(D155-Dati!$B$46&gt;0,D155-Dati!$B$46,0)&lt;(Dati!$C$46-Dati!$B$46),IF(D155-Dati!$B$46&gt;0,D155-Dati!$B$46,0)*Dati!$C$47,(Dati!$C$46-Dati!$B$46)*Dati!$C$47)+IF(IF(D155-Dati!$C$46&gt;0,D155-Dati!$C$46,0)&lt;(Dati!$D$46-Dati!$C$46),IF(D155-Dati!$C$46&gt;0,D155-Dati!$C$46,0)*Dati!$D$47,(Dati!$D$46-Dati!$C$46)*Dati!$D$47)+IF(IF(D155-Dati!$D$46&gt;0,D155-Dati!$D$46,0)&lt;(Dati!$E$46-Dati!$D$46),IF(D155-Dati!$D$46&gt;0,D155-Dati!$D$46,0)*Dati!$E$47,(Dati!$E$46-Dati!$D$46)*Dati!$E$47)+IF(D155-Dati!$E$46&gt;0,D155-Dati!$E$46,0)*Dati!$F$47),0)</f>
        <v>17224.233333333334</v>
      </c>
      <c r="F155" s="3">
        <f t="shared" si="47"/>
        <v>24155.766666666666</v>
      </c>
      <c r="G155" s="39">
        <f t="shared" si="54"/>
        <v>1</v>
      </c>
      <c r="H155" s="39">
        <f t="shared" si="55"/>
        <v>0</v>
      </c>
      <c r="I155" s="39">
        <f t="shared" si="56"/>
        <v>0</v>
      </c>
      <c r="J155" s="39">
        <f t="shared" si="57"/>
        <v>0</v>
      </c>
      <c r="K155" s="37">
        <f>G155*Dati!$F$9+H155*Dati!$F$10+I155*Dati!$F$11+Simulazione!J155*Dati!$F$12</f>
        <v>450</v>
      </c>
      <c r="L155" s="37">
        <f>G155*Dati!$H$9+H155*Dati!$H$10+I155*Dati!$H$11+Simulazione!J155*Dati!$H$12</f>
        <v>1</v>
      </c>
      <c r="M155" s="9">
        <f>G155*Dati!$E$9+H155*Dati!$E$10+I155*Dati!$E$11+Simulazione!J155*Dati!$E$12</f>
        <v>8000</v>
      </c>
      <c r="N155" s="9">
        <f>IF(G155-G154=0,0,(G155-G154)*Dati!$J$9)+IF(H155-H154=0,0,(H155-H154)*Dati!$J$10)+IF(I155-I154=0,0,(I155-I154)*Dati!$J$11)+IF(J155-J154=0,0,(J155-J154)*Dati!$J$12)</f>
        <v>0</v>
      </c>
      <c r="O155" s="34">
        <f t="shared" si="67"/>
        <v>0</v>
      </c>
      <c r="P155" s="34">
        <f t="shared" si="68"/>
        <v>0</v>
      </c>
      <c r="Q155" s="34">
        <f t="shared" si="69"/>
        <v>0</v>
      </c>
      <c r="R155" s="34">
        <f t="shared" si="70"/>
        <v>1</v>
      </c>
      <c r="S155" s="40">
        <f t="shared" si="48"/>
        <v>1</v>
      </c>
      <c r="T155" s="43">
        <f t="shared" si="49"/>
        <v>1</v>
      </c>
      <c r="U155" s="3">
        <f>O155*Dati!$B$3+Simulazione!P155*Dati!$B$4+Simulazione!Q155*Dati!$B$5+Simulazione!R155*Dati!$B$6</f>
        <v>40000</v>
      </c>
      <c r="V155" s="35">
        <f>IF(R155*Dati!$Q$6&lt;K155,R155*Dati!$Q$6,K155)</f>
        <v>108</v>
      </c>
      <c r="W155" s="35">
        <f>IF(R155*Dati!$P$6+SUM(V155:V155)&lt;K155,R155*Dati!$P$6,K155-SUM(V155:V155))</f>
        <v>132</v>
      </c>
      <c r="X155" s="35">
        <f>IF(R155*Dati!$O$6+SUM(V155:W155)&lt;K155,R155*Dati!$O$6,K155-SUM(V155:W155))</f>
        <v>0</v>
      </c>
      <c r="Y155" s="35">
        <f>IF(R155*Dati!$N$6+SUM(V155:X155)&lt;K155,R155*Dati!$N$6,K155-SUM(V155:X155))</f>
        <v>0</v>
      </c>
      <c r="Z155" s="35">
        <f>IF($Q155*Dati!$Q$5+SUM(V155:Y155)&lt;$K155,$Q155*Dati!$Q$5,$K155-SUM(V155:Y155))</f>
        <v>0</v>
      </c>
      <c r="AA155" s="35">
        <f>IF($Q155*Dati!$P$5+SUM(V155:Z155)&lt;$K155,$Q155*Dati!$P$5,$K155-SUM(V155:Z155))</f>
        <v>0</v>
      </c>
      <c r="AB155" s="35">
        <f>IF($Q155*Dati!$O$5+SUM(V155:AA155)&lt;$K155,$Q155*Dati!$O$5,$K155-SUM(V155:AA155))</f>
        <v>0</v>
      </c>
      <c r="AC155" s="35">
        <f>IF($Q155*Dati!$N$5+SUM(V155:AB155)&lt;$K155,$Q155*Dati!$N$5,$K155-SUM(V155:AB155))</f>
        <v>0</v>
      </c>
      <c r="AD155" s="35">
        <f>IF($P155*Dati!$Q$4+SUM(V155:AC155)&lt;$K155,$P155*Dati!$Q$4,$K155-SUM(V155:AC155))</f>
        <v>0</v>
      </c>
      <c r="AE155" s="35">
        <f>IF($P155*Dati!$P$4+SUM(V155:AD155)&lt;$K155,$P155*Dati!$P$4,$K155-SUM(V155:AD155))</f>
        <v>0</v>
      </c>
      <c r="AF155" s="35">
        <f>IF($P155*Dati!$O$4+SUM(V155:AE155)&lt;$K155,$P155*Dati!$O$4,$K155-SUM(V155:AE155))</f>
        <v>0</v>
      </c>
      <c r="AG155" s="35">
        <f>IF($P155*Dati!$N$4+SUM(V155:AF155)&lt;$K155,$P155*Dati!$N$4,$K155-SUM(V155:AF155))</f>
        <v>0</v>
      </c>
      <c r="AH155" s="35">
        <f>IF($O155*Dati!$Q$3+SUM(V155:AG155)&lt;$K155,$O155*Dati!$Q$3,$K155-SUM(V155:AG155))</f>
        <v>0</v>
      </c>
      <c r="AI155" s="35">
        <f>IF($O155*Dati!$P$3+SUM(V155:AH155)&lt;$K155,$O155*Dati!$P$3,$K155-SUM(V155:AH155))</f>
        <v>0</v>
      </c>
      <c r="AJ155" s="35">
        <f>IF($O155*Dati!$O$3+SUM(V155:AI155)&lt;$K155,$O155*Dati!$O$3,$K155-SUM(V155:AI155))</f>
        <v>0</v>
      </c>
      <c r="AK155" s="35">
        <f>IF($O155*Dati!$N$3+SUM(V155:AJ155)&lt;$K155,$O155*Dati!$N$3,$K155-SUM(V155:AJ155))</f>
        <v>0</v>
      </c>
      <c r="AL155" s="35">
        <f t="shared" si="50"/>
        <v>240</v>
      </c>
      <c r="AM155" s="3">
        <f>(V155*Dati!$U$6+W155*Dati!$T$6+X155*Dati!$S$6+Y155*Dati!$R$6)+(Z155*Dati!$U$5+AA155*Dati!$T$5+AB155*Dati!$S$5+AC155*Dati!$R$5)+(AD155*Dati!$U$4+AE155*Dati!$T$4+AF155*Dati!$S$4+AG155*Dati!$R$4)+(AH155*Dati!$U$3+AI155*Dati!$T$3+AJ155*Dati!$S$3+AK155*Dati!$R$3)</f>
        <v>91380</v>
      </c>
      <c r="AN155" s="34">
        <f t="shared" si="62"/>
        <v>1</v>
      </c>
      <c r="AO155" s="34">
        <f t="shared" si="62"/>
        <v>0</v>
      </c>
      <c r="AP155" s="34">
        <f t="shared" si="65"/>
        <v>0</v>
      </c>
      <c r="AQ155" s="34">
        <f t="shared" si="66"/>
        <v>0</v>
      </c>
      <c r="AR155" s="6">
        <f>AN155*Dati!$B$21+AO155*Dati!$B$22+AP155*Dati!$B$23+AQ155*Dati!$B$24</f>
        <v>2000</v>
      </c>
    </row>
    <row r="156" spans="1:44" x14ac:dyDescent="0.25">
      <c r="A156" s="49"/>
      <c r="B156" s="11">
        <f t="shared" si="51"/>
        <v>154</v>
      </c>
      <c r="C156" s="3">
        <f t="shared" si="52"/>
        <v>3663056.5333333276</v>
      </c>
      <c r="D156" s="3">
        <f t="shared" si="53"/>
        <v>41380</v>
      </c>
      <c r="E156" s="3">
        <f>IF(D156&gt;0,(IF(D156&lt;Dati!$B$46,D156*Dati!$B$47,Dati!$B$46*Dati!$B$47)+IF(IF(D156-Dati!$B$46&gt;0,D156-Dati!$B$46,0)&lt;(Dati!$C$46-Dati!$B$46),IF(D156-Dati!$B$46&gt;0,D156-Dati!$B$46,0)*Dati!$C$47,(Dati!$C$46-Dati!$B$46)*Dati!$C$47)+IF(IF(D156-Dati!$C$46&gt;0,D156-Dati!$C$46,0)&lt;(Dati!$D$46-Dati!$C$46),IF(D156-Dati!$C$46&gt;0,D156-Dati!$C$46,0)*Dati!$D$47,(Dati!$D$46-Dati!$C$46)*Dati!$D$47)+IF(IF(D156-Dati!$D$46&gt;0,D156-Dati!$D$46,0)&lt;(Dati!$E$46-Dati!$D$46),IF(D156-Dati!$D$46&gt;0,D156-Dati!$D$46,0)*Dati!$E$47,(Dati!$E$46-Dati!$D$46)*Dati!$E$47)+IF(D156-Dati!$E$46&gt;0,D156-Dati!$E$46,0)*Dati!$F$47),0)</f>
        <v>17224.233333333334</v>
      </c>
      <c r="F156" s="3">
        <f t="shared" si="47"/>
        <v>24155.766666666666</v>
      </c>
      <c r="G156" s="39">
        <f t="shared" si="54"/>
        <v>1</v>
      </c>
      <c r="H156" s="39">
        <f t="shared" si="55"/>
        <v>0</v>
      </c>
      <c r="I156" s="39">
        <f t="shared" si="56"/>
        <v>0</v>
      </c>
      <c r="J156" s="39">
        <f t="shared" si="57"/>
        <v>0</v>
      </c>
      <c r="K156" s="37">
        <f>G156*Dati!$F$9+H156*Dati!$F$10+I156*Dati!$F$11+Simulazione!J156*Dati!$F$12</f>
        <v>450</v>
      </c>
      <c r="L156" s="37">
        <f>G156*Dati!$H$9+H156*Dati!$H$10+I156*Dati!$H$11+Simulazione!J156*Dati!$H$12</f>
        <v>1</v>
      </c>
      <c r="M156" s="9">
        <f>G156*Dati!$E$9+H156*Dati!$E$10+I156*Dati!$E$11+Simulazione!J156*Dati!$E$12</f>
        <v>8000</v>
      </c>
      <c r="N156" s="9">
        <f>IF(G156-G155=0,0,(G156-G155)*Dati!$J$9)+IF(H156-H155=0,0,(H156-H155)*Dati!$J$10)+IF(I156-I155=0,0,(I156-I155)*Dati!$J$11)+IF(J156-J155=0,0,(J156-J155)*Dati!$J$12)</f>
        <v>0</v>
      </c>
      <c r="O156" s="34">
        <f t="shared" si="67"/>
        <v>0</v>
      </c>
      <c r="P156" s="34">
        <f t="shared" si="68"/>
        <v>0</v>
      </c>
      <c r="Q156" s="34">
        <f t="shared" si="69"/>
        <v>0</v>
      </c>
      <c r="R156" s="34">
        <f t="shared" si="70"/>
        <v>1</v>
      </c>
      <c r="S156" s="40">
        <f t="shared" si="48"/>
        <v>1</v>
      </c>
      <c r="T156" s="43">
        <f t="shared" si="49"/>
        <v>1</v>
      </c>
      <c r="U156" s="3">
        <f>O156*Dati!$B$3+Simulazione!P156*Dati!$B$4+Simulazione!Q156*Dati!$B$5+Simulazione!R156*Dati!$B$6</f>
        <v>40000</v>
      </c>
      <c r="V156" s="35">
        <f>IF(R156*Dati!$Q$6&lt;K156,R156*Dati!$Q$6,K156)</f>
        <v>108</v>
      </c>
      <c r="W156" s="35">
        <f>IF(R156*Dati!$P$6+SUM(V156:V156)&lt;K156,R156*Dati!$P$6,K156-SUM(V156:V156))</f>
        <v>132</v>
      </c>
      <c r="X156" s="35">
        <f>IF(R156*Dati!$O$6+SUM(V156:W156)&lt;K156,R156*Dati!$O$6,K156-SUM(V156:W156))</f>
        <v>0</v>
      </c>
      <c r="Y156" s="35">
        <f>IF(R156*Dati!$N$6+SUM(V156:X156)&lt;K156,R156*Dati!$N$6,K156-SUM(V156:X156))</f>
        <v>0</v>
      </c>
      <c r="Z156" s="35">
        <f>IF($Q156*Dati!$Q$5+SUM(V156:Y156)&lt;$K156,$Q156*Dati!$Q$5,$K156-SUM(V156:Y156))</f>
        <v>0</v>
      </c>
      <c r="AA156" s="35">
        <f>IF($Q156*Dati!$P$5+SUM(V156:Z156)&lt;$K156,$Q156*Dati!$P$5,$K156-SUM(V156:Z156))</f>
        <v>0</v>
      </c>
      <c r="AB156" s="35">
        <f>IF($Q156*Dati!$O$5+SUM(V156:AA156)&lt;$K156,$Q156*Dati!$O$5,$K156-SUM(V156:AA156))</f>
        <v>0</v>
      </c>
      <c r="AC156" s="35">
        <f>IF($Q156*Dati!$N$5+SUM(V156:AB156)&lt;$K156,$Q156*Dati!$N$5,$K156-SUM(V156:AB156))</f>
        <v>0</v>
      </c>
      <c r="AD156" s="35">
        <f>IF($P156*Dati!$Q$4+SUM(V156:AC156)&lt;$K156,$P156*Dati!$Q$4,$K156-SUM(V156:AC156))</f>
        <v>0</v>
      </c>
      <c r="AE156" s="35">
        <f>IF($P156*Dati!$P$4+SUM(V156:AD156)&lt;$K156,$P156*Dati!$P$4,$K156-SUM(V156:AD156))</f>
        <v>0</v>
      </c>
      <c r="AF156" s="35">
        <f>IF($P156*Dati!$O$4+SUM(V156:AE156)&lt;$K156,$P156*Dati!$O$4,$K156-SUM(V156:AE156))</f>
        <v>0</v>
      </c>
      <c r="AG156" s="35">
        <f>IF($P156*Dati!$N$4+SUM(V156:AF156)&lt;$K156,$P156*Dati!$N$4,$K156-SUM(V156:AF156))</f>
        <v>0</v>
      </c>
      <c r="AH156" s="35">
        <f>IF($O156*Dati!$Q$3+SUM(V156:AG156)&lt;$K156,$O156*Dati!$Q$3,$K156-SUM(V156:AG156))</f>
        <v>0</v>
      </c>
      <c r="AI156" s="35">
        <f>IF($O156*Dati!$P$3+SUM(V156:AH156)&lt;$K156,$O156*Dati!$P$3,$K156-SUM(V156:AH156))</f>
        <v>0</v>
      </c>
      <c r="AJ156" s="35">
        <f>IF($O156*Dati!$O$3+SUM(V156:AI156)&lt;$K156,$O156*Dati!$O$3,$K156-SUM(V156:AI156))</f>
        <v>0</v>
      </c>
      <c r="AK156" s="35">
        <f>IF($O156*Dati!$N$3+SUM(V156:AJ156)&lt;$K156,$O156*Dati!$N$3,$K156-SUM(V156:AJ156))</f>
        <v>0</v>
      </c>
      <c r="AL156" s="35">
        <f t="shared" si="50"/>
        <v>240</v>
      </c>
      <c r="AM156" s="3">
        <f>(V156*Dati!$U$6+W156*Dati!$T$6+X156*Dati!$S$6+Y156*Dati!$R$6)+(Z156*Dati!$U$5+AA156*Dati!$T$5+AB156*Dati!$S$5+AC156*Dati!$R$5)+(AD156*Dati!$U$4+AE156*Dati!$T$4+AF156*Dati!$S$4+AG156*Dati!$R$4)+(AH156*Dati!$U$3+AI156*Dati!$T$3+AJ156*Dati!$S$3+AK156*Dati!$R$3)</f>
        <v>91380</v>
      </c>
      <c r="AN156" s="34">
        <f t="shared" si="62"/>
        <v>1</v>
      </c>
      <c r="AO156" s="34">
        <f t="shared" si="62"/>
        <v>0</v>
      </c>
      <c r="AP156" s="34">
        <f t="shared" si="65"/>
        <v>0</v>
      </c>
      <c r="AQ156" s="34">
        <f t="shared" si="66"/>
        <v>0</v>
      </c>
      <c r="AR156" s="6">
        <f>AN156*Dati!$B$21+AO156*Dati!$B$22+AP156*Dati!$B$23+AQ156*Dati!$B$24</f>
        <v>2000</v>
      </c>
    </row>
    <row r="157" spans="1:44" x14ac:dyDescent="0.25">
      <c r="A157" s="49"/>
      <c r="B157" s="11">
        <f t="shared" si="51"/>
        <v>155</v>
      </c>
      <c r="C157" s="3">
        <f t="shared" si="52"/>
        <v>3687212.2999999942</v>
      </c>
      <c r="D157" s="3">
        <f t="shared" si="53"/>
        <v>41380</v>
      </c>
      <c r="E157" s="3">
        <f>IF(D157&gt;0,(IF(D157&lt;Dati!$B$46,D157*Dati!$B$47,Dati!$B$46*Dati!$B$47)+IF(IF(D157-Dati!$B$46&gt;0,D157-Dati!$B$46,0)&lt;(Dati!$C$46-Dati!$B$46),IF(D157-Dati!$B$46&gt;0,D157-Dati!$B$46,0)*Dati!$C$47,(Dati!$C$46-Dati!$B$46)*Dati!$C$47)+IF(IF(D157-Dati!$C$46&gt;0,D157-Dati!$C$46,0)&lt;(Dati!$D$46-Dati!$C$46),IF(D157-Dati!$C$46&gt;0,D157-Dati!$C$46,0)*Dati!$D$47,(Dati!$D$46-Dati!$C$46)*Dati!$D$47)+IF(IF(D157-Dati!$D$46&gt;0,D157-Dati!$D$46,0)&lt;(Dati!$E$46-Dati!$D$46),IF(D157-Dati!$D$46&gt;0,D157-Dati!$D$46,0)*Dati!$E$47,(Dati!$E$46-Dati!$D$46)*Dati!$E$47)+IF(D157-Dati!$E$46&gt;0,D157-Dati!$E$46,0)*Dati!$F$47),0)</f>
        <v>17224.233333333334</v>
      </c>
      <c r="F157" s="3">
        <f t="shared" si="47"/>
        <v>24155.766666666666</v>
      </c>
      <c r="G157" s="39">
        <f t="shared" si="54"/>
        <v>1</v>
      </c>
      <c r="H157" s="39">
        <f t="shared" si="55"/>
        <v>0</v>
      </c>
      <c r="I157" s="39">
        <f t="shared" si="56"/>
        <v>0</v>
      </c>
      <c r="J157" s="39">
        <f t="shared" si="57"/>
        <v>0</v>
      </c>
      <c r="K157" s="37">
        <f>G157*Dati!$F$9+H157*Dati!$F$10+I157*Dati!$F$11+Simulazione!J157*Dati!$F$12</f>
        <v>450</v>
      </c>
      <c r="L157" s="37">
        <f>G157*Dati!$H$9+H157*Dati!$H$10+I157*Dati!$H$11+Simulazione!J157*Dati!$H$12</f>
        <v>1</v>
      </c>
      <c r="M157" s="9">
        <f>G157*Dati!$E$9+H157*Dati!$E$10+I157*Dati!$E$11+Simulazione!J157*Dati!$E$12</f>
        <v>8000</v>
      </c>
      <c r="N157" s="9">
        <f>IF(G157-G156=0,0,(G157-G156)*Dati!$J$9)+IF(H157-H156=0,0,(H157-H156)*Dati!$J$10)+IF(I157-I156=0,0,(I157-I156)*Dati!$J$11)+IF(J157-J156=0,0,(J157-J156)*Dati!$J$12)</f>
        <v>0</v>
      </c>
      <c r="O157" s="34">
        <f t="shared" si="67"/>
        <v>0</v>
      </c>
      <c r="P157" s="34">
        <f t="shared" si="68"/>
        <v>0</v>
      </c>
      <c r="Q157" s="34">
        <f t="shared" si="69"/>
        <v>0</v>
      </c>
      <c r="R157" s="34">
        <f t="shared" si="70"/>
        <v>1</v>
      </c>
      <c r="S157" s="40">
        <f t="shared" si="48"/>
        <v>1</v>
      </c>
      <c r="T157" s="43">
        <f t="shared" si="49"/>
        <v>1</v>
      </c>
      <c r="U157" s="3">
        <f>O157*Dati!$B$3+Simulazione!P157*Dati!$B$4+Simulazione!Q157*Dati!$B$5+Simulazione!R157*Dati!$B$6</f>
        <v>40000</v>
      </c>
      <c r="V157" s="35">
        <f>IF(R157*Dati!$Q$6&lt;K157,R157*Dati!$Q$6,K157)</f>
        <v>108</v>
      </c>
      <c r="W157" s="35">
        <f>IF(R157*Dati!$P$6+SUM(V157:V157)&lt;K157,R157*Dati!$P$6,K157-SUM(V157:V157))</f>
        <v>132</v>
      </c>
      <c r="X157" s="35">
        <f>IF(R157*Dati!$O$6+SUM(V157:W157)&lt;K157,R157*Dati!$O$6,K157-SUM(V157:W157))</f>
        <v>0</v>
      </c>
      <c r="Y157" s="35">
        <f>IF(R157*Dati!$N$6+SUM(V157:X157)&lt;K157,R157*Dati!$N$6,K157-SUM(V157:X157))</f>
        <v>0</v>
      </c>
      <c r="Z157" s="35">
        <f>IF($Q157*Dati!$Q$5+SUM(V157:Y157)&lt;$K157,$Q157*Dati!$Q$5,$K157-SUM(V157:Y157))</f>
        <v>0</v>
      </c>
      <c r="AA157" s="35">
        <f>IF($Q157*Dati!$P$5+SUM(V157:Z157)&lt;$K157,$Q157*Dati!$P$5,$K157-SUM(V157:Z157))</f>
        <v>0</v>
      </c>
      <c r="AB157" s="35">
        <f>IF($Q157*Dati!$O$5+SUM(V157:AA157)&lt;$K157,$Q157*Dati!$O$5,$K157-SUM(V157:AA157))</f>
        <v>0</v>
      </c>
      <c r="AC157" s="35">
        <f>IF($Q157*Dati!$N$5+SUM(V157:AB157)&lt;$K157,$Q157*Dati!$N$5,$K157-SUM(V157:AB157))</f>
        <v>0</v>
      </c>
      <c r="AD157" s="35">
        <f>IF($P157*Dati!$Q$4+SUM(V157:AC157)&lt;$K157,$P157*Dati!$Q$4,$K157-SUM(V157:AC157))</f>
        <v>0</v>
      </c>
      <c r="AE157" s="35">
        <f>IF($P157*Dati!$P$4+SUM(V157:AD157)&lt;$K157,$P157*Dati!$P$4,$K157-SUM(V157:AD157))</f>
        <v>0</v>
      </c>
      <c r="AF157" s="35">
        <f>IF($P157*Dati!$O$4+SUM(V157:AE157)&lt;$K157,$P157*Dati!$O$4,$K157-SUM(V157:AE157))</f>
        <v>0</v>
      </c>
      <c r="AG157" s="35">
        <f>IF($P157*Dati!$N$4+SUM(V157:AF157)&lt;$K157,$P157*Dati!$N$4,$K157-SUM(V157:AF157))</f>
        <v>0</v>
      </c>
      <c r="AH157" s="35">
        <f>IF($O157*Dati!$Q$3+SUM(V157:AG157)&lt;$K157,$O157*Dati!$Q$3,$K157-SUM(V157:AG157))</f>
        <v>0</v>
      </c>
      <c r="AI157" s="35">
        <f>IF($O157*Dati!$P$3+SUM(V157:AH157)&lt;$K157,$O157*Dati!$P$3,$K157-SUM(V157:AH157))</f>
        <v>0</v>
      </c>
      <c r="AJ157" s="35">
        <f>IF($O157*Dati!$O$3+SUM(V157:AI157)&lt;$K157,$O157*Dati!$O$3,$K157-SUM(V157:AI157))</f>
        <v>0</v>
      </c>
      <c r="AK157" s="35">
        <f>IF($O157*Dati!$N$3+SUM(V157:AJ157)&lt;$K157,$O157*Dati!$N$3,$K157-SUM(V157:AJ157))</f>
        <v>0</v>
      </c>
      <c r="AL157" s="35">
        <f t="shared" si="50"/>
        <v>240</v>
      </c>
      <c r="AM157" s="3">
        <f>(V157*Dati!$U$6+W157*Dati!$T$6+X157*Dati!$S$6+Y157*Dati!$R$6)+(Z157*Dati!$U$5+AA157*Dati!$T$5+AB157*Dati!$S$5+AC157*Dati!$R$5)+(AD157*Dati!$U$4+AE157*Dati!$T$4+AF157*Dati!$S$4+AG157*Dati!$R$4)+(AH157*Dati!$U$3+AI157*Dati!$T$3+AJ157*Dati!$S$3+AK157*Dati!$R$3)</f>
        <v>91380</v>
      </c>
      <c r="AN157" s="34">
        <f t="shared" si="62"/>
        <v>1</v>
      </c>
      <c r="AO157" s="34">
        <f t="shared" si="62"/>
        <v>0</v>
      </c>
      <c r="AP157" s="34">
        <f t="shared" si="65"/>
        <v>0</v>
      </c>
      <c r="AQ157" s="34">
        <f t="shared" si="66"/>
        <v>0</v>
      </c>
      <c r="AR157" s="6">
        <f>AN157*Dati!$B$21+AO157*Dati!$B$22+AP157*Dati!$B$23+AQ157*Dati!$B$24</f>
        <v>2000</v>
      </c>
    </row>
    <row r="158" spans="1:44" x14ac:dyDescent="0.25">
      <c r="A158" s="50"/>
      <c r="B158" s="11">
        <f t="shared" si="51"/>
        <v>156</v>
      </c>
      <c r="C158" s="3">
        <f t="shared" si="52"/>
        <v>3711368.0666666608</v>
      </c>
      <c r="D158" s="3">
        <f t="shared" si="53"/>
        <v>41380</v>
      </c>
      <c r="E158" s="3">
        <f>IF(D158&gt;0,(IF(D158&lt;Dati!$B$46,D158*Dati!$B$47,Dati!$B$46*Dati!$B$47)+IF(IF(D158-Dati!$B$46&gt;0,D158-Dati!$B$46,0)&lt;(Dati!$C$46-Dati!$B$46),IF(D158-Dati!$B$46&gt;0,D158-Dati!$B$46,0)*Dati!$C$47,(Dati!$C$46-Dati!$B$46)*Dati!$C$47)+IF(IF(D158-Dati!$C$46&gt;0,D158-Dati!$C$46,0)&lt;(Dati!$D$46-Dati!$C$46),IF(D158-Dati!$C$46&gt;0,D158-Dati!$C$46,0)*Dati!$D$47,(Dati!$D$46-Dati!$C$46)*Dati!$D$47)+IF(IF(D158-Dati!$D$46&gt;0,D158-Dati!$D$46,0)&lt;(Dati!$E$46-Dati!$D$46),IF(D158-Dati!$D$46&gt;0,D158-Dati!$D$46,0)*Dati!$E$47,(Dati!$E$46-Dati!$D$46)*Dati!$E$47)+IF(D158-Dati!$E$46&gt;0,D158-Dati!$E$46,0)*Dati!$F$47),0)</f>
        <v>17224.233333333334</v>
      </c>
      <c r="F158" s="3">
        <f t="shared" si="47"/>
        <v>24155.766666666666</v>
      </c>
      <c r="G158" s="39">
        <f t="shared" si="54"/>
        <v>1</v>
      </c>
      <c r="H158" s="39">
        <f t="shared" si="55"/>
        <v>0</v>
      </c>
      <c r="I158" s="39">
        <f t="shared" si="56"/>
        <v>0</v>
      </c>
      <c r="J158" s="39">
        <f t="shared" si="57"/>
        <v>0</v>
      </c>
      <c r="K158" s="37">
        <f>G158*Dati!$F$9+H158*Dati!$F$10+I158*Dati!$F$11+Simulazione!J158*Dati!$F$12</f>
        <v>450</v>
      </c>
      <c r="L158" s="37">
        <f>G158*Dati!$H$9+H158*Dati!$H$10+I158*Dati!$H$11+Simulazione!J158*Dati!$H$12</f>
        <v>1</v>
      </c>
      <c r="M158" s="9">
        <f>G158*Dati!$E$9+H158*Dati!$E$10+I158*Dati!$E$11+Simulazione!J158*Dati!$E$12</f>
        <v>8000</v>
      </c>
      <c r="N158" s="9">
        <f>IF(G158-G157=0,0,(G158-G157)*Dati!$J$9)+IF(H158-H157=0,0,(H158-H157)*Dati!$J$10)+IF(I158-I157=0,0,(I158-I157)*Dati!$J$11)+IF(J158-J157=0,0,(J158-J157)*Dati!$J$12)</f>
        <v>0</v>
      </c>
      <c r="O158" s="34">
        <f t="shared" si="67"/>
        <v>0</v>
      </c>
      <c r="P158" s="34">
        <f t="shared" si="68"/>
        <v>0</v>
      </c>
      <c r="Q158" s="34">
        <f t="shared" si="69"/>
        <v>0</v>
      </c>
      <c r="R158" s="34">
        <f t="shared" si="70"/>
        <v>1</v>
      </c>
      <c r="S158" s="40">
        <f t="shared" si="48"/>
        <v>1</v>
      </c>
      <c r="T158" s="43">
        <f t="shared" si="49"/>
        <v>1</v>
      </c>
      <c r="U158" s="3">
        <f>O158*Dati!$B$3+Simulazione!P158*Dati!$B$4+Simulazione!Q158*Dati!$B$5+Simulazione!R158*Dati!$B$6</f>
        <v>40000</v>
      </c>
      <c r="V158" s="35">
        <f>IF(R158*Dati!$Q$6&lt;K158,R158*Dati!$Q$6,K158)</f>
        <v>108</v>
      </c>
      <c r="W158" s="35">
        <f>IF(R158*Dati!$P$6+SUM(V158:V158)&lt;K158,R158*Dati!$P$6,K158-SUM(V158:V158))</f>
        <v>132</v>
      </c>
      <c r="X158" s="35">
        <f>IF(R158*Dati!$O$6+SUM(V158:W158)&lt;K158,R158*Dati!$O$6,K158-SUM(V158:W158))</f>
        <v>0</v>
      </c>
      <c r="Y158" s="35">
        <f>IF(R158*Dati!$N$6+SUM(V158:X158)&lt;K158,R158*Dati!$N$6,K158-SUM(V158:X158))</f>
        <v>0</v>
      </c>
      <c r="Z158" s="35">
        <f>IF($Q158*Dati!$Q$5+SUM(V158:Y158)&lt;$K158,$Q158*Dati!$Q$5,$K158-SUM(V158:Y158))</f>
        <v>0</v>
      </c>
      <c r="AA158" s="35">
        <f>IF($Q158*Dati!$P$5+SUM(V158:Z158)&lt;$K158,$Q158*Dati!$P$5,$K158-SUM(V158:Z158))</f>
        <v>0</v>
      </c>
      <c r="AB158" s="35">
        <f>IF($Q158*Dati!$O$5+SUM(V158:AA158)&lt;$K158,$Q158*Dati!$O$5,$K158-SUM(V158:AA158))</f>
        <v>0</v>
      </c>
      <c r="AC158" s="35">
        <f>IF($Q158*Dati!$N$5+SUM(V158:AB158)&lt;$K158,$Q158*Dati!$N$5,$K158-SUM(V158:AB158))</f>
        <v>0</v>
      </c>
      <c r="AD158" s="35">
        <f>IF($P158*Dati!$Q$4+SUM(V158:AC158)&lt;$K158,$P158*Dati!$Q$4,$K158-SUM(V158:AC158))</f>
        <v>0</v>
      </c>
      <c r="AE158" s="35">
        <f>IF($P158*Dati!$P$4+SUM(V158:AD158)&lt;$K158,$P158*Dati!$P$4,$K158-SUM(V158:AD158))</f>
        <v>0</v>
      </c>
      <c r="AF158" s="35">
        <f>IF($P158*Dati!$O$4+SUM(V158:AE158)&lt;$K158,$P158*Dati!$O$4,$K158-SUM(V158:AE158))</f>
        <v>0</v>
      </c>
      <c r="AG158" s="35">
        <f>IF($P158*Dati!$N$4+SUM(V158:AF158)&lt;$K158,$P158*Dati!$N$4,$K158-SUM(V158:AF158))</f>
        <v>0</v>
      </c>
      <c r="AH158" s="35">
        <f>IF($O158*Dati!$Q$3+SUM(V158:AG158)&lt;$K158,$O158*Dati!$Q$3,$K158-SUM(V158:AG158))</f>
        <v>0</v>
      </c>
      <c r="AI158" s="35">
        <f>IF($O158*Dati!$P$3+SUM(V158:AH158)&lt;$K158,$O158*Dati!$P$3,$K158-SUM(V158:AH158))</f>
        <v>0</v>
      </c>
      <c r="AJ158" s="35">
        <f>IF($O158*Dati!$O$3+SUM(V158:AI158)&lt;$K158,$O158*Dati!$O$3,$K158-SUM(V158:AI158))</f>
        <v>0</v>
      </c>
      <c r="AK158" s="35">
        <f>IF($O158*Dati!$N$3+SUM(V158:AJ158)&lt;$K158,$O158*Dati!$N$3,$K158-SUM(V158:AJ158))</f>
        <v>0</v>
      </c>
      <c r="AL158" s="35">
        <f t="shared" si="50"/>
        <v>240</v>
      </c>
      <c r="AM158" s="3">
        <f>(V158*Dati!$U$6+W158*Dati!$T$6+X158*Dati!$S$6+Y158*Dati!$R$6)+(Z158*Dati!$U$5+AA158*Dati!$T$5+AB158*Dati!$S$5+AC158*Dati!$R$5)+(AD158*Dati!$U$4+AE158*Dati!$T$4+AF158*Dati!$S$4+AG158*Dati!$R$4)+(AH158*Dati!$U$3+AI158*Dati!$T$3+AJ158*Dati!$S$3+AK158*Dati!$R$3)</f>
        <v>91380</v>
      </c>
      <c r="AN158" s="34">
        <f t="shared" si="62"/>
        <v>1</v>
      </c>
      <c r="AO158" s="34">
        <f t="shared" si="62"/>
        <v>0</v>
      </c>
      <c r="AP158" s="34">
        <f t="shared" si="65"/>
        <v>0</v>
      </c>
      <c r="AQ158" s="34">
        <f t="shared" si="66"/>
        <v>0</v>
      </c>
      <c r="AR158" s="6">
        <f>AN158*Dati!$B$21+AO158*Dati!$B$22+AP158*Dati!$B$23+AQ158*Dati!$B$24</f>
        <v>2000</v>
      </c>
    </row>
    <row r="159" spans="1:44" ht="15" customHeight="1" x14ac:dyDescent="0.25">
      <c r="A159" s="48">
        <f t="shared" ref="A159" si="71">A147+1</f>
        <v>14</v>
      </c>
      <c r="B159" s="11">
        <f t="shared" si="51"/>
        <v>157</v>
      </c>
      <c r="C159" s="3">
        <f t="shared" si="52"/>
        <v>3735523.8333333274</v>
      </c>
      <c r="D159" s="3">
        <f t="shared" si="53"/>
        <v>41380</v>
      </c>
      <c r="E159" s="3">
        <f>IF(D159&gt;0,(IF(D159&lt;Dati!$B$46,D159*Dati!$B$47,Dati!$B$46*Dati!$B$47)+IF(IF(D159-Dati!$B$46&gt;0,D159-Dati!$B$46,0)&lt;(Dati!$C$46-Dati!$B$46),IF(D159-Dati!$B$46&gt;0,D159-Dati!$B$46,0)*Dati!$C$47,(Dati!$C$46-Dati!$B$46)*Dati!$C$47)+IF(IF(D159-Dati!$C$46&gt;0,D159-Dati!$C$46,0)&lt;(Dati!$D$46-Dati!$C$46),IF(D159-Dati!$C$46&gt;0,D159-Dati!$C$46,0)*Dati!$D$47,(Dati!$D$46-Dati!$C$46)*Dati!$D$47)+IF(IF(D159-Dati!$D$46&gt;0,D159-Dati!$D$46,0)&lt;(Dati!$E$46-Dati!$D$46),IF(D159-Dati!$D$46&gt;0,D159-Dati!$D$46,0)*Dati!$E$47,(Dati!$E$46-Dati!$D$46)*Dati!$E$47)+IF(D159-Dati!$E$46&gt;0,D159-Dati!$E$46,0)*Dati!$F$47),0)</f>
        <v>17224.233333333334</v>
      </c>
      <c r="F159" s="3">
        <f t="shared" si="47"/>
        <v>24155.766666666666</v>
      </c>
      <c r="G159" s="39">
        <f t="shared" si="54"/>
        <v>1</v>
      </c>
      <c r="H159" s="39">
        <f t="shared" si="55"/>
        <v>0</v>
      </c>
      <c r="I159" s="39">
        <f t="shared" si="56"/>
        <v>0</v>
      </c>
      <c r="J159" s="39">
        <f t="shared" si="57"/>
        <v>0</v>
      </c>
      <c r="K159" s="37">
        <f>G159*Dati!$F$9+H159*Dati!$F$10+I159*Dati!$F$11+Simulazione!J159*Dati!$F$12</f>
        <v>450</v>
      </c>
      <c r="L159" s="37">
        <f>G159*Dati!$H$9+H159*Dati!$H$10+I159*Dati!$H$11+Simulazione!J159*Dati!$H$12</f>
        <v>1</v>
      </c>
      <c r="M159" s="9">
        <f>G159*Dati!$E$9+H159*Dati!$E$10+I159*Dati!$E$11+Simulazione!J159*Dati!$E$12</f>
        <v>8000</v>
      </c>
      <c r="N159" s="9">
        <f>IF(G159-G158=0,0,(G159-G158)*Dati!$J$9)+IF(H159-H158=0,0,(H159-H158)*Dati!$J$10)+IF(I159-I158=0,0,(I159-I158)*Dati!$J$11)+IF(J159-J158=0,0,(J159-J158)*Dati!$J$12)</f>
        <v>0</v>
      </c>
      <c r="O159" s="34">
        <f t="shared" si="67"/>
        <v>0</v>
      </c>
      <c r="P159" s="34">
        <f t="shared" si="68"/>
        <v>0</v>
      </c>
      <c r="Q159" s="34">
        <f t="shared" si="69"/>
        <v>0</v>
      </c>
      <c r="R159" s="34">
        <f t="shared" si="70"/>
        <v>1</v>
      </c>
      <c r="S159" s="40">
        <f t="shared" si="48"/>
        <v>1</v>
      </c>
      <c r="T159" s="43">
        <f t="shared" si="49"/>
        <v>1</v>
      </c>
      <c r="U159" s="3">
        <f>O159*Dati!$B$3+Simulazione!P159*Dati!$B$4+Simulazione!Q159*Dati!$B$5+Simulazione!R159*Dati!$B$6</f>
        <v>40000</v>
      </c>
      <c r="V159" s="35">
        <f>IF(R159*Dati!$Q$6&lt;K159,R159*Dati!$Q$6,K159)</f>
        <v>108</v>
      </c>
      <c r="W159" s="35">
        <f>IF(R159*Dati!$P$6+SUM(V159:V159)&lt;K159,R159*Dati!$P$6,K159-SUM(V159:V159))</f>
        <v>132</v>
      </c>
      <c r="X159" s="35">
        <f>IF(R159*Dati!$O$6+SUM(V159:W159)&lt;K159,R159*Dati!$O$6,K159-SUM(V159:W159))</f>
        <v>0</v>
      </c>
      <c r="Y159" s="35">
        <f>IF(R159*Dati!$N$6+SUM(V159:X159)&lt;K159,R159*Dati!$N$6,K159-SUM(V159:X159))</f>
        <v>0</v>
      </c>
      <c r="Z159" s="35">
        <f>IF($Q159*Dati!$Q$5+SUM(V159:Y159)&lt;$K159,$Q159*Dati!$Q$5,$K159-SUM(V159:Y159))</f>
        <v>0</v>
      </c>
      <c r="AA159" s="35">
        <f>IF($Q159*Dati!$P$5+SUM(V159:Z159)&lt;$K159,$Q159*Dati!$P$5,$K159-SUM(V159:Z159))</f>
        <v>0</v>
      </c>
      <c r="AB159" s="35">
        <f>IF($Q159*Dati!$O$5+SUM(V159:AA159)&lt;$K159,$Q159*Dati!$O$5,$K159-SUM(V159:AA159))</f>
        <v>0</v>
      </c>
      <c r="AC159" s="35">
        <f>IF($Q159*Dati!$N$5+SUM(V159:AB159)&lt;$K159,$Q159*Dati!$N$5,$K159-SUM(V159:AB159))</f>
        <v>0</v>
      </c>
      <c r="AD159" s="35">
        <f>IF($P159*Dati!$Q$4+SUM(V159:AC159)&lt;$K159,$P159*Dati!$Q$4,$K159-SUM(V159:AC159))</f>
        <v>0</v>
      </c>
      <c r="AE159" s="35">
        <f>IF($P159*Dati!$P$4+SUM(V159:AD159)&lt;$K159,$P159*Dati!$P$4,$K159-SUM(V159:AD159))</f>
        <v>0</v>
      </c>
      <c r="AF159" s="35">
        <f>IF($P159*Dati!$O$4+SUM(V159:AE159)&lt;$K159,$P159*Dati!$O$4,$K159-SUM(V159:AE159))</f>
        <v>0</v>
      </c>
      <c r="AG159" s="35">
        <f>IF($P159*Dati!$N$4+SUM(V159:AF159)&lt;$K159,$P159*Dati!$N$4,$K159-SUM(V159:AF159))</f>
        <v>0</v>
      </c>
      <c r="AH159" s="35">
        <f>IF($O159*Dati!$Q$3+SUM(V159:AG159)&lt;$K159,$O159*Dati!$Q$3,$K159-SUM(V159:AG159))</f>
        <v>0</v>
      </c>
      <c r="AI159" s="35">
        <f>IF($O159*Dati!$P$3+SUM(V159:AH159)&lt;$K159,$O159*Dati!$P$3,$K159-SUM(V159:AH159))</f>
        <v>0</v>
      </c>
      <c r="AJ159" s="35">
        <f>IF($O159*Dati!$O$3+SUM(V159:AI159)&lt;$K159,$O159*Dati!$O$3,$K159-SUM(V159:AI159))</f>
        <v>0</v>
      </c>
      <c r="AK159" s="35">
        <f>IF($O159*Dati!$N$3+SUM(V159:AJ159)&lt;$K159,$O159*Dati!$N$3,$K159-SUM(V159:AJ159))</f>
        <v>0</v>
      </c>
      <c r="AL159" s="35">
        <f t="shared" si="50"/>
        <v>240</v>
      </c>
      <c r="AM159" s="3">
        <f>(V159*Dati!$U$6+W159*Dati!$T$6+X159*Dati!$S$6+Y159*Dati!$R$6)+(Z159*Dati!$U$5+AA159*Dati!$T$5+AB159*Dati!$S$5+AC159*Dati!$R$5)+(AD159*Dati!$U$4+AE159*Dati!$T$4+AF159*Dati!$S$4+AG159*Dati!$R$4)+(AH159*Dati!$U$3+AI159*Dati!$T$3+AJ159*Dati!$S$3+AK159*Dati!$R$3)</f>
        <v>91380</v>
      </c>
      <c r="AN159" s="34">
        <f t="shared" si="62"/>
        <v>1</v>
      </c>
      <c r="AO159" s="34">
        <f t="shared" si="62"/>
        <v>0</v>
      </c>
      <c r="AP159" s="34">
        <f t="shared" si="65"/>
        <v>0</v>
      </c>
      <c r="AQ159" s="34">
        <f t="shared" si="66"/>
        <v>0</v>
      </c>
      <c r="AR159" s="6">
        <f>AN159*Dati!$B$21+AO159*Dati!$B$22+AP159*Dati!$B$23+AQ159*Dati!$B$24</f>
        <v>2000</v>
      </c>
    </row>
    <row r="160" spans="1:44" x14ac:dyDescent="0.25">
      <c r="A160" s="49"/>
      <c r="B160" s="11">
        <f t="shared" si="51"/>
        <v>158</v>
      </c>
      <c r="C160" s="3">
        <f t="shared" si="52"/>
        <v>3759679.599999994</v>
      </c>
      <c r="D160" s="3">
        <f t="shared" si="53"/>
        <v>41380</v>
      </c>
      <c r="E160" s="3">
        <f>IF(D160&gt;0,(IF(D160&lt;Dati!$B$46,D160*Dati!$B$47,Dati!$B$46*Dati!$B$47)+IF(IF(D160-Dati!$B$46&gt;0,D160-Dati!$B$46,0)&lt;(Dati!$C$46-Dati!$B$46),IF(D160-Dati!$B$46&gt;0,D160-Dati!$B$46,0)*Dati!$C$47,(Dati!$C$46-Dati!$B$46)*Dati!$C$47)+IF(IF(D160-Dati!$C$46&gt;0,D160-Dati!$C$46,0)&lt;(Dati!$D$46-Dati!$C$46),IF(D160-Dati!$C$46&gt;0,D160-Dati!$C$46,0)*Dati!$D$47,(Dati!$D$46-Dati!$C$46)*Dati!$D$47)+IF(IF(D160-Dati!$D$46&gt;0,D160-Dati!$D$46,0)&lt;(Dati!$E$46-Dati!$D$46),IF(D160-Dati!$D$46&gt;0,D160-Dati!$D$46,0)*Dati!$E$47,(Dati!$E$46-Dati!$D$46)*Dati!$E$47)+IF(D160-Dati!$E$46&gt;0,D160-Dati!$E$46,0)*Dati!$F$47),0)</f>
        <v>17224.233333333334</v>
      </c>
      <c r="F160" s="3">
        <f t="shared" si="47"/>
        <v>24155.766666666666</v>
      </c>
      <c r="G160" s="39">
        <f t="shared" si="54"/>
        <v>1</v>
      </c>
      <c r="H160" s="39">
        <f t="shared" si="55"/>
        <v>0</v>
      </c>
      <c r="I160" s="39">
        <f t="shared" si="56"/>
        <v>0</v>
      </c>
      <c r="J160" s="39">
        <f t="shared" si="57"/>
        <v>0</v>
      </c>
      <c r="K160" s="37">
        <f>G160*Dati!$F$9+H160*Dati!$F$10+I160*Dati!$F$11+Simulazione!J160*Dati!$F$12</f>
        <v>450</v>
      </c>
      <c r="L160" s="37">
        <f>G160*Dati!$H$9+H160*Dati!$H$10+I160*Dati!$H$11+Simulazione!J160*Dati!$H$12</f>
        <v>1</v>
      </c>
      <c r="M160" s="9">
        <f>G160*Dati!$E$9+H160*Dati!$E$10+I160*Dati!$E$11+Simulazione!J160*Dati!$E$12</f>
        <v>8000</v>
      </c>
      <c r="N160" s="9">
        <f>IF(G160-G159=0,0,(G160-G159)*Dati!$J$9)+IF(H160-H159=0,0,(H160-H159)*Dati!$J$10)+IF(I160-I159=0,0,(I160-I159)*Dati!$J$11)+IF(J160-J159=0,0,(J160-J159)*Dati!$J$12)</f>
        <v>0</v>
      </c>
      <c r="O160" s="34">
        <f t="shared" si="67"/>
        <v>0</v>
      </c>
      <c r="P160" s="34">
        <f t="shared" si="68"/>
        <v>0</v>
      </c>
      <c r="Q160" s="34">
        <f t="shared" si="69"/>
        <v>0</v>
      </c>
      <c r="R160" s="34">
        <f t="shared" si="70"/>
        <v>1</v>
      </c>
      <c r="S160" s="40">
        <f t="shared" si="48"/>
        <v>1</v>
      </c>
      <c r="T160" s="43">
        <f t="shared" si="49"/>
        <v>1</v>
      </c>
      <c r="U160" s="3">
        <f>O160*Dati!$B$3+Simulazione!P160*Dati!$B$4+Simulazione!Q160*Dati!$B$5+Simulazione!R160*Dati!$B$6</f>
        <v>40000</v>
      </c>
      <c r="V160" s="35">
        <f>IF(R160*Dati!$Q$6&lt;K160,R160*Dati!$Q$6,K160)</f>
        <v>108</v>
      </c>
      <c r="W160" s="35">
        <f>IF(R160*Dati!$P$6+SUM(V160:V160)&lt;K160,R160*Dati!$P$6,K160-SUM(V160:V160))</f>
        <v>132</v>
      </c>
      <c r="X160" s="35">
        <f>IF(R160*Dati!$O$6+SUM(V160:W160)&lt;K160,R160*Dati!$O$6,K160-SUM(V160:W160))</f>
        <v>0</v>
      </c>
      <c r="Y160" s="35">
        <f>IF(R160*Dati!$N$6+SUM(V160:X160)&lt;K160,R160*Dati!$N$6,K160-SUM(V160:X160))</f>
        <v>0</v>
      </c>
      <c r="Z160" s="35">
        <f>IF($Q160*Dati!$Q$5+SUM(V160:Y160)&lt;$K160,$Q160*Dati!$Q$5,$K160-SUM(V160:Y160))</f>
        <v>0</v>
      </c>
      <c r="AA160" s="35">
        <f>IF($Q160*Dati!$P$5+SUM(V160:Z160)&lt;$K160,$Q160*Dati!$P$5,$K160-SUM(V160:Z160))</f>
        <v>0</v>
      </c>
      <c r="AB160" s="35">
        <f>IF($Q160*Dati!$O$5+SUM(V160:AA160)&lt;$K160,$Q160*Dati!$O$5,$K160-SUM(V160:AA160))</f>
        <v>0</v>
      </c>
      <c r="AC160" s="35">
        <f>IF($Q160*Dati!$N$5+SUM(V160:AB160)&lt;$K160,$Q160*Dati!$N$5,$K160-SUM(V160:AB160))</f>
        <v>0</v>
      </c>
      <c r="AD160" s="35">
        <f>IF($P160*Dati!$Q$4+SUM(V160:AC160)&lt;$K160,$P160*Dati!$Q$4,$K160-SUM(V160:AC160))</f>
        <v>0</v>
      </c>
      <c r="AE160" s="35">
        <f>IF($P160*Dati!$P$4+SUM(V160:AD160)&lt;$K160,$P160*Dati!$P$4,$K160-SUM(V160:AD160))</f>
        <v>0</v>
      </c>
      <c r="AF160" s="35">
        <f>IF($P160*Dati!$O$4+SUM(V160:AE160)&lt;$K160,$P160*Dati!$O$4,$K160-SUM(V160:AE160))</f>
        <v>0</v>
      </c>
      <c r="AG160" s="35">
        <f>IF($P160*Dati!$N$4+SUM(V160:AF160)&lt;$K160,$P160*Dati!$N$4,$K160-SUM(V160:AF160))</f>
        <v>0</v>
      </c>
      <c r="AH160" s="35">
        <f>IF($O160*Dati!$Q$3+SUM(V160:AG160)&lt;$K160,$O160*Dati!$Q$3,$K160-SUM(V160:AG160))</f>
        <v>0</v>
      </c>
      <c r="AI160" s="35">
        <f>IF($O160*Dati!$P$3+SUM(V160:AH160)&lt;$K160,$O160*Dati!$P$3,$K160-SUM(V160:AH160))</f>
        <v>0</v>
      </c>
      <c r="AJ160" s="35">
        <f>IF($O160*Dati!$O$3+SUM(V160:AI160)&lt;$K160,$O160*Dati!$O$3,$K160-SUM(V160:AI160))</f>
        <v>0</v>
      </c>
      <c r="AK160" s="35">
        <f>IF($O160*Dati!$N$3+SUM(V160:AJ160)&lt;$K160,$O160*Dati!$N$3,$K160-SUM(V160:AJ160))</f>
        <v>0</v>
      </c>
      <c r="AL160" s="35">
        <f t="shared" si="50"/>
        <v>240</v>
      </c>
      <c r="AM160" s="3">
        <f>(V160*Dati!$U$6+W160*Dati!$T$6+X160*Dati!$S$6+Y160*Dati!$R$6)+(Z160*Dati!$U$5+AA160*Dati!$T$5+AB160*Dati!$S$5+AC160*Dati!$R$5)+(AD160*Dati!$U$4+AE160*Dati!$T$4+AF160*Dati!$S$4+AG160*Dati!$R$4)+(AH160*Dati!$U$3+AI160*Dati!$T$3+AJ160*Dati!$S$3+AK160*Dati!$R$3)</f>
        <v>91380</v>
      </c>
      <c r="AN160" s="34">
        <f t="shared" si="62"/>
        <v>1</v>
      </c>
      <c r="AO160" s="34">
        <f t="shared" si="62"/>
        <v>0</v>
      </c>
      <c r="AP160" s="34">
        <f t="shared" si="65"/>
        <v>0</v>
      </c>
      <c r="AQ160" s="34">
        <f t="shared" si="66"/>
        <v>0</v>
      </c>
      <c r="AR160" s="6">
        <f>AN160*Dati!$B$21+AO160*Dati!$B$22+AP160*Dati!$B$23+AQ160*Dati!$B$24</f>
        <v>2000</v>
      </c>
    </row>
    <row r="161" spans="1:44" x14ac:dyDescent="0.25">
      <c r="A161" s="49"/>
      <c r="B161" s="11">
        <f t="shared" si="51"/>
        <v>159</v>
      </c>
      <c r="C161" s="3">
        <f t="shared" si="52"/>
        <v>3783835.3666666606</v>
      </c>
      <c r="D161" s="3">
        <f t="shared" si="53"/>
        <v>41380</v>
      </c>
      <c r="E161" s="3">
        <f>IF(D161&gt;0,(IF(D161&lt;Dati!$B$46,D161*Dati!$B$47,Dati!$B$46*Dati!$B$47)+IF(IF(D161-Dati!$B$46&gt;0,D161-Dati!$B$46,0)&lt;(Dati!$C$46-Dati!$B$46),IF(D161-Dati!$B$46&gt;0,D161-Dati!$B$46,0)*Dati!$C$47,(Dati!$C$46-Dati!$B$46)*Dati!$C$47)+IF(IF(D161-Dati!$C$46&gt;0,D161-Dati!$C$46,0)&lt;(Dati!$D$46-Dati!$C$46),IF(D161-Dati!$C$46&gt;0,D161-Dati!$C$46,0)*Dati!$D$47,(Dati!$D$46-Dati!$C$46)*Dati!$D$47)+IF(IF(D161-Dati!$D$46&gt;0,D161-Dati!$D$46,0)&lt;(Dati!$E$46-Dati!$D$46),IF(D161-Dati!$D$46&gt;0,D161-Dati!$D$46,0)*Dati!$E$47,(Dati!$E$46-Dati!$D$46)*Dati!$E$47)+IF(D161-Dati!$E$46&gt;0,D161-Dati!$E$46,0)*Dati!$F$47),0)</f>
        <v>17224.233333333334</v>
      </c>
      <c r="F161" s="3">
        <f t="shared" si="47"/>
        <v>24155.766666666666</v>
      </c>
      <c r="G161" s="39">
        <f t="shared" si="54"/>
        <v>1</v>
      </c>
      <c r="H161" s="39">
        <f t="shared" si="55"/>
        <v>0</v>
      </c>
      <c r="I161" s="39">
        <f t="shared" si="56"/>
        <v>0</v>
      </c>
      <c r="J161" s="39">
        <f t="shared" si="57"/>
        <v>0</v>
      </c>
      <c r="K161" s="37">
        <f>G161*Dati!$F$9+H161*Dati!$F$10+I161*Dati!$F$11+Simulazione!J161*Dati!$F$12</f>
        <v>450</v>
      </c>
      <c r="L161" s="37">
        <f>G161*Dati!$H$9+H161*Dati!$H$10+I161*Dati!$H$11+Simulazione!J161*Dati!$H$12</f>
        <v>1</v>
      </c>
      <c r="M161" s="9">
        <f>G161*Dati!$E$9+H161*Dati!$E$10+I161*Dati!$E$11+Simulazione!J161*Dati!$E$12</f>
        <v>8000</v>
      </c>
      <c r="N161" s="9">
        <f>IF(G161-G160=0,0,(G161-G160)*Dati!$J$9)+IF(H161-H160=0,0,(H161-H160)*Dati!$J$10)+IF(I161-I160=0,0,(I161-I160)*Dati!$J$11)+IF(J161-J160=0,0,(J161-J160)*Dati!$J$12)</f>
        <v>0</v>
      </c>
      <c r="O161" s="34">
        <f t="shared" si="67"/>
        <v>0</v>
      </c>
      <c r="P161" s="34">
        <f t="shared" si="68"/>
        <v>0</v>
      </c>
      <c r="Q161" s="34">
        <f t="shared" si="69"/>
        <v>0</v>
      </c>
      <c r="R161" s="34">
        <f t="shared" si="70"/>
        <v>1</v>
      </c>
      <c r="S161" s="40">
        <f t="shared" si="48"/>
        <v>1</v>
      </c>
      <c r="T161" s="43">
        <f t="shared" si="49"/>
        <v>1</v>
      </c>
      <c r="U161" s="3">
        <f>O161*Dati!$B$3+Simulazione!P161*Dati!$B$4+Simulazione!Q161*Dati!$B$5+Simulazione!R161*Dati!$B$6</f>
        <v>40000</v>
      </c>
      <c r="V161" s="35">
        <f>IF(R161*Dati!$Q$6&lt;K161,R161*Dati!$Q$6,K161)</f>
        <v>108</v>
      </c>
      <c r="W161" s="35">
        <f>IF(R161*Dati!$P$6+SUM(V161:V161)&lt;K161,R161*Dati!$P$6,K161-SUM(V161:V161))</f>
        <v>132</v>
      </c>
      <c r="X161" s="35">
        <f>IF(R161*Dati!$O$6+SUM(V161:W161)&lt;K161,R161*Dati!$O$6,K161-SUM(V161:W161))</f>
        <v>0</v>
      </c>
      <c r="Y161" s="35">
        <f>IF(R161*Dati!$N$6+SUM(V161:X161)&lt;K161,R161*Dati!$N$6,K161-SUM(V161:X161))</f>
        <v>0</v>
      </c>
      <c r="Z161" s="35">
        <f>IF($Q161*Dati!$Q$5+SUM(V161:Y161)&lt;$K161,$Q161*Dati!$Q$5,$K161-SUM(V161:Y161))</f>
        <v>0</v>
      </c>
      <c r="AA161" s="35">
        <f>IF($Q161*Dati!$P$5+SUM(V161:Z161)&lt;$K161,$Q161*Dati!$P$5,$K161-SUM(V161:Z161))</f>
        <v>0</v>
      </c>
      <c r="AB161" s="35">
        <f>IF($Q161*Dati!$O$5+SUM(V161:AA161)&lt;$K161,$Q161*Dati!$O$5,$K161-SUM(V161:AA161))</f>
        <v>0</v>
      </c>
      <c r="AC161" s="35">
        <f>IF($Q161*Dati!$N$5+SUM(V161:AB161)&lt;$K161,$Q161*Dati!$N$5,$K161-SUM(V161:AB161))</f>
        <v>0</v>
      </c>
      <c r="AD161" s="35">
        <f>IF($P161*Dati!$Q$4+SUM(V161:AC161)&lt;$K161,$P161*Dati!$Q$4,$K161-SUM(V161:AC161))</f>
        <v>0</v>
      </c>
      <c r="AE161" s="35">
        <f>IF($P161*Dati!$P$4+SUM(V161:AD161)&lt;$K161,$P161*Dati!$P$4,$K161-SUM(V161:AD161))</f>
        <v>0</v>
      </c>
      <c r="AF161" s="35">
        <f>IF($P161*Dati!$O$4+SUM(V161:AE161)&lt;$K161,$P161*Dati!$O$4,$K161-SUM(V161:AE161))</f>
        <v>0</v>
      </c>
      <c r="AG161" s="35">
        <f>IF($P161*Dati!$N$4+SUM(V161:AF161)&lt;$K161,$P161*Dati!$N$4,$K161-SUM(V161:AF161))</f>
        <v>0</v>
      </c>
      <c r="AH161" s="35">
        <f>IF($O161*Dati!$Q$3+SUM(V161:AG161)&lt;$K161,$O161*Dati!$Q$3,$K161-SUM(V161:AG161))</f>
        <v>0</v>
      </c>
      <c r="AI161" s="35">
        <f>IF($O161*Dati!$P$3+SUM(V161:AH161)&lt;$K161,$O161*Dati!$P$3,$K161-SUM(V161:AH161))</f>
        <v>0</v>
      </c>
      <c r="AJ161" s="35">
        <f>IF($O161*Dati!$O$3+SUM(V161:AI161)&lt;$K161,$O161*Dati!$O$3,$K161-SUM(V161:AI161))</f>
        <v>0</v>
      </c>
      <c r="AK161" s="35">
        <f>IF($O161*Dati!$N$3+SUM(V161:AJ161)&lt;$K161,$O161*Dati!$N$3,$K161-SUM(V161:AJ161))</f>
        <v>0</v>
      </c>
      <c r="AL161" s="35">
        <f t="shared" si="50"/>
        <v>240</v>
      </c>
      <c r="AM161" s="3">
        <f>(V161*Dati!$U$6+W161*Dati!$T$6+X161*Dati!$S$6+Y161*Dati!$R$6)+(Z161*Dati!$U$5+AA161*Dati!$T$5+AB161*Dati!$S$5+AC161*Dati!$R$5)+(AD161*Dati!$U$4+AE161*Dati!$T$4+AF161*Dati!$S$4+AG161*Dati!$R$4)+(AH161*Dati!$U$3+AI161*Dati!$T$3+AJ161*Dati!$S$3+AK161*Dati!$R$3)</f>
        <v>91380</v>
      </c>
      <c r="AN161" s="34">
        <f t="shared" si="62"/>
        <v>1</v>
      </c>
      <c r="AO161" s="34">
        <f t="shared" si="62"/>
        <v>0</v>
      </c>
      <c r="AP161" s="34">
        <f t="shared" si="65"/>
        <v>0</v>
      </c>
      <c r="AQ161" s="34">
        <f t="shared" si="66"/>
        <v>0</v>
      </c>
      <c r="AR161" s="6">
        <f>AN161*Dati!$B$21+AO161*Dati!$B$22+AP161*Dati!$B$23+AQ161*Dati!$B$24</f>
        <v>2000</v>
      </c>
    </row>
    <row r="162" spans="1:44" x14ac:dyDescent="0.25">
      <c r="A162" s="49"/>
      <c r="B162" s="11">
        <f t="shared" si="51"/>
        <v>160</v>
      </c>
      <c r="C162" s="3">
        <f t="shared" si="52"/>
        <v>3807991.1333333272</v>
      </c>
      <c r="D162" s="3">
        <f t="shared" si="53"/>
        <v>41380</v>
      </c>
      <c r="E162" s="3">
        <f>IF(D162&gt;0,(IF(D162&lt;Dati!$B$46,D162*Dati!$B$47,Dati!$B$46*Dati!$B$47)+IF(IF(D162-Dati!$B$46&gt;0,D162-Dati!$B$46,0)&lt;(Dati!$C$46-Dati!$B$46),IF(D162-Dati!$B$46&gt;0,D162-Dati!$B$46,0)*Dati!$C$47,(Dati!$C$46-Dati!$B$46)*Dati!$C$47)+IF(IF(D162-Dati!$C$46&gt;0,D162-Dati!$C$46,0)&lt;(Dati!$D$46-Dati!$C$46),IF(D162-Dati!$C$46&gt;0,D162-Dati!$C$46,0)*Dati!$D$47,(Dati!$D$46-Dati!$C$46)*Dati!$D$47)+IF(IF(D162-Dati!$D$46&gt;0,D162-Dati!$D$46,0)&lt;(Dati!$E$46-Dati!$D$46),IF(D162-Dati!$D$46&gt;0,D162-Dati!$D$46,0)*Dati!$E$47,(Dati!$E$46-Dati!$D$46)*Dati!$E$47)+IF(D162-Dati!$E$46&gt;0,D162-Dati!$E$46,0)*Dati!$F$47),0)</f>
        <v>17224.233333333334</v>
      </c>
      <c r="F162" s="3">
        <f t="shared" si="47"/>
        <v>24155.766666666666</v>
      </c>
      <c r="G162" s="39">
        <f t="shared" si="54"/>
        <v>1</v>
      </c>
      <c r="H162" s="39">
        <f t="shared" si="55"/>
        <v>0</v>
      </c>
      <c r="I162" s="39">
        <f t="shared" si="56"/>
        <v>0</v>
      </c>
      <c r="J162" s="39">
        <f t="shared" si="57"/>
        <v>0</v>
      </c>
      <c r="K162" s="37">
        <f>G162*Dati!$F$9+H162*Dati!$F$10+I162*Dati!$F$11+Simulazione!J162*Dati!$F$12</f>
        <v>450</v>
      </c>
      <c r="L162" s="37">
        <f>G162*Dati!$H$9+H162*Dati!$H$10+I162*Dati!$H$11+Simulazione!J162*Dati!$H$12</f>
        <v>1</v>
      </c>
      <c r="M162" s="9">
        <f>G162*Dati!$E$9+H162*Dati!$E$10+I162*Dati!$E$11+Simulazione!J162*Dati!$E$12</f>
        <v>8000</v>
      </c>
      <c r="N162" s="9">
        <f>IF(G162-G161=0,0,(G162-G161)*Dati!$J$9)+IF(H162-H161=0,0,(H162-H161)*Dati!$J$10)+IF(I162-I161=0,0,(I162-I161)*Dati!$J$11)+IF(J162-J161=0,0,(J162-J161)*Dati!$J$12)</f>
        <v>0</v>
      </c>
      <c r="O162" s="34">
        <f t="shared" si="67"/>
        <v>0</v>
      </c>
      <c r="P162" s="34">
        <f t="shared" si="68"/>
        <v>0</v>
      </c>
      <c r="Q162" s="34">
        <f t="shared" si="69"/>
        <v>0</v>
      </c>
      <c r="R162" s="34">
        <f t="shared" si="70"/>
        <v>1</v>
      </c>
      <c r="S162" s="40">
        <f t="shared" si="48"/>
        <v>1</v>
      </c>
      <c r="T162" s="43">
        <f t="shared" si="49"/>
        <v>1</v>
      </c>
      <c r="U162" s="3">
        <f>O162*Dati!$B$3+Simulazione!P162*Dati!$B$4+Simulazione!Q162*Dati!$B$5+Simulazione!R162*Dati!$B$6</f>
        <v>40000</v>
      </c>
      <c r="V162" s="35">
        <f>IF(R162*Dati!$Q$6&lt;K162,R162*Dati!$Q$6,K162)</f>
        <v>108</v>
      </c>
      <c r="W162" s="35">
        <f>IF(R162*Dati!$P$6+SUM(V162:V162)&lt;K162,R162*Dati!$P$6,K162-SUM(V162:V162))</f>
        <v>132</v>
      </c>
      <c r="X162" s="35">
        <f>IF(R162*Dati!$O$6+SUM(V162:W162)&lt;K162,R162*Dati!$O$6,K162-SUM(V162:W162))</f>
        <v>0</v>
      </c>
      <c r="Y162" s="35">
        <f>IF(R162*Dati!$N$6+SUM(V162:X162)&lt;K162,R162*Dati!$N$6,K162-SUM(V162:X162))</f>
        <v>0</v>
      </c>
      <c r="Z162" s="35">
        <f>IF($Q162*Dati!$Q$5+SUM(V162:Y162)&lt;$K162,$Q162*Dati!$Q$5,$K162-SUM(V162:Y162))</f>
        <v>0</v>
      </c>
      <c r="AA162" s="35">
        <f>IF($Q162*Dati!$P$5+SUM(V162:Z162)&lt;$K162,$Q162*Dati!$P$5,$K162-SUM(V162:Z162))</f>
        <v>0</v>
      </c>
      <c r="AB162" s="35">
        <f>IF($Q162*Dati!$O$5+SUM(V162:AA162)&lt;$K162,$Q162*Dati!$O$5,$K162-SUM(V162:AA162))</f>
        <v>0</v>
      </c>
      <c r="AC162" s="35">
        <f>IF($Q162*Dati!$N$5+SUM(V162:AB162)&lt;$K162,$Q162*Dati!$N$5,$K162-SUM(V162:AB162))</f>
        <v>0</v>
      </c>
      <c r="AD162" s="35">
        <f>IF($P162*Dati!$Q$4+SUM(V162:AC162)&lt;$K162,$P162*Dati!$Q$4,$K162-SUM(V162:AC162))</f>
        <v>0</v>
      </c>
      <c r="AE162" s="35">
        <f>IF($P162*Dati!$P$4+SUM(V162:AD162)&lt;$K162,$P162*Dati!$P$4,$K162-SUM(V162:AD162))</f>
        <v>0</v>
      </c>
      <c r="AF162" s="35">
        <f>IF($P162*Dati!$O$4+SUM(V162:AE162)&lt;$K162,$P162*Dati!$O$4,$K162-SUM(V162:AE162))</f>
        <v>0</v>
      </c>
      <c r="AG162" s="35">
        <f>IF($P162*Dati!$N$4+SUM(V162:AF162)&lt;$K162,$P162*Dati!$N$4,$K162-SUM(V162:AF162))</f>
        <v>0</v>
      </c>
      <c r="AH162" s="35">
        <f>IF($O162*Dati!$Q$3+SUM(V162:AG162)&lt;$K162,$O162*Dati!$Q$3,$K162-SUM(V162:AG162))</f>
        <v>0</v>
      </c>
      <c r="AI162" s="35">
        <f>IF($O162*Dati!$P$3+SUM(V162:AH162)&lt;$K162,$O162*Dati!$P$3,$K162-SUM(V162:AH162))</f>
        <v>0</v>
      </c>
      <c r="AJ162" s="35">
        <f>IF($O162*Dati!$O$3+SUM(V162:AI162)&lt;$K162,$O162*Dati!$O$3,$K162-SUM(V162:AI162))</f>
        <v>0</v>
      </c>
      <c r="AK162" s="35">
        <f>IF($O162*Dati!$N$3+SUM(V162:AJ162)&lt;$K162,$O162*Dati!$N$3,$K162-SUM(V162:AJ162))</f>
        <v>0</v>
      </c>
      <c r="AL162" s="35">
        <f t="shared" si="50"/>
        <v>240</v>
      </c>
      <c r="AM162" s="3">
        <f>(V162*Dati!$U$6+W162*Dati!$T$6+X162*Dati!$S$6+Y162*Dati!$R$6)+(Z162*Dati!$U$5+AA162*Dati!$T$5+AB162*Dati!$S$5+AC162*Dati!$R$5)+(AD162*Dati!$U$4+AE162*Dati!$T$4+AF162*Dati!$S$4+AG162*Dati!$R$4)+(AH162*Dati!$U$3+AI162*Dati!$T$3+AJ162*Dati!$S$3+AK162*Dati!$R$3)</f>
        <v>91380</v>
      </c>
      <c r="AN162" s="34">
        <f t="shared" si="62"/>
        <v>1</v>
      </c>
      <c r="AO162" s="34">
        <f t="shared" si="62"/>
        <v>0</v>
      </c>
      <c r="AP162" s="34">
        <f t="shared" si="65"/>
        <v>0</v>
      </c>
      <c r="AQ162" s="34">
        <f t="shared" si="66"/>
        <v>0</v>
      </c>
      <c r="AR162" s="6">
        <f>AN162*Dati!$B$21+AO162*Dati!$B$22+AP162*Dati!$B$23+AQ162*Dati!$B$24</f>
        <v>2000</v>
      </c>
    </row>
    <row r="163" spans="1:44" x14ac:dyDescent="0.25">
      <c r="A163" s="49"/>
      <c r="B163" s="11">
        <f t="shared" si="51"/>
        <v>161</v>
      </c>
      <c r="C163" s="3">
        <f t="shared" si="52"/>
        <v>3832146.8999999939</v>
      </c>
      <c r="D163" s="3">
        <f t="shared" si="53"/>
        <v>41380</v>
      </c>
      <c r="E163" s="3">
        <f>IF(D163&gt;0,(IF(D163&lt;Dati!$B$46,D163*Dati!$B$47,Dati!$B$46*Dati!$B$47)+IF(IF(D163-Dati!$B$46&gt;0,D163-Dati!$B$46,0)&lt;(Dati!$C$46-Dati!$B$46),IF(D163-Dati!$B$46&gt;0,D163-Dati!$B$46,0)*Dati!$C$47,(Dati!$C$46-Dati!$B$46)*Dati!$C$47)+IF(IF(D163-Dati!$C$46&gt;0,D163-Dati!$C$46,0)&lt;(Dati!$D$46-Dati!$C$46),IF(D163-Dati!$C$46&gt;0,D163-Dati!$C$46,0)*Dati!$D$47,(Dati!$D$46-Dati!$C$46)*Dati!$D$47)+IF(IF(D163-Dati!$D$46&gt;0,D163-Dati!$D$46,0)&lt;(Dati!$E$46-Dati!$D$46),IF(D163-Dati!$D$46&gt;0,D163-Dati!$D$46,0)*Dati!$E$47,(Dati!$E$46-Dati!$D$46)*Dati!$E$47)+IF(D163-Dati!$E$46&gt;0,D163-Dati!$E$46,0)*Dati!$F$47),0)</f>
        <v>17224.233333333334</v>
      </c>
      <c r="F163" s="3">
        <f t="shared" si="47"/>
        <v>24155.766666666666</v>
      </c>
      <c r="G163" s="39">
        <f t="shared" si="54"/>
        <v>1</v>
      </c>
      <c r="H163" s="39">
        <f t="shared" si="55"/>
        <v>0</v>
      </c>
      <c r="I163" s="39">
        <f t="shared" si="56"/>
        <v>0</v>
      </c>
      <c r="J163" s="39">
        <f t="shared" si="57"/>
        <v>0</v>
      </c>
      <c r="K163" s="37">
        <f>G163*Dati!$F$9+H163*Dati!$F$10+I163*Dati!$F$11+Simulazione!J163*Dati!$F$12</f>
        <v>450</v>
      </c>
      <c r="L163" s="37">
        <f>G163*Dati!$H$9+H163*Dati!$H$10+I163*Dati!$H$11+Simulazione!J163*Dati!$H$12</f>
        <v>1</v>
      </c>
      <c r="M163" s="9">
        <f>G163*Dati!$E$9+H163*Dati!$E$10+I163*Dati!$E$11+Simulazione!J163*Dati!$E$12</f>
        <v>8000</v>
      </c>
      <c r="N163" s="9">
        <f>IF(G163-G162=0,0,(G163-G162)*Dati!$J$9)+IF(H163-H162=0,0,(H163-H162)*Dati!$J$10)+IF(I163-I162=0,0,(I163-I162)*Dati!$J$11)+IF(J163-J162=0,0,(J163-J162)*Dati!$J$12)</f>
        <v>0</v>
      </c>
      <c r="O163" s="34">
        <f t="shared" si="67"/>
        <v>0</v>
      </c>
      <c r="P163" s="34">
        <f t="shared" si="68"/>
        <v>0</v>
      </c>
      <c r="Q163" s="34">
        <f t="shared" si="69"/>
        <v>0</v>
      </c>
      <c r="R163" s="34">
        <f t="shared" si="70"/>
        <v>1</v>
      </c>
      <c r="S163" s="40">
        <f t="shared" si="48"/>
        <v>1</v>
      </c>
      <c r="T163" s="43">
        <f t="shared" si="49"/>
        <v>1</v>
      </c>
      <c r="U163" s="3">
        <f>O163*Dati!$B$3+Simulazione!P163*Dati!$B$4+Simulazione!Q163*Dati!$B$5+Simulazione!R163*Dati!$B$6</f>
        <v>40000</v>
      </c>
      <c r="V163" s="35">
        <f>IF(R163*Dati!$Q$6&lt;K163,R163*Dati!$Q$6,K163)</f>
        <v>108</v>
      </c>
      <c r="W163" s="35">
        <f>IF(R163*Dati!$P$6+SUM(V163:V163)&lt;K163,R163*Dati!$P$6,K163-SUM(V163:V163))</f>
        <v>132</v>
      </c>
      <c r="X163" s="35">
        <f>IF(R163*Dati!$O$6+SUM(V163:W163)&lt;K163,R163*Dati!$O$6,K163-SUM(V163:W163))</f>
        <v>0</v>
      </c>
      <c r="Y163" s="35">
        <f>IF(R163*Dati!$N$6+SUM(V163:X163)&lt;K163,R163*Dati!$N$6,K163-SUM(V163:X163))</f>
        <v>0</v>
      </c>
      <c r="Z163" s="35">
        <f>IF($Q163*Dati!$Q$5+SUM(V163:Y163)&lt;$K163,$Q163*Dati!$Q$5,$K163-SUM(V163:Y163))</f>
        <v>0</v>
      </c>
      <c r="AA163" s="35">
        <f>IF($Q163*Dati!$P$5+SUM(V163:Z163)&lt;$K163,$Q163*Dati!$P$5,$K163-SUM(V163:Z163))</f>
        <v>0</v>
      </c>
      <c r="AB163" s="35">
        <f>IF($Q163*Dati!$O$5+SUM(V163:AA163)&lt;$K163,$Q163*Dati!$O$5,$K163-SUM(V163:AA163))</f>
        <v>0</v>
      </c>
      <c r="AC163" s="35">
        <f>IF($Q163*Dati!$N$5+SUM(V163:AB163)&lt;$K163,$Q163*Dati!$N$5,$K163-SUM(V163:AB163))</f>
        <v>0</v>
      </c>
      <c r="AD163" s="35">
        <f>IF($P163*Dati!$Q$4+SUM(V163:AC163)&lt;$K163,$P163*Dati!$Q$4,$K163-SUM(V163:AC163))</f>
        <v>0</v>
      </c>
      <c r="AE163" s="35">
        <f>IF($P163*Dati!$P$4+SUM(V163:AD163)&lt;$K163,$P163*Dati!$P$4,$K163-SUM(V163:AD163))</f>
        <v>0</v>
      </c>
      <c r="AF163" s="35">
        <f>IF($P163*Dati!$O$4+SUM(V163:AE163)&lt;$K163,$P163*Dati!$O$4,$K163-SUM(V163:AE163))</f>
        <v>0</v>
      </c>
      <c r="AG163" s="35">
        <f>IF($P163*Dati!$N$4+SUM(V163:AF163)&lt;$K163,$P163*Dati!$N$4,$K163-SUM(V163:AF163))</f>
        <v>0</v>
      </c>
      <c r="AH163" s="35">
        <f>IF($O163*Dati!$Q$3+SUM(V163:AG163)&lt;$K163,$O163*Dati!$Q$3,$K163-SUM(V163:AG163))</f>
        <v>0</v>
      </c>
      <c r="AI163" s="35">
        <f>IF($O163*Dati!$P$3+SUM(V163:AH163)&lt;$K163,$O163*Dati!$P$3,$K163-SUM(V163:AH163))</f>
        <v>0</v>
      </c>
      <c r="AJ163" s="35">
        <f>IF($O163*Dati!$O$3+SUM(V163:AI163)&lt;$K163,$O163*Dati!$O$3,$K163-SUM(V163:AI163))</f>
        <v>0</v>
      </c>
      <c r="AK163" s="35">
        <f>IF($O163*Dati!$N$3+SUM(V163:AJ163)&lt;$K163,$O163*Dati!$N$3,$K163-SUM(V163:AJ163))</f>
        <v>0</v>
      </c>
      <c r="AL163" s="35">
        <f t="shared" si="50"/>
        <v>240</v>
      </c>
      <c r="AM163" s="3">
        <f>(V163*Dati!$U$6+W163*Dati!$T$6+X163*Dati!$S$6+Y163*Dati!$R$6)+(Z163*Dati!$U$5+AA163*Dati!$T$5+AB163*Dati!$S$5+AC163*Dati!$R$5)+(AD163*Dati!$U$4+AE163*Dati!$T$4+AF163*Dati!$S$4+AG163*Dati!$R$4)+(AH163*Dati!$U$3+AI163*Dati!$T$3+AJ163*Dati!$S$3+AK163*Dati!$R$3)</f>
        <v>91380</v>
      </c>
      <c r="AN163" s="34">
        <f t="shared" si="62"/>
        <v>1</v>
      </c>
      <c r="AO163" s="34">
        <f t="shared" si="62"/>
        <v>0</v>
      </c>
      <c r="AP163" s="34">
        <f t="shared" si="65"/>
        <v>0</v>
      </c>
      <c r="AQ163" s="34">
        <f t="shared" si="66"/>
        <v>0</v>
      </c>
      <c r="AR163" s="6">
        <f>AN163*Dati!$B$21+AO163*Dati!$B$22+AP163*Dati!$B$23+AQ163*Dati!$B$24</f>
        <v>2000</v>
      </c>
    </row>
    <row r="164" spans="1:44" x14ac:dyDescent="0.25">
      <c r="A164" s="49"/>
      <c r="B164" s="11">
        <f t="shared" si="51"/>
        <v>162</v>
      </c>
      <c r="C164" s="3">
        <f t="shared" si="52"/>
        <v>3856302.6666666605</v>
      </c>
      <c r="D164" s="3">
        <f t="shared" si="53"/>
        <v>41380</v>
      </c>
      <c r="E164" s="3">
        <f>IF(D164&gt;0,(IF(D164&lt;Dati!$B$46,D164*Dati!$B$47,Dati!$B$46*Dati!$B$47)+IF(IF(D164-Dati!$B$46&gt;0,D164-Dati!$B$46,0)&lt;(Dati!$C$46-Dati!$B$46),IF(D164-Dati!$B$46&gt;0,D164-Dati!$B$46,0)*Dati!$C$47,(Dati!$C$46-Dati!$B$46)*Dati!$C$47)+IF(IF(D164-Dati!$C$46&gt;0,D164-Dati!$C$46,0)&lt;(Dati!$D$46-Dati!$C$46),IF(D164-Dati!$C$46&gt;0,D164-Dati!$C$46,0)*Dati!$D$47,(Dati!$D$46-Dati!$C$46)*Dati!$D$47)+IF(IF(D164-Dati!$D$46&gt;0,D164-Dati!$D$46,0)&lt;(Dati!$E$46-Dati!$D$46),IF(D164-Dati!$D$46&gt;0,D164-Dati!$D$46,0)*Dati!$E$47,(Dati!$E$46-Dati!$D$46)*Dati!$E$47)+IF(D164-Dati!$E$46&gt;0,D164-Dati!$E$46,0)*Dati!$F$47),0)</f>
        <v>17224.233333333334</v>
      </c>
      <c r="F164" s="3">
        <f t="shared" si="47"/>
        <v>24155.766666666666</v>
      </c>
      <c r="G164" s="39">
        <f t="shared" si="54"/>
        <v>1</v>
      </c>
      <c r="H164" s="39">
        <f t="shared" si="55"/>
        <v>0</v>
      </c>
      <c r="I164" s="39">
        <f t="shared" si="56"/>
        <v>0</v>
      </c>
      <c r="J164" s="39">
        <f t="shared" si="57"/>
        <v>0</v>
      </c>
      <c r="K164" s="37">
        <f>G164*Dati!$F$9+H164*Dati!$F$10+I164*Dati!$F$11+Simulazione!J164*Dati!$F$12</f>
        <v>450</v>
      </c>
      <c r="L164" s="37">
        <f>G164*Dati!$H$9+H164*Dati!$H$10+I164*Dati!$H$11+Simulazione!J164*Dati!$H$12</f>
        <v>1</v>
      </c>
      <c r="M164" s="9">
        <f>G164*Dati!$E$9+H164*Dati!$E$10+I164*Dati!$E$11+Simulazione!J164*Dati!$E$12</f>
        <v>8000</v>
      </c>
      <c r="N164" s="9">
        <f>IF(G164-G163=0,0,(G164-G163)*Dati!$J$9)+IF(H164-H163=0,0,(H164-H163)*Dati!$J$10)+IF(I164-I163=0,0,(I164-I163)*Dati!$J$11)+IF(J164-J163=0,0,(J164-J163)*Dati!$J$12)</f>
        <v>0</v>
      </c>
      <c r="O164" s="34">
        <f t="shared" si="67"/>
        <v>0</v>
      </c>
      <c r="P164" s="34">
        <f t="shared" si="68"/>
        <v>0</v>
      </c>
      <c r="Q164" s="34">
        <f t="shared" si="69"/>
        <v>0</v>
      </c>
      <c r="R164" s="34">
        <f t="shared" si="70"/>
        <v>1</v>
      </c>
      <c r="S164" s="40">
        <f t="shared" si="48"/>
        <v>1</v>
      </c>
      <c r="T164" s="43">
        <f t="shared" si="49"/>
        <v>1</v>
      </c>
      <c r="U164" s="3">
        <f>O164*Dati!$B$3+Simulazione!P164*Dati!$B$4+Simulazione!Q164*Dati!$B$5+Simulazione!R164*Dati!$B$6</f>
        <v>40000</v>
      </c>
      <c r="V164" s="35">
        <f>IF(R164*Dati!$Q$6&lt;K164,R164*Dati!$Q$6,K164)</f>
        <v>108</v>
      </c>
      <c r="W164" s="35">
        <f>IF(R164*Dati!$P$6+SUM(V164:V164)&lt;K164,R164*Dati!$P$6,K164-SUM(V164:V164))</f>
        <v>132</v>
      </c>
      <c r="X164" s="35">
        <f>IF(R164*Dati!$O$6+SUM(V164:W164)&lt;K164,R164*Dati!$O$6,K164-SUM(V164:W164))</f>
        <v>0</v>
      </c>
      <c r="Y164" s="35">
        <f>IF(R164*Dati!$N$6+SUM(V164:X164)&lt;K164,R164*Dati!$N$6,K164-SUM(V164:X164))</f>
        <v>0</v>
      </c>
      <c r="Z164" s="35">
        <f>IF($Q164*Dati!$Q$5+SUM(V164:Y164)&lt;$K164,$Q164*Dati!$Q$5,$K164-SUM(V164:Y164))</f>
        <v>0</v>
      </c>
      <c r="AA164" s="35">
        <f>IF($Q164*Dati!$P$5+SUM(V164:Z164)&lt;$K164,$Q164*Dati!$P$5,$K164-SUM(V164:Z164))</f>
        <v>0</v>
      </c>
      <c r="AB164" s="35">
        <f>IF($Q164*Dati!$O$5+SUM(V164:AA164)&lt;$K164,$Q164*Dati!$O$5,$K164-SUM(V164:AA164))</f>
        <v>0</v>
      </c>
      <c r="AC164" s="35">
        <f>IF($Q164*Dati!$N$5+SUM(V164:AB164)&lt;$K164,$Q164*Dati!$N$5,$K164-SUM(V164:AB164))</f>
        <v>0</v>
      </c>
      <c r="AD164" s="35">
        <f>IF($P164*Dati!$Q$4+SUM(V164:AC164)&lt;$K164,$P164*Dati!$Q$4,$K164-SUM(V164:AC164))</f>
        <v>0</v>
      </c>
      <c r="AE164" s="35">
        <f>IF($P164*Dati!$P$4+SUM(V164:AD164)&lt;$K164,$P164*Dati!$P$4,$K164-SUM(V164:AD164))</f>
        <v>0</v>
      </c>
      <c r="AF164" s="35">
        <f>IF($P164*Dati!$O$4+SUM(V164:AE164)&lt;$K164,$P164*Dati!$O$4,$K164-SUM(V164:AE164))</f>
        <v>0</v>
      </c>
      <c r="AG164" s="35">
        <f>IF($P164*Dati!$N$4+SUM(V164:AF164)&lt;$K164,$P164*Dati!$N$4,$K164-SUM(V164:AF164))</f>
        <v>0</v>
      </c>
      <c r="AH164" s="35">
        <f>IF($O164*Dati!$Q$3+SUM(V164:AG164)&lt;$K164,$O164*Dati!$Q$3,$K164-SUM(V164:AG164))</f>
        <v>0</v>
      </c>
      <c r="AI164" s="35">
        <f>IF($O164*Dati!$P$3+SUM(V164:AH164)&lt;$K164,$O164*Dati!$P$3,$K164-SUM(V164:AH164))</f>
        <v>0</v>
      </c>
      <c r="AJ164" s="35">
        <f>IF($O164*Dati!$O$3+SUM(V164:AI164)&lt;$K164,$O164*Dati!$O$3,$K164-SUM(V164:AI164))</f>
        <v>0</v>
      </c>
      <c r="AK164" s="35">
        <f>IF($O164*Dati!$N$3+SUM(V164:AJ164)&lt;$K164,$O164*Dati!$N$3,$K164-SUM(V164:AJ164))</f>
        <v>0</v>
      </c>
      <c r="AL164" s="35">
        <f t="shared" si="50"/>
        <v>240</v>
      </c>
      <c r="AM164" s="3">
        <f>(V164*Dati!$U$6+W164*Dati!$T$6+X164*Dati!$S$6+Y164*Dati!$R$6)+(Z164*Dati!$U$5+AA164*Dati!$T$5+AB164*Dati!$S$5+AC164*Dati!$R$5)+(AD164*Dati!$U$4+AE164*Dati!$T$4+AF164*Dati!$S$4+AG164*Dati!$R$4)+(AH164*Dati!$U$3+AI164*Dati!$T$3+AJ164*Dati!$S$3+AK164*Dati!$R$3)</f>
        <v>91380</v>
      </c>
      <c r="AN164" s="34">
        <f t="shared" si="62"/>
        <v>1</v>
      </c>
      <c r="AO164" s="34">
        <f t="shared" si="62"/>
        <v>0</v>
      </c>
      <c r="AP164" s="34">
        <f t="shared" si="65"/>
        <v>0</v>
      </c>
      <c r="AQ164" s="34">
        <f t="shared" si="66"/>
        <v>0</v>
      </c>
      <c r="AR164" s="6">
        <f>AN164*Dati!$B$21+AO164*Dati!$B$22+AP164*Dati!$B$23+AQ164*Dati!$B$24</f>
        <v>2000</v>
      </c>
    </row>
    <row r="165" spans="1:44" x14ac:dyDescent="0.25">
      <c r="A165" s="49"/>
      <c r="B165" s="11">
        <f t="shared" si="51"/>
        <v>163</v>
      </c>
      <c r="C165" s="3">
        <f t="shared" si="52"/>
        <v>3880458.4333333271</v>
      </c>
      <c r="D165" s="3">
        <f t="shared" si="53"/>
        <v>41380</v>
      </c>
      <c r="E165" s="3">
        <f>IF(D165&gt;0,(IF(D165&lt;Dati!$B$46,D165*Dati!$B$47,Dati!$B$46*Dati!$B$47)+IF(IF(D165-Dati!$B$46&gt;0,D165-Dati!$B$46,0)&lt;(Dati!$C$46-Dati!$B$46),IF(D165-Dati!$B$46&gt;0,D165-Dati!$B$46,0)*Dati!$C$47,(Dati!$C$46-Dati!$B$46)*Dati!$C$47)+IF(IF(D165-Dati!$C$46&gt;0,D165-Dati!$C$46,0)&lt;(Dati!$D$46-Dati!$C$46),IF(D165-Dati!$C$46&gt;0,D165-Dati!$C$46,0)*Dati!$D$47,(Dati!$D$46-Dati!$C$46)*Dati!$D$47)+IF(IF(D165-Dati!$D$46&gt;0,D165-Dati!$D$46,0)&lt;(Dati!$E$46-Dati!$D$46),IF(D165-Dati!$D$46&gt;0,D165-Dati!$D$46,0)*Dati!$E$47,(Dati!$E$46-Dati!$D$46)*Dati!$E$47)+IF(D165-Dati!$E$46&gt;0,D165-Dati!$E$46,0)*Dati!$F$47),0)</f>
        <v>17224.233333333334</v>
      </c>
      <c r="F165" s="3">
        <f t="shared" si="47"/>
        <v>24155.766666666666</v>
      </c>
      <c r="G165" s="39">
        <f t="shared" si="54"/>
        <v>1</v>
      </c>
      <c r="H165" s="39">
        <f t="shared" si="55"/>
        <v>0</v>
      </c>
      <c r="I165" s="39">
        <f t="shared" si="56"/>
        <v>0</v>
      </c>
      <c r="J165" s="39">
        <f t="shared" si="57"/>
        <v>0</v>
      </c>
      <c r="K165" s="37">
        <f>G165*Dati!$F$9+H165*Dati!$F$10+I165*Dati!$F$11+Simulazione!J165*Dati!$F$12</f>
        <v>450</v>
      </c>
      <c r="L165" s="37">
        <f>G165*Dati!$H$9+H165*Dati!$H$10+I165*Dati!$H$11+Simulazione!J165*Dati!$H$12</f>
        <v>1</v>
      </c>
      <c r="M165" s="9">
        <f>G165*Dati!$E$9+H165*Dati!$E$10+I165*Dati!$E$11+Simulazione!J165*Dati!$E$12</f>
        <v>8000</v>
      </c>
      <c r="N165" s="9">
        <f>IF(G165-G164=0,0,(G165-G164)*Dati!$J$9)+IF(H165-H164=0,0,(H165-H164)*Dati!$J$10)+IF(I165-I164=0,0,(I165-I164)*Dati!$J$11)+IF(J165-J164=0,0,(J165-J164)*Dati!$J$12)</f>
        <v>0</v>
      </c>
      <c r="O165" s="34">
        <f t="shared" si="67"/>
        <v>0</v>
      </c>
      <c r="P165" s="34">
        <f t="shared" si="68"/>
        <v>0</v>
      </c>
      <c r="Q165" s="34">
        <f t="shared" si="69"/>
        <v>0</v>
      </c>
      <c r="R165" s="34">
        <f t="shared" si="70"/>
        <v>1</v>
      </c>
      <c r="S165" s="40">
        <f t="shared" si="48"/>
        <v>1</v>
      </c>
      <c r="T165" s="43">
        <f t="shared" si="49"/>
        <v>1</v>
      </c>
      <c r="U165" s="3">
        <f>O165*Dati!$B$3+Simulazione!P165*Dati!$B$4+Simulazione!Q165*Dati!$B$5+Simulazione!R165*Dati!$B$6</f>
        <v>40000</v>
      </c>
      <c r="V165" s="35">
        <f>IF(R165*Dati!$Q$6&lt;K165,R165*Dati!$Q$6,K165)</f>
        <v>108</v>
      </c>
      <c r="W165" s="35">
        <f>IF(R165*Dati!$P$6+SUM(V165:V165)&lt;K165,R165*Dati!$P$6,K165-SUM(V165:V165))</f>
        <v>132</v>
      </c>
      <c r="X165" s="35">
        <f>IF(R165*Dati!$O$6+SUM(V165:W165)&lt;K165,R165*Dati!$O$6,K165-SUM(V165:W165))</f>
        <v>0</v>
      </c>
      <c r="Y165" s="35">
        <f>IF(R165*Dati!$N$6+SUM(V165:X165)&lt;K165,R165*Dati!$N$6,K165-SUM(V165:X165))</f>
        <v>0</v>
      </c>
      <c r="Z165" s="35">
        <f>IF($Q165*Dati!$Q$5+SUM(V165:Y165)&lt;$K165,$Q165*Dati!$Q$5,$K165-SUM(V165:Y165))</f>
        <v>0</v>
      </c>
      <c r="AA165" s="35">
        <f>IF($Q165*Dati!$P$5+SUM(V165:Z165)&lt;$K165,$Q165*Dati!$P$5,$K165-SUM(V165:Z165))</f>
        <v>0</v>
      </c>
      <c r="AB165" s="35">
        <f>IF($Q165*Dati!$O$5+SUM(V165:AA165)&lt;$K165,$Q165*Dati!$O$5,$K165-SUM(V165:AA165))</f>
        <v>0</v>
      </c>
      <c r="AC165" s="35">
        <f>IF($Q165*Dati!$N$5+SUM(V165:AB165)&lt;$K165,$Q165*Dati!$N$5,$K165-SUM(V165:AB165))</f>
        <v>0</v>
      </c>
      <c r="AD165" s="35">
        <f>IF($P165*Dati!$Q$4+SUM(V165:AC165)&lt;$K165,$P165*Dati!$Q$4,$K165-SUM(V165:AC165))</f>
        <v>0</v>
      </c>
      <c r="AE165" s="35">
        <f>IF($P165*Dati!$P$4+SUM(V165:AD165)&lt;$K165,$P165*Dati!$P$4,$K165-SUM(V165:AD165))</f>
        <v>0</v>
      </c>
      <c r="AF165" s="35">
        <f>IF($P165*Dati!$O$4+SUM(V165:AE165)&lt;$K165,$P165*Dati!$O$4,$K165-SUM(V165:AE165))</f>
        <v>0</v>
      </c>
      <c r="AG165" s="35">
        <f>IF($P165*Dati!$N$4+SUM(V165:AF165)&lt;$K165,$P165*Dati!$N$4,$K165-SUM(V165:AF165))</f>
        <v>0</v>
      </c>
      <c r="AH165" s="35">
        <f>IF($O165*Dati!$Q$3+SUM(V165:AG165)&lt;$K165,$O165*Dati!$Q$3,$K165-SUM(V165:AG165))</f>
        <v>0</v>
      </c>
      <c r="AI165" s="35">
        <f>IF($O165*Dati!$P$3+SUM(V165:AH165)&lt;$K165,$O165*Dati!$P$3,$K165-SUM(V165:AH165))</f>
        <v>0</v>
      </c>
      <c r="AJ165" s="35">
        <f>IF($O165*Dati!$O$3+SUM(V165:AI165)&lt;$K165,$O165*Dati!$O$3,$K165-SUM(V165:AI165))</f>
        <v>0</v>
      </c>
      <c r="AK165" s="35">
        <f>IF($O165*Dati!$N$3+SUM(V165:AJ165)&lt;$K165,$O165*Dati!$N$3,$K165-SUM(V165:AJ165))</f>
        <v>0</v>
      </c>
      <c r="AL165" s="35">
        <f t="shared" si="50"/>
        <v>240</v>
      </c>
      <c r="AM165" s="3">
        <f>(V165*Dati!$U$6+W165*Dati!$T$6+X165*Dati!$S$6+Y165*Dati!$R$6)+(Z165*Dati!$U$5+AA165*Dati!$T$5+AB165*Dati!$S$5+AC165*Dati!$R$5)+(AD165*Dati!$U$4+AE165*Dati!$T$4+AF165*Dati!$S$4+AG165*Dati!$R$4)+(AH165*Dati!$U$3+AI165*Dati!$T$3+AJ165*Dati!$S$3+AK165*Dati!$R$3)</f>
        <v>91380</v>
      </c>
      <c r="AN165" s="34">
        <f t="shared" ref="AN165:AO196" si="72">AN164</f>
        <v>1</v>
      </c>
      <c r="AO165" s="34">
        <f t="shared" si="72"/>
        <v>0</v>
      </c>
      <c r="AP165" s="34">
        <f t="shared" si="65"/>
        <v>0</v>
      </c>
      <c r="AQ165" s="34">
        <f t="shared" si="66"/>
        <v>0</v>
      </c>
      <c r="AR165" s="6">
        <f>AN165*Dati!$B$21+AO165*Dati!$B$22+AP165*Dati!$B$23+AQ165*Dati!$B$24</f>
        <v>2000</v>
      </c>
    </row>
    <row r="166" spans="1:44" x14ac:dyDescent="0.25">
      <c r="A166" s="49"/>
      <c r="B166" s="11">
        <f t="shared" si="51"/>
        <v>164</v>
      </c>
      <c r="C166" s="3">
        <f t="shared" si="52"/>
        <v>3904614.1999999937</v>
      </c>
      <c r="D166" s="3">
        <f t="shared" si="53"/>
        <v>41380</v>
      </c>
      <c r="E166" s="3">
        <f>IF(D166&gt;0,(IF(D166&lt;Dati!$B$46,D166*Dati!$B$47,Dati!$B$46*Dati!$B$47)+IF(IF(D166-Dati!$B$46&gt;0,D166-Dati!$B$46,0)&lt;(Dati!$C$46-Dati!$B$46),IF(D166-Dati!$B$46&gt;0,D166-Dati!$B$46,0)*Dati!$C$47,(Dati!$C$46-Dati!$B$46)*Dati!$C$47)+IF(IF(D166-Dati!$C$46&gt;0,D166-Dati!$C$46,0)&lt;(Dati!$D$46-Dati!$C$46),IF(D166-Dati!$C$46&gt;0,D166-Dati!$C$46,0)*Dati!$D$47,(Dati!$D$46-Dati!$C$46)*Dati!$D$47)+IF(IF(D166-Dati!$D$46&gt;0,D166-Dati!$D$46,0)&lt;(Dati!$E$46-Dati!$D$46),IF(D166-Dati!$D$46&gt;0,D166-Dati!$D$46,0)*Dati!$E$47,(Dati!$E$46-Dati!$D$46)*Dati!$E$47)+IF(D166-Dati!$E$46&gt;0,D166-Dati!$E$46,0)*Dati!$F$47),0)</f>
        <v>17224.233333333334</v>
      </c>
      <c r="F166" s="3">
        <f t="shared" si="47"/>
        <v>24155.766666666666</v>
      </c>
      <c r="G166" s="39">
        <f t="shared" si="54"/>
        <v>1</v>
      </c>
      <c r="H166" s="39">
        <f t="shared" si="55"/>
        <v>0</v>
      </c>
      <c r="I166" s="39">
        <f t="shared" si="56"/>
        <v>0</v>
      </c>
      <c r="J166" s="39">
        <f t="shared" si="57"/>
        <v>0</v>
      </c>
      <c r="K166" s="37">
        <f>G166*Dati!$F$9+H166*Dati!$F$10+I166*Dati!$F$11+Simulazione!J166*Dati!$F$12</f>
        <v>450</v>
      </c>
      <c r="L166" s="37">
        <f>G166*Dati!$H$9+H166*Dati!$H$10+I166*Dati!$H$11+Simulazione!J166*Dati!$H$12</f>
        <v>1</v>
      </c>
      <c r="M166" s="9">
        <f>G166*Dati!$E$9+H166*Dati!$E$10+I166*Dati!$E$11+Simulazione!J166*Dati!$E$12</f>
        <v>8000</v>
      </c>
      <c r="N166" s="9">
        <f>IF(G166-G165=0,0,(G166-G165)*Dati!$J$9)+IF(H166-H165=0,0,(H166-H165)*Dati!$J$10)+IF(I166-I165=0,0,(I166-I165)*Dati!$J$11)+IF(J166-J165=0,0,(J166-J165)*Dati!$J$12)</f>
        <v>0</v>
      </c>
      <c r="O166" s="34">
        <f t="shared" si="67"/>
        <v>0</v>
      </c>
      <c r="P166" s="34">
        <f t="shared" si="68"/>
        <v>0</v>
      </c>
      <c r="Q166" s="34">
        <f t="shared" si="69"/>
        <v>0</v>
      </c>
      <c r="R166" s="34">
        <f t="shared" si="70"/>
        <v>1</v>
      </c>
      <c r="S166" s="40">
        <f t="shared" si="48"/>
        <v>1</v>
      </c>
      <c r="T166" s="43">
        <f t="shared" si="49"/>
        <v>1</v>
      </c>
      <c r="U166" s="3">
        <f>O166*Dati!$B$3+Simulazione!P166*Dati!$B$4+Simulazione!Q166*Dati!$B$5+Simulazione!R166*Dati!$B$6</f>
        <v>40000</v>
      </c>
      <c r="V166" s="35">
        <f>IF(R166*Dati!$Q$6&lt;K166,R166*Dati!$Q$6,K166)</f>
        <v>108</v>
      </c>
      <c r="W166" s="35">
        <f>IF(R166*Dati!$P$6+SUM(V166:V166)&lt;K166,R166*Dati!$P$6,K166-SUM(V166:V166))</f>
        <v>132</v>
      </c>
      <c r="X166" s="35">
        <f>IF(R166*Dati!$O$6+SUM(V166:W166)&lt;K166,R166*Dati!$O$6,K166-SUM(V166:W166))</f>
        <v>0</v>
      </c>
      <c r="Y166" s="35">
        <f>IF(R166*Dati!$N$6+SUM(V166:X166)&lt;K166,R166*Dati!$N$6,K166-SUM(V166:X166))</f>
        <v>0</v>
      </c>
      <c r="Z166" s="35">
        <f>IF($Q166*Dati!$Q$5+SUM(V166:Y166)&lt;$K166,$Q166*Dati!$Q$5,$K166-SUM(V166:Y166))</f>
        <v>0</v>
      </c>
      <c r="AA166" s="35">
        <f>IF($Q166*Dati!$P$5+SUM(V166:Z166)&lt;$K166,$Q166*Dati!$P$5,$K166-SUM(V166:Z166))</f>
        <v>0</v>
      </c>
      <c r="AB166" s="35">
        <f>IF($Q166*Dati!$O$5+SUM(V166:AA166)&lt;$K166,$Q166*Dati!$O$5,$K166-SUM(V166:AA166))</f>
        <v>0</v>
      </c>
      <c r="AC166" s="35">
        <f>IF($Q166*Dati!$N$5+SUM(V166:AB166)&lt;$K166,$Q166*Dati!$N$5,$K166-SUM(V166:AB166))</f>
        <v>0</v>
      </c>
      <c r="AD166" s="35">
        <f>IF($P166*Dati!$Q$4+SUM(V166:AC166)&lt;$K166,$P166*Dati!$Q$4,$K166-SUM(V166:AC166))</f>
        <v>0</v>
      </c>
      <c r="AE166" s="35">
        <f>IF($P166*Dati!$P$4+SUM(V166:AD166)&lt;$K166,$P166*Dati!$P$4,$K166-SUM(V166:AD166))</f>
        <v>0</v>
      </c>
      <c r="AF166" s="35">
        <f>IF($P166*Dati!$O$4+SUM(V166:AE166)&lt;$K166,$P166*Dati!$O$4,$K166-SUM(V166:AE166))</f>
        <v>0</v>
      </c>
      <c r="AG166" s="35">
        <f>IF($P166*Dati!$N$4+SUM(V166:AF166)&lt;$K166,$P166*Dati!$N$4,$K166-SUM(V166:AF166))</f>
        <v>0</v>
      </c>
      <c r="AH166" s="35">
        <f>IF($O166*Dati!$Q$3+SUM(V166:AG166)&lt;$K166,$O166*Dati!$Q$3,$K166-SUM(V166:AG166))</f>
        <v>0</v>
      </c>
      <c r="AI166" s="35">
        <f>IF($O166*Dati!$P$3+SUM(V166:AH166)&lt;$K166,$O166*Dati!$P$3,$K166-SUM(V166:AH166))</f>
        <v>0</v>
      </c>
      <c r="AJ166" s="35">
        <f>IF($O166*Dati!$O$3+SUM(V166:AI166)&lt;$K166,$O166*Dati!$O$3,$K166-SUM(V166:AI166))</f>
        <v>0</v>
      </c>
      <c r="AK166" s="35">
        <f>IF($O166*Dati!$N$3+SUM(V166:AJ166)&lt;$K166,$O166*Dati!$N$3,$K166-SUM(V166:AJ166))</f>
        <v>0</v>
      </c>
      <c r="AL166" s="35">
        <f t="shared" si="50"/>
        <v>240</v>
      </c>
      <c r="AM166" s="3">
        <f>(V166*Dati!$U$6+W166*Dati!$T$6+X166*Dati!$S$6+Y166*Dati!$R$6)+(Z166*Dati!$U$5+AA166*Dati!$T$5+AB166*Dati!$S$5+AC166*Dati!$R$5)+(AD166*Dati!$U$4+AE166*Dati!$T$4+AF166*Dati!$S$4+AG166*Dati!$R$4)+(AH166*Dati!$U$3+AI166*Dati!$T$3+AJ166*Dati!$S$3+AK166*Dati!$R$3)</f>
        <v>91380</v>
      </c>
      <c r="AN166" s="34">
        <f t="shared" si="72"/>
        <v>1</v>
      </c>
      <c r="AO166" s="34">
        <f t="shared" si="72"/>
        <v>0</v>
      </c>
      <c r="AP166" s="34">
        <f t="shared" si="65"/>
        <v>0</v>
      </c>
      <c r="AQ166" s="34">
        <f t="shared" si="66"/>
        <v>0</v>
      </c>
      <c r="AR166" s="6">
        <f>AN166*Dati!$B$21+AO166*Dati!$B$22+AP166*Dati!$B$23+AQ166*Dati!$B$24</f>
        <v>2000</v>
      </c>
    </row>
    <row r="167" spans="1:44" x14ac:dyDescent="0.25">
      <c r="A167" s="49"/>
      <c r="B167" s="11">
        <f t="shared" si="51"/>
        <v>165</v>
      </c>
      <c r="C167" s="3">
        <f t="shared" si="52"/>
        <v>3928769.9666666603</v>
      </c>
      <c r="D167" s="3">
        <f t="shared" si="53"/>
        <v>41380</v>
      </c>
      <c r="E167" s="3">
        <f>IF(D167&gt;0,(IF(D167&lt;Dati!$B$46,D167*Dati!$B$47,Dati!$B$46*Dati!$B$47)+IF(IF(D167-Dati!$B$46&gt;0,D167-Dati!$B$46,0)&lt;(Dati!$C$46-Dati!$B$46),IF(D167-Dati!$B$46&gt;0,D167-Dati!$B$46,0)*Dati!$C$47,(Dati!$C$46-Dati!$B$46)*Dati!$C$47)+IF(IF(D167-Dati!$C$46&gt;0,D167-Dati!$C$46,0)&lt;(Dati!$D$46-Dati!$C$46),IF(D167-Dati!$C$46&gt;0,D167-Dati!$C$46,0)*Dati!$D$47,(Dati!$D$46-Dati!$C$46)*Dati!$D$47)+IF(IF(D167-Dati!$D$46&gt;0,D167-Dati!$D$46,0)&lt;(Dati!$E$46-Dati!$D$46),IF(D167-Dati!$D$46&gt;0,D167-Dati!$D$46,0)*Dati!$E$47,(Dati!$E$46-Dati!$D$46)*Dati!$E$47)+IF(D167-Dati!$E$46&gt;0,D167-Dati!$E$46,0)*Dati!$F$47),0)</f>
        <v>17224.233333333334</v>
      </c>
      <c r="F167" s="3">
        <f t="shared" si="47"/>
        <v>24155.766666666666</v>
      </c>
      <c r="G167" s="39">
        <f t="shared" si="54"/>
        <v>1</v>
      </c>
      <c r="H167" s="39">
        <f t="shared" si="55"/>
        <v>0</v>
      </c>
      <c r="I167" s="39">
        <f t="shared" si="56"/>
        <v>0</v>
      </c>
      <c r="J167" s="39">
        <f t="shared" si="57"/>
        <v>0</v>
      </c>
      <c r="K167" s="37">
        <f>G167*Dati!$F$9+H167*Dati!$F$10+I167*Dati!$F$11+Simulazione!J167*Dati!$F$12</f>
        <v>450</v>
      </c>
      <c r="L167" s="37">
        <f>G167*Dati!$H$9+H167*Dati!$H$10+I167*Dati!$H$11+Simulazione!J167*Dati!$H$12</f>
        <v>1</v>
      </c>
      <c r="M167" s="9">
        <f>G167*Dati!$E$9+H167*Dati!$E$10+I167*Dati!$E$11+Simulazione!J167*Dati!$E$12</f>
        <v>8000</v>
      </c>
      <c r="N167" s="9">
        <f>IF(G167-G166=0,0,(G167-G166)*Dati!$J$9)+IF(H167-H166=0,0,(H167-H166)*Dati!$J$10)+IF(I167-I166=0,0,(I167-I166)*Dati!$J$11)+IF(J167-J166=0,0,(J167-J166)*Dati!$J$12)</f>
        <v>0</v>
      </c>
      <c r="O167" s="34">
        <f t="shared" si="67"/>
        <v>0</v>
      </c>
      <c r="P167" s="34">
        <f t="shared" si="68"/>
        <v>0</v>
      </c>
      <c r="Q167" s="34">
        <f t="shared" si="69"/>
        <v>0</v>
      </c>
      <c r="R167" s="34">
        <f t="shared" si="70"/>
        <v>1</v>
      </c>
      <c r="S167" s="40">
        <f t="shared" si="48"/>
        <v>1</v>
      </c>
      <c r="T167" s="43">
        <f t="shared" si="49"/>
        <v>1</v>
      </c>
      <c r="U167" s="3">
        <f>O167*Dati!$B$3+Simulazione!P167*Dati!$B$4+Simulazione!Q167*Dati!$B$5+Simulazione!R167*Dati!$B$6</f>
        <v>40000</v>
      </c>
      <c r="V167" s="35">
        <f>IF(R167*Dati!$Q$6&lt;K167,R167*Dati!$Q$6,K167)</f>
        <v>108</v>
      </c>
      <c r="W167" s="35">
        <f>IF(R167*Dati!$P$6+SUM(V167:V167)&lt;K167,R167*Dati!$P$6,K167-SUM(V167:V167))</f>
        <v>132</v>
      </c>
      <c r="X167" s="35">
        <f>IF(R167*Dati!$O$6+SUM(V167:W167)&lt;K167,R167*Dati!$O$6,K167-SUM(V167:W167))</f>
        <v>0</v>
      </c>
      <c r="Y167" s="35">
        <f>IF(R167*Dati!$N$6+SUM(V167:X167)&lt;K167,R167*Dati!$N$6,K167-SUM(V167:X167))</f>
        <v>0</v>
      </c>
      <c r="Z167" s="35">
        <f>IF($Q167*Dati!$Q$5+SUM(V167:Y167)&lt;$K167,$Q167*Dati!$Q$5,$K167-SUM(V167:Y167))</f>
        <v>0</v>
      </c>
      <c r="AA167" s="35">
        <f>IF($Q167*Dati!$P$5+SUM(V167:Z167)&lt;$K167,$Q167*Dati!$P$5,$K167-SUM(V167:Z167))</f>
        <v>0</v>
      </c>
      <c r="AB167" s="35">
        <f>IF($Q167*Dati!$O$5+SUM(V167:AA167)&lt;$K167,$Q167*Dati!$O$5,$K167-SUM(V167:AA167))</f>
        <v>0</v>
      </c>
      <c r="AC167" s="35">
        <f>IF($Q167*Dati!$N$5+SUM(V167:AB167)&lt;$K167,$Q167*Dati!$N$5,$K167-SUM(V167:AB167))</f>
        <v>0</v>
      </c>
      <c r="AD167" s="35">
        <f>IF($P167*Dati!$Q$4+SUM(V167:AC167)&lt;$K167,$P167*Dati!$Q$4,$K167-SUM(V167:AC167))</f>
        <v>0</v>
      </c>
      <c r="AE167" s="35">
        <f>IF($P167*Dati!$P$4+SUM(V167:AD167)&lt;$K167,$P167*Dati!$P$4,$K167-SUM(V167:AD167))</f>
        <v>0</v>
      </c>
      <c r="AF167" s="35">
        <f>IF($P167*Dati!$O$4+SUM(V167:AE167)&lt;$K167,$P167*Dati!$O$4,$K167-SUM(V167:AE167))</f>
        <v>0</v>
      </c>
      <c r="AG167" s="35">
        <f>IF($P167*Dati!$N$4+SUM(V167:AF167)&lt;$K167,$P167*Dati!$N$4,$K167-SUM(V167:AF167))</f>
        <v>0</v>
      </c>
      <c r="AH167" s="35">
        <f>IF($O167*Dati!$Q$3+SUM(V167:AG167)&lt;$K167,$O167*Dati!$Q$3,$K167-SUM(V167:AG167))</f>
        <v>0</v>
      </c>
      <c r="AI167" s="35">
        <f>IF($O167*Dati!$P$3+SUM(V167:AH167)&lt;$K167,$O167*Dati!$P$3,$K167-SUM(V167:AH167))</f>
        <v>0</v>
      </c>
      <c r="AJ167" s="35">
        <f>IF($O167*Dati!$O$3+SUM(V167:AI167)&lt;$K167,$O167*Dati!$O$3,$K167-SUM(V167:AI167))</f>
        <v>0</v>
      </c>
      <c r="AK167" s="35">
        <f>IF($O167*Dati!$N$3+SUM(V167:AJ167)&lt;$K167,$O167*Dati!$N$3,$K167-SUM(V167:AJ167))</f>
        <v>0</v>
      </c>
      <c r="AL167" s="35">
        <f t="shared" si="50"/>
        <v>240</v>
      </c>
      <c r="AM167" s="3">
        <f>(V167*Dati!$U$6+W167*Dati!$T$6+X167*Dati!$S$6+Y167*Dati!$R$6)+(Z167*Dati!$U$5+AA167*Dati!$T$5+AB167*Dati!$S$5+AC167*Dati!$R$5)+(AD167*Dati!$U$4+AE167*Dati!$T$4+AF167*Dati!$S$4+AG167*Dati!$R$4)+(AH167*Dati!$U$3+AI167*Dati!$T$3+AJ167*Dati!$S$3+AK167*Dati!$R$3)</f>
        <v>91380</v>
      </c>
      <c r="AN167" s="34">
        <f t="shared" si="72"/>
        <v>1</v>
      </c>
      <c r="AO167" s="34">
        <f t="shared" si="72"/>
        <v>0</v>
      </c>
      <c r="AP167" s="34">
        <f t="shared" si="65"/>
        <v>0</v>
      </c>
      <c r="AQ167" s="34">
        <f t="shared" si="66"/>
        <v>0</v>
      </c>
      <c r="AR167" s="6">
        <f>AN167*Dati!$B$21+AO167*Dati!$B$22+AP167*Dati!$B$23+AQ167*Dati!$B$24</f>
        <v>2000</v>
      </c>
    </row>
    <row r="168" spans="1:44" x14ac:dyDescent="0.25">
      <c r="A168" s="49"/>
      <c r="B168" s="11">
        <f t="shared" si="51"/>
        <v>166</v>
      </c>
      <c r="C168" s="3">
        <f t="shared" si="52"/>
        <v>3952925.7333333269</v>
      </c>
      <c r="D168" s="3">
        <f t="shared" si="53"/>
        <v>41380</v>
      </c>
      <c r="E168" s="3">
        <f>IF(D168&gt;0,(IF(D168&lt;Dati!$B$46,D168*Dati!$B$47,Dati!$B$46*Dati!$B$47)+IF(IF(D168-Dati!$B$46&gt;0,D168-Dati!$B$46,0)&lt;(Dati!$C$46-Dati!$B$46),IF(D168-Dati!$B$46&gt;0,D168-Dati!$B$46,0)*Dati!$C$47,(Dati!$C$46-Dati!$B$46)*Dati!$C$47)+IF(IF(D168-Dati!$C$46&gt;0,D168-Dati!$C$46,0)&lt;(Dati!$D$46-Dati!$C$46),IF(D168-Dati!$C$46&gt;0,D168-Dati!$C$46,0)*Dati!$D$47,(Dati!$D$46-Dati!$C$46)*Dati!$D$47)+IF(IF(D168-Dati!$D$46&gt;0,D168-Dati!$D$46,0)&lt;(Dati!$E$46-Dati!$D$46),IF(D168-Dati!$D$46&gt;0,D168-Dati!$D$46,0)*Dati!$E$47,(Dati!$E$46-Dati!$D$46)*Dati!$E$47)+IF(D168-Dati!$E$46&gt;0,D168-Dati!$E$46,0)*Dati!$F$47),0)</f>
        <v>17224.233333333334</v>
      </c>
      <c r="F168" s="3">
        <f t="shared" si="47"/>
        <v>24155.766666666666</v>
      </c>
      <c r="G168" s="39">
        <f t="shared" si="54"/>
        <v>1</v>
      </c>
      <c r="H168" s="39">
        <f t="shared" si="55"/>
        <v>0</v>
      </c>
      <c r="I168" s="39">
        <f t="shared" si="56"/>
        <v>0</v>
      </c>
      <c r="J168" s="39">
        <f t="shared" si="57"/>
        <v>0</v>
      </c>
      <c r="K168" s="37">
        <f>G168*Dati!$F$9+H168*Dati!$F$10+I168*Dati!$F$11+Simulazione!J168*Dati!$F$12</f>
        <v>450</v>
      </c>
      <c r="L168" s="37">
        <f>G168*Dati!$H$9+H168*Dati!$H$10+I168*Dati!$H$11+Simulazione!J168*Dati!$H$12</f>
        <v>1</v>
      </c>
      <c r="M168" s="9">
        <f>G168*Dati!$E$9+H168*Dati!$E$10+I168*Dati!$E$11+Simulazione!J168*Dati!$E$12</f>
        <v>8000</v>
      </c>
      <c r="N168" s="9">
        <f>IF(G168-G167=0,0,(G168-G167)*Dati!$J$9)+IF(H168-H167=0,0,(H168-H167)*Dati!$J$10)+IF(I168-I167=0,0,(I168-I167)*Dati!$J$11)+IF(J168-J167=0,0,(J168-J167)*Dati!$J$12)</f>
        <v>0</v>
      </c>
      <c r="O168" s="34">
        <f t="shared" si="67"/>
        <v>0</v>
      </c>
      <c r="P168" s="34">
        <f t="shared" si="68"/>
        <v>0</v>
      </c>
      <c r="Q168" s="34">
        <f t="shared" si="69"/>
        <v>0</v>
      </c>
      <c r="R168" s="34">
        <f t="shared" si="70"/>
        <v>1</v>
      </c>
      <c r="S168" s="40">
        <f t="shared" si="48"/>
        <v>1</v>
      </c>
      <c r="T168" s="43">
        <f t="shared" si="49"/>
        <v>1</v>
      </c>
      <c r="U168" s="3">
        <f>O168*Dati!$B$3+Simulazione!P168*Dati!$B$4+Simulazione!Q168*Dati!$B$5+Simulazione!R168*Dati!$B$6</f>
        <v>40000</v>
      </c>
      <c r="V168" s="35">
        <f>IF(R168*Dati!$Q$6&lt;K168,R168*Dati!$Q$6,K168)</f>
        <v>108</v>
      </c>
      <c r="W168" s="35">
        <f>IF(R168*Dati!$P$6+SUM(V168:V168)&lt;K168,R168*Dati!$P$6,K168-SUM(V168:V168))</f>
        <v>132</v>
      </c>
      <c r="X168" s="35">
        <f>IF(R168*Dati!$O$6+SUM(V168:W168)&lt;K168,R168*Dati!$O$6,K168-SUM(V168:W168))</f>
        <v>0</v>
      </c>
      <c r="Y168" s="35">
        <f>IF(R168*Dati!$N$6+SUM(V168:X168)&lt;K168,R168*Dati!$N$6,K168-SUM(V168:X168))</f>
        <v>0</v>
      </c>
      <c r="Z168" s="35">
        <f>IF($Q168*Dati!$Q$5+SUM(V168:Y168)&lt;$K168,$Q168*Dati!$Q$5,$K168-SUM(V168:Y168))</f>
        <v>0</v>
      </c>
      <c r="AA168" s="35">
        <f>IF($Q168*Dati!$P$5+SUM(V168:Z168)&lt;$K168,$Q168*Dati!$P$5,$K168-SUM(V168:Z168))</f>
        <v>0</v>
      </c>
      <c r="AB168" s="35">
        <f>IF($Q168*Dati!$O$5+SUM(V168:AA168)&lt;$K168,$Q168*Dati!$O$5,$K168-SUM(V168:AA168))</f>
        <v>0</v>
      </c>
      <c r="AC168" s="35">
        <f>IF($Q168*Dati!$N$5+SUM(V168:AB168)&lt;$K168,$Q168*Dati!$N$5,$K168-SUM(V168:AB168))</f>
        <v>0</v>
      </c>
      <c r="AD168" s="35">
        <f>IF($P168*Dati!$Q$4+SUM(V168:AC168)&lt;$K168,$P168*Dati!$Q$4,$K168-SUM(V168:AC168))</f>
        <v>0</v>
      </c>
      <c r="AE168" s="35">
        <f>IF($P168*Dati!$P$4+SUM(V168:AD168)&lt;$K168,$P168*Dati!$P$4,$K168-SUM(V168:AD168))</f>
        <v>0</v>
      </c>
      <c r="AF168" s="35">
        <f>IF($P168*Dati!$O$4+SUM(V168:AE168)&lt;$K168,$P168*Dati!$O$4,$K168-SUM(V168:AE168))</f>
        <v>0</v>
      </c>
      <c r="AG168" s="35">
        <f>IF($P168*Dati!$N$4+SUM(V168:AF168)&lt;$K168,$P168*Dati!$N$4,$K168-SUM(V168:AF168))</f>
        <v>0</v>
      </c>
      <c r="AH168" s="35">
        <f>IF($O168*Dati!$Q$3+SUM(V168:AG168)&lt;$K168,$O168*Dati!$Q$3,$K168-SUM(V168:AG168))</f>
        <v>0</v>
      </c>
      <c r="AI168" s="35">
        <f>IF($O168*Dati!$P$3+SUM(V168:AH168)&lt;$K168,$O168*Dati!$P$3,$K168-SUM(V168:AH168))</f>
        <v>0</v>
      </c>
      <c r="AJ168" s="35">
        <f>IF($O168*Dati!$O$3+SUM(V168:AI168)&lt;$K168,$O168*Dati!$O$3,$K168-SUM(V168:AI168))</f>
        <v>0</v>
      </c>
      <c r="AK168" s="35">
        <f>IF($O168*Dati!$N$3+SUM(V168:AJ168)&lt;$K168,$O168*Dati!$N$3,$K168-SUM(V168:AJ168))</f>
        <v>0</v>
      </c>
      <c r="AL168" s="35">
        <f t="shared" si="50"/>
        <v>240</v>
      </c>
      <c r="AM168" s="3">
        <f>(V168*Dati!$U$6+W168*Dati!$T$6+X168*Dati!$S$6+Y168*Dati!$R$6)+(Z168*Dati!$U$5+AA168*Dati!$T$5+AB168*Dati!$S$5+AC168*Dati!$R$5)+(AD168*Dati!$U$4+AE168*Dati!$T$4+AF168*Dati!$S$4+AG168*Dati!$R$4)+(AH168*Dati!$U$3+AI168*Dati!$T$3+AJ168*Dati!$S$3+AK168*Dati!$R$3)</f>
        <v>91380</v>
      </c>
      <c r="AN168" s="34">
        <f t="shared" si="72"/>
        <v>1</v>
      </c>
      <c r="AO168" s="34">
        <f t="shared" si="72"/>
        <v>0</v>
      </c>
      <c r="AP168" s="34">
        <f t="shared" si="65"/>
        <v>0</v>
      </c>
      <c r="AQ168" s="34">
        <f t="shared" si="66"/>
        <v>0</v>
      </c>
      <c r="AR168" s="6">
        <f>AN168*Dati!$B$21+AO168*Dati!$B$22+AP168*Dati!$B$23+AQ168*Dati!$B$24</f>
        <v>2000</v>
      </c>
    </row>
    <row r="169" spans="1:44" x14ac:dyDescent="0.25">
      <c r="A169" s="49"/>
      <c r="B169" s="11">
        <f t="shared" si="51"/>
        <v>167</v>
      </c>
      <c r="C169" s="3">
        <f t="shared" si="52"/>
        <v>3977081.4999999935</v>
      </c>
      <c r="D169" s="3">
        <f t="shared" si="53"/>
        <v>41380</v>
      </c>
      <c r="E169" s="3">
        <f>IF(D169&gt;0,(IF(D169&lt;Dati!$B$46,D169*Dati!$B$47,Dati!$B$46*Dati!$B$47)+IF(IF(D169-Dati!$B$46&gt;0,D169-Dati!$B$46,0)&lt;(Dati!$C$46-Dati!$B$46),IF(D169-Dati!$B$46&gt;0,D169-Dati!$B$46,0)*Dati!$C$47,(Dati!$C$46-Dati!$B$46)*Dati!$C$47)+IF(IF(D169-Dati!$C$46&gt;0,D169-Dati!$C$46,0)&lt;(Dati!$D$46-Dati!$C$46),IF(D169-Dati!$C$46&gt;0,D169-Dati!$C$46,0)*Dati!$D$47,(Dati!$D$46-Dati!$C$46)*Dati!$D$47)+IF(IF(D169-Dati!$D$46&gt;0,D169-Dati!$D$46,0)&lt;(Dati!$E$46-Dati!$D$46),IF(D169-Dati!$D$46&gt;0,D169-Dati!$D$46,0)*Dati!$E$47,(Dati!$E$46-Dati!$D$46)*Dati!$E$47)+IF(D169-Dati!$E$46&gt;0,D169-Dati!$E$46,0)*Dati!$F$47),0)</f>
        <v>17224.233333333334</v>
      </c>
      <c r="F169" s="3">
        <f t="shared" si="47"/>
        <v>24155.766666666666</v>
      </c>
      <c r="G169" s="39">
        <f t="shared" si="54"/>
        <v>1</v>
      </c>
      <c r="H169" s="39">
        <f t="shared" si="55"/>
        <v>0</v>
      </c>
      <c r="I169" s="39">
        <f t="shared" si="56"/>
        <v>0</v>
      </c>
      <c r="J169" s="39">
        <f t="shared" si="57"/>
        <v>0</v>
      </c>
      <c r="K169" s="37">
        <f>G169*Dati!$F$9+H169*Dati!$F$10+I169*Dati!$F$11+Simulazione!J169*Dati!$F$12</f>
        <v>450</v>
      </c>
      <c r="L169" s="37">
        <f>G169*Dati!$H$9+H169*Dati!$H$10+I169*Dati!$H$11+Simulazione!J169*Dati!$H$12</f>
        <v>1</v>
      </c>
      <c r="M169" s="9">
        <f>G169*Dati!$E$9+H169*Dati!$E$10+I169*Dati!$E$11+Simulazione!J169*Dati!$E$12</f>
        <v>8000</v>
      </c>
      <c r="N169" s="9">
        <f>IF(G169-G168=0,0,(G169-G168)*Dati!$J$9)+IF(H169-H168=0,0,(H169-H168)*Dati!$J$10)+IF(I169-I168=0,0,(I169-I168)*Dati!$J$11)+IF(J169-J168=0,0,(J169-J168)*Dati!$J$12)</f>
        <v>0</v>
      </c>
      <c r="O169" s="34">
        <f t="shared" si="67"/>
        <v>0</v>
      </c>
      <c r="P169" s="34">
        <f t="shared" si="68"/>
        <v>0</v>
      </c>
      <c r="Q169" s="34">
        <f t="shared" si="69"/>
        <v>0</v>
      </c>
      <c r="R169" s="34">
        <f t="shared" si="70"/>
        <v>1</v>
      </c>
      <c r="S169" s="40">
        <f t="shared" si="48"/>
        <v>1</v>
      </c>
      <c r="T169" s="43">
        <f t="shared" si="49"/>
        <v>1</v>
      </c>
      <c r="U169" s="3">
        <f>O169*Dati!$B$3+Simulazione!P169*Dati!$B$4+Simulazione!Q169*Dati!$B$5+Simulazione!R169*Dati!$B$6</f>
        <v>40000</v>
      </c>
      <c r="V169" s="35">
        <f>IF(R169*Dati!$Q$6&lt;K169,R169*Dati!$Q$6,K169)</f>
        <v>108</v>
      </c>
      <c r="W169" s="35">
        <f>IF(R169*Dati!$P$6+SUM(V169:V169)&lt;K169,R169*Dati!$P$6,K169-SUM(V169:V169))</f>
        <v>132</v>
      </c>
      <c r="X169" s="35">
        <f>IF(R169*Dati!$O$6+SUM(V169:W169)&lt;K169,R169*Dati!$O$6,K169-SUM(V169:W169))</f>
        <v>0</v>
      </c>
      <c r="Y169" s="35">
        <f>IF(R169*Dati!$N$6+SUM(V169:X169)&lt;K169,R169*Dati!$N$6,K169-SUM(V169:X169))</f>
        <v>0</v>
      </c>
      <c r="Z169" s="35">
        <f>IF($Q169*Dati!$Q$5+SUM(V169:Y169)&lt;$K169,$Q169*Dati!$Q$5,$K169-SUM(V169:Y169))</f>
        <v>0</v>
      </c>
      <c r="AA169" s="35">
        <f>IF($Q169*Dati!$P$5+SUM(V169:Z169)&lt;$K169,$Q169*Dati!$P$5,$K169-SUM(V169:Z169))</f>
        <v>0</v>
      </c>
      <c r="AB169" s="35">
        <f>IF($Q169*Dati!$O$5+SUM(V169:AA169)&lt;$K169,$Q169*Dati!$O$5,$K169-SUM(V169:AA169))</f>
        <v>0</v>
      </c>
      <c r="AC169" s="35">
        <f>IF($Q169*Dati!$N$5+SUM(V169:AB169)&lt;$K169,$Q169*Dati!$N$5,$K169-SUM(V169:AB169))</f>
        <v>0</v>
      </c>
      <c r="AD169" s="35">
        <f>IF($P169*Dati!$Q$4+SUM(V169:AC169)&lt;$K169,$P169*Dati!$Q$4,$K169-SUM(V169:AC169))</f>
        <v>0</v>
      </c>
      <c r="AE169" s="35">
        <f>IF($P169*Dati!$P$4+SUM(V169:AD169)&lt;$K169,$P169*Dati!$P$4,$K169-SUM(V169:AD169))</f>
        <v>0</v>
      </c>
      <c r="AF169" s="35">
        <f>IF($P169*Dati!$O$4+SUM(V169:AE169)&lt;$K169,$P169*Dati!$O$4,$K169-SUM(V169:AE169))</f>
        <v>0</v>
      </c>
      <c r="AG169" s="35">
        <f>IF($P169*Dati!$N$4+SUM(V169:AF169)&lt;$K169,$P169*Dati!$N$4,$K169-SUM(V169:AF169))</f>
        <v>0</v>
      </c>
      <c r="AH169" s="35">
        <f>IF($O169*Dati!$Q$3+SUM(V169:AG169)&lt;$K169,$O169*Dati!$Q$3,$K169-SUM(V169:AG169))</f>
        <v>0</v>
      </c>
      <c r="AI169" s="35">
        <f>IF($O169*Dati!$P$3+SUM(V169:AH169)&lt;$K169,$O169*Dati!$P$3,$K169-SUM(V169:AH169))</f>
        <v>0</v>
      </c>
      <c r="AJ169" s="35">
        <f>IF($O169*Dati!$O$3+SUM(V169:AI169)&lt;$K169,$O169*Dati!$O$3,$K169-SUM(V169:AI169))</f>
        <v>0</v>
      </c>
      <c r="AK169" s="35">
        <f>IF($O169*Dati!$N$3+SUM(V169:AJ169)&lt;$K169,$O169*Dati!$N$3,$K169-SUM(V169:AJ169))</f>
        <v>0</v>
      </c>
      <c r="AL169" s="35">
        <f t="shared" si="50"/>
        <v>240</v>
      </c>
      <c r="AM169" s="3">
        <f>(V169*Dati!$U$6+W169*Dati!$T$6+X169*Dati!$S$6+Y169*Dati!$R$6)+(Z169*Dati!$U$5+AA169*Dati!$T$5+AB169*Dati!$S$5+AC169*Dati!$R$5)+(AD169*Dati!$U$4+AE169*Dati!$T$4+AF169*Dati!$S$4+AG169*Dati!$R$4)+(AH169*Dati!$U$3+AI169*Dati!$T$3+AJ169*Dati!$S$3+AK169*Dati!$R$3)</f>
        <v>91380</v>
      </c>
      <c r="AN169" s="34">
        <f t="shared" si="72"/>
        <v>1</v>
      </c>
      <c r="AO169" s="34">
        <f t="shared" si="72"/>
        <v>0</v>
      </c>
      <c r="AP169" s="34">
        <f t="shared" si="65"/>
        <v>0</v>
      </c>
      <c r="AQ169" s="34">
        <f t="shared" si="66"/>
        <v>0</v>
      </c>
      <c r="AR169" s="6">
        <f>AN169*Dati!$B$21+AO169*Dati!$B$22+AP169*Dati!$B$23+AQ169*Dati!$B$24</f>
        <v>2000</v>
      </c>
    </row>
    <row r="170" spans="1:44" x14ac:dyDescent="0.25">
      <c r="A170" s="50"/>
      <c r="B170" s="11">
        <f t="shared" si="51"/>
        <v>168</v>
      </c>
      <c r="C170" s="3">
        <f t="shared" si="52"/>
        <v>4001237.2666666601</v>
      </c>
      <c r="D170" s="3">
        <f t="shared" si="53"/>
        <v>41380</v>
      </c>
      <c r="E170" s="3">
        <f>IF(D170&gt;0,(IF(D170&lt;Dati!$B$46,D170*Dati!$B$47,Dati!$B$46*Dati!$B$47)+IF(IF(D170-Dati!$B$46&gt;0,D170-Dati!$B$46,0)&lt;(Dati!$C$46-Dati!$B$46),IF(D170-Dati!$B$46&gt;0,D170-Dati!$B$46,0)*Dati!$C$47,(Dati!$C$46-Dati!$B$46)*Dati!$C$47)+IF(IF(D170-Dati!$C$46&gt;0,D170-Dati!$C$46,0)&lt;(Dati!$D$46-Dati!$C$46),IF(D170-Dati!$C$46&gt;0,D170-Dati!$C$46,0)*Dati!$D$47,(Dati!$D$46-Dati!$C$46)*Dati!$D$47)+IF(IF(D170-Dati!$D$46&gt;0,D170-Dati!$D$46,0)&lt;(Dati!$E$46-Dati!$D$46),IF(D170-Dati!$D$46&gt;0,D170-Dati!$D$46,0)*Dati!$E$47,(Dati!$E$46-Dati!$D$46)*Dati!$E$47)+IF(D170-Dati!$E$46&gt;0,D170-Dati!$E$46,0)*Dati!$F$47),0)</f>
        <v>17224.233333333334</v>
      </c>
      <c r="F170" s="3">
        <f t="shared" si="47"/>
        <v>24155.766666666666</v>
      </c>
      <c r="G170" s="39">
        <f t="shared" si="54"/>
        <v>1</v>
      </c>
      <c r="H170" s="39">
        <f t="shared" si="55"/>
        <v>0</v>
      </c>
      <c r="I170" s="39">
        <f t="shared" si="56"/>
        <v>0</v>
      </c>
      <c r="J170" s="39">
        <f t="shared" si="57"/>
        <v>0</v>
      </c>
      <c r="K170" s="37">
        <f>G170*Dati!$F$9+H170*Dati!$F$10+I170*Dati!$F$11+Simulazione!J170*Dati!$F$12</f>
        <v>450</v>
      </c>
      <c r="L170" s="37">
        <f>G170*Dati!$H$9+H170*Dati!$H$10+I170*Dati!$H$11+Simulazione!J170*Dati!$H$12</f>
        <v>1</v>
      </c>
      <c r="M170" s="9">
        <f>G170*Dati!$E$9+H170*Dati!$E$10+I170*Dati!$E$11+Simulazione!J170*Dati!$E$12</f>
        <v>8000</v>
      </c>
      <c r="N170" s="9">
        <f>IF(G170-G169=0,0,(G170-G169)*Dati!$J$9)+IF(H170-H169=0,0,(H170-H169)*Dati!$J$10)+IF(I170-I169=0,0,(I170-I169)*Dati!$J$11)+IF(J170-J169=0,0,(J170-J169)*Dati!$J$12)</f>
        <v>0</v>
      </c>
      <c r="O170" s="34">
        <f t="shared" si="67"/>
        <v>0</v>
      </c>
      <c r="P170" s="34">
        <f t="shared" si="68"/>
        <v>0</v>
      </c>
      <c r="Q170" s="34">
        <f t="shared" si="69"/>
        <v>0</v>
      </c>
      <c r="R170" s="34">
        <f t="shared" si="70"/>
        <v>1</v>
      </c>
      <c r="S170" s="40">
        <f t="shared" si="48"/>
        <v>1</v>
      </c>
      <c r="T170" s="43">
        <f t="shared" si="49"/>
        <v>1</v>
      </c>
      <c r="U170" s="3">
        <f>O170*Dati!$B$3+Simulazione!P170*Dati!$B$4+Simulazione!Q170*Dati!$B$5+Simulazione!R170*Dati!$B$6</f>
        <v>40000</v>
      </c>
      <c r="V170" s="35">
        <f>IF(R170*Dati!$Q$6&lt;K170,R170*Dati!$Q$6,K170)</f>
        <v>108</v>
      </c>
      <c r="W170" s="35">
        <f>IF(R170*Dati!$P$6+SUM(V170:V170)&lt;K170,R170*Dati!$P$6,K170-SUM(V170:V170))</f>
        <v>132</v>
      </c>
      <c r="X170" s="35">
        <f>IF(R170*Dati!$O$6+SUM(V170:W170)&lt;K170,R170*Dati!$O$6,K170-SUM(V170:W170))</f>
        <v>0</v>
      </c>
      <c r="Y170" s="35">
        <f>IF(R170*Dati!$N$6+SUM(V170:X170)&lt;K170,R170*Dati!$N$6,K170-SUM(V170:X170))</f>
        <v>0</v>
      </c>
      <c r="Z170" s="35">
        <f>IF($Q170*Dati!$Q$5+SUM(V170:Y170)&lt;$K170,$Q170*Dati!$Q$5,$K170-SUM(V170:Y170))</f>
        <v>0</v>
      </c>
      <c r="AA170" s="35">
        <f>IF($Q170*Dati!$P$5+SUM(V170:Z170)&lt;$K170,$Q170*Dati!$P$5,$K170-SUM(V170:Z170))</f>
        <v>0</v>
      </c>
      <c r="AB170" s="35">
        <f>IF($Q170*Dati!$O$5+SUM(V170:AA170)&lt;$K170,$Q170*Dati!$O$5,$K170-SUM(V170:AA170))</f>
        <v>0</v>
      </c>
      <c r="AC170" s="35">
        <f>IF($Q170*Dati!$N$5+SUM(V170:AB170)&lt;$K170,$Q170*Dati!$N$5,$K170-SUM(V170:AB170))</f>
        <v>0</v>
      </c>
      <c r="AD170" s="35">
        <f>IF($P170*Dati!$Q$4+SUM(V170:AC170)&lt;$K170,$P170*Dati!$Q$4,$K170-SUM(V170:AC170))</f>
        <v>0</v>
      </c>
      <c r="AE170" s="35">
        <f>IF($P170*Dati!$P$4+SUM(V170:AD170)&lt;$K170,$P170*Dati!$P$4,$K170-SUM(V170:AD170))</f>
        <v>0</v>
      </c>
      <c r="AF170" s="35">
        <f>IF($P170*Dati!$O$4+SUM(V170:AE170)&lt;$K170,$P170*Dati!$O$4,$K170-SUM(V170:AE170))</f>
        <v>0</v>
      </c>
      <c r="AG170" s="35">
        <f>IF($P170*Dati!$N$4+SUM(V170:AF170)&lt;$K170,$P170*Dati!$N$4,$K170-SUM(V170:AF170))</f>
        <v>0</v>
      </c>
      <c r="AH170" s="35">
        <f>IF($O170*Dati!$Q$3+SUM(V170:AG170)&lt;$K170,$O170*Dati!$Q$3,$K170-SUM(V170:AG170))</f>
        <v>0</v>
      </c>
      <c r="AI170" s="35">
        <f>IF($O170*Dati!$P$3+SUM(V170:AH170)&lt;$K170,$O170*Dati!$P$3,$K170-SUM(V170:AH170))</f>
        <v>0</v>
      </c>
      <c r="AJ170" s="35">
        <f>IF($O170*Dati!$O$3+SUM(V170:AI170)&lt;$K170,$O170*Dati!$O$3,$K170-SUM(V170:AI170))</f>
        <v>0</v>
      </c>
      <c r="AK170" s="35">
        <f>IF($O170*Dati!$N$3+SUM(V170:AJ170)&lt;$K170,$O170*Dati!$N$3,$K170-SUM(V170:AJ170))</f>
        <v>0</v>
      </c>
      <c r="AL170" s="35">
        <f t="shared" si="50"/>
        <v>240</v>
      </c>
      <c r="AM170" s="3">
        <f>(V170*Dati!$U$6+W170*Dati!$T$6+X170*Dati!$S$6+Y170*Dati!$R$6)+(Z170*Dati!$U$5+AA170*Dati!$T$5+AB170*Dati!$S$5+AC170*Dati!$R$5)+(AD170*Dati!$U$4+AE170*Dati!$T$4+AF170*Dati!$S$4+AG170*Dati!$R$4)+(AH170*Dati!$U$3+AI170*Dati!$T$3+AJ170*Dati!$S$3+AK170*Dati!$R$3)</f>
        <v>91380</v>
      </c>
      <c r="AN170" s="34">
        <f t="shared" si="72"/>
        <v>1</v>
      </c>
      <c r="AO170" s="34">
        <f t="shared" si="72"/>
        <v>0</v>
      </c>
      <c r="AP170" s="34">
        <f t="shared" si="65"/>
        <v>0</v>
      </c>
      <c r="AQ170" s="34">
        <f t="shared" si="66"/>
        <v>0</v>
      </c>
      <c r="AR170" s="6">
        <f>AN170*Dati!$B$21+AO170*Dati!$B$22+AP170*Dati!$B$23+AQ170*Dati!$B$24</f>
        <v>2000</v>
      </c>
    </row>
    <row r="171" spans="1:44" ht="15" customHeight="1" x14ac:dyDescent="0.25">
      <c r="A171" s="48">
        <f t="shared" ref="A171" si="73">A159+1</f>
        <v>15</v>
      </c>
      <c r="B171" s="11">
        <f t="shared" si="51"/>
        <v>169</v>
      </c>
      <c r="C171" s="3">
        <f t="shared" si="52"/>
        <v>4025393.0333333267</v>
      </c>
      <c r="D171" s="3">
        <f t="shared" si="53"/>
        <v>41380</v>
      </c>
      <c r="E171" s="3">
        <f>IF(D171&gt;0,(IF(D171&lt;Dati!$B$46,D171*Dati!$B$47,Dati!$B$46*Dati!$B$47)+IF(IF(D171-Dati!$B$46&gt;0,D171-Dati!$B$46,0)&lt;(Dati!$C$46-Dati!$B$46),IF(D171-Dati!$B$46&gt;0,D171-Dati!$B$46,0)*Dati!$C$47,(Dati!$C$46-Dati!$B$46)*Dati!$C$47)+IF(IF(D171-Dati!$C$46&gt;0,D171-Dati!$C$46,0)&lt;(Dati!$D$46-Dati!$C$46),IF(D171-Dati!$C$46&gt;0,D171-Dati!$C$46,0)*Dati!$D$47,(Dati!$D$46-Dati!$C$46)*Dati!$D$47)+IF(IF(D171-Dati!$D$46&gt;0,D171-Dati!$D$46,0)&lt;(Dati!$E$46-Dati!$D$46),IF(D171-Dati!$D$46&gt;0,D171-Dati!$D$46,0)*Dati!$E$47,(Dati!$E$46-Dati!$D$46)*Dati!$E$47)+IF(D171-Dati!$E$46&gt;0,D171-Dati!$E$46,0)*Dati!$F$47),0)</f>
        <v>17224.233333333334</v>
      </c>
      <c r="F171" s="3">
        <f t="shared" si="47"/>
        <v>24155.766666666666</v>
      </c>
      <c r="G171" s="39">
        <f t="shared" si="54"/>
        <v>1</v>
      </c>
      <c r="H171" s="39">
        <f t="shared" si="55"/>
        <v>0</v>
      </c>
      <c r="I171" s="39">
        <f t="shared" si="56"/>
        <v>0</v>
      </c>
      <c r="J171" s="39">
        <f t="shared" si="57"/>
        <v>0</v>
      </c>
      <c r="K171" s="37">
        <f>G171*Dati!$F$9+H171*Dati!$F$10+I171*Dati!$F$11+Simulazione!J171*Dati!$F$12</f>
        <v>450</v>
      </c>
      <c r="L171" s="37">
        <f>G171*Dati!$H$9+H171*Dati!$H$10+I171*Dati!$H$11+Simulazione!J171*Dati!$H$12</f>
        <v>1</v>
      </c>
      <c r="M171" s="9">
        <f>G171*Dati!$E$9+H171*Dati!$E$10+I171*Dati!$E$11+Simulazione!J171*Dati!$E$12</f>
        <v>8000</v>
      </c>
      <c r="N171" s="9">
        <f>IF(G171-G170=0,0,(G171-G170)*Dati!$J$9)+IF(H171-H170=0,0,(H171-H170)*Dati!$J$10)+IF(I171-I170=0,0,(I171-I170)*Dati!$J$11)+IF(J171-J170=0,0,(J171-J170)*Dati!$J$12)</f>
        <v>0</v>
      </c>
      <c r="O171" s="34">
        <f t="shared" si="67"/>
        <v>0</v>
      </c>
      <c r="P171" s="34">
        <f t="shared" si="68"/>
        <v>0</v>
      </c>
      <c r="Q171" s="34">
        <f t="shared" si="69"/>
        <v>0</v>
      </c>
      <c r="R171" s="34">
        <f t="shared" si="70"/>
        <v>1</v>
      </c>
      <c r="S171" s="40">
        <f t="shared" si="48"/>
        <v>1</v>
      </c>
      <c r="T171" s="43">
        <f t="shared" si="49"/>
        <v>1</v>
      </c>
      <c r="U171" s="3">
        <f>O171*Dati!$B$3+Simulazione!P171*Dati!$B$4+Simulazione!Q171*Dati!$B$5+Simulazione!R171*Dati!$B$6</f>
        <v>40000</v>
      </c>
      <c r="V171" s="35">
        <f>IF(R171*Dati!$Q$6&lt;K171,R171*Dati!$Q$6,K171)</f>
        <v>108</v>
      </c>
      <c r="W171" s="35">
        <f>IF(R171*Dati!$P$6+SUM(V171:V171)&lt;K171,R171*Dati!$P$6,K171-SUM(V171:V171))</f>
        <v>132</v>
      </c>
      <c r="X171" s="35">
        <f>IF(R171*Dati!$O$6+SUM(V171:W171)&lt;K171,R171*Dati!$O$6,K171-SUM(V171:W171))</f>
        <v>0</v>
      </c>
      <c r="Y171" s="35">
        <f>IF(R171*Dati!$N$6+SUM(V171:X171)&lt;K171,R171*Dati!$N$6,K171-SUM(V171:X171))</f>
        <v>0</v>
      </c>
      <c r="Z171" s="35">
        <f>IF($Q171*Dati!$Q$5+SUM(V171:Y171)&lt;$K171,$Q171*Dati!$Q$5,$K171-SUM(V171:Y171))</f>
        <v>0</v>
      </c>
      <c r="AA171" s="35">
        <f>IF($Q171*Dati!$P$5+SUM(V171:Z171)&lt;$K171,$Q171*Dati!$P$5,$K171-SUM(V171:Z171))</f>
        <v>0</v>
      </c>
      <c r="AB171" s="35">
        <f>IF($Q171*Dati!$O$5+SUM(V171:AA171)&lt;$K171,$Q171*Dati!$O$5,$K171-SUM(V171:AA171))</f>
        <v>0</v>
      </c>
      <c r="AC171" s="35">
        <f>IF($Q171*Dati!$N$5+SUM(V171:AB171)&lt;$K171,$Q171*Dati!$N$5,$K171-SUM(V171:AB171))</f>
        <v>0</v>
      </c>
      <c r="AD171" s="35">
        <f>IF($P171*Dati!$Q$4+SUM(V171:AC171)&lt;$K171,$P171*Dati!$Q$4,$K171-SUM(V171:AC171))</f>
        <v>0</v>
      </c>
      <c r="AE171" s="35">
        <f>IF($P171*Dati!$P$4+SUM(V171:AD171)&lt;$K171,$P171*Dati!$P$4,$K171-SUM(V171:AD171))</f>
        <v>0</v>
      </c>
      <c r="AF171" s="35">
        <f>IF($P171*Dati!$O$4+SUM(V171:AE171)&lt;$K171,$P171*Dati!$O$4,$K171-SUM(V171:AE171))</f>
        <v>0</v>
      </c>
      <c r="AG171" s="35">
        <f>IF($P171*Dati!$N$4+SUM(V171:AF171)&lt;$K171,$P171*Dati!$N$4,$K171-SUM(V171:AF171))</f>
        <v>0</v>
      </c>
      <c r="AH171" s="35">
        <f>IF($O171*Dati!$Q$3+SUM(V171:AG171)&lt;$K171,$O171*Dati!$Q$3,$K171-SUM(V171:AG171))</f>
        <v>0</v>
      </c>
      <c r="AI171" s="35">
        <f>IF($O171*Dati!$P$3+SUM(V171:AH171)&lt;$K171,$O171*Dati!$P$3,$K171-SUM(V171:AH171))</f>
        <v>0</v>
      </c>
      <c r="AJ171" s="35">
        <f>IF($O171*Dati!$O$3+SUM(V171:AI171)&lt;$K171,$O171*Dati!$O$3,$K171-SUM(V171:AI171))</f>
        <v>0</v>
      </c>
      <c r="AK171" s="35">
        <f>IF($O171*Dati!$N$3+SUM(V171:AJ171)&lt;$K171,$O171*Dati!$N$3,$K171-SUM(V171:AJ171))</f>
        <v>0</v>
      </c>
      <c r="AL171" s="35">
        <f t="shared" si="50"/>
        <v>240</v>
      </c>
      <c r="AM171" s="3">
        <f>(V171*Dati!$U$6+W171*Dati!$T$6+X171*Dati!$S$6+Y171*Dati!$R$6)+(Z171*Dati!$U$5+AA171*Dati!$T$5+AB171*Dati!$S$5+AC171*Dati!$R$5)+(AD171*Dati!$U$4+AE171*Dati!$T$4+AF171*Dati!$S$4+AG171*Dati!$R$4)+(AH171*Dati!$U$3+AI171*Dati!$T$3+AJ171*Dati!$S$3+AK171*Dati!$R$3)</f>
        <v>91380</v>
      </c>
      <c r="AN171" s="34">
        <f t="shared" si="72"/>
        <v>1</v>
      </c>
      <c r="AO171" s="34">
        <f t="shared" si="72"/>
        <v>0</v>
      </c>
      <c r="AP171" s="34">
        <f t="shared" si="65"/>
        <v>0</v>
      </c>
      <c r="AQ171" s="34">
        <f t="shared" si="66"/>
        <v>0</v>
      </c>
      <c r="AR171" s="6">
        <f>AN171*Dati!$B$21+AO171*Dati!$B$22+AP171*Dati!$B$23+AQ171*Dati!$B$24</f>
        <v>2000</v>
      </c>
    </row>
    <row r="172" spans="1:44" x14ac:dyDescent="0.25">
      <c r="A172" s="49"/>
      <c r="B172" s="11">
        <f t="shared" si="51"/>
        <v>170</v>
      </c>
      <c r="C172" s="3">
        <f t="shared" si="52"/>
        <v>4049548.7999999933</v>
      </c>
      <c r="D172" s="3">
        <f t="shared" si="53"/>
        <v>41380</v>
      </c>
      <c r="E172" s="3">
        <f>IF(D172&gt;0,(IF(D172&lt;Dati!$B$46,D172*Dati!$B$47,Dati!$B$46*Dati!$B$47)+IF(IF(D172-Dati!$B$46&gt;0,D172-Dati!$B$46,0)&lt;(Dati!$C$46-Dati!$B$46),IF(D172-Dati!$B$46&gt;0,D172-Dati!$B$46,0)*Dati!$C$47,(Dati!$C$46-Dati!$B$46)*Dati!$C$47)+IF(IF(D172-Dati!$C$46&gt;0,D172-Dati!$C$46,0)&lt;(Dati!$D$46-Dati!$C$46),IF(D172-Dati!$C$46&gt;0,D172-Dati!$C$46,0)*Dati!$D$47,(Dati!$D$46-Dati!$C$46)*Dati!$D$47)+IF(IF(D172-Dati!$D$46&gt;0,D172-Dati!$D$46,0)&lt;(Dati!$E$46-Dati!$D$46),IF(D172-Dati!$D$46&gt;0,D172-Dati!$D$46,0)*Dati!$E$47,(Dati!$E$46-Dati!$D$46)*Dati!$E$47)+IF(D172-Dati!$E$46&gt;0,D172-Dati!$E$46,0)*Dati!$F$47),0)</f>
        <v>17224.233333333334</v>
      </c>
      <c r="F172" s="3">
        <f t="shared" si="47"/>
        <v>24155.766666666666</v>
      </c>
      <c r="G172" s="39">
        <f t="shared" si="54"/>
        <v>1</v>
      </c>
      <c r="H172" s="39">
        <f t="shared" si="55"/>
        <v>0</v>
      </c>
      <c r="I172" s="39">
        <f t="shared" si="56"/>
        <v>0</v>
      </c>
      <c r="J172" s="39">
        <f t="shared" si="57"/>
        <v>0</v>
      </c>
      <c r="K172" s="37">
        <f>G172*Dati!$F$9+H172*Dati!$F$10+I172*Dati!$F$11+Simulazione!J172*Dati!$F$12</f>
        <v>450</v>
      </c>
      <c r="L172" s="37">
        <f>G172*Dati!$H$9+H172*Dati!$H$10+I172*Dati!$H$11+Simulazione!J172*Dati!$H$12</f>
        <v>1</v>
      </c>
      <c r="M172" s="9">
        <f>G172*Dati!$E$9+H172*Dati!$E$10+I172*Dati!$E$11+Simulazione!J172*Dati!$E$12</f>
        <v>8000</v>
      </c>
      <c r="N172" s="9">
        <f>IF(G172-G171=0,0,(G172-G171)*Dati!$J$9)+IF(H172-H171=0,0,(H172-H171)*Dati!$J$10)+IF(I172-I171=0,0,(I172-I171)*Dati!$J$11)+IF(J172-J171=0,0,(J172-J171)*Dati!$J$12)</f>
        <v>0</v>
      </c>
      <c r="O172" s="34">
        <f t="shared" si="67"/>
        <v>0</v>
      </c>
      <c r="P172" s="34">
        <f t="shared" si="68"/>
        <v>0</v>
      </c>
      <c r="Q172" s="34">
        <f t="shared" si="69"/>
        <v>0</v>
      </c>
      <c r="R172" s="34">
        <f t="shared" si="70"/>
        <v>1</v>
      </c>
      <c r="S172" s="40">
        <f t="shared" si="48"/>
        <v>1</v>
      </c>
      <c r="T172" s="43">
        <f t="shared" si="49"/>
        <v>1</v>
      </c>
      <c r="U172" s="3">
        <f>O172*Dati!$B$3+Simulazione!P172*Dati!$B$4+Simulazione!Q172*Dati!$B$5+Simulazione!R172*Dati!$B$6</f>
        <v>40000</v>
      </c>
      <c r="V172" s="35">
        <f>IF(R172*Dati!$Q$6&lt;K172,R172*Dati!$Q$6,K172)</f>
        <v>108</v>
      </c>
      <c r="W172" s="35">
        <f>IF(R172*Dati!$P$6+SUM(V172:V172)&lt;K172,R172*Dati!$P$6,K172-SUM(V172:V172))</f>
        <v>132</v>
      </c>
      <c r="X172" s="35">
        <f>IF(R172*Dati!$O$6+SUM(V172:W172)&lt;K172,R172*Dati!$O$6,K172-SUM(V172:W172))</f>
        <v>0</v>
      </c>
      <c r="Y172" s="35">
        <f>IF(R172*Dati!$N$6+SUM(V172:X172)&lt;K172,R172*Dati!$N$6,K172-SUM(V172:X172))</f>
        <v>0</v>
      </c>
      <c r="Z172" s="35">
        <f>IF($Q172*Dati!$Q$5+SUM(V172:Y172)&lt;$K172,$Q172*Dati!$Q$5,$K172-SUM(V172:Y172))</f>
        <v>0</v>
      </c>
      <c r="AA172" s="35">
        <f>IF($Q172*Dati!$P$5+SUM(V172:Z172)&lt;$K172,$Q172*Dati!$P$5,$K172-SUM(V172:Z172))</f>
        <v>0</v>
      </c>
      <c r="AB172" s="35">
        <f>IF($Q172*Dati!$O$5+SUM(V172:AA172)&lt;$K172,$Q172*Dati!$O$5,$K172-SUM(V172:AA172))</f>
        <v>0</v>
      </c>
      <c r="AC172" s="35">
        <f>IF($Q172*Dati!$N$5+SUM(V172:AB172)&lt;$K172,$Q172*Dati!$N$5,$K172-SUM(V172:AB172))</f>
        <v>0</v>
      </c>
      <c r="AD172" s="35">
        <f>IF($P172*Dati!$Q$4+SUM(V172:AC172)&lt;$K172,$P172*Dati!$Q$4,$K172-SUM(V172:AC172))</f>
        <v>0</v>
      </c>
      <c r="AE172" s="35">
        <f>IF($P172*Dati!$P$4+SUM(V172:AD172)&lt;$K172,$P172*Dati!$P$4,$K172-SUM(V172:AD172))</f>
        <v>0</v>
      </c>
      <c r="AF172" s="35">
        <f>IF($P172*Dati!$O$4+SUM(V172:AE172)&lt;$K172,$P172*Dati!$O$4,$K172-SUM(V172:AE172))</f>
        <v>0</v>
      </c>
      <c r="AG172" s="35">
        <f>IF($P172*Dati!$N$4+SUM(V172:AF172)&lt;$K172,$P172*Dati!$N$4,$K172-SUM(V172:AF172))</f>
        <v>0</v>
      </c>
      <c r="AH172" s="35">
        <f>IF($O172*Dati!$Q$3+SUM(V172:AG172)&lt;$K172,$O172*Dati!$Q$3,$K172-SUM(V172:AG172))</f>
        <v>0</v>
      </c>
      <c r="AI172" s="35">
        <f>IF($O172*Dati!$P$3+SUM(V172:AH172)&lt;$K172,$O172*Dati!$P$3,$K172-SUM(V172:AH172))</f>
        <v>0</v>
      </c>
      <c r="AJ172" s="35">
        <f>IF($O172*Dati!$O$3+SUM(V172:AI172)&lt;$K172,$O172*Dati!$O$3,$K172-SUM(V172:AI172))</f>
        <v>0</v>
      </c>
      <c r="AK172" s="35">
        <f>IF($O172*Dati!$N$3+SUM(V172:AJ172)&lt;$K172,$O172*Dati!$N$3,$K172-SUM(V172:AJ172))</f>
        <v>0</v>
      </c>
      <c r="AL172" s="35">
        <f t="shared" si="50"/>
        <v>240</v>
      </c>
      <c r="AM172" s="3">
        <f>(V172*Dati!$U$6+W172*Dati!$T$6+X172*Dati!$S$6+Y172*Dati!$R$6)+(Z172*Dati!$U$5+AA172*Dati!$T$5+AB172*Dati!$S$5+AC172*Dati!$R$5)+(AD172*Dati!$U$4+AE172*Dati!$T$4+AF172*Dati!$S$4+AG172*Dati!$R$4)+(AH172*Dati!$U$3+AI172*Dati!$T$3+AJ172*Dati!$S$3+AK172*Dati!$R$3)</f>
        <v>91380</v>
      </c>
      <c r="AN172" s="34">
        <f t="shared" si="72"/>
        <v>1</v>
      </c>
      <c r="AO172" s="34">
        <f t="shared" si="72"/>
        <v>0</v>
      </c>
      <c r="AP172" s="34">
        <f t="shared" si="65"/>
        <v>0</v>
      </c>
      <c r="AQ172" s="34">
        <f t="shared" si="66"/>
        <v>0</v>
      </c>
      <c r="AR172" s="6">
        <f>AN172*Dati!$B$21+AO172*Dati!$B$22+AP172*Dati!$B$23+AQ172*Dati!$B$24</f>
        <v>2000</v>
      </c>
    </row>
    <row r="173" spans="1:44" x14ac:dyDescent="0.25">
      <c r="A173" s="49"/>
      <c r="B173" s="11">
        <f t="shared" si="51"/>
        <v>171</v>
      </c>
      <c r="C173" s="3">
        <f t="shared" si="52"/>
        <v>4073704.5666666599</v>
      </c>
      <c r="D173" s="3">
        <f t="shared" si="53"/>
        <v>41380</v>
      </c>
      <c r="E173" s="3">
        <f>IF(D173&gt;0,(IF(D173&lt;Dati!$B$46,D173*Dati!$B$47,Dati!$B$46*Dati!$B$47)+IF(IF(D173-Dati!$B$46&gt;0,D173-Dati!$B$46,0)&lt;(Dati!$C$46-Dati!$B$46),IF(D173-Dati!$B$46&gt;0,D173-Dati!$B$46,0)*Dati!$C$47,(Dati!$C$46-Dati!$B$46)*Dati!$C$47)+IF(IF(D173-Dati!$C$46&gt;0,D173-Dati!$C$46,0)&lt;(Dati!$D$46-Dati!$C$46),IF(D173-Dati!$C$46&gt;0,D173-Dati!$C$46,0)*Dati!$D$47,(Dati!$D$46-Dati!$C$46)*Dati!$D$47)+IF(IF(D173-Dati!$D$46&gt;0,D173-Dati!$D$46,0)&lt;(Dati!$E$46-Dati!$D$46),IF(D173-Dati!$D$46&gt;0,D173-Dati!$D$46,0)*Dati!$E$47,(Dati!$E$46-Dati!$D$46)*Dati!$E$47)+IF(D173-Dati!$E$46&gt;0,D173-Dati!$E$46,0)*Dati!$F$47),0)</f>
        <v>17224.233333333334</v>
      </c>
      <c r="F173" s="3">
        <f t="shared" si="47"/>
        <v>24155.766666666666</v>
      </c>
      <c r="G173" s="39">
        <f t="shared" si="54"/>
        <v>1</v>
      </c>
      <c r="H173" s="39">
        <f t="shared" si="55"/>
        <v>0</v>
      </c>
      <c r="I173" s="39">
        <f t="shared" si="56"/>
        <v>0</v>
      </c>
      <c r="J173" s="39">
        <f t="shared" si="57"/>
        <v>0</v>
      </c>
      <c r="K173" s="37">
        <f>G173*Dati!$F$9+H173*Dati!$F$10+I173*Dati!$F$11+Simulazione!J173*Dati!$F$12</f>
        <v>450</v>
      </c>
      <c r="L173" s="37">
        <f>G173*Dati!$H$9+H173*Dati!$H$10+I173*Dati!$H$11+Simulazione!J173*Dati!$H$12</f>
        <v>1</v>
      </c>
      <c r="M173" s="9">
        <f>G173*Dati!$E$9+H173*Dati!$E$10+I173*Dati!$E$11+Simulazione!J173*Dati!$E$12</f>
        <v>8000</v>
      </c>
      <c r="N173" s="9">
        <f>IF(G173-G172=0,0,(G173-G172)*Dati!$J$9)+IF(H173-H172=0,0,(H173-H172)*Dati!$J$10)+IF(I173-I172=0,0,(I173-I172)*Dati!$J$11)+IF(J173-J172=0,0,(J173-J172)*Dati!$J$12)</f>
        <v>0</v>
      </c>
      <c r="O173" s="34">
        <f t="shared" si="67"/>
        <v>0</v>
      </c>
      <c r="P173" s="34">
        <f t="shared" si="68"/>
        <v>0</v>
      </c>
      <c r="Q173" s="34">
        <f t="shared" si="69"/>
        <v>0</v>
      </c>
      <c r="R173" s="34">
        <f t="shared" si="70"/>
        <v>1</v>
      </c>
      <c r="S173" s="40">
        <f t="shared" si="48"/>
        <v>1</v>
      </c>
      <c r="T173" s="43">
        <f t="shared" si="49"/>
        <v>1</v>
      </c>
      <c r="U173" s="3">
        <f>O173*Dati!$B$3+Simulazione!P173*Dati!$B$4+Simulazione!Q173*Dati!$B$5+Simulazione!R173*Dati!$B$6</f>
        <v>40000</v>
      </c>
      <c r="V173" s="35">
        <f>IF(R173*Dati!$Q$6&lt;K173,R173*Dati!$Q$6,K173)</f>
        <v>108</v>
      </c>
      <c r="W173" s="35">
        <f>IF(R173*Dati!$P$6+SUM(V173:V173)&lt;K173,R173*Dati!$P$6,K173-SUM(V173:V173))</f>
        <v>132</v>
      </c>
      <c r="X173" s="35">
        <f>IF(R173*Dati!$O$6+SUM(V173:W173)&lt;K173,R173*Dati!$O$6,K173-SUM(V173:W173))</f>
        <v>0</v>
      </c>
      <c r="Y173" s="35">
        <f>IF(R173*Dati!$N$6+SUM(V173:X173)&lt;K173,R173*Dati!$N$6,K173-SUM(V173:X173))</f>
        <v>0</v>
      </c>
      <c r="Z173" s="35">
        <f>IF($Q173*Dati!$Q$5+SUM(V173:Y173)&lt;$K173,$Q173*Dati!$Q$5,$K173-SUM(V173:Y173))</f>
        <v>0</v>
      </c>
      <c r="AA173" s="35">
        <f>IF($Q173*Dati!$P$5+SUM(V173:Z173)&lt;$K173,$Q173*Dati!$P$5,$K173-SUM(V173:Z173))</f>
        <v>0</v>
      </c>
      <c r="AB173" s="35">
        <f>IF($Q173*Dati!$O$5+SUM(V173:AA173)&lt;$K173,$Q173*Dati!$O$5,$K173-SUM(V173:AA173))</f>
        <v>0</v>
      </c>
      <c r="AC173" s="35">
        <f>IF($Q173*Dati!$N$5+SUM(V173:AB173)&lt;$K173,$Q173*Dati!$N$5,$K173-SUM(V173:AB173))</f>
        <v>0</v>
      </c>
      <c r="AD173" s="35">
        <f>IF($P173*Dati!$Q$4+SUM(V173:AC173)&lt;$K173,$P173*Dati!$Q$4,$K173-SUM(V173:AC173))</f>
        <v>0</v>
      </c>
      <c r="AE173" s="35">
        <f>IF($P173*Dati!$P$4+SUM(V173:AD173)&lt;$K173,$P173*Dati!$P$4,$K173-SUM(V173:AD173))</f>
        <v>0</v>
      </c>
      <c r="AF173" s="35">
        <f>IF($P173*Dati!$O$4+SUM(V173:AE173)&lt;$K173,$P173*Dati!$O$4,$K173-SUM(V173:AE173))</f>
        <v>0</v>
      </c>
      <c r="AG173" s="35">
        <f>IF($P173*Dati!$N$4+SUM(V173:AF173)&lt;$K173,$P173*Dati!$N$4,$K173-SUM(V173:AF173))</f>
        <v>0</v>
      </c>
      <c r="AH173" s="35">
        <f>IF($O173*Dati!$Q$3+SUM(V173:AG173)&lt;$K173,$O173*Dati!$Q$3,$K173-SUM(V173:AG173))</f>
        <v>0</v>
      </c>
      <c r="AI173" s="35">
        <f>IF($O173*Dati!$P$3+SUM(V173:AH173)&lt;$K173,$O173*Dati!$P$3,$K173-SUM(V173:AH173))</f>
        <v>0</v>
      </c>
      <c r="AJ173" s="35">
        <f>IF($O173*Dati!$O$3+SUM(V173:AI173)&lt;$K173,$O173*Dati!$O$3,$K173-SUM(V173:AI173))</f>
        <v>0</v>
      </c>
      <c r="AK173" s="35">
        <f>IF($O173*Dati!$N$3+SUM(V173:AJ173)&lt;$K173,$O173*Dati!$N$3,$K173-SUM(V173:AJ173))</f>
        <v>0</v>
      </c>
      <c r="AL173" s="35">
        <f t="shared" si="50"/>
        <v>240</v>
      </c>
      <c r="AM173" s="3">
        <f>(V173*Dati!$U$6+W173*Dati!$T$6+X173*Dati!$S$6+Y173*Dati!$R$6)+(Z173*Dati!$U$5+AA173*Dati!$T$5+AB173*Dati!$S$5+AC173*Dati!$R$5)+(AD173*Dati!$U$4+AE173*Dati!$T$4+AF173*Dati!$S$4+AG173*Dati!$R$4)+(AH173*Dati!$U$3+AI173*Dati!$T$3+AJ173*Dati!$S$3+AK173*Dati!$R$3)</f>
        <v>91380</v>
      </c>
      <c r="AN173" s="34">
        <f t="shared" si="72"/>
        <v>1</v>
      </c>
      <c r="AO173" s="34">
        <f t="shared" si="72"/>
        <v>0</v>
      </c>
      <c r="AP173" s="34">
        <f t="shared" si="65"/>
        <v>0</v>
      </c>
      <c r="AQ173" s="34">
        <f t="shared" si="66"/>
        <v>0</v>
      </c>
      <c r="AR173" s="6">
        <f>AN173*Dati!$B$21+AO173*Dati!$B$22+AP173*Dati!$B$23+AQ173*Dati!$B$24</f>
        <v>2000</v>
      </c>
    </row>
    <row r="174" spans="1:44" x14ac:dyDescent="0.25">
      <c r="A174" s="49"/>
      <c r="B174" s="11">
        <f t="shared" si="51"/>
        <v>172</v>
      </c>
      <c r="C174" s="3">
        <f t="shared" si="52"/>
        <v>4097860.3333333265</v>
      </c>
      <c r="D174" s="3">
        <f t="shared" si="53"/>
        <v>41380</v>
      </c>
      <c r="E174" s="3">
        <f>IF(D174&gt;0,(IF(D174&lt;Dati!$B$46,D174*Dati!$B$47,Dati!$B$46*Dati!$B$47)+IF(IF(D174-Dati!$B$46&gt;0,D174-Dati!$B$46,0)&lt;(Dati!$C$46-Dati!$B$46),IF(D174-Dati!$B$46&gt;0,D174-Dati!$B$46,0)*Dati!$C$47,(Dati!$C$46-Dati!$B$46)*Dati!$C$47)+IF(IF(D174-Dati!$C$46&gt;0,D174-Dati!$C$46,0)&lt;(Dati!$D$46-Dati!$C$46),IF(D174-Dati!$C$46&gt;0,D174-Dati!$C$46,0)*Dati!$D$47,(Dati!$D$46-Dati!$C$46)*Dati!$D$47)+IF(IF(D174-Dati!$D$46&gt;0,D174-Dati!$D$46,0)&lt;(Dati!$E$46-Dati!$D$46),IF(D174-Dati!$D$46&gt;0,D174-Dati!$D$46,0)*Dati!$E$47,(Dati!$E$46-Dati!$D$46)*Dati!$E$47)+IF(D174-Dati!$E$46&gt;0,D174-Dati!$E$46,0)*Dati!$F$47),0)</f>
        <v>17224.233333333334</v>
      </c>
      <c r="F174" s="3">
        <f t="shared" si="47"/>
        <v>24155.766666666666</v>
      </c>
      <c r="G174" s="39">
        <f t="shared" si="54"/>
        <v>1</v>
      </c>
      <c r="H174" s="39">
        <f t="shared" si="55"/>
        <v>0</v>
      </c>
      <c r="I174" s="39">
        <f t="shared" si="56"/>
        <v>0</v>
      </c>
      <c r="J174" s="39">
        <f t="shared" si="57"/>
        <v>0</v>
      </c>
      <c r="K174" s="37">
        <f>G174*Dati!$F$9+H174*Dati!$F$10+I174*Dati!$F$11+Simulazione!J174*Dati!$F$12</f>
        <v>450</v>
      </c>
      <c r="L174" s="37">
        <f>G174*Dati!$H$9+H174*Dati!$H$10+I174*Dati!$H$11+Simulazione!J174*Dati!$H$12</f>
        <v>1</v>
      </c>
      <c r="M174" s="9">
        <f>G174*Dati!$E$9+H174*Dati!$E$10+I174*Dati!$E$11+Simulazione!J174*Dati!$E$12</f>
        <v>8000</v>
      </c>
      <c r="N174" s="9">
        <f>IF(G174-G173=0,0,(G174-G173)*Dati!$J$9)+IF(H174-H173=0,0,(H174-H173)*Dati!$J$10)+IF(I174-I173=0,0,(I174-I173)*Dati!$J$11)+IF(J174-J173=0,0,(J174-J173)*Dati!$J$12)</f>
        <v>0</v>
      </c>
      <c r="O174" s="34">
        <f t="shared" si="67"/>
        <v>0</v>
      </c>
      <c r="P174" s="34">
        <f t="shared" si="68"/>
        <v>0</v>
      </c>
      <c r="Q174" s="34">
        <f t="shared" si="69"/>
        <v>0</v>
      </c>
      <c r="R174" s="34">
        <f t="shared" si="70"/>
        <v>1</v>
      </c>
      <c r="S174" s="40">
        <f t="shared" si="48"/>
        <v>1</v>
      </c>
      <c r="T174" s="43">
        <f t="shared" si="49"/>
        <v>1</v>
      </c>
      <c r="U174" s="3">
        <f>O174*Dati!$B$3+Simulazione!P174*Dati!$B$4+Simulazione!Q174*Dati!$B$5+Simulazione!R174*Dati!$B$6</f>
        <v>40000</v>
      </c>
      <c r="V174" s="35">
        <f>IF(R174*Dati!$Q$6&lt;K174,R174*Dati!$Q$6,K174)</f>
        <v>108</v>
      </c>
      <c r="W174" s="35">
        <f>IF(R174*Dati!$P$6+SUM(V174:V174)&lt;K174,R174*Dati!$P$6,K174-SUM(V174:V174))</f>
        <v>132</v>
      </c>
      <c r="X174" s="35">
        <f>IF(R174*Dati!$O$6+SUM(V174:W174)&lt;K174,R174*Dati!$O$6,K174-SUM(V174:W174))</f>
        <v>0</v>
      </c>
      <c r="Y174" s="35">
        <f>IF(R174*Dati!$N$6+SUM(V174:X174)&lt;K174,R174*Dati!$N$6,K174-SUM(V174:X174))</f>
        <v>0</v>
      </c>
      <c r="Z174" s="35">
        <f>IF($Q174*Dati!$Q$5+SUM(V174:Y174)&lt;$K174,$Q174*Dati!$Q$5,$K174-SUM(V174:Y174))</f>
        <v>0</v>
      </c>
      <c r="AA174" s="35">
        <f>IF($Q174*Dati!$P$5+SUM(V174:Z174)&lt;$K174,$Q174*Dati!$P$5,$K174-SUM(V174:Z174))</f>
        <v>0</v>
      </c>
      <c r="AB174" s="35">
        <f>IF($Q174*Dati!$O$5+SUM(V174:AA174)&lt;$K174,$Q174*Dati!$O$5,$K174-SUM(V174:AA174))</f>
        <v>0</v>
      </c>
      <c r="AC174" s="35">
        <f>IF($Q174*Dati!$N$5+SUM(V174:AB174)&lt;$K174,$Q174*Dati!$N$5,$K174-SUM(V174:AB174))</f>
        <v>0</v>
      </c>
      <c r="AD174" s="35">
        <f>IF($P174*Dati!$Q$4+SUM(V174:AC174)&lt;$K174,$P174*Dati!$Q$4,$K174-SUM(V174:AC174))</f>
        <v>0</v>
      </c>
      <c r="AE174" s="35">
        <f>IF($P174*Dati!$P$4+SUM(V174:AD174)&lt;$K174,$P174*Dati!$P$4,$K174-SUM(V174:AD174))</f>
        <v>0</v>
      </c>
      <c r="AF174" s="35">
        <f>IF($P174*Dati!$O$4+SUM(V174:AE174)&lt;$K174,$P174*Dati!$O$4,$K174-SUM(V174:AE174))</f>
        <v>0</v>
      </c>
      <c r="AG174" s="35">
        <f>IF($P174*Dati!$N$4+SUM(V174:AF174)&lt;$K174,$P174*Dati!$N$4,$K174-SUM(V174:AF174))</f>
        <v>0</v>
      </c>
      <c r="AH174" s="35">
        <f>IF($O174*Dati!$Q$3+SUM(V174:AG174)&lt;$K174,$O174*Dati!$Q$3,$K174-SUM(V174:AG174))</f>
        <v>0</v>
      </c>
      <c r="AI174" s="35">
        <f>IF($O174*Dati!$P$3+SUM(V174:AH174)&lt;$K174,$O174*Dati!$P$3,$K174-SUM(V174:AH174))</f>
        <v>0</v>
      </c>
      <c r="AJ174" s="35">
        <f>IF($O174*Dati!$O$3+SUM(V174:AI174)&lt;$K174,$O174*Dati!$O$3,$K174-SUM(V174:AI174))</f>
        <v>0</v>
      </c>
      <c r="AK174" s="35">
        <f>IF($O174*Dati!$N$3+SUM(V174:AJ174)&lt;$K174,$O174*Dati!$N$3,$K174-SUM(V174:AJ174))</f>
        <v>0</v>
      </c>
      <c r="AL174" s="35">
        <f t="shared" si="50"/>
        <v>240</v>
      </c>
      <c r="AM174" s="3">
        <f>(V174*Dati!$U$6+W174*Dati!$T$6+X174*Dati!$S$6+Y174*Dati!$R$6)+(Z174*Dati!$U$5+AA174*Dati!$T$5+AB174*Dati!$S$5+AC174*Dati!$R$5)+(AD174*Dati!$U$4+AE174*Dati!$T$4+AF174*Dati!$S$4+AG174*Dati!$R$4)+(AH174*Dati!$U$3+AI174*Dati!$T$3+AJ174*Dati!$S$3+AK174*Dati!$R$3)</f>
        <v>91380</v>
      </c>
      <c r="AN174" s="34">
        <f t="shared" si="72"/>
        <v>1</v>
      </c>
      <c r="AO174" s="34">
        <f t="shared" si="72"/>
        <v>0</v>
      </c>
      <c r="AP174" s="34">
        <f t="shared" si="65"/>
        <v>0</v>
      </c>
      <c r="AQ174" s="34">
        <f t="shared" si="66"/>
        <v>0</v>
      </c>
      <c r="AR174" s="6">
        <f>AN174*Dati!$B$21+AO174*Dati!$B$22+AP174*Dati!$B$23+AQ174*Dati!$B$24</f>
        <v>2000</v>
      </c>
    </row>
    <row r="175" spans="1:44" x14ac:dyDescent="0.25">
      <c r="A175" s="49"/>
      <c r="B175" s="11">
        <f t="shared" si="51"/>
        <v>173</v>
      </c>
      <c r="C175" s="3">
        <f t="shared" si="52"/>
        <v>4122016.0999999931</v>
      </c>
      <c r="D175" s="3">
        <f t="shared" si="53"/>
        <v>41380</v>
      </c>
      <c r="E175" s="3">
        <f>IF(D175&gt;0,(IF(D175&lt;Dati!$B$46,D175*Dati!$B$47,Dati!$B$46*Dati!$B$47)+IF(IF(D175-Dati!$B$46&gt;0,D175-Dati!$B$46,0)&lt;(Dati!$C$46-Dati!$B$46),IF(D175-Dati!$B$46&gt;0,D175-Dati!$B$46,0)*Dati!$C$47,(Dati!$C$46-Dati!$B$46)*Dati!$C$47)+IF(IF(D175-Dati!$C$46&gt;0,D175-Dati!$C$46,0)&lt;(Dati!$D$46-Dati!$C$46),IF(D175-Dati!$C$46&gt;0,D175-Dati!$C$46,0)*Dati!$D$47,(Dati!$D$46-Dati!$C$46)*Dati!$D$47)+IF(IF(D175-Dati!$D$46&gt;0,D175-Dati!$D$46,0)&lt;(Dati!$E$46-Dati!$D$46),IF(D175-Dati!$D$46&gt;0,D175-Dati!$D$46,0)*Dati!$E$47,(Dati!$E$46-Dati!$D$46)*Dati!$E$47)+IF(D175-Dati!$E$46&gt;0,D175-Dati!$E$46,0)*Dati!$F$47),0)</f>
        <v>17224.233333333334</v>
      </c>
      <c r="F175" s="3">
        <f t="shared" si="47"/>
        <v>24155.766666666666</v>
      </c>
      <c r="G175" s="39">
        <f t="shared" si="54"/>
        <v>1</v>
      </c>
      <c r="H175" s="39">
        <f t="shared" si="55"/>
        <v>0</v>
      </c>
      <c r="I175" s="39">
        <f t="shared" si="56"/>
        <v>0</v>
      </c>
      <c r="J175" s="39">
        <f t="shared" si="57"/>
        <v>0</v>
      </c>
      <c r="K175" s="37">
        <f>G175*Dati!$F$9+H175*Dati!$F$10+I175*Dati!$F$11+Simulazione!J175*Dati!$F$12</f>
        <v>450</v>
      </c>
      <c r="L175" s="37">
        <f>G175*Dati!$H$9+H175*Dati!$H$10+I175*Dati!$H$11+Simulazione!J175*Dati!$H$12</f>
        <v>1</v>
      </c>
      <c r="M175" s="9">
        <f>G175*Dati!$E$9+H175*Dati!$E$10+I175*Dati!$E$11+Simulazione!J175*Dati!$E$12</f>
        <v>8000</v>
      </c>
      <c r="N175" s="9">
        <f>IF(G175-G174=0,0,(G175-G174)*Dati!$J$9)+IF(H175-H174=0,0,(H175-H174)*Dati!$J$10)+IF(I175-I174=0,0,(I175-I174)*Dati!$J$11)+IF(J175-J174=0,0,(J175-J174)*Dati!$J$12)</f>
        <v>0</v>
      </c>
      <c r="O175" s="34">
        <f t="shared" si="67"/>
        <v>0</v>
      </c>
      <c r="P175" s="34">
        <f t="shared" si="68"/>
        <v>0</v>
      </c>
      <c r="Q175" s="34">
        <f t="shared" si="69"/>
        <v>0</v>
      </c>
      <c r="R175" s="34">
        <f t="shared" si="70"/>
        <v>1</v>
      </c>
      <c r="S175" s="40">
        <f t="shared" si="48"/>
        <v>1</v>
      </c>
      <c r="T175" s="43">
        <f t="shared" si="49"/>
        <v>1</v>
      </c>
      <c r="U175" s="3">
        <f>O175*Dati!$B$3+Simulazione!P175*Dati!$B$4+Simulazione!Q175*Dati!$B$5+Simulazione!R175*Dati!$B$6</f>
        <v>40000</v>
      </c>
      <c r="V175" s="35">
        <f>IF(R175*Dati!$Q$6&lt;K175,R175*Dati!$Q$6,K175)</f>
        <v>108</v>
      </c>
      <c r="W175" s="35">
        <f>IF(R175*Dati!$P$6+SUM(V175:V175)&lt;K175,R175*Dati!$P$6,K175-SUM(V175:V175))</f>
        <v>132</v>
      </c>
      <c r="X175" s="35">
        <f>IF(R175*Dati!$O$6+SUM(V175:W175)&lt;K175,R175*Dati!$O$6,K175-SUM(V175:W175))</f>
        <v>0</v>
      </c>
      <c r="Y175" s="35">
        <f>IF(R175*Dati!$N$6+SUM(V175:X175)&lt;K175,R175*Dati!$N$6,K175-SUM(V175:X175))</f>
        <v>0</v>
      </c>
      <c r="Z175" s="35">
        <f>IF($Q175*Dati!$Q$5+SUM(V175:Y175)&lt;$K175,$Q175*Dati!$Q$5,$K175-SUM(V175:Y175))</f>
        <v>0</v>
      </c>
      <c r="AA175" s="35">
        <f>IF($Q175*Dati!$P$5+SUM(V175:Z175)&lt;$K175,$Q175*Dati!$P$5,$K175-SUM(V175:Z175))</f>
        <v>0</v>
      </c>
      <c r="AB175" s="35">
        <f>IF($Q175*Dati!$O$5+SUM(V175:AA175)&lt;$K175,$Q175*Dati!$O$5,$K175-SUM(V175:AA175))</f>
        <v>0</v>
      </c>
      <c r="AC175" s="35">
        <f>IF($Q175*Dati!$N$5+SUM(V175:AB175)&lt;$K175,$Q175*Dati!$N$5,$K175-SUM(V175:AB175))</f>
        <v>0</v>
      </c>
      <c r="AD175" s="35">
        <f>IF($P175*Dati!$Q$4+SUM(V175:AC175)&lt;$K175,$P175*Dati!$Q$4,$K175-SUM(V175:AC175))</f>
        <v>0</v>
      </c>
      <c r="AE175" s="35">
        <f>IF($P175*Dati!$P$4+SUM(V175:AD175)&lt;$K175,$P175*Dati!$P$4,$K175-SUM(V175:AD175))</f>
        <v>0</v>
      </c>
      <c r="AF175" s="35">
        <f>IF($P175*Dati!$O$4+SUM(V175:AE175)&lt;$K175,$P175*Dati!$O$4,$K175-SUM(V175:AE175))</f>
        <v>0</v>
      </c>
      <c r="AG175" s="35">
        <f>IF($P175*Dati!$N$4+SUM(V175:AF175)&lt;$K175,$P175*Dati!$N$4,$K175-SUM(V175:AF175))</f>
        <v>0</v>
      </c>
      <c r="AH175" s="35">
        <f>IF($O175*Dati!$Q$3+SUM(V175:AG175)&lt;$K175,$O175*Dati!$Q$3,$K175-SUM(V175:AG175))</f>
        <v>0</v>
      </c>
      <c r="AI175" s="35">
        <f>IF($O175*Dati!$P$3+SUM(V175:AH175)&lt;$K175,$O175*Dati!$P$3,$K175-SUM(V175:AH175))</f>
        <v>0</v>
      </c>
      <c r="AJ175" s="35">
        <f>IF($O175*Dati!$O$3+SUM(V175:AI175)&lt;$K175,$O175*Dati!$O$3,$K175-SUM(V175:AI175))</f>
        <v>0</v>
      </c>
      <c r="AK175" s="35">
        <f>IF($O175*Dati!$N$3+SUM(V175:AJ175)&lt;$K175,$O175*Dati!$N$3,$K175-SUM(V175:AJ175))</f>
        <v>0</v>
      </c>
      <c r="AL175" s="35">
        <f t="shared" si="50"/>
        <v>240</v>
      </c>
      <c r="AM175" s="3">
        <f>(V175*Dati!$U$6+W175*Dati!$T$6+X175*Dati!$S$6+Y175*Dati!$R$6)+(Z175*Dati!$U$5+AA175*Dati!$T$5+AB175*Dati!$S$5+AC175*Dati!$R$5)+(AD175*Dati!$U$4+AE175*Dati!$T$4+AF175*Dati!$S$4+AG175*Dati!$R$4)+(AH175*Dati!$U$3+AI175*Dati!$T$3+AJ175*Dati!$S$3+AK175*Dati!$R$3)</f>
        <v>91380</v>
      </c>
      <c r="AN175" s="34">
        <f t="shared" si="72"/>
        <v>1</v>
      </c>
      <c r="AO175" s="34">
        <f t="shared" si="72"/>
        <v>0</v>
      </c>
      <c r="AP175" s="34">
        <f t="shared" si="65"/>
        <v>0</v>
      </c>
      <c r="AQ175" s="34">
        <f t="shared" si="66"/>
        <v>0</v>
      </c>
      <c r="AR175" s="6">
        <f>AN175*Dati!$B$21+AO175*Dati!$B$22+AP175*Dati!$B$23+AQ175*Dati!$B$24</f>
        <v>2000</v>
      </c>
    </row>
    <row r="176" spans="1:44" x14ac:dyDescent="0.25">
      <c r="A176" s="49"/>
      <c r="B176" s="11">
        <f t="shared" si="51"/>
        <v>174</v>
      </c>
      <c r="C176" s="3">
        <f t="shared" si="52"/>
        <v>4146171.8666666597</v>
      </c>
      <c r="D176" s="3">
        <f t="shared" si="53"/>
        <v>41380</v>
      </c>
      <c r="E176" s="3">
        <f>IF(D176&gt;0,(IF(D176&lt;Dati!$B$46,D176*Dati!$B$47,Dati!$B$46*Dati!$B$47)+IF(IF(D176-Dati!$B$46&gt;0,D176-Dati!$B$46,0)&lt;(Dati!$C$46-Dati!$B$46),IF(D176-Dati!$B$46&gt;0,D176-Dati!$B$46,0)*Dati!$C$47,(Dati!$C$46-Dati!$B$46)*Dati!$C$47)+IF(IF(D176-Dati!$C$46&gt;0,D176-Dati!$C$46,0)&lt;(Dati!$D$46-Dati!$C$46),IF(D176-Dati!$C$46&gt;0,D176-Dati!$C$46,0)*Dati!$D$47,(Dati!$D$46-Dati!$C$46)*Dati!$D$47)+IF(IF(D176-Dati!$D$46&gt;0,D176-Dati!$D$46,0)&lt;(Dati!$E$46-Dati!$D$46),IF(D176-Dati!$D$46&gt;0,D176-Dati!$D$46,0)*Dati!$E$47,(Dati!$E$46-Dati!$D$46)*Dati!$E$47)+IF(D176-Dati!$E$46&gt;0,D176-Dati!$E$46,0)*Dati!$F$47),0)</f>
        <v>17224.233333333334</v>
      </c>
      <c r="F176" s="3">
        <f t="shared" si="47"/>
        <v>24155.766666666666</v>
      </c>
      <c r="G176" s="39">
        <f t="shared" si="54"/>
        <v>1</v>
      </c>
      <c r="H176" s="39">
        <f t="shared" si="55"/>
        <v>0</v>
      </c>
      <c r="I176" s="39">
        <f t="shared" si="56"/>
        <v>0</v>
      </c>
      <c r="J176" s="39">
        <f t="shared" si="57"/>
        <v>0</v>
      </c>
      <c r="K176" s="37">
        <f>G176*Dati!$F$9+H176*Dati!$F$10+I176*Dati!$F$11+Simulazione!J176*Dati!$F$12</f>
        <v>450</v>
      </c>
      <c r="L176" s="37">
        <f>G176*Dati!$H$9+H176*Dati!$H$10+I176*Dati!$H$11+Simulazione!J176*Dati!$H$12</f>
        <v>1</v>
      </c>
      <c r="M176" s="9">
        <f>G176*Dati!$E$9+H176*Dati!$E$10+I176*Dati!$E$11+Simulazione!J176*Dati!$E$12</f>
        <v>8000</v>
      </c>
      <c r="N176" s="9">
        <f>IF(G176-G175=0,0,(G176-G175)*Dati!$J$9)+IF(H176-H175=0,0,(H176-H175)*Dati!$J$10)+IF(I176-I175=0,0,(I176-I175)*Dati!$J$11)+IF(J176-J175=0,0,(J176-J175)*Dati!$J$12)</f>
        <v>0</v>
      </c>
      <c r="O176" s="34">
        <f t="shared" si="67"/>
        <v>0</v>
      </c>
      <c r="P176" s="34">
        <f t="shared" si="68"/>
        <v>0</v>
      </c>
      <c r="Q176" s="34">
        <f t="shared" si="69"/>
        <v>0</v>
      </c>
      <c r="R176" s="34">
        <f t="shared" si="70"/>
        <v>1</v>
      </c>
      <c r="S176" s="40">
        <f t="shared" si="48"/>
        <v>1</v>
      </c>
      <c r="T176" s="43">
        <f t="shared" si="49"/>
        <v>1</v>
      </c>
      <c r="U176" s="3">
        <f>O176*Dati!$B$3+Simulazione!P176*Dati!$B$4+Simulazione!Q176*Dati!$B$5+Simulazione!R176*Dati!$B$6</f>
        <v>40000</v>
      </c>
      <c r="V176" s="35">
        <f>IF(R176*Dati!$Q$6&lt;K176,R176*Dati!$Q$6,K176)</f>
        <v>108</v>
      </c>
      <c r="W176" s="35">
        <f>IF(R176*Dati!$P$6+SUM(V176:V176)&lt;K176,R176*Dati!$P$6,K176-SUM(V176:V176))</f>
        <v>132</v>
      </c>
      <c r="X176" s="35">
        <f>IF(R176*Dati!$O$6+SUM(V176:W176)&lt;K176,R176*Dati!$O$6,K176-SUM(V176:W176))</f>
        <v>0</v>
      </c>
      <c r="Y176" s="35">
        <f>IF(R176*Dati!$N$6+SUM(V176:X176)&lt;K176,R176*Dati!$N$6,K176-SUM(V176:X176))</f>
        <v>0</v>
      </c>
      <c r="Z176" s="35">
        <f>IF($Q176*Dati!$Q$5+SUM(V176:Y176)&lt;$K176,$Q176*Dati!$Q$5,$K176-SUM(V176:Y176))</f>
        <v>0</v>
      </c>
      <c r="AA176" s="35">
        <f>IF($Q176*Dati!$P$5+SUM(V176:Z176)&lt;$K176,$Q176*Dati!$P$5,$K176-SUM(V176:Z176))</f>
        <v>0</v>
      </c>
      <c r="AB176" s="35">
        <f>IF($Q176*Dati!$O$5+SUM(V176:AA176)&lt;$K176,$Q176*Dati!$O$5,$K176-SUM(V176:AA176))</f>
        <v>0</v>
      </c>
      <c r="AC176" s="35">
        <f>IF($Q176*Dati!$N$5+SUM(V176:AB176)&lt;$K176,$Q176*Dati!$N$5,$K176-SUM(V176:AB176))</f>
        <v>0</v>
      </c>
      <c r="AD176" s="35">
        <f>IF($P176*Dati!$Q$4+SUM(V176:AC176)&lt;$K176,$P176*Dati!$Q$4,$K176-SUM(V176:AC176))</f>
        <v>0</v>
      </c>
      <c r="AE176" s="35">
        <f>IF($P176*Dati!$P$4+SUM(V176:AD176)&lt;$K176,$P176*Dati!$P$4,$K176-SUM(V176:AD176))</f>
        <v>0</v>
      </c>
      <c r="AF176" s="35">
        <f>IF($P176*Dati!$O$4+SUM(V176:AE176)&lt;$K176,$P176*Dati!$O$4,$K176-SUM(V176:AE176))</f>
        <v>0</v>
      </c>
      <c r="AG176" s="35">
        <f>IF($P176*Dati!$N$4+SUM(V176:AF176)&lt;$K176,$P176*Dati!$N$4,$K176-SUM(V176:AF176))</f>
        <v>0</v>
      </c>
      <c r="AH176" s="35">
        <f>IF($O176*Dati!$Q$3+SUM(V176:AG176)&lt;$K176,$O176*Dati!$Q$3,$K176-SUM(V176:AG176))</f>
        <v>0</v>
      </c>
      <c r="AI176" s="35">
        <f>IF($O176*Dati!$P$3+SUM(V176:AH176)&lt;$K176,$O176*Dati!$P$3,$K176-SUM(V176:AH176))</f>
        <v>0</v>
      </c>
      <c r="AJ176" s="35">
        <f>IF($O176*Dati!$O$3+SUM(V176:AI176)&lt;$K176,$O176*Dati!$O$3,$K176-SUM(V176:AI176))</f>
        <v>0</v>
      </c>
      <c r="AK176" s="35">
        <f>IF($O176*Dati!$N$3+SUM(V176:AJ176)&lt;$K176,$O176*Dati!$N$3,$K176-SUM(V176:AJ176))</f>
        <v>0</v>
      </c>
      <c r="AL176" s="35">
        <f t="shared" si="50"/>
        <v>240</v>
      </c>
      <c r="AM176" s="3">
        <f>(V176*Dati!$U$6+W176*Dati!$T$6+X176*Dati!$S$6+Y176*Dati!$R$6)+(Z176*Dati!$U$5+AA176*Dati!$T$5+AB176*Dati!$S$5+AC176*Dati!$R$5)+(AD176*Dati!$U$4+AE176*Dati!$T$4+AF176*Dati!$S$4+AG176*Dati!$R$4)+(AH176*Dati!$U$3+AI176*Dati!$T$3+AJ176*Dati!$S$3+AK176*Dati!$R$3)</f>
        <v>91380</v>
      </c>
      <c r="AN176" s="34">
        <f t="shared" si="72"/>
        <v>1</v>
      </c>
      <c r="AO176" s="34">
        <f t="shared" si="72"/>
        <v>0</v>
      </c>
      <c r="AP176" s="34">
        <f t="shared" si="65"/>
        <v>0</v>
      </c>
      <c r="AQ176" s="34">
        <f t="shared" si="66"/>
        <v>0</v>
      </c>
      <c r="AR176" s="6">
        <f>AN176*Dati!$B$21+AO176*Dati!$B$22+AP176*Dati!$B$23+AQ176*Dati!$B$24</f>
        <v>2000</v>
      </c>
    </row>
    <row r="177" spans="1:44" x14ac:dyDescent="0.25">
      <c r="A177" s="49"/>
      <c r="B177" s="11">
        <f t="shared" si="51"/>
        <v>175</v>
      </c>
      <c r="C177" s="3">
        <f t="shared" si="52"/>
        <v>4170327.6333333263</v>
      </c>
      <c r="D177" s="3">
        <f t="shared" si="53"/>
        <v>41380</v>
      </c>
      <c r="E177" s="3">
        <f>IF(D177&gt;0,(IF(D177&lt;Dati!$B$46,D177*Dati!$B$47,Dati!$B$46*Dati!$B$47)+IF(IF(D177-Dati!$B$46&gt;0,D177-Dati!$B$46,0)&lt;(Dati!$C$46-Dati!$B$46),IF(D177-Dati!$B$46&gt;0,D177-Dati!$B$46,0)*Dati!$C$47,(Dati!$C$46-Dati!$B$46)*Dati!$C$47)+IF(IF(D177-Dati!$C$46&gt;0,D177-Dati!$C$46,0)&lt;(Dati!$D$46-Dati!$C$46),IF(D177-Dati!$C$46&gt;0,D177-Dati!$C$46,0)*Dati!$D$47,(Dati!$D$46-Dati!$C$46)*Dati!$D$47)+IF(IF(D177-Dati!$D$46&gt;0,D177-Dati!$D$46,0)&lt;(Dati!$E$46-Dati!$D$46),IF(D177-Dati!$D$46&gt;0,D177-Dati!$D$46,0)*Dati!$E$47,(Dati!$E$46-Dati!$D$46)*Dati!$E$47)+IF(D177-Dati!$E$46&gt;0,D177-Dati!$E$46,0)*Dati!$F$47),0)</f>
        <v>17224.233333333334</v>
      </c>
      <c r="F177" s="3">
        <f t="shared" si="47"/>
        <v>24155.766666666666</v>
      </c>
      <c r="G177" s="39">
        <f t="shared" si="54"/>
        <v>1</v>
      </c>
      <c r="H177" s="39">
        <f t="shared" si="55"/>
        <v>0</v>
      </c>
      <c r="I177" s="39">
        <f t="shared" si="56"/>
        <v>0</v>
      </c>
      <c r="J177" s="39">
        <f t="shared" si="57"/>
        <v>0</v>
      </c>
      <c r="K177" s="37">
        <f>G177*Dati!$F$9+H177*Dati!$F$10+I177*Dati!$F$11+Simulazione!J177*Dati!$F$12</f>
        <v>450</v>
      </c>
      <c r="L177" s="37">
        <f>G177*Dati!$H$9+H177*Dati!$H$10+I177*Dati!$H$11+Simulazione!J177*Dati!$H$12</f>
        <v>1</v>
      </c>
      <c r="M177" s="9">
        <f>G177*Dati!$E$9+H177*Dati!$E$10+I177*Dati!$E$11+Simulazione!J177*Dati!$E$12</f>
        <v>8000</v>
      </c>
      <c r="N177" s="9">
        <f>IF(G177-G176=0,0,(G177-G176)*Dati!$J$9)+IF(H177-H176=0,0,(H177-H176)*Dati!$J$10)+IF(I177-I176=0,0,(I177-I176)*Dati!$J$11)+IF(J177-J176=0,0,(J177-J176)*Dati!$J$12)</f>
        <v>0</v>
      </c>
      <c r="O177" s="34">
        <f t="shared" si="67"/>
        <v>0</v>
      </c>
      <c r="P177" s="34">
        <f t="shared" si="68"/>
        <v>0</v>
      </c>
      <c r="Q177" s="34">
        <f t="shared" si="69"/>
        <v>0</v>
      </c>
      <c r="R177" s="34">
        <f t="shared" si="70"/>
        <v>1</v>
      </c>
      <c r="S177" s="40">
        <f t="shared" si="48"/>
        <v>1</v>
      </c>
      <c r="T177" s="43">
        <f t="shared" si="49"/>
        <v>1</v>
      </c>
      <c r="U177" s="3">
        <f>O177*Dati!$B$3+Simulazione!P177*Dati!$B$4+Simulazione!Q177*Dati!$B$5+Simulazione!R177*Dati!$B$6</f>
        <v>40000</v>
      </c>
      <c r="V177" s="35">
        <f>IF(R177*Dati!$Q$6&lt;K177,R177*Dati!$Q$6,K177)</f>
        <v>108</v>
      </c>
      <c r="W177" s="35">
        <f>IF(R177*Dati!$P$6+SUM(V177:V177)&lt;K177,R177*Dati!$P$6,K177-SUM(V177:V177))</f>
        <v>132</v>
      </c>
      <c r="X177" s="35">
        <f>IF(R177*Dati!$O$6+SUM(V177:W177)&lt;K177,R177*Dati!$O$6,K177-SUM(V177:W177))</f>
        <v>0</v>
      </c>
      <c r="Y177" s="35">
        <f>IF(R177*Dati!$N$6+SUM(V177:X177)&lt;K177,R177*Dati!$N$6,K177-SUM(V177:X177))</f>
        <v>0</v>
      </c>
      <c r="Z177" s="35">
        <f>IF($Q177*Dati!$Q$5+SUM(V177:Y177)&lt;$K177,$Q177*Dati!$Q$5,$K177-SUM(V177:Y177))</f>
        <v>0</v>
      </c>
      <c r="AA177" s="35">
        <f>IF($Q177*Dati!$P$5+SUM(V177:Z177)&lt;$K177,$Q177*Dati!$P$5,$K177-SUM(V177:Z177))</f>
        <v>0</v>
      </c>
      <c r="AB177" s="35">
        <f>IF($Q177*Dati!$O$5+SUM(V177:AA177)&lt;$K177,$Q177*Dati!$O$5,$K177-SUM(V177:AA177))</f>
        <v>0</v>
      </c>
      <c r="AC177" s="35">
        <f>IF($Q177*Dati!$N$5+SUM(V177:AB177)&lt;$K177,$Q177*Dati!$N$5,$K177-SUM(V177:AB177))</f>
        <v>0</v>
      </c>
      <c r="AD177" s="35">
        <f>IF($P177*Dati!$Q$4+SUM(V177:AC177)&lt;$K177,$P177*Dati!$Q$4,$K177-SUM(V177:AC177))</f>
        <v>0</v>
      </c>
      <c r="AE177" s="35">
        <f>IF($P177*Dati!$P$4+SUM(V177:AD177)&lt;$K177,$P177*Dati!$P$4,$K177-SUM(V177:AD177))</f>
        <v>0</v>
      </c>
      <c r="AF177" s="35">
        <f>IF($P177*Dati!$O$4+SUM(V177:AE177)&lt;$K177,$P177*Dati!$O$4,$K177-SUM(V177:AE177))</f>
        <v>0</v>
      </c>
      <c r="AG177" s="35">
        <f>IF($P177*Dati!$N$4+SUM(V177:AF177)&lt;$K177,$P177*Dati!$N$4,$K177-SUM(V177:AF177))</f>
        <v>0</v>
      </c>
      <c r="AH177" s="35">
        <f>IF($O177*Dati!$Q$3+SUM(V177:AG177)&lt;$K177,$O177*Dati!$Q$3,$K177-SUM(V177:AG177))</f>
        <v>0</v>
      </c>
      <c r="AI177" s="35">
        <f>IF($O177*Dati!$P$3+SUM(V177:AH177)&lt;$K177,$O177*Dati!$P$3,$K177-SUM(V177:AH177))</f>
        <v>0</v>
      </c>
      <c r="AJ177" s="35">
        <f>IF($O177*Dati!$O$3+SUM(V177:AI177)&lt;$K177,$O177*Dati!$O$3,$K177-SUM(V177:AI177))</f>
        <v>0</v>
      </c>
      <c r="AK177" s="35">
        <f>IF($O177*Dati!$N$3+SUM(V177:AJ177)&lt;$K177,$O177*Dati!$N$3,$K177-SUM(V177:AJ177))</f>
        <v>0</v>
      </c>
      <c r="AL177" s="35">
        <f t="shared" si="50"/>
        <v>240</v>
      </c>
      <c r="AM177" s="3">
        <f>(V177*Dati!$U$6+W177*Dati!$T$6+X177*Dati!$S$6+Y177*Dati!$R$6)+(Z177*Dati!$U$5+AA177*Dati!$T$5+AB177*Dati!$S$5+AC177*Dati!$R$5)+(AD177*Dati!$U$4+AE177*Dati!$T$4+AF177*Dati!$S$4+AG177*Dati!$R$4)+(AH177*Dati!$U$3+AI177*Dati!$T$3+AJ177*Dati!$S$3+AK177*Dati!$R$3)</f>
        <v>91380</v>
      </c>
      <c r="AN177" s="34">
        <f t="shared" si="72"/>
        <v>1</v>
      </c>
      <c r="AO177" s="34">
        <f t="shared" si="72"/>
        <v>0</v>
      </c>
      <c r="AP177" s="34">
        <f t="shared" si="65"/>
        <v>0</v>
      </c>
      <c r="AQ177" s="34">
        <f t="shared" si="66"/>
        <v>0</v>
      </c>
      <c r="AR177" s="6">
        <f>AN177*Dati!$B$21+AO177*Dati!$B$22+AP177*Dati!$B$23+AQ177*Dati!$B$24</f>
        <v>2000</v>
      </c>
    </row>
    <row r="178" spans="1:44" x14ac:dyDescent="0.25">
      <c r="A178" s="49"/>
      <c r="B178" s="11">
        <f t="shared" si="51"/>
        <v>176</v>
      </c>
      <c r="C178" s="3">
        <f t="shared" si="52"/>
        <v>4194483.3999999929</v>
      </c>
      <c r="D178" s="3">
        <f t="shared" si="53"/>
        <v>41380</v>
      </c>
      <c r="E178" s="3">
        <f>IF(D178&gt;0,(IF(D178&lt;Dati!$B$46,D178*Dati!$B$47,Dati!$B$46*Dati!$B$47)+IF(IF(D178-Dati!$B$46&gt;0,D178-Dati!$B$46,0)&lt;(Dati!$C$46-Dati!$B$46),IF(D178-Dati!$B$46&gt;0,D178-Dati!$B$46,0)*Dati!$C$47,(Dati!$C$46-Dati!$B$46)*Dati!$C$47)+IF(IF(D178-Dati!$C$46&gt;0,D178-Dati!$C$46,0)&lt;(Dati!$D$46-Dati!$C$46),IF(D178-Dati!$C$46&gt;0,D178-Dati!$C$46,0)*Dati!$D$47,(Dati!$D$46-Dati!$C$46)*Dati!$D$47)+IF(IF(D178-Dati!$D$46&gt;0,D178-Dati!$D$46,0)&lt;(Dati!$E$46-Dati!$D$46),IF(D178-Dati!$D$46&gt;0,D178-Dati!$D$46,0)*Dati!$E$47,(Dati!$E$46-Dati!$D$46)*Dati!$E$47)+IF(D178-Dati!$E$46&gt;0,D178-Dati!$E$46,0)*Dati!$F$47),0)</f>
        <v>17224.233333333334</v>
      </c>
      <c r="F178" s="3">
        <f t="shared" si="47"/>
        <v>24155.766666666666</v>
      </c>
      <c r="G178" s="39">
        <f t="shared" si="54"/>
        <v>1</v>
      </c>
      <c r="H178" s="39">
        <f t="shared" si="55"/>
        <v>0</v>
      </c>
      <c r="I178" s="39">
        <f t="shared" si="56"/>
        <v>0</v>
      </c>
      <c r="J178" s="39">
        <f t="shared" si="57"/>
        <v>0</v>
      </c>
      <c r="K178" s="37">
        <f>G178*Dati!$F$9+H178*Dati!$F$10+I178*Dati!$F$11+Simulazione!J178*Dati!$F$12</f>
        <v>450</v>
      </c>
      <c r="L178" s="37">
        <f>G178*Dati!$H$9+H178*Dati!$H$10+I178*Dati!$H$11+Simulazione!J178*Dati!$H$12</f>
        <v>1</v>
      </c>
      <c r="M178" s="9">
        <f>G178*Dati!$E$9+H178*Dati!$E$10+I178*Dati!$E$11+Simulazione!J178*Dati!$E$12</f>
        <v>8000</v>
      </c>
      <c r="N178" s="9">
        <f>IF(G178-G177=0,0,(G178-G177)*Dati!$J$9)+IF(H178-H177=0,0,(H178-H177)*Dati!$J$10)+IF(I178-I177=0,0,(I178-I177)*Dati!$J$11)+IF(J178-J177=0,0,(J178-J177)*Dati!$J$12)</f>
        <v>0</v>
      </c>
      <c r="O178" s="34">
        <f t="shared" si="67"/>
        <v>0</v>
      </c>
      <c r="P178" s="34">
        <f t="shared" si="68"/>
        <v>0</v>
      </c>
      <c r="Q178" s="34">
        <f t="shared" si="69"/>
        <v>0</v>
      </c>
      <c r="R178" s="34">
        <f t="shared" si="70"/>
        <v>1</v>
      </c>
      <c r="S178" s="40">
        <f t="shared" si="48"/>
        <v>1</v>
      </c>
      <c r="T178" s="43">
        <f t="shared" si="49"/>
        <v>1</v>
      </c>
      <c r="U178" s="3">
        <f>O178*Dati!$B$3+Simulazione!P178*Dati!$B$4+Simulazione!Q178*Dati!$B$5+Simulazione!R178*Dati!$B$6</f>
        <v>40000</v>
      </c>
      <c r="V178" s="35">
        <f>IF(R178*Dati!$Q$6&lt;K178,R178*Dati!$Q$6,K178)</f>
        <v>108</v>
      </c>
      <c r="W178" s="35">
        <f>IF(R178*Dati!$P$6+SUM(V178:V178)&lt;K178,R178*Dati!$P$6,K178-SUM(V178:V178))</f>
        <v>132</v>
      </c>
      <c r="X178" s="35">
        <f>IF(R178*Dati!$O$6+SUM(V178:W178)&lt;K178,R178*Dati!$O$6,K178-SUM(V178:W178))</f>
        <v>0</v>
      </c>
      <c r="Y178" s="35">
        <f>IF(R178*Dati!$N$6+SUM(V178:X178)&lt;K178,R178*Dati!$N$6,K178-SUM(V178:X178))</f>
        <v>0</v>
      </c>
      <c r="Z178" s="35">
        <f>IF($Q178*Dati!$Q$5+SUM(V178:Y178)&lt;$K178,$Q178*Dati!$Q$5,$K178-SUM(V178:Y178))</f>
        <v>0</v>
      </c>
      <c r="AA178" s="35">
        <f>IF($Q178*Dati!$P$5+SUM(V178:Z178)&lt;$K178,$Q178*Dati!$P$5,$K178-SUM(V178:Z178))</f>
        <v>0</v>
      </c>
      <c r="AB178" s="35">
        <f>IF($Q178*Dati!$O$5+SUM(V178:AA178)&lt;$K178,$Q178*Dati!$O$5,$K178-SUM(V178:AA178))</f>
        <v>0</v>
      </c>
      <c r="AC178" s="35">
        <f>IF($Q178*Dati!$N$5+SUM(V178:AB178)&lt;$K178,$Q178*Dati!$N$5,$K178-SUM(V178:AB178))</f>
        <v>0</v>
      </c>
      <c r="AD178" s="35">
        <f>IF($P178*Dati!$Q$4+SUM(V178:AC178)&lt;$K178,$P178*Dati!$Q$4,$K178-SUM(V178:AC178))</f>
        <v>0</v>
      </c>
      <c r="AE178" s="35">
        <f>IF($P178*Dati!$P$4+SUM(V178:AD178)&lt;$K178,$P178*Dati!$P$4,$K178-SUM(V178:AD178))</f>
        <v>0</v>
      </c>
      <c r="AF178" s="35">
        <f>IF($P178*Dati!$O$4+SUM(V178:AE178)&lt;$K178,$P178*Dati!$O$4,$K178-SUM(V178:AE178))</f>
        <v>0</v>
      </c>
      <c r="AG178" s="35">
        <f>IF($P178*Dati!$N$4+SUM(V178:AF178)&lt;$K178,$P178*Dati!$N$4,$K178-SUM(V178:AF178))</f>
        <v>0</v>
      </c>
      <c r="AH178" s="35">
        <f>IF($O178*Dati!$Q$3+SUM(V178:AG178)&lt;$K178,$O178*Dati!$Q$3,$K178-SUM(V178:AG178))</f>
        <v>0</v>
      </c>
      <c r="AI178" s="35">
        <f>IF($O178*Dati!$P$3+SUM(V178:AH178)&lt;$K178,$O178*Dati!$P$3,$K178-SUM(V178:AH178))</f>
        <v>0</v>
      </c>
      <c r="AJ178" s="35">
        <f>IF($O178*Dati!$O$3+SUM(V178:AI178)&lt;$K178,$O178*Dati!$O$3,$K178-SUM(V178:AI178))</f>
        <v>0</v>
      </c>
      <c r="AK178" s="35">
        <f>IF($O178*Dati!$N$3+SUM(V178:AJ178)&lt;$K178,$O178*Dati!$N$3,$K178-SUM(V178:AJ178))</f>
        <v>0</v>
      </c>
      <c r="AL178" s="35">
        <f t="shared" si="50"/>
        <v>240</v>
      </c>
      <c r="AM178" s="3">
        <f>(V178*Dati!$U$6+W178*Dati!$T$6+X178*Dati!$S$6+Y178*Dati!$R$6)+(Z178*Dati!$U$5+AA178*Dati!$T$5+AB178*Dati!$S$5+AC178*Dati!$R$5)+(AD178*Dati!$U$4+AE178*Dati!$T$4+AF178*Dati!$S$4+AG178*Dati!$R$4)+(AH178*Dati!$U$3+AI178*Dati!$T$3+AJ178*Dati!$S$3+AK178*Dati!$R$3)</f>
        <v>91380</v>
      </c>
      <c r="AN178" s="34">
        <f t="shared" si="72"/>
        <v>1</v>
      </c>
      <c r="AO178" s="34">
        <f t="shared" si="72"/>
        <v>0</v>
      </c>
      <c r="AP178" s="34">
        <f t="shared" si="65"/>
        <v>0</v>
      </c>
      <c r="AQ178" s="34">
        <f t="shared" si="66"/>
        <v>0</v>
      </c>
      <c r="AR178" s="6">
        <f>AN178*Dati!$B$21+AO178*Dati!$B$22+AP178*Dati!$B$23+AQ178*Dati!$B$24</f>
        <v>2000</v>
      </c>
    </row>
    <row r="179" spans="1:44" x14ac:dyDescent="0.25">
      <c r="A179" s="49"/>
      <c r="B179" s="11">
        <f t="shared" si="51"/>
        <v>177</v>
      </c>
      <c r="C179" s="3">
        <f t="shared" si="52"/>
        <v>4218639.1666666595</v>
      </c>
      <c r="D179" s="3">
        <f t="shared" si="53"/>
        <v>41380</v>
      </c>
      <c r="E179" s="3">
        <f>IF(D179&gt;0,(IF(D179&lt;Dati!$B$46,D179*Dati!$B$47,Dati!$B$46*Dati!$B$47)+IF(IF(D179-Dati!$B$46&gt;0,D179-Dati!$B$46,0)&lt;(Dati!$C$46-Dati!$B$46),IF(D179-Dati!$B$46&gt;0,D179-Dati!$B$46,0)*Dati!$C$47,(Dati!$C$46-Dati!$B$46)*Dati!$C$47)+IF(IF(D179-Dati!$C$46&gt;0,D179-Dati!$C$46,0)&lt;(Dati!$D$46-Dati!$C$46),IF(D179-Dati!$C$46&gt;0,D179-Dati!$C$46,0)*Dati!$D$47,(Dati!$D$46-Dati!$C$46)*Dati!$D$47)+IF(IF(D179-Dati!$D$46&gt;0,D179-Dati!$D$46,0)&lt;(Dati!$E$46-Dati!$D$46),IF(D179-Dati!$D$46&gt;0,D179-Dati!$D$46,0)*Dati!$E$47,(Dati!$E$46-Dati!$D$46)*Dati!$E$47)+IF(D179-Dati!$E$46&gt;0,D179-Dati!$E$46,0)*Dati!$F$47),0)</f>
        <v>17224.233333333334</v>
      </c>
      <c r="F179" s="3">
        <f t="shared" si="47"/>
        <v>24155.766666666666</v>
      </c>
      <c r="G179" s="39">
        <f t="shared" si="54"/>
        <v>1</v>
      </c>
      <c r="H179" s="39">
        <f t="shared" si="55"/>
        <v>0</v>
      </c>
      <c r="I179" s="39">
        <f t="shared" si="56"/>
        <v>0</v>
      </c>
      <c r="J179" s="39">
        <f t="shared" si="57"/>
        <v>0</v>
      </c>
      <c r="K179" s="37">
        <f>G179*Dati!$F$9+H179*Dati!$F$10+I179*Dati!$F$11+Simulazione!J179*Dati!$F$12</f>
        <v>450</v>
      </c>
      <c r="L179" s="37">
        <f>G179*Dati!$H$9+H179*Dati!$H$10+I179*Dati!$H$11+Simulazione!J179*Dati!$H$12</f>
        <v>1</v>
      </c>
      <c r="M179" s="9">
        <f>G179*Dati!$E$9+H179*Dati!$E$10+I179*Dati!$E$11+Simulazione!J179*Dati!$E$12</f>
        <v>8000</v>
      </c>
      <c r="N179" s="9">
        <f>IF(G179-G178=0,0,(G179-G178)*Dati!$J$9)+IF(H179-H178=0,0,(H179-H178)*Dati!$J$10)+IF(I179-I178=0,0,(I179-I178)*Dati!$J$11)+IF(J179-J178=0,0,(J179-J178)*Dati!$J$12)</f>
        <v>0</v>
      </c>
      <c r="O179" s="34">
        <f t="shared" si="67"/>
        <v>0</v>
      </c>
      <c r="P179" s="34">
        <f t="shared" si="68"/>
        <v>0</v>
      </c>
      <c r="Q179" s="34">
        <f t="shared" si="69"/>
        <v>0</v>
      </c>
      <c r="R179" s="34">
        <f t="shared" si="70"/>
        <v>1</v>
      </c>
      <c r="S179" s="40">
        <f t="shared" si="48"/>
        <v>1</v>
      </c>
      <c r="T179" s="43">
        <f t="shared" si="49"/>
        <v>1</v>
      </c>
      <c r="U179" s="3">
        <f>O179*Dati!$B$3+Simulazione!P179*Dati!$B$4+Simulazione!Q179*Dati!$B$5+Simulazione!R179*Dati!$B$6</f>
        <v>40000</v>
      </c>
      <c r="V179" s="35">
        <f>IF(R179*Dati!$Q$6&lt;K179,R179*Dati!$Q$6,K179)</f>
        <v>108</v>
      </c>
      <c r="W179" s="35">
        <f>IF(R179*Dati!$P$6+SUM(V179:V179)&lt;K179,R179*Dati!$P$6,K179-SUM(V179:V179))</f>
        <v>132</v>
      </c>
      <c r="X179" s="35">
        <f>IF(R179*Dati!$O$6+SUM(V179:W179)&lt;K179,R179*Dati!$O$6,K179-SUM(V179:W179))</f>
        <v>0</v>
      </c>
      <c r="Y179" s="35">
        <f>IF(R179*Dati!$N$6+SUM(V179:X179)&lt;K179,R179*Dati!$N$6,K179-SUM(V179:X179))</f>
        <v>0</v>
      </c>
      <c r="Z179" s="35">
        <f>IF($Q179*Dati!$Q$5+SUM(V179:Y179)&lt;$K179,$Q179*Dati!$Q$5,$K179-SUM(V179:Y179))</f>
        <v>0</v>
      </c>
      <c r="AA179" s="35">
        <f>IF($Q179*Dati!$P$5+SUM(V179:Z179)&lt;$K179,$Q179*Dati!$P$5,$K179-SUM(V179:Z179))</f>
        <v>0</v>
      </c>
      <c r="AB179" s="35">
        <f>IF($Q179*Dati!$O$5+SUM(V179:AA179)&lt;$K179,$Q179*Dati!$O$5,$K179-SUM(V179:AA179))</f>
        <v>0</v>
      </c>
      <c r="AC179" s="35">
        <f>IF($Q179*Dati!$N$5+SUM(V179:AB179)&lt;$K179,$Q179*Dati!$N$5,$K179-SUM(V179:AB179))</f>
        <v>0</v>
      </c>
      <c r="AD179" s="35">
        <f>IF($P179*Dati!$Q$4+SUM(V179:AC179)&lt;$K179,$P179*Dati!$Q$4,$K179-SUM(V179:AC179))</f>
        <v>0</v>
      </c>
      <c r="AE179" s="35">
        <f>IF($P179*Dati!$P$4+SUM(V179:AD179)&lt;$K179,$P179*Dati!$P$4,$K179-SUM(V179:AD179))</f>
        <v>0</v>
      </c>
      <c r="AF179" s="35">
        <f>IF($P179*Dati!$O$4+SUM(V179:AE179)&lt;$K179,$P179*Dati!$O$4,$K179-SUM(V179:AE179))</f>
        <v>0</v>
      </c>
      <c r="AG179" s="35">
        <f>IF($P179*Dati!$N$4+SUM(V179:AF179)&lt;$K179,$P179*Dati!$N$4,$K179-SUM(V179:AF179))</f>
        <v>0</v>
      </c>
      <c r="AH179" s="35">
        <f>IF($O179*Dati!$Q$3+SUM(V179:AG179)&lt;$K179,$O179*Dati!$Q$3,$K179-SUM(V179:AG179))</f>
        <v>0</v>
      </c>
      <c r="AI179" s="35">
        <f>IF($O179*Dati!$P$3+SUM(V179:AH179)&lt;$K179,$O179*Dati!$P$3,$K179-SUM(V179:AH179))</f>
        <v>0</v>
      </c>
      <c r="AJ179" s="35">
        <f>IF($O179*Dati!$O$3+SUM(V179:AI179)&lt;$K179,$O179*Dati!$O$3,$K179-SUM(V179:AI179))</f>
        <v>0</v>
      </c>
      <c r="AK179" s="35">
        <f>IF($O179*Dati!$N$3+SUM(V179:AJ179)&lt;$K179,$O179*Dati!$N$3,$K179-SUM(V179:AJ179))</f>
        <v>0</v>
      </c>
      <c r="AL179" s="35">
        <f t="shared" si="50"/>
        <v>240</v>
      </c>
      <c r="AM179" s="3">
        <f>(V179*Dati!$U$6+W179*Dati!$T$6+X179*Dati!$S$6+Y179*Dati!$R$6)+(Z179*Dati!$U$5+AA179*Dati!$T$5+AB179*Dati!$S$5+AC179*Dati!$R$5)+(AD179*Dati!$U$4+AE179*Dati!$T$4+AF179*Dati!$S$4+AG179*Dati!$R$4)+(AH179*Dati!$U$3+AI179*Dati!$T$3+AJ179*Dati!$S$3+AK179*Dati!$R$3)</f>
        <v>91380</v>
      </c>
      <c r="AN179" s="34">
        <f t="shared" si="72"/>
        <v>1</v>
      </c>
      <c r="AO179" s="34">
        <f t="shared" si="72"/>
        <v>0</v>
      </c>
      <c r="AP179" s="34">
        <f t="shared" si="65"/>
        <v>0</v>
      </c>
      <c r="AQ179" s="34">
        <f t="shared" si="66"/>
        <v>0</v>
      </c>
      <c r="AR179" s="6">
        <f>AN179*Dati!$B$21+AO179*Dati!$B$22+AP179*Dati!$B$23+AQ179*Dati!$B$24</f>
        <v>2000</v>
      </c>
    </row>
    <row r="180" spans="1:44" x14ac:dyDescent="0.25">
      <c r="A180" s="49"/>
      <c r="B180" s="11">
        <f t="shared" si="51"/>
        <v>178</v>
      </c>
      <c r="C180" s="3">
        <f t="shared" si="52"/>
        <v>4242794.9333333261</v>
      </c>
      <c r="D180" s="3">
        <f t="shared" si="53"/>
        <v>41380</v>
      </c>
      <c r="E180" s="3">
        <f>IF(D180&gt;0,(IF(D180&lt;Dati!$B$46,D180*Dati!$B$47,Dati!$B$46*Dati!$B$47)+IF(IF(D180-Dati!$B$46&gt;0,D180-Dati!$B$46,0)&lt;(Dati!$C$46-Dati!$B$46),IF(D180-Dati!$B$46&gt;0,D180-Dati!$B$46,0)*Dati!$C$47,(Dati!$C$46-Dati!$B$46)*Dati!$C$47)+IF(IF(D180-Dati!$C$46&gt;0,D180-Dati!$C$46,0)&lt;(Dati!$D$46-Dati!$C$46),IF(D180-Dati!$C$46&gt;0,D180-Dati!$C$46,0)*Dati!$D$47,(Dati!$D$46-Dati!$C$46)*Dati!$D$47)+IF(IF(D180-Dati!$D$46&gt;0,D180-Dati!$D$46,0)&lt;(Dati!$E$46-Dati!$D$46),IF(D180-Dati!$D$46&gt;0,D180-Dati!$D$46,0)*Dati!$E$47,(Dati!$E$46-Dati!$D$46)*Dati!$E$47)+IF(D180-Dati!$E$46&gt;0,D180-Dati!$E$46,0)*Dati!$F$47),0)</f>
        <v>17224.233333333334</v>
      </c>
      <c r="F180" s="3">
        <f t="shared" si="47"/>
        <v>24155.766666666666</v>
      </c>
      <c r="G180" s="39">
        <f t="shared" si="54"/>
        <v>1</v>
      </c>
      <c r="H180" s="39">
        <f t="shared" si="55"/>
        <v>0</v>
      </c>
      <c r="I180" s="39">
        <f t="shared" si="56"/>
        <v>0</v>
      </c>
      <c r="J180" s="39">
        <f t="shared" si="57"/>
        <v>0</v>
      </c>
      <c r="K180" s="37">
        <f>G180*Dati!$F$9+H180*Dati!$F$10+I180*Dati!$F$11+Simulazione!J180*Dati!$F$12</f>
        <v>450</v>
      </c>
      <c r="L180" s="37">
        <f>G180*Dati!$H$9+H180*Dati!$H$10+I180*Dati!$H$11+Simulazione!J180*Dati!$H$12</f>
        <v>1</v>
      </c>
      <c r="M180" s="9">
        <f>G180*Dati!$E$9+H180*Dati!$E$10+I180*Dati!$E$11+Simulazione!J180*Dati!$E$12</f>
        <v>8000</v>
      </c>
      <c r="N180" s="9">
        <f>IF(G180-G179=0,0,(G180-G179)*Dati!$J$9)+IF(H180-H179=0,0,(H180-H179)*Dati!$J$10)+IF(I180-I179=0,0,(I180-I179)*Dati!$J$11)+IF(J180-J179=0,0,(J180-J179)*Dati!$J$12)</f>
        <v>0</v>
      </c>
      <c r="O180" s="34">
        <f t="shared" si="67"/>
        <v>0</v>
      </c>
      <c r="P180" s="34">
        <f t="shared" si="68"/>
        <v>0</v>
      </c>
      <c r="Q180" s="34">
        <f t="shared" si="69"/>
        <v>0</v>
      </c>
      <c r="R180" s="34">
        <f t="shared" si="70"/>
        <v>1</v>
      </c>
      <c r="S180" s="40">
        <f t="shared" si="48"/>
        <v>1</v>
      </c>
      <c r="T180" s="43">
        <f t="shared" si="49"/>
        <v>1</v>
      </c>
      <c r="U180" s="3">
        <f>O180*Dati!$B$3+Simulazione!P180*Dati!$B$4+Simulazione!Q180*Dati!$B$5+Simulazione!R180*Dati!$B$6</f>
        <v>40000</v>
      </c>
      <c r="V180" s="35">
        <f>IF(R180*Dati!$Q$6&lt;K180,R180*Dati!$Q$6,K180)</f>
        <v>108</v>
      </c>
      <c r="W180" s="35">
        <f>IF(R180*Dati!$P$6+SUM(V180:V180)&lt;K180,R180*Dati!$P$6,K180-SUM(V180:V180))</f>
        <v>132</v>
      </c>
      <c r="X180" s="35">
        <f>IF(R180*Dati!$O$6+SUM(V180:W180)&lt;K180,R180*Dati!$O$6,K180-SUM(V180:W180))</f>
        <v>0</v>
      </c>
      <c r="Y180" s="35">
        <f>IF(R180*Dati!$N$6+SUM(V180:X180)&lt;K180,R180*Dati!$N$6,K180-SUM(V180:X180))</f>
        <v>0</v>
      </c>
      <c r="Z180" s="35">
        <f>IF($Q180*Dati!$Q$5+SUM(V180:Y180)&lt;$K180,$Q180*Dati!$Q$5,$K180-SUM(V180:Y180))</f>
        <v>0</v>
      </c>
      <c r="AA180" s="35">
        <f>IF($Q180*Dati!$P$5+SUM(V180:Z180)&lt;$K180,$Q180*Dati!$P$5,$K180-SUM(V180:Z180))</f>
        <v>0</v>
      </c>
      <c r="AB180" s="35">
        <f>IF($Q180*Dati!$O$5+SUM(V180:AA180)&lt;$K180,$Q180*Dati!$O$5,$K180-SUM(V180:AA180))</f>
        <v>0</v>
      </c>
      <c r="AC180" s="35">
        <f>IF($Q180*Dati!$N$5+SUM(V180:AB180)&lt;$K180,$Q180*Dati!$N$5,$K180-SUM(V180:AB180))</f>
        <v>0</v>
      </c>
      <c r="AD180" s="35">
        <f>IF($P180*Dati!$Q$4+SUM(V180:AC180)&lt;$K180,$P180*Dati!$Q$4,$K180-SUM(V180:AC180))</f>
        <v>0</v>
      </c>
      <c r="AE180" s="35">
        <f>IF($P180*Dati!$P$4+SUM(V180:AD180)&lt;$K180,$P180*Dati!$P$4,$K180-SUM(V180:AD180))</f>
        <v>0</v>
      </c>
      <c r="AF180" s="35">
        <f>IF($P180*Dati!$O$4+SUM(V180:AE180)&lt;$K180,$P180*Dati!$O$4,$K180-SUM(V180:AE180))</f>
        <v>0</v>
      </c>
      <c r="AG180" s="35">
        <f>IF($P180*Dati!$N$4+SUM(V180:AF180)&lt;$K180,$P180*Dati!$N$4,$K180-SUM(V180:AF180))</f>
        <v>0</v>
      </c>
      <c r="AH180" s="35">
        <f>IF($O180*Dati!$Q$3+SUM(V180:AG180)&lt;$K180,$O180*Dati!$Q$3,$K180-SUM(V180:AG180))</f>
        <v>0</v>
      </c>
      <c r="AI180" s="35">
        <f>IF($O180*Dati!$P$3+SUM(V180:AH180)&lt;$K180,$O180*Dati!$P$3,$K180-SUM(V180:AH180))</f>
        <v>0</v>
      </c>
      <c r="AJ180" s="35">
        <f>IF($O180*Dati!$O$3+SUM(V180:AI180)&lt;$K180,$O180*Dati!$O$3,$K180-SUM(V180:AI180))</f>
        <v>0</v>
      </c>
      <c r="AK180" s="35">
        <f>IF($O180*Dati!$N$3+SUM(V180:AJ180)&lt;$K180,$O180*Dati!$N$3,$K180-SUM(V180:AJ180))</f>
        <v>0</v>
      </c>
      <c r="AL180" s="35">
        <f t="shared" si="50"/>
        <v>240</v>
      </c>
      <c r="AM180" s="3">
        <f>(V180*Dati!$U$6+W180*Dati!$T$6+X180*Dati!$S$6+Y180*Dati!$R$6)+(Z180*Dati!$U$5+AA180*Dati!$T$5+AB180*Dati!$S$5+AC180*Dati!$R$5)+(AD180*Dati!$U$4+AE180*Dati!$T$4+AF180*Dati!$S$4+AG180*Dati!$R$4)+(AH180*Dati!$U$3+AI180*Dati!$T$3+AJ180*Dati!$S$3+AK180*Dati!$R$3)</f>
        <v>91380</v>
      </c>
      <c r="AN180" s="34">
        <f t="shared" si="72"/>
        <v>1</v>
      </c>
      <c r="AO180" s="34">
        <f t="shared" si="72"/>
        <v>0</v>
      </c>
      <c r="AP180" s="34">
        <f t="shared" si="65"/>
        <v>0</v>
      </c>
      <c r="AQ180" s="34">
        <f t="shared" si="66"/>
        <v>0</v>
      </c>
      <c r="AR180" s="6">
        <f>AN180*Dati!$B$21+AO180*Dati!$B$22+AP180*Dati!$B$23+AQ180*Dati!$B$24</f>
        <v>2000</v>
      </c>
    </row>
    <row r="181" spans="1:44" x14ac:dyDescent="0.25">
      <c r="A181" s="49"/>
      <c r="B181" s="11">
        <f t="shared" si="51"/>
        <v>179</v>
      </c>
      <c r="C181" s="3">
        <f t="shared" si="52"/>
        <v>4266950.6999999927</v>
      </c>
      <c r="D181" s="3">
        <f t="shared" si="53"/>
        <v>41380</v>
      </c>
      <c r="E181" s="3">
        <f>IF(D181&gt;0,(IF(D181&lt;Dati!$B$46,D181*Dati!$B$47,Dati!$B$46*Dati!$B$47)+IF(IF(D181-Dati!$B$46&gt;0,D181-Dati!$B$46,0)&lt;(Dati!$C$46-Dati!$B$46),IF(D181-Dati!$B$46&gt;0,D181-Dati!$B$46,0)*Dati!$C$47,(Dati!$C$46-Dati!$B$46)*Dati!$C$47)+IF(IF(D181-Dati!$C$46&gt;0,D181-Dati!$C$46,0)&lt;(Dati!$D$46-Dati!$C$46),IF(D181-Dati!$C$46&gt;0,D181-Dati!$C$46,0)*Dati!$D$47,(Dati!$D$46-Dati!$C$46)*Dati!$D$47)+IF(IF(D181-Dati!$D$46&gt;0,D181-Dati!$D$46,0)&lt;(Dati!$E$46-Dati!$D$46),IF(D181-Dati!$D$46&gt;0,D181-Dati!$D$46,0)*Dati!$E$47,(Dati!$E$46-Dati!$D$46)*Dati!$E$47)+IF(D181-Dati!$E$46&gt;0,D181-Dati!$E$46,0)*Dati!$F$47),0)</f>
        <v>17224.233333333334</v>
      </c>
      <c r="F181" s="3">
        <f t="shared" si="47"/>
        <v>24155.766666666666</v>
      </c>
      <c r="G181" s="39">
        <f t="shared" si="54"/>
        <v>1</v>
      </c>
      <c r="H181" s="39">
        <f t="shared" si="55"/>
        <v>0</v>
      </c>
      <c r="I181" s="39">
        <f t="shared" si="56"/>
        <v>0</v>
      </c>
      <c r="J181" s="39">
        <f t="shared" si="57"/>
        <v>0</v>
      </c>
      <c r="K181" s="37">
        <f>G181*Dati!$F$9+H181*Dati!$F$10+I181*Dati!$F$11+Simulazione!J181*Dati!$F$12</f>
        <v>450</v>
      </c>
      <c r="L181" s="37">
        <f>G181*Dati!$H$9+H181*Dati!$H$10+I181*Dati!$H$11+Simulazione!J181*Dati!$H$12</f>
        <v>1</v>
      </c>
      <c r="M181" s="9">
        <f>G181*Dati!$E$9+H181*Dati!$E$10+I181*Dati!$E$11+Simulazione!J181*Dati!$E$12</f>
        <v>8000</v>
      </c>
      <c r="N181" s="9">
        <f>IF(G181-G180=0,0,(G181-G180)*Dati!$J$9)+IF(H181-H180=0,0,(H181-H180)*Dati!$J$10)+IF(I181-I180=0,0,(I181-I180)*Dati!$J$11)+IF(J181-J180=0,0,(J181-J180)*Dati!$J$12)</f>
        <v>0</v>
      </c>
      <c r="O181" s="34">
        <f t="shared" si="67"/>
        <v>0</v>
      </c>
      <c r="P181" s="34">
        <f t="shared" si="68"/>
        <v>0</v>
      </c>
      <c r="Q181" s="34">
        <f t="shared" si="69"/>
        <v>0</v>
      </c>
      <c r="R181" s="34">
        <f t="shared" si="70"/>
        <v>1</v>
      </c>
      <c r="S181" s="40">
        <f t="shared" si="48"/>
        <v>1</v>
      </c>
      <c r="T181" s="43">
        <f t="shared" si="49"/>
        <v>1</v>
      </c>
      <c r="U181" s="3">
        <f>O181*Dati!$B$3+Simulazione!P181*Dati!$B$4+Simulazione!Q181*Dati!$B$5+Simulazione!R181*Dati!$B$6</f>
        <v>40000</v>
      </c>
      <c r="V181" s="35">
        <f>IF(R181*Dati!$Q$6&lt;K181,R181*Dati!$Q$6,K181)</f>
        <v>108</v>
      </c>
      <c r="W181" s="35">
        <f>IF(R181*Dati!$P$6+SUM(V181:V181)&lt;K181,R181*Dati!$P$6,K181-SUM(V181:V181))</f>
        <v>132</v>
      </c>
      <c r="X181" s="35">
        <f>IF(R181*Dati!$O$6+SUM(V181:W181)&lt;K181,R181*Dati!$O$6,K181-SUM(V181:W181))</f>
        <v>0</v>
      </c>
      <c r="Y181" s="35">
        <f>IF(R181*Dati!$N$6+SUM(V181:X181)&lt;K181,R181*Dati!$N$6,K181-SUM(V181:X181))</f>
        <v>0</v>
      </c>
      <c r="Z181" s="35">
        <f>IF($Q181*Dati!$Q$5+SUM(V181:Y181)&lt;$K181,$Q181*Dati!$Q$5,$K181-SUM(V181:Y181))</f>
        <v>0</v>
      </c>
      <c r="AA181" s="35">
        <f>IF($Q181*Dati!$P$5+SUM(V181:Z181)&lt;$K181,$Q181*Dati!$P$5,$K181-SUM(V181:Z181))</f>
        <v>0</v>
      </c>
      <c r="AB181" s="35">
        <f>IF($Q181*Dati!$O$5+SUM(V181:AA181)&lt;$K181,$Q181*Dati!$O$5,$K181-SUM(V181:AA181))</f>
        <v>0</v>
      </c>
      <c r="AC181" s="35">
        <f>IF($Q181*Dati!$N$5+SUM(V181:AB181)&lt;$K181,$Q181*Dati!$N$5,$K181-SUM(V181:AB181))</f>
        <v>0</v>
      </c>
      <c r="AD181" s="35">
        <f>IF($P181*Dati!$Q$4+SUM(V181:AC181)&lt;$K181,$P181*Dati!$Q$4,$K181-SUM(V181:AC181))</f>
        <v>0</v>
      </c>
      <c r="AE181" s="35">
        <f>IF($P181*Dati!$P$4+SUM(V181:AD181)&lt;$K181,$P181*Dati!$P$4,$K181-SUM(V181:AD181))</f>
        <v>0</v>
      </c>
      <c r="AF181" s="35">
        <f>IF($P181*Dati!$O$4+SUM(V181:AE181)&lt;$K181,$P181*Dati!$O$4,$K181-SUM(V181:AE181))</f>
        <v>0</v>
      </c>
      <c r="AG181" s="35">
        <f>IF($P181*Dati!$N$4+SUM(V181:AF181)&lt;$K181,$P181*Dati!$N$4,$K181-SUM(V181:AF181))</f>
        <v>0</v>
      </c>
      <c r="AH181" s="35">
        <f>IF($O181*Dati!$Q$3+SUM(V181:AG181)&lt;$K181,$O181*Dati!$Q$3,$K181-SUM(V181:AG181))</f>
        <v>0</v>
      </c>
      <c r="AI181" s="35">
        <f>IF($O181*Dati!$P$3+SUM(V181:AH181)&lt;$K181,$O181*Dati!$P$3,$K181-SUM(V181:AH181))</f>
        <v>0</v>
      </c>
      <c r="AJ181" s="35">
        <f>IF($O181*Dati!$O$3+SUM(V181:AI181)&lt;$K181,$O181*Dati!$O$3,$K181-SUM(V181:AI181))</f>
        <v>0</v>
      </c>
      <c r="AK181" s="35">
        <f>IF($O181*Dati!$N$3+SUM(V181:AJ181)&lt;$K181,$O181*Dati!$N$3,$K181-SUM(V181:AJ181))</f>
        <v>0</v>
      </c>
      <c r="AL181" s="35">
        <f t="shared" si="50"/>
        <v>240</v>
      </c>
      <c r="AM181" s="3">
        <f>(V181*Dati!$U$6+W181*Dati!$T$6+X181*Dati!$S$6+Y181*Dati!$R$6)+(Z181*Dati!$U$5+AA181*Dati!$T$5+AB181*Dati!$S$5+AC181*Dati!$R$5)+(AD181*Dati!$U$4+AE181*Dati!$T$4+AF181*Dati!$S$4+AG181*Dati!$R$4)+(AH181*Dati!$U$3+AI181*Dati!$T$3+AJ181*Dati!$S$3+AK181*Dati!$R$3)</f>
        <v>91380</v>
      </c>
      <c r="AN181" s="34">
        <f t="shared" si="72"/>
        <v>1</v>
      </c>
      <c r="AO181" s="34">
        <f t="shared" si="72"/>
        <v>0</v>
      </c>
      <c r="AP181" s="34">
        <f t="shared" si="65"/>
        <v>0</v>
      </c>
      <c r="AQ181" s="34">
        <f t="shared" si="66"/>
        <v>0</v>
      </c>
      <c r="AR181" s="6">
        <f>AN181*Dati!$B$21+AO181*Dati!$B$22+AP181*Dati!$B$23+AQ181*Dati!$B$24</f>
        <v>2000</v>
      </c>
    </row>
    <row r="182" spans="1:44" x14ac:dyDescent="0.25">
      <c r="A182" s="50"/>
      <c r="B182" s="11">
        <f t="shared" si="51"/>
        <v>180</v>
      </c>
      <c r="C182" s="3">
        <f t="shared" si="52"/>
        <v>4291106.4666666593</v>
      </c>
      <c r="D182" s="3">
        <f t="shared" si="53"/>
        <v>41380</v>
      </c>
      <c r="E182" s="3">
        <f>IF(D182&gt;0,(IF(D182&lt;Dati!$B$46,D182*Dati!$B$47,Dati!$B$46*Dati!$B$47)+IF(IF(D182-Dati!$B$46&gt;0,D182-Dati!$B$46,0)&lt;(Dati!$C$46-Dati!$B$46),IF(D182-Dati!$B$46&gt;0,D182-Dati!$B$46,0)*Dati!$C$47,(Dati!$C$46-Dati!$B$46)*Dati!$C$47)+IF(IF(D182-Dati!$C$46&gt;0,D182-Dati!$C$46,0)&lt;(Dati!$D$46-Dati!$C$46),IF(D182-Dati!$C$46&gt;0,D182-Dati!$C$46,0)*Dati!$D$47,(Dati!$D$46-Dati!$C$46)*Dati!$D$47)+IF(IF(D182-Dati!$D$46&gt;0,D182-Dati!$D$46,0)&lt;(Dati!$E$46-Dati!$D$46),IF(D182-Dati!$D$46&gt;0,D182-Dati!$D$46,0)*Dati!$E$47,(Dati!$E$46-Dati!$D$46)*Dati!$E$47)+IF(D182-Dati!$E$46&gt;0,D182-Dati!$E$46,0)*Dati!$F$47),0)</f>
        <v>17224.233333333334</v>
      </c>
      <c r="F182" s="3">
        <f t="shared" si="47"/>
        <v>24155.766666666666</v>
      </c>
      <c r="G182" s="39">
        <f t="shared" si="54"/>
        <v>1</v>
      </c>
      <c r="H182" s="39">
        <f t="shared" si="55"/>
        <v>0</v>
      </c>
      <c r="I182" s="39">
        <f t="shared" si="56"/>
        <v>0</v>
      </c>
      <c r="J182" s="39">
        <f t="shared" si="57"/>
        <v>0</v>
      </c>
      <c r="K182" s="37">
        <f>G182*Dati!$F$9+H182*Dati!$F$10+I182*Dati!$F$11+Simulazione!J182*Dati!$F$12</f>
        <v>450</v>
      </c>
      <c r="L182" s="37">
        <f>G182*Dati!$H$9+H182*Dati!$H$10+I182*Dati!$H$11+Simulazione!J182*Dati!$H$12</f>
        <v>1</v>
      </c>
      <c r="M182" s="9">
        <f>G182*Dati!$E$9+H182*Dati!$E$10+I182*Dati!$E$11+Simulazione!J182*Dati!$E$12</f>
        <v>8000</v>
      </c>
      <c r="N182" s="9">
        <f>IF(G182-G181=0,0,(G182-G181)*Dati!$J$9)+IF(H182-H181=0,0,(H182-H181)*Dati!$J$10)+IF(I182-I181=0,0,(I182-I181)*Dati!$J$11)+IF(J182-J181=0,0,(J182-J181)*Dati!$J$12)</f>
        <v>0</v>
      </c>
      <c r="O182" s="34">
        <f t="shared" si="67"/>
        <v>0</v>
      </c>
      <c r="P182" s="34">
        <f t="shared" si="68"/>
        <v>0</v>
      </c>
      <c r="Q182" s="34">
        <f t="shared" si="69"/>
        <v>0</v>
      </c>
      <c r="R182" s="34">
        <f t="shared" si="70"/>
        <v>1</v>
      </c>
      <c r="S182" s="40">
        <f t="shared" si="48"/>
        <v>1</v>
      </c>
      <c r="T182" s="43">
        <f t="shared" si="49"/>
        <v>1</v>
      </c>
      <c r="U182" s="3">
        <f>O182*Dati!$B$3+Simulazione!P182*Dati!$B$4+Simulazione!Q182*Dati!$B$5+Simulazione!R182*Dati!$B$6</f>
        <v>40000</v>
      </c>
      <c r="V182" s="35">
        <f>IF(R182*Dati!$Q$6&lt;K182,R182*Dati!$Q$6,K182)</f>
        <v>108</v>
      </c>
      <c r="W182" s="35">
        <f>IF(R182*Dati!$P$6+SUM(V182:V182)&lt;K182,R182*Dati!$P$6,K182-SUM(V182:V182))</f>
        <v>132</v>
      </c>
      <c r="X182" s="35">
        <f>IF(R182*Dati!$O$6+SUM(V182:W182)&lt;K182,R182*Dati!$O$6,K182-SUM(V182:W182))</f>
        <v>0</v>
      </c>
      <c r="Y182" s="35">
        <f>IF(R182*Dati!$N$6+SUM(V182:X182)&lt;K182,R182*Dati!$N$6,K182-SUM(V182:X182))</f>
        <v>0</v>
      </c>
      <c r="Z182" s="35">
        <f>IF($Q182*Dati!$Q$5+SUM(V182:Y182)&lt;$K182,$Q182*Dati!$Q$5,$K182-SUM(V182:Y182))</f>
        <v>0</v>
      </c>
      <c r="AA182" s="35">
        <f>IF($Q182*Dati!$P$5+SUM(V182:Z182)&lt;$K182,$Q182*Dati!$P$5,$K182-SUM(V182:Z182))</f>
        <v>0</v>
      </c>
      <c r="AB182" s="35">
        <f>IF($Q182*Dati!$O$5+SUM(V182:AA182)&lt;$K182,$Q182*Dati!$O$5,$K182-SUM(V182:AA182))</f>
        <v>0</v>
      </c>
      <c r="AC182" s="35">
        <f>IF($Q182*Dati!$N$5+SUM(V182:AB182)&lt;$K182,$Q182*Dati!$N$5,$K182-SUM(V182:AB182))</f>
        <v>0</v>
      </c>
      <c r="AD182" s="35">
        <f>IF($P182*Dati!$Q$4+SUM(V182:AC182)&lt;$K182,$P182*Dati!$Q$4,$K182-SUM(V182:AC182))</f>
        <v>0</v>
      </c>
      <c r="AE182" s="35">
        <f>IF($P182*Dati!$P$4+SUM(V182:AD182)&lt;$K182,$P182*Dati!$P$4,$K182-SUM(V182:AD182))</f>
        <v>0</v>
      </c>
      <c r="AF182" s="35">
        <f>IF($P182*Dati!$O$4+SUM(V182:AE182)&lt;$K182,$P182*Dati!$O$4,$K182-SUM(V182:AE182))</f>
        <v>0</v>
      </c>
      <c r="AG182" s="35">
        <f>IF($P182*Dati!$N$4+SUM(V182:AF182)&lt;$K182,$P182*Dati!$N$4,$K182-SUM(V182:AF182))</f>
        <v>0</v>
      </c>
      <c r="AH182" s="35">
        <f>IF($O182*Dati!$Q$3+SUM(V182:AG182)&lt;$K182,$O182*Dati!$Q$3,$K182-SUM(V182:AG182))</f>
        <v>0</v>
      </c>
      <c r="AI182" s="35">
        <f>IF($O182*Dati!$P$3+SUM(V182:AH182)&lt;$K182,$O182*Dati!$P$3,$K182-SUM(V182:AH182))</f>
        <v>0</v>
      </c>
      <c r="AJ182" s="35">
        <f>IF($O182*Dati!$O$3+SUM(V182:AI182)&lt;$K182,$O182*Dati!$O$3,$K182-SUM(V182:AI182))</f>
        <v>0</v>
      </c>
      <c r="AK182" s="35">
        <f>IF($O182*Dati!$N$3+SUM(V182:AJ182)&lt;$K182,$O182*Dati!$N$3,$K182-SUM(V182:AJ182))</f>
        <v>0</v>
      </c>
      <c r="AL182" s="35">
        <f t="shared" si="50"/>
        <v>240</v>
      </c>
      <c r="AM182" s="3">
        <f>(V182*Dati!$U$6+W182*Dati!$T$6+X182*Dati!$S$6+Y182*Dati!$R$6)+(Z182*Dati!$U$5+AA182*Dati!$T$5+AB182*Dati!$S$5+AC182*Dati!$R$5)+(AD182*Dati!$U$4+AE182*Dati!$T$4+AF182*Dati!$S$4+AG182*Dati!$R$4)+(AH182*Dati!$U$3+AI182*Dati!$T$3+AJ182*Dati!$S$3+AK182*Dati!$R$3)</f>
        <v>91380</v>
      </c>
      <c r="AN182" s="34">
        <f t="shared" si="72"/>
        <v>1</v>
      </c>
      <c r="AO182" s="34">
        <f t="shared" si="72"/>
        <v>0</v>
      </c>
      <c r="AP182" s="34">
        <f t="shared" si="65"/>
        <v>0</v>
      </c>
      <c r="AQ182" s="34">
        <f t="shared" si="66"/>
        <v>0</v>
      </c>
      <c r="AR182" s="6">
        <f>AN182*Dati!$B$21+AO182*Dati!$B$22+AP182*Dati!$B$23+AQ182*Dati!$B$24</f>
        <v>2000</v>
      </c>
    </row>
    <row r="183" spans="1:44" ht="15" customHeight="1" x14ac:dyDescent="0.25">
      <c r="A183" s="48">
        <f t="shared" ref="A183" si="74">A171+1</f>
        <v>16</v>
      </c>
      <c r="B183" s="11">
        <f t="shared" si="51"/>
        <v>181</v>
      </c>
      <c r="C183" s="3">
        <f t="shared" si="52"/>
        <v>4315262.2333333259</v>
      </c>
      <c r="D183" s="3">
        <f t="shared" si="53"/>
        <v>41380</v>
      </c>
      <c r="E183" s="3">
        <f>IF(D183&gt;0,(IF(D183&lt;Dati!$B$46,D183*Dati!$B$47,Dati!$B$46*Dati!$B$47)+IF(IF(D183-Dati!$B$46&gt;0,D183-Dati!$B$46,0)&lt;(Dati!$C$46-Dati!$B$46),IF(D183-Dati!$B$46&gt;0,D183-Dati!$B$46,0)*Dati!$C$47,(Dati!$C$46-Dati!$B$46)*Dati!$C$47)+IF(IF(D183-Dati!$C$46&gt;0,D183-Dati!$C$46,0)&lt;(Dati!$D$46-Dati!$C$46),IF(D183-Dati!$C$46&gt;0,D183-Dati!$C$46,0)*Dati!$D$47,(Dati!$D$46-Dati!$C$46)*Dati!$D$47)+IF(IF(D183-Dati!$D$46&gt;0,D183-Dati!$D$46,0)&lt;(Dati!$E$46-Dati!$D$46),IF(D183-Dati!$D$46&gt;0,D183-Dati!$D$46,0)*Dati!$E$47,(Dati!$E$46-Dati!$D$46)*Dati!$E$47)+IF(D183-Dati!$E$46&gt;0,D183-Dati!$E$46,0)*Dati!$F$47),0)</f>
        <v>17224.233333333334</v>
      </c>
      <c r="F183" s="3">
        <f t="shared" si="47"/>
        <v>24155.766666666666</v>
      </c>
      <c r="G183" s="39">
        <f t="shared" si="54"/>
        <v>1</v>
      </c>
      <c r="H183" s="39">
        <f t="shared" si="55"/>
        <v>0</v>
      </c>
      <c r="I183" s="39">
        <f t="shared" si="56"/>
        <v>0</v>
      </c>
      <c r="J183" s="39">
        <f t="shared" si="57"/>
        <v>0</v>
      </c>
      <c r="K183" s="37">
        <f>G183*Dati!$F$9+H183*Dati!$F$10+I183*Dati!$F$11+Simulazione!J183*Dati!$F$12</f>
        <v>450</v>
      </c>
      <c r="L183" s="37">
        <f>G183*Dati!$H$9+H183*Dati!$H$10+I183*Dati!$H$11+Simulazione!J183*Dati!$H$12</f>
        <v>1</v>
      </c>
      <c r="M183" s="9">
        <f>G183*Dati!$E$9+H183*Dati!$E$10+I183*Dati!$E$11+Simulazione!J183*Dati!$E$12</f>
        <v>8000</v>
      </c>
      <c r="N183" s="9">
        <f>IF(G183-G182=0,0,(G183-G182)*Dati!$J$9)+IF(H183-H182=0,0,(H183-H182)*Dati!$J$10)+IF(I183-I182=0,0,(I183-I182)*Dati!$J$11)+IF(J183-J182=0,0,(J183-J182)*Dati!$J$12)</f>
        <v>0</v>
      </c>
      <c r="O183" s="34">
        <f t="shared" si="67"/>
        <v>0</v>
      </c>
      <c r="P183" s="34">
        <f t="shared" si="68"/>
        <v>0</v>
      </c>
      <c r="Q183" s="34">
        <f t="shared" si="69"/>
        <v>0</v>
      </c>
      <c r="R183" s="34">
        <f t="shared" si="70"/>
        <v>1</v>
      </c>
      <c r="S183" s="40">
        <f t="shared" si="48"/>
        <v>1</v>
      </c>
      <c r="T183" s="43">
        <f t="shared" si="49"/>
        <v>1</v>
      </c>
      <c r="U183" s="3">
        <f>O183*Dati!$B$3+Simulazione!P183*Dati!$B$4+Simulazione!Q183*Dati!$B$5+Simulazione!R183*Dati!$B$6</f>
        <v>40000</v>
      </c>
      <c r="V183" s="35">
        <f>IF(R183*Dati!$Q$6&lt;K183,R183*Dati!$Q$6,K183)</f>
        <v>108</v>
      </c>
      <c r="W183" s="35">
        <f>IF(R183*Dati!$P$6+SUM(V183:V183)&lt;K183,R183*Dati!$P$6,K183-SUM(V183:V183))</f>
        <v>132</v>
      </c>
      <c r="X183" s="35">
        <f>IF(R183*Dati!$O$6+SUM(V183:W183)&lt;K183,R183*Dati!$O$6,K183-SUM(V183:W183))</f>
        <v>0</v>
      </c>
      <c r="Y183" s="35">
        <f>IF(R183*Dati!$N$6+SUM(V183:X183)&lt;K183,R183*Dati!$N$6,K183-SUM(V183:X183))</f>
        <v>0</v>
      </c>
      <c r="Z183" s="35">
        <f>IF($Q183*Dati!$Q$5+SUM(V183:Y183)&lt;$K183,$Q183*Dati!$Q$5,$K183-SUM(V183:Y183))</f>
        <v>0</v>
      </c>
      <c r="AA183" s="35">
        <f>IF($Q183*Dati!$P$5+SUM(V183:Z183)&lt;$K183,$Q183*Dati!$P$5,$K183-SUM(V183:Z183))</f>
        <v>0</v>
      </c>
      <c r="AB183" s="35">
        <f>IF($Q183*Dati!$O$5+SUM(V183:AA183)&lt;$K183,$Q183*Dati!$O$5,$K183-SUM(V183:AA183))</f>
        <v>0</v>
      </c>
      <c r="AC183" s="35">
        <f>IF($Q183*Dati!$N$5+SUM(V183:AB183)&lt;$K183,$Q183*Dati!$N$5,$K183-SUM(V183:AB183))</f>
        <v>0</v>
      </c>
      <c r="AD183" s="35">
        <f>IF($P183*Dati!$Q$4+SUM(V183:AC183)&lt;$K183,$P183*Dati!$Q$4,$K183-SUM(V183:AC183))</f>
        <v>0</v>
      </c>
      <c r="AE183" s="35">
        <f>IF($P183*Dati!$P$4+SUM(V183:AD183)&lt;$K183,$P183*Dati!$P$4,$K183-SUM(V183:AD183))</f>
        <v>0</v>
      </c>
      <c r="AF183" s="35">
        <f>IF($P183*Dati!$O$4+SUM(V183:AE183)&lt;$K183,$P183*Dati!$O$4,$K183-SUM(V183:AE183))</f>
        <v>0</v>
      </c>
      <c r="AG183" s="35">
        <f>IF($P183*Dati!$N$4+SUM(V183:AF183)&lt;$K183,$P183*Dati!$N$4,$K183-SUM(V183:AF183))</f>
        <v>0</v>
      </c>
      <c r="AH183" s="35">
        <f>IF($O183*Dati!$Q$3+SUM(V183:AG183)&lt;$K183,$O183*Dati!$Q$3,$K183-SUM(V183:AG183))</f>
        <v>0</v>
      </c>
      <c r="AI183" s="35">
        <f>IF($O183*Dati!$P$3+SUM(V183:AH183)&lt;$K183,$O183*Dati!$P$3,$K183-SUM(V183:AH183))</f>
        <v>0</v>
      </c>
      <c r="AJ183" s="35">
        <f>IF($O183*Dati!$O$3+SUM(V183:AI183)&lt;$K183,$O183*Dati!$O$3,$K183-SUM(V183:AI183))</f>
        <v>0</v>
      </c>
      <c r="AK183" s="35">
        <f>IF($O183*Dati!$N$3+SUM(V183:AJ183)&lt;$K183,$O183*Dati!$N$3,$K183-SUM(V183:AJ183))</f>
        <v>0</v>
      </c>
      <c r="AL183" s="35">
        <f t="shared" si="50"/>
        <v>240</v>
      </c>
      <c r="AM183" s="3">
        <f>(V183*Dati!$U$6+W183*Dati!$T$6+X183*Dati!$S$6+Y183*Dati!$R$6)+(Z183*Dati!$U$5+AA183*Dati!$T$5+AB183*Dati!$S$5+AC183*Dati!$R$5)+(AD183*Dati!$U$4+AE183*Dati!$T$4+AF183*Dati!$S$4+AG183*Dati!$R$4)+(AH183*Dati!$U$3+AI183*Dati!$T$3+AJ183*Dati!$S$3+AK183*Dati!$R$3)</f>
        <v>91380</v>
      </c>
      <c r="AN183" s="34">
        <f t="shared" si="72"/>
        <v>1</v>
      </c>
      <c r="AO183" s="34">
        <f t="shared" si="72"/>
        <v>0</v>
      </c>
      <c r="AP183" s="34">
        <f t="shared" si="65"/>
        <v>0</v>
      </c>
      <c r="AQ183" s="34">
        <f t="shared" si="66"/>
        <v>0</v>
      </c>
      <c r="AR183" s="6">
        <f>AN183*Dati!$B$21+AO183*Dati!$B$22+AP183*Dati!$B$23+AQ183*Dati!$B$24</f>
        <v>2000</v>
      </c>
    </row>
    <row r="184" spans="1:44" x14ac:dyDescent="0.25">
      <c r="A184" s="49"/>
      <c r="B184" s="11">
        <f t="shared" si="51"/>
        <v>182</v>
      </c>
      <c r="C184" s="3">
        <f t="shared" si="52"/>
        <v>4339417.9999999925</v>
      </c>
      <c r="D184" s="3">
        <f t="shared" si="53"/>
        <v>41380</v>
      </c>
      <c r="E184" s="3">
        <f>IF(D184&gt;0,(IF(D184&lt;Dati!$B$46,D184*Dati!$B$47,Dati!$B$46*Dati!$B$47)+IF(IF(D184-Dati!$B$46&gt;0,D184-Dati!$B$46,0)&lt;(Dati!$C$46-Dati!$B$46),IF(D184-Dati!$B$46&gt;0,D184-Dati!$B$46,0)*Dati!$C$47,(Dati!$C$46-Dati!$B$46)*Dati!$C$47)+IF(IF(D184-Dati!$C$46&gt;0,D184-Dati!$C$46,0)&lt;(Dati!$D$46-Dati!$C$46),IF(D184-Dati!$C$46&gt;0,D184-Dati!$C$46,0)*Dati!$D$47,(Dati!$D$46-Dati!$C$46)*Dati!$D$47)+IF(IF(D184-Dati!$D$46&gt;0,D184-Dati!$D$46,0)&lt;(Dati!$E$46-Dati!$D$46),IF(D184-Dati!$D$46&gt;0,D184-Dati!$D$46,0)*Dati!$E$47,(Dati!$E$46-Dati!$D$46)*Dati!$E$47)+IF(D184-Dati!$E$46&gt;0,D184-Dati!$E$46,0)*Dati!$F$47),0)</f>
        <v>17224.233333333334</v>
      </c>
      <c r="F184" s="3">
        <f t="shared" si="47"/>
        <v>24155.766666666666</v>
      </c>
      <c r="G184" s="39">
        <f t="shared" si="54"/>
        <v>1</v>
      </c>
      <c r="H184" s="39">
        <f t="shared" si="55"/>
        <v>0</v>
      </c>
      <c r="I184" s="39">
        <f t="shared" si="56"/>
        <v>0</v>
      </c>
      <c r="J184" s="39">
        <f t="shared" si="57"/>
        <v>0</v>
      </c>
      <c r="K184" s="37">
        <f>G184*Dati!$F$9+H184*Dati!$F$10+I184*Dati!$F$11+Simulazione!J184*Dati!$F$12</f>
        <v>450</v>
      </c>
      <c r="L184" s="37">
        <f>G184*Dati!$H$9+H184*Dati!$H$10+I184*Dati!$H$11+Simulazione!J184*Dati!$H$12</f>
        <v>1</v>
      </c>
      <c r="M184" s="9">
        <f>G184*Dati!$E$9+H184*Dati!$E$10+I184*Dati!$E$11+Simulazione!J184*Dati!$E$12</f>
        <v>8000</v>
      </c>
      <c r="N184" s="9">
        <f>IF(G184-G183=0,0,(G184-G183)*Dati!$J$9)+IF(H184-H183=0,0,(H184-H183)*Dati!$J$10)+IF(I184-I183=0,0,(I184-I183)*Dati!$J$11)+IF(J184-J183=0,0,(J184-J183)*Dati!$J$12)</f>
        <v>0</v>
      </c>
      <c r="O184" s="34">
        <f t="shared" si="67"/>
        <v>0</v>
      </c>
      <c r="P184" s="34">
        <f t="shared" si="68"/>
        <v>0</v>
      </c>
      <c r="Q184" s="34">
        <f t="shared" si="69"/>
        <v>0</v>
      </c>
      <c r="R184" s="34">
        <f t="shared" si="70"/>
        <v>1</v>
      </c>
      <c r="S184" s="40">
        <f t="shared" si="48"/>
        <v>1</v>
      </c>
      <c r="T184" s="43">
        <f t="shared" si="49"/>
        <v>1</v>
      </c>
      <c r="U184" s="3">
        <f>O184*Dati!$B$3+Simulazione!P184*Dati!$B$4+Simulazione!Q184*Dati!$B$5+Simulazione!R184*Dati!$B$6</f>
        <v>40000</v>
      </c>
      <c r="V184" s="35">
        <f>IF(R184*Dati!$Q$6&lt;K184,R184*Dati!$Q$6,K184)</f>
        <v>108</v>
      </c>
      <c r="W184" s="35">
        <f>IF(R184*Dati!$P$6+SUM(V184:V184)&lt;K184,R184*Dati!$P$6,K184-SUM(V184:V184))</f>
        <v>132</v>
      </c>
      <c r="X184" s="35">
        <f>IF(R184*Dati!$O$6+SUM(V184:W184)&lt;K184,R184*Dati!$O$6,K184-SUM(V184:W184))</f>
        <v>0</v>
      </c>
      <c r="Y184" s="35">
        <f>IF(R184*Dati!$N$6+SUM(V184:X184)&lt;K184,R184*Dati!$N$6,K184-SUM(V184:X184))</f>
        <v>0</v>
      </c>
      <c r="Z184" s="35">
        <f>IF($Q184*Dati!$Q$5+SUM(V184:Y184)&lt;$K184,$Q184*Dati!$Q$5,$K184-SUM(V184:Y184))</f>
        <v>0</v>
      </c>
      <c r="AA184" s="35">
        <f>IF($Q184*Dati!$P$5+SUM(V184:Z184)&lt;$K184,$Q184*Dati!$P$5,$K184-SUM(V184:Z184))</f>
        <v>0</v>
      </c>
      <c r="AB184" s="35">
        <f>IF($Q184*Dati!$O$5+SUM(V184:AA184)&lt;$K184,$Q184*Dati!$O$5,$K184-SUM(V184:AA184))</f>
        <v>0</v>
      </c>
      <c r="AC184" s="35">
        <f>IF($Q184*Dati!$N$5+SUM(V184:AB184)&lt;$K184,$Q184*Dati!$N$5,$K184-SUM(V184:AB184))</f>
        <v>0</v>
      </c>
      <c r="AD184" s="35">
        <f>IF($P184*Dati!$Q$4+SUM(V184:AC184)&lt;$K184,$P184*Dati!$Q$4,$K184-SUM(V184:AC184))</f>
        <v>0</v>
      </c>
      <c r="AE184" s="35">
        <f>IF($P184*Dati!$P$4+SUM(V184:AD184)&lt;$K184,$P184*Dati!$P$4,$K184-SUM(V184:AD184))</f>
        <v>0</v>
      </c>
      <c r="AF184" s="35">
        <f>IF($P184*Dati!$O$4+SUM(V184:AE184)&lt;$K184,$P184*Dati!$O$4,$K184-SUM(V184:AE184))</f>
        <v>0</v>
      </c>
      <c r="AG184" s="35">
        <f>IF($P184*Dati!$N$4+SUM(V184:AF184)&lt;$K184,$P184*Dati!$N$4,$K184-SUM(V184:AF184))</f>
        <v>0</v>
      </c>
      <c r="AH184" s="35">
        <f>IF($O184*Dati!$Q$3+SUM(V184:AG184)&lt;$K184,$O184*Dati!$Q$3,$K184-SUM(V184:AG184))</f>
        <v>0</v>
      </c>
      <c r="AI184" s="35">
        <f>IF($O184*Dati!$P$3+SUM(V184:AH184)&lt;$K184,$O184*Dati!$P$3,$K184-SUM(V184:AH184))</f>
        <v>0</v>
      </c>
      <c r="AJ184" s="35">
        <f>IF($O184*Dati!$O$3+SUM(V184:AI184)&lt;$K184,$O184*Dati!$O$3,$K184-SUM(V184:AI184))</f>
        <v>0</v>
      </c>
      <c r="AK184" s="35">
        <f>IF($O184*Dati!$N$3+SUM(V184:AJ184)&lt;$K184,$O184*Dati!$N$3,$K184-SUM(V184:AJ184))</f>
        <v>0</v>
      </c>
      <c r="AL184" s="35">
        <f t="shared" si="50"/>
        <v>240</v>
      </c>
      <c r="AM184" s="3">
        <f>(V184*Dati!$U$6+W184*Dati!$T$6+X184*Dati!$S$6+Y184*Dati!$R$6)+(Z184*Dati!$U$5+AA184*Dati!$T$5+AB184*Dati!$S$5+AC184*Dati!$R$5)+(AD184*Dati!$U$4+AE184*Dati!$T$4+AF184*Dati!$S$4+AG184*Dati!$R$4)+(AH184*Dati!$U$3+AI184*Dati!$T$3+AJ184*Dati!$S$3+AK184*Dati!$R$3)</f>
        <v>91380</v>
      </c>
      <c r="AN184" s="34">
        <f t="shared" si="72"/>
        <v>1</v>
      </c>
      <c r="AO184" s="34">
        <f t="shared" si="72"/>
        <v>0</v>
      </c>
      <c r="AP184" s="34">
        <f t="shared" si="65"/>
        <v>0</v>
      </c>
      <c r="AQ184" s="34">
        <f t="shared" si="66"/>
        <v>0</v>
      </c>
      <c r="AR184" s="6">
        <f>AN184*Dati!$B$21+AO184*Dati!$B$22+AP184*Dati!$B$23+AQ184*Dati!$B$24</f>
        <v>2000</v>
      </c>
    </row>
    <row r="185" spans="1:44" x14ac:dyDescent="0.25">
      <c r="A185" s="49"/>
      <c r="B185" s="11">
        <f t="shared" si="51"/>
        <v>183</v>
      </c>
      <c r="C185" s="3">
        <f t="shared" si="52"/>
        <v>4363573.7666666592</v>
      </c>
      <c r="D185" s="3">
        <f t="shared" si="53"/>
        <v>41380</v>
      </c>
      <c r="E185" s="3">
        <f>IF(D185&gt;0,(IF(D185&lt;Dati!$B$46,D185*Dati!$B$47,Dati!$B$46*Dati!$B$47)+IF(IF(D185-Dati!$B$46&gt;0,D185-Dati!$B$46,0)&lt;(Dati!$C$46-Dati!$B$46),IF(D185-Dati!$B$46&gt;0,D185-Dati!$B$46,0)*Dati!$C$47,(Dati!$C$46-Dati!$B$46)*Dati!$C$47)+IF(IF(D185-Dati!$C$46&gt;0,D185-Dati!$C$46,0)&lt;(Dati!$D$46-Dati!$C$46),IF(D185-Dati!$C$46&gt;0,D185-Dati!$C$46,0)*Dati!$D$47,(Dati!$D$46-Dati!$C$46)*Dati!$D$47)+IF(IF(D185-Dati!$D$46&gt;0,D185-Dati!$D$46,0)&lt;(Dati!$E$46-Dati!$D$46),IF(D185-Dati!$D$46&gt;0,D185-Dati!$D$46,0)*Dati!$E$47,(Dati!$E$46-Dati!$D$46)*Dati!$E$47)+IF(D185-Dati!$E$46&gt;0,D185-Dati!$E$46,0)*Dati!$F$47),0)</f>
        <v>17224.233333333334</v>
      </c>
      <c r="F185" s="3">
        <f t="shared" si="47"/>
        <v>24155.766666666666</v>
      </c>
      <c r="G185" s="39">
        <f t="shared" si="54"/>
        <v>1</v>
      </c>
      <c r="H185" s="39">
        <f t="shared" si="55"/>
        <v>0</v>
      </c>
      <c r="I185" s="39">
        <f t="shared" si="56"/>
        <v>0</v>
      </c>
      <c r="J185" s="39">
        <f t="shared" si="57"/>
        <v>0</v>
      </c>
      <c r="K185" s="37">
        <f>G185*Dati!$F$9+H185*Dati!$F$10+I185*Dati!$F$11+Simulazione!J185*Dati!$F$12</f>
        <v>450</v>
      </c>
      <c r="L185" s="37">
        <f>G185*Dati!$H$9+H185*Dati!$H$10+I185*Dati!$H$11+Simulazione!J185*Dati!$H$12</f>
        <v>1</v>
      </c>
      <c r="M185" s="9">
        <f>G185*Dati!$E$9+H185*Dati!$E$10+I185*Dati!$E$11+Simulazione!J185*Dati!$E$12</f>
        <v>8000</v>
      </c>
      <c r="N185" s="9">
        <f>IF(G185-G184=0,0,(G185-G184)*Dati!$J$9)+IF(H185-H184=0,0,(H185-H184)*Dati!$J$10)+IF(I185-I184=0,0,(I185-I184)*Dati!$J$11)+IF(J185-J184=0,0,(J185-J184)*Dati!$J$12)</f>
        <v>0</v>
      </c>
      <c r="O185" s="34">
        <f t="shared" si="67"/>
        <v>0</v>
      </c>
      <c r="P185" s="34">
        <f t="shared" si="68"/>
        <v>0</v>
      </c>
      <c r="Q185" s="34">
        <f t="shared" si="69"/>
        <v>0</v>
      </c>
      <c r="R185" s="34">
        <f t="shared" si="70"/>
        <v>1</v>
      </c>
      <c r="S185" s="40">
        <f t="shared" si="48"/>
        <v>1</v>
      </c>
      <c r="T185" s="43">
        <f t="shared" si="49"/>
        <v>1</v>
      </c>
      <c r="U185" s="3">
        <f>O185*Dati!$B$3+Simulazione!P185*Dati!$B$4+Simulazione!Q185*Dati!$B$5+Simulazione!R185*Dati!$B$6</f>
        <v>40000</v>
      </c>
      <c r="V185" s="35">
        <f>IF(R185*Dati!$Q$6&lt;K185,R185*Dati!$Q$6,K185)</f>
        <v>108</v>
      </c>
      <c r="W185" s="35">
        <f>IF(R185*Dati!$P$6+SUM(V185:V185)&lt;K185,R185*Dati!$P$6,K185-SUM(V185:V185))</f>
        <v>132</v>
      </c>
      <c r="X185" s="35">
        <f>IF(R185*Dati!$O$6+SUM(V185:W185)&lt;K185,R185*Dati!$O$6,K185-SUM(V185:W185))</f>
        <v>0</v>
      </c>
      <c r="Y185" s="35">
        <f>IF(R185*Dati!$N$6+SUM(V185:X185)&lt;K185,R185*Dati!$N$6,K185-SUM(V185:X185))</f>
        <v>0</v>
      </c>
      <c r="Z185" s="35">
        <f>IF($Q185*Dati!$Q$5+SUM(V185:Y185)&lt;$K185,$Q185*Dati!$Q$5,$K185-SUM(V185:Y185))</f>
        <v>0</v>
      </c>
      <c r="AA185" s="35">
        <f>IF($Q185*Dati!$P$5+SUM(V185:Z185)&lt;$K185,$Q185*Dati!$P$5,$K185-SUM(V185:Z185))</f>
        <v>0</v>
      </c>
      <c r="AB185" s="35">
        <f>IF($Q185*Dati!$O$5+SUM(V185:AA185)&lt;$K185,$Q185*Dati!$O$5,$K185-SUM(V185:AA185))</f>
        <v>0</v>
      </c>
      <c r="AC185" s="35">
        <f>IF($Q185*Dati!$N$5+SUM(V185:AB185)&lt;$K185,$Q185*Dati!$N$5,$K185-SUM(V185:AB185))</f>
        <v>0</v>
      </c>
      <c r="AD185" s="35">
        <f>IF($P185*Dati!$Q$4+SUM(V185:AC185)&lt;$K185,$P185*Dati!$Q$4,$K185-SUM(V185:AC185))</f>
        <v>0</v>
      </c>
      <c r="AE185" s="35">
        <f>IF($P185*Dati!$P$4+SUM(V185:AD185)&lt;$K185,$P185*Dati!$P$4,$K185-SUM(V185:AD185))</f>
        <v>0</v>
      </c>
      <c r="AF185" s="35">
        <f>IF($P185*Dati!$O$4+SUM(V185:AE185)&lt;$K185,$P185*Dati!$O$4,$K185-SUM(V185:AE185))</f>
        <v>0</v>
      </c>
      <c r="AG185" s="35">
        <f>IF($P185*Dati!$N$4+SUM(V185:AF185)&lt;$K185,$P185*Dati!$N$4,$K185-SUM(V185:AF185))</f>
        <v>0</v>
      </c>
      <c r="AH185" s="35">
        <f>IF($O185*Dati!$Q$3+SUM(V185:AG185)&lt;$K185,$O185*Dati!$Q$3,$K185-SUM(V185:AG185))</f>
        <v>0</v>
      </c>
      <c r="AI185" s="35">
        <f>IF($O185*Dati!$P$3+SUM(V185:AH185)&lt;$K185,$O185*Dati!$P$3,$K185-SUM(V185:AH185))</f>
        <v>0</v>
      </c>
      <c r="AJ185" s="35">
        <f>IF($O185*Dati!$O$3+SUM(V185:AI185)&lt;$K185,$O185*Dati!$O$3,$K185-SUM(V185:AI185))</f>
        <v>0</v>
      </c>
      <c r="AK185" s="35">
        <f>IF($O185*Dati!$N$3+SUM(V185:AJ185)&lt;$K185,$O185*Dati!$N$3,$K185-SUM(V185:AJ185))</f>
        <v>0</v>
      </c>
      <c r="AL185" s="35">
        <f t="shared" si="50"/>
        <v>240</v>
      </c>
      <c r="AM185" s="3">
        <f>(V185*Dati!$U$6+W185*Dati!$T$6+X185*Dati!$S$6+Y185*Dati!$R$6)+(Z185*Dati!$U$5+AA185*Dati!$T$5+AB185*Dati!$S$5+AC185*Dati!$R$5)+(AD185*Dati!$U$4+AE185*Dati!$T$4+AF185*Dati!$S$4+AG185*Dati!$R$4)+(AH185*Dati!$U$3+AI185*Dati!$T$3+AJ185*Dati!$S$3+AK185*Dati!$R$3)</f>
        <v>91380</v>
      </c>
      <c r="AN185" s="34">
        <f t="shared" si="72"/>
        <v>1</v>
      </c>
      <c r="AO185" s="34">
        <f t="shared" si="72"/>
        <v>0</v>
      </c>
      <c r="AP185" s="34">
        <f t="shared" si="65"/>
        <v>0</v>
      </c>
      <c r="AQ185" s="34">
        <f t="shared" si="66"/>
        <v>0</v>
      </c>
      <c r="AR185" s="6">
        <f>AN185*Dati!$B$21+AO185*Dati!$B$22+AP185*Dati!$B$23+AQ185*Dati!$B$24</f>
        <v>2000</v>
      </c>
    </row>
    <row r="186" spans="1:44" x14ac:dyDescent="0.25">
      <c r="A186" s="49"/>
      <c r="B186" s="11">
        <f t="shared" si="51"/>
        <v>184</v>
      </c>
      <c r="C186" s="3">
        <f t="shared" si="52"/>
        <v>4387729.5333333258</v>
      </c>
      <c r="D186" s="3">
        <f t="shared" si="53"/>
        <v>41380</v>
      </c>
      <c r="E186" s="3">
        <f>IF(D186&gt;0,(IF(D186&lt;Dati!$B$46,D186*Dati!$B$47,Dati!$B$46*Dati!$B$47)+IF(IF(D186-Dati!$B$46&gt;0,D186-Dati!$B$46,0)&lt;(Dati!$C$46-Dati!$B$46),IF(D186-Dati!$B$46&gt;0,D186-Dati!$B$46,0)*Dati!$C$47,(Dati!$C$46-Dati!$B$46)*Dati!$C$47)+IF(IF(D186-Dati!$C$46&gt;0,D186-Dati!$C$46,0)&lt;(Dati!$D$46-Dati!$C$46),IF(D186-Dati!$C$46&gt;0,D186-Dati!$C$46,0)*Dati!$D$47,(Dati!$D$46-Dati!$C$46)*Dati!$D$47)+IF(IF(D186-Dati!$D$46&gt;0,D186-Dati!$D$46,0)&lt;(Dati!$E$46-Dati!$D$46),IF(D186-Dati!$D$46&gt;0,D186-Dati!$D$46,0)*Dati!$E$47,(Dati!$E$46-Dati!$D$46)*Dati!$E$47)+IF(D186-Dati!$E$46&gt;0,D186-Dati!$E$46,0)*Dati!$F$47),0)</f>
        <v>17224.233333333334</v>
      </c>
      <c r="F186" s="3">
        <f t="shared" si="47"/>
        <v>24155.766666666666</v>
      </c>
      <c r="G186" s="39">
        <f t="shared" si="54"/>
        <v>1</v>
      </c>
      <c r="H186" s="39">
        <f t="shared" si="55"/>
        <v>0</v>
      </c>
      <c r="I186" s="39">
        <f t="shared" si="56"/>
        <v>0</v>
      </c>
      <c r="J186" s="39">
        <f t="shared" si="57"/>
        <v>0</v>
      </c>
      <c r="K186" s="37">
        <f>G186*Dati!$F$9+H186*Dati!$F$10+I186*Dati!$F$11+Simulazione!J186*Dati!$F$12</f>
        <v>450</v>
      </c>
      <c r="L186" s="37">
        <f>G186*Dati!$H$9+H186*Dati!$H$10+I186*Dati!$H$11+Simulazione!J186*Dati!$H$12</f>
        <v>1</v>
      </c>
      <c r="M186" s="9">
        <f>G186*Dati!$E$9+H186*Dati!$E$10+I186*Dati!$E$11+Simulazione!J186*Dati!$E$12</f>
        <v>8000</v>
      </c>
      <c r="N186" s="9">
        <f>IF(G186-G185=0,0,(G186-G185)*Dati!$J$9)+IF(H186-H185=0,0,(H186-H185)*Dati!$J$10)+IF(I186-I185=0,0,(I186-I185)*Dati!$J$11)+IF(J186-J185=0,0,(J186-J185)*Dati!$J$12)</f>
        <v>0</v>
      </c>
      <c r="O186" s="34">
        <f t="shared" si="67"/>
        <v>0</v>
      </c>
      <c r="P186" s="34">
        <f t="shared" si="68"/>
        <v>0</v>
      </c>
      <c r="Q186" s="34">
        <f t="shared" si="69"/>
        <v>0</v>
      </c>
      <c r="R186" s="34">
        <f t="shared" si="70"/>
        <v>1</v>
      </c>
      <c r="S186" s="40">
        <f t="shared" si="48"/>
        <v>1</v>
      </c>
      <c r="T186" s="43">
        <f t="shared" si="49"/>
        <v>1</v>
      </c>
      <c r="U186" s="3">
        <f>O186*Dati!$B$3+Simulazione!P186*Dati!$B$4+Simulazione!Q186*Dati!$B$5+Simulazione!R186*Dati!$B$6</f>
        <v>40000</v>
      </c>
      <c r="V186" s="35">
        <f>IF(R186*Dati!$Q$6&lt;K186,R186*Dati!$Q$6,K186)</f>
        <v>108</v>
      </c>
      <c r="W186" s="35">
        <f>IF(R186*Dati!$P$6+SUM(V186:V186)&lt;K186,R186*Dati!$P$6,K186-SUM(V186:V186))</f>
        <v>132</v>
      </c>
      <c r="X186" s="35">
        <f>IF(R186*Dati!$O$6+SUM(V186:W186)&lt;K186,R186*Dati!$O$6,K186-SUM(V186:W186))</f>
        <v>0</v>
      </c>
      <c r="Y186" s="35">
        <f>IF(R186*Dati!$N$6+SUM(V186:X186)&lt;K186,R186*Dati!$N$6,K186-SUM(V186:X186))</f>
        <v>0</v>
      </c>
      <c r="Z186" s="35">
        <f>IF($Q186*Dati!$Q$5+SUM(V186:Y186)&lt;$K186,$Q186*Dati!$Q$5,$K186-SUM(V186:Y186))</f>
        <v>0</v>
      </c>
      <c r="AA186" s="35">
        <f>IF($Q186*Dati!$P$5+SUM(V186:Z186)&lt;$K186,$Q186*Dati!$P$5,$K186-SUM(V186:Z186))</f>
        <v>0</v>
      </c>
      <c r="AB186" s="35">
        <f>IF($Q186*Dati!$O$5+SUM(V186:AA186)&lt;$K186,$Q186*Dati!$O$5,$K186-SUM(V186:AA186))</f>
        <v>0</v>
      </c>
      <c r="AC186" s="35">
        <f>IF($Q186*Dati!$N$5+SUM(V186:AB186)&lt;$K186,$Q186*Dati!$N$5,$K186-SUM(V186:AB186))</f>
        <v>0</v>
      </c>
      <c r="AD186" s="35">
        <f>IF($P186*Dati!$Q$4+SUM(V186:AC186)&lt;$K186,$P186*Dati!$Q$4,$K186-SUM(V186:AC186))</f>
        <v>0</v>
      </c>
      <c r="AE186" s="35">
        <f>IF($P186*Dati!$P$4+SUM(V186:AD186)&lt;$K186,$P186*Dati!$P$4,$K186-SUM(V186:AD186))</f>
        <v>0</v>
      </c>
      <c r="AF186" s="35">
        <f>IF($P186*Dati!$O$4+SUM(V186:AE186)&lt;$K186,$P186*Dati!$O$4,$K186-SUM(V186:AE186))</f>
        <v>0</v>
      </c>
      <c r="AG186" s="35">
        <f>IF($P186*Dati!$N$4+SUM(V186:AF186)&lt;$K186,$P186*Dati!$N$4,$K186-SUM(V186:AF186))</f>
        <v>0</v>
      </c>
      <c r="AH186" s="35">
        <f>IF($O186*Dati!$Q$3+SUM(V186:AG186)&lt;$K186,$O186*Dati!$Q$3,$K186-SUM(V186:AG186))</f>
        <v>0</v>
      </c>
      <c r="AI186" s="35">
        <f>IF($O186*Dati!$P$3+SUM(V186:AH186)&lt;$K186,$O186*Dati!$P$3,$K186-SUM(V186:AH186))</f>
        <v>0</v>
      </c>
      <c r="AJ186" s="35">
        <f>IF($O186*Dati!$O$3+SUM(V186:AI186)&lt;$K186,$O186*Dati!$O$3,$K186-SUM(V186:AI186))</f>
        <v>0</v>
      </c>
      <c r="AK186" s="35">
        <f>IF($O186*Dati!$N$3+SUM(V186:AJ186)&lt;$K186,$O186*Dati!$N$3,$K186-SUM(V186:AJ186))</f>
        <v>0</v>
      </c>
      <c r="AL186" s="35">
        <f t="shared" si="50"/>
        <v>240</v>
      </c>
      <c r="AM186" s="3">
        <f>(V186*Dati!$U$6+W186*Dati!$T$6+X186*Dati!$S$6+Y186*Dati!$R$6)+(Z186*Dati!$U$5+AA186*Dati!$T$5+AB186*Dati!$S$5+AC186*Dati!$R$5)+(AD186*Dati!$U$4+AE186*Dati!$T$4+AF186*Dati!$S$4+AG186*Dati!$R$4)+(AH186*Dati!$U$3+AI186*Dati!$T$3+AJ186*Dati!$S$3+AK186*Dati!$R$3)</f>
        <v>91380</v>
      </c>
      <c r="AN186" s="34">
        <f t="shared" si="72"/>
        <v>1</v>
      </c>
      <c r="AO186" s="34">
        <f t="shared" si="72"/>
        <v>0</v>
      </c>
      <c r="AP186" s="34">
        <f t="shared" si="65"/>
        <v>0</v>
      </c>
      <c r="AQ186" s="34">
        <f t="shared" si="66"/>
        <v>0</v>
      </c>
      <c r="AR186" s="6">
        <f>AN186*Dati!$B$21+AO186*Dati!$B$22+AP186*Dati!$B$23+AQ186*Dati!$B$24</f>
        <v>2000</v>
      </c>
    </row>
    <row r="187" spans="1:44" x14ac:dyDescent="0.25">
      <c r="A187" s="49"/>
      <c r="B187" s="11">
        <f t="shared" si="51"/>
        <v>185</v>
      </c>
      <c r="C187" s="3">
        <f t="shared" si="52"/>
        <v>4411885.2999999924</v>
      </c>
      <c r="D187" s="3">
        <f t="shared" si="53"/>
        <v>41380</v>
      </c>
      <c r="E187" s="3">
        <f>IF(D187&gt;0,(IF(D187&lt;Dati!$B$46,D187*Dati!$B$47,Dati!$B$46*Dati!$B$47)+IF(IF(D187-Dati!$B$46&gt;0,D187-Dati!$B$46,0)&lt;(Dati!$C$46-Dati!$B$46),IF(D187-Dati!$B$46&gt;0,D187-Dati!$B$46,0)*Dati!$C$47,(Dati!$C$46-Dati!$B$46)*Dati!$C$47)+IF(IF(D187-Dati!$C$46&gt;0,D187-Dati!$C$46,0)&lt;(Dati!$D$46-Dati!$C$46),IF(D187-Dati!$C$46&gt;0,D187-Dati!$C$46,0)*Dati!$D$47,(Dati!$D$46-Dati!$C$46)*Dati!$D$47)+IF(IF(D187-Dati!$D$46&gt;0,D187-Dati!$D$46,0)&lt;(Dati!$E$46-Dati!$D$46),IF(D187-Dati!$D$46&gt;0,D187-Dati!$D$46,0)*Dati!$E$47,(Dati!$E$46-Dati!$D$46)*Dati!$E$47)+IF(D187-Dati!$E$46&gt;0,D187-Dati!$E$46,0)*Dati!$F$47),0)</f>
        <v>17224.233333333334</v>
      </c>
      <c r="F187" s="3">
        <f t="shared" si="47"/>
        <v>24155.766666666666</v>
      </c>
      <c r="G187" s="39">
        <f t="shared" si="54"/>
        <v>1</v>
      </c>
      <c r="H187" s="39">
        <f t="shared" si="55"/>
        <v>0</v>
      </c>
      <c r="I187" s="39">
        <f t="shared" si="56"/>
        <v>0</v>
      </c>
      <c r="J187" s="39">
        <f t="shared" si="57"/>
        <v>0</v>
      </c>
      <c r="K187" s="37">
        <f>G187*Dati!$F$9+H187*Dati!$F$10+I187*Dati!$F$11+Simulazione!J187*Dati!$F$12</f>
        <v>450</v>
      </c>
      <c r="L187" s="37">
        <f>G187*Dati!$H$9+H187*Dati!$H$10+I187*Dati!$H$11+Simulazione!J187*Dati!$H$12</f>
        <v>1</v>
      </c>
      <c r="M187" s="9">
        <f>G187*Dati!$E$9+H187*Dati!$E$10+I187*Dati!$E$11+Simulazione!J187*Dati!$E$12</f>
        <v>8000</v>
      </c>
      <c r="N187" s="9">
        <f>IF(G187-G186=0,0,(G187-G186)*Dati!$J$9)+IF(H187-H186=0,0,(H187-H186)*Dati!$J$10)+IF(I187-I186=0,0,(I187-I186)*Dati!$J$11)+IF(J187-J186=0,0,(J187-J186)*Dati!$J$12)</f>
        <v>0</v>
      </c>
      <c r="O187" s="34">
        <f t="shared" si="67"/>
        <v>0</v>
      </c>
      <c r="P187" s="34">
        <f t="shared" si="68"/>
        <v>0</v>
      </c>
      <c r="Q187" s="34">
        <f t="shared" si="69"/>
        <v>0</v>
      </c>
      <c r="R187" s="34">
        <f t="shared" si="70"/>
        <v>1</v>
      </c>
      <c r="S187" s="40">
        <f t="shared" si="48"/>
        <v>1</v>
      </c>
      <c r="T187" s="43">
        <f t="shared" si="49"/>
        <v>1</v>
      </c>
      <c r="U187" s="3">
        <f>O187*Dati!$B$3+Simulazione!P187*Dati!$B$4+Simulazione!Q187*Dati!$B$5+Simulazione!R187*Dati!$B$6</f>
        <v>40000</v>
      </c>
      <c r="V187" s="35">
        <f>IF(R187*Dati!$Q$6&lt;K187,R187*Dati!$Q$6,K187)</f>
        <v>108</v>
      </c>
      <c r="W187" s="35">
        <f>IF(R187*Dati!$P$6+SUM(V187:V187)&lt;K187,R187*Dati!$P$6,K187-SUM(V187:V187))</f>
        <v>132</v>
      </c>
      <c r="X187" s="35">
        <f>IF(R187*Dati!$O$6+SUM(V187:W187)&lt;K187,R187*Dati!$O$6,K187-SUM(V187:W187))</f>
        <v>0</v>
      </c>
      <c r="Y187" s="35">
        <f>IF(R187*Dati!$N$6+SUM(V187:X187)&lt;K187,R187*Dati!$N$6,K187-SUM(V187:X187))</f>
        <v>0</v>
      </c>
      <c r="Z187" s="35">
        <f>IF($Q187*Dati!$Q$5+SUM(V187:Y187)&lt;$K187,$Q187*Dati!$Q$5,$K187-SUM(V187:Y187))</f>
        <v>0</v>
      </c>
      <c r="AA187" s="35">
        <f>IF($Q187*Dati!$P$5+SUM(V187:Z187)&lt;$K187,$Q187*Dati!$P$5,$K187-SUM(V187:Z187))</f>
        <v>0</v>
      </c>
      <c r="AB187" s="35">
        <f>IF($Q187*Dati!$O$5+SUM(V187:AA187)&lt;$K187,$Q187*Dati!$O$5,$K187-SUM(V187:AA187))</f>
        <v>0</v>
      </c>
      <c r="AC187" s="35">
        <f>IF($Q187*Dati!$N$5+SUM(V187:AB187)&lt;$K187,$Q187*Dati!$N$5,$K187-SUM(V187:AB187))</f>
        <v>0</v>
      </c>
      <c r="AD187" s="35">
        <f>IF($P187*Dati!$Q$4+SUM(V187:AC187)&lt;$K187,$P187*Dati!$Q$4,$K187-SUM(V187:AC187))</f>
        <v>0</v>
      </c>
      <c r="AE187" s="35">
        <f>IF($P187*Dati!$P$4+SUM(V187:AD187)&lt;$K187,$P187*Dati!$P$4,$K187-SUM(V187:AD187))</f>
        <v>0</v>
      </c>
      <c r="AF187" s="35">
        <f>IF($P187*Dati!$O$4+SUM(V187:AE187)&lt;$K187,$P187*Dati!$O$4,$K187-SUM(V187:AE187))</f>
        <v>0</v>
      </c>
      <c r="AG187" s="35">
        <f>IF($P187*Dati!$N$4+SUM(V187:AF187)&lt;$K187,$P187*Dati!$N$4,$K187-SUM(V187:AF187))</f>
        <v>0</v>
      </c>
      <c r="AH187" s="35">
        <f>IF($O187*Dati!$Q$3+SUM(V187:AG187)&lt;$K187,$O187*Dati!$Q$3,$K187-SUM(V187:AG187))</f>
        <v>0</v>
      </c>
      <c r="AI187" s="35">
        <f>IF($O187*Dati!$P$3+SUM(V187:AH187)&lt;$K187,$O187*Dati!$P$3,$K187-SUM(V187:AH187))</f>
        <v>0</v>
      </c>
      <c r="AJ187" s="35">
        <f>IF($O187*Dati!$O$3+SUM(V187:AI187)&lt;$K187,$O187*Dati!$O$3,$K187-SUM(V187:AI187))</f>
        <v>0</v>
      </c>
      <c r="AK187" s="35">
        <f>IF($O187*Dati!$N$3+SUM(V187:AJ187)&lt;$K187,$O187*Dati!$N$3,$K187-SUM(V187:AJ187))</f>
        <v>0</v>
      </c>
      <c r="AL187" s="35">
        <f t="shared" si="50"/>
        <v>240</v>
      </c>
      <c r="AM187" s="3">
        <f>(V187*Dati!$U$6+W187*Dati!$T$6+X187*Dati!$S$6+Y187*Dati!$R$6)+(Z187*Dati!$U$5+AA187*Dati!$T$5+AB187*Dati!$S$5+AC187*Dati!$R$5)+(AD187*Dati!$U$4+AE187*Dati!$T$4+AF187*Dati!$S$4+AG187*Dati!$R$4)+(AH187*Dati!$U$3+AI187*Dati!$T$3+AJ187*Dati!$S$3+AK187*Dati!$R$3)</f>
        <v>91380</v>
      </c>
      <c r="AN187" s="34">
        <f t="shared" si="72"/>
        <v>1</v>
      </c>
      <c r="AO187" s="34">
        <f t="shared" si="72"/>
        <v>0</v>
      </c>
      <c r="AP187" s="34">
        <f t="shared" si="65"/>
        <v>0</v>
      </c>
      <c r="AQ187" s="34">
        <f t="shared" si="66"/>
        <v>0</v>
      </c>
      <c r="AR187" s="6">
        <f>AN187*Dati!$B$21+AO187*Dati!$B$22+AP187*Dati!$B$23+AQ187*Dati!$B$24</f>
        <v>2000</v>
      </c>
    </row>
    <row r="188" spans="1:44" x14ac:dyDescent="0.25">
      <c r="A188" s="49"/>
      <c r="B188" s="11">
        <f t="shared" si="51"/>
        <v>186</v>
      </c>
      <c r="C188" s="3">
        <f t="shared" si="52"/>
        <v>4436041.066666659</v>
      </c>
      <c r="D188" s="3">
        <f t="shared" si="53"/>
        <v>41380</v>
      </c>
      <c r="E188" s="3">
        <f>IF(D188&gt;0,(IF(D188&lt;Dati!$B$46,D188*Dati!$B$47,Dati!$B$46*Dati!$B$47)+IF(IF(D188-Dati!$B$46&gt;0,D188-Dati!$B$46,0)&lt;(Dati!$C$46-Dati!$B$46),IF(D188-Dati!$B$46&gt;0,D188-Dati!$B$46,0)*Dati!$C$47,(Dati!$C$46-Dati!$B$46)*Dati!$C$47)+IF(IF(D188-Dati!$C$46&gt;0,D188-Dati!$C$46,0)&lt;(Dati!$D$46-Dati!$C$46),IF(D188-Dati!$C$46&gt;0,D188-Dati!$C$46,0)*Dati!$D$47,(Dati!$D$46-Dati!$C$46)*Dati!$D$47)+IF(IF(D188-Dati!$D$46&gt;0,D188-Dati!$D$46,0)&lt;(Dati!$E$46-Dati!$D$46),IF(D188-Dati!$D$46&gt;0,D188-Dati!$D$46,0)*Dati!$E$47,(Dati!$E$46-Dati!$D$46)*Dati!$E$47)+IF(D188-Dati!$E$46&gt;0,D188-Dati!$E$46,0)*Dati!$F$47),0)</f>
        <v>17224.233333333334</v>
      </c>
      <c r="F188" s="3">
        <f t="shared" si="47"/>
        <v>24155.766666666666</v>
      </c>
      <c r="G188" s="39">
        <f t="shared" si="54"/>
        <v>1</v>
      </c>
      <c r="H188" s="39">
        <f t="shared" si="55"/>
        <v>0</v>
      </c>
      <c r="I188" s="39">
        <f t="shared" si="56"/>
        <v>0</v>
      </c>
      <c r="J188" s="39">
        <f t="shared" si="57"/>
        <v>0</v>
      </c>
      <c r="K188" s="37">
        <f>G188*Dati!$F$9+H188*Dati!$F$10+I188*Dati!$F$11+Simulazione!J188*Dati!$F$12</f>
        <v>450</v>
      </c>
      <c r="L188" s="37">
        <f>G188*Dati!$H$9+H188*Dati!$H$10+I188*Dati!$H$11+Simulazione!J188*Dati!$H$12</f>
        <v>1</v>
      </c>
      <c r="M188" s="9">
        <f>G188*Dati!$E$9+H188*Dati!$E$10+I188*Dati!$E$11+Simulazione!J188*Dati!$E$12</f>
        <v>8000</v>
      </c>
      <c r="N188" s="9">
        <f>IF(G188-G187=0,0,(G188-G187)*Dati!$J$9)+IF(H188-H187=0,0,(H188-H187)*Dati!$J$10)+IF(I188-I187=0,0,(I188-I187)*Dati!$J$11)+IF(J188-J187=0,0,(J188-J187)*Dati!$J$12)</f>
        <v>0</v>
      </c>
      <c r="O188" s="34">
        <f t="shared" si="67"/>
        <v>0</v>
      </c>
      <c r="P188" s="34">
        <f t="shared" si="68"/>
        <v>0</v>
      </c>
      <c r="Q188" s="34">
        <f t="shared" si="69"/>
        <v>0</v>
      </c>
      <c r="R188" s="34">
        <f t="shared" si="70"/>
        <v>1</v>
      </c>
      <c r="S188" s="40">
        <f t="shared" si="48"/>
        <v>1</v>
      </c>
      <c r="T188" s="43">
        <f t="shared" si="49"/>
        <v>1</v>
      </c>
      <c r="U188" s="3">
        <f>O188*Dati!$B$3+Simulazione!P188*Dati!$B$4+Simulazione!Q188*Dati!$B$5+Simulazione!R188*Dati!$B$6</f>
        <v>40000</v>
      </c>
      <c r="V188" s="35">
        <f>IF(R188*Dati!$Q$6&lt;K188,R188*Dati!$Q$6,K188)</f>
        <v>108</v>
      </c>
      <c r="W188" s="35">
        <f>IF(R188*Dati!$P$6+SUM(V188:V188)&lt;K188,R188*Dati!$P$6,K188-SUM(V188:V188))</f>
        <v>132</v>
      </c>
      <c r="X188" s="35">
        <f>IF(R188*Dati!$O$6+SUM(V188:W188)&lt;K188,R188*Dati!$O$6,K188-SUM(V188:W188))</f>
        <v>0</v>
      </c>
      <c r="Y188" s="35">
        <f>IF(R188*Dati!$N$6+SUM(V188:X188)&lt;K188,R188*Dati!$N$6,K188-SUM(V188:X188))</f>
        <v>0</v>
      </c>
      <c r="Z188" s="35">
        <f>IF($Q188*Dati!$Q$5+SUM(V188:Y188)&lt;$K188,$Q188*Dati!$Q$5,$K188-SUM(V188:Y188))</f>
        <v>0</v>
      </c>
      <c r="AA188" s="35">
        <f>IF($Q188*Dati!$P$5+SUM(V188:Z188)&lt;$K188,$Q188*Dati!$P$5,$K188-SUM(V188:Z188))</f>
        <v>0</v>
      </c>
      <c r="AB188" s="35">
        <f>IF($Q188*Dati!$O$5+SUM(V188:AA188)&lt;$K188,$Q188*Dati!$O$5,$K188-SUM(V188:AA188))</f>
        <v>0</v>
      </c>
      <c r="AC188" s="35">
        <f>IF($Q188*Dati!$N$5+SUM(V188:AB188)&lt;$K188,$Q188*Dati!$N$5,$K188-SUM(V188:AB188))</f>
        <v>0</v>
      </c>
      <c r="AD188" s="35">
        <f>IF($P188*Dati!$Q$4+SUM(V188:AC188)&lt;$K188,$P188*Dati!$Q$4,$K188-SUM(V188:AC188))</f>
        <v>0</v>
      </c>
      <c r="AE188" s="35">
        <f>IF($P188*Dati!$P$4+SUM(V188:AD188)&lt;$K188,$P188*Dati!$P$4,$K188-SUM(V188:AD188))</f>
        <v>0</v>
      </c>
      <c r="AF188" s="35">
        <f>IF($P188*Dati!$O$4+SUM(V188:AE188)&lt;$K188,$P188*Dati!$O$4,$K188-SUM(V188:AE188))</f>
        <v>0</v>
      </c>
      <c r="AG188" s="35">
        <f>IF($P188*Dati!$N$4+SUM(V188:AF188)&lt;$K188,$P188*Dati!$N$4,$K188-SUM(V188:AF188))</f>
        <v>0</v>
      </c>
      <c r="AH188" s="35">
        <f>IF($O188*Dati!$Q$3+SUM(V188:AG188)&lt;$K188,$O188*Dati!$Q$3,$K188-SUM(V188:AG188))</f>
        <v>0</v>
      </c>
      <c r="AI188" s="35">
        <f>IF($O188*Dati!$P$3+SUM(V188:AH188)&lt;$K188,$O188*Dati!$P$3,$K188-SUM(V188:AH188))</f>
        <v>0</v>
      </c>
      <c r="AJ188" s="35">
        <f>IF($O188*Dati!$O$3+SUM(V188:AI188)&lt;$K188,$O188*Dati!$O$3,$K188-SUM(V188:AI188))</f>
        <v>0</v>
      </c>
      <c r="AK188" s="35">
        <f>IF($O188*Dati!$N$3+SUM(V188:AJ188)&lt;$K188,$O188*Dati!$N$3,$K188-SUM(V188:AJ188))</f>
        <v>0</v>
      </c>
      <c r="AL188" s="35">
        <f t="shared" si="50"/>
        <v>240</v>
      </c>
      <c r="AM188" s="3">
        <f>(V188*Dati!$U$6+W188*Dati!$T$6+X188*Dati!$S$6+Y188*Dati!$R$6)+(Z188*Dati!$U$5+AA188*Dati!$T$5+AB188*Dati!$S$5+AC188*Dati!$R$5)+(AD188*Dati!$U$4+AE188*Dati!$T$4+AF188*Dati!$S$4+AG188*Dati!$R$4)+(AH188*Dati!$U$3+AI188*Dati!$T$3+AJ188*Dati!$S$3+AK188*Dati!$R$3)</f>
        <v>91380</v>
      </c>
      <c r="AN188" s="34">
        <f t="shared" si="72"/>
        <v>1</v>
      </c>
      <c r="AO188" s="34">
        <f t="shared" si="72"/>
        <v>0</v>
      </c>
      <c r="AP188" s="34">
        <f t="shared" si="65"/>
        <v>0</v>
      </c>
      <c r="AQ188" s="34">
        <f t="shared" si="66"/>
        <v>0</v>
      </c>
      <c r="AR188" s="6">
        <f>AN188*Dati!$B$21+AO188*Dati!$B$22+AP188*Dati!$B$23+AQ188*Dati!$B$24</f>
        <v>2000</v>
      </c>
    </row>
    <row r="189" spans="1:44" x14ac:dyDescent="0.25">
      <c r="A189" s="49"/>
      <c r="B189" s="11">
        <f t="shared" si="51"/>
        <v>187</v>
      </c>
      <c r="C189" s="3">
        <f t="shared" si="52"/>
        <v>4460196.8333333256</v>
      </c>
      <c r="D189" s="3">
        <f t="shared" si="53"/>
        <v>41380</v>
      </c>
      <c r="E189" s="3">
        <f>IF(D189&gt;0,(IF(D189&lt;Dati!$B$46,D189*Dati!$B$47,Dati!$B$46*Dati!$B$47)+IF(IF(D189-Dati!$B$46&gt;0,D189-Dati!$B$46,0)&lt;(Dati!$C$46-Dati!$B$46),IF(D189-Dati!$B$46&gt;0,D189-Dati!$B$46,0)*Dati!$C$47,(Dati!$C$46-Dati!$B$46)*Dati!$C$47)+IF(IF(D189-Dati!$C$46&gt;0,D189-Dati!$C$46,0)&lt;(Dati!$D$46-Dati!$C$46),IF(D189-Dati!$C$46&gt;0,D189-Dati!$C$46,0)*Dati!$D$47,(Dati!$D$46-Dati!$C$46)*Dati!$D$47)+IF(IF(D189-Dati!$D$46&gt;0,D189-Dati!$D$46,0)&lt;(Dati!$E$46-Dati!$D$46),IF(D189-Dati!$D$46&gt;0,D189-Dati!$D$46,0)*Dati!$E$47,(Dati!$E$46-Dati!$D$46)*Dati!$E$47)+IF(D189-Dati!$E$46&gt;0,D189-Dati!$E$46,0)*Dati!$F$47),0)</f>
        <v>17224.233333333334</v>
      </c>
      <c r="F189" s="3">
        <f t="shared" si="47"/>
        <v>24155.766666666666</v>
      </c>
      <c r="G189" s="39">
        <f t="shared" si="54"/>
        <v>1</v>
      </c>
      <c r="H189" s="39">
        <f t="shared" si="55"/>
        <v>0</v>
      </c>
      <c r="I189" s="39">
        <f t="shared" si="56"/>
        <v>0</v>
      </c>
      <c r="J189" s="39">
        <f t="shared" si="57"/>
        <v>0</v>
      </c>
      <c r="K189" s="37">
        <f>G189*Dati!$F$9+H189*Dati!$F$10+I189*Dati!$F$11+Simulazione!J189*Dati!$F$12</f>
        <v>450</v>
      </c>
      <c r="L189" s="37">
        <f>G189*Dati!$H$9+H189*Dati!$H$10+I189*Dati!$H$11+Simulazione!J189*Dati!$H$12</f>
        <v>1</v>
      </c>
      <c r="M189" s="9">
        <f>G189*Dati!$E$9+H189*Dati!$E$10+I189*Dati!$E$11+Simulazione!J189*Dati!$E$12</f>
        <v>8000</v>
      </c>
      <c r="N189" s="9">
        <f>IF(G189-G188=0,0,(G189-G188)*Dati!$J$9)+IF(H189-H188=0,0,(H189-H188)*Dati!$J$10)+IF(I189-I188=0,0,(I189-I188)*Dati!$J$11)+IF(J189-J188=0,0,(J189-J188)*Dati!$J$12)</f>
        <v>0</v>
      </c>
      <c r="O189" s="34">
        <f t="shared" si="67"/>
        <v>0</v>
      </c>
      <c r="P189" s="34">
        <f t="shared" si="68"/>
        <v>0</v>
      </c>
      <c r="Q189" s="34">
        <f t="shared" si="69"/>
        <v>0</v>
      </c>
      <c r="R189" s="34">
        <f t="shared" si="70"/>
        <v>1</v>
      </c>
      <c r="S189" s="40">
        <f t="shared" si="48"/>
        <v>1</v>
      </c>
      <c r="T189" s="43">
        <f t="shared" si="49"/>
        <v>1</v>
      </c>
      <c r="U189" s="3">
        <f>O189*Dati!$B$3+Simulazione!P189*Dati!$B$4+Simulazione!Q189*Dati!$B$5+Simulazione!R189*Dati!$B$6</f>
        <v>40000</v>
      </c>
      <c r="V189" s="35">
        <f>IF(R189*Dati!$Q$6&lt;K189,R189*Dati!$Q$6,K189)</f>
        <v>108</v>
      </c>
      <c r="W189" s="35">
        <f>IF(R189*Dati!$P$6+SUM(V189:V189)&lt;K189,R189*Dati!$P$6,K189-SUM(V189:V189))</f>
        <v>132</v>
      </c>
      <c r="X189" s="35">
        <f>IF(R189*Dati!$O$6+SUM(V189:W189)&lt;K189,R189*Dati!$O$6,K189-SUM(V189:W189))</f>
        <v>0</v>
      </c>
      <c r="Y189" s="35">
        <f>IF(R189*Dati!$N$6+SUM(V189:X189)&lt;K189,R189*Dati!$N$6,K189-SUM(V189:X189))</f>
        <v>0</v>
      </c>
      <c r="Z189" s="35">
        <f>IF($Q189*Dati!$Q$5+SUM(V189:Y189)&lt;$K189,$Q189*Dati!$Q$5,$K189-SUM(V189:Y189))</f>
        <v>0</v>
      </c>
      <c r="AA189" s="35">
        <f>IF($Q189*Dati!$P$5+SUM(V189:Z189)&lt;$K189,$Q189*Dati!$P$5,$K189-SUM(V189:Z189))</f>
        <v>0</v>
      </c>
      <c r="AB189" s="35">
        <f>IF($Q189*Dati!$O$5+SUM(V189:AA189)&lt;$K189,$Q189*Dati!$O$5,$K189-SUM(V189:AA189))</f>
        <v>0</v>
      </c>
      <c r="AC189" s="35">
        <f>IF($Q189*Dati!$N$5+SUM(V189:AB189)&lt;$K189,$Q189*Dati!$N$5,$K189-SUM(V189:AB189))</f>
        <v>0</v>
      </c>
      <c r="AD189" s="35">
        <f>IF($P189*Dati!$Q$4+SUM(V189:AC189)&lt;$K189,$P189*Dati!$Q$4,$K189-SUM(V189:AC189))</f>
        <v>0</v>
      </c>
      <c r="AE189" s="35">
        <f>IF($P189*Dati!$P$4+SUM(V189:AD189)&lt;$K189,$P189*Dati!$P$4,$K189-SUM(V189:AD189))</f>
        <v>0</v>
      </c>
      <c r="AF189" s="35">
        <f>IF($P189*Dati!$O$4+SUM(V189:AE189)&lt;$K189,$P189*Dati!$O$4,$K189-SUM(V189:AE189))</f>
        <v>0</v>
      </c>
      <c r="AG189" s="35">
        <f>IF($P189*Dati!$N$4+SUM(V189:AF189)&lt;$K189,$P189*Dati!$N$4,$K189-SUM(V189:AF189))</f>
        <v>0</v>
      </c>
      <c r="AH189" s="35">
        <f>IF($O189*Dati!$Q$3+SUM(V189:AG189)&lt;$K189,$O189*Dati!$Q$3,$K189-SUM(V189:AG189))</f>
        <v>0</v>
      </c>
      <c r="AI189" s="35">
        <f>IF($O189*Dati!$P$3+SUM(V189:AH189)&lt;$K189,$O189*Dati!$P$3,$K189-SUM(V189:AH189))</f>
        <v>0</v>
      </c>
      <c r="AJ189" s="35">
        <f>IF($O189*Dati!$O$3+SUM(V189:AI189)&lt;$K189,$O189*Dati!$O$3,$K189-SUM(V189:AI189))</f>
        <v>0</v>
      </c>
      <c r="AK189" s="35">
        <f>IF($O189*Dati!$N$3+SUM(V189:AJ189)&lt;$K189,$O189*Dati!$N$3,$K189-SUM(V189:AJ189))</f>
        <v>0</v>
      </c>
      <c r="AL189" s="35">
        <f t="shared" si="50"/>
        <v>240</v>
      </c>
      <c r="AM189" s="3">
        <f>(V189*Dati!$U$6+W189*Dati!$T$6+X189*Dati!$S$6+Y189*Dati!$R$6)+(Z189*Dati!$U$5+AA189*Dati!$T$5+AB189*Dati!$S$5+AC189*Dati!$R$5)+(AD189*Dati!$U$4+AE189*Dati!$T$4+AF189*Dati!$S$4+AG189*Dati!$R$4)+(AH189*Dati!$U$3+AI189*Dati!$T$3+AJ189*Dati!$S$3+AK189*Dati!$R$3)</f>
        <v>91380</v>
      </c>
      <c r="AN189" s="34">
        <f t="shared" si="72"/>
        <v>1</v>
      </c>
      <c r="AO189" s="34">
        <f t="shared" si="72"/>
        <v>0</v>
      </c>
      <c r="AP189" s="34">
        <f t="shared" si="65"/>
        <v>0</v>
      </c>
      <c r="AQ189" s="34">
        <f t="shared" si="66"/>
        <v>0</v>
      </c>
      <c r="AR189" s="6">
        <f>AN189*Dati!$B$21+AO189*Dati!$B$22+AP189*Dati!$B$23+AQ189*Dati!$B$24</f>
        <v>2000</v>
      </c>
    </row>
    <row r="190" spans="1:44" x14ac:dyDescent="0.25">
      <c r="A190" s="49"/>
      <c r="B190" s="11">
        <f t="shared" si="51"/>
        <v>188</v>
      </c>
      <c r="C190" s="3">
        <f t="shared" si="52"/>
        <v>4484352.5999999922</v>
      </c>
      <c r="D190" s="3">
        <f t="shared" si="53"/>
        <v>41380</v>
      </c>
      <c r="E190" s="3">
        <f>IF(D190&gt;0,(IF(D190&lt;Dati!$B$46,D190*Dati!$B$47,Dati!$B$46*Dati!$B$47)+IF(IF(D190-Dati!$B$46&gt;0,D190-Dati!$B$46,0)&lt;(Dati!$C$46-Dati!$B$46),IF(D190-Dati!$B$46&gt;0,D190-Dati!$B$46,0)*Dati!$C$47,(Dati!$C$46-Dati!$B$46)*Dati!$C$47)+IF(IF(D190-Dati!$C$46&gt;0,D190-Dati!$C$46,0)&lt;(Dati!$D$46-Dati!$C$46),IF(D190-Dati!$C$46&gt;0,D190-Dati!$C$46,0)*Dati!$D$47,(Dati!$D$46-Dati!$C$46)*Dati!$D$47)+IF(IF(D190-Dati!$D$46&gt;0,D190-Dati!$D$46,0)&lt;(Dati!$E$46-Dati!$D$46),IF(D190-Dati!$D$46&gt;0,D190-Dati!$D$46,0)*Dati!$E$47,(Dati!$E$46-Dati!$D$46)*Dati!$E$47)+IF(D190-Dati!$E$46&gt;0,D190-Dati!$E$46,0)*Dati!$F$47),0)</f>
        <v>17224.233333333334</v>
      </c>
      <c r="F190" s="3">
        <f t="shared" si="47"/>
        <v>24155.766666666666</v>
      </c>
      <c r="G190" s="39">
        <f t="shared" si="54"/>
        <v>1</v>
      </c>
      <c r="H190" s="39">
        <f t="shared" si="55"/>
        <v>0</v>
      </c>
      <c r="I190" s="39">
        <f t="shared" si="56"/>
        <v>0</v>
      </c>
      <c r="J190" s="39">
        <f t="shared" si="57"/>
        <v>0</v>
      </c>
      <c r="K190" s="37">
        <f>G190*Dati!$F$9+H190*Dati!$F$10+I190*Dati!$F$11+Simulazione!J190*Dati!$F$12</f>
        <v>450</v>
      </c>
      <c r="L190" s="37">
        <f>G190*Dati!$H$9+H190*Dati!$H$10+I190*Dati!$H$11+Simulazione!J190*Dati!$H$12</f>
        <v>1</v>
      </c>
      <c r="M190" s="9">
        <f>G190*Dati!$E$9+H190*Dati!$E$10+I190*Dati!$E$11+Simulazione!J190*Dati!$E$12</f>
        <v>8000</v>
      </c>
      <c r="N190" s="9">
        <f>IF(G190-G189=0,0,(G190-G189)*Dati!$J$9)+IF(H190-H189=0,0,(H190-H189)*Dati!$J$10)+IF(I190-I189=0,0,(I190-I189)*Dati!$J$11)+IF(J190-J189=0,0,(J190-J189)*Dati!$J$12)</f>
        <v>0</v>
      </c>
      <c r="O190" s="34">
        <f t="shared" si="67"/>
        <v>0</v>
      </c>
      <c r="P190" s="34">
        <f t="shared" si="68"/>
        <v>0</v>
      </c>
      <c r="Q190" s="34">
        <f t="shared" si="69"/>
        <v>0</v>
      </c>
      <c r="R190" s="34">
        <f t="shared" si="70"/>
        <v>1</v>
      </c>
      <c r="S190" s="40">
        <f t="shared" si="48"/>
        <v>1</v>
      </c>
      <c r="T190" s="43">
        <f t="shared" si="49"/>
        <v>1</v>
      </c>
      <c r="U190" s="3">
        <f>O190*Dati!$B$3+Simulazione!P190*Dati!$B$4+Simulazione!Q190*Dati!$B$5+Simulazione!R190*Dati!$B$6</f>
        <v>40000</v>
      </c>
      <c r="V190" s="35">
        <f>IF(R190*Dati!$Q$6&lt;K190,R190*Dati!$Q$6,K190)</f>
        <v>108</v>
      </c>
      <c r="W190" s="35">
        <f>IF(R190*Dati!$P$6+SUM(V190:V190)&lt;K190,R190*Dati!$P$6,K190-SUM(V190:V190))</f>
        <v>132</v>
      </c>
      <c r="X190" s="35">
        <f>IF(R190*Dati!$O$6+SUM(V190:W190)&lt;K190,R190*Dati!$O$6,K190-SUM(V190:W190))</f>
        <v>0</v>
      </c>
      <c r="Y190" s="35">
        <f>IF(R190*Dati!$N$6+SUM(V190:X190)&lt;K190,R190*Dati!$N$6,K190-SUM(V190:X190))</f>
        <v>0</v>
      </c>
      <c r="Z190" s="35">
        <f>IF($Q190*Dati!$Q$5+SUM(V190:Y190)&lt;$K190,$Q190*Dati!$Q$5,$K190-SUM(V190:Y190))</f>
        <v>0</v>
      </c>
      <c r="AA190" s="35">
        <f>IF($Q190*Dati!$P$5+SUM(V190:Z190)&lt;$K190,$Q190*Dati!$P$5,$K190-SUM(V190:Z190))</f>
        <v>0</v>
      </c>
      <c r="AB190" s="35">
        <f>IF($Q190*Dati!$O$5+SUM(V190:AA190)&lt;$K190,$Q190*Dati!$O$5,$K190-SUM(V190:AA190))</f>
        <v>0</v>
      </c>
      <c r="AC190" s="35">
        <f>IF($Q190*Dati!$N$5+SUM(V190:AB190)&lt;$K190,$Q190*Dati!$N$5,$K190-SUM(V190:AB190))</f>
        <v>0</v>
      </c>
      <c r="AD190" s="35">
        <f>IF($P190*Dati!$Q$4+SUM(V190:AC190)&lt;$K190,$P190*Dati!$Q$4,$K190-SUM(V190:AC190))</f>
        <v>0</v>
      </c>
      <c r="AE190" s="35">
        <f>IF($P190*Dati!$P$4+SUM(V190:AD190)&lt;$K190,$P190*Dati!$P$4,$K190-SUM(V190:AD190))</f>
        <v>0</v>
      </c>
      <c r="AF190" s="35">
        <f>IF($P190*Dati!$O$4+SUM(V190:AE190)&lt;$K190,$P190*Dati!$O$4,$K190-SUM(V190:AE190))</f>
        <v>0</v>
      </c>
      <c r="AG190" s="35">
        <f>IF($P190*Dati!$N$4+SUM(V190:AF190)&lt;$K190,$P190*Dati!$N$4,$K190-SUM(V190:AF190))</f>
        <v>0</v>
      </c>
      <c r="AH190" s="35">
        <f>IF($O190*Dati!$Q$3+SUM(V190:AG190)&lt;$K190,$O190*Dati!$Q$3,$K190-SUM(V190:AG190))</f>
        <v>0</v>
      </c>
      <c r="AI190" s="35">
        <f>IF($O190*Dati!$P$3+SUM(V190:AH190)&lt;$K190,$O190*Dati!$P$3,$K190-SUM(V190:AH190))</f>
        <v>0</v>
      </c>
      <c r="AJ190" s="35">
        <f>IF($O190*Dati!$O$3+SUM(V190:AI190)&lt;$K190,$O190*Dati!$O$3,$K190-SUM(V190:AI190))</f>
        <v>0</v>
      </c>
      <c r="AK190" s="35">
        <f>IF($O190*Dati!$N$3+SUM(V190:AJ190)&lt;$K190,$O190*Dati!$N$3,$K190-SUM(V190:AJ190))</f>
        <v>0</v>
      </c>
      <c r="AL190" s="35">
        <f t="shared" si="50"/>
        <v>240</v>
      </c>
      <c r="AM190" s="3">
        <f>(V190*Dati!$U$6+W190*Dati!$T$6+X190*Dati!$S$6+Y190*Dati!$R$6)+(Z190*Dati!$U$5+AA190*Dati!$T$5+AB190*Dati!$S$5+AC190*Dati!$R$5)+(AD190*Dati!$U$4+AE190*Dati!$T$4+AF190*Dati!$S$4+AG190*Dati!$R$4)+(AH190*Dati!$U$3+AI190*Dati!$T$3+AJ190*Dati!$S$3+AK190*Dati!$R$3)</f>
        <v>91380</v>
      </c>
      <c r="AN190" s="34">
        <f t="shared" si="72"/>
        <v>1</v>
      </c>
      <c r="AO190" s="34">
        <f t="shared" si="72"/>
        <v>0</v>
      </c>
      <c r="AP190" s="34">
        <f t="shared" si="65"/>
        <v>0</v>
      </c>
      <c r="AQ190" s="34">
        <f t="shared" si="66"/>
        <v>0</v>
      </c>
      <c r="AR190" s="6">
        <f>AN190*Dati!$B$21+AO190*Dati!$B$22+AP190*Dati!$B$23+AQ190*Dati!$B$24</f>
        <v>2000</v>
      </c>
    </row>
    <row r="191" spans="1:44" x14ac:dyDescent="0.25">
      <c r="A191" s="49"/>
      <c r="B191" s="11">
        <f t="shared" si="51"/>
        <v>189</v>
      </c>
      <c r="C191" s="3">
        <f t="shared" si="52"/>
        <v>4508508.3666666588</v>
      </c>
      <c r="D191" s="3">
        <f t="shared" si="53"/>
        <v>41380</v>
      </c>
      <c r="E191" s="3">
        <f>IF(D191&gt;0,(IF(D191&lt;Dati!$B$46,D191*Dati!$B$47,Dati!$B$46*Dati!$B$47)+IF(IF(D191-Dati!$B$46&gt;0,D191-Dati!$B$46,0)&lt;(Dati!$C$46-Dati!$B$46),IF(D191-Dati!$B$46&gt;0,D191-Dati!$B$46,0)*Dati!$C$47,(Dati!$C$46-Dati!$B$46)*Dati!$C$47)+IF(IF(D191-Dati!$C$46&gt;0,D191-Dati!$C$46,0)&lt;(Dati!$D$46-Dati!$C$46),IF(D191-Dati!$C$46&gt;0,D191-Dati!$C$46,0)*Dati!$D$47,(Dati!$D$46-Dati!$C$46)*Dati!$D$47)+IF(IF(D191-Dati!$D$46&gt;0,D191-Dati!$D$46,0)&lt;(Dati!$E$46-Dati!$D$46),IF(D191-Dati!$D$46&gt;0,D191-Dati!$D$46,0)*Dati!$E$47,(Dati!$E$46-Dati!$D$46)*Dati!$E$47)+IF(D191-Dati!$E$46&gt;0,D191-Dati!$E$46,0)*Dati!$F$47),0)</f>
        <v>17224.233333333334</v>
      </c>
      <c r="F191" s="3">
        <f t="shared" si="47"/>
        <v>24155.766666666666</v>
      </c>
      <c r="G191" s="39">
        <f t="shared" si="54"/>
        <v>1</v>
      </c>
      <c r="H191" s="39">
        <f t="shared" si="55"/>
        <v>0</v>
      </c>
      <c r="I191" s="39">
        <f t="shared" si="56"/>
        <v>0</v>
      </c>
      <c r="J191" s="39">
        <f t="shared" si="57"/>
        <v>0</v>
      </c>
      <c r="K191" s="37">
        <f>G191*Dati!$F$9+H191*Dati!$F$10+I191*Dati!$F$11+Simulazione!J191*Dati!$F$12</f>
        <v>450</v>
      </c>
      <c r="L191" s="37">
        <f>G191*Dati!$H$9+H191*Dati!$H$10+I191*Dati!$H$11+Simulazione!J191*Dati!$H$12</f>
        <v>1</v>
      </c>
      <c r="M191" s="9">
        <f>G191*Dati!$E$9+H191*Dati!$E$10+I191*Dati!$E$11+Simulazione!J191*Dati!$E$12</f>
        <v>8000</v>
      </c>
      <c r="N191" s="9">
        <f>IF(G191-G190=0,0,(G191-G190)*Dati!$J$9)+IF(H191-H190=0,0,(H191-H190)*Dati!$J$10)+IF(I191-I190=0,0,(I191-I190)*Dati!$J$11)+IF(J191-J190=0,0,(J191-J190)*Dati!$J$12)</f>
        <v>0</v>
      </c>
      <c r="O191" s="34">
        <f t="shared" si="67"/>
        <v>0</v>
      </c>
      <c r="P191" s="34">
        <f t="shared" si="68"/>
        <v>0</v>
      </c>
      <c r="Q191" s="34">
        <f t="shared" si="69"/>
        <v>0</v>
      </c>
      <c r="R191" s="34">
        <f t="shared" si="70"/>
        <v>1</v>
      </c>
      <c r="S191" s="40">
        <f t="shared" si="48"/>
        <v>1</v>
      </c>
      <c r="T191" s="43">
        <f t="shared" si="49"/>
        <v>1</v>
      </c>
      <c r="U191" s="3">
        <f>O191*Dati!$B$3+Simulazione!P191*Dati!$B$4+Simulazione!Q191*Dati!$B$5+Simulazione!R191*Dati!$B$6</f>
        <v>40000</v>
      </c>
      <c r="V191" s="35">
        <f>IF(R191*Dati!$Q$6&lt;K191,R191*Dati!$Q$6,K191)</f>
        <v>108</v>
      </c>
      <c r="W191" s="35">
        <f>IF(R191*Dati!$P$6+SUM(V191:V191)&lt;K191,R191*Dati!$P$6,K191-SUM(V191:V191))</f>
        <v>132</v>
      </c>
      <c r="X191" s="35">
        <f>IF(R191*Dati!$O$6+SUM(V191:W191)&lt;K191,R191*Dati!$O$6,K191-SUM(V191:W191))</f>
        <v>0</v>
      </c>
      <c r="Y191" s="35">
        <f>IF(R191*Dati!$N$6+SUM(V191:X191)&lt;K191,R191*Dati!$N$6,K191-SUM(V191:X191))</f>
        <v>0</v>
      </c>
      <c r="Z191" s="35">
        <f>IF($Q191*Dati!$Q$5+SUM(V191:Y191)&lt;$K191,$Q191*Dati!$Q$5,$K191-SUM(V191:Y191))</f>
        <v>0</v>
      </c>
      <c r="AA191" s="35">
        <f>IF($Q191*Dati!$P$5+SUM(V191:Z191)&lt;$K191,$Q191*Dati!$P$5,$K191-SUM(V191:Z191))</f>
        <v>0</v>
      </c>
      <c r="AB191" s="35">
        <f>IF($Q191*Dati!$O$5+SUM(V191:AA191)&lt;$K191,$Q191*Dati!$O$5,$K191-SUM(V191:AA191))</f>
        <v>0</v>
      </c>
      <c r="AC191" s="35">
        <f>IF($Q191*Dati!$N$5+SUM(V191:AB191)&lt;$K191,$Q191*Dati!$N$5,$K191-SUM(V191:AB191))</f>
        <v>0</v>
      </c>
      <c r="AD191" s="35">
        <f>IF($P191*Dati!$Q$4+SUM(V191:AC191)&lt;$K191,$P191*Dati!$Q$4,$K191-SUM(V191:AC191))</f>
        <v>0</v>
      </c>
      <c r="AE191" s="35">
        <f>IF($P191*Dati!$P$4+SUM(V191:AD191)&lt;$K191,$P191*Dati!$P$4,$K191-SUM(V191:AD191))</f>
        <v>0</v>
      </c>
      <c r="AF191" s="35">
        <f>IF($P191*Dati!$O$4+SUM(V191:AE191)&lt;$K191,$P191*Dati!$O$4,$K191-SUM(V191:AE191))</f>
        <v>0</v>
      </c>
      <c r="AG191" s="35">
        <f>IF($P191*Dati!$N$4+SUM(V191:AF191)&lt;$K191,$P191*Dati!$N$4,$K191-SUM(V191:AF191))</f>
        <v>0</v>
      </c>
      <c r="AH191" s="35">
        <f>IF($O191*Dati!$Q$3+SUM(V191:AG191)&lt;$K191,$O191*Dati!$Q$3,$K191-SUM(V191:AG191))</f>
        <v>0</v>
      </c>
      <c r="AI191" s="35">
        <f>IF($O191*Dati!$P$3+SUM(V191:AH191)&lt;$K191,$O191*Dati!$P$3,$K191-SUM(V191:AH191))</f>
        <v>0</v>
      </c>
      <c r="AJ191" s="35">
        <f>IF($O191*Dati!$O$3+SUM(V191:AI191)&lt;$K191,$O191*Dati!$O$3,$K191-SUM(V191:AI191))</f>
        <v>0</v>
      </c>
      <c r="AK191" s="35">
        <f>IF($O191*Dati!$N$3+SUM(V191:AJ191)&lt;$K191,$O191*Dati!$N$3,$K191-SUM(V191:AJ191))</f>
        <v>0</v>
      </c>
      <c r="AL191" s="35">
        <f t="shared" si="50"/>
        <v>240</v>
      </c>
      <c r="AM191" s="3">
        <f>(V191*Dati!$U$6+W191*Dati!$T$6+X191*Dati!$S$6+Y191*Dati!$R$6)+(Z191*Dati!$U$5+AA191*Dati!$T$5+AB191*Dati!$S$5+AC191*Dati!$R$5)+(AD191*Dati!$U$4+AE191*Dati!$T$4+AF191*Dati!$S$4+AG191*Dati!$R$4)+(AH191*Dati!$U$3+AI191*Dati!$T$3+AJ191*Dati!$S$3+AK191*Dati!$R$3)</f>
        <v>91380</v>
      </c>
      <c r="AN191" s="34">
        <f t="shared" si="72"/>
        <v>1</v>
      </c>
      <c r="AO191" s="34">
        <f t="shared" si="72"/>
        <v>0</v>
      </c>
      <c r="AP191" s="34">
        <f t="shared" si="65"/>
        <v>0</v>
      </c>
      <c r="AQ191" s="34">
        <f t="shared" si="66"/>
        <v>0</v>
      </c>
      <c r="AR191" s="6">
        <f>AN191*Dati!$B$21+AO191*Dati!$B$22+AP191*Dati!$B$23+AQ191*Dati!$B$24</f>
        <v>2000</v>
      </c>
    </row>
    <row r="192" spans="1:44" x14ac:dyDescent="0.25">
      <c r="A192" s="49"/>
      <c r="B192" s="11">
        <f t="shared" si="51"/>
        <v>190</v>
      </c>
      <c r="C192" s="3">
        <f t="shared" si="52"/>
        <v>4532664.1333333254</v>
      </c>
      <c r="D192" s="3">
        <f t="shared" si="53"/>
        <v>41380</v>
      </c>
      <c r="E192" s="3">
        <f>IF(D192&gt;0,(IF(D192&lt;Dati!$B$46,D192*Dati!$B$47,Dati!$B$46*Dati!$B$47)+IF(IF(D192-Dati!$B$46&gt;0,D192-Dati!$B$46,0)&lt;(Dati!$C$46-Dati!$B$46),IF(D192-Dati!$B$46&gt;0,D192-Dati!$B$46,0)*Dati!$C$47,(Dati!$C$46-Dati!$B$46)*Dati!$C$47)+IF(IF(D192-Dati!$C$46&gt;0,D192-Dati!$C$46,0)&lt;(Dati!$D$46-Dati!$C$46),IF(D192-Dati!$C$46&gt;0,D192-Dati!$C$46,0)*Dati!$D$47,(Dati!$D$46-Dati!$C$46)*Dati!$D$47)+IF(IF(D192-Dati!$D$46&gt;0,D192-Dati!$D$46,0)&lt;(Dati!$E$46-Dati!$D$46),IF(D192-Dati!$D$46&gt;0,D192-Dati!$D$46,0)*Dati!$E$47,(Dati!$E$46-Dati!$D$46)*Dati!$E$47)+IF(D192-Dati!$E$46&gt;0,D192-Dati!$E$46,0)*Dati!$F$47),0)</f>
        <v>17224.233333333334</v>
      </c>
      <c r="F192" s="3">
        <f t="shared" si="47"/>
        <v>24155.766666666666</v>
      </c>
      <c r="G192" s="39">
        <f t="shared" si="54"/>
        <v>1</v>
      </c>
      <c r="H192" s="39">
        <f t="shared" si="55"/>
        <v>0</v>
      </c>
      <c r="I192" s="39">
        <f t="shared" si="56"/>
        <v>0</v>
      </c>
      <c r="J192" s="39">
        <f t="shared" si="57"/>
        <v>0</v>
      </c>
      <c r="K192" s="37">
        <f>G192*Dati!$F$9+H192*Dati!$F$10+I192*Dati!$F$11+Simulazione!J192*Dati!$F$12</f>
        <v>450</v>
      </c>
      <c r="L192" s="37">
        <f>G192*Dati!$H$9+H192*Dati!$H$10+I192*Dati!$H$11+Simulazione!J192*Dati!$H$12</f>
        <v>1</v>
      </c>
      <c r="M192" s="9">
        <f>G192*Dati!$E$9+H192*Dati!$E$10+I192*Dati!$E$11+Simulazione!J192*Dati!$E$12</f>
        <v>8000</v>
      </c>
      <c r="N192" s="9">
        <f>IF(G192-G191=0,0,(G192-G191)*Dati!$J$9)+IF(H192-H191=0,0,(H192-H191)*Dati!$J$10)+IF(I192-I191=0,0,(I192-I191)*Dati!$J$11)+IF(J192-J191=0,0,(J192-J191)*Dati!$J$12)</f>
        <v>0</v>
      </c>
      <c r="O192" s="34">
        <f t="shared" si="67"/>
        <v>0</v>
      </c>
      <c r="P192" s="34">
        <f t="shared" si="68"/>
        <v>0</v>
      </c>
      <c r="Q192" s="34">
        <f t="shared" si="69"/>
        <v>0</v>
      </c>
      <c r="R192" s="34">
        <f t="shared" si="70"/>
        <v>1</v>
      </c>
      <c r="S192" s="40">
        <f t="shared" si="48"/>
        <v>1</v>
      </c>
      <c r="T192" s="43">
        <f t="shared" si="49"/>
        <v>1</v>
      </c>
      <c r="U192" s="3">
        <f>O192*Dati!$B$3+Simulazione!P192*Dati!$B$4+Simulazione!Q192*Dati!$B$5+Simulazione!R192*Dati!$B$6</f>
        <v>40000</v>
      </c>
      <c r="V192" s="35">
        <f>IF(R192*Dati!$Q$6&lt;K192,R192*Dati!$Q$6,K192)</f>
        <v>108</v>
      </c>
      <c r="W192" s="35">
        <f>IF(R192*Dati!$P$6+SUM(V192:V192)&lt;K192,R192*Dati!$P$6,K192-SUM(V192:V192))</f>
        <v>132</v>
      </c>
      <c r="X192" s="35">
        <f>IF(R192*Dati!$O$6+SUM(V192:W192)&lt;K192,R192*Dati!$O$6,K192-SUM(V192:W192))</f>
        <v>0</v>
      </c>
      <c r="Y192" s="35">
        <f>IF(R192*Dati!$N$6+SUM(V192:X192)&lt;K192,R192*Dati!$N$6,K192-SUM(V192:X192))</f>
        <v>0</v>
      </c>
      <c r="Z192" s="35">
        <f>IF($Q192*Dati!$Q$5+SUM(V192:Y192)&lt;$K192,$Q192*Dati!$Q$5,$K192-SUM(V192:Y192))</f>
        <v>0</v>
      </c>
      <c r="AA192" s="35">
        <f>IF($Q192*Dati!$P$5+SUM(V192:Z192)&lt;$K192,$Q192*Dati!$P$5,$K192-SUM(V192:Z192))</f>
        <v>0</v>
      </c>
      <c r="AB192" s="35">
        <f>IF($Q192*Dati!$O$5+SUM(V192:AA192)&lt;$K192,$Q192*Dati!$O$5,$K192-SUM(V192:AA192))</f>
        <v>0</v>
      </c>
      <c r="AC192" s="35">
        <f>IF($Q192*Dati!$N$5+SUM(V192:AB192)&lt;$K192,$Q192*Dati!$N$5,$K192-SUM(V192:AB192))</f>
        <v>0</v>
      </c>
      <c r="AD192" s="35">
        <f>IF($P192*Dati!$Q$4+SUM(V192:AC192)&lt;$K192,$P192*Dati!$Q$4,$K192-SUM(V192:AC192))</f>
        <v>0</v>
      </c>
      <c r="AE192" s="35">
        <f>IF($P192*Dati!$P$4+SUM(V192:AD192)&lt;$K192,$P192*Dati!$P$4,$K192-SUM(V192:AD192))</f>
        <v>0</v>
      </c>
      <c r="AF192" s="35">
        <f>IF($P192*Dati!$O$4+SUM(V192:AE192)&lt;$K192,$P192*Dati!$O$4,$K192-SUM(V192:AE192))</f>
        <v>0</v>
      </c>
      <c r="AG192" s="35">
        <f>IF($P192*Dati!$N$4+SUM(V192:AF192)&lt;$K192,$P192*Dati!$N$4,$K192-SUM(V192:AF192))</f>
        <v>0</v>
      </c>
      <c r="AH192" s="35">
        <f>IF($O192*Dati!$Q$3+SUM(V192:AG192)&lt;$K192,$O192*Dati!$Q$3,$K192-SUM(V192:AG192))</f>
        <v>0</v>
      </c>
      <c r="AI192" s="35">
        <f>IF($O192*Dati!$P$3+SUM(V192:AH192)&lt;$K192,$O192*Dati!$P$3,$K192-SUM(V192:AH192))</f>
        <v>0</v>
      </c>
      <c r="AJ192" s="35">
        <f>IF($O192*Dati!$O$3+SUM(V192:AI192)&lt;$K192,$O192*Dati!$O$3,$K192-SUM(V192:AI192))</f>
        <v>0</v>
      </c>
      <c r="AK192" s="35">
        <f>IF($O192*Dati!$N$3+SUM(V192:AJ192)&lt;$K192,$O192*Dati!$N$3,$K192-SUM(V192:AJ192))</f>
        <v>0</v>
      </c>
      <c r="AL192" s="35">
        <f t="shared" si="50"/>
        <v>240</v>
      </c>
      <c r="AM192" s="3">
        <f>(V192*Dati!$U$6+W192*Dati!$T$6+X192*Dati!$S$6+Y192*Dati!$R$6)+(Z192*Dati!$U$5+AA192*Dati!$T$5+AB192*Dati!$S$5+AC192*Dati!$R$5)+(AD192*Dati!$U$4+AE192*Dati!$T$4+AF192*Dati!$S$4+AG192*Dati!$R$4)+(AH192*Dati!$U$3+AI192*Dati!$T$3+AJ192*Dati!$S$3+AK192*Dati!$R$3)</f>
        <v>91380</v>
      </c>
      <c r="AN192" s="34">
        <f t="shared" si="72"/>
        <v>1</v>
      </c>
      <c r="AO192" s="34">
        <f t="shared" si="72"/>
        <v>0</v>
      </c>
      <c r="AP192" s="34">
        <f t="shared" si="65"/>
        <v>0</v>
      </c>
      <c r="AQ192" s="34">
        <f t="shared" si="66"/>
        <v>0</v>
      </c>
      <c r="AR192" s="6">
        <f>AN192*Dati!$B$21+AO192*Dati!$B$22+AP192*Dati!$B$23+AQ192*Dati!$B$24</f>
        <v>2000</v>
      </c>
    </row>
    <row r="193" spans="1:44" x14ac:dyDescent="0.25">
      <c r="A193" s="49"/>
      <c r="B193" s="11">
        <f t="shared" si="51"/>
        <v>191</v>
      </c>
      <c r="C193" s="3">
        <f t="shared" si="52"/>
        <v>4556819.899999992</v>
      </c>
      <c r="D193" s="3">
        <f t="shared" si="53"/>
        <v>41380</v>
      </c>
      <c r="E193" s="3">
        <f>IF(D193&gt;0,(IF(D193&lt;Dati!$B$46,D193*Dati!$B$47,Dati!$B$46*Dati!$B$47)+IF(IF(D193-Dati!$B$46&gt;0,D193-Dati!$B$46,0)&lt;(Dati!$C$46-Dati!$B$46),IF(D193-Dati!$B$46&gt;0,D193-Dati!$B$46,0)*Dati!$C$47,(Dati!$C$46-Dati!$B$46)*Dati!$C$47)+IF(IF(D193-Dati!$C$46&gt;0,D193-Dati!$C$46,0)&lt;(Dati!$D$46-Dati!$C$46),IF(D193-Dati!$C$46&gt;0,D193-Dati!$C$46,0)*Dati!$D$47,(Dati!$D$46-Dati!$C$46)*Dati!$D$47)+IF(IF(D193-Dati!$D$46&gt;0,D193-Dati!$D$46,0)&lt;(Dati!$E$46-Dati!$D$46),IF(D193-Dati!$D$46&gt;0,D193-Dati!$D$46,0)*Dati!$E$47,(Dati!$E$46-Dati!$D$46)*Dati!$E$47)+IF(D193-Dati!$E$46&gt;0,D193-Dati!$E$46,0)*Dati!$F$47),0)</f>
        <v>17224.233333333334</v>
      </c>
      <c r="F193" s="3">
        <f t="shared" si="47"/>
        <v>24155.766666666666</v>
      </c>
      <c r="G193" s="39">
        <f t="shared" si="54"/>
        <v>1</v>
      </c>
      <c r="H193" s="39">
        <f t="shared" si="55"/>
        <v>0</v>
      </c>
      <c r="I193" s="39">
        <f t="shared" si="56"/>
        <v>0</v>
      </c>
      <c r="J193" s="39">
        <f t="shared" si="57"/>
        <v>0</v>
      </c>
      <c r="K193" s="37">
        <f>G193*Dati!$F$9+H193*Dati!$F$10+I193*Dati!$F$11+Simulazione!J193*Dati!$F$12</f>
        <v>450</v>
      </c>
      <c r="L193" s="37">
        <f>G193*Dati!$H$9+H193*Dati!$H$10+I193*Dati!$H$11+Simulazione!J193*Dati!$H$12</f>
        <v>1</v>
      </c>
      <c r="M193" s="9">
        <f>G193*Dati!$E$9+H193*Dati!$E$10+I193*Dati!$E$11+Simulazione!J193*Dati!$E$12</f>
        <v>8000</v>
      </c>
      <c r="N193" s="9">
        <f>IF(G193-G192=0,0,(G193-G192)*Dati!$J$9)+IF(H193-H192=0,0,(H193-H192)*Dati!$J$10)+IF(I193-I192=0,0,(I193-I192)*Dati!$J$11)+IF(J193-J192=0,0,(J193-J192)*Dati!$J$12)</f>
        <v>0</v>
      </c>
      <c r="O193" s="34">
        <f t="shared" si="67"/>
        <v>0</v>
      </c>
      <c r="P193" s="34">
        <f t="shared" si="68"/>
        <v>0</v>
      </c>
      <c r="Q193" s="34">
        <f t="shared" si="69"/>
        <v>0</v>
      </c>
      <c r="R193" s="34">
        <f t="shared" si="70"/>
        <v>1</v>
      </c>
      <c r="S193" s="40">
        <f t="shared" si="48"/>
        <v>1</v>
      </c>
      <c r="T193" s="43">
        <f t="shared" si="49"/>
        <v>1</v>
      </c>
      <c r="U193" s="3">
        <f>O193*Dati!$B$3+Simulazione!P193*Dati!$B$4+Simulazione!Q193*Dati!$B$5+Simulazione!R193*Dati!$B$6</f>
        <v>40000</v>
      </c>
      <c r="V193" s="35">
        <f>IF(R193*Dati!$Q$6&lt;K193,R193*Dati!$Q$6,K193)</f>
        <v>108</v>
      </c>
      <c r="W193" s="35">
        <f>IF(R193*Dati!$P$6+SUM(V193:V193)&lt;K193,R193*Dati!$P$6,K193-SUM(V193:V193))</f>
        <v>132</v>
      </c>
      <c r="X193" s="35">
        <f>IF(R193*Dati!$O$6+SUM(V193:W193)&lt;K193,R193*Dati!$O$6,K193-SUM(V193:W193))</f>
        <v>0</v>
      </c>
      <c r="Y193" s="35">
        <f>IF(R193*Dati!$N$6+SUM(V193:X193)&lt;K193,R193*Dati!$N$6,K193-SUM(V193:X193))</f>
        <v>0</v>
      </c>
      <c r="Z193" s="35">
        <f>IF($Q193*Dati!$Q$5+SUM(V193:Y193)&lt;$K193,$Q193*Dati!$Q$5,$K193-SUM(V193:Y193))</f>
        <v>0</v>
      </c>
      <c r="AA193" s="35">
        <f>IF($Q193*Dati!$P$5+SUM(V193:Z193)&lt;$K193,$Q193*Dati!$P$5,$K193-SUM(V193:Z193))</f>
        <v>0</v>
      </c>
      <c r="AB193" s="35">
        <f>IF($Q193*Dati!$O$5+SUM(V193:AA193)&lt;$K193,$Q193*Dati!$O$5,$K193-SUM(V193:AA193))</f>
        <v>0</v>
      </c>
      <c r="AC193" s="35">
        <f>IF($Q193*Dati!$N$5+SUM(V193:AB193)&lt;$K193,$Q193*Dati!$N$5,$K193-SUM(V193:AB193))</f>
        <v>0</v>
      </c>
      <c r="AD193" s="35">
        <f>IF($P193*Dati!$Q$4+SUM(V193:AC193)&lt;$K193,$P193*Dati!$Q$4,$K193-SUM(V193:AC193))</f>
        <v>0</v>
      </c>
      <c r="AE193" s="35">
        <f>IF($P193*Dati!$P$4+SUM(V193:AD193)&lt;$K193,$P193*Dati!$P$4,$K193-SUM(V193:AD193))</f>
        <v>0</v>
      </c>
      <c r="AF193" s="35">
        <f>IF($P193*Dati!$O$4+SUM(V193:AE193)&lt;$K193,$P193*Dati!$O$4,$K193-SUM(V193:AE193))</f>
        <v>0</v>
      </c>
      <c r="AG193" s="35">
        <f>IF($P193*Dati!$N$4+SUM(V193:AF193)&lt;$K193,$P193*Dati!$N$4,$K193-SUM(V193:AF193))</f>
        <v>0</v>
      </c>
      <c r="AH193" s="35">
        <f>IF($O193*Dati!$Q$3+SUM(V193:AG193)&lt;$K193,$O193*Dati!$Q$3,$K193-SUM(V193:AG193))</f>
        <v>0</v>
      </c>
      <c r="AI193" s="35">
        <f>IF($O193*Dati!$P$3+SUM(V193:AH193)&lt;$K193,$O193*Dati!$P$3,$K193-SUM(V193:AH193))</f>
        <v>0</v>
      </c>
      <c r="AJ193" s="35">
        <f>IF($O193*Dati!$O$3+SUM(V193:AI193)&lt;$K193,$O193*Dati!$O$3,$K193-SUM(V193:AI193))</f>
        <v>0</v>
      </c>
      <c r="AK193" s="35">
        <f>IF($O193*Dati!$N$3+SUM(V193:AJ193)&lt;$K193,$O193*Dati!$N$3,$K193-SUM(V193:AJ193))</f>
        <v>0</v>
      </c>
      <c r="AL193" s="35">
        <f t="shared" si="50"/>
        <v>240</v>
      </c>
      <c r="AM193" s="3">
        <f>(V193*Dati!$U$6+W193*Dati!$T$6+X193*Dati!$S$6+Y193*Dati!$R$6)+(Z193*Dati!$U$5+AA193*Dati!$T$5+AB193*Dati!$S$5+AC193*Dati!$R$5)+(AD193*Dati!$U$4+AE193*Dati!$T$4+AF193*Dati!$S$4+AG193*Dati!$R$4)+(AH193*Dati!$U$3+AI193*Dati!$T$3+AJ193*Dati!$S$3+AK193*Dati!$R$3)</f>
        <v>91380</v>
      </c>
      <c r="AN193" s="34">
        <f t="shared" si="72"/>
        <v>1</v>
      </c>
      <c r="AO193" s="34">
        <f t="shared" si="72"/>
        <v>0</v>
      </c>
      <c r="AP193" s="34">
        <f t="shared" si="65"/>
        <v>0</v>
      </c>
      <c r="AQ193" s="34">
        <f t="shared" si="66"/>
        <v>0</v>
      </c>
      <c r="AR193" s="6">
        <f>AN193*Dati!$B$21+AO193*Dati!$B$22+AP193*Dati!$B$23+AQ193*Dati!$B$24</f>
        <v>2000</v>
      </c>
    </row>
    <row r="194" spans="1:44" x14ac:dyDescent="0.25">
      <c r="A194" s="50"/>
      <c r="B194" s="11">
        <f t="shared" si="51"/>
        <v>192</v>
      </c>
      <c r="C194" s="3">
        <f t="shared" si="52"/>
        <v>4580975.6666666586</v>
      </c>
      <c r="D194" s="3">
        <f t="shared" si="53"/>
        <v>41380</v>
      </c>
      <c r="E194" s="3">
        <f>IF(D194&gt;0,(IF(D194&lt;Dati!$B$46,D194*Dati!$B$47,Dati!$B$46*Dati!$B$47)+IF(IF(D194-Dati!$B$46&gt;0,D194-Dati!$B$46,0)&lt;(Dati!$C$46-Dati!$B$46),IF(D194-Dati!$B$46&gt;0,D194-Dati!$B$46,0)*Dati!$C$47,(Dati!$C$46-Dati!$B$46)*Dati!$C$47)+IF(IF(D194-Dati!$C$46&gt;0,D194-Dati!$C$46,0)&lt;(Dati!$D$46-Dati!$C$46),IF(D194-Dati!$C$46&gt;0,D194-Dati!$C$46,0)*Dati!$D$47,(Dati!$D$46-Dati!$C$46)*Dati!$D$47)+IF(IF(D194-Dati!$D$46&gt;0,D194-Dati!$D$46,0)&lt;(Dati!$E$46-Dati!$D$46),IF(D194-Dati!$D$46&gt;0,D194-Dati!$D$46,0)*Dati!$E$47,(Dati!$E$46-Dati!$D$46)*Dati!$E$47)+IF(D194-Dati!$E$46&gt;0,D194-Dati!$E$46,0)*Dati!$F$47),0)</f>
        <v>17224.233333333334</v>
      </c>
      <c r="F194" s="3">
        <f t="shared" si="47"/>
        <v>24155.766666666666</v>
      </c>
      <c r="G194" s="39">
        <f t="shared" si="54"/>
        <v>1</v>
      </c>
      <c r="H194" s="39">
        <f t="shared" si="55"/>
        <v>0</v>
      </c>
      <c r="I194" s="39">
        <f t="shared" si="56"/>
        <v>0</v>
      </c>
      <c r="J194" s="39">
        <f t="shared" si="57"/>
        <v>0</v>
      </c>
      <c r="K194" s="37">
        <f>G194*Dati!$F$9+H194*Dati!$F$10+I194*Dati!$F$11+Simulazione!J194*Dati!$F$12</f>
        <v>450</v>
      </c>
      <c r="L194" s="37">
        <f>G194*Dati!$H$9+H194*Dati!$H$10+I194*Dati!$H$11+Simulazione!J194*Dati!$H$12</f>
        <v>1</v>
      </c>
      <c r="M194" s="9">
        <f>G194*Dati!$E$9+H194*Dati!$E$10+I194*Dati!$E$11+Simulazione!J194*Dati!$E$12</f>
        <v>8000</v>
      </c>
      <c r="N194" s="9">
        <f>IF(G194-G193=0,0,(G194-G193)*Dati!$J$9)+IF(H194-H193=0,0,(H194-H193)*Dati!$J$10)+IF(I194-I193=0,0,(I194-I193)*Dati!$J$11)+IF(J194-J193=0,0,(J194-J193)*Dati!$J$12)</f>
        <v>0</v>
      </c>
      <c r="O194" s="34">
        <f t="shared" si="67"/>
        <v>0</v>
      </c>
      <c r="P194" s="34">
        <f t="shared" si="68"/>
        <v>0</v>
      </c>
      <c r="Q194" s="34">
        <f t="shared" si="69"/>
        <v>0</v>
      </c>
      <c r="R194" s="34">
        <f t="shared" si="70"/>
        <v>1</v>
      </c>
      <c r="S194" s="40">
        <f t="shared" si="48"/>
        <v>1</v>
      </c>
      <c r="T194" s="43">
        <f t="shared" si="49"/>
        <v>1</v>
      </c>
      <c r="U194" s="3">
        <f>O194*Dati!$B$3+Simulazione!P194*Dati!$B$4+Simulazione!Q194*Dati!$B$5+Simulazione!R194*Dati!$B$6</f>
        <v>40000</v>
      </c>
      <c r="V194" s="35">
        <f>IF(R194*Dati!$Q$6&lt;K194,R194*Dati!$Q$6,K194)</f>
        <v>108</v>
      </c>
      <c r="W194" s="35">
        <f>IF(R194*Dati!$P$6+SUM(V194:V194)&lt;K194,R194*Dati!$P$6,K194-SUM(V194:V194))</f>
        <v>132</v>
      </c>
      <c r="X194" s="35">
        <f>IF(R194*Dati!$O$6+SUM(V194:W194)&lt;K194,R194*Dati!$O$6,K194-SUM(V194:W194))</f>
        <v>0</v>
      </c>
      <c r="Y194" s="35">
        <f>IF(R194*Dati!$N$6+SUM(V194:X194)&lt;K194,R194*Dati!$N$6,K194-SUM(V194:X194))</f>
        <v>0</v>
      </c>
      <c r="Z194" s="35">
        <f>IF($Q194*Dati!$Q$5+SUM(V194:Y194)&lt;$K194,$Q194*Dati!$Q$5,$K194-SUM(V194:Y194))</f>
        <v>0</v>
      </c>
      <c r="AA194" s="35">
        <f>IF($Q194*Dati!$P$5+SUM(V194:Z194)&lt;$K194,$Q194*Dati!$P$5,$K194-SUM(V194:Z194))</f>
        <v>0</v>
      </c>
      <c r="AB194" s="35">
        <f>IF($Q194*Dati!$O$5+SUM(V194:AA194)&lt;$K194,$Q194*Dati!$O$5,$K194-SUM(V194:AA194))</f>
        <v>0</v>
      </c>
      <c r="AC194" s="35">
        <f>IF($Q194*Dati!$N$5+SUM(V194:AB194)&lt;$K194,$Q194*Dati!$N$5,$K194-SUM(V194:AB194))</f>
        <v>0</v>
      </c>
      <c r="AD194" s="35">
        <f>IF($P194*Dati!$Q$4+SUM(V194:AC194)&lt;$K194,$P194*Dati!$Q$4,$K194-SUM(V194:AC194))</f>
        <v>0</v>
      </c>
      <c r="AE194" s="35">
        <f>IF($P194*Dati!$P$4+SUM(V194:AD194)&lt;$K194,$P194*Dati!$P$4,$K194-SUM(V194:AD194))</f>
        <v>0</v>
      </c>
      <c r="AF194" s="35">
        <f>IF($P194*Dati!$O$4+SUM(V194:AE194)&lt;$K194,$P194*Dati!$O$4,$K194-SUM(V194:AE194))</f>
        <v>0</v>
      </c>
      <c r="AG194" s="35">
        <f>IF($P194*Dati!$N$4+SUM(V194:AF194)&lt;$K194,$P194*Dati!$N$4,$K194-SUM(V194:AF194))</f>
        <v>0</v>
      </c>
      <c r="AH194" s="35">
        <f>IF($O194*Dati!$Q$3+SUM(V194:AG194)&lt;$K194,$O194*Dati!$Q$3,$K194-SUM(V194:AG194))</f>
        <v>0</v>
      </c>
      <c r="AI194" s="35">
        <f>IF($O194*Dati!$P$3+SUM(V194:AH194)&lt;$K194,$O194*Dati!$P$3,$K194-SUM(V194:AH194))</f>
        <v>0</v>
      </c>
      <c r="AJ194" s="35">
        <f>IF($O194*Dati!$O$3+SUM(V194:AI194)&lt;$K194,$O194*Dati!$O$3,$K194-SUM(V194:AI194))</f>
        <v>0</v>
      </c>
      <c r="AK194" s="35">
        <f>IF($O194*Dati!$N$3+SUM(V194:AJ194)&lt;$K194,$O194*Dati!$N$3,$K194-SUM(V194:AJ194))</f>
        <v>0</v>
      </c>
      <c r="AL194" s="35">
        <f t="shared" si="50"/>
        <v>240</v>
      </c>
      <c r="AM194" s="3">
        <f>(V194*Dati!$U$6+W194*Dati!$T$6+X194*Dati!$S$6+Y194*Dati!$R$6)+(Z194*Dati!$U$5+AA194*Dati!$T$5+AB194*Dati!$S$5+AC194*Dati!$R$5)+(AD194*Dati!$U$4+AE194*Dati!$T$4+AF194*Dati!$S$4+AG194*Dati!$R$4)+(AH194*Dati!$U$3+AI194*Dati!$T$3+AJ194*Dati!$S$3+AK194*Dati!$R$3)</f>
        <v>91380</v>
      </c>
      <c r="AN194" s="34">
        <f t="shared" si="72"/>
        <v>1</v>
      </c>
      <c r="AO194" s="34">
        <f t="shared" si="72"/>
        <v>0</v>
      </c>
      <c r="AP194" s="34">
        <f t="shared" si="65"/>
        <v>0</v>
      </c>
      <c r="AQ194" s="34">
        <f t="shared" si="66"/>
        <v>0</v>
      </c>
      <c r="AR194" s="6">
        <f>AN194*Dati!$B$21+AO194*Dati!$B$22+AP194*Dati!$B$23+AQ194*Dati!$B$24</f>
        <v>2000</v>
      </c>
    </row>
    <row r="195" spans="1:44" ht="15" customHeight="1" x14ac:dyDescent="0.25">
      <c r="A195" s="48">
        <f t="shared" ref="A195" si="75">A183+1</f>
        <v>17</v>
      </c>
      <c r="B195" s="11">
        <f t="shared" si="51"/>
        <v>193</v>
      </c>
      <c r="C195" s="3">
        <f t="shared" si="52"/>
        <v>4605131.4333333252</v>
      </c>
      <c r="D195" s="3">
        <f t="shared" si="53"/>
        <v>41380</v>
      </c>
      <c r="E195" s="3">
        <f>IF(D195&gt;0,(IF(D195&lt;Dati!$B$46,D195*Dati!$B$47,Dati!$B$46*Dati!$B$47)+IF(IF(D195-Dati!$B$46&gt;0,D195-Dati!$B$46,0)&lt;(Dati!$C$46-Dati!$B$46),IF(D195-Dati!$B$46&gt;0,D195-Dati!$B$46,0)*Dati!$C$47,(Dati!$C$46-Dati!$B$46)*Dati!$C$47)+IF(IF(D195-Dati!$C$46&gt;0,D195-Dati!$C$46,0)&lt;(Dati!$D$46-Dati!$C$46),IF(D195-Dati!$C$46&gt;0,D195-Dati!$C$46,0)*Dati!$D$47,(Dati!$D$46-Dati!$C$46)*Dati!$D$47)+IF(IF(D195-Dati!$D$46&gt;0,D195-Dati!$D$46,0)&lt;(Dati!$E$46-Dati!$D$46),IF(D195-Dati!$D$46&gt;0,D195-Dati!$D$46,0)*Dati!$E$47,(Dati!$E$46-Dati!$D$46)*Dati!$E$47)+IF(D195-Dati!$E$46&gt;0,D195-Dati!$E$46,0)*Dati!$F$47),0)</f>
        <v>17224.233333333334</v>
      </c>
      <c r="F195" s="3">
        <f t="shared" si="47"/>
        <v>24155.766666666666</v>
      </c>
      <c r="G195" s="39">
        <f t="shared" si="54"/>
        <v>1</v>
      </c>
      <c r="H195" s="39">
        <f t="shared" si="55"/>
        <v>0</v>
      </c>
      <c r="I195" s="39">
        <f t="shared" si="56"/>
        <v>0</v>
      </c>
      <c r="J195" s="39">
        <f t="shared" si="57"/>
        <v>0</v>
      </c>
      <c r="K195" s="37">
        <f>G195*Dati!$F$9+H195*Dati!$F$10+I195*Dati!$F$11+Simulazione!J195*Dati!$F$12</f>
        <v>450</v>
      </c>
      <c r="L195" s="37">
        <f>G195*Dati!$H$9+H195*Dati!$H$10+I195*Dati!$H$11+Simulazione!J195*Dati!$H$12</f>
        <v>1</v>
      </c>
      <c r="M195" s="9">
        <f>G195*Dati!$E$9+H195*Dati!$E$10+I195*Dati!$E$11+Simulazione!J195*Dati!$E$12</f>
        <v>8000</v>
      </c>
      <c r="N195" s="9">
        <f>IF(G195-G194=0,0,(G195-G194)*Dati!$J$9)+IF(H195-H194=0,0,(H195-H194)*Dati!$J$10)+IF(I195-I194=0,0,(I195-I194)*Dati!$J$11)+IF(J195-J194=0,0,(J195-J194)*Dati!$J$12)</f>
        <v>0</v>
      </c>
      <c r="O195" s="34">
        <f t="shared" si="67"/>
        <v>0</v>
      </c>
      <c r="P195" s="34">
        <f t="shared" si="68"/>
        <v>0</v>
      </c>
      <c r="Q195" s="34">
        <f t="shared" si="69"/>
        <v>0</v>
      </c>
      <c r="R195" s="34">
        <f t="shared" si="70"/>
        <v>1</v>
      </c>
      <c r="S195" s="40">
        <f t="shared" si="48"/>
        <v>1</v>
      </c>
      <c r="T195" s="43">
        <f t="shared" si="49"/>
        <v>1</v>
      </c>
      <c r="U195" s="3">
        <f>O195*Dati!$B$3+Simulazione!P195*Dati!$B$4+Simulazione!Q195*Dati!$B$5+Simulazione!R195*Dati!$B$6</f>
        <v>40000</v>
      </c>
      <c r="V195" s="35">
        <f>IF(R195*Dati!$Q$6&lt;K195,R195*Dati!$Q$6,K195)</f>
        <v>108</v>
      </c>
      <c r="W195" s="35">
        <f>IF(R195*Dati!$P$6+SUM(V195:V195)&lt;K195,R195*Dati!$P$6,K195-SUM(V195:V195))</f>
        <v>132</v>
      </c>
      <c r="X195" s="35">
        <f>IF(R195*Dati!$O$6+SUM(V195:W195)&lt;K195,R195*Dati!$O$6,K195-SUM(V195:W195))</f>
        <v>0</v>
      </c>
      <c r="Y195" s="35">
        <f>IF(R195*Dati!$N$6+SUM(V195:X195)&lt;K195,R195*Dati!$N$6,K195-SUM(V195:X195))</f>
        <v>0</v>
      </c>
      <c r="Z195" s="35">
        <f>IF($Q195*Dati!$Q$5+SUM(V195:Y195)&lt;$K195,$Q195*Dati!$Q$5,$K195-SUM(V195:Y195))</f>
        <v>0</v>
      </c>
      <c r="AA195" s="35">
        <f>IF($Q195*Dati!$P$5+SUM(V195:Z195)&lt;$K195,$Q195*Dati!$P$5,$K195-SUM(V195:Z195))</f>
        <v>0</v>
      </c>
      <c r="AB195" s="35">
        <f>IF($Q195*Dati!$O$5+SUM(V195:AA195)&lt;$K195,$Q195*Dati!$O$5,$K195-SUM(V195:AA195))</f>
        <v>0</v>
      </c>
      <c r="AC195" s="35">
        <f>IF($Q195*Dati!$N$5+SUM(V195:AB195)&lt;$K195,$Q195*Dati!$N$5,$K195-SUM(V195:AB195))</f>
        <v>0</v>
      </c>
      <c r="AD195" s="35">
        <f>IF($P195*Dati!$Q$4+SUM(V195:AC195)&lt;$K195,$P195*Dati!$Q$4,$K195-SUM(V195:AC195))</f>
        <v>0</v>
      </c>
      <c r="AE195" s="35">
        <f>IF($P195*Dati!$P$4+SUM(V195:AD195)&lt;$K195,$P195*Dati!$P$4,$K195-SUM(V195:AD195))</f>
        <v>0</v>
      </c>
      <c r="AF195" s="35">
        <f>IF($P195*Dati!$O$4+SUM(V195:AE195)&lt;$K195,$P195*Dati!$O$4,$K195-SUM(V195:AE195))</f>
        <v>0</v>
      </c>
      <c r="AG195" s="35">
        <f>IF($P195*Dati!$N$4+SUM(V195:AF195)&lt;$K195,$P195*Dati!$N$4,$K195-SUM(V195:AF195))</f>
        <v>0</v>
      </c>
      <c r="AH195" s="35">
        <f>IF($O195*Dati!$Q$3+SUM(V195:AG195)&lt;$K195,$O195*Dati!$Q$3,$K195-SUM(V195:AG195))</f>
        <v>0</v>
      </c>
      <c r="AI195" s="35">
        <f>IF($O195*Dati!$P$3+SUM(V195:AH195)&lt;$K195,$O195*Dati!$P$3,$K195-SUM(V195:AH195))</f>
        <v>0</v>
      </c>
      <c r="AJ195" s="35">
        <f>IF($O195*Dati!$O$3+SUM(V195:AI195)&lt;$K195,$O195*Dati!$O$3,$K195-SUM(V195:AI195))</f>
        <v>0</v>
      </c>
      <c r="AK195" s="35">
        <f>IF($O195*Dati!$N$3+SUM(V195:AJ195)&lt;$K195,$O195*Dati!$N$3,$K195-SUM(V195:AJ195))</f>
        <v>0</v>
      </c>
      <c r="AL195" s="35">
        <f t="shared" si="50"/>
        <v>240</v>
      </c>
      <c r="AM195" s="3">
        <f>(V195*Dati!$U$6+W195*Dati!$T$6+X195*Dati!$S$6+Y195*Dati!$R$6)+(Z195*Dati!$U$5+AA195*Dati!$T$5+AB195*Dati!$S$5+AC195*Dati!$R$5)+(AD195*Dati!$U$4+AE195*Dati!$T$4+AF195*Dati!$S$4+AG195*Dati!$R$4)+(AH195*Dati!$U$3+AI195*Dati!$T$3+AJ195*Dati!$S$3+AK195*Dati!$R$3)</f>
        <v>91380</v>
      </c>
      <c r="AN195" s="34">
        <f t="shared" si="72"/>
        <v>1</v>
      </c>
      <c r="AO195" s="34">
        <f t="shared" si="72"/>
        <v>0</v>
      </c>
      <c r="AP195" s="34">
        <f t="shared" si="65"/>
        <v>0</v>
      </c>
      <c r="AQ195" s="34">
        <f t="shared" si="66"/>
        <v>0</v>
      </c>
      <c r="AR195" s="6">
        <f>AN195*Dati!$B$21+AO195*Dati!$B$22+AP195*Dati!$B$23+AQ195*Dati!$B$24</f>
        <v>2000</v>
      </c>
    </row>
    <row r="196" spans="1:44" x14ac:dyDescent="0.25">
      <c r="A196" s="49"/>
      <c r="B196" s="11">
        <f t="shared" si="51"/>
        <v>194</v>
      </c>
      <c r="C196" s="3">
        <f t="shared" si="52"/>
        <v>4629287.1999999918</v>
      </c>
      <c r="D196" s="3">
        <f t="shared" si="53"/>
        <v>41380</v>
      </c>
      <c r="E196" s="3">
        <f>IF(D196&gt;0,(IF(D196&lt;Dati!$B$46,D196*Dati!$B$47,Dati!$B$46*Dati!$B$47)+IF(IF(D196-Dati!$B$46&gt;0,D196-Dati!$B$46,0)&lt;(Dati!$C$46-Dati!$B$46),IF(D196-Dati!$B$46&gt;0,D196-Dati!$B$46,0)*Dati!$C$47,(Dati!$C$46-Dati!$B$46)*Dati!$C$47)+IF(IF(D196-Dati!$C$46&gt;0,D196-Dati!$C$46,0)&lt;(Dati!$D$46-Dati!$C$46),IF(D196-Dati!$C$46&gt;0,D196-Dati!$C$46,0)*Dati!$D$47,(Dati!$D$46-Dati!$C$46)*Dati!$D$47)+IF(IF(D196-Dati!$D$46&gt;0,D196-Dati!$D$46,0)&lt;(Dati!$E$46-Dati!$D$46),IF(D196-Dati!$D$46&gt;0,D196-Dati!$D$46,0)*Dati!$E$47,(Dati!$E$46-Dati!$D$46)*Dati!$E$47)+IF(D196-Dati!$E$46&gt;0,D196-Dati!$E$46,0)*Dati!$F$47),0)</f>
        <v>17224.233333333334</v>
      </c>
      <c r="F196" s="3">
        <f t="shared" ref="F196:F259" si="76">D196-E196</f>
        <v>24155.766666666666</v>
      </c>
      <c r="G196" s="39">
        <f t="shared" si="54"/>
        <v>1</v>
      </c>
      <c r="H196" s="39">
        <f t="shared" si="55"/>
        <v>0</v>
      </c>
      <c r="I196" s="39">
        <f t="shared" si="56"/>
        <v>0</v>
      </c>
      <c r="J196" s="39">
        <f t="shared" si="57"/>
        <v>0</v>
      </c>
      <c r="K196" s="37">
        <f>G196*Dati!$F$9+H196*Dati!$F$10+I196*Dati!$F$11+Simulazione!J196*Dati!$F$12</f>
        <v>450</v>
      </c>
      <c r="L196" s="37">
        <f>G196*Dati!$H$9+H196*Dati!$H$10+I196*Dati!$H$11+Simulazione!J196*Dati!$H$12</f>
        <v>1</v>
      </c>
      <c r="M196" s="9">
        <f>G196*Dati!$E$9+H196*Dati!$E$10+I196*Dati!$E$11+Simulazione!J196*Dati!$E$12</f>
        <v>8000</v>
      </c>
      <c r="N196" s="9">
        <f>IF(G196-G195=0,0,(G196-G195)*Dati!$J$9)+IF(H196-H195=0,0,(H196-H195)*Dati!$J$10)+IF(I196-I195=0,0,(I196-I195)*Dati!$J$11)+IF(J196-J195=0,0,(J196-J195)*Dati!$J$12)</f>
        <v>0</v>
      </c>
      <c r="O196" s="34">
        <f t="shared" si="67"/>
        <v>0</v>
      </c>
      <c r="P196" s="34">
        <f t="shared" si="68"/>
        <v>0</v>
      </c>
      <c r="Q196" s="34">
        <f t="shared" si="69"/>
        <v>0</v>
      </c>
      <c r="R196" s="34">
        <f t="shared" si="70"/>
        <v>1</v>
      </c>
      <c r="S196" s="40">
        <f t="shared" ref="S196:S259" si="77">IF(SUM(O196:R196)&lt;=L196,SUM(O196:R196),"NO")</f>
        <v>1</v>
      </c>
      <c r="T196" s="43">
        <f t="shared" ref="T196:T259" si="78">IF(S196="NO",1,SUM(O196:R196)/L196)</f>
        <v>1</v>
      </c>
      <c r="U196" s="3">
        <f>O196*Dati!$B$3+Simulazione!P196*Dati!$B$4+Simulazione!Q196*Dati!$B$5+Simulazione!R196*Dati!$B$6</f>
        <v>40000</v>
      </c>
      <c r="V196" s="35">
        <f>IF(R196*Dati!$Q$6&lt;K196,R196*Dati!$Q$6,K196)</f>
        <v>108</v>
      </c>
      <c r="W196" s="35">
        <f>IF(R196*Dati!$P$6+SUM(V196:V196)&lt;K196,R196*Dati!$P$6,K196-SUM(V196:V196))</f>
        <v>132</v>
      </c>
      <c r="X196" s="35">
        <f>IF(R196*Dati!$O$6+SUM(V196:W196)&lt;K196,R196*Dati!$O$6,K196-SUM(V196:W196))</f>
        <v>0</v>
      </c>
      <c r="Y196" s="35">
        <f>IF(R196*Dati!$N$6+SUM(V196:X196)&lt;K196,R196*Dati!$N$6,K196-SUM(V196:X196))</f>
        <v>0</v>
      </c>
      <c r="Z196" s="35">
        <f>IF($Q196*Dati!$Q$5+SUM(V196:Y196)&lt;$K196,$Q196*Dati!$Q$5,$K196-SUM(V196:Y196))</f>
        <v>0</v>
      </c>
      <c r="AA196" s="35">
        <f>IF($Q196*Dati!$P$5+SUM(V196:Z196)&lt;$K196,$Q196*Dati!$P$5,$K196-SUM(V196:Z196))</f>
        <v>0</v>
      </c>
      <c r="AB196" s="35">
        <f>IF($Q196*Dati!$O$5+SUM(V196:AA196)&lt;$K196,$Q196*Dati!$O$5,$K196-SUM(V196:AA196))</f>
        <v>0</v>
      </c>
      <c r="AC196" s="35">
        <f>IF($Q196*Dati!$N$5+SUM(V196:AB196)&lt;$K196,$Q196*Dati!$N$5,$K196-SUM(V196:AB196))</f>
        <v>0</v>
      </c>
      <c r="AD196" s="35">
        <f>IF($P196*Dati!$Q$4+SUM(V196:AC196)&lt;$K196,$P196*Dati!$Q$4,$K196-SUM(V196:AC196))</f>
        <v>0</v>
      </c>
      <c r="AE196" s="35">
        <f>IF($P196*Dati!$P$4+SUM(V196:AD196)&lt;$K196,$P196*Dati!$P$4,$K196-SUM(V196:AD196))</f>
        <v>0</v>
      </c>
      <c r="AF196" s="35">
        <f>IF($P196*Dati!$O$4+SUM(V196:AE196)&lt;$K196,$P196*Dati!$O$4,$K196-SUM(V196:AE196))</f>
        <v>0</v>
      </c>
      <c r="AG196" s="35">
        <f>IF($P196*Dati!$N$4+SUM(V196:AF196)&lt;$K196,$P196*Dati!$N$4,$K196-SUM(V196:AF196))</f>
        <v>0</v>
      </c>
      <c r="AH196" s="35">
        <f>IF($O196*Dati!$Q$3+SUM(V196:AG196)&lt;$K196,$O196*Dati!$Q$3,$K196-SUM(V196:AG196))</f>
        <v>0</v>
      </c>
      <c r="AI196" s="35">
        <f>IF($O196*Dati!$P$3+SUM(V196:AH196)&lt;$K196,$O196*Dati!$P$3,$K196-SUM(V196:AH196))</f>
        <v>0</v>
      </c>
      <c r="AJ196" s="35">
        <f>IF($O196*Dati!$O$3+SUM(V196:AI196)&lt;$K196,$O196*Dati!$O$3,$K196-SUM(V196:AI196))</f>
        <v>0</v>
      </c>
      <c r="AK196" s="35">
        <f>IF($O196*Dati!$N$3+SUM(V196:AJ196)&lt;$K196,$O196*Dati!$N$3,$K196-SUM(V196:AJ196))</f>
        <v>0</v>
      </c>
      <c r="AL196" s="35">
        <f t="shared" ref="AL196:AL244" si="79">SUM(V196:AK196)</f>
        <v>240</v>
      </c>
      <c r="AM196" s="3">
        <f>(V196*Dati!$U$6+W196*Dati!$T$6+X196*Dati!$S$6+Y196*Dati!$R$6)+(Z196*Dati!$U$5+AA196*Dati!$T$5+AB196*Dati!$S$5+AC196*Dati!$R$5)+(AD196*Dati!$U$4+AE196*Dati!$T$4+AF196*Dati!$S$4+AG196*Dati!$R$4)+(AH196*Dati!$U$3+AI196*Dati!$T$3+AJ196*Dati!$S$3+AK196*Dati!$R$3)</f>
        <v>91380</v>
      </c>
      <c r="AN196" s="34">
        <f t="shared" si="72"/>
        <v>1</v>
      </c>
      <c r="AO196" s="34">
        <f t="shared" si="72"/>
        <v>0</v>
      </c>
      <c r="AP196" s="34">
        <f t="shared" si="65"/>
        <v>0</v>
      </c>
      <c r="AQ196" s="34">
        <f t="shared" si="66"/>
        <v>0</v>
      </c>
      <c r="AR196" s="6">
        <f>AN196*Dati!$B$21+AO196*Dati!$B$22+AP196*Dati!$B$23+AQ196*Dati!$B$24</f>
        <v>2000</v>
      </c>
    </row>
    <row r="197" spans="1:44" x14ac:dyDescent="0.25">
      <c r="A197" s="49"/>
      <c r="B197" s="11">
        <f t="shared" ref="B197:B260" si="80">B196+1</f>
        <v>195</v>
      </c>
      <c r="C197" s="3">
        <f t="shared" ref="C197:C260" si="81">IF(C196+F196&gt;-500000,C196+F196,"FALLITO")</f>
        <v>4653442.9666666584</v>
      </c>
      <c r="D197" s="3">
        <f t="shared" ref="D197:D260" si="82">+AM197-M197-U197-AR197-N197</f>
        <v>41380</v>
      </c>
      <c r="E197" s="3">
        <f>IF(D197&gt;0,(IF(D197&lt;Dati!$B$46,D197*Dati!$B$47,Dati!$B$46*Dati!$B$47)+IF(IF(D197-Dati!$B$46&gt;0,D197-Dati!$B$46,0)&lt;(Dati!$C$46-Dati!$B$46),IF(D197-Dati!$B$46&gt;0,D197-Dati!$B$46,0)*Dati!$C$47,(Dati!$C$46-Dati!$B$46)*Dati!$C$47)+IF(IF(D197-Dati!$C$46&gt;0,D197-Dati!$C$46,0)&lt;(Dati!$D$46-Dati!$C$46),IF(D197-Dati!$C$46&gt;0,D197-Dati!$C$46,0)*Dati!$D$47,(Dati!$D$46-Dati!$C$46)*Dati!$D$47)+IF(IF(D197-Dati!$D$46&gt;0,D197-Dati!$D$46,0)&lt;(Dati!$E$46-Dati!$D$46),IF(D197-Dati!$D$46&gt;0,D197-Dati!$D$46,0)*Dati!$E$47,(Dati!$E$46-Dati!$D$46)*Dati!$E$47)+IF(D197-Dati!$E$46&gt;0,D197-Dati!$E$46,0)*Dati!$F$47),0)</f>
        <v>17224.233333333334</v>
      </c>
      <c r="F197" s="3">
        <f t="shared" si="76"/>
        <v>24155.766666666666</v>
      </c>
      <c r="G197" s="39">
        <f t="shared" ref="G197:G260" si="83">G196</f>
        <v>1</v>
      </c>
      <c r="H197" s="39">
        <f t="shared" ref="H197:H260" si="84">H196</f>
        <v>0</v>
      </c>
      <c r="I197" s="39">
        <f t="shared" ref="I197:I260" si="85">I196</f>
        <v>0</v>
      </c>
      <c r="J197" s="39">
        <f t="shared" ref="J197:J260" si="86">J196</f>
        <v>0</v>
      </c>
      <c r="K197" s="37">
        <f>G197*Dati!$F$9+H197*Dati!$F$10+I197*Dati!$F$11+Simulazione!J197*Dati!$F$12</f>
        <v>450</v>
      </c>
      <c r="L197" s="37">
        <f>G197*Dati!$H$9+H197*Dati!$H$10+I197*Dati!$H$11+Simulazione!J197*Dati!$H$12</f>
        <v>1</v>
      </c>
      <c r="M197" s="9">
        <f>G197*Dati!$E$9+H197*Dati!$E$10+I197*Dati!$E$11+Simulazione!J197*Dati!$E$12</f>
        <v>8000</v>
      </c>
      <c r="N197" s="9">
        <f>IF(G197-G196=0,0,(G197-G196)*Dati!$J$9)+IF(H197-H196=0,0,(H197-H196)*Dati!$J$10)+IF(I197-I196=0,0,(I197-I196)*Dati!$J$11)+IF(J197-J196=0,0,(J197-J196)*Dati!$J$12)</f>
        <v>0</v>
      </c>
      <c r="O197" s="34">
        <f t="shared" si="67"/>
        <v>0</v>
      </c>
      <c r="P197" s="34">
        <f t="shared" si="68"/>
        <v>0</v>
      </c>
      <c r="Q197" s="34">
        <f t="shared" si="69"/>
        <v>0</v>
      </c>
      <c r="R197" s="34">
        <f t="shared" si="70"/>
        <v>1</v>
      </c>
      <c r="S197" s="40">
        <f t="shared" si="77"/>
        <v>1</v>
      </c>
      <c r="T197" s="43">
        <f t="shared" si="78"/>
        <v>1</v>
      </c>
      <c r="U197" s="3">
        <f>O197*Dati!$B$3+Simulazione!P197*Dati!$B$4+Simulazione!Q197*Dati!$B$5+Simulazione!R197*Dati!$B$6</f>
        <v>40000</v>
      </c>
      <c r="V197" s="35">
        <f>IF(R197*Dati!$Q$6&lt;K197,R197*Dati!$Q$6,K197)</f>
        <v>108</v>
      </c>
      <c r="W197" s="35">
        <f>IF(R197*Dati!$P$6+SUM(V197:V197)&lt;K197,R197*Dati!$P$6,K197-SUM(V197:V197))</f>
        <v>132</v>
      </c>
      <c r="X197" s="35">
        <f>IF(R197*Dati!$O$6+SUM(V197:W197)&lt;K197,R197*Dati!$O$6,K197-SUM(V197:W197))</f>
        <v>0</v>
      </c>
      <c r="Y197" s="35">
        <f>IF(R197*Dati!$N$6+SUM(V197:X197)&lt;K197,R197*Dati!$N$6,K197-SUM(V197:X197))</f>
        <v>0</v>
      </c>
      <c r="Z197" s="35">
        <f>IF($Q197*Dati!$Q$5+SUM(V197:Y197)&lt;$K197,$Q197*Dati!$Q$5,$K197-SUM(V197:Y197))</f>
        <v>0</v>
      </c>
      <c r="AA197" s="35">
        <f>IF($Q197*Dati!$P$5+SUM(V197:Z197)&lt;$K197,$Q197*Dati!$P$5,$K197-SUM(V197:Z197))</f>
        <v>0</v>
      </c>
      <c r="AB197" s="35">
        <f>IF($Q197*Dati!$O$5+SUM(V197:AA197)&lt;$K197,$Q197*Dati!$O$5,$K197-SUM(V197:AA197))</f>
        <v>0</v>
      </c>
      <c r="AC197" s="35">
        <f>IF($Q197*Dati!$N$5+SUM(V197:AB197)&lt;$K197,$Q197*Dati!$N$5,$K197-SUM(V197:AB197))</f>
        <v>0</v>
      </c>
      <c r="AD197" s="35">
        <f>IF($P197*Dati!$Q$4+SUM(V197:AC197)&lt;$K197,$P197*Dati!$Q$4,$K197-SUM(V197:AC197))</f>
        <v>0</v>
      </c>
      <c r="AE197" s="35">
        <f>IF($P197*Dati!$P$4+SUM(V197:AD197)&lt;$K197,$P197*Dati!$P$4,$K197-SUM(V197:AD197))</f>
        <v>0</v>
      </c>
      <c r="AF197" s="35">
        <f>IF($P197*Dati!$O$4+SUM(V197:AE197)&lt;$K197,$P197*Dati!$O$4,$K197-SUM(V197:AE197))</f>
        <v>0</v>
      </c>
      <c r="AG197" s="35">
        <f>IF($P197*Dati!$N$4+SUM(V197:AF197)&lt;$K197,$P197*Dati!$N$4,$K197-SUM(V197:AF197))</f>
        <v>0</v>
      </c>
      <c r="AH197" s="35">
        <f>IF($O197*Dati!$Q$3+SUM(V197:AG197)&lt;$K197,$O197*Dati!$Q$3,$K197-SUM(V197:AG197))</f>
        <v>0</v>
      </c>
      <c r="AI197" s="35">
        <f>IF($O197*Dati!$P$3+SUM(V197:AH197)&lt;$K197,$O197*Dati!$P$3,$K197-SUM(V197:AH197))</f>
        <v>0</v>
      </c>
      <c r="AJ197" s="35">
        <f>IF($O197*Dati!$O$3+SUM(V197:AI197)&lt;$K197,$O197*Dati!$O$3,$K197-SUM(V197:AI197))</f>
        <v>0</v>
      </c>
      <c r="AK197" s="35">
        <f>IF($O197*Dati!$N$3+SUM(V197:AJ197)&lt;$K197,$O197*Dati!$N$3,$K197-SUM(V197:AJ197))</f>
        <v>0</v>
      </c>
      <c r="AL197" s="35">
        <f t="shared" si="79"/>
        <v>240</v>
      </c>
      <c r="AM197" s="3">
        <f>(V197*Dati!$U$6+W197*Dati!$T$6+X197*Dati!$S$6+Y197*Dati!$R$6)+(Z197*Dati!$U$5+AA197*Dati!$T$5+AB197*Dati!$S$5+AC197*Dati!$R$5)+(AD197*Dati!$U$4+AE197*Dati!$T$4+AF197*Dati!$S$4+AG197*Dati!$R$4)+(AH197*Dati!$U$3+AI197*Dati!$T$3+AJ197*Dati!$S$3+AK197*Dati!$R$3)</f>
        <v>91380</v>
      </c>
      <c r="AN197" s="34">
        <f t="shared" ref="AN197:AO244" si="87">AN196</f>
        <v>1</v>
      </c>
      <c r="AO197" s="34">
        <f t="shared" si="87"/>
        <v>0</v>
      </c>
      <c r="AP197" s="34">
        <f t="shared" si="65"/>
        <v>0</v>
      </c>
      <c r="AQ197" s="34">
        <f t="shared" si="66"/>
        <v>0</v>
      </c>
      <c r="AR197" s="6">
        <f>AN197*Dati!$B$21+AO197*Dati!$B$22+AP197*Dati!$B$23+AQ197*Dati!$B$24</f>
        <v>2000</v>
      </c>
    </row>
    <row r="198" spans="1:44" x14ac:dyDescent="0.25">
      <c r="A198" s="49"/>
      <c r="B198" s="11">
        <f t="shared" si="80"/>
        <v>196</v>
      </c>
      <c r="C198" s="3">
        <f t="shared" si="81"/>
        <v>4677598.733333325</v>
      </c>
      <c r="D198" s="3">
        <f t="shared" si="82"/>
        <v>41380</v>
      </c>
      <c r="E198" s="3">
        <f>IF(D198&gt;0,(IF(D198&lt;Dati!$B$46,D198*Dati!$B$47,Dati!$B$46*Dati!$B$47)+IF(IF(D198-Dati!$B$46&gt;0,D198-Dati!$B$46,0)&lt;(Dati!$C$46-Dati!$B$46),IF(D198-Dati!$B$46&gt;0,D198-Dati!$B$46,0)*Dati!$C$47,(Dati!$C$46-Dati!$B$46)*Dati!$C$47)+IF(IF(D198-Dati!$C$46&gt;0,D198-Dati!$C$46,0)&lt;(Dati!$D$46-Dati!$C$46),IF(D198-Dati!$C$46&gt;0,D198-Dati!$C$46,0)*Dati!$D$47,(Dati!$D$46-Dati!$C$46)*Dati!$D$47)+IF(IF(D198-Dati!$D$46&gt;0,D198-Dati!$D$46,0)&lt;(Dati!$E$46-Dati!$D$46),IF(D198-Dati!$D$46&gt;0,D198-Dati!$D$46,0)*Dati!$E$47,(Dati!$E$46-Dati!$D$46)*Dati!$E$47)+IF(D198-Dati!$E$46&gt;0,D198-Dati!$E$46,0)*Dati!$F$47),0)</f>
        <v>17224.233333333334</v>
      </c>
      <c r="F198" s="3">
        <f t="shared" si="76"/>
        <v>24155.766666666666</v>
      </c>
      <c r="G198" s="39">
        <f t="shared" si="83"/>
        <v>1</v>
      </c>
      <c r="H198" s="39">
        <f t="shared" si="84"/>
        <v>0</v>
      </c>
      <c r="I198" s="39">
        <f t="shared" si="85"/>
        <v>0</v>
      </c>
      <c r="J198" s="39">
        <f t="shared" si="86"/>
        <v>0</v>
      </c>
      <c r="K198" s="37">
        <f>G198*Dati!$F$9+H198*Dati!$F$10+I198*Dati!$F$11+Simulazione!J198*Dati!$F$12</f>
        <v>450</v>
      </c>
      <c r="L198" s="37">
        <f>G198*Dati!$H$9+H198*Dati!$H$10+I198*Dati!$H$11+Simulazione!J198*Dati!$H$12</f>
        <v>1</v>
      </c>
      <c r="M198" s="9">
        <f>G198*Dati!$E$9+H198*Dati!$E$10+I198*Dati!$E$11+Simulazione!J198*Dati!$E$12</f>
        <v>8000</v>
      </c>
      <c r="N198" s="9">
        <f>IF(G198-G197=0,0,(G198-G197)*Dati!$J$9)+IF(H198-H197=0,0,(H198-H197)*Dati!$J$10)+IF(I198-I197=0,0,(I198-I197)*Dati!$J$11)+IF(J198-J197=0,0,(J198-J197)*Dati!$J$12)</f>
        <v>0</v>
      </c>
      <c r="O198" s="34">
        <f t="shared" si="67"/>
        <v>0</v>
      </c>
      <c r="P198" s="34">
        <f t="shared" si="68"/>
        <v>0</v>
      </c>
      <c r="Q198" s="34">
        <f t="shared" si="69"/>
        <v>0</v>
      </c>
      <c r="R198" s="34">
        <f t="shared" si="70"/>
        <v>1</v>
      </c>
      <c r="S198" s="40">
        <f t="shared" si="77"/>
        <v>1</v>
      </c>
      <c r="T198" s="43">
        <f t="shared" si="78"/>
        <v>1</v>
      </c>
      <c r="U198" s="3">
        <f>O198*Dati!$B$3+Simulazione!P198*Dati!$B$4+Simulazione!Q198*Dati!$B$5+Simulazione!R198*Dati!$B$6</f>
        <v>40000</v>
      </c>
      <c r="V198" s="35">
        <f>IF(R198*Dati!$Q$6&lt;K198,R198*Dati!$Q$6,K198)</f>
        <v>108</v>
      </c>
      <c r="W198" s="35">
        <f>IF(R198*Dati!$P$6+SUM(V198:V198)&lt;K198,R198*Dati!$P$6,K198-SUM(V198:V198))</f>
        <v>132</v>
      </c>
      <c r="X198" s="35">
        <f>IF(R198*Dati!$O$6+SUM(V198:W198)&lt;K198,R198*Dati!$O$6,K198-SUM(V198:W198))</f>
        <v>0</v>
      </c>
      <c r="Y198" s="35">
        <f>IF(R198*Dati!$N$6+SUM(V198:X198)&lt;K198,R198*Dati!$N$6,K198-SUM(V198:X198))</f>
        <v>0</v>
      </c>
      <c r="Z198" s="35">
        <f>IF($Q198*Dati!$Q$5+SUM(V198:Y198)&lt;$K198,$Q198*Dati!$Q$5,$K198-SUM(V198:Y198))</f>
        <v>0</v>
      </c>
      <c r="AA198" s="35">
        <f>IF($Q198*Dati!$P$5+SUM(V198:Z198)&lt;$K198,$Q198*Dati!$P$5,$K198-SUM(V198:Z198))</f>
        <v>0</v>
      </c>
      <c r="AB198" s="35">
        <f>IF($Q198*Dati!$O$5+SUM(V198:AA198)&lt;$K198,$Q198*Dati!$O$5,$K198-SUM(V198:AA198))</f>
        <v>0</v>
      </c>
      <c r="AC198" s="35">
        <f>IF($Q198*Dati!$N$5+SUM(V198:AB198)&lt;$K198,$Q198*Dati!$N$5,$K198-SUM(V198:AB198))</f>
        <v>0</v>
      </c>
      <c r="AD198" s="35">
        <f>IF($P198*Dati!$Q$4+SUM(V198:AC198)&lt;$K198,$P198*Dati!$Q$4,$K198-SUM(V198:AC198))</f>
        <v>0</v>
      </c>
      <c r="AE198" s="35">
        <f>IF($P198*Dati!$P$4+SUM(V198:AD198)&lt;$K198,$P198*Dati!$P$4,$K198-SUM(V198:AD198))</f>
        <v>0</v>
      </c>
      <c r="AF198" s="35">
        <f>IF($P198*Dati!$O$4+SUM(V198:AE198)&lt;$K198,$P198*Dati!$O$4,$K198-SUM(V198:AE198))</f>
        <v>0</v>
      </c>
      <c r="AG198" s="35">
        <f>IF($P198*Dati!$N$4+SUM(V198:AF198)&lt;$K198,$P198*Dati!$N$4,$K198-SUM(V198:AF198))</f>
        <v>0</v>
      </c>
      <c r="AH198" s="35">
        <f>IF($O198*Dati!$Q$3+SUM(V198:AG198)&lt;$K198,$O198*Dati!$Q$3,$K198-SUM(V198:AG198))</f>
        <v>0</v>
      </c>
      <c r="AI198" s="35">
        <f>IF($O198*Dati!$P$3+SUM(V198:AH198)&lt;$K198,$O198*Dati!$P$3,$K198-SUM(V198:AH198))</f>
        <v>0</v>
      </c>
      <c r="AJ198" s="35">
        <f>IF($O198*Dati!$O$3+SUM(V198:AI198)&lt;$K198,$O198*Dati!$O$3,$K198-SUM(V198:AI198))</f>
        <v>0</v>
      </c>
      <c r="AK198" s="35">
        <f>IF($O198*Dati!$N$3+SUM(V198:AJ198)&lt;$K198,$O198*Dati!$N$3,$K198-SUM(V198:AJ198))</f>
        <v>0</v>
      </c>
      <c r="AL198" s="35">
        <f t="shared" si="79"/>
        <v>240</v>
      </c>
      <c r="AM198" s="3">
        <f>(V198*Dati!$U$6+W198*Dati!$T$6+X198*Dati!$S$6+Y198*Dati!$R$6)+(Z198*Dati!$U$5+AA198*Dati!$T$5+AB198*Dati!$S$5+AC198*Dati!$R$5)+(AD198*Dati!$U$4+AE198*Dati!$T$4+AF198*Dati!$S$4+AG198*Dati!$R$4)+(AH198*Dati!$U$3+AI198*Dati!$T$3+AJ198*Dati!$S$3+AK198*Dati!$R$3)</f>
        <v>91380</v>
      </c>
      <c r="AN198" s="34">
        <f t="shared" si="87"/>
        <v>1</v>
      </c>
      <c r="AO198" s="34">
        <f t="shared" si="87"/>
        <v>0</v>
      </c>
      <c r="AP198" s="34">
        <f t="shared" si="65"/>
        <v>0</v>
      </c>
      <c r="AQ198" s="34">
        <f t="shared" si="66"/>
        <v>0</v>
      </c>
      <c r="AR198" s="6">
        <f>AN198*Dati!$B$21+AO198*Dati!$B$22+AP198*Dati!$B$23+AQ198*Dati!$B$24</f>
        <v>2000</v>
      </c>
    </row>
    <row r="199" spans="1:44" x14ac:dyDescent="0.25">
      <c r="A199" s="49"/>
      <c r="B199" s="11">
        <f t="shared" si="80"/>
        <v>197</v>
      </c>
      <c r="C199" s="3">
        <f t="shared" si="81"/>
        <v>4701754.4999999916</v>
      </c>
      <c r="D199" s="3">
        <f t="shared" si="82"/>
        <v>41380</v>
      </c>
      <c r="E199" s="3">
        <f>IF(D199&gt;0,(IF(D199&lt;Dati!$B$46,D199*Dati!$B$47,Dati!$B$46*Dati!$B$47)+IF(IF(D199-Dati!$B$46&gt;0,D199-Dati!$B$46,0)&lt;(Dati!$C$46-Dati!$B$46),IF(D199-Dati!$B$46&gt;0,D199-Dati!$B$46,0)*Dati!$C$47,(Dati!$C$46-Dati!$B$46)*Dati!$C$47)+IF(IF(D199-Dati!$C$46&gt;0,D199-Dati!$C$46,0)&lt;(Dati!$D$46-Dati!$C$46),IF(D199-Dati!$C$46&gt;0,D199-Dati!$C$46,0)*Dati!$D$47,(Dati!$D$46-Dati!$C$46)*Dati!$D$47)+IF(IF(D199-Dati!$D$46&gt;0,D199-Dati!$D$46,0)&lt;(Dati!$E$46-Dati!$D$46),IF(D199-Dati!$D$46&gt;0,D199-Dati!$D$46,0)*Dati!$E$47,(Dati!$E$46-Dati!$D$46)*Dati!$E$47)+IF(D199-Dati!$E$46&gt;0,D199-Dati!$E$46,0)*Dati!$F$47),0)</f>
        <v>17224.233333333334</v>
      </c>
      <c r="F199" s="3">
        <f t="shared" si="76"/>
        <v>24155.766666666666</v>
      </c>
      <c r="G199" s="39">
        <f t="shared" si="83"/>
        <v>1</v>
      </c>
      <c r="H199" s="39">
        <f t="shared" si="84"/>
        <v>0</v>
      </c>
      <c r="I199" s="39">
        <f t="shared" si="85"/>
        <v>0</v>
      </c>
      <c r="J199" s="39">
        <f t="shared" si="86"/>
        <v>0</v>
      </c>
      <c r="K199" s="37">
        <f>G199*Dati!$F$9+H199*Dati!$F$10+I199*Dati!$F$11+Simulazione!J199*Dati!$F$12</f>
        <v>450</v>
      </c>
      <c r="L199" s="37">
        <f>G199*Dati!$H$9+H199*Dati!$H$10+I199*Dati!$H$11+Simulazione!J199*Dati!$H$12</f>
        <v>1</v>
      </c>
      <c r="M199" s="9">
        <f>G199*Dati!$E$9+H199*Dati!$E$10+I199*Dati!$E$11+Simulazione!J199*Dati!$E$12</f>
        <v>8000</v>
      </c>
      <c r="N199" s="9">
        <f>IF(G199-G198=0,0,(G199-G198)*Dati!$J$9)+IF(H199-H198=0,0,(H199-H198)*Dati!$J$10)+IF(I199-I198=0,0,(I199-I198)*Dati!$J$11)+IF(J199-J198=0,0,(J199-J198)*Dati!$J$12)</f>
        <v>0</v>
      </c>
      <c r="O199" s="34">
        <f t="shared" si="67"/>
        <v>0</v>
      </c>
      <c r="P199" s="34">
        <f t="shared" si="68"/>
        <v>0</v>
      </c>
      <c r="Q199" s="34">
        <f t="shared" si="69"/>
        <v>0</v>
      </c>
      <c r="R199" s="34">
        <f t="shared" si="70"/>
        <v>1</v>
      </c>
      <c r="S199" s="40">
        <f t="shared" si="77"/>
        <v>1</v>
      </c>
      <c r="T199" s="43">
        <f t="shared" si="78"/>
        <v>1</v>
      </c>
      <c r="U199" s="3">
        <f>O199*Dati!$B$3+Simulazione!P199*Dati!$B$4+Simulazione!Q199*Dati!$B$5+Simulazione!R199*Dati!$B$6</f>
        <v>40000</v>
      </c>
      <c r="V199" s="35">
        <f>IF(R199*Dati!$Q$6&lt;K199,R199*Dati!$Q$6,K199)</f>
        <v>108</v>
      </c>
      <c r="W199" s="35">
        <f>IF(R199*Dati!$P$6+SUM(V199:V199)&lt;K199,R199*Dati!$P$6,K199-SUM(V199:V199))</f>
        <v>132</v>
      </c>
      <c r="X199" s="35">
        <f>IF(R199*Dati!$O$6+SUM(V199:W199)&lt;K199,R199*Dati!$O$6,K199-SUM(V199:W199))</f>
        <v>0</v>
      </c>
      <c r="Y199" s="35">
        <f>IF(R199*Dati!$N$6+SUM(V199:X199)&lt;K199,R199*Dati!$N$6,K199-SUM(V199:X199))</f>
        <v>0</v>
      </c>
      <c r="Z199" s="35">
        <f>IF($Q199*Dati!$Q$5+SUM(V199:Y199)&lt;$K199,$Q199*Dati!$Q$5,$K199-SUM(V199:Y199))</f>
        <v>0</v>
      </c>
      <c r="AA199" s="35">
        <f>IF($Q199*Dati!$P$5+SUM(V199:Z199)&lt;$K199,$Q199*Dati!$P$5,$K199-SUM(V199:Z199))</f>
        <v>0</v>
      </c>
      <c r="AB199" s="35">
        <f>IF($Q199*Dati!$O$5+SUM(V199:AA199)&lt;$K199,$Q199*Dati!$O$5,$K199-SUM(V199:AA199))</f>
        <v>0</v>
      </c>
      <c r="AC199" s="35">
        <f>IF($Q199*Dati!$N$5+SUM(V199:AB199)&lt;$K199,$Q199*Dati!$N$5,$K199-SUM(V199:AB199))</f>
        <v>0</v>
      </c>
      <c r="AD199" s="35">
        <f>IF($P199*Dati!$Q$4+SUM(V199:AC199)&lt;$K199,$P199*Dati!$Q$4,$K199-SUM(V199:AC199))</f>
        <v>0</v>
      </c>
      <c r="AE199" s="35">
        <f>IF($P199*Dati!$P$4+SUM(V199:AD199)&lt;$K199,$P199*Dati!$P$4,$K199-SUM(V199:AD199))</f>
        <v>0</v>
      </c>
      <c r="AF199" s="35">
        <f>IF($P199*Dati!$O$4+SUM(V199:AE199)&lt;$K199,$P199*Dati!$O$4,$K199-SUM(V199:AE199))</f>
        <v>0</v>
      </c>
      <c r="AG199" s="35">
        <f>IF($P199*Dati!$N$4+SUM(V199:AF199)&lt;$K199,$P199*Dati!$N$4,$K199-SUM(V199:AF199))</f>
        <v>0</v>
      </c>
      <c r="AH199" s="35">
        <f>IF($O199*Dati!$Q$3+SUM(V199:AG199)&lt;$K199,$O199*Dati!$Q$3,$K199-SUM(V199:AG199))</f>
        <v>0</v>
      </c>
      <c r="AI199" s="35">
        <f>IF($O199*Dati!$P$3+SUM(V199:AH199)&lt;$K199,$O199*Dati!$P$3,$K199-SUM(V199:AH199))</f>
        <v>0</v>
      </c>
      <c r="AJ199" s="35">
        <f>IF($O199*Dati!$O$3+SUM(V199:AI199)&lt;$K199,$O199*Dati!$O$3,$K199-SUM(V199:AI199))</f>
        <v>0</v>
      </c>
      <c r="AK199" s="35">
        <f>IF($O199*Dati!$N$3+SUM(V199:AJ199)&lt;$K199,$O199*Dati!$N$3,$K199-SUM(V199:AJ199))</f>
        <v>0</v>
      </c>
      <c r="AL199" s="35">
        <f t="shared" si="79"/>
        <v>240</v>
      </c>
      <c r="AM199" s="3">
        <f>(V199*Dati!$U$6+W199*Dati!$T$6+X199*Dati!$S$6+Y199*Dati!$R$6)+(Z199*Dati!$U$5+AA199*Dati!$T$5+AB199*Dati!$S$5+AC199*Dati!$R$5)+(AD199*Dati!$U$4+AE199*Dati!$T$4+AF199*Dati!$S$4+AG199*Dati!$R$4)+(AH199*Dati!$U$3+AI199*Dati!$T$3+AJ199*Dati!$S$3+AK199*Dati!$R$3)</f>
        <v>91380</v>
      </c>
      <c r="AN199" s="34">
        <f t="shared" si="87"/>
        <v>1</v>
      </c>
      <c r="AO199" s="34">
        <f t="shared" si="87"/>
        <v>0</v>
      </c>
      <c r="AP199" s="34">
        <f t="shared" si="65"/>
        <v>0</v>
      </c>
      <c r="AQ199" s="34">
        <f t="shared" si="66"/>
        <v>0</v>
      </c>
      <c r="AR199" s="6">
        <f>AN199*Dati!$B$21+AO199*Dati!$B$22+AP199*Dati!$B$23+AQ199*Dati!$B$24</f>
        <v>2000</v>
      </c>
    </row>
    <row r="200" spans="1:44" x14ac:dyDescent="0.25">
      <c r="A200" s="49"/>
      <c r="B200" s="11">
        <f t="shared" si="80"/>
        <v>198</v>
      </c>
      <c r="C200" s="3">
        <f t="shared" si="81"/>
        <v>4725910.2666666582</v>
      </c>
      <c r="D200" s="3">
        <f t="shared" si="82"/>
        <v>41380</v>
      </c>
      <c r="E200" s="3">
        <f>IF(D200&gt;0,(IF(D200&lt;Dati!$B$46,D200*Dati!$B$47,Dati!$B$46*Dati!$B$47)+IF(IF(D200-Dati!$B$46&gt;0,D200-Dati!$B$46,0)&lt;(Dati!$C$46-Dati!$B$46),IF(D200-Dati!$B$46&gt;0,D200-Dati!$B$46,0)*Dati!$C$47,(Dati!$C$46-Dati!$B$46)*Dati!$C$47)+IF(IF(D200-Dati!$C$46&gt;0,D200-Dati!$C$46,0)&lt;(Dati!$D$46-Dati!$C$46),IF(D200-Dati!$C$46&gt;0,D200-Dati!$C$46,0)*Dati!$D$47,(Dati!$D$46-Dati!$C$46)*Dati!$D$47)+IF(IF(D200-Dati!$D$46&gt;0,D200-Dati!$D$46,0)&lt;(Dati!$E$46-Dati!$D$46),IF(D200-Dati!$D$46&gt;0,D200-Dati!$D$46,0)*Dati!$E$47,(Dati!$E$46-Dati!$D$46)*Dati!$E$47)+IF(D200-Dati!$E$46&gt;0,D200-Dati!$E$46,0)*Dati!$F$47),0)</f>
        <v>17224.233333333334</v>
      </c>
      <c r="F200" s="3">
        <f t="shared" si="76"/>
        <v>24155.766666666666</v>
      </c>
      <c r="G200" s="39">
        <f t="shared" si="83"/>
        <v>1</v>
      </c>
      <c r="H200" s="39">
        <f t="shared" si="84"/>
        <v>0</v>
      </c>
      <c r="I200" s="39">
        <f t="shared" si="85"/>
        <v>0</v>
      </c>
      <c r="J200" s="39">
        <f t="shared" si="86"/>
        <v>0</v>
      </c>
      <c r="K200" s="37">
        <f>G200*Dati!$F$9+H200*Dati!$F$10+I200*Dati!$F$11+Simulazione!J200*Dati!$F$12</f>
        <v>450</v>
      </c>
      <c r="L200" s="37">
        <f>G200*Dati!$H$9+H200*Dati!$H$10+I200*Dati!$H$11+Simulazione!J200*Dati!$H$12</f>
        <v>1</v>
      </c>
      <c r="M200" s="9">
        <f>G200*Dati!$E$9+H200*Dati!$E$10+I200*Dati!$E$11+Simulazione!J200*Dati!$E$12</f>
        <v>8000</v>
      </c>
      <c r="N200" s="9">
        <f>IF(G200-G199=0,0,(G200-G199)*Dati!$J$9)+IF(H200-H199=0,0,(H200-H199)*Dati!$J$10)+IF(I200-I199=0,0,(I200-I199)*Dati!$J$11)+IF(J200-J199=0,0,(J200-J199)*Dati!$J$12)</f>
        <v>0</v>
      </c>
      <c r="O200" s="34">
        <f t="shared" si="67"/>
        <v>0</v>
      </c>
      <c r="P200" s="34">
        <f t="shared" si="68"/>
        <v>0</v>
      </c>
      <c r="Q200" s="34">
        <f t="shared" si="69"/>
        <v>0</v>
      </c>
      <c r="R200" s="34">
        <f t="shared" si="70"/>
        <v>1</v>
      </c>
      <c r="S200" s="40">
        <f t="shared" si="77"/>
        <v>1</v>
      </c>
      <c r="T200" s="43">
        <f t="shared" si="78"/>
        <v>1</v>
      </c>
      <c r="U200" s="3">
        <f>O200*Dati!$B$3+Simulazione!P200*Dati!$B$4+Simulazione!Q200*Dati!$B$5+Simulazione!R200*Dati!$B$6</f>
        <v>40000</v>
      </c>
      <c r="V200" s="35">
        <f>IF(R200*Dati!$Q$6&lt;K200,R200*Dati!$Q$6,K200)</f>
        <v>108</v>
      </c>
      <c r="W200" s="35">
        <f>IF(R200*Dati!$P$6+SUM(V200:V200)&lt;K200,R200*Dati!$P$6,K200-SUM(V200:V200))</f>
        <v>132</v>
      </c>
      <c r="X200" s="35">
        <f>IF(R200*Dati!$O$6+SUM(V200:W200)&lt;K200,R200*Dati!$O$6,K200-SUM(V200:W200))</f>
        <v>0</v>
      </c>
      <c r="Y200" s="35">
        <f>IF(R200*Dati!$N$6+SUM(V200:X200)&lt;K200,R200*Dati!$N$6,K200-SUM(V200:X200))</f>
        <v>0</v>
      </c>
      <c r="Z200" s="35">
        <f>IF($Q200*Dati!$Q$5+SUM(V200:Y200)&lt;$K200,$Q200*Dati!$Q$5,$K200-SUM(V200:Y200))</f>
        <v>0</v>
      </c>
      <c r="AA200" s="35">
        <f>IF($Q200*Dati!$P$5+SUM(V200:Z200)&lt;$K200,$Q200*Dati!$P$5,$K200-SUM(V200:Z200))</f>
        <v>0</v>
      </c>
      <c r="AB200" s="35">
        <f>IF($Q200*Dati!$O$5+SUM(V200:AA200)&lt;$K200,$Q200*Dati!$O$5,$K200-SUM(V200:AA200))</f>
        <v>0</v>
      </c>
      <c r="AC200" s="35">
        <f>IF($Q200*Dati!$N$5+SUM(V200:AB200)&lt;$K200,$Q200*Dati!$N$5,$K200-SUM(V200:AB200))</f>
        <v>0</v>
      </c>
      <c r="AD200" s="35">
        <f>IF($P200*Dati!$Q$4+SUM(V200:AC200)&lt;$K200,$P200*Dati!$Q$4,$K200-SUM(V200:AC200))</f>
        <v>0</v>
      </c>
      <c r="AE200" s="35">
        <f>IF($P200*Dati!$P$4+SUM(V200:AD200)&lt;$K200,$P200*Dati!$P$4,$K200-SUM(V200:AD200))</f>
        <v>0</v>
      </c>
      <c r="AF200" s="35">
        <f>IF($P200*Dati!$O$4+SUM(V200:AE200)&lt;$K200,$P200*Dati!$O$4,$K200-SUM(V200:AE200))</f>
        <v>0</v>
      </c>
      <c r="AG200" s="35">
        <f>IF($P200*Dati!$N$4+SUM(V200:AF200)&lt;$K200,$P200*Dati!$N$4,$K200-SUM(V200:AF200))</f>
        <v>0</v>
      </c>
      <c r="AH200" s="35">
        <f>IF($O200*Dati!$Q$3+SUM(V200:AG200)&lt;$K200,$O200*Dati!$Q$3,$K200-SUM(V200:AG200))</f>
        <v>0</v>
      </c>
      <c r="AI200" s="35">
        <f>IF($O200*Dati!$P$3+SUM(V200:AH200)&lt;$K200,$O200*Dati!$P$3,$K200-SUM(V200:AH200))</f>
        <v>0</v>
      </c>
      <c r="AJ200" s="35">
        <f>IF($O200*Dati!$O$3+SUM(V200:AI200)&lt;$K200,$O200*Dati!$O$3,$K200-SUM(V200:AI200))</f>
        <v>0</v>
      </c>
      <c r="AK200" s="35">
        <f>IF($O200*Dati!$N$3+SUM(V200:AJ200)&lt;$K200,$O200*Dati!$N$3,$K200-SUM(V200:AJ200))</f>
        <v>0</v>
      </c>
      <c r="AL200" s="35">
        <f t="shared" si="79"/>
        <v>240</v>
      </c>
      <c r="AM200" s="3">
        <f>(V200*Dati!$U$6+W200*Dati!$T$6+X200*Dati!$S$6+Y200*Dati!$R$6)+(Z200*Dati!$U$5+AA200*Dati!$T$5+AB200*Dati!$S$5+AC200*Dati!$R$5)+(AD200*Dati!$U$4+AE200*Dati!$T$4+AF200*Dati!$S$4+AG200*Dati!$R$4)+(AH200*Dati!$U$3+AI200*Dati!$T$3+AJ200*Dati!$S$3+AK200*Dati!$R$3)</f>
        <v>91380</v>
      </c>
      <c r="AN200" s="34">
        <f t="shared" si="87"/>
        <v>1</v>
      </c>
      <c r="AO200" s="34">
        <f t="shared" si="87"/>
        <v>0</v>
      </c>
      <c r="AP200" s="34">
        <f t="shared" si="65"/>
        <v>0</v>
      </c>
      <c r="AQ200" s="34">
        <f t="shared" si="66"/>
        <v>0</v>
      </c>
      <c r="AR200" s="6">
        <f>AN200*Dati!$B$21+AO200*Dati!$B$22+AP200*Dati!$B$23+AQ200*Dati!$B$24</f>
        <v>2000</v>
      </c>
    </row>
    <row r="201" spans="1:44" x14ac:dyDescent="0.25">
      <c r="A201" s="49"/>
      <c r="B201" s="11">
        <f t="shared" si="80"/>
        <v>199</v>
      </c>
      <c r="C201" s="3">
        <f t="shared" si="81"/>
        <v>4750066.0333333248</v>
      </c>
      <c r="D201" s="3">
        <f t="shared" si="82"/>
        <v>41380</v>
      </c>
      <c r="E201" s="3">
        <f>IF(D201&gt;0,(IF(D201&lt;Dati!$B$46,D201*Dati!$B$47,Dati!$B$46*Dati!$B$47)+IF(IF(D201-Dati!$B$46&gt;0,D201-Dati!$B$46,0)&lt;(Dati!$C$46-Dati!$B$46),IF(D201-Dati!$B$46&gt;0,D201-Dati!$B$46,0)*Dati!$C$47,(Dati!$C$46-Dati!$B$46)*Dati!$C$47)+IF(IF(D201-Dati!$C$46&gt;0,D201-Dati!$C$46,0)&lt;(Dati!$D$46-Dati!$C$46),IF(D201-Dati!$C$46&gt;0,D201-Dati!$C$46,0)*Dati!$D$47,(Dati!$D$46-Dati!$C$46)*Dati!$D$47)+IF(IF(D201-Dati!$D$46&gt;0,D201-Dati!$D$46,0)&lt;(Dati!$E$46-Dati!$D$46),IF(D201-Dati!$D$46&gt;0,D201-Dati!$D$46,0)*Dati!$E$47,(Dati!$E$46-Dati!$D$46)*Dati!$E$47)+IF(D201-Dati!$E$46&gt;0,D201-Dati!$E$46,0)*Dati!$F$47),0)</f>
        <v>17224.233333333334</v>
      </c>
      <c r="F201" s="3">
        <f t="shared" si="76"/>
        <v>24155.766666666666</v>
      </c>
      <c r="G201" s="39">
        <f t="shared" si="83"/>
        <v>1</v>
      </c>
      <c r="H201" s="39">
        <f t="shared" si="84"/>
        <v>0</v>
      </c>
      <c r="I201" s="39">
        <f t="shared" si="85"/>
        <v>0</v>
      </c>
      <c r="J201" s="39">
        <f t="shared" si="86"/>
        <v>0</v>
      </c>
      <c r="K201" s="37">
        <f>G201*Dati!$F$9+H201*Dati!$F$10+I201*Dati!$F$11+Simulazione!J201*Dati!$F$12</f>
        <v>450</v>
      </c>
      <c r="L201" s="37">
        <f>G201*Dati!$H$9+H201*Dati!$H$10+I201*Dati!$H$11+Simulazione!J201*Dati!$H$12</f>
        <v>1</v>
      </c>
      <c r="M201" s="9">
        <f>G201*Dati!$E$9+H201*Dati!$E$10+I201*Dati!$E$11+Simulazione!J201*Dati!$E$12</f>
        <v>8000</v>
      </c>
      <c r="N201" s="9">
        <f>IF(G201-G200=0,0,(G201-G200)*Dati!$J$9)+IF(H201-H200=0,0,(H201-H200)*Dati!$J$10)+IF(I201-I200=0,0,(I201-I200)*Dati!$J$11)+IF(J201-J200=0,0,(J201-J200)*Dati!$J$12)</f>
        <v>0</v>
      </c>
      <c r="O201" s="34">
        <f t="shared" si="67"/>
        <v>0</v>
      </c>
      <c r="P201" s="34">
        <f t="shared" si="68"/>
        <v>0</v>
      </c>
      <c r="Q201" s="34">
        <f t="shared" si="69"/>
        <v>0</v>
      </c>
      <c r="R201" s="34">
        <f t="shared" si="70"/>
        <v>1</v>
      </c>
      <c r="S201" s="40">
        <f t="shared" si="77"/>
        <v>1</v>
      </c>
      <c r="T201" s="43">
        <f t="shared" si="78"/>
        <v>1</v>
      </c>
      <c r="U201" s="3">
        <f>O201*Dati!$B$3+Simulazione!P201*Dati!$B$4+Simulazione!Q201*Dati!$B$5+Simulazione!R201*Dati!$B$6</f>
        <v>40000</v>
      </c>
      <c r="V201" s="35">
        <f>IF(R201*Dati!$Q$6&lt;K201,R201*Dati!$Q$6,K201)</f>
        <v>108</v>
      </c>
      <c r="W201" s="35">
        <f>IF(R201*Dati!$P$6+SUM(V201:V201)&lt;K201,R201*Dati!$P$6,K201-SUM(V201:V201))</f>
        <v>132</v>
      </c>
      <c r="X201" s="35">
        <f>IF(R201*Dati!$O$6+SUM(V201:W201)&lt;K201,R201*Dati!$O$6,K201-SUM(V201:W201))</f>
        <v>0</v>
      </c>
      <c r="Y201" s="35">
        <f>IF(R201*Dati!$N$6+SUM(V201:X201)&lt;K201,R201*Dati!$N$6,K201-SUM(V201:X201))</f>
        <v>0</v>
      </c>
      <c r="Z201" s="35">
        <f>IF($Q201*Dati!$Q$5+SUM(V201:Y201)&lt;$K201,$Q201*Dati!$Q$5,$K201-SUM(V201:Y201))</f>
        <v>0</v>
      </c>
      <c r="AA201" s="35">
        <f>IF($Q201*Dati!$P$5+SUM(V201:Z201)&lt;$K201,$Q201*Dati!$P$5,$K201-SUM(V201:Z201))</f>
        <v>0</v>
      </c>
      <c r="AB201" s="35">
        <f>IF($Q201*Dati!$O$5+SUM(V201:AA201)&lt;$K201,$Q201*Dati!$O$5,$K201-SUM(V201:AA201))</f>
        <v>0</v>
      </c>
      <c r="AC201" s="35">
        <f>IF($Q201*Dati!$N$5+SUM(V201:AB201)&lt;$K201,$Q201*Dati!$N$5,$K201-SUM(V201:AB201))</f>
        <v>0</v>
      </c>
      <c r="AD201" s="35">
        <f>IF($P201*Dati!$Q$4+SUM(V201:AC201)&lt;$K201,$P201*Dati!$Q$4,$K201-SUM(V201:AC201))</f>
        <v>0</v>
      </c>
      <c r="AE201" s="35">
        <f>IF($P201*Dati!$P$4+SUM(V201:AD201)&lt;$K201,$P201*Dati!$P$4,$K201-SUM(V201:AD201))</f>
        <v>0</v>
      </c>
      <c r="AF201" s="35">
        <f>IF($P201*Dati!$O$4+SUM(V201:AE201)&lt;$K201,$P201*Dati!$O$4,$K201-SUM(V201:AE201))</f>
        <v>0</v>
      </c>
      <c r="AG201" s="35">
        <f>IF($P201*Dati!$N$4+SUM(V201:AF201)&lt;$K201,$P201*Dati!$N$4,$K201-SUM(V201:AF201))</f>
        <v>0</v>
      </c>
      <c r="AH201" s="35">
        <f>IF($O201*Dati!$Q$3+SUM(V201:AG201)&lt;$K201,$O201*Dati!$Q$3,$K201-SUM(V201:AG201))</f>
        <v>0</v>
      </c>
      <c r="AI201" s="35">
        <f>IF($O201*Dati!$P$3+SUM(V201:AH201)&lt;$K201,$O201*Dati!$P$3,$K201-SUM(V201:AH201))</f>
        <v>0</v>
      </c>
      <c r="AJ201" s="35">
        <f>IF($O201*Dati!$O$3+SUM(V201:AI201)&lt;$K201,$O201*Dati!$O$3,$K201-SUM(V201:AI201))</f>
        <v>0</v>
      </c>
      <c r="AK201" s="35">
        <f>IF($O201*Dati!$N$3+SUM(V201:AJ201)&lt;$K201,$O201*Dati!$N$3,$K201-SUM(V201:AJ201))</f>
        <v>0</v>
      </c>
      <c r="AL201" s="35">
        <f t="shared" si="79"/>
        <v>240</v>
      </c>
      <c r="AM201" s="3">
        <f>(V201*Dati!$U$6+W201*Dati!$T$6+X201*Dati!$S$6+Y201*Dati!$R$6)+(Z201*Dati!$U$5+AA201*Dati!$T$5+AB201*Dati!$S$5+AC201*Dati!$R$5)+(AD201*Dati!$U$4+AE201*Dati!$T$4+AF201*Dati!$S$4+AG201*Dati!$R$4)+(AH201*Dati!$U$3+AI201*Dati!$T$3+AJ201*Dati!$S$3+AK201*Dati!$R$3)</f>
        <v>91380</v>
      </c>
      <c r="AN201" s="34">
        <f t="shared" si="87"/>
        <v>1</v>
      </c>
      <c r="AO201" s="34">
        <f t="shared" si="87"/>
        <v>0</v>
      </c>
      <c r="AP201" s="34">
        <f t="shared" si="65"/>
        <v>0</v>
      </c>
      <c r="AQ201" s="34">
        <f t="shared" si="66"/>
        <v>0</v>
      </c>
      <c r="AR201" s="6">
        <f>AN201*Dati!$B$21+AO201*Dati!$B$22+AP201*Dati!$B$23+AQ201*Dati!$B$24</f>
        <v>2000</v>
      </c>
    </row>
    <row r="202" spans="1:44" x14ac:dyDescent="0.25">
      <c r="A202" s="49"/>
      <c r="B202" s="11">
        <f t="shared" si="80"/>
        <v>200</v>
      </c>
      <c r="C202" s="3">
        <f t="shared" si="81"/>
        <v>4774221.7999999914</v>
      </c>
      <c r="D202" s="3">
        <f t="shared" si="82"/>
        <v>41380</v>
      </c>
      <c r="E202" s="3">
        <f>IF(D202&gt;0,(IF(D202&lt;Dati!$B$46,D202*Dati!$B$47,Dati!$B$46*Dati!$B$47)+IF(IF(D202-Dati!$B$46&gt;0,D202-Dati!$B$46,0)&lt;(Dati!$C$46-Dati!$B$46),IF(D202-Dati!$B$46&gt;0,D202-Dati!$B$46,0)*Dati!$C$47,(Dati!$C$46-Dati!$B$46)*Dati!$C$47)+IF(IF(D202-Dati!$C$46&gt;0,D202-Dati!$C$46,0)&lt;(Dati!$D$46-Dati!$C$46),IF(D202-Dati!$C$46&gt;0,D202-Dati!$C$46,0)*Dati!$D$47,(Dati!$D$46-Dati!$C$46)*Dati!$D$47)+IF(IF(D202-Dati!$D$46&gt;0,D202-Dati!$D$46,0)&lt;(Dati!$E$46-Dati!$D$46),IF(D202-Dati!$D$46&gt;0,D202-Dati!$D$46,0)*Dati!$E$47,(Dati!$E$46-Dati!$D$46)*Dati!$E$47)+IF(D202-Dati!$E$46&gt;0,D202-Dati!$E$46,0)*Dati!$F$47),0)</f>
        <v>17224.233333333334</v>
      </c>
      <c r="F202" s="3">
        <f t="shared" si="76"/>
        <v>24155.766666666666</v>
      </c>
      <c r="G202" s="39">
        <f t="shared" si="83"/>
        <v>1</v>
      </c>
      <c r="H202" s="39">
        <f t="shared" si="84"/>
        <v>0</v>
      </c>
      <c r="I202" s="39">
        <f t="shared" si="85"/>
        <v>0</v>
      </c>
      <c r="J202" s="39">
        <f t="shared" si="86"/>
        <v>0</v>
      </c>
      <c r="K202" s="37">
        <f>G202*Dati!$F$9+H202*Dati!$F$10+I202*Dati!$F$11+Simulazione!J202*Dati!$F$12</f>
        <v>450</v>
      </c>
      <c r="L202" s="37">
        <f>G202*Dati!$H$9+H202*Dati!$H$10+I202*Dati!$H$11+Simulazione!J202*Dati!$H$12</f>
        <v>1</v>
      </c>
      <c r="M202" s="9">
        <f>G202*Dati!$E$9+H202*Dati!$E$10+I202*Dati!$E$11+Simulazione!J202*Dati!$E$12</f>
        <v>8000</v>
      </c>
      <c r="N202" s="9">
        <f>IF(G202-G201=0,0,(G202-G201)*Dati!$J$9)+IF(H202-H201=0,0,(H202-H201)*Dati!$J$10)+IF(I202-I201=0,0,(I202-I201)*Dati!$J$11)+IF(J202-J201=0,0,(J202-J201)*Dati!$J$12)</f>
        <v>0</v>
      </c>
      <c r="O202" s="34">
        <f t="shared" si="67"/>
        <v>0</v>
      </c>
      <c r="P202" s="34">
        <f t="shared" si="68"/>
        <v>0</v>
      </c>
      <c r="Q202" s="34">
        <f t="shared" si="69"/>
        <v>0</v>
      </c>
      <c r="R202" s="34">
        <f t="shared" si="70"/>
        <v>1</v>
      </c>
      <c r="S202" s="40">
        <f t="shared" si="77"/>
        <v>1</v>
      </c>
      <c r="T202" s="43">
        <f t="shared" si="78"/>
        <v>1</v>
      </c>
      <c r="U202" s="3">
        <f>O202*Dati!$B$3+Simulazione!P202*Dati!$B$4+Simulazione!Q202*Dati!$B$5+Simulazione!R202*Dati!$B$6</f>
        <v>40000</v>
      </c>
      <c r="V202" s="35">
        <f>IF(R202*Dati!$Q$6&lt;K202,R202*Dati!$Q$6,K202)</f>
        <v>108</v>
      </c>
      <c r="W202" s="35">
        <f>IF(R202*Dati!$P$6+SUM(V202:V202)&lt;K202,R202*Dati!$P$6,K202-SUM(V202:V202))</f>
        <v>132</v>
      </c>
      <c r="X202" s="35">
        <f>IF(R202*Dati!$O$6+SUM(V202:W202)&lt;K202,R202*Dati!$O$6,K202-SUM(V202:W202))</f>
        <v>0</v>
      </c>
      <c r="Y202" s="35">
        <f>IF(R202*Dati!$N$6+SUM(V202:X202)&lt;K202,R202*Dati!$N$6,K202-SUM(V202:X202))</f>
        <v>0</v>
      </c>
      <c r="Z202" s="35">
        <f>IF($Q202*Dati!$Q$5+SUM(V202:Y202)&lt;$K202,$Q202*Dati!$Q$5,$K202-SUM(V202:Y202))</f>
        <v>0</v>
      </c>
      <c r="AA202" s="35">
        <f>IF($Q202*Dati!$P$5+SUM(V202:Z202)&lt;$K202,$Q202*Dati!$P$5,$K202-SUM(V202:Z202))</f>
        <v>0</v>
      </c>
      <c r="AB202" s="35">
        <f>IF($Q202*Dati!$O$5+SUM(V202:AA202)&lt;$K202,$Q202*Dati!$O$5,$K202-SUM(V202:AA202))</f>
        <v>0</v>
      </c>
      <c r="AC202" s="35">
        <f>IF($Q202*Dati!$N$5+SUM(V202:AB202)&lt;$K202,$Q202*Dati!$N$5,$K202-SUM(V202:AB202))</f>
        <v>0</v>
      </c>
      <c r="AD202" s="35">
        <f>IF($P202*Dati!$Q$4+SUM(V202:AC202)&lt;$K202,$P202*Dati!$Q$4,$K202-SUM(V202:AC202))</f>
        <v>0</v>
      </c>
      <c r="AE202" s="35">
        <f>IF($P202*Dati!$P$4+SUM(V202:AD202)&lt;$K202,$P202*Dati!$P$4,$K202-SUM(V202:AD202))</f>
        <v>0</v>
      </c>
      <c r="AF202" s="35">
        <f>IF($P202*Dati!$O$4+SUM(V202:AE202)&lt;$K202,$P202*Dati!$O$4,$K202-SUM(V202:AE202))</f>
        <v>0</v>
      </c>
      <c r="AG202" s="35">
        <f>IF($P202*Dati!$N$4+SUM(V202:AF202)&lt;$K202,$P202*Dati!$N$4,$K202-SUM(V202:AF202))</f>
        <v>0</v>
      </c>
      <c r="AH202" s="35">
        <f>IF($O202*Dati!$Q$3+SUM(V202:AG202)&lt;$K202,$O202*Dati!$Q$3,$K202-SUM(V202:AG202))</f>
        <v>0</v>
      </c>
      <c r="AI202" s="35">
        <f>IF($O202*Dati!$P$3+SUM(V202:AH202)&lt;$K202,$O202*Dati!$P$3,$K202-SUM(V202:AH202))</f>
        <v>0</v>
      </c>
      <c r="AJ202" s="35">
        <f>IF($O202*Dati!$O$3+SUM(V202:AI202)&lt;$K202,$O202*Dati!$O$3,$K202-SUM(V202:AI202))</f>
        <v>0</v>
      </c>
      <c r="AK202" s="35">
        <f>IF($O202*Dati!$N$3+SUM(V202:AJ202)&lt;$K202,$O202*Dati!$N$3,$K202-SUM(V202:AJ202))</f>
        <v>0</v>
      </c>
      <c r="AL202" s="35">
        <f t="shared" si="79"/>
        <v>240</v>
      </c>
      <c r="AM202" s="3">
        <f>(V202*Dati!$U$6+W202*Dati!$T$6+X202*Dati!$S$6+Y202*Dati!$R$6)+(Z202*Dati!$U$5+AA202*Dati!$T$5+AB202*Dati!$S$5+AC202*Dati!$R$5)+(AD202*Dati!$U$4+AE202*Dati!$T$4+AF202*Dati!$S$4+AG202*Dati!$R$4)+(AH202*Dati!$U$3+AI202*Dati!$T$3+AJ202*Dati!$S$3+AK202*Dati!$R$3)</f>
        <v>91380</v>
      </c>
      <c r="AN202" s="34">
        <f t="shared" si="87"/>
        <v>1</v>
      </c>
      <c r="AO202" s="34">
        <f t="shared" si="87"/>
        <v>0</v>
      </c>
      <c r="AP202" s="34">
        <f t="shared" si="65"/>
        <v>0</v>
      </c>
      <c r="AQ202" s="34">
        <f t="shared" si="66"/>
        <v>0</v>
      </c>
      <c r="AR202" s="6">
        <f>AN202*Dati!$B$21+AO202*Dati!$B$22+AP202*Dati!$B$23+AQ202*Dati!$B$24</f>
        <v>2000</v>
      </c>
    </row>
    <row r="203" spans="1:44" x14ac:dyDescent="0.25">
      <c r="A203" s="49"/>
      <c r="B203" s="11">
        <f t="shared" si="80"/>
        <v>201</v>
      </c>
      <c r="C203" s="3">
        <f t="shared" si="81"/>
        <v>4798377.566666658</v>
      </c>
      <c r="D203" s="3">
        <f t="shared" si="82"/>
        <v>41380</v>
      </c>
      <c r="E203" s="3">
        <f>IF(D203&gt;0,(IF(D203&lt;Dati!$B$46,D203*Dati!$B$47,Dati!$B$46*Dati!$B$47)+IF(IF(D203-Dati!$B$46&gt;0,D203-Dati!$B$46,0)&lt;(Dati!$C$46-Dati!$B$46),IF(D203-Dati!$B$46&gt;0,D203-Dati!$B$46,0)*Dati!$C$47,(Dati!$C$46-Dati!$B$46)*Dati!$C$47)+IF(IF(D203-Dati!$C$46&gt;0,D203-Dati!$C$46,0)&lt;(Dati!$D$46-Dati!$C$46),IF(D203-Dati!$C$46&gt;0,D203-Dati!$C$46,0)*Dati!$D$47,(Dati!$D$46-Dati!$C$46)*Dati!$D$47)+IF(IF(D203-Dati!$D$46&gt;0,D203-Dati!$D$46,0)&lt;(Dati!$E$46-Dati!$D$46),IF(D203-Dati!$D$46&gt;0,D203-Dati!$D$46,0)*Dati!$E$47,(Dati!$E$46-Dati!$D$46)*Dati!$E$47)+IF(D203-Dati!$E$46&gt;0,D203-Dati!$E$46,0)*Dati!$F$47),0)</f>
        <v>17224.233333333334</v>
      </c>
      <c r="F203" s="3">
        <f t="shared" si="76"/>
        <v>24155.766666666666</v>
      </c>
      <c r="G203" s="39">
        <f t="shared" si="83"/>
        <v>1</v>
      </c>
      <c r="H203" s="39">
        <f t="shared" si="84"/>
        <v>0</v>
      </c>
      <c r="I203" s="39">
        <f t="shared" si="85"/>
        <v>0</v>
      </c>
      <c r="J203" s="39">
        <f t="shared" si="86"/>
        <v>0</v>
      </c>
      <c r="K203" s="37">
        <f>G203*Dati!$F$9+H203*Dati!$F$10+I203*Dati!$F$11+Simulazione!J203*Dati!$F$12</f>
        <v>450</v>
      </c>
      <c r="L203" s="37">
        <f>G203*Dati!$H$9+H203*Dati!$H$10+I203*Dati!$H$11+Simulazione!J203*Dati!$H$12</f>
        <v>1</v>
      </c>
      <c r="M203" s="9">
        <f>G203*Dati!$E$9+H203*Dati!$E$10+I203*Dati!$E$11+Simulazione!J203*Dati!$E$12</f>
        <v>8000</v>
      </c>
      <c r="N203" s="9">
        <f>IF(G203-G202=0,0,(G203-G202)*Dati!$J$9)+IF(H203-H202=0,0,(H203-H202)*Dati!$J$10)+IF(I203-I202=0,0,(I203-I202)*Dati!$J$11)+IF(J203-J202=0,0,(J203-J202)*Dati!$J$12)</f>
        <v>0</v>
      </c>
      <c r="O203" s="34">
        <f t="shared" si="67"/>
        <v>0</v>
      </c>
      <c r="P203" s="34">
        <f t="shared" si="68"/>
        <v>0</v>
      </c>
      <c r="Q203" s="34">
        <f t="shared" si="69"/>
        <v>0</v>
      </c>
      <c r="R203" s="34">
        <f t="shared" si="70"/>
        <v>1</v>
      </c>
      <c r="S203" s="40">
        <f t="shared" si="77"/>
        <v>1</v>
      </c>
      <c r="T203" s="43">
        <f t="shared" si="78"/>
        <v>1</v>
      </c>
      <c r="U203" s="3">
        <f>O203*Dati!$B$3+Simulazione!P203*Dati!$B$4+Simulazione!Q203*Dati!$B$5+Simulazione!R203*Dati!$B$6</f>
        <v>40000</v>
      </c>
      <c r="V203" s="35">
        <f>IF(R203*Dati!$Q$6&lt;K203,R203*Dati!$Q$6,K203)</f>
        <v>108</v>
      </c>
      <c r="W203" s="35">
        <f>IF(R203*Dati!$P$6+SUM(V203:V203)&lt;K203,R203*Dati!$P$6,K203-SUM(V203:V203))</f>
        <v>132</v>
      </c>
      <c r="X203" s="35">
        <f>IF(R203*Dati!$O$6+SUM(V203:W203)&lt;K203,R203*Dati!$O$6,K203-SUM(V203:W203))</f>
        <v>0</v>
      </c>
      <c r="Y203" s="35">
        <f>IF(R203*Dati!$N$6+SUM(V203:X203)&lt;K203,R203*Dati!$N$6,K203-SUM(V203:X203))</f>
        <v>0</v>
      </c>
      <c r="Z203" s="35">
        <f>IF($Q203*Dati!$Q$5+SUM(V203:Y203)&lt;$K203,$Q203*Dati!$Q$5,$K203-SUM(V203:Y203))</f>
        <v>0</v>
      </c>
      <c r="AA203" s="35">
        <f>IF($Q203*Dati!$P$5+SUM(V203:Z203)&lt;$K203,$Q203*Dati!$P$5,$K203-SUM(V203:Z203))</f>
        <v>0</v>
      </c>
      <c r="AB203" s="35">
        <f>IF($Q203*Dati!$O$5+SUM(V203:AA203)&lt;$K203,$Q203*Dati!$O$5,$K203-SUM(V203:AA203))</f>
        <v>0</v>
      </c>
      <c r="AC203" s="35">
        <f>IF($Q203*Dati!$N$5+SUM(V203:AB203)&lt;$K203,$Q203*Dati!$N$5,$K203-SUM(V203:AB203))</f>
        <v>0</v>
      </c>
      <c r="AD203" s="35">
        <f>IF($P203*Dati!$Q$4+SUM(V203:AC203)&lt;$K203,$P203*Dati!$Q$4,$K203-SUM(V203:AC203))</f>
        <v>0</v>
      </c>
      <c r="AE203" s="35">
        <f>IF($P203*Dati!$P$4+SUM(V203:AD203)&lt;$K203,$P203*Dati!$P$4,$K203-SUM(V203:AD203))</f>
        <v>0</v>
      </c>
      <c r="AF203" s="35">
        <f>IF($P203*Dati!$O$4+SUM(V203:AE203)&lt;$K203,$P203*Dati!$O$4,$K203-SUM(V203:AE203))</f>
        <v>0</v>
      </c>
      <c r="AG203" s="35">
        <f>IF($P203*Dati!$N$4+SUM(V203:AF203)&lt;$K203,$P203*Dati!$N$4,$K203-SUM(V203:AF203))</f>
        <v>0</v>
      </c>
      <c r="AH203" s="35">
        <f>IF($O203*Dati!$Q$3+SUM(V203:AG203)&lt;$K203,$O203*Dati!$Q$3,$K203-SUM(V203:AG203))</f>
        <v>0</v>
      </c>
      <c r="AI203" s="35">
        <f>IF($O203*Dati!$P$3+SUM(V203:AH203)&lt;$K203,$O203*Dati!$P$3,$K203-SUM(V203:AH203))</f>
        <v>0</v>
      </c>
      <c r="AJ203" s="35">
        <f>IF($O203*Dati!$O$3+SUM(V203:AI203)&lt;$K203,$O203*Dati!$O$3,$K203-SUM(V203:AI203))</f>
        <v>0</v>
      </c>
      <c r="AK203" s="35">
        <f>IF($O203*Dati!$N$3+SUM(V203:AJ203)&lt;$K203,$O203*Dati!$N$3,$K203-SUM(V203:AJ203))</f>
        <v>0</v>
      </c>
      <c r="AL203" s="35">
        <f t="shared" si="79"/>
        <v>240</v>
      </c>
      <c r="AM203" s="3">
        <f>(V203*Dati!$U$6+W203*Dati!$T$6+X203*Dati!$S$6+Y203*Dati!$R$6)+(Z203*Dati!$U$5+AA203*Dati!$T$5+AB203*Dati!$S$5+AC203*Dati!$R$5)+(AD203*Dati!$U$4+AE203*Dati!$T$4+AF203*Dati!$S$4+AG203*Dati!$R$4)+(AH203*Dati!$U$3+AI203*Dati!$T$3+AJ203*Dati!$S$3+AK203*Dati!$R$3)</f>
        <v>91380</v>
      </c>
      <c r="AN203" s="34">
        <f t="shared" si="87"/>
        <v>1</v>
      </c>
      <c r="AO203" s="34">
        <f t="shared" si="87"/>
        <v>0</v>
      </c>
      <c r="AP203" s="34">
        <f t="shared" si="65"/>
        <v>0</v>
      </c>
      <c r="AQ203" s="34">
        <f t="shared" si="66"/>
        <v>0</v>
      </c>
      <c r="AR203" s="6">
        <f>AN203*Dati!$B$21+AO203*Dati!$B$22+AP203*Dati!$B$23+AQ203*Dati!$B$24</f>
        <v>2000</v>
      </c>
    </row>
    <row r="204" spans="1:44" x14ac:dyDescent="0.25">
      <c r="A204" s="49"/>
      <c r="B204" s="11">
        <f t="shared" si="80"/>
        <v>202</v>
      </c>
      <c r="C204" s="3">
        <f t="shared" si="81"/>
        <v>4822533.3333333246</v>
      </c>
      <c r="D204" s="3">
        <f t="shared" si="82"/>
        <v>41380</v>
      </c>
      <c r="E204" s="3">
        <f>IF(D204&gt;0,(IF(D204&lt;Dati!$B$46,D204*Dati!$B$47,Dati!$B$46*Dati!$B$47)+IF(IF(D204-Dati!$B$46&gt;0,D204-Dati!$B$46,0)&lt;(Dati!$C$46-Dati!$B$46),IF(D204-Dati!$B$46&gt;0,D204-Dati!$B$46,0)*Dati!$C$47,(Dati!$C$46-Dati!$B$46)*Dati!$C$47)+IF(IF(D204-Dati!$C$46&gt;0,D204-Dati!$C$46,0)&lt;(Dati!$D$46-Dati!$C$46),IF(D204-Dati!$C$46&gt;0,D204-Dati!$C$46,0)*Dati!$D$47,(Dati!$D$46-Dati!$C$46)*Dati!$D$47)+IF(IF(D204-Dati!$D$46&gt;0,D204-Dati!$D$46,0)&lt;(Dati!$E$46-Dati!$D$46),IF(D204-Dati!$D$46&gt;0,D204-Dati!$D$46,0)*Dati!$E$47,(Dati!$E$46-Dati!$D$46)*Dati!$E$47)+IF(D204-Dati!$E$46&gt;0,D204-Dati!$E$46,0)*Dati!$F$47),0)</f>
        <v>17224.233333333334</v>
      </c>
      <c r="F204" s="3">
        <f t="shared" si="76"/>
        <v>24155.766666666666</v>
      </c>
      <c r="G204" s="39">
        <f t="shared" si="83"/>
        <v>1</v>
      </c>
      <c r="H204" s="39">
        <f t="shared" si="84"/>
        <v>0</v>
      </c>
      <c r="I204" s="39">
        <f t="shared" si="85"/>
        <v>0</v>
      </c>
      <c r="J204" s="39">
        <f t="shared" si="86"/>
        <v>0</v>
      </c>
      <c r="K204" s="37">
        <f>G204*Dati!$F$9+H204*Dati!$F$10+I204*Dati!$F$11+Simulazione!J204*Dati!$F$12</f>
        <v>450</v>
      </c>
      <c r="L204" s="37">
        <f>G204*Dati!$H$9+H204*Dati!$H$10+I204*Dati!$H$11+Simulazione!J204*Dati!$H$12</f>
        <v>1</v>
      </c>
      <c r="M204" s="9">
        <f>G204*Dati!$E$9+H204*Dati!$E$10+I204*Dati!$E$11+Simulazione!J204*Dati!$E$12</f>
        <v>8000</v>
      </c>
      <c r="N204" s="9">
        <f>IF(G204-G203=0,0,(G204-G203)*Dati!$J$9)+IF(H204-H203=0,0,(H204-H203)*Dati!$J$10)+IF(I204-I203=0,0,(I204-I203)*Dati!$J$11)+IF(J204-J203=0,0,(J204-J203)*Dati!$J$12)</f>
        <v>0</v>
      </c>
      <c r="O204" s="34">
        <f t="shared" si="67"/>
        <v>0</v>
      </c>
      <c r="P204" s="34">
        <f t="shared" si="68"/>
        <v>0</v>
      </c>
      <c r="Q204" s="34">
        <f t="shared" si="69"/>
        <v>0</v>
      </c>
      <c r="R204" s="34">
        <f t="shared" si="70"/>
        <v>1</v>
      </c>
      <c r="S204" s="40">
        <f t="shared" si="77"/>
        <v>1</v>
      </c>
      <c r="T204" s="43">
        <f t="shared" si="78"/>
        <v>1</v>
      </c>
      <c r="U204" s="3">
        <f>O204*Dati!$B$3+Simulazione!P204*Dati!$B$4+Simulazione!Q204*Dati!$B$5+Simulazione!R204*Dati!$B$6</f>
        <v>40000</v>
      </c>
      <c r="V204" s="35">
        <f>IF(R204*Dati!$Q$6&lt;K204,R204*Dati!$Q$6,K204)</f>
        <v>108</v>
      </c>
      <c r="W204" s="35">
        <f>IF(R204*Dati!$P$6+SUM(V204:V204)&lt;K204,R204*Dati!$P$6,K204-SUM(V204:V204))</f>
        <v>132</v>
      </c>
      <c r="X204" s="35">
        <f>IF(R204*Dati!$O$6+SUM(V204:W204)&lt;K204,R204*Dati!$O$6,K204-SUM(V204:W204))</f>
        <v>0</v>
      </c>
      <c r="Y204" s="35">
        <f>IF(R204*Dati!$N$6+SUM(V204:X204)&lt;K204,R204*Dati!$N$6,K204-SUM(V204:X204))</f>
        <v>0</v>
      </c>
      <c r="Z204" s="35">
        <f>IF($Q204*Dati!$Q$5+SUM(V204:Y204)&lt;$K204,$Q204*Dati!$Q$5,$K204-SUM(V204:Y204))</f>
        <v>0</v>
      </c>
      <c r="AA204" s="35">
        <f>IF($Q204*Dati!$P$5+SUM(V204:Z204)&lt;$K204,$Q204*Dati!$P$5,$K204-SUM(V204:Z204))</f>
        <v>0</v>
      </c>
      <c r="AB204" s="35">
        <f>IF($Q204*Dati!$O$5+SUM(V204:AA204)&lt;$K204,$Q204*Dati!$O$5,$K204-SUM(V204:AA204))</f>
        <v>0</v>
      </c>
      <c r="AC204" s="35">
        <f>IF($Q204*Dati!$N$5+SUM(V204:AB204)&lt;$K204,$Q204*Dati!$N$5,$K204-SUM(V204:AB204))</f>
        <v>0</v>
      </c>
      <c r="AD204" s="35">
        <f>IF($P204*Dati!$Q$4+SUM(V204:AC204)&lt;$K204,$P204*Dati!$Q$4,$K204-SUM(V204:AC204))</f>
        <v>0</v>
      </c>
      <c r="AE204" s="35">
        <f>IF($P204*Dati!$P$4+SUM(V204:AD204)&lt;$K204,$P204*Dati!$P$4,$K204-SUM(V204:AD204))</f>
        <v>0</v>
      </c>
      <c r="AF204" s="35">
        <f>IF($P204*Dati!$O$4+SUM(V204:AE204)&lt;$K204,$P204*Dati!$O$4,$K204-SUM(V204:AE204))</f>
        <v>0</v>
      </c>
      <c r="AG204" s="35">
        <f>IF($P204*Dati!$N$4+SUM(V204:AF204)&lt;$K204,$P204*Dati!$N$4,$K204-SUM(V204:AF204))</f>
        <v>0</v>
      </c>
      <c r="AH204" s="35">
        <f>IF($O204*Dati!$Q$3+SUM(V204:AG204)&lt;$K204,$O204*Dati!$Q$3,$K204-SUM(V204:AG204))</f>
        <v>0</v>
      </c>
      <c r="AI204" s="35">
        <f>IF($O204*Dati!$P$3+SUM(V204:AH204)&lt;$K204,$O204*Dati!$P$3,$K204-SUM(V204:AH204))</f>
        <v>0</v>
      </c>
      <c r="AJ204" s="35">
        <f>IF($O204*Dati!$O$3+SUM(V204:AI204)&lt;$K204,$O204*Dati!$O$3,$K204-SUM(V204:AI204))</f>
        <v>0</v>
      </c>
      <c r="AK204" s="35">
        <f>IF($O204*Dati!$N$3+SUM(V204:AJ204)&lt;$K204,$O204*Dati!$N$3,$K204-SUM(V204:AJ204))</f>
        <v>0</v>
      </c>
      <c r="AL204" s="35">
        <f t="shared" si="79"/>
        <v>240</v>
      </c>
      <c r="AM204" s="3">
        <f>(V204*Dati!$U$6+W204*Dati!$T$6+X204*Dati!$S$6+Y204*Dati!$R$6)+(Z204*Dati!$U$5+AA204*Dati!$T$5+AB204*Dati!$S$5+AC204*Dati!$R$5)+(AD204*Dati!$U$4+AE204*Dati!$T$4+AF204*Dati!$S$4+AG204*Dati!$R$4)+(AH204*Dati!$U$3+AI204*Dati!$T$3+AJ204*Dati!$S$3+AK204*Dati!$R$3)</f>
        <v>91380</v>
      </c>
      <c r="AN204" s="34">
        <f t="shared" si="87"/>
        <v>1</v>
      </c>
      <c r="AO204" s="34">
        <f t="shared" si="87"/>
        <v>0</v>
      </c>
      <c r="AP204" s="34">
        <f t="shared" si="65"/>
        <v>0</v>
      </c>
      <c r="AQ204" s="34">
        <f t="shared" si="66"/>
        <v>0</v>
      </c>
      <c r="AR204" s="6">
        <f>AN204*Dati!$B$21+AO204*Dati!$B$22+AP204*Dati!$B$23+AQ204*Dati!$B$24</f>
        <v>2000</v>
      </c>
    </row>
    <row r="205" spans="1:44" x14ac:dyDescent="0.25">
      <c r="A205" s="49"/>
      <c r="B205" s="11">
        <f t="shared" si="80"/>
        <v>203</v>
      </c>
      <c r="C205" s="3">
        <f t="shared" si="81"/>
        <v>4846689.0999999912</v>
      </c>
      <c r="D205" s="3">
        <f t="shared" si="82"/>
        <v>41380</v>
      </c>
      <c r="E205" s="3">
        <f>IF(D205&gt;0,(IF(D205&lt;Dati!$B$46,D205*Dati!$B$47,Dati!$B$46*Dati!$B$47)+IF(IF(D205-Dati!$B$46&gt;0,D205-Dati!$B$46,0)&lt;(Dati!$C$46-Dati!$B$46),IF(D205-Dati!$B$46&gt;0,D205-Dati!$B$46,0)*Dati!$C$47,(Dati!$C$46-Dati!$B$46)*Dati!$C$47)+IF(IF(D205-Dati!$C$46&gt;0,D205-Dati!$C$46,0)&lt;(Dati!$D$46-Dati!$C$46),IF(D205-Dati!$C$46&gt;0,D205-Dati!$C$46,0)*Dati!$D$47,(Dati!$D$46-Dati!$C$46)*Dati!$D$47)+IF(IF(D205-Dati!$D$46&gt;0,D205-Dati!$D$46,0)&lt;(Dati!$E$46-Dati!$D$46),IF(D205-Dati!$D$46&gt;0,D205-Dati!$D$46,0)*Dati!$E$47,(Dati!$E$46-Dati!$D$46)*Dati!$E$47)+IF(D205-Dati!$E$46&gt;0,D205-Dati!$E$46,0)*Dati!$F$47),0)</f>
        <v>17224.233333333334</v>
      </c>
      <c r="F205" s="3">
        <f t="shared" si="76"/>
        <v>24155.766666666666</v>
      </c>
      <c r="G205" s="39">
        <f t="shared" si="83"/>
        <v>1</v>
      </c>
      <c r="H205" s="39">
        <f t="shared" si="84"/>
        <v>0</v>
      </c>
      <c r="I205" s="39">
        <f t="shared" si="85"/>
        <v>0</v>
      </c>
      <c r="J205" s="39">
        <f t="shared" si="86"/>
        <v>0</v>
      </c>
      <c r="K205" s="37">
        <f>G205*Dati!$F$9+H205*Dati!$F$10+I205*Dati!$F$11+Simulazione!J205*Dati!$F$12</f>
        <v>450</v>
      </c>
      <c r="L205" s="37">
        <f>G205*Dati!$H$9+H205*Dati!$H$10+I205*Dati!$H$11+Simulazione!J205*Dati!$H$12</f>
        <v>1</v>
      </c>
      <c r="M205" s="9">
        <f>G205*Dati!$E$9+H205*Dati!$E$10+I205*Dati!$E$11+Simulazione!J205*Dati!$E$12</f>
        <v>8000</v>
      </c>
      <c r="N205" s="9">
        <f>IF(G205-G204=0,0,(G205-G204)*Dati!$J$9)+IF(H205-H204=0,0,(H205-H204)*Dati!$J$10)+IF(I205-I204=0,0,(I205-I204)*Dati!$J$11)+IF(J205-J204=0,0,(J205-J204)*Dati!$J$12)</f>
        <v>0</v>
      </c>
      <c r="O205" s="34">
        <f t="shared" si="67"/>
        <v>0</v>
      </c>
      <c r="P205" s="34">
        <f t="shared" si="68"/>
        <v>0</v>
      </c>
      <c r="Q205" s="34">
        <f t="shared" si="69"/>
        <v>0</v>
      </c>
      <c r="R205" s="34">
        <f t="shared" si="70"/>
        <v>1</v>
      </c>
      <c r="S205" s="40">
        <f t="shared" si="77"/>
        <v>1</v>
      </c>
      <c r="T205" s="43">
        <f t="shared" si="78"/>
        <v>1</v>
      </c>
      <c r="U205" s="3">
        <f>O205*Dati!$B$3+Simulazione!P205*Dati!$B$4+Simulazione!Q205*Dati!$B$5+Simulazione!R205*Dati!$B$6</f>
        <v>40000</v>
      </c>
      <c r="V205" s="35">
        <f>IF(R205*Dati!$Q$6&lt;K205,R205*Dati!$Q$6,K205)</f>
        <v>108</v>
      </c>
      <c r="W205" s="35">
        <f>IF(R205*Dati!$P$6+SUM(V205:V205)&lt;K205,R205*Dati!$P$6,K205-SUM(V205:V205))</f>
        <v>132</v>
      </c>
      <c r="X205" s="35">
        <f>IF(R205*Dati!$O$6+SUM(V205:W205)&lt;K205,R205*Dati!$O$6,K205-SUM(V205:W205))</f>
        <v>0</v>
      </c>
      <c r="Y205" s="35">
        <f>IF(R205*Dati!$N$6+SUM(V205:X205)&lt;K205,R205*Dati!$N$6,K205-SUM(V205:X205))</f>
        <v>0</v>
      </c>
      <c r="Z205" s="35">
        <f>IF($Q205*Dati!$Q$5+SUM(V205:Y205)&lt;$K205,$Q205*Dati!$Q$5,$K205-SUM(V205:Y205))</f>
        <v>0</v>
      </c>
      <c r="AA205" s="35">
        <f>IF($Q205*Dati!$P$5+SUM(V205:Z205)&lt;$K205,$Q205*Dati!$P$5,$K205-SUM(V205:Z205))</f>
        <v>0</v>
      </c>
      <c r="AB205" s="35">
        <f>IF($Q205*Dati!$O$5+SUM(V205:AA205)&lt;$K205,$Q205*Dati!$O$5,$K205-SUM(V205:AA205))</f>
        <v>0</v>
      </c>
      <c r="AC205" s="35">
        <f>IF($Q205*Dati!$N$5+SUM(V205:AB205)&lt;$K205,$Q205*Dati!$N$5,$K205-SUM(V205:AB205))</f>
        <v>0</v>
      </c>
      <c r="AD205" s="35">
        <f>IF($P205*Dati!$Q$4+SUM(V205:AC205)&lt;$K205,$P205*Dati!$Q$4,$K205-SUM(V205:AC205))</f>
        <v>0</v>
      </c>
      <c r="AE205" s="35">
        <f>IF($P205*Dati!$P$4+SUM(V205:AD205)&lt;$K205,$P205*Dati!$P$4,$K205-SUM(V205:AD205))</f>
        <v>0</v>
      </c>
      <c r="AF205" s="35">
        <f>IF($P205*Dati!$O$4+SUM(V205:AE205)&lt;$K205,$P205*Dati!$O$4,$K205-SUM(V205:AE205))</f>
        <v>0</v>
      </c>
      <c r="AG205" s="35">
        <f>IF($P205*Dati!$N$4+SUM(V205:AF205)&lt;$K205,$P205*Dati!$N$4,$K205-SUM(V205:AF205))</f>
        <v>0</v>
      </c>
      <c r="AH205" s="35">
        <f>IF($O205*Dati!$Q$3+SUM(V205:AG205)&lt;$K205,$O205*Dati!$Q$3,$K205-SUM(V205:AG205))</f>
        <v>0</v>
      </c>
      <c r="AI205" s="35">
        <f>IF($O205*Dati!$P$3+SUM(V205:AH205)&lt;$K205,$O205*Dati!$P$3,$K205-SUM(V205:AH205))</f>
        <v>0</v>
      </c>
      <c r="AJ205" s="35">
        <f>IF($O205*Dati!$O$3+SUM(V205:AI205)&lt;$K205,$O205*Dati!$O$3,$K205-SUM(V205:AI205))</f>
        <v>0</v>
      </c>
      <c r="AK205" s="35">
        <f>IF($O205*Dati!$N$3+SUM(V205:AJ205)&lt;$K205,$O205*Dati!$N$3,$K205-SUM(V205:AJ205))</f>
        <v>0</v>
      </c>
      <c r="AL205" s="35">
        <f t="shared" si="79"/>
        <v>240</v>
      </c>
      <c r="AM205" s="3">
        <f>(V205*Dati!$U$6+W205*Dati!$T$6+X205*Dati!$S$6+Y205*Dati!$R$6)+(Z205*Dati!$U$5+AA205*Dati!$T$5+AB205*Dati!$S$5+AC205*Dati!$R$5)+(AD205*Dati!$U$4+AE205*Dati!$T$4+AF205*Dati!$S$4+AG205*Dati!$R$4)+(AH205*Dati!$U$3+AI205*Dati!$T$3+AJ205*Dati!$S$3+AK205*Dati!$R$3)</f>
        <v>91380</v>
      </c>
      <c r="AN205" s="34">
        <f t="shared" si="87"/>
        <v>1</v>
      </c>
      <c r="AO205" s="34">
        <f t="shared" si="87"/>
        <v>0</v>
      </c>
      <c r="AP205" s="34">
        <f t="shared" si="65"/>
        <v>0</v>
      </c>
      <c r="AQ205" s="34">
        <f t="shared" si="66"/>
        <v>0</v>
      </c>
      <c r="AR205" s="6">
        <f>AN205*Dati!$B$21+AO205*Dati!$B$22+AP205*Dati!$B$23+AQ205*Dati!$B$24</f>
        <v>2000</v>
      </c>
    </row>
    <row r="206" spans="1:44" x14ac:dyDescent="0.25">
      <c r="A206" s="50"/>
      <c r="B206" s="11">
        <f t="shared" si="80"/>
        <v>204</v>
      </c>
      <c r="C206" s="3">
        <f t="shared" si="81"/>
        <v>4870844.8666666579</v>
      </c>
      <c r="D206" s="3">
        <f t="shared" si="82"/>
        <v>41380</v>
      </c>
      <c r="E206" s="3">
        <f>IF(D206&gt;0,(IF(D206&lt;Dati!$B$46,D206*Dati!$B$47,Dati!$B$46*Dati!$B$47)+IF(IF(D206-Dati!$B$46&gt;0,D206-Dati!$B$46,0)&lt;(Dati!$C$46-Dati!$B$46),IF(D206-Dati!$B$46&gt;0,D206-Dati!$B$46,0)*Dati!$C$47,(Dati!$C$46-Dati!$B$46)*Dati!$C$47)+IF(IF(D206-Dati!$C$46&gt;0,D206-Dati!$C$46,0)&lt;(Dati!$D$46-Dati!$C$46),IF(D206-Dati!$C$46&gt;0,D206-Dati!$C$46,0)*Dati!$D$47,(Dati!$D$46-Dati!$C$46)*Dati!$D$47)+IF(IF(D206-Dati!$D$46&gt;0,D206-Dati!$D$46,0)&lt;(Dati!$E$46-Dati!$D$46),IF(D206-Dati!$D$46&gt;0,D206-Dati!$D$46,0)*Dati!$E$47,(Dati!$E$46-Dati!$D$46)*Dati!$E$47)+IF(D206-Dati!$E$46&gt;0,D206-Dati!$E$46,0)*Dati!$F$47),0)</f>
        <v>17224.233333333334</v>
      </c>
      <c r="F206" s="3">
        <f t="shared" si="76"/>
        <v>24155.766666666666</v>
      </c>
      <c r="G206" s="39">
        <f t="shared" si="83"/>
        <v>1</v>
      </c>
      <c r="H206" s="39">
        <f t="shared" si="84"/>
        <v>0</v>
      </c>
      <c r="I206" s="39">
        <f t="shared" si="85"/>
        <v>0</v>
      </c>
      <c r="J206" s="39">
        <f t="shared" si="86"/>
        <v>0</v>
      </c>
      <c r="K206" s="37">
        <f>G206*Dati!$F$9+H206*Dati!$F$10+I206*Dati!$F$11+Simulazione!J206*Dati!$F$12</f>
        <v>450</v>
      </c>
      <c r="L206" s="37">
        <f>G206*Dati!$H$9+H206*Dati!$H$10+I206*Dati!$H$11+Simulazione!J206*Dati!$H$12</f>
        <v>1</v>
      </c>
      <c r="M206" s="9">
        <f>G206*Dati!$E$9+H206*Dati!$E$10+I206*Dati!$E$11+Simulazione!J206*Dati!$E$12</f>
        <v>8000</v>
      </c>
      <c r="N206" s="9">
        <f>IF(G206-G205=0,0,(G206-G205)*Dati!$J$9)+IF(H206-H205=0,0,(H206-H205)*Dati!$J$10)+IF(I206-I205=0,0,(I206-I205)*Dati!$J$11)+IF(J206-J205=0,0,(J206-J205)*Dati!$J$12)</f>
        <v>0</v>
      </c>
      <c r="O206" s="34">
        <f t="shared" si="67"/>
        <v>0</v>
      </c>
      <c r="P206" s="34">
        <f t="shared" si="68"/>
        <v>0</v>
      </c>
      <c r="Q206" s="34">
        <f t="shared" si="69"/>
        <v>0</v>
      </c>
      <c r="R206" s="34">
        <f t="shared" si="70"/>
        <v>1</v>
      </c>
      <c r="S206" s="40">
        <f t="shared" si="77"/>
        <v>1</v>
      </c>
      <c r="T206" s="43">
        <f t="shared" si="78"/>
        <v>1</v>
      </c>
      <c r="U206" s="3">
        <f>O206*Dati!$B$3+Simulazione!P206*Dati!$B$4+Simulazione!Q206*Dati!$B$5+Simulazione!R206*Dati!$B$6</f>
        <v>40000</v>
      </c>
      <c r="V206" s="35">
        <f>IF(R206*Dati!$Q$6&lt;K206,R206*Dati!$Q$6,K206)</f>
        <v>108</v>
      </c>
      <c r="W206" s="35">
        <f>IF(R206*Dati!$P$6+SUM(V206:V206)&lt;K206,R206*Dati!$P$6,K206-SUM(V206:V206))</f>
        <v>132</v>
      </c>
      <c r="X206" s="35">
        <f>IF(R206*Dati!$O$6+SUM(V206:W206)&lt;K206,R206*Dati!$O$6,K206-SUM(V206:W206))</f>
        <v>0</v>
      </c>
      <c r="Y206" s="35">
        <f>IF(R206*Dati!$N$6+SUM(V206:X206)&lt;K206,R206*Dati!$N$6,K206-SUM(V206:X206))</f>
        <v>0</v>
      </c>
      <c r="Z206" s="35">
        <f>IF($Q206*Dati!$Q$5+SUM(V206:Y206)&lt;$K206,$Q206*Dati!$Q$5,$K206-SUM(V206:Y206))</f>
        <v>0</v>
      </c>
      <c r="AA206" s="35">
        <f>IF($Q206*Dati!$P$5+SUM(V206:Z206)&lt;$K206,$Q206*Dati!$P$5,$K206-SUM(V206:Z206))</f>
        <v>0</v>
      </c>
      <c r="AB206" s="35">
        <f>IF($Q206*Dati!$O$5+SUM(V206:AA206)&lt;$K206,$Q206*Dati!$O$5,$K206-SUM(V206:AA206))</f>
        <v>0</v>
      </c>
      <c r="AC206" s="35">
        <f>IF($Q206*Dati!$N$5+SUM(V206:AB206)&lt;$K206,$Q206*Dati!$N$5,$K206-SUM(V206:AB206))</f>
        <v>0</v>
      </c>
      <c r="AD206" s="35">
        <f>IF($P206*Dati!$Q$4+SUM(V206:AC206)&lt;$K206,$P206*Dati!$Q$4,$K206-SUM(V206:AC206))</f>
        <v>0</v>
      </c>
      <c r="AE206" s="35">
        <f>IF($P206*Dati!$P$4+SUM(V206:AD206)&lt;$K206,$P206*Dati!$P$4,$K206-SUM(V206:AD206))</f>
        <v>0</v>
      </c>
      <c r="AF206" s="35">
        <f>IF($P206*Dati!$O$4+SUM(V206:AE206)&lt;$K206,$P206*Dati!$O$4,$K206-SUM(V206:AE206))</f>
        <v>0</v>
      </c>
      <c r="AG206" s="35">
        <f>IF($P206*Dati!$N$4+SUM(V206:AF206)&lt;$K206,$P206*Dati!$N$4,$K206-SUM(V206:AF206))</f>
        <v>0</v>
      </c>
      <c r="AH206" s="35">
        <f>IF($O206*Dati!$Q$3+SUM(V206:AG206)&lt;$K206,$O206*Dati!$Q$3,$K206-SUM(V206:AG206))</f>
        <v>0</v>
      </c>
      <c r="AI206" s="35">
        <f>IF($O206*Dati!$P$3+SUM(V206:AH206)&lt;$K206,$O206*Dati!$P$3,$K206-SUM(V206:AH206))</f>
        <v>0</v>
      </c>
      <c r="AJ206" s="35">
        <f>IF($O206*Dati!$O$3+SUM(V206:AI206)&lt;$K206,$O206*Dati!$O$3,$K206-SUM(V206:AI206))</f>
        <v>0</v>
      </c>
      <c r="AK206" s="35">
        <f>IF($O206*Dati!$N$3+SUM(V206:AJ206)&lt;$K206,$O206*Dati!$N$3,$K206-SUM(V206:AJ206))</f>
        <v>0</v>
      </c>
      <c r="AL206" s="35">
        <f t="shared" si="79"/>
        <v>240</v>
      </c>
      <c r="AM206" s="3">
        <f>(V206*Dati!$U$6+W206*Dati!$T$6+X206*Dati!$S$6+Y206*Dati!$R$6)+(Z206*Dati!$U$5+AA206*Dati!$T$5+AB206*Dati!$S$5+AC206*Dati!$R$5)+(AD206*Dati!$U$4+AE206*Dati!$T$4+AF206*Dati!$S$4+AG206*Dati!$R$4)+(AH206*Dati!$U$3+AI206*Dati!$T$3+AJ206*Dati!$S$3+AK206*Dati!$R$3)</f>
        <v>91380</v>
      </c>
      <c r="AN206" s="34">
        <f t="shared" si="87"/>
        <v>1</v>
      </c>
      <c r="AO206" s="34">
        <f t="shared" si="87"/>
        <v>0</v>
      </c>
      <c r="AP206" s="34">
        <f t="shared" si="65"/>
        <v>0</v>
      </c>
      <c r="AQ206" s="34">
        <f t="shared" si="66"/>
        <v>0</v>
      </c>
      <c r="AR206" s="6">
        <f>AN206*Dati!$B$21+AO206*Dati!$B$22+AP206*Dati!$B$23+AQ206*Dati!$B$24</f>
        <v>2000</v>
      </c>
    </row>
    <row r="207" spans="1:44" ht="15" customHeight="1" x14ac:dyDescent="0.25">
      <c r="A207" s="48">
        <f t="shared" ref="A207" si="88">A195+1</f>
        <v>18</v>
      </c>
      <c r="B207" s="11">
        <f t="shared" si="80"/>
        <v>205</v>
      </c>
      <c r="C207" s="3">
        <f t="shared" si="81"/>
        <v>4895000.6333333245</v>
      </c>
      <c r="D207" s="3">
        <f t="shared" si="82"/>
        <v>41380</v>
      </c>
      <c r="E207" s="3">
        <f>IF(D207&gt;0,(IF(D207&lt;Dati!$B$46,D207*Dati!$B$47,Dati!$B$46*Dati!$B$47)+IF(IF(D207-Dati!$B$46&gt;0,D207-Dati!$B$46,0)&lt;(Dati!$C$46-Dati!$B$46),IF(D207-Dati!$B$46&gt;0,D207-Dati!$B$46,0)*Dati!$C$47,(Dati!$C$46-Dati!$B$46)*Dati!$C$47)+IF(IF(D207-Dati!$C$46&gt;0,D207-Dati!$C$46,0)&lt;(Dati!$D$46-Dati!$C$46),IF(D207-Dati!$C$46&gt;0,D207-Dati!$C$46,0)*Dati!$D$47,(Dati!$D$46-Dati!$C$46)*Dati!$D$47)+IF(IF(D207-Dati!$D$46&gt;0,D207-Dati!$D$46,0)&lt;(Dati!$E$46-Dati!$D$46),IF(D207-Dati!$D$46&gt;0,D207-Dati!$D$46,0)*Dati!$E$47,(Dati!$E$46-Dati!$D$46)*Dati!$E$47)+IF(D207-Dati!$E$46&gt;0,D207-Dati!$E$46,0)*Dati!$F$47),0)</f>
        <v>17224.233333333334</v>
      </c>
      <c r="F207" s="3">
        <f t="shared" si="76"/>
        <v>24155.766666666666</v>
      </c>
      <c r="G207" s="39">
        <f t="shared" si="83"/>
        <v>1</v>
      </c>
      <c r="H207" s="39">
        <f t="shared" si="84"/>
        <v>0</v>
      </c>
      <c r="I207" s="39">
        <f t="shared" si="85"/>
        <v>0</v>
      </c>
      <c r="J207" s="39">
        <f t="shared" si="86"/>
        <v>0</v>
      </c>
      <c r="K207" s="37">
        <f>G207*Dati!$F$9+H207*Dati!$F$10+I207*Dati!$F$11+Simulazione!J207*Dati!$F$12</f>
        <v>450</v>
      </c>
      <c r="L207" s="37">
        <f>G207*Dati!$H$9+H207*Dati!$H$10+I207*Dati!$H$11+Simulazione!J207*Dati!$H$12</f>
        <v>1</v>
      </c>
      <c r="M207" s="9">
        <f>G207*Dati!$E$9+H207*Dati!$E$10+I207*Dati!$E$11+Simulazione!J207*Dati!$E$12</f>
        <v>8000</v>
      </c>
      <c r="N207" s="9">
        <f>IF(G207-G206=0,0,(G207-G206)*Dati!$J$9)+IF(H207-H206=0,0,(H207-H206)*Dati!$J$10)+IF(I207-I206=0,0,(I207-I206)*Dati!$J$11)+IF(J207-J206=0,0,(J207-J206)*Dati!$J$12)</f>
        <v>0</v>
      </c>
      <c r="O207" s="34">
        <f t="shared" si="67"/>
        <v>0</v>
      </c>
      <c r="P207" s="34">
        <f t="shared" si="68"/>
        <v>0</v>
      </c>
      <c r="Q207" s="34">
        <f t="shared" si="69"/>
        <v>0</v>
      </c>
      <c r="R207" s="34">
        <f t="shared" si="70"/>
        <v>1</v>
      </c>
      <c r="S207" s="40">
        <f t="shared" si="77"/>
        <v>1</v>
      </c>
      <c r="T207" s="43">
        <f t="shared" si="78"/>
        <v>1</v>
      </c>
      <c r="U207" s="3">
        <f>O207*Dati!$B$3+Simulazione!P207*Dati!$B$4+Simulazione!Q207*Dati!$B$5+Simulazione!R207*Dati!$B$6</f>
        <v>40000</v>
      </c>
      <c r="V207" s="35">
        <f>IF(R207*Dati!$Q$6&lt;K207,R207*Dati!$Q$6,K207)</f>
        <v>108</v>
      </c>
      <c r="W207" s="35">
        <f>IF(R207*Dati!$P$6+SUM(V207:V207)&lt;K207,R207*Dati!$P$6,K207-SUM(V207:V207))</f>
        <v>132</v>
      </c>
      <c r="X207" s="35">
        <f>IF(R207*Dati!$O$6+SUM(V207:W207)&lt;K207,R207*Dati!$O$6,K207-SUM(V207:W207))</f>
        <v>0</v>
      </c>
      <c r="Y207" s="35">
        <f>IF(R207*Dati!$N$6+SUM(V207:X207)&lt;K207,R207*Dati!$N$6,K207-SUM(V207:X207))</f>
        <v>0</v>
      </c>
      <c r="Z207" s="35">
        <f>IF($Q207*Dati!$Q$5+SUM(V207:Y207)&lt;$K207,$Q207*Dati!$Q$5,$K207-SUM(V207:Y207))</f>
        <v>0</v>
      </c>
      <c r="AA207" s="35">
        <f>IF($Q207*Dati!$P$5+SUM(V207:Z207)&lt;$K207,$Q207*Dati!$P$5,$K207-SUM(V207:Z207))</f>
        <v>0</v>
      </c>
      <c r="AB207" s="35">
        <f>IF($Q207*Dati!$O$5+SUM(V207:AA207)&lt;$K207,$Q207*Dati!$O$5,$K207-SUM(V207:AA207))</f>
        <v>0</v>
      </c>
      <c r="AC207" s="35">
        <f>IF($Q207*Dati!$N$5+SUM(V207:AB207)&lt;$K207,$Q207*Dati!$N$5,$K207-SUM(V207:AB207))</f>
        <v>0</v>
      </c>
      <c r="AD207" s="35">
        <f>IF($P207*Dati!$Q$4+SUM(V207:AC207)&lt;$K207,$P207*Dati!$Q$4,$K207-SUM(V207:AC207))</f>
        <v>0</v>
      </c>
      <c r="AE207" s="35">
        <f>IF($P207*Dati!$P$4+SUM(V207:AD207)&lt;$K207,$P207*Dati!$P$4,$K207-SUM(V207:AD207))</f>
        <v>0</v>
      </c>
      <c r="AF207" s="35">
        <f>IF($P207*Dati!$O$4+SUM(V207:AE207)&lt;$K207,$P207*Dati!$O$4,$K207-SUM(V207:AE207))</f>
        <v>0</v>
      </c>
      <c r="AG207" s="35">
        <f>IF($P207*Dati!$N$4+SUM(V207:AF207)&lt;$K207,$P207*Dati!$N$4,$K207-SUM(V207:AF207))</f>
        <v>0</v>
      </c>
      <c r="AH207" s="35">
        <f>IF($O207*Dati!$Q$3+SUM(V207:AG207)&lt;$K207,$O207*Dati!$Q$3,$K207-SUM(V207:AG207))</f>
        <v>0</v>
      </c>
      <c r="AI207" s="35">
        <f>IF($O207*Dati!$P$3+SUM(V207:AH207)&lt;$K207,$O207*Dati!$P$3,$K207-SUM(V207:AH207))</f>
        <v>0</v>
      </c>
      <c r="AJ207" s="35">
        <f>IF($O207*Dati!$O$3+SUM(V207:AI207)&lt;$K207,$O207*Dati!$O$3,$K207-SUM(V207:AI207))</f>
        <v>0</v>
      </c>
      <c r="AK207" s="35">
        <f>IF($O207*Dati!$N$3+SUM(V207:AJ207)&lt;$K207,$O207*Dati!$N$3,$K207-SUM(V207:AJ207))</f>
        <v>0</v>
      </c>
      <c r="AL207" s="35">
        <f t="shared" si="79"/>
        <v>240</v>
      </c>
      <c r="AM207" s="3">
        <f>(V207*Dati!$U$6+W207*Dati!$T$6+X207*Dati!$S$6+Y207*Dati!$R$6)+(Z207*Dati!$U$5+AA207*Dati!$T$5+AB207*Dati!$S$5+AC207*Dati!$R$5)+(AD207*Dati!$U$4+AE207*Dati!$T$4+AF207*Dati!$S$4+AG207*Dati!$R$4)+(AH207*Dati!$U$3+AI207*Dati!$T$3+AJ207*Dati!$S$3+AK207*Dati!$R$3)</f>
        <v>91380</v>
      </c>
      <c r="AN207" s="34">
        <f t="shared" si="87"/>
        <v>1</v>
      </c>
      <c r="AO207" s="34">
        <f t="shared" si="87"/>
        <v>0</v>
      </c>
      <c r="AP207" s="34">
        <f t="shared" si="65"/>
        <v>0</v>
      </c>
      <c r="AQ207" s="34">
        <f t="shared" si="66"/>
        <v>0</v>
      </c>
      <c r="AR207" s="6">
        <f>AN207*Dati!$B$21+AO207*Dati!$B$22+AP207*Dati!$B$23+AQ207*Dati!$B$24</f>
        <v>2000</v>
      </c>
    </row>
    <row r="208" spans="1:44" x14ac:dyDescent="0.25">
      <c r="A208" s="49"/>
      <c r="B208" s="11">
        <f t="shared" si="80"/>
        <v>206</v>
      </c>
      <c r="C208" s="3">
        <f t="shared" si="81"/>
        <v>4919156.3999999911</v>
      </c>
      <c r="D208" s="3">
        <f t="shared" si="82"/>
        <v>41380</v>
      </c>
      <c r="E208" s="3">
        <f>IF(D208&gt;0,(IF(D208&lt;Dati!$B$46,D208*Dati!$B$47,Dati!$B$46*Dati!$B$47)+IF(IF(D208-Dati!$B$46&gt;0,D208-Dati!$B$46,0)&lt;(Dati!$C$46-Dati!$B$46),IF(D208-Dati!$B$46&gt;0,D208-Dati!$B$46,0)*Dati!$C$47,(Dati!$C$46-Dati!$B$46)*Dati!$C$47)+IF(IF(D208-Dati!$C$46&gt;0,D208-Dati!$C$46,0)&lt;(Dati!$D$46-Dati!$C$46),IF(D208-Dati!$C$46&gt;0,D208-Dati!$C$46,0)*Dati!$D$47,(Dati!$D$46-Dati!$C$46)*Dati!$D$47)+IF(IF(D208-Dati!$D$46&gt;0,D208-Dati!$D$46,0)&lt;(Dati!$E$46-Dati!$D$46),IF(D208-Dati!$D$46&gt;0,D208-Dati!$D$46,0)*Dati!$E$47,(Dati!$E$46-Dati!$D$46)*Dati!$E$47)+IF(D208-Dati!$E$46&gt;0,D208-Dati!$E$46,0)*Dati!$F$47),0)</f>
        <v>17224.233333333334</v>
      </c>
      <c r="F208" s="3">
        <f t="shared" si="76"/>
        <v>24155.766666666666</v>
      </c>
      <c r="G208" s="39">
        <f t="shared" si="83"/>
        <v>1</v>
      </c>
      <c r="H208" s="39">
        <f t="shared" si="84"/>
        <v>0</v>
      </c>
      <c r="I208" s="39">
        <f t="shared" si="85"/>
        <v>0</v>
      </c>
      <c r="J208" s="39">
        <f t="shared" si="86"/>
        <v>0</v>
      </c>
      <c r="K208" s="37">
        <f>G208*Dati!$F$9+H208*Dati!$F$10+I208*Dati!$F$11+Simulazione!J208*Dati!$F$12</f>
        <v>450</v>
      </c>
      <c r="L208" s="37">
        <f>G208*Dati!$H$9+H208*Dati!$H$10+I208*Dati!$H$11+Simulazione!J208*Dati!$H$12</f>
        <v>1</v>
      </c>
      <c r="M208" s="9">
        <f>G208*Dati!$E$9+H208*Dati!$E$10+I208*Dati!$E$11+Simulazione!J208*Dati!$E$12</f>
        <v>8000</v>
      </c>
      <c r="N208" s="9">
        <f>IF(G208-G207=0,0,(G208-G207)*Dati!$J$9)+IF(H208-H207=0,0,(H208-H207)*Dati!$J$10)+IF(I208-I207=0,0,(I208-I207)*Dati!$J$11)+IF(J208-J207=0,0,(J208-J207)*Dati!$J$12)</f>
        <v>0</v>
      </c>
      <c r="O208" s="34">
        <f t="shared" si="67"/>
        <v>0</v>
      </c>
      <c r="P208" s="34">
        <f t="shared" si="68"/>
        <v>0</v>
      </c>
      <c r="Q208" s="34">
        <f t="shared" si="69"/>
        <v>0</v>
      </c>
      <c r="R208" s="34">
        <f t="shared" si="70"/>
        <v>1</v>
      </c>
      <c r="S208" s="40">
        <f t="shared" si="77"/>
        <v>1</v>
      </c>
      <c r="T208" s="43">
        <f t="shared" si="78"/>
        <v>1</v>
      </c>
      <c r="U208" s="3">
        <f>O208*Dati!$B$3+Simulazione!P208*Dati!$B$4+Simulazione!Q208*Dati!$B$5+Simulazione!R208*Dati!$B$6</f>
        <v>40000</v>
      </c>
      <c r="V208" s="35">
        <f>IF(R208*Dati!$Q$6&lt;K208,R208*Dati!$Q$6,K208)</f>
        <v>108</v>
      </c>
      <c r="W208" s="35">
        <f>IF(R208*Dati!$P$6+SUM(V208:V208)&lt;K208,R208*Dati!$P$6,K208-SUM(V208:V208))</f>
        <v>132</v>
      </c>
      <c r="X208" s="35">
        <f>IF(R208*Dati!$O$6+SUM(V208:W208)&lt;K208,R208*Dati!$O$6,K208-SUM(V208:W208))</f>
        <v>0</v>
      </c>
      <c r="Y208" s="35">
        <f>IF(R208*Dati!$N$6+SUM(V208:X208)&lt;K208,R208*Dati!$N$6,K208-SUM(V208:X208))</f>
        <v>0</v>
      </c>
      <c r="Z208" s="35">
        <f>IF($Q208*Dati!$Q$5+SUM(V208:Y208)&lt;$K208,$Q208*Dati!$Q$5,$K208-SUM(V208:Y208))</f>
        <v>0</v>
      </c>
      <c r="AA208" s="35">
        <f>IF($Q208*Dati!$P$5+SUM(V208:Z208)&lt;$K208,$Q208*Dati!$P$5,$K208-SUM(V208:Z208))</f>
        <v>0</v>
      </c>
      <c r="AB208" s="35">
        <f>IF($Q208*Dati!$O$5+SUM(V208:AA208)&lt;$K208,$Q208*Dati!$O$5,$K208-SUM(V208:AA208))</f>
        <v>0</v>
      </c>
      <c r="AC208" s="35">
        <f>IF($Q208*Dati!$N$5+SUM(V208:AB208)&lt;$K208,$Q208*Dati!$N$5,$K208-SUM(V208:AB208))</f>
        <v>0</v>
      </c>
      <c r="AD208" s="35">
        <f>IF($P208*Dati!$Q$4+SUM(V208:AC208)&lt;$K208,$P208*Dati!$Q$4,$K208-SUM(V208:AC208))</f>
        <v>0</v>
      </c>
      <c r="AE208" s="35">
        <f>IF($P208*Dati!$P$4+SUM(V208:AD208)&lt;$K208,$P208*Dati!$P$4,$K208-SUM(V208:AD208))</f>
        <v>0</v>
      </c>
      <c r="AF208" s="35">
        <f>IF($P208*Dati!$O$4+SUM(V208:AE208)&lt;$K208,$P208*Dati!$O$4,$K208-SUM(V208:AE208))</f>
        <v>0</v>
      </c>
      <c r="AG208" s="35">
        <f>IF($P208*Dati!$N$4+SUM(V208:AF208)&lt;$K208,$P208*Dati!$N$4,$K208-SUM(V208:AF208))</f>
        <v>0</v>
      </c>
      <c r="AH208" s="35">
        <f>IF($O208*Dati!$Q$3+SUM(V208:AG208)&lt;$K208,$O208*Dati!$Q$3,$K208-SUM(V208:AG208))</f>
        <v>0</v>
      </c>
      <c r="AI208" s="35">
        <f>IF($O208*Dati!$P$3+SUM(V208:AH208)&lt;$K208,$O208*Dati!$P$3,$K208-SUM(V208:AH208))</f>
        <v>0</v>
      </c>
      <c r="AJ208" s="35">
        <f>IF($O208*Dati!$O$3+SUM(V208:AI208)&lt;$K208,$O208*Dati!$O$3,$K208-SUM(V208:AI208))</f>
        <v>0</v>
      </c>
      <c r="AK208" s="35">
        <f>IF($O208*Dati!$N$3+SUM(V208:AJ208)&lt;$K208,$O208*Dati!$N$3,$K208-SUM(V208:AJ208))</f>
        <v>0</v>
      </c>
      <c r="AL208" s="35">
        <f t="shared" si="79"/>
        <v>240</v>
      </c>
      <c r="AM208" s="3">
        <f>(V208*Dati!$U$6+W208*Dati!$T$6+X208*Dati!$S$6+Y208*Dati!$R$6)+(Z208*Dati!$U$5+AA208*Dati!$T$5+AB208*Dati!$S$5+AC208*Dati!$R$5)+(AD208*Dati!$U$4+AE208*Dati!$T$4+AF208*Dati!$S$4+AG208*Dati!$R$4)+(AH208*Dati!$U$3+AI208*Dati!$T$3+AJ208*Dati!$S$3+AK208*Dati!$R$3)</f>
        <v>91380</v>
      </c>
      <c r="AN208" s="34">
        <f t="shared" si="87"/>
        <v>1</v>
      </c>
      <c r="AO208" s="34">
        <f t="shared" si="87"/>
        <v>0</v>
      </c>
      <c r="AP208" s="34">
        <f t="shared" si="65"/>
        <v>0</v>
      </c>
      <c r="AQ208" s="34">
        <f t="shared" si="66"/>
        <v>0</v>
      </c>
      <c r="AR208" s="6">
        <f>AN208*Dati!$B$21+AO208*Dati!$B$22+AP208*Dati!$B$23+AQ208*Dati!$B$24</f>
        <v>2000</v>
      </c>
    </row>
    <row r="209" spans="1:44" x14ac:dyDescent="0.25">
      <c r="A209" s="49"/>
      <c r="B209" s="11">
        <f t="shared" si="80"/>
        <v>207</v>
      </c>
      <c r="C209" s="3">
        <f t="shared" si="81"/>
        <v>4943312.1666666577</v>
      </c>
      <c r="D209" s="3">
        <f t="shared" si="82"/>
        <v>41380</v>
      </c>
      <c r="E209" s="3">
        <f>IF(D209&gt;0,(IF(D209&lt;Dati!$B$46,D209*Dati!$B$47,Dati!$B$46*Dati!$B$47)+IF(IF(D209-Dati!$B$46&gt;0,D209-Dati!$B$46,0)&lt;(Dati!$C$46-Dati!$B$46),IF(D209-Dati!$B$46&gt;0,D209-Dati!$B$46,0)*Dati!$C$47,(Dati!$C$46-Dati!$B$46)*Dati!$C$47)+IF(IF(D209-Dati!$C$46&gt;0,D209-Dati!$C$46,0)&lt;(Dati!$D$46-Dati!$C$46),IF(D209-Dati!$C$46&gt;0,D209-Dati!$C$46,0)*Dati!$D$47,(Dati!$D$46-Dati!$C$46)*Dati!$D$47)+IF(IF(D209-Dati!$D$46&gt;0,D209-Dati!$D$46,0)&lt;(Dati!$E$46-Dati!$D$46),IF(D209-Dati!$D$46&gt;0,D209-Dati!$D$46,0)*Dati!$E$47,(Dati!$E$46-Dati!$D$46)*Dati!$E$47)+IF(D209-Dati!$E$46&gt;0,D209-Dati!$E$46,0)*Dati!$F$47),0)</f>
        <v>17224.233333333334</v>
      </c>
      <c r="F209" s="3">
        <f t="shared" si="76"/>
        <v>24155.766666666666</v>
      </c>
      <c r="G209" s="39">
        <f t="shared" si="83"/>
        <v>1</v>
      </c>
      <c r="H209" s="39">
        <f t="shared" si="84"/>
        <v>0</v>
      </c>
      <c r="I209" s="39">
        <f t="shared" si="85"/>
        <v>0</v>
      </c>
      <c r="J209" s="39">
        <f t="shared" si="86"/>
        <v>0</v>
      </c>
      <c r="K209" s="37">
        <f>G209*Dati!$F$9+H209*Dati!$F$10+I209*Dati!$F$11+Simulazione!J209*Dati!$F$12</f>
        <v>450</v>
      </c>
      <c r="L209" s="37">
        <f>G209*Dati!$H$9+H209*Dati!$H$10+I209*Dati!$H$11+Simulazione!J209*Dati!$H$12</f>
        <v>1</v>
      </c>
      <c r="M209" s="9">
        <f>G209*Dati!$E$9+H209*Dati!$E$10+I209*Dati!$E$11+Simulazione!J209*Dati!$E$12</f>
        <v>8000</v>
      </c>
      <c r="N209" s="9">
        <f>IF(G209-G208=0,0,(G209-G208)*Dati!$J$9)+IF(H209-H208=0,0,(H209-H208)*Dati!$J$10)+IF(I209-I208=0,0,(I209-I208)*Dati!$J$11)+IF(J209-J208=0,0,(J209-J208)*Dati!$J$12)</f>
        <v>0</v>
      </c>
      <c r="O209" s="34">
        <f t="shared" si="67"/>
        <v>0</v>
      </c>
      <c r="P209" s="34">
        <f t="shared" si="68"/>
        <v>0</v>
      </c>
      <c r="Q209" s="34">
        <f t="shared" si="69"/>
        <v>0</v>
      </c>
      <c r="R209" s="34">
        <f t="shared" si="70"/>
        <v>1</v>
      </c>
      <c r="S209" s="40">
        <f t="shared" si="77"/>
        <v>1</v>
      </c>
      <c r="T209" s="43">
        <f t="shared" si="78"/>
        <v>1</v>
      </c>
      <c r="U209" s="3">
        <f>O209*Dati!$B$3+Simulazione!P209*Dati!$B$4+Simulazione!Q209*Dati!$B$5+Simulazione!R209*Dati!$B$6</f>
        <v>40000</v>
      </c>
      <c r="V209" s="35">
        <f>IF(R209*Dati!$Q$6&lt;K209,R209*Dati!$Q$6,K209)</f>
        <v>108</v>
      </c>
      <c r="W209" s="35">
        <f>IF(R209*Dati!$P$6+SUM(V209:V209)&lt;K209,R209*Dati!$P$6,K209-SUM(V209:V209))</f>
        <v>132</v>
      </c>
      <c r="X209" s="35">
        <f>IF(R209*Dati!$O$6+SUM(V209:W209)&lt;K209,R209*Dati!$O$6,K209-SUM(V209:W209))</f>
        <v>0</v>
      </c>
      <c r="Y209" s="35">
        <f>IF(R209*Dati!$N$6+SUM(V209:X209)&lt;K209,R209*Dati!$N$6,K209-SUM(V209:X209))</f>
        <v>0</v>
      </c>
      <c r="Z209" s="35">
        <f>IF($Q209*Dati!$Q$5+SUM(V209:Y209)&lt;$K209,$Q209*Dati!$Q$5,$K209-SUM(V209:Y209))</f>
        <v>0</v>
      </c>
      <c r="AA209" s="35">
        <f>IF($Q209*Dati!$P$5+SUM(V209:Z209)&lt;$K209,$Q209*Dati!$P$5,$K209-SUM(V209:Z209))</f>
        <v>0</v>
      </c>
      <c r="AB209" s="35">
        <f>IF($Q209*Dati!$O$5+SUM(V209:AA209)&lt;$K209,$Q209*Dati!$O$5,$K209-SUM(V209:AA209))</f>
        <v>0</v>
      </c>
      <c r="AC209" s="35">
        <f>IF($Q209*Dati!$N$5+SUM(V209:AB209)&lt;$K209,$Q209*Dati!$N$5,$K209-SUM(V209:AB209))</f>
        <v>0</v>
      </c>
      <c r="AD209" s="35">
        <f>IF($P209*Dati!$Q$4+SUM(V209:AC209)&lt;$K209,$P209*Dati!$Q$4,$K209-SUM(V209:AC209))</f>
        <v>0</v>
      </c>
      <c r="AE209" s="35">
        <f>IF($P209*Dati!$P$4+SUM(V209:AD209)&lt;$K209,$P209*Dati!$P$4,$K209-SUM(V209:AD209))</f>
        <v>0</v>
      </c>
      <c r="AF209" s="35">
        <f>IF($P209*Dati!$O$4+SUM(V209:AE209)&lt;$K209,$P209*Dati!$O$4,$K209-SUM(V209:AE209))</f>
        <v>0</v>
      </c>
      <c r="AG209" s="35">
        <f>IF($P209*Dati!$N$4+SUM(V209:AF209)&lt;$K209,$P209*Dati!$N$4,$K209-SUM(V209:AF209))</f>
        <v>0</v>
      </c>
      <c r="AH209" s="35">
        <f>IF($O209*Dati!$Q$3+SUM(V209:AG209)&lt;$K209,$O209*Dati!$Q$3,$K209-SUM(V209:AG209))</f>
        <v>0</v>
      </c>
      <c r="AI209" s="35">
        <f>IF($O209*Dati!$P$3+SUM(V209:AH209)&lt;$K209,$O209*Dati!$P$3,$K209-SUM(V209:AH209))</f>
        <v>0</v>
      </c>
      <c r="AJ209" s="35">
        <f>IF($O209*Dati!$O$3+SUM(V209:AI209)&lt;$K209,$O209*Dati!$O$3,$K209-SUM(V209:AI209))</f>
        <v>0</v>
      </c>
      <c r="AK209" s="35">
        <f>IF($O209*Dati!$N$3+SUM(V209:AJ209)&lt;$K209,$O209*Dati!$N$3,$K209-SUM(V209:AJ209))</f>
        <v>0</v>
      </c>
      <c r="AL209" s="35">
        <f t="shared" si="79"/>
        <v>240</v>
      </c>
      <c r="AM209" s="3">
        <f>(V209*Dati!$U$6+W209*Dati!$T$6+X209*Dati!$S$6+Y209*Dati!$R$6)+(Z209*Dati!$U$5+AA209*Dati!$T$5+AB209*Dati!$S$5+AC209*Dati!$R$5)+(AD209*Dati!$U$4+AE209*Dati!$T$4+AF209*Dati!$S$4+AG209*Dati!$R$4)+(AH209*Dati!$U$3+AI209*Dati!$T$3+AJ209*Dati!$S$3+AK209*Dati!$R$3)</f>
        <v>91380</v>
      </c>
      <c r="AN209" s="34">
        <f t="shared" si="87"/>
        <v>1</v>
      </c>
      <c r="AO209" s="34">
        <f t="shared" si="87"/>
        <v>0</v>
      </c>
      <c r="AP209" s="34">
        <f t="shared" si="65"/>
        <v>0</v>
      </c>
      <c r="AQ209" s="34">
        <f t="shared" si="66"/>
        <v>0</v>
      </c>
      <c r="AR209" s="6">
        <f>AN209*Dati!$B$21+AO209*Dati!$B$22+AP209*Dati!$B$23+AQ209*Dati!$B$24</f>
        <v>2000</v>
      </c>
    </row>
    <row r="210" spans="1:44" x14ac:dyDescent="0.25">
      <c r="A210" s="49"/>
      <c r="B210" s="11">
        <f t="shared" si="80"/>
        <v>208</v>
      </c>
      <c r="C210" s="3">
        <f t="shared" si="81"/>
        <v>4967467.9333333243</v>
      </c>
      <c r="D210" s="3">
        <f t="shared" si="82"/>
        <v>41380</v>
      </c>
      <c r="E210" s="3">
        <f>IF(D210&gt;0,(IF(D210&lt;Dati!$B$46,D210*Dati!$B$47,Dati!$B$46*Dati!$B$47)+IF(IF(D210-Dati!$B$46&gt;0,D210-Dati!$B$46,0)&lt;(Dati!$C$46-Dati!$B$46),IF(D210-Dati!$B$46&gt;0,D210-Dati!$B$46,0)*Dati!$C$47,(Dati!$C$46-Dati!$B$46)*Dati!$C$47)+IF(IF(D210-Dati!$C$46&gt;0,D210-Dati!$C$46,0)&lt;(Dati!$D$46-Dati!$C$46),IF(D210-Dati!$C$46&gt;0,D210-Dati!$C$46,0)*Dati!$D$47,(Dati!$D$46-Dati!$C$46)*Dati!$D$47)+IF(IF(D210-Dati!$D$46&gt;0,D210-Dati!$D$46,0)&lt;(Dati!$E$46-Dati!$D$46),IF(D210-Dati!$D$46&gt;0,D210-Dati!$D$46,0)*Dati!$E$47,(Dati!$E$46-Dati!$D$46)*Dati!$E$47)+IF(D210-Dati!$E$46&gt;0,D210-Dati!$E$46,0)*Dati!$F$47),0)</f>
        <v>17224.233333333334</v>
      </c>
      <c r="F210" s="3">
        <f t="shared" si="76"/>
        <v>24155.766666666666</v>
      </c>
      <c r="G210" s="39">
        <f t="shared" si="83"/>
        <v>1</v>
      </c>
      <c r="H210" s="39">
        <f t="shared" si="84"/>
        <v>0</v>
      </c>
      <c r="I210" s="39">
        <f t="shared" si="85"/>
        <v>0</v>
      </c>
      <c r="J210" s="39">
        <f t="shared" si="86"/>
        <v>0</v>
      </c>
      <c r="K210" s="37">
        <f>G210*Dati!$F$9+H210*Dati!$F$10+I210*Dati!$F$11+Simulazione!J210*Dati!$F$12</f>
        <v>450</v>
      </c>
      <c r="L210" s="37">
        <f>G210*Dati!$H$9+H210*Dati!$H$10+I210*Dati!$H$11+Simulazione!J210*Dati!$H$12</f>
        <v>1</v>
      </c>
      <c r="M210" s="9">
        <f>G210*Dati!$E$9+H210*Dati!$E$10+I210*Dati!$E$11+Simulazione!J210*Dati!$E$12</f>
        <v>8000</v>
      </c>
      <c r="N210" s="9">
        <f>IF(G210-G209=0,0,(G210-G209)*Dati!$J$9)+IF(H210-H209=0,0,(H210-H209)*Dati!$J$10)+IF(I210-I209=0,0,(I210-I209)*Dati!$J$11)+IF(J210-J209=0,0,(J210-J209)*Dati!$J$12)</f>
        <v>0</v>
      </c>
      <c r="O210" s="34">
        <f t="shared" si="67"/>
        <v>0</v>
      </c>
      <c r="P210" s="34">
        <f t="shared" si="68"/>
        <v>0</v>
      </c>
      <c r="Q210" s="34">
        <f t="shared" si="69"/>
        <v>0</v>
      </c>
      <c r="R210" s="34">
        <f t="shared" si="70"/>
        <v>1</v>
      </c>
      <c r="S210" s="40">
        <f t="shared" si="77"/>
        <v>1</v>
      </c>
      <c r="T210" s="43">
        <f t="shared" si="78"/>
        <v>1</v>
      </c>
      <c r="U210" s="3">
        <f>O210*Dati!$B$3+Simulazione!P210*Dati!$B$4+Simulazione!Q210*Dati!$B$5+Simulazione!R210*Dati!$B$6</f>
        <v>40000</v>
      </c>
      <c r="V210" s="35">
        <f>IF(R210*Dati!$Q$6&lt;K210,R210*Dati!$Q$6,K210)</f>
        <v>108</v>
      </c>
      <c r="W210" s="35">
        <f>IF(R210*Dati!$P$6+SUM(V210:V210)&lt;K210,R210*Dati!$P$6,K210-SUM(V210:V210))</f>
        <v>132</v>
      </c>
      <c r="X210" s="35">
        <f>IF(R210*Dati!$O$6+SUM(V210:W210)&lt;K210,R210*Dati!$O$6,K210-SUM(V210:W210))</f>
        <v>0</v>
      </c>
      <c r="Y210" s="35">
        <f>IF(R210*Dati!$N$6+SUM(V210:X210)&lt;K210,R210*Dati!$N$6,K210-SUM(V210:X210))</f>
        <v>0</v>
      </c>
      <c r="Z210" s="35">
        <f>IF($Q210*Dati!$Q$5+SUM(V210:Y210)&lt;$K210,$Q210*Dati!$Q$5,$K210-SUM(V210:Y210))</f>
        <v>0</v>
      </c>
      <c r="AA210" s="35">
        <f>IF($Q210*Dati!$P$5+SUM(V210:Z210)&lt;$K210,$Q210*Dati!$P$5,$K210-SUM(V210:Z210))</f>
        <v>0</v>
      </c>
      <c r="AB210" s="35">
        <f>IF($Q210*Dati!$O$5+SUM(V210:AA210)&lt;$K210,$Q210*Dati!$O$5,$K210-SUM(V210:AA210))</f>
        <v>0</v>
      </c>
      <c r="AC210" s="35">
        <f>IF($Q210*Dati!$N$5+SUM(V210:AB210)&lt;$K210,$Q210*Dati!$N$5,$K210-SUM(V210:AB210))</f>
        <v>0</v>
      </c>
      <c r="AD210" s="35">
        <f>IF($P210*Dati!$Q$4+SUM(V210:AC210)&lt;$K210,$P210*Dati!$Q$4,$K210-SUM(V210:AC210))</f>
        <v>0</v>
      </c>
      <c r="AE210" s="35">
        <f>IF($P210*Dati!$P$4+SUM(V210:AD210)&lt;$K210,$P210*Dati!$P$4,$K210-SUM(V210:AD210))</f>
        <v>0</v>
      </c>
      <c r="AF210" s="35">
        <f>IF($P210*Dati!$O$4+SUM(V210:AE210)&lt;$K210,$P210*Dati!$O$4,$K210-SUM(V210:AE210))</f>
        <v>0</v>
      </c>
      <c r="AG210" s="35">
        <f>IF($P210*Dati!$N$4+SUM(V210:AF210)&lt;$K210,$P210*Dati!$N$4,$K210-SUM(V210:AF210))</f>
        <v>0</v>
      </c>
      <c r="AH210" s="35">
        <f>IF($O210*Dati!$Q$3+SUM(V210:AG210)&lt;$K210,$O210*Dati!$Q$3,$K210-SUM(V210:AG210))</f>
        <v>0</v>
      </c>
      <c r="AI210" s="35">
        <f>IF($O210*Dati!$P$3+SUM(V210:AH210)&lt;$K210,$O210*Dati!$P$3,$K210-SUM(V210:AH210))</f>
        <v>0</v>
      </c>
      <c r="AJ210" s="35">
        <f>IF($O210*Dati!$O$3+SUM(V210:AI210)&lt;$K210,$O210*Dati!$O$3,$K210-SUM(V210:AI210))</f>
        <v>0</v>
      </c>
      <c r="AK210" s="35">
        <f>IF($O210*Dati!$N$3+SUM(V210:AJ210)&lt;$K210,$O210*Dati!$N$3,$K210-SUM(V210:AJ210))</f>
        <v>0</v>
      </c>
      <c r="AL210" s="35">
        <f t="shared" si="79"/>
        <v>240</v>
      </c>
      <c r="AM210" s="3">
        <f>(V210*Dati!$U$6+W210*Dati!$T$6+X210*Dati!$S$6+Y210*Dati!$R$6)+(Z210*Dati!$U$5+AA210*Dati!$T$5+AB210*Dati!$S$5+AC210*Dati!$R$5)+(AD210*Dati!$U$4+AE210*Dati!$T$4+AF210*Dati!$S$4+AG210*Dati!$R$4)+(AH210*Dati!$U$3+AI210*Dati!$T$3+AJ210*Dati!$S$3+AK210*Dati!$R$3)</f>
        <v>91380</v>
      </c>
      <c r="AN210" s="34">
        <f t="shared" si="87"/>
        <v>1</v>
      </c>
      <c r="AO210" s="34">
        <f t="shared" si="87"/>
        <v>0</v>
      </c>
      <c r="AP210" s="34">
        <f t="shared" si="65"/>
        <v>0</v>
      </c>
      <c r="AQ210" s="34">
        <f t="shared" si="66"/>
        <v>0</v>
      </c>
      <c r="AR210" s="6">
        <f>AN210*Dati!$B$21+AO210*Dati!$B$22+AP210*Dati!$B$23+AQ210*Dati!$B$24</f>
        <v>2000</v>
      </c>
    </row>
    <row r="211" spans="1:44" x14ac:dyDescent="0.25">
      <c r="A211" s="49"/>
      <c r="B211" s="11">
        <f t="shared" si="80"/>
        <v>209</v>
      </c>
      <c r="C211" s="3">
        <f t="shared" si="81"/>
        <v>4991623.6999999909</v>
      </c>
      <c r="D211" s="3">
        <f t="shared" si="82"/>
        <v>41380</v>
      </c>
      <c r="E211" s="3">
        <f>IF(D211&gt;0,(IF(D211&lt;Dati!$B$46,D211*Dati!$B$47,Dati!$B$46*Dati!$B$47)+IF(IF(D211-Dati!$B$46&gt;0,D211-Dati!$B$46,0)&lt;(Dati!$C$46-Dati!$B$46),IF(D211-Dati!$B$46&gt;0,D211-Dati!$B$46,0)*Dati!$C$47,(Dati!$C$46-Dati!$B$46)*Dati!$C$47)+IF(IF(D211-Dati!$C$46&gt;0,D211-Dati!$C$46,0)&lt;(Dati!$D$46-Dati!$C$46),IF(D211-Dati!$C$46&gt;0,D211-Dati!$C$46,0)*Dati!$D$47,(Dati!$D$46-Dati!$C$46)*Dati!$D$47)+IF(IF(D211-Dati!$D$46&gt;0,D211-Dati!$D$46,0)&lt;(Dati!$E$46-Dati!$D$46),IF(D211-Dati!$D$46&gt;0,D211-Dati!$D$46,0)*Dati!$E$47,(Dati!$E$46-Dati!$D$46)*Dati!$E$47)+IF(D211-Dati!$E$46&gt;0,D211-Dati!$E$46,0)*Dati!$F$47),0)</f>
        <v>17224.233333333334</v>
      </c>
      <c r="F211" s="3">
        <f t="shared" si="76"/>
        <v>24155.766666666666</v>
      </c>
      <c r="G211" s="39">
        <f t="shared" si="83"/>
        <v>1</v>
      </c>
      <c r="H211" s="39">
        <f t="shared" si="84"/>
        <v>0</v>
      </c>
      <c r="I211" s="39">
        <f t="shared" si="85"/>
        <v>0</v>
      </c>
      <c r="J211" s="39">
        <f t="shared" si="86"/>
        <v>0</v>
      </c>
      <c r="K211" s="37">
        <f>G211*Dati!$F$9+H211*Dati!$F$10+I211*Dati!$F$11+Simulazione!J211*Dati!$F$12</f>
        <v>450</v>
      </c>
      <c r="L211" s="37">
        <f>G211*Dati!$H$9+H211*Dati!$H$10+I211*Dati!$H$11+Simulazione!J211*Dati!$H$12</f>
        <v>1</v>
      </c>
      <c r="M211" s="9">
        <f>G211*Dati!$E$9+H211*Dati!$E$10+I211*Dati!$E$11+Simulazione!J211*Dati!$E$12</f>
        <v>8000</v>
      </c>
      <c r="N211" s="9">
        <f>IF(G211-G210=0,0,(G211-G210)*Dati!$J$9)+IF(H211-H210=0,0,(H211-H210)*Dati!$J$10)+IF(I211-I210=0,0,(I211-I210)*Dati!$J$11)+IF(J211-J210=0,0,(J211-J210)*Dati!$J$12)</f>
        <v>0</v>
      </c>
      <c r="O211" s="34">
        <f t="shared" si="67"/>
        <v>0</v>
      </c>
      <c r="P211" s="34">
        <f t="shared" si="68"/>
        <v>0</v>
      </c>
      <c r="Q211" s="34">
        <f t="shared" si="69"/>
        <v>0</v>
      </c>
      <c r="R211" s="34">
        <f t="shared" si="70"/>
        <v>1</v>
      </c>
      <c r="S211" s="40">
        <f t="shared" si="77"/>
        <v>1</v>
      </c>
      <c r="T211" s="43">
        <f t="shared" si="78"/>
        <v>1</v>
      </c>
      <c r="U211" s="3">
        <f>O211*Dati!$B$3+Simulazione!P211*Dati!$B$4+Simulazione!Q211*Dati!$B$5+Simulazione!R211*Dati!$B$6</f>
        <v>40000</v>
      </c>
      <c r="V211" s="35">
        <f>IF(R211*Dati!$Q$6&lt;K211,R211*Dati!$Q$6,K211)</f>
        <v>108</v>
      </c>
      <c r="W211" s="35">
        <f>IF(R211*Dati!$P$6+SUM(V211:V211)&lt;K211,R211*Dati!$P$6,K211-SUM(V211:V211))</f>
        <v>132</v>
      </c>
      <c r="X211" s="35">
        <f>IF(R211*Dati!$O$6+SUM(V211:W211)&lt;K211,R211*Dati!$O$6,K211-SUM(V211:W211))</f>
        <v>0</v>
      </c>
      <c r="Y211" s="35">
        <f>IF(R211*Dati!$N$6+SUM(V211:X211)&lt;K211,R211*Dati!$N$6,K211-SUM(V211:X211))</f>
        <v>0</v>
      </c>
      <c r="Z211" s="35">
        <f>IF($Q211*Dati!$Q$5+SUM(V211:Y211)&lt;$K211,$Q211*Dati!$Q$5,$K211-SUM(V211:Y211))</f>
        <v>0</v>
      </c>
      <c r="AA211" s="35">
        <f>IF($Q211*Dati!$P$5+SUM(V211:Z211)&lt;$K211,$Q211*Dati!$P$5,$K211-SUM(V211:Z211))</f>
        <v>0</v>
      </c>
      <c r="AB211" s="35">
        <f>IF($Q211*Dati!$O$5+SUM(V211:AA211)&lt;$K211,$Q211*Dati!$O$5,$K211-SUM(V211:AA211))</f>
        <v>0</v>
      </c>
      <c r="AC211" s="35">
        <f>IF($Q211*Dati!$N$5+SUM(V211:AB211)&lt;$K211,$Q211*Dati!$N$5,$K211-SUM(V211:AB211))</f>
        <v>0</v>
      </c>
      <c r="AD211" s="35">
        <f>IF($P211*Dati!$Q$4+SUM(V211:AC211)&lt;$K211,$P211*Dati!$Q$4,$K211-SUM(V211:AC211))</f>
        <v>0</v>
      </c>
      <c r="AE211" s="35">
        <f>IF($P211*Dati!$P$4+SUM(V211:AD211)&lt;$K211,$P211*Dati!$P$4,$K211-SUM(V211:AD211))</f>
        <v>0</v>
      </c>
      <c r="AF211" s="35">
        <f>IF($P211*Dati!$O$4+SUM(V211:AE211)&lt;$K211,$P211*Dati!$O$4,$K211-SUM(V211:AE211))</f>
        <v>0</v>
      </c>
      <c r="AG211" s="35">
        <f>IF($P211*Dati!$N$4+SUM(V211:AF211)&lt;$K211,$P211*Dati!$N$4,$K211-SUM(V211:AF211))</f>
        <v>0</v>
      </c>
      <c r="AH211" s="35">
        <f>IF($O211*Dati!$Q$3+SUM(V211:AG211)&lt;$K211,$O211*Dati!$Q$3,$K211-SUM(V211:AG211))</f>
        <v>0</v>
      </c>
      <c r="AI211" s="35">
        <f>IF($O211*Dati!$P$3+SUM(V211:AH211)&lt;$K211,$O211*Dati!$P$3,$K211-SUM(V211:AH211))</f>
        <v>0</v>
      </c>
      <c r="AJ211" s="35">
        <f>IF($O211*Dati!$O$3+SUM(V211:AI211)&lt;$K211,$O211*Dati!$O$3,$K211-SUM(V211:AI211))</f>
        <v>0</v>
      </c>
      <c r="AK211" s="35">
        <f>IF($O211*Dati!$N$3+SUM(V211:AJ211)&lt;$K211,$O211*Dati!$N$3,$K211-SUM(V211:AJ211))</f>
        <v>0</v>
      </c>
      <c r="AL211" s="35">
        <f t="shared" si="79"/>
        <v>240</v>
      </c>
      <c r="AM211" s="3">
        <f>(V211*Dati!$U$6+W211*Dati!$T$6+X211*Dati!$S$6+Y211*Dati!$R$6)+(Z211*Dati!$U$5+AA211*Dati!$T$5+AB211*Dati!$S$5+AC211*Dati!$R$5)+(AD211*Dati!$U$4+AE211*Dati!$T$4+AF211*Dati!$S$4+AG211*Dati!$R$4)+(AH211*Dati!$U$3+AI211*Dati!$T$3+AJ211*Dati!$S$3+AK211*Dati!$R$3)</f>
        <v>91380</v>
      </c>
      <c r="AN211" s="34">
        <f t="shared" si="87"/>
        <v>1</v>
      </c>
      <c r="AO211" s="34">
        <f t="shared" si="87"/>
        <v>0</v>
      </c>
      <c r="AP211" s="34">
        <f t="shared" si="65"/>
        <v>0</v>
      </c>
      <c r="AQ211" s="34">
        <f t="shared" si="66"/>
        <v>0</v>
      </c>
      <c r="AR211" s="6">
        <f>AN211*Dati!$B$21+AO211*Dati!$B$22+AP211*Dati!$B$23+AQ211*Dati!$B$24</f>
        <v>2000</v>
      </c>
    </row>
    <row r="212" spans="1:44" x14ac:dyDescent="0.25">
      <c r="A212" s="49"/>
      <c r="B212" s="11">
        <f t="shared" si="80"/>
        <v>210</v>
      </c>
      <c r="C212" s="3">
        <f t="shared" si="81"/>
        <v>5015779.4666666575</v>
      </c>
      <c r="D212" s="3">
        <f t="shared" si="82"/>
        <v>41380</v>
      </c>
      <c r="E212" s="3">
        <f>IF(D212&gt;0,(IF(D212&lt;Dati!$B$46,D212*Dati!$B$47,Dati!$B$46*Dati!$B$47)+IF(IF(D212-Dati!$B$46&gt;0,D212-Dati!$B$46,0)&lt;(Dati!$C$46-Dati!$B$46),IF(D212-Dati!$B$46&gt;0,D212-Dati!$B$46,0)*Dati!$C$47,(Dati!$C$46-Dati!$B$46)*Dati!$C$47)+IF(IF(D212-Dati!$C$46&gt;0,D212-Dati!$C$46,0)&lt;(Dati!$D$46-Dati!$C$46),IF(D212-Dati!$C$46&gt;0,D212-Dati!$C$46,0)*Dati!$D$47,(Dati!$D$46-Dati!$C$46)*Dati!$D$47)+IF(IF(D212-Dati!$D$46&gt;0,D212-Dati!$D$46,0)&lt;(Dati!$E$46-Dati!$D$46),IF(D212-Dati!$D$46&gt;0,D212-Dati!$D$46,0)*Dati!$E$47,(Dati!$E$46-Dati!$D$46)*Dati!$E$47)+IF(D212-Dati!$E$46&gt;0,D212-Dati!$E$46,0)*Dati!$F$47),0)</f>
        <v>17224.233333333334</v>
      </c>
      <c r="F212" s="3">
        <f t="shared" si="76"/>
        <v>24155.766666666666</v>
      </c>
      <c r="G212" s="39">
        <f t="shared" si="83"/>
        <v>1</v>
      </c>
      <c r="H212" s="39">
        <f t="shared" si="84"/>
        <v>0</v>
      </c>
      <c r="I212" s="39">
        <f t="shared" si="85"/>
        <v>0</v>
      </c>
      <c r="J212" s="39">
        <f t="shared" si="86"/>
        <v>0</v>
      </c>
      <c r="K212" s="37">
        <f>G212*Dati!$F$9+H212*Dati!$F$10+I212*Dati!$F$11+Simulazione!J212*Dati!$F$12</f>
        <v>450</v>
      </c>
      <c r="L212" s="37">
        <f>G212*Dati!$H$9+H212*Dati!$H$10+I212*Dati!$H$11+Simulazione!J212*Dati!$H$12</f>
        <v>1</v>
      </c>
      <c r="M212" s="9">
        <f>G212*Dati!$E$9+H212*Dati!$E$10+I212*Dati!$E$11+Simulazione!J212*Dati!$E$12</f>
        <v>8000</v>
      </c>
      <c r="N212" s="9">
        <f>IF(G212-G211=0,0,(G212-G211)*Dati!$J$9)+IF(H212-H211=0,0,(H212-H211)*Dati!$J$10)+IF(I212-I211=0,0,(I212-I211)*Dati!$J$11)+IF(J212-J211=0,0,(J212-J211)*Dati!$J$12)</f>
        <v>0</v>
      </c>
      <c r="O212" s="34">
        <f t="shared" si="67"/>
        <v>0</v>
      </c>
      <c r="P212" s="34">
        <f t="shared" si="68"/>
        <v>0</v>
      </c>
      <c r="Q212" s="34">
        <f t="shared" si="69"/>
        <v>0</v>
      </c>
      <c r="R212" s="34">
        <f t="shared" si="70"/>
        <v>1</v>
      </c>
      <c r="S212" s="40">
        <f t="shared" si="77"/>
        <v>1</v>
      </c>
      <c r="T212" s="43">
        <f t="shared" si="78"/>
        <v>1</v>
      </c>
      <c r="U212" s="3">
        <f>O212*Dati!$B$3+Simulazione!P212*Dati!$B$4+Simulazione!Q212*Dati!$B$5+Simulazione!R212*Dati!$B$6</f>
        <v>40000</v>
      </c>
      <c r="V212" s="35">
        <f>IF(R212*Dati!$Q$6&lt;K212,R212*Dati!$Q$6,K212)</f>
        <v>108</v>
      </c>
      <c r="W212" s="35">
        <f>IF(R212*Dati!$P$6+SUM(V212:V212)&lt;K212,R212*Dati!$P$6,K212-SUM(V212:V212))</f>
        <v>132</v>
      </c>
      <c r="X212" s="35">
        <f>IF(R212*Dati!$O$6+SUM(V212:W212)&lt;K212,R212*Dati!$O$6,K212-SUM(V212:W212))</f>
        <v>0</v>
      </c>
      <c r="Y212" s="35">
        <f>IF(R212*Dati!$N$6+SUM(V212:X212)&lt;K212,R212*Dati!$N$6,K212-SUM(V212:X212))</f>
        <v>0</v>
      </c>
      <c r="Z212" s="35">
        <f>IF($Q212*Dati!$Q$5+SUM(V212:Y212)&lt;$K212,$Q212*Dati!$Q$5,$K212-SUM(V212:Y212))</f>
        <v>0</v>
      </c>
      <c r="AA212" s="35">
        <f>IF($Q212*Dati!$P$5+SUM(V212:Z212)&lt;$K212,$Q212*Dati!$P$5,$K212-SUM(V212:Z212))</f>
        <v>0</v>
      </c>
      <c r="AB212" s="35">
        <f>IF($Q212*Dati!$O$5+SUM(V212:AA212)&lt;$K212,$Q212*Dati!$O$5,$K212-SUM(V212:AA212))</f>
        <v>0</v>
      </c>
      <c r="AC212" s="35">
        <f>IF($Q212*Dati!$N$5+SUM(V212:AB212)&lt;$K212,$Q212*Dati!$N$5,$K212-SUM(V212:AB212))</f>
        <v>0</v>
      </c>
      <c r="AD212" s="35">
        <f>IF($P212*Dati!$Q$4+SUM(V212:AC212)&lt;$K212,$P212*Dati!$Q$4,$K212-SUM(V212:AC212))</f>
        <v>0</v>
      </c>
      <c r="AE212" s="35">
        <f>IF($P212*Dati!$P$4+SUM(V212:AD212)&lt;$K212,$P212*Dati!$P$4,$K212-SUM(V212:AD212))</f>
        <v>0</v>
      </c>
      <c r="AF212" s="35">
        <f>IF($P212*Dati!$O$4+SUM(V212:AE212)&lt;$K212,$P212*Dati!$O$4,$K212-SUM(V212:AE212))</f>
        <v>0</v>
      </c>
      <c r="AG212" s="35">
        <f>IF($P212*Dati!$N$4+SUM(V212:AF212)&lt;$K212,$P212*Dati!$N$4,$K212-SUM(V212:AF212))</f>
        <v>0</v>
      </c>
      <c r="AH212" s="35">
        <f>IF($O212*Dati!$Q$3+SUM(V212:AG212)&lt;$K212,$O212*Dati!$Q$3,$K212-SUM(V212:AG212))</f>
        <v>0</v>
      </c>
      <c r="AI212" s="35">
        <f>IF($O212*Dati!$P$3+SUM(V212:AH212)&lt;$K212,$O212*Dati!$P$3,$K212-SUM(V212:AH212))</f>
        <v>0</v>
      </c>
      <c r="AJ212" s="35">
        <f>IF($O212*Dati!$O$3+SUM(V212:AI212)&lt;$K212,$O212*Dati!$O$3,$K212-SUM(V212:AI212))</f>
        <v>0</v>
      </c>
      <c r="AK212" s="35">
        <f>IF($O212*Dati!$N$3+SUM(V212:AJ212)&lt;$K212,$O212*Dati!$N$3,$K212-SUM(V212:AJ212))</f>
        <v>0</v>
      </c>
      <c r="AL212" s="35">
        <f t="shared" si="79"/>
        <v>240</v>
      </c>
      <c r="AM212" s="3">
        <f>(V212*Dati!$U$6+W212*Dati!$T$6+X212*Dati!$S$6+Y212*Dati!$R$6)+(Z212*Dati!$U$5+AA212*Dati!$T$5+AB212*Dati!$S$5+AC212*Dati!$R$5)+(AD212*Dati!$U$4+AE212*Dati!$T$4+AF212*Dati!$S$4+AG212*Dati!$R$4)+(AH212*Dati!$U$3+AI212*Dati!$T$3+AJ212*Dati!$S$3+AK212*Dati!$R$3)</f>
        <v>91380</v>
      </c>
      <c r="AN212" s="34">
        <f t="shared" si="87"/>
        <v>1</v>
      </c>
      <c r="AO212" s="34">
        <f t="shared" si="87"/>
        <v>0</v>
      </c>
      <c r="AP212" s="34">
        <f t="shared" ref="AP212:AP244" si="89">AP211</f>
        <v>0</v>
      </c>
      <c r="AQ212" s="34">
        <f t="shared" ref="AQ212:AQ244" si="90">AQ211</f>
        <v>0</v>
      </c>
      <c r="AR212" s="6">
        <f>AN212*Dati!$B$21+AO212*Dati!$B$22+AP212*Dati!$B$23+AQ212*Dati!$B$24</f>
        <v>2000</v>
      </c>
    </row>
    <row r="213" spans="1:44" x14ac:dyDescent="0.25">
      <c r="A213" s="49"/>
      <c r="B213" s="11">
        <f t="shared" si="80"/>
        <v>211</v>
      </c>
      <c r="C213" s="3">
        <f t="shared" si="81"/>
        <v>5039935.2333333241</v>
      </c>
      <c r="D213" s="3">
        <f t="shared" si="82"/>
        <v>41380</v>
      </c>
      <c r="E213" s="3">
        <f>IF(D213&gt;0,(IF(D213&lt;Dati!$B$46,D213*Dati!$B$47,Dati!$B$46*Dati!$B$47)+IF(IF(D213-Dati!$B$46&gt;0,D213-Dati!$B$46,0)&lt;(Dati!$C$46-Dati!$B$46),IF(D213-Dati!$B$46&gt;0,D213-Dati!$B$46,0)*Dati!$C$47,(Dati!$C$46-Dati!$B$46)*Dati!$C$47)+IF(IF(D213-Dati!$C$46&gt;0,D213-Dati!$C$46,0)&lt;(Dati!$D$46-Dati!$C$46),IF(D213-Dati!$C$46&gt;0,D213-Dati!$C$46,0)*Dati!$D$47,(Dati!$D$46-Dati!$C$46)*Dati!$D$47)+IF(IF(D213-Dati!$D$46&gt;0,D213-Dati!$D$46,0)&lt;(Dati!$E$46-Dati!$D$46),IF(D213-Dati!$D$46&gt;0,D213-Dati!$D$46,0)*Dati!$E$47,(Dati!$E$46-Dati!$D$46)*Dati!$E$47)+IF(D213-Dati!$E$46&gt;0,D213-Dati!$E$46,0)*Dati!$F$47),0)</f>
        <v>17224.233333333334</v>
      </c>
      <c r="F213" s="3">
        <f t="shared" si="76"/>
        <v>24155.766666666666</v>
      </c>
      <c r="G213" s="39">
        <f t="shared" si="83"/>
        <v>1</v>
      </c>
      <c r="H213" s="39">
        <f t="shared" si="84"/>
        <v>0</v>
      </c>
      <c r="I213" s="39">
        <f t="shared" si="85"/>
        <v>0</v>
      </c>
      <c r="J213" s="39">
        <f t="shared" si="86"/>
        <v>0</v>
      </c>
      <c r="K213" s="37">
        <f>G213*Dati!$F$9+H213*Dati!$F$10+I213*Dati!$F$11+Simulazione!J213*Dati!$F$12</f>
        <v>450</v>
      </c>
      <c r="L213" s="37">
        <f>G213*Dati!$H$9+H213*Dati!$H$10+I213*Dati!$H$11+Simulazione!J213*Dati!$H$12</f>
        <v>1</v>
      </c>
      <c r="M213" s="9">
        <f>G213*Dati!$E$9+H213*Dati!$E$10+I213*Dati!$E$11+Simulazione!J213*Dati!$E$12</f>
        <v>8000</v>
      </c>
      <c r="N213" s="9">
        <f>IF(G213-G212=0,0,(G213-G212)*Dati!$J$9)+IF(H213-H212=0,0,(H213-H212)*Dati!$J$10)+IF(I213-I212=0,0,(I213-I212)*Dati!$J$11)+IF(J213-J212=0,0,(J213-J212)*Dati!$J$12)</f>
        <v>0</v>
      </c>
      <c r="O213" s="34">
        <f t="shared" si="67"/>
        <v>0</v>
      </c>
      <c r="P213" s="34">
        <f t="shared" si="68"/>
        <v>0</v>
      </c>
      <c r="Q213" s="34">
        <f t="shared" si="69"/>
        <v>0</v>
      </c>
      <c r="R213" s="34">
        <f t="shared" si="70"/>
        <v>1</v>
      </c>
      <c r="S213" s="40">
        <f t="shared" si="77"/>
        <v>1</v>
      </c>
      <c r="T213" s="43">
        <f t="shared" si="78"/>
        <v>1</v>
      </c>
      <c r="U213" s="3">
        <f>O213*Dati!$B$3+Simulazione!P213*Dati!$B$4+Simulazione!Q213*Dati!$B$5+Simulazione!R213*Dati!$B$6</f>
        <v>40000</v>
      </c>
      <c r="V213" s="35">
        <f>IF(R213*Dati!$Q$6&lt;K213,R213*Dati!$Q$6,K213)</f>
        <v>108</v>
      </c>
      <c r="W213" s="35">
        <f>IF(R213*Dati!$P$6+SUM(V213:V213)&lt;K213,R213*Dati!$P$6,K213-SUM(V213:V213))</f>
        <v>132</v>
      </c>
      <c r="X213" s="35">
        <f>IF(R213*Dati!$O$6+SUM(V213:W213)&lt;K213,R213*Dati!$O$6,K213-SUM(V213:W213))</f>
        <v>0</v>
      </c>
      <c r="Y213" s="35">
        <f>IF(R213*Dati!$N$6+SUM(V213:X213)&lt;K213,R213*Dati!$N$6,K213-SUM(V213:X213))</f>
        <v>0</v>
      </c>
      <c r="Z213" s="35">
        <f>IF($Q213*Dati!$Q$5+SUM(V213:Y213)&lt;$K213,$Q213*Dati!$Q$5,$K213-SUM(V213:Y213))</f>
        <v>0</v>
      </c>
      <c r="AA213" s="35">
        <f>IF($Q213*Dati!$P$5+SUM(V213:Z213)&lt;$K213,$Q213*Dati!$P$5,$K213-SUM(V213:Z213))</f>
        <v>0</v>
      </c>
      <c r="AB213" s="35">
        <f>IF($Q213*Dati!$O$5+SUM(V213:AA213)&lt;$K213,$Q213*Dati!$O$5,$K213-SUM(V213:AA213))</f>
        <v>0</v>
      </c>
      <c r="AC213" s="35">
        <f>IF($Q213*Dati!$N$5+SUM(V213:AB213)&lt;$K213,$Q213*Dati!$N$5,$K213-SUM(V213:AB213))</f>
        <v>0</v>
      </c>
      <c r="AD213" s="35">
        <f>IF($P213*Dati!$Q$4+SUM(V213:AC213)&lt;$K213,$P213*Dati!$Q$4,$K213-SUM(V213:AC213))</f>
        <v>0</v>
      </c>
      <c r="AE213" s="35">
        <f>IF($P213*Dati!$P$4+SUM(V213:AD213)&lt;$K213,$P213*Dati!$P$4,$K213-SUM(V213:AD213))</f>
        <v>0</v>
      </c>
      <c r="AF213" s="35">
        <f>IF($P213*Dati!$O$4+SUM(V213:AE213)&lt;$K213,$P213*Dati!$O$4,$K213-SUM(V213:AE213))</f>
        <v>0</v>
      </c>
      <c r="AG213" s="35">
        <f>IF($P213*Dati!$N$4+SUM(V213:AF213)&lt;$K213,$P213*Dati!$N$4,$K213-SUM(V213:AF213))</f>
        <v>0</v>
      </c>
      <c r="AH213" s="35">
        <f>IF($O213*Dati!$Q$3+SUM(V213:AG213)&lt;$K213,$O213*Dati!$Q$3,$K213-SUM(V213:AG213))</f>
        <v>0</v>
      </c>
      <c r="AI213" s="35">
        <f>IF($O213*Dati!$P$3+SUM(V213:AH213)&lt;$K213,$O213*Dati!$P$3,$K213-SUM(V213:AH213))</f>
        <v>0</v>
      </c>
      <c r="AJ213" s="35">
        <f>IF($O213*Dati!$O$3+SUM(V213:AI213)&lt;$K213,$O213*Dati!$O$3,$K213-SUM(V213:AI213))</f>
        <v>0</v>
      </c>
      <c r="AK213" s="35">
        <f>IF($O213*Dati!$N$3+SUM(V213:AJ213)&lt;$K213,$O213*Dati!$N$3,$K213-SUM(V213:AJ213))</f>
        <v>0</v>
      </c>
      <c r="AL213" s="35">
        <f t="shared" si="79"/>
        <v>240</v>
      </c>
      <c r="AM213" s="3">
        <f>(V213*Dati!$U$6+W213*Dati!$T$6+X213*Dati!$S$6+Y213*Dati!$R$6)+(Z213*Dati!$U$5+AA213*Dati!$T$5+AB213*Dati!$S$5+AC213*Dati!$R$5)+(AD213*Dati!$U$4+AE213*Dati!$T$4+AF213*Dati!$S$4+AG213*Dati!$R$4)+(AH213*Dati!$U$3+AI213*Dati!$T$3+AJ213*Dati!$S$3+AK213*Dati!$R$3)</f>
        <v>91380</v>
      </c>
      <c r="AN213" s="34">
        <f t="shared" si="87"/>
        <v>1</v>
      </c>
      <c r="AO213" s="34">
        <f t="shared" si="87"/>
        <v>0</v>
      </c>
      <c r="AP213" s="34">
        <f t="shared" si="89"/>
        <v>0</v>
      </c>
      <c r="AQ213" s="34">
        <f t="shared" si="90"/>
        <v>0</v>
      </c>
      <c r="AR213" s="6">
        <f>AN213*Dati!$B$21+AO213*Dati!$B$22+AP213*Dati!$B$23+AQ213*Dati!$B$24</f>
        <v>2000</v>
      </c>
    </row>
    <row r="214" spans="1:44" x14ac:dyDescent="0.25">
      <c r="A214" s="49"/>
      <c r="B214" s="11">
        <f t="shared" si="80"/>
        <v>212</v>
      </c>
      <c r="C214" s="3">
        <f t="shared" si="81"/>
        <v>5064090.9999999907</v>
      </c>
      <c r="D214" s="3">
        <f t="shared" si="82"/>
        <v>41380</v>
      </c>
      <c r="E214" s="3">
        <f>IF(D214&gt;0,(IF(D214&lt;Dati!$B$46,D214*Dati!$B$47,Dati!$B$46*Dati!$B$47)+IF(IF(D214-Dati!$B$46&gt;0,D214-Dati!$B$46,0)&lt;(Dati!$C$46-Dati!$B$46),IF(D214-Dati!$B$46&gt;0,D214-Dati!$B$46,0)*Dati!$C$47,(Dati!$C$46-Dati!$B$46)*Dati!$C$47)+IF(IF(D214-Dati!$C$46&gt;0,D214-Dati!$C$46,0)&lt;(Dati!$D$46-Dati!$C$46),IF(D214-Dati!$C$46&gt;0,D214-Dati!$C$46,0)*Dati!$D$47,(Dati!$D$46-Dati!$C$46)*Dati!$D$47)+IF(IF(D214-Dati!$D$46&gt;0,D214-Dati!$D$46,0)&lt;(Dati!$E$46-Dati!$D$46),IF(D214-Dati!$D$46&gt;0,D214-Dati!$D$46,0)*Dati!$E$47,(Dati!$E$46-Dati!$D$46)*Dati!$E$47)+IF(D214-Dati!$E$46&gt;0,D214-Dati!$E$46,0)*Dati!$F$47),0)</f>
        <v>17224.233333333334</v>
      </c>
      <c r="F214" s="3">
        <f t="shared" si="76"/>
        <v>24155.766666666666</v>
      </c>
      <c r="G214" s="39">
        <f t="shared" si="83"/>
        <v>1</v>
      </c>
      <c r="H214" s="39">
        <f t="shared" si="84"/>
        <v>0</v>
      </c>
      <c r="I214" s="39">
        <f t="shared" si="85"/>
        <v>0</v>
      </c>
      <c r="J214" s="39">
        <f t="shared" si="86"/>
        <v>0</v>
      </c>
      <c r="K214" s="37">
        <f>G214*Dati!$F$9+H214*Dati!$F$10+I214*Dati!$F$11+Simulazione!J214*Dati!$F$12</f>
        <v>450</v>
      </c>
      <c r="L214" s="37">
        <f>G214*Dati!$H$9+H214*Dati!$H$10+I214*Dati!$H$11+Simulazione!J214*Dati!$H$12</f>
        <v>1</v>
      </c>
      <c r="M214" s="9">
        <f>G214*Dati!$E$9+H214*Dati!$E$10+I214*Dati!$E$11+Simulazione!J214*Dati!$E$12</f>
        <v>8000</v>
      </c>
      <c r="N214" s="9">
        <f>IF(G214-G213=0,0,(G214-G213)*Dati!$J$9)+IF(H214-H213=0,0,(H214-H213)*Dati!$J$10)+IF(I214-I213=0,0,(I214-I213)*Dati!$J$11)+IF(J214-J213=0,0,(J214-J213)*Dati!$J$12)</f>
        <v>0</v>
      </c>
      <c r="O214" s="34">
        <f t="shared" ref="O214:O277" si="91">O213</f>
        <v>0</v>
      </c>
      <c r="P214" s="34">
        <f t="shared" ref="P214:P277" si="92">P213</f>
        <v>0</v>
      </c>
      <c r="Q214" s="34">
        <f t="shared" ref="Q214:Q277" si="93">Q213</f>
        <v>0</v>
      </c>
      <c r="R214" s="34">
        <f t="shared" ref="R214:R277" si="94">R213</f>
        <v>1</v>
      </c>
      <c r="S214" s="40">
        <f t="shared" si="77"/>
        <v>1</v>
      </c>
      <c r="T214" s="43">
        <f t="shared" si="78"/>
        <v>1</v>
      </c>
      <c r="U214" s="3">
        <f>O214*Dati!$B$3+Simulazione!P214*Dati!$B$4+Simulazione!Q214*Dati!$B$5+Simulazione!R214*Dati!$B$6</f>
        <v>40000</v>
      </c>
      <c r="V214" s="35">
        <f>IF(R214*Dati!$Q$6&lt;K214,R214*Dati!$Q$6,K214)</f>
        <v>108</v>
      </c>
      <c r="W214" s="35">
        <f>IF(R214*Dati!$P$6+SUM(V214:V214)&lt;K214,R214*Dati!$P$6,K214-SUM(V214:V214))</f>
        <v>132</v>
      </c>
      <c r="X214" s="35">
        <f>IF(R214*Dati!$O$6+SUM(V214:W214)&lt;K214,R214*Dati!$O$6,K214-SUM(V214:W214))</f>
        <v>0</v>
      </c>
      <c r="Y214" s="35">
        <f>IF(R214*Dati!$N$6+SUM(V214:X214)&lt;K214,R214*Dati!$N$6,K214-SUM(V214:X214))</f>
        <v>0</v>
      </c>
      <c r="Z214" s="35">
        <f>IF($Q214*Dati!$Q$5+SUM(V214:Y214)&lt;$K214,$Q214*Dati!$Q$5,$K214-SUM(V214:Y214))</f>
        <v>0</v>
      </c>
      <c r="AA214" s="35">
        <f>IF($Q214*Dati!$P$5+SUM(V214:Z214)&lt;$K214,$Q214*Dati!$P$5,$K214-SUM(V214:Z214))</f>
        <v>0</v>
      </c>
      <c r="AB214" s="35">
        <f>IF($Q214*Dati!$O$5+SUM(V214:AA214)&lt;$K214,$Q214*Dati!$O$5,$K214-SUM(V214:AA214))</f>
        <v>0</v>
      </c>
      <c r="AC214" s="35">
        <f>IF($Q214*Dati!$N$5+SUM(V214:AB214)&lt;$K214,$Q214*Dati!$N$5,$K214-SUM(V214:AB214))</f>
        <v>0</v>
      </c>
      <c r="AD214" s="35">
        <f>IF($P214*Dati!$Q$4+SUM(V214:AC214)&lt;$K214,$P214*Dati!$Q$4,$K214-SUM(V214:AC214))</f>
        <v>0</v>
      </c>
      <c r="AE214" s="35">
        <f>IF($P214*Dati!$P$4+SUM(V214:AD214)&lt;$K214,$P214*Dati!$P$4,$K214-SUM(V214:AD214))</f>
        <v>0</v>
      </c>
      <c r="AF214" s="35">
        <f>IF($P214*Dati!$O$4+SUM(V214:AE214)&lt;$K214,$P214*Dati!$O$4,$K214-SUM(V214:AE214))</f>
        <v>0</v>
      </c>
      <c r="AG214" s="35">
        <f>IF($P214*Dati!$N$4+SUM(V214:AF214)&lt;$K214,$P214*Dati!$N$4,$K214-SUM(V214:AF214))</f>
        <v>0</v>
      </c>
      <c r="AH214" s="35">
        <f>IF($O214*Dati!$Q$3+SUM(V214:AG214)&lt;$K214,$O214*Dati!$Q$3,$K214-SUM(V214:AG214))</f>
        <v>0</v>
      </c>
      <c r="AI214" s="35">
        <f>IF($O214*Dati!$P$3+SUM(V214:AH214)&lt;$K214,$O214*Dati!$P$3,$K214-SUM(V214:AH214))</f>
        <v>0</v>
      </c>
      <c r="AJ214" s="35">
        <f>IF($O214*Dati!$O$3+SUM(V214:AI214)&lt;$K214,$O214*Dati!$O$3,$K214-SUM(V214:AI214))</f>
        <v>0</v>
      </c>
      <c r="AK214" s="35">
        <f>IF($O214*Dati!$N$3+SUM(V214:AJ214)&lt;$K214,$O214*Dati!$N$3,$K214-SUM(V214:AJ214))</f>
        <v>0</v>
      </c>
      <c r="AL214" s="35">
        <f t="shared" si="79"/>
        <v>240</v>
      </c>
      <c r="AM214" s="3">
        <f>(V214*Dati!$U$6+W214*Dati!$T$6+X214*Dati!$S$6+Y214*Dati!$R$6)+(Z214*Dati!$U$5+AA214*Dati!$T$5+AB214*Dati!$S$5+AC214*Dati!$R$5)+(AD214*Dati!$U$4+AE214*Dati!$T$4+AF214*Dati!$S$4+AG214*Dati!$R$4)+(AH214*Dati!$U$3+AI214*Dati!$T$3+AJ214*Dati!$S$3+AK214*Dati!$R$3)</f>
        <v>91380</v>
      </c>
      <c r="AN214" s="34">
        <f t="shared" si="87"/>
        <v>1</v>
      </c>
      <c r="AO214" s="34">
        <f t="shared" si="87"/>
        <v>0</v>
      </c>
      <c r="AP214" s="34">
        <f t="shared" si="89"/>
        <v>0</v>
      </c>
      <c r="AQ214" s="34">
        <f t="shared" si="90"/>
        <v>0</v>
      </c>
      <c r="AR214" s="6">
        <f>AN214*Dati!$B$21+AO214*Dati!$B$22+AP214*Dati!$B$23+AQ214*Dati!$B$24</f>
        <v>2000</v>
      </c>
    </row>
    <row r="215" spans="1:44" x14ac:dyDescent="0.25">
      <c r="A215" s="49"/>
      <c r="B215" s="11">
        <f t="shared" si="80"/>
        <v>213</v>
      </c>
      <c r="C215" s="3">
        <f t="shared" si="81"/>
        <v>5088246.7666666573</v>
      </c>
      <c r="D215" s="3">
        <f t="shared" si="82"/>
        <v>41380</v>
      </c>
      <c r="E215" s="3">
        <f>IF(D215&gt;0,(IF(D215&lt;Dati!$B$46,D215*Dati!$B$47,Dati!$B$46*Dati!$B$47)+IF(IF(D215-Dati!$B$46&gt;0,D215-Dati!$B$46,0)&lt;(Dati!$C$46-Dati!$B$46),IF(D215-Dati!$B$46&gt;0,D215-Dati!$B$46,0)*Dati!$C$47,(Dati!$C$46-Dati!$B$46)*Dati!$C$47)+IF(IF(D215-Dati!$C$46&gt;0,D215-Dati!$C$46,0)&lt;(Dati!$D$46-Dati!$C$46),IF(D215-Dati!$C$46&gt;0,D215-Dati!$C$46,0)*Dati!$D$47,(Dati!$D$46-Dati!$C$46)*Dati!$D$47)+IF(IF(D215-Dati!$D$46&gt;0,D215-Dati!$D$46,0)&lt;(Dati!$E$46-Dati!$D$46),IF(D215-Dati!$D$46&gt;0,D215-Dati!$D$46,0)*Dati!$E$47,(Dati!$E$46-Dati!$D$46)*Dati!$E$47)+IF(D215-Dati!$E$46&gt;0,D215-Dati!$E$46,0)*Dati!$F$47),0)</f>
        <v>17224.233333333334</v>
      </c>
      <c r="F215" s="3">
        <f t="shared" si="76"/>
        <v>24155.766666666666</v>
      </c>
      <c r="G215" s="39">
        <f t="shared" si="83"/>
        <v>1</v>
      </c>
      <c r="H215" s="39">
        <f t="shared" si="84"/>
        <v>0</v>
      </c>
      <c r="I215" s="39">
        <f t="shared" si="85"/>
        <v>0</v>
      </c>
      <c r="J215" s="39">
        <f t="shared" si="86"/>
        <v>0</v>
      </c>
      <c r="K215" s="37">
        <f>G215*Dati!$F$9+H215*Dati!$F$10+I215*Dati!$F$11+Simulazione!J215*Dati!$F$12</f>
        <v>450</v>
      </c>
      <c r="L215" s="37">
        <f>G215*Dati!$H$9+H215*Dati!$H$10+I215*Dati!$H$11+Simulazione!J215*Dati!$H$12</f>
        <v>1</v>
      </c>
      <c r="M215" s="9">
        <f>G215*Dati!$E$9+H215*Dati!$E$10+I215*Dati!$E$11+Simulazione!J215*Dati!$E$12</f>
        <v>8000</v>
      </c>
      <c r="N215" s="9">
        <f>IF(G215-G214=0,0,(G215-G214)*Dati!$J$9)+IF(H215-H214=0,0,(H215-H214)*Dati!$J$10)+IF(I215-I214=0,0,(I215-I214)*Dati!$J$11)+IF(J215-J214=0,0,(J215-J214)*Dati!$J$12)</f>
        <v>0</v>
      </c>
      <c r="O215" s="34">
        <f t="shared" si="91"/>
        <v>0</v>
      </c>
      <c r="P215" s="34">
        <f t="shared" si="92"/>
        <v>0</v>
      </c>
      <c r="Q215" s="34">
        <f t="shared" si="93"/>
        <v>0</v>
      </c>
      <c r="R215" s="34">
        <f t="shared" si="94"/>
        <v>1</v>
      </c>
      <c r="S215" s="40">
        <f t="shared" si="77"/>
        <v>1</v>
      </c>
      <c r="T215" s="43">
        <f t="shared" si="78"/>
        <v>1</v>
      </c>
      <c r="U215" s="3">
        <f>O215*Dati!$B$3+Simulazione!P215*Dati!$B$4+Simulazione!Q215*Dati!$B$5+Simulazione!R215*Dati!$B$6</f>
        <v>40000</v>
      </c>
      <c r="V215" s="35">
        <f>IF(R215*Dati!$Q$6&lt;K215,R215*Dati!$Q$6,K215)</f>
        <v>108</v>
      </c>
      <c r="W215" s="35">
        <f>IF(R215*Dati!$P$6+SUM(V215:V215)&lt;K215,R215*Dati!$P$6,K215-SUM(V215:V215))</f>
        <v>132</v>
      </c>
      <c r="X215" s="35">
        <f>IF(R215*Dati!$O$6+SUM(V215:W215)&lt;K215,R215*Dati!$O$6,K215-SUM(V215:W215))</f>
        <v>0</v>
      </c>
      <c r="Y215" s="35">
        <f>IF(R215*Dati!$N$6+SUM(V215:X215)&lt;K215,R215*Dati!$N$6,K215-SUM(V215:X215))</f>
        <v>0</v>
      </c>
      <c r="Z215" s="35">
        <f>IF($Q215*Dati!$Q$5+SUM(V215:Y215)&lt;$K215,$Q215*Dati!$Q$5,$K215-SUM(V215:Y215))</f>
        <v>0</v>
      </c>
      <c r="AA215" s="35">
        <f>IF($Q215*Dati!$P$5+SUM(V215:Z215)&lt;$K215,$Q215*Dati!$P$5,$K215-SUM(V215:Z215))</f>
        <v>0</v>
      </c>
      <c r="AB215" s="35">
        <f>IF($Q215*Dati!$O$5+SUM(V215:AA215)&lt;$K215,$Q215*Dati!$O$5,$K215-SUM(V215:AA215))</f>
        <v>0</v>
      </c>
      <c r="AC215" s="35">
        <f>IF($Q215*Dati!$N$5+SUM(V215:AB215)&lt;$K215,$Q215*Dati!$N$5,$K215-SUM(V215:AB215))</f>
        <v>0</v>
      </c>
      <c r="AD215" s="35">
        <f>IF($P215*Dati!$Q$4+SUM(V215:AC215)&lt;$K215,$P215*Dati!$Q$4,$K215-SUM(V215:AC215))</f>
        <v>0</v>
      </c>
      <c r="AE215" s="35">
        <f>IF($P215*Dati!$P$4+SUM(V215:AD215)&lt;$K215,$P215*Dati!$P$4,$K215-SUM(V215:AD215))</f>
        <v>0</v>
      </c>
      <c r="AF215" s="35">
        <f>IF($P215*Dati!$O$4+SUM(V215:AE215)&lt;$K215,$P215*Dati!$O$4,$K215-SUM(V215:AE215))</f>
        <v>0</v>
      </c>
      <c r="AG215" s="35">
        <f>IF($P215*Dati!$N$4+SUM(V215:AF215)&lt;$K215,$P215*Dati!$N$4,$K215-SUM(V215:AF215))</f>
        <v>0</v>
      </c>
      <c r="AH215" s="35">
        <f>IF($O215*Dati!$Q$3+SUM(V215:AG215)&lt;$K215,$O215*Dati!$Q$3,$K215-SUM(V215:AG215))</f>
        <v>0</v>
      </c>
      <c r="AI215" s="35">
        <f>IF($O215*Dati!$P$3+SUM(V215:AH215)&lt;$K215,$O215*Dati!$P$3,$K215-SUM(V215:AH215))</f>
        <v>0</v>
      </c>
      <c r="AJ215" s="35">
        <f>IF($O215*Dati!$O$3+SUM(V215:AI215)&lt;$K215,$O215*Dati!$O$3,$K215-SUM(V215:AI215))</f>
        <v>0</v>
      </c>
      <c r="AK215" s="35">
        <f>IF($O215*Dati!$N$3+SUM(V215:AJ215)&lt;$K215,$O215*Dati!$N$3,$K215-SUM(V215:AJ215))</f>
        <v>0</v>
      </c>
      <c r="AL215" s="35">
        <f t="shared" si="79"/>
        <v>240</v>
      </c>
      <c r="AM215" s="3">
        <f>(V215*Dati!$U$6+W215*Dati!$T$6+X215*Dati!$S$6+Y215*Dati!$R$6)+(Z215*Dati!$U$5+AA215*Dati!$T$5+AB215*Dati!$S$5+AC215*Dati!$R$5)+(AD215*Dati!$U$4+AE215*Dati!$T$4+AF215*Dati!$S$4+AG215*Dati!$R$4)+(AH215*Dati!$U$3+AI215*Dati!$T$3+AJ215*Dati!$S$3+AK215*Dati!$R$3)</f>
        <v>91380</v>
      </c>
      <c r="AN215" s="34">
        <f t="shared" si="87"/>
        <v>1</v>
      </c>
      <c r="AO215" s="34">
        <f t="shared" si="87"/>
        <v>0</v>
      </c>
      <c r="AP215" s="34">
        <f t="shared" si="89"/>
        <v>0</v>
      </c>
      <c r="AQ215" s="34">
        <f t="shared" si="90"/>
        <v>0</v>
      </c>
      <c r="AR215" s="6">
        <f>AN215*Dati!$B$21+AO215*Dati!$B$22+AP215*Dati!$B$23+AQ215*Dati!$B$24</f>
        <v>2000</v>
      </c>
    </row>
    <row r="216" spans="1:44" x14ac:dyDescent="0.25">
      <c r="A216" s="49"/>
      <c r="B216" s="11">
        <f t="shared" si="80"/>
        <v>214</v>
      </c>
      <c r="C216" s="3">
        <f t="shared" si="81"/>
        <v>5112402.5333333239</v>
      </c>
      <c r="D216" s="3">
        <f t="shared" si="82"/>
        <v>41380</v>
      </c>
      <c r="E216" s="3">
        <f>IF(D216&gt;0,(IF(D216&lt;Dati!$B$46,D216*Dati!$B$47,Dati!$B$46*Dati!$B$47)+IF(IF(D216-Dati!$B$46&gt;0,D216-Dati!$B$46,0)&lt;(Dati!$C$46-Dati!$B$46),IF(D216-Dati!$B$46&gt;0,D216-Dati!$B$46,0)*Dati!$C$47,(Dati!$C$46-Dati!$B$46)*Dati!$C$47)+IF(IF(D216-Dati!$C$46&gt;0,D216-Dati!$C$46,0)&lt;(Dati!$D$46-Dati!$C$46),IF(D216-Dati!$C$46&gt;0,D216-Dati!$C$46,0)*Dati!$D$47,(Dati!$D$46-Dati!$C$46)*Dati!$D$47)+IF(IF(D216-Dati!$D$46&gt;0,D216-Dati!$D$46,0)&lt;(Dati!$E$46-Dati!$D$46),IF(D216-Dati!$D$46&gt;0,D216-Dati!$D$46,0)*Dati!$E$47,(Dati!$E$46-Dati!$D$46)*Dati!$E$47)+IF(D216-Dati!$E$46&gt;0,D216-Dati!$E$46,0)*Dati!$F$47),0)</f>
        <v>17224.233333333334</v>
      </c>
      <c r="F216" s="3">
        <f t="shared" si="76"/>
        <v>24155.766666666666</v>
      </c>
      <c r="G216" s="39">
        <f t="shared" si="83"/>
        <v>1</v>
      </c>
      <c r="H216" s="39">
        <f t="shared" si="84"/>
        <v>0</v>
      </c>
      <c r="I216" s="39">
        <f t="shared" si="85"/>
        <v>0</v>
      </c>
      <c r="J216" s="39">
        <f t="shared" si="86"/>
        <v>0</v>
      </c>
      <c r="K216" s="37">
        <f>G216*Dati!$F$9+H216*Dati!$F$10+I216*Dati!$F$11+Simulazione!J216*Dati!$F$12</f>
        <v>450</v>
      </c>
      <c r="L216" s="37">
        <f>G216*Dati!$H$9+H216*Dati!$H$10+I216*Dati!$H$11+Simulazione!J216*Dati!$H$12</f>
        <v>1</v>
      </c>
      <c r="M216" s="9">
        <f>G216*Dati!$E$9+H216*Dati!$E$10+I216*Dati!$E$11+Simulazione!J216*Dati!$E$12</f>
        <v>8000</v>
      </c>
      <c r="N216" s="9">
        <f>IF(G216-G215=0,0,(G216-G215)*Dati!$J$9)+IF(H216-H215=0,0,(H216-H215)*Dati!$J$10)+IF(I216-I215=0,0,(I216-I215)*Dati!$J$11)+IF(J216-J215=0,0,(J216-J215)*Dati!$J$12)</f>
        <v>0</v>
      </c>
      <c r="O216" s="34">
        <f t="shared" si="91"/>
        <v>0</v>
      </c>
      <c r="P216" s="34">
        <f t="shared" si="92"/>
        <v>0</v>
      </c>
      <c r="Q216" s="34">
        <f t="shared" si="93"/>
        <v>0</v>
      </c>
      <c r="R216" s="34">
        <f t="shared" si="94"/>
        <v>1</v>
      </c>
      <c r="S216" s="40">
        <f t="shared" si="77"/>
        <v>1</v>
      </c>
      <c r="T216" s="43">
        <f t="shared" si="78"/>
        <v>1</v>
      </c>
      <c r="U216" s="3">
        <f>O216*Dati!$B$3+Simulazione!P216*Dati!$B$4+Simulazione!Q216*Dati!$B$5+Simulazione!R216*Dati!$B$6</f>
        <v>40000</v>
      </c>
      <c r="V216" s="35">
        <f>IF(R216*Dati!$Q$6&lt;K216,R216*Dati!$Q$6,K216)</f>
        <v>108</v>
      </c>
      <c r="W216" s="35">
        <f>IF(R216*Dati!$P$6+SUM(V216:V216)&lt;K216,R216*Dati!$P$6,K216-SUM(V216:V216))</f>
        <v>132</v>
      </c>
      <c r="X216" s="35">
        <f>IF(R216*Dati!$O$6+SUM(V216:W216)&lt;K216,R216*Dati!$O$6,K216-SUM(V216:W216))</f>
        <v>0</v>
      </c>
      <c r="Y216" s="35">
        <f>IF(R216*Dati!$N$6+SUM(V216:X216)&lt;K216,R216*Dati!$N$6,K216-SUM(V216:X216))</f>
        <v>0</v>
      </c>
      <c r="Z216" s="35">
        <f>IF($Q216*Dati!$Q$5+SUM(V216:Y216)&lt;$K216,$Q216*Dati!$Q$5,$K216-SUM(V216:Y216))</f>
        <v>0</v>
      </c>
      <c r="AA216" s="35">
        <f>IF($Q216*Dati!$P$5+SUM(V216:Z216)&lt;$K216,$Q216*Dati!$P$5,$K216-SUM(V216:Z216))</f>
        <v>0</v>
      </c>
      <c r="AB216" s="35">
        <f>IF($Q216*Dati!$O$5+SUM(V216:AA216)&lt;$K216,$Q216*Dati!$O$5,$K216-SUM(V216:AA216))</f>
        <v>0</v>
      </c>
      <c r="AC216" s="35">
        <f>IF($Q216*Dati!$N$5+SUM(V216:AB216)&lt;$K216,$Q216*Dati!$N$5,$K216-SUM(V216:AB216))</f>
        <v>0</v>
      </c>
      <c r="AD216" s="35">
        <f>IF($P216*Dati!$Q$4+SUM(V216:AC216)&lt;$K216,$P216*Dati!$Q$4,$K216-SUM(V216:AC216))</f>
        <v>0</v>
      </c>
      <c r="AE216" s="35">
        <f>IF($P216*Dati!$P$4+SUM(V216:AD216)&lt;$K216,$P216*Dati!$P$4,$K216-SUM(V216:AD216))</f>
        <v>0</v>
      </c>
      <c r="AF216" s="35">
        <f>IF($P216*Dati!$O$4+SUM(V216:AE216)&lt;$K216,$P216*Dati!$O$4,$K216-SUM(V216:AE216))</f>
        <v>0</v>
      </c>
      <c r="AG216" s="35">
        <f>IF($P216*Dati!$N$4+SUM(V216:AF216)&lt;$K216,$P216*Dati!$N$4,$K216-SUM(V216:AF216))</f>
        <v>0</v>
      </c>
      <c r="AH216" s="35">
        <f>IF($O216*Dati!$Q$3+SUM(V216:AG216)&lt;$K216,$O216*Dati!$Q$3,$K216-SUM(V216:AG216))</f>
        <v>0</v>
      </c>
      <c r="AI216" s="35">
        <f>IF($O216*Dati!$P$3+SUM(V216:AH216)&lt;$K216,$O216*Dati!$P$3,$K216-SUM(V216:AH216))</f>
        <v>0</v>
      </c>
      <c r="AJ216" s="35">
        <f>IF($O216*Dati!$O$3+SUM(V216:AI216)&lt;$K216,$O216*Dati!$O$3,$K216-SUM(V216:AI216))</f>
        <v>0</v>
      </c>
      <c r="AK216" s="35">
        <f>IF($O216*Dati!$N$3+SUM(V216:AJ216)&lt;$K216,$O216*Dati!$N$3,$K216-SUM(V216:AJ216))</f>
        <v>0</v>
      </c>
      <c r="AL216" s="35">
        <f t="shared" si="79"/>
        <v>240</v>
      </c>
      <c r="AM216" s="3">
        <f>(V216*Dati!$U$6+W216*Dati!$T$6+X216*Dati!$S$6+Y216*Dati!$R$6)+(Z216*Dati!$U$5+AA216*Dati!$T$5+AB216*Dati!$S$5+AC216*Dati!$R$5)+(AD216*Dati!$U$4+AE216*Dati!$T$4+AF216*Dati!$S$4+AG216*Dati!$R$4)+(AH216*Dati!$U$3+AI216*Dati!$T$3+AJ216*Dati!$S$3+AK216*Dati!$R$3)</f>
        <v>91380</v>
      </c>
      <c r="AN216" s="34">
        <f t="shared" si="87"/>
        <v>1</v>
      </c>
      <c r="AO216" s="34">
        <f t="shared" si="87"/>
        <v>0</v>
      </c>
      <c r="AP216" s="34">
        <f t="shared" si="89"/>
        <v>0</v>
      </c>
      <c r="AQ216" s="34">
        <f t="shared" si="90"/>
        <v>0</v>
      </c>
      <c r="AR216" s="6">
        <f>AN216*Dati!$B$21+AO216*Dati!$B$22+AP216*Dati!$B$23+AQ216*Dati!$B$24</f>
        <v>2000</v>
      </c>
    </row>
    <row r="217" spans="1:44" x14ac:dyDescent="0.25">
      <c r="A217" s="49"/>
      <c r="B217" s="11">
        <f t="shared" si="80"/>
        <v>215</v>
      </c>
      <c r="C217" s="3">
        <f t="shared" si="81"/>
        <v>5136558.2999999905</v>
      </c>
      <c r="D217" s="3">
        <f t="shared" si="82"/>
        <v>41380</v>
      </c>
      <c r="E217" s="3">
        <f>IF(D217&gt;0,(IF(D217&lt;Dati!$B$46,D217*Dati!$B$47,Dati!$B$46*Dati!$B$47)+IF(IF(D217-Dati!$B$46&gt;0,D217-Dati!$B$46,0)&lt;(Dati!$C$46-Dati!$B$46),IF(D217-Dati!$B$46&gt;0,D217-Dati!$B$46,0)*Dati!$C$47,(Dati!$C$46-Dati!$B$46)*Dati!$C$47)+IF(IF(D217-Dati!$C$46&gt;0,D217-Dati!$C$46,0)&lt;(Dati!$D$46-Dati!$C$46),IF(D217-Dati!$C$46&gt;0,D217-Dati!$C$46,0)*Dati!$D$47,(Dati!$D$46-Dati!$C$46)*Dati!$D$47)+IF(IF(D217-Dati!$D$46&gt;0,D217-Dati!$D$46,0)&lt;(Dati!$E$46-Dati!$D$46),IF(D217-Dati!$D$46&gt;0,D217-Dati!$D$46,0)*Dati!$E$47,(Dati!$E$46-Dati!$D$46)*Dati!$E$47)+IF(D217-Dati!$E$46&gt;0,D217-Dati!$E$46,0)*Dati!$F$47),0)</f>
        <v>17224.233333333334</v>
      </c>
      <c r="F217" s="3">
        <f t="shared" si="76"/>
        <v>24155.766666666666</v>
      </c>
      <c r="G217" s="39">
        <f t="shared" si="83"/>
        <v>1</v>
      </c>
      <c r="H217" s="39">
        <f t="shared" si="84"/>
        <v>0</v>
      </c>
      <c r="I217" s="39">
        <f t="shared" si="85"/>
        <v>0</v>
      </c>
      <c r="J217" s="39">
        <f t="shared" si="86"/>
        <v>0</v>
      </c>
      <c r="K217" s="37">
        <f>G217*Dati!$F$9+H217*Dati!$F$10+I217*Dati!$F$11+Simulazione!J217*Dati!$F$12</f>
        <v>450</v>
      </c>
      <c r="L217" s="37">
        <f>G217*Dati!$H$9+H217*Dati!$H$10+I217*Dati!$H$11+Simulazione!J217*Dati!$H$12</f>
        <v>1</v>
      </c>
      <c r="M217" s="9">
        <f>G217*Dati!$E$9+H217*Dati!$E$10+I217*Dati!$E$11+Simulazione!J217*Dati!$E$12</f>
        <v>8000</v>
      </c>
      <c r="N217" s="9">
        <f>IF(G217-G216=0,0,(G217-G216)*Dati!$J$9)+IF(H217-H216=0,0,(H217-H216)*Dati!$J$10)+IF(I217-I216=0,0,(I217-I216)*Dati!$J$11)+IF(J217-J216=0,0,(J217-J216)*Dati!$J$12)</f>
        <v>0</v>
      </c>
      <c r="O217" s="34">
        <f t="shared" si="91"/>
        <v>0</v>
      </c>
      <c r="P217" s="34">
        <f t="shared" si="92"/>
        <v>0</v>
      </c>
      <c r="Q217" s="34">
        <f t="shared" si="93"/>
        <v>0</v>
      </c>
      <c r="R217" s="34">
        <f t="shared" si="94"/>
        <v>1</v>
      </c>
      <c r="S217" s="40">
        <f t="shared" si="77"/>
        <v>1</v>
      </c>
      <c r="T217" s="43">
        <f t="shared" si="78"/>
        <v>1</v>
      </c>
      <c r="U217" s="3">
        <f>O217*Dati!$B$3+Simulazione!P217*Dati!$B$4+Simulazione!Q217*Dati!$B$5+Simulazione!R217*Dati!$B$6</f>
        <v>40000</v>
      </c>
      <c r="V217" s="35">
        <f>IF(R217*Dati!$Q$6&lt;K217,R217*Dati!$Q$6,K217)</f>
        <v>108</v>
      </c>
      <c r="W217" s="35">
        <f>IF(R217*Dati!$P$6+SUM(V217:V217)&lt;K217,R217*Dati!$P$6,K217-SUM(V217:V217))</f>
        <v>132</v>
      </c>
      <c r="X217" s="35">
        <f>IF(R217*Dati!$O$6+SUM(V217:W217)&lt;K217,R217*Dati!$O$6,K217-SUM(V217:W217))</f>
        <v>0</v>
      </c>
      <c r="Y217" s="35">
        <f>IF(R217*Dati!$N$6+SUM(V217:X217)&lt;K217,R217*Dati!$N$6,K217-SUM(V217:X217))</f>
        <v>0</v>
      </c>
      <c r="Z217" s="35">
        <f>IF($Q217*Dati!$Q$5+SUM(V217:Y217)&lt;$K217,$Q217*Dati!$Q$5,$K217-SUM(V217:Y217))</f>
        <v>0</v>
      </c>
      <c r="AA217" s="35">
        <f>IF($Q217*Dati!$P$5+SUM(V217:Z217)&lt;$K217,$Q217*Dati!$P$5,$K217-SUM(V217:Z217))</f>
        <v>0</v>
      </c>
      <c r="AB217" s="35">
        <f>IF($Q217*Dati!$O$5+SUM(V217:AA217)&lt;$K217,$Q217*Dati!$O$5,$K217-SUM(V217:AA217))</f>
        <v>0</v>
      </c>
      <c r="AC217" s="35">
        <f>IF($Q217*Dati!$N$5+SUM(V217:AB217)&lt;$K217,$Q217*Dati!$N$5,$K217-SUM(V217:AB217))</f>
        <v>0</v>
      </c>
      <c r="AD217" s="35">
        <f>IF($P217*Dati!$Q$4+SUM(V217:AC217)&lt;$K217,$P217*Dati!$Q$4,$K217-SUM(V217:AC217))</f>
        <v>0</v>
      </c>
      <c r="AE217" s="35">
        <f>IF($P217*Dati!$P$4+SUM(V217:AD217)&lt;$K217,$P217*Dati!$P$4,$K217-SUM(V217:AD217))</f>
        <v>0</v>
      </c>
      <c r="AF217" s="35">
        <f>IF($P217*Dati!$O$4+SUM(V217:AE217)&lt;$K217,$P217*Dati!$O$4,$K217-SUM(V217:AE217))</f>
        <v>0</v>
      </c>
      <c r="AG217" s="35">
        <f>IF($P217*Dati!$N$4+SUM(V217:AF217)&lt;$K217,$P217*Dati!$N$4,$K217-SUM(V217:AF217))</f>
        <v>0</v>
      </c>
      <c r="AH217" s="35">
        <f>IF($O217*Dati!$Q$3+SUM(V217:AG217)&lt;$K217,$O217*Dati!$Q$3,$K217-SUM(V217:AG217))</f>
        <v>0</v>
      </c>
      <c r="AI217" s="35">
        <f>IF($O217*Dati!$P$3+SUM(V217:AH217)&lt;$K217,$O217*Dati!$P$3,$K217-SUM(V217:AH217))</f>
        <v>0</v>
      </c>
      <c r="AJ217" s="35">
        <f>IF($O217*Dati!$O$3+SUM(V217:AI217)&lt;$K217,$O217*Dati!$O$3,$K217-SUM(V217:AI217))</f>
        <v>0</v>
      </c>
      <c r="AK217" s="35">
        <f>IF($O217*Dati!$N$3+SUM(V217:AJ217)&lt;$K217,$O217*Dati!$N$3,$K217-SUM(V217:AJ217))</f>
        <v>0</v>
      </c>
      <c r="AL217" s="35">
        <f t="shared" si="79"/>
        <v>240</v>
      </c>
      <c r="AM217" s="3">
        <f>(V217*Dati!$U$6+W217*Dati!$T$6+X217*Dati!$S$6+Y217*Dati!$R$6)+(Z217*Dati!$U$5+AA217*Dati!$T$5+AB217*Dati!$S$5+AC217*Dati!$R$5)+(AD217*Dati!$U$4+AE217*Dati!$T$4+AF217*Dati!$S$4+AG217*Dati!$R$4)+(AH217*Dati!$U$3+AI217*Dati!$T$3+AJ217*Dati!$S$3+AK217*Dati!$R$3)</f>
        <v>91380</v>
      </c>
      <c r="AN217" s="34">
        <f t="shared" si="87"/>
        <v>1</v>
      </c>
      <c r="AO217" s="34">
        <f t="shared" si="87"/>
        <v>0</v>
      </c>
      <c r="AP217" s="34">
        <f t="shared" si="89"/>
        <v>0</v>
      </c>
      <c r="AQ217" s="34">
        <f t="shared" si="90"/>
        <v>0</v>
      </c>
      <c r="AR217" s="6">
        <f>AN217*Dati!$B$21+AO217*Dati!$B$22+AP217*Dati!$B$23+AQ217*Dati!$B$24</f>
        <v>2000</v>
      </c>
    </row>
    <row r="218" spans="1:44" x14ac:dyDescent="0.25">
      <c r="A218" s="50"/>
      <c r="B218" s="11">
        <f t="shared" si="80"/>
        <v>216</v>
      </c>
      <c r="C218" s="3">
        <f t="shared" si="81"/>
        <v>5160714.0666666571</v>
      </c>
      <c r="D218" s="3">
        <f t="shared" si="82"/>
        <v>41380</v>
      </c>
      <c r="E218" s="3">
        <f>IF(D218&gt;0,(IF(D218&lt;Dati!$B$46,D218*Dati!$B$47,Dati!$B$46*Dati!$B$47)+IF(IF(D218-Dati!$B$46&gt;0,D218-Dati!$B$46,0)&lt;(Dati!$C$46-Dati!$B$46),IF(D218-Dati!$B$46&gt;0,D218-Dati!$B$46,0)*Dati!$C$47,(Dati!$C$46-Dati!$B$46)*Dati!$C$47)+IF(IF(D218-Dati!$C$46&gt;0,D218-Dati!$C$46,0)&lt;(Dati!$D$46-Dati!$C$46),IF(D218-Dati!$C$46&gt;0,D218-Dati!$C$46,0)*Dati!$D$47,(Dati!$D$46-Dati!$C$46)*Dati!$D$47)+IF(IF(D218-Dati!$D$46&gt;0,D218-Dati!$D$46,0)&lt;(Dati!$E$46-Dati!$D$46),IF(D218-Dati!$D$46&gt;0,D218-Dati!$D$46,0)*Dati!$E$47,(Dati!$E$46-Dati!$D$46)*Dati!$E$47)+IF(D218-Dati!$E$46&gt;0,D218-Dati!$E$46,0)*Dati!$F$47),0)</f>
        <v>17224.233333333334</v>
      </c>
      <c r="F218" s="3">
        <f t="shared" si="76"/>
        <v>24155.766666666666</v>
      </c>
      <c r="G218" s="39">
        <f t="shared" si="83"/>
        <v>1</v>
      </c>
      <c r="H218" s="39">
        <f t="shared" si="84"/>
        <v>0</v>
      </c>
      <c r="I218" s="39">
        <f t="shared" si="85"/>
        <v>0</v>
      </c>
      <c r="J218" s="39">
        <f t="shared" si="86"/>
        <v>0</v>
      </c>
      <c r="K218" s="37">
        <f>G218*Dati!$F$9+H218*Dati!$F$10+I218*Dati!$F$11+Simulazione!J218*Dati!$F$12</f>
        <v>450</v>
      </c>
      <c r="L218" s="37">
        <f>G218*Dati!$H$9+H218*Dati!$H$10+I218*Dati!$H$11+Simulazione!J218*Dati!$H$12</f>
        <v>1</v>
      </c>
      <c r="M218" s="9">
        <f>G218*Dati!$E$9+H218*Dati!$E$10+I218*Dati!$E$11+Simulazione!J218*Dati!$E$12</f>
        <v>8000</v>
      </c>
      <c r="N218" s="9">
        <f>IF(G218-G217=0,0,(G218-G217)*Dati!$J$9)+IF(H218-H217=0,0,(H218-H217)*Dati!$J$10)+IF(I218-I217=0,0,(I218-I217)*Dati!$J$11)+IF(J218-J217=0,0,(J218-J217)*Dati!$J$12)</f>
        <v>0</v>
      </c>
      <c r="O218" s="34">
        <f t="shared" si="91"/>
        <v>0</v>
      </c>
      <c r="P218" s="34">
        <f t="shared" si="92"/>
        <v>0</v>
      </c>
      <c r="Q218" s="34">
        <f t="shared" si="93"/>
        <v>0</v>
      </c>
      <c r="R218" s="34">
        <f t="shared" si="94"/>
        <v>1</v>
      </c>
      <c r="S218" s="40">
        <f t="shared" si="77"/>
        <v>1</v>
      </c>
      <c r="T218" s="43">
        <f t="shared" si="78"/>
        <v>1</v>
      </c>
      <c r="U218" s="3">
        <f>O218*Dati!$B$3+Simulazione!P218*Dati!$B$4+Simulazione!Q218*Dati!$B$5+Simulazione!R218*Dati!$B$6</f>
        <v>40000</v>
      </c>
      <c r="V218" s="35">
        <f>IF(R218*Dati!$Q$6&lt;K218,R218*Dati!$Q$6,K218)</f>
        <v>108</v>
      </c>
      <c r="W218" s="35">
        <f>IF(R218*Dati!$P$6+SUM(V218:V218)&lt;K218,R218*Dati!$P$6,K218-SUM(V218:V218))</f>
        <v>132</v>
      </c>
      <c r="X218" s="35">
        <f>IF(R218*Dati!$O$6+SUM(V218:W218)&lt;K218,R218*Dati!$O$6,K218-SUM(V218:W218))</f>
        <v>0</v>
      </c>
      <c r="Y218" s="35">
        <f>IF(R218*Dati!$N$6+SUM(V218:X218)&lt;K218,R218*Dati!$N$6,K218-SUM(V218:X218))</f>
        <v>0</v>
      </c>
      <c r="Z218" s="35">
        <f>IF($Q218*Dati!$Q$5+SUM(V218:Y218)&lt;$K218,$Q218*Dati!$Q$5,$K218-SUM(V218:Y218))</f>
        <v>0</v>
      </c>
      <c r="AA218" s="35">
        <f>IF($Q218*Dati!$P$5+SUM(V218:Z218)&lt;$K218,$Q218*Dati!$P$5,$K218-SUM(V218:Z218))</f>
        <v>0</v>
      </c>
      <c r="AB218" s="35">
        <f>IF($Q218*Dati!$O$5+SUM(V218:AA218)&lt;$K218,$Q218*Dati!$O$5,$K218-SUM(V218:AA218))</f>
        <v>0</v>
      </c>
      <c r="AC218" s="35">
        <f>IF($Q218*Dati!$N$5+SUM(V218:AB218)&lt;$K218,$Q218*Dati!$N$5,$K218-SUM(V218:AB218))</f>
        <v>0</v>
      </c>
      <c r="AD218" s="35">
        <f>IF($P218*Dati!$Q$4+SUM(V218:AC218)&lt;$K218,$P218*Dati!$Q$4,$K218-SUM(V218:AC218))</f>
        <v>0</v>
      </c>
      <c r="AE218" s="35">
        <f>IF($P218*Dati!$P$4+SUM(V218:AD218)&lt;$K218,$P218*Dati!$P$4,$K218-SUM(V218:AD218))</f>
        <v>0</v>
      </c>
      <c r="AF218" s="35">
        <f>IF($P218*Dati!$O$4+SUM(V218:AE218)&lt;$K218,$P218*Dati!$O$4,$K218-SUM(V218:AE218))</f>
        <v>0</v>
      </c>
      <c r="AG218" s="35">
        <f>IF($P218*Dati!$N$4+SUM(V218:AF218)&lt;$K218,$P218*Dati!$N$4,$K218-SUM(V218:AF218))</f>
        <v>0</v>
      </c>
      <c r="AH218" s="35">
        <f>IF($O218*Dati!$Q$3+SUM(V218:AG218)&lt;$K218,$O218*Dati!$Q$3,$K218-SUM(V218:AG218))</f>
        <v>0</v>
      </c>
      <c r="AI218" s="35">
        <f>IF($O218*Dati!$P$3+SUM(V218:AH218)&lt;$K218,$O218*Dati!$P$3,$K218-SUM(V218:AH218))</f>
        <v>0</v>
      </c>
      <c r="AJ218" s="35">
        <f>IF($O218*Dati!$O$3+SUM(V218:AI218)&lt;$K218,$O218*Dati!$O$3,$K218-SUM(V218:AI218))</f>
        <v>0</v>
      </c>
      <c r="AK218" s="35">
        <f>IF($O218*Dati!$N$3+SUM(V218:AJ218)&lt;$K218,$O218*Dati!$N$3,$K218-SUM(V218:AJ218))</f>
        <v>0</v>
      </c>
      <c r="AL218" s="35">
        <f t="shared" si="79"/>
        <v>240</v>
      </c>
      <c r="AM218" s="3">
        <f>(V218*Dati!$U$6+W218*Dati!$T$6+X218*Dati!$S$6+Y218*Dati!$R$6)+(Z218*Dati!$U$5+AA218*Dati!$T$5+AB218*Dati!$S$5+AC218*Dati!$R$5)+(AD218*Dati!$U$4+AE218*Dati!$T$4+AF218*Dati!$S$4+AG218*Dati!$R$4)+(AH218*Dati!$U$3+AI218*Dati!$T$3+AJ218*Dati!$S$3+AK218*Dati!$R$3)</f>
        <v>91380</v>
      </c>
      <c r="AN218" s="34">
        <f t="shared" si="87"/>
        <v>1</v>
      </c>
      <c r="AO218" s="34">
        <f t="shared" si="87"/>
        <v>0</v>
      </c>
      <c r="AP218" s="34">
        <f t="shared" si="89"/>
        <v>0</v>
      </c>
      <c r="AQ218" s="34">
        <f t="shared" si="90"/>
        <v>0</v>
      </c>
      <c r="AR218" s="6">
        <f>AN218*Dati!$B$21+AO218*Dati!$B$22+AP218*Dati!$B$23+AQ218*Dati!$B$24</f>
        <v>2000</v>
      </c>
    </row>
    <row r="219" spans="1:44" ht="15" customHeight="1" x14ac:dyDescent="0.25">
      <c r="A219" s="48">
        <f t="shared" ref="A219" si="95">A207+1</f>
        <v>19</v>
      </c>
      <c r="B219" s="11">
        <f t="shared" si="80"/>
        <v>217</v>
      </c>
      <c r="C219" s="3">
        <f t="shared" si="81"/>
        <v>5184869.8333333237</v>
      </c>
      <c r="D219" s="3">
        <f t="shared" si="82"/>
        <v>41380</v>
      </c>
      <c r="E219" s="3">
        <f>IF(D219&gt;0,(IF(D219&lt;Dati!$B$46,D219*Dati!$B$47,Dati!$B$46*Dati!$B$47)+IF(IF(D219-Dati!$B$46&gt;0,D219-Dati!$B$46,0)&lt;(Dati!$C$46-Dati!$B$46),IF(D219-Dati!$B$46&gt;0,D219-Dati!$B$46,0)*Dati!$C$47,(Dati!$C$46-Dati!$B$46)*Dati!$C$47)+IF(IF(D219-Dati!$C$46&gt;0,D219-Dati!$C$46,0)&lt;(Dati!$D$46-Dati!$C$46),IF(D219-Dati!$C$46&gt;0,D219-Dati!$C$46,0)*Dati!$D$47,(Dati!$D$46-Dati!$C$46)*Dati!$D$47)+IF(IF(D219-Dati!$D$46&gt;0,D219-Dati!$D$46,0)&lt;(Dati!$E$46-Dati!$D$46),IF(D219-Dati!$D$46&gt;0,D219-Dati!$D$46,0)*Dati!$E$47,(Dati!$E$46-Dati!$D$46)*Dati!$E$47)+IF(D219-Dati!$E$46&gt;0,D219-Dati!$E$46,0)*Dati!$F$47),0)</f>
        <v>17224.233333333334</v>
      </c>
      <c r="F219" s="3">
        <f t="shared" si="76"/>
        <v>24155.766666666666</v>
      </c>
      <c r="G219" s="39">
        <f t="shared" si="83"/>
        <v>1</v>
      </c>
      <c r="H219" s="39">
        <f t="shared" si="84"/>
        <v>0</v>
      </c>
      <c r="I219" s="39">
        <f t="shared" si="85"/>
        <v>0</v>
      </c>
      <c r="J219" s="39">
        <f t="shared" si="86"/>
        <v>0</v>
      </c>
      <c r="K219" s="37">
        <f>G219*Dati!$F$9+H219*Dati!$F$10+I219*Dati!$F$11+Simulazione!J219*Dati!$F$12</f>
        <v>450</v>
      </c>
      <c r="L219" s="37">
        <f>G219*Dati!$H$9+H219*Dati!$H$10+I219*Dati!$H$11+Simulazione!J219*Dati!$H$12</f>
        <v>1</v>
      </c>
      <c r="M219" s="9">
        <f>G219*Dati!$E$9+H219*Dati!$E$10+I219*Dati!$E$11+Simulazione!J219*Dati!$E$12</f>
        <v>8000</v>
      </c>
      <c r="N219" s="9">
        <f>IF(G219-G218=0,0,(G219-G218)*Dati!$J$9)+IF(H219-H218=0,0,(H219-H218)*Dati!$J$10)+IF(I219-I218=0,0,(I219-I218)*Dati!$J$11)+IF(J219-J218=0,0,(J219-J218)*Dati!$J$12)</f>
        <v>0</v>
      </c>
      <c r="O219" s="34">
        <f t="shared" si="91"/>
        <v>0</v>
      </c>
      <c r="P219" s="34">
        <f t="shared" si="92"/>
        <v>0</v>
      </c>
      <c r="Q219" s="34">
        <f t="shared" si="93"/>
        <v>0</v>
      </c>
      <c r="R219" s="34">
        <f t="shared" si="94"/>
        <v>1</v>
      </c>
      <c r="S219" s="40">
        <f t="shared" si="77"/>
        <v>1</v>
      </c>
      <c r="T219" s="43">
        <f t="shared" si="78"/>
        <v>1</v>
      </c>
      <c r="U219" s="3">
        <f>O219*Dati!$B$3+Simulazione!P219*Dati!$B$4+Simulazione!Q219*Dati!$B$5+Simulazione!R219*Dati!$B$6</f>
        <v>40000</v>
      </c>
      <c r="V219" s="35">
        <f>IF(R219*Dati!$Q$6&lt;K219,R219*Dati!$Q$6,K219)</f>
        <v>108</v>
      </c>
      <c r="W219" s="35">
        <f>IF(R219*Dati!$P$6+SUM(V219:V219)&lt;K219,R219*Dati!$P$6,K219-SUM(V219:V219))</f>
        <v>132</v>
      </c>
      <c r="X219" s="35">
        <f>IF(R219*Dati!$O$6+SUM(V219:W219)&lt;K219,R219*Dati!$O$6,K219-SUM(V219:W219))</f>
        <v>0</v>
      </c>
      <c r="Y219" s="35">
        <f>IF(R219*Dati!$N$6+SUM(V219:X219)&lt;K219,R219*Dati!$N$6,K219-SUM(V219:X219))</f>
        <v>0</v>
      </c>
      <c r="Z219" s="35">
        <f>IF($Q219*Dati!$Q$5+SUM(V219:Y219)&lt;$K219,$Q219*Dati!$Q$5,$K219-SUM(V219:Y219))</f>
        <v>0</v>
      </c>
      <c r="AA219" s="35">
        <f>IF($Q219*Dati!$P$5+SUM(V219:Z219)&lt;$K219,$Q219*Dati!$P$5,$K219-SUM(V219:Z219))</f>
        <v>0</v>
      </c>
      <c r="AB219" s="35">
        <f>IF($Q219*Dati!$O$5+SUM(V219:AA219)&lt;$K219,$Q219*Dati!$O$5,$K219-SUM(V219:AA219))</f>
        <v>0</v>
      </c>
      <c r="AC219" s="35">
        <f>IF($Q219*Dati!$N$5+SUM(V219:AB219)&lt;$K219,$Q219*Dati!$N$5,$K219-SUM(V219:AB219))</f>
        <v>0</v>
      </c>
      <c r="AD219" s="35">
        <f>IF($P219*Dati!$Q$4+SUM(V219:AC219)&lt;$K219,$P219*Dati!$Q$4,$K219-SUM(V219:AC219))</f>
        <v>0</v>
      </c>
      <c r="AE219" s="35">
        <f>IF($P219*Dati!$P$4+SUM(V219:AD219)&lt;$K219,$P219*Dati!$P$4,$K219-SUM(V219:AD219))</f>
        <v>0</v>
      </c>
      <c r="AF219" s="35">
        <f>IF($P219*Dati!$O$4+SUM(V219:AE219)&lt;$K219,$P219*Dati!$O$4,$K219-SUM(V219:AE219))</f>
        <v>0</v>
      </c>
      <c r="AG219" s="35">
        <f>IF($P219*Dati!$N$4+SUM(V219:AF219)&lt;$K219,$P219*Dati!$N$4,$K219-SUM(V219:AF219))</f>
        <v>0</v>
      </c>
      <c r="AH219" s="35">
        <f>IF($O219*Dati!$Q$3+SUM(V219:AG219)&lt;$K219,$O219*Dati!$Q$3,$K219-SUM(V219:AG219))</f>
        <v>0</v>
      </c>
      <c r="AI219" s="35">
        <f>IF($O219*Dati!$P$3+SUM(V219:AH219)&lt;$K219,$O219*Dati!$P$3,$K219-SUM(V219:AH219))</f>
        <v>0</v>
      </c>
      <c r="AJ219" s="35">
        <f>IF($O219*Dati!$O$3+SUM(V219:AI219)&lt;$K219,$O219*Dati!$O$3,$K219-SUM(V219:AI219))</f>
        <v>0</v>
      </c>
      <c r="AK219" s="35">
        <f>IF($O219*Dati!$N$3+SUM(V219:AJ219)&lt;$K219,$O219*Dati!$N$3,$K219-SUM(V219:AJ219))</f>
        <v>0</v>
      </c>
      <c r="AL219" s="35">
        <f t="shared" si="79"/>
        <v>240</v>
      </c>
      <c r="AM219" s="3">
        <f>(V219*Dati!$U$6+W219*Dati!$T$6+X219*Dati!$S$6+Y219*Dati!$R$6)+(Z219*Dati!$U$5+AA219*Dati!$T$5+AB219*Dati!$S$5+AC219*Dati!$R$5)+(AD219*Dati!$U$4+AE219*Dati!$T$4+AF219*Dati!$S$4+AG219*Dati!$R$4)+(AH219*Dati!$U$3+AI219*Dati!$T$3+AJ219*Dati!$S$3+AK219*Dati!$R$3)</f>
        <v>91380</v>
      </c>
      <c r="AN219" s="34">
        <f t="shared" si="87"/>
        <v>1</v>
      </c>
      <c r="AO219" s="34">
        <f t="shared" si="87"/>
        <v>0</v>
      </c>
      <c r="AP219" s="34">
        <f t="shared" si="89"/>
        <v>0</v>
      </c>
      <c r="AQ219" s="34">
        <f t="shared" si="90"/>
        <v>0</v>
      </c>
      <c r="AR219" s="6">
        <f>AN219*Dati!$B$21+AO219*Dati!$B$22+AP219*Dati!$B$23+AQ219*Dati!$B$24</f>
        <v>2000</v>
      </c>
    </row>
    <row r="220" spans="1:44" x14ac:dyDescent="0.25">
      <c r="A220" s="49"/>
      <c r="B220" s="11">
        <f t="shared" si="80"/>
        <v>218</v>
      </c>
      <c r="C220" s="3">
        <f t="shared" si="81"/>
        <v>5209025.5999999903</v>
      </c>
      <c r="D220" s="3">
        <f t="shared" si="82"/>
        <v>41380</v>
      </c>
      <c r="E220" s="3">
        <f>IF(D220&gt;0,(IF(D220&lt;Dati!$B$46,D220*Dati!$B$47,Dati!$B$46*Dati!$B$47)+IF(IF(D220-Dati!$B$46&gt;0,D220-Dati!$B$46,0)&lt;(Dati!$C$46-Dati!$B$46),IF(D220-Dati!$B$46&gt;0,D220-Dati!$B$46,0)*Dati!$C$47,(Dati!$C$46-Dati!$B$46)*Dati!$C$47)+IF(IF(D220-Dati!$C$46&gt;0,D220-Dati!$C$46,0)&lt;(Dati!$D$46-Dati!$C$46),IF(D220-Dati!$C$46&gt;0,D220-Dati!$C$46,0)*Dati!$D$47,(Dati!$D$46-Dati!$C$46)*Dati!$D$47)+IF(IF(D220-Dati!$D$46&gt;0,D220-Dati!$D$46,0)&lt;(Dati!$E$46-Dati!$D$46),IF(D220-Dati!$D$46&gt;0,D220-Dati!$D$46,0)*Dati!$E$47,(Dati!$E$46-Dati!$D$46)*Dati!$E$47)+IF(D220-Dati!$E$46&gt;0,D220-Dati!$E$46,0)*Dati!$F$47),0)</f>
        <v>17224.233333333334</v>
      </c>
      <c r="F220" s="3">
        <f t="shared" si="76"/>
        <v>24155.766666666666</v>
      </c>
      <c r="G220" s="39">
        <f t="shared" si="83"/>
        <v>1</v>
      </c>
      <c r="H220" s="39">
        <f t="shared" si="84"/>
        <v>0</v>
      </c>
      <c r="I220" s="39">
        <f t="shared" si="85"/>
        <v>0</v>
      </c>
      <c r="J220" s="39">
        <f t="shared" si="86"/>
        <v>0</v>
      </c>
      <c r="K220" s="37">
        <f>G220*Dati!$F$9+H220*Dati!$F$10+I220*Dati!$F$11+Simulazione!J220*Dati!$F$12</f>
        <v>450</v>
      </c>
      <c r="L220" s="37">
        <f>G220*Dati!$H$9+H220*Dati!$H$10+I220*Dati!$H$11+Simulazione!J220*Dati!$H$12</f>
        <v>1</v>
      </c>
      <c r="M220" s="9">
        <f>G220*Dati!$E$9+H220*Dati!$E$10+I220*Dati!$E$11+Simulazione!J220*Dati!$E$12</f>
        <v>8000</v>
      </c>
      <c r="N220" s="9">
        <f>IF(G220-G219=0,0,(G220-G219)*Dati!$J$9)+IF(H220-H219=0,0,(H220-H219)*Dati!$J$10)+IF(I220-I219=0,0,(I220-I219)*Dati!$J$11)+IF(J220-J219=0,0,(J220-J219)*Dati!$J$12)</f>
        <v>0</v>
      </c>
      <c r="O220" s="34">
        <f t="shared" si="91"/>
        <v>0</v>
      </c>
      <c r="P220" s="34">
        <f t="shared" si="92"/>
        <v>0</v>
      </c>
      <c r="Q220" s="34">
        <f t="shared" si="93"/>
        <v>0</v>
      </c>
      <c r="R220" s="34">
        <f t="shared" si="94"/>
        <v>1</v>
      </c>
      <c r="S220" s="40">
        <f t="shared" si="77"/>
        <v>1</v>
      </c>
      <c r="T220" s="43">
        <f t="shared" si="78"/>
        <v>1</v>
      </c>
      <c r="U220" s="3">
        <f>O220*Dati!$B$3+Simulazione!P220*Dati!$B$4+Simulazione!Q220*Dati!$B$5+Simulazione!R220*Dati!$B$6</f>
        <v>40000</v>
      </c>
      <c r="V220" s="35">
        <f>IF(R220*Dati!$Q$6&lt;K220,R220*Dati!$Q$6,K220)</f>
        <v>108</v>
      </c>
      <c r="W220" s="35">
        <f>IF(R220*Dati!$P$6+SUM(V220:V220)&lt;K220,R220*Dati!$P$6,K220-SUM(V220:V220))</f>
        <v>132</v>
      </c>
      <c r="X220" s="35">
        <f>IF(R220*Dati!$O$6+SUM(V220:W220)&lt;K220,R220*Dati!$O$6,K220-SUM(V220:W220))</f>
        <v>0</v>
      </c>
      <c r="Y220" s="35">
        <f>IF(R220*Dati!$N$6+SUM(V220:X220)&lt;K220,R220*Dati!$N$6,K220-SUM(V220:X220))</f>
        <v>0</v>
      </c>
      <c r="Z220" s="35">
        <f>IF($Q220*Dati!$Q$5+SUM(V220:Y220)&lt;$K220,$Q220*Dati!$Q$5,$K220-SUM(V220:Y220))</f>
        <v>0</v>
      </c>
      <c r="AA220" s="35">
        <f>IF($Q220*Dati!$P$5+SUM(V220:Z220)&lt;$K220,$Q220*Dati!$P$5,$K220-SUM(V220:Z220))</f>
        <v>0</v>
      </c>
      <c r="AB220" s="35">
        <f>IF($Q220*Dati!$O$5+SUM(V220:AA220)&lt;$K220,$Q220*Dati!$O$5,$K220-SUM(V220:AA220))</f>
        <v>0</v>
      </c>
      <c r="AC220" s="35">
        <f>IF($Q220*Dati!$N$5+SUM(V220:AB220)&lt;$K220,$Q220*Dati!$N$5,$K220-SUM(V220:AB220))</f>
        <v>0</v>
      </c>
      <c r="AD220" s="35">
        <f>IF($P220*Dati!$Q$4+SUM(V220:AC220)&lt;$K220,$P220*Dati!$Q$4,$K220-SUM(V220:AC220))</f>
        <v>0</v>
      </c>
      <c r="AE220" s="35">
        <f>IF($P220*Dati!$P$4+SUM(V220:AD220)&lt;$K220,$P220*Dati!$P$4,$K220-SUM(V220:AD220))</f>
        <v>0</v>
      </c>
      <c r="AF220" s="35">
        <f>IF($P220*Dati!$O$4+SUM(V220:AE220)&lt;$K220,$P220*Dati!$O$4,$K220-SUM(V220:AE220))</f>
        <v>0</v>
      </c>
      <c r="AG220" s="35">
        <f>IF($P220*Dati!$N$4+SUM(V220:AF220)&lt;$K220,$P220*Dati!$N$4,$K220-SUM(V220:AF220))</f>
        <v>0</v>
      </c>
      <c r="AH220" s="35">
        <f>IF($O220*Dati!$Q$3+SUM(V220:AG220)&lt;$K220,$O220*Dati!$Q$3,$K220-SUM(V220:AG220))</f>
        <v>0</v>
      </c>
      <c r="AI220" s="35">
        <f>IF($O220*Dati!$P$3+SUM(V220:AH220)&lt;$K220,$O220*Dati!$P$3,$K220-SUM(V220:AH220))</f>
        <v>0</v>
      </c>
      <c r="AJ220" s="35">
        <f>IF($O220*Dati!$O$3+SUM(V220:AI220)&lt;$K220,$O220*Dati!$O$3,$K220-SUM(V220:AI220))</f>
        <v>0</v>
      </c>
      <c r="AK220" s="35">
        <f>IF($O220*Dati!$N$3+SUM(V220:AJ220)&lt;$K220,$O220*Dati!$N$3,$K220-SUM(V220:AJ220))</f>
        <v>0</v>
      </c>
      <c r="AL220" s="35">
        <f t="shared" si="79"/>
        <v>240</v>
      </c>
      <c r="AM220" s="3">
        <f>(V220*Dati!$U$6+W220*Dati!$T$6+X220*Dati!$S$6+Y220*Dati!$R$6)+(Z220*Dati!$U$5+AA220*Dati!$T$5+AB220*Dati!$S$5+AC220*Dati!$R$5)+(AD220*Dati!$U$4+AE220*Dati!$T$4+AF220*Dati!$S$4+AG220*Dati!$R$4)+(AH220*Dati!$U$3+AI220*Dati!$T$3+AJ220*Dati!$S$3+AK220*Dati!$R$3)</f>
        <v>91380</v>
      </c>
      <c r="AN220" s="34">
        <f t="shared" si="87"/>
        <v>1</v>
      </c>
      <c r="AO220" s="34">
        <f t="shared" si="87"/>
        <v>0</v>
      </c>
      <c r="AP220" s="34">
        <f t="shared" si="89"/>
        <v>0</v>
      </c>
      <c r="AQ220" s="34">
        <f t="shared" si="90"/>
        <v>0</v>
      </c>
      <c r="AR220" s="6">
        <f>AN220*Dati!$B$21+AO220*Dati!$B$22+AP220*Dati!$B$23+AQ220*Dati!$B$24</f>
        <v>2000</v>
      </c>
    </row>
    <row r="221" spans="1:44" x14ac:dyDescent="0.25">
      <c r="A221" s="49"/>
      <c r="B221" s="11">
        <f t="shared" si="80"/>
        <v>219</v>
      </c>
      <c r="C221" s="3">
        <f t="shared" si="81"/>
        <v>5233181.3666666569</v>
      </c>
      <c r="D221" s="3">
        <f t="shared" si="82"/>
        <v>41380</v>
      </c>
      <c r="E221" s="3">
        <f>IF(D221&gt;0,(IF(D221&lt;Dati!$B$46,D221*Dati!$B$47,Dati!$B$46*Dati!$B$47)+IF(IF(D221-Dati!$B$46&gt;0,D221-Dati!$B$46,0)&lt;(Dati!$C$46-Dati!$B$46),IF(D221-Dati!$B$46&gt;0,D221-Dati!$B$46,0)*Dati!$C$47,(Dati!$C$46-Dati!$B$46)*Dati!$C$47)+IF(IF(D221-Dati!$C$46&gt;0,D221-Dati!$C$46,0)&lt;(Dati!$D$46-Dati!$C$46),IF(D221-Dati!$C$46&gt;0,D221-Dati!$C$46,0)*Dati!$D$47,(Dati!$D$46-Dati!$C$46)*Dati!$D$47)+IF(IF(D221-Dati!$D$46&gt;0,D221-Dati!$D$46,0)&lt;(Dati!$E$46-Dati!$D$46),IF(D221-Dati!$D$46&gt;0,D221-Dati!$D$46,0)*Dati!$E$47,(Dati!$E$46-Dati!$D$46)*Dati!$E$47)+IF(D221-Dati!$E$46&gt;0,D221-Dati!$E$46,0)*Dati!$F$47),0)</f>
        <v>17224.233333333334</v>
      </c>
      <c r="F221" s="3">
        <f t="shared" si="76"/>
        <v>24155.766666666666</v>
      </c>
      <c r="G221" s="39">
        <f t="shared" si="83"/>
        <v>1</v>
      </c>
      <c r="H221" s="39">
        <f t="shared" si="84"/>
        <v>0</v>
      </c>
      <c r="I221" s="39">
        <f t="shared" si="85"/>
        <v>0</v>
      </c>
      <c r="J221" s="39">
        <f t="shared" si="86"/>
        <v>0</v>
      </c>
      <c r="K221" s="37">
        <f>G221*Dati!$F$9+H221*Dati!$F$10+I221*Dati!$F$11+Simulazione!J221*Dati!$F$12</f>
        <v>450</v>
      </c>
      <c r="L221" s="37">
        <f>G221*Dati!$H$9+H221*Dati!$H$10+I221*Dati!$H$11+Simulazione!J221*Dati!$H$12</f>
        <v>1</v>
      </c>
      <c r="M221" s="9">
        <f>G221*Dati!$E$9+H221*Dati!$E$10+I221*Dati!$E$11+Simulazione!J221*Dati!$E$12</f>
        <v>8000</v>
      </c>
      <c r="N221" s="9">
        <f>IF(G221-G220=0,0,(G221-G220)*Dati!$J$9)+IF(H221-H220=0,0,(H221-H220)*Dati!$J$10)+IF(I221-I220=0,0,(I221-I220)*Dati!$J$11)+IF(J221-J220=0,0,(J221-J220)*Dati!$J$12)</f>
        <v>0</v>
      </c>
      <c r="O221" s="34">
        <f t="shared" si="91"/>
        <v>0</v>
      </c>
      <c r="P221" s="34">
        <f t="shared" si="92"/>
        <v>0</v>
      </c>
      <c r="Q221" s="34">
        <f t="shared" si="93"/>
        <v>0</v>
      </c>
      <c r="R221" s="34">
        <f t="shared" si="94"/>
        <v>1</v>
      </c>
      <c r="S221" s="40">
        <f t="shared" si="77"/>
        <v>1</v>
      </c>
      <c r="T221" s="43">
        <f t="shared" si="78"/>
        <v>1</v>
      </c>
      <c r="U221" s="3">
        <f>O221*Dati!$B$3+Simulazione!P221*Dati!$B$4+Simulazione!Q221*Dati!$B$5+Simulazione!R221*Dati!$B$6</f>
        <v>40000</v>
      </c>
      <c r="V221" s="35">
        <f>IF(R221*Dati!$Q$6&lt;K221,R221*Dati!$Q$6,K221)</f>
        <v>108</v>
      </c>
      <c r="W221" s="35">
        <f>IF(R221*Dati!$P$6+SUM(V221:V221)&lt;K221,R221*Dati!$P$6,K221-SUM(V221:V221))</f>
        <v>132</v>
      </c>
      <c r="X221" s="35">
        <f>IF(R221*Dati!$O$6+SUM(V221:W221)&lt;K221,R221*Dati!$O$6,K221-SUM(V221:W221))</f>
        <v>0</v>
      </c>
      <c r="Y221" s="35">
        <f>IF(R221*Dati!$N$6+SUM(V221:X221)&lt;K221,R221*Dati!$N$6,K221-SUM(V221:X221))</f>
        <v>0</v>
      </c>
      <c r="Z221" s="35">
        <f>IF($Q221*Dati!$Q$5+SUM(V221:Y221)&lt;$K221,$Q221*Dati!$Q$5,$K221-SUM(V221:Y221))</f>
        <v>0</v>
      </c>
      <c r="AA221" s="35">
        <f>IF($Q221*Dati!$P$5+SUM(V221:Z221)&lt;$K221,$Q221*Dati!$P$5,$K221-SUM(V221:Z221))</f>
        <v>0</v>
      </c>
      <c r="AB221" s="35">
        <f>IF($Q221*Dati!$O$5+SUM(V221:AA221)&lt;$K221,$Q221*Dati!$O$5,$K221-SUM(V221:AA221))</f>
        <v>0</v>
      </c>
      <c r="AC221" s="35">
        <f>IF($Q221*Dati!$N$5+SUM(V221:AB221)&lt;$K221,$Q221*Dati!$N$5,$K221-SUM(V221:AB221))</f>
        <v>0</v>
      </c>
      <c r="AD221" s="35">
        <f>IF($P221*Dati!$Q$4+SUM(V221:AC221)&lt;$K221,$P221*Dati!$Q$4,$K221-SUM(V221:AC221))</f>
        <v>0</v>
      </c>
      <c r="AE221" s="35">
        <f>IF($P221*Dati!$P$4+SUM(V221:AD221)&lt;$K221,$P221*Dati!$P$4,$K221-SUM(V221:AD221))</f>
        <v>0</v>
      </c>
      <c r="AF221" s="35">
        <f>IF($P221*Dati!$O$4+SUM(V221:AE221)&lt;$K221,$P221*Dati!$O$4,$K221-SUM(V221:AE221))</f>
        <v>0</v>
      </c>
      <c r="AG221" s="35">
        <f>IF($P221*Dati!$N$4+SUM(V221:AF221)&lt;$K221,$P221*Dati!$N$4,$K221-SUM(V221:AF221))</f>
        <v>0</v>
      </c>
      <c r="AH221" s="35">
        <f>IF($O221*Dati!$Q$3+SUM(V221:AG221)&lt;$K221,$O221*Dati!$Q$3,$K221-SUM(V221:AG221))</f>
        <v>0</v>
      </c>
      <c r="AI221" s="35">
        <f>IF($O221*Dati!$P$3+SUM(V221:AH221)&lt;$K221,$O221*Dati!$P$3,$K221-SUM(V221:AH221))</f>
        <v>0</v>
      </c>
      <c r="AJ221" s="35">
        <f>IF($O221*Dati!$O$3+SUM(V221:AI221)&lt;$K221,$O221*Dati!$O$3,$K221-SUM(V221:AI221))</f>
        <v>0</v>
      </c>
      <c r="AK221" s="35">
        <f>IF($O221*Dati!$N$3+SUM(V221:AJ221)&lt;$K221,$O221*Dati!$N$3,$K221-SUM(V221:AJ221))</f>
        <v>0</v>
      </c>
      <c r="AL221" s="35">
        <f t="shared" si="79"/>
        <v>240</v>
      </c>
      <c r="AM221" s="3">
        <f>(V221*Dati!$U$6+W221*Dati!$T$6+X221*Dati!$S$6+Y221*Dati!$R$6)+(Z221*Dati!$U$5+AA221*Dati!$T$5+AB221*Dati!$S$5+AC221*Dati!$R$5)+(AD221*Dati!$U$4+AE221*Dati!$T$4+AF221*Dati!$S$4+AG221*Dati!$R$4)+(AH221*Dati!$U$3+AI221*Dati!$T$3+AJ221*Dati!$S$3+AK221*Dati!$R$3)</f>
        <v>91380</v>
      </c>
      <c r="AN221" s="34">
        <f t="shared" si="87"/>
        <v>1</v>
      </c>
      <c r="AO221" s="34">
        <f t="shared" si="87"/>
        <v>0</v>
      </c>
      <c r="AP221" s="34">
        <f t="shared" si="89"/>
        <v>0</v>
      </c>
      <c r="AQ221" s="34">
        <f t="shared" si="90"/>
        <v>0</v>
      </c>
      <c r="AR221" s="6">
        <f>AN221*Dati!$B$21+AO221*Dati!$B$22+AP221*Dati!$B$23+AQ221*Dati!$B$24</f>
        <v>2000</v>
      </c>
    </row>
    <row r="222" spans="1:44" x14ac:dyDescent="0.25">
      <c r="A222" s="49"/>
      <c r="B222" s="11">
        <f t="shared" si="80"/>
        <v>220</v>
      </c>
      <c r="C222" s="3">
        <f t="shared" si="81"/>
        <v>5257337.1333333235</v>
      </c>
      <c r="D222" s="3">
        <f t="shared" si="82"/>
        <v>41380</v>
      </c>
      <c r="E222" s="3">
        <f>IF(D222&gt;0,(IF(D222&lt;Dati!$B$46,D222*Dati!$B$47,Dati!$B$46*Dati!$B$47)+IF(IF(D222-Dati!$B$46&gt;0,D222-Dati!$B$46,0)&lt;(Dati!$C$46-Dati!$B$46),IF(D222-Dati!$B$46&gt;0,D222-Dati!$B$46,0)*Dati!$C$47,(Dati!$C$46-Dati!$B$46)*Dati!$C$47)+IF(IF(D222-Dati!$C$46&gt;0,D222-Dati!$C$46,0)&lt;(Dati!$D$46-Dati!$C$46),IF(D222-Dati!$C$46&gt;0,D222-Dati!$C$46,0)*Dati!$D$47,(Dati!$D$46-Dati!$C$46)*Dati!$D$47)+IF(IF(D222-Dati!$D$46&gt;0,D222-Dati!$D$46,0)&lt;(Dati!$E$46-Dati!$D$46),IF(D222-Dati!$D$46&gt;0,D222-Dati!$D$46,0)*Dati!$E$47,(Dati!$E$46-Dati!$D$46)*Dati!$E$47)+IF(D222-Dati!$E$46&gt;0,D222-Dati!$E$46,0)*Dati!$F$47),0)</f>
        <v>17224.233333333334</v>
      </c>
      <c r="F222" s="3">
        <f t="shared" si="76"/>
        <v>24155.766666666666</v>
      </c>
      <c r="G222" s="39">
        <f t="shared" si="83"/>
        <v>1</v>
      </c>
      <c r="H222" s="39">
        <f t="shared" si="84"/>
        <v>0</v>
      </c>
      <c r="I222" s="39">
        <f t="shared" si="85"/>
        <v>0</v>
      </c>
      <c r="J222" s="39">
        <f t="shared" si="86"/>
        <v>0</v>
      </c>
      <c r="K222" s="37">
        <f>G222*Dati!$F$9+H222*Dati!$F$10+I222*Dati!$F$11+Simulazione!J222*Dati!$F$12</f>
        <v>450</v>
      </c>
      <c r="L222" s="37">
        <f>G222*Dati!$H$9+H222*Dati!$H$10+I222*Dati!$H$11+Simulazione!J222*Dati!$H$12</f>
        <v>1</v>
      </c>
      <c r="M222" s="9">
        <f>G222*Dati!$E$9+H222*Dati!$E$10+I222*Dati!$E$11+Simulazione!J222*Dati!$E$12</f>
        <v>8000</v>
      </c>
      <c r="N222" s="9">
        <f>IF(G222-G221=0,0,(G222-G221)*Dati!$J$9)+IF(H222-H221=0,0,(H222-H221)*Dati!$J$10)+IF(I222-I221=0,0,(I222-I221)*Dati!$J$11)+IF(J222-J221=0,0,(J222-J221)*Dati!$J$12)</f>
        <v>0</v>
      </c>
      <c r="O222" s="34">
        <f t="shared" si="91"/>
        <v>0</v>
      </c>
      <c r="P222" s="34">
        <f t="shared" si="92"/>
        <v>0</v>
      </c>
      <c r="Q222" s="34">
        <f t="shared" si="93"/>
        <v>0</v>
      </c>
      <c r="R222" s="34">
        <f t="shared" si="94"/>
        <v>1</v>
      </c>
      <c r="S222" s="40">
        <f t="shared" si="77"/>
        <v>1</v>
      </c>
      <c r="T222" s="43">
        <f t="shared" si="78"/>
        <v>1</v>
      </c>
      <c r="U222" s="3">
        <f>O222*Dati!$B$3+Simulazione!P222*Dati!$B$4+Simulazione!Q222*Dati!$B$5+Simulazione!R222*Dati!$B$6</f>
        <v>40000</v>
      </c>
      <c r="V222" s="35">
        <f>IF(R222*Dati!$Q$6&lt;K222,R222*Dati!$Q$6,K222)</f>
        <v>108</v>
      </c>
      <c r="W222" s="35">
        <f>IF(R222*Dati!$P$6+SUM(V222:V222)&lt;K222,R222*Dati!$P$6,K222-SUM(V222:V222))</f>
        <v>132</v>
      </c>
      <c r="X222" s="35">
        <f>IF(R222*Dati!$O$6+SUM(V222:W222)&lt;K222,R222*Dati!$O$6,K222-SUM(V222:W222))</f>
        <v>0</v>
      </c>
      <c r="Y222" s="35">
        <f>IF(R222*Dati!$N$6+SUM(V222:X222)&lt;K222,R222*Dati!$N$6,K222-SUM(V222:X222))</f>
        <v>0</v>
      </c>
      <c r="Z222" s="35">
        <f>IF($Q222*Dati!$Q$5+SUM(V222:Y222)&lt;$K222,$Q222*Dati!$Q$5,$K222-SUM(V222:Y222))</f>
        <v>0</v>
      </c>
      <c r="AA222" s="35">
        <f>IF($Q222*Dati!$P$5+SUM(V222:Z222)&lt;$K222,$Q222*Dati!$P$5,$K222-SUM(V222:Z222))</f>
        <v>0</v>
      </c>
      <c r="AB222" s="35">
        <f>IF($Q222*Dati!$O$5+SUM(V222:AA222)&lt;$K222,$Q222*Dati!$O$5,$K222-SUM(V222:AA222))</f>
        <v>0</v>
      </c>
      <c r="AC222" s="35">
        <f>IF($Q222*Dati!$N$5+SUM(V222:AB222)&lt;$K222,$Q222*Dati!$N$5,$K222-SUM(V222:AB222))</f>
        <v>0</v>
      </c>
      <c r="AD222" s="35">
        <f>IF($P222*Dati!$Q$4+SUM(V222:AC222)&lt;$K222,$P222*Dati!$Q$4,$K222-SUM(V222:AC222))</f>
        <v>0</v>
      </c>
      <c r="AE222" s="35">
        <f>IF($P222*Dati!$P$4+SUM(V222:AD222)&lt;$K222,$P222*Dati!$P$4,$K222-SUM(V222:AD222))</f>
        <v>0</v>
      </c>
      <c r="AF222" s="35">
        <f>IF($P222*Dati!$O$4+SUM(V222:AE222)&lt;$K222,$P222*Dati!$O$4,$K222-SUM(V222:AE222))</f>
        <v>0</v>
      </c>
      <c r="AG222" s="35">
        <f>IF($P222*Dati!$N$4+SUM(V222:AF222)&lt;$K222,$P222*Dati!$N$4,$K222-SUM(V222:AF222))</f>
        <v>0</v>
      </c>
      <c r="AH222" s="35">
        <f>IF($O222*Dati!$Q$3+SUM(V222:AG222)&lt;$K222,$O222*Dati!$Q$3,$K222-SUM(V222:AG222))</f>
        <v>0</v>
      </c>
      <c r="AI222" s="35">
        <f>IF($O222*Dati!$P$3+SUM(V222:AH222)&lt;$K222,$O222*Dati!$P$3,$K222-SUM(V222:AH222))</f>
        <v>0</v>
      </c>
      <c r="AJ222" s="35">
        <f>IF($O222*Dati!$O$3+SUM(V222:AI222)&lt;$K222,$O222*Dati!$O$3,$K222-SUM(V222:AI222))</f>
        <v>0</v>
      </c>
      <c r="AK222" s="35">
        <f>IF($O222*Dati!$N$3+SUM(V222:AJ222)&lt;$K222,$O222*Dati!$N$3,$K222-SUM(V222:AJ222))</f>
        <v>0</v>
      </c>
      <c r="AL222" s="35">
        <f t="shared" si="79"/>
        <v>240</v>
      </c>
      <c r="AM222" s="3">
        <f>(V222*Dati!$U$6+W222*Dati!$T$6+X222*Dati!$S$6+Y222*Dati!$R$6)+(Z222*Dati!$U$5+AA222*Dati!$T$5+AB222*Dati!$S$5+AC222*Dati!$R$5)+(AD222*Dati!$U$4+AE222*Dati!$T$4+AF222*Dati!$S$4+AG222*Dati!$R$4)+(AH222*Dati!$U$3+AI222*Dati!$T$3+AJ222*Dati!$S$3+AK222*Dati!$R$3)</f>
        <v>91380</v>
      </c>
      <c r="AN222" s="34">
        <f t="shared" si="87"/>
        <v>1</v>
      </c>
      <c r="AO222" s="34">
        <f t="shared" si="87"/>
        <v>0</v>
      </c>
      <c r="AP222" s="34">
        <f t="shared" si="89"/>
        <v>0</v>
      </c>
      <c r="AQ222" s="34">
        <f t="shared" si="90"/>
        <v>0</v>
      </c>
      <c r="AR222" s="6">
        <f>AN222*Dati!$B$21+AO222*Dati!$B$22+AP222*Dati!$B$23+AQ222*Dati!$B$24</f>
        <v>2000</v>
      </c>
    </row>
    <row r="223" spans="1:44" x14ac:dyDescent="0.25">
      <c r="A223" s="49"/>
      <c r="B223" s="11">
        <f t="shared" si="80"/>
        <v>221</v>
      </c>
      <c r="C223" s="3">
        <f t="shared" si="81"/>
        <v>5281492.8999999901</v>
      </c>
      <c r="D223" s="3">
        <f t="shared" si="82"/>
        <v>41380</v>
      </c>
      <c r="E223" s="3">
        <f>IF(D223&gt;0,(IF(D223&lt;Dati!$B$46,D223*Dati!$B$47,Dati!$B$46*Dati!$B$47)+IF(IF(D223-Dati!$B$46&gt;0,D223-Dati!$B$46,0)&lt;(Dati!$C$46-Dati!$B$46),IF(D223-Dati!$B$46&gt;0,D223-Dati!$B$46,0)*Dati!$C$47,(Dati!$C$46-Dati!$B$46)*Dati!$C$47)+IF(IF(D223-Dati!$C$46&gt;0,D223-Dati!$C$46,0)&lt;(Dati!$D$46-Dati!$C$46),IF(D223-Dati!$C$46&gt;0,D223-Dati!$C$46,0)*Dati!$D$47,(Dati!$D$46-Dati!$C$46)*Dati!$D$47)+IF(IF(D223-Dati!$D$46&gt;0,D223-Dati!$D$46,0)&lt;(Dati!$E$46-Dati!$D$46),IF(D223-Dati!$D$46&gt;0,D223-Dati!$D$46,0)*Dati!$E$47,(Dati!$E$46-Dati!$D$46)*Dati!$E$47)+IF(D223-Dati!$E$46&gt;0,D223-Dati!$E$46,0)*Dati!$F$47),0)</f>
        <v>17224.233333333334</v>
      </c>
      <c r="F223" s="3">
        <f t="shared" si="76"/>
        <v>24155.766666666666</v>
      </c>
      <c r="G223" s="39">
        <f t="shared" si="83"/>
        <v>1</v>
      </c>
      <c r="H223" s="39">
        <f t="shared" si="84"/>
        <v>0</v>
      </c>
      <c r="I223" s="39">
        <f t="shared" si="85"/>
        <v>0</v>
      </c>
      <c r="J223" s="39">
        <f t="shared" si="86"/>
        <v>0</v>
      </c>
      <c r="K223" s="37">
        <f>G223*Dati!$F$9+H223*Dati!$F$10+I223*Dati!$F$11+Simulazione!J223*Dati!$F$12</f>
        <v>450</v>
      </c>
      <c r="L223" s="37">
        <f>G223*Dati!$H$9+H223*Dati!$H$10+I223*Dati!$H$11+Simulazione!J223*Dati!$H$12</f>
        <v>1</v>
      </c>
      <c r="M223" s="9">
        <f>G223*Dati!$E$9+H223*Dati!$E$10+I223*Dati!$E$11+Simulazione!J223*Dati!$E$12</f>
        <v>8000</v>
      </c>
      <c r="N223" s="9">
        <f>IF(G223-G222=0,0,(G223-G222)*Dati!$J$9)+IF(H223-H222=0,0,(H223-H222)*Dati!$J$10)+IF(I223-I222=0,0,(I223-I222)*Dati!$J$11)+IF(J223-J222=0,0,(J223-J222)*Dati!$J$12)</f>
        <v>0</v>
      </c>
      <c r="O223" s="34">
        <f t="shared" si="91"/>
        <v>0</v>
      </c>
      <c r="P223" s="34">
        <f t="shared" si="92"/>
        <v>0</v>
      </c>
      <c r="Q223" s="34">
        <f t="shared" si="93"/>
        <v>0</v>
      </c>
      <c r="R223" s="34">
        <f t="shared" si="94"/>
        <v>1</v>
      </c>
      <c r="S223" s="40">
        <f t="shared" si="77"/>
        <v>1</v>
      </c>
      <c r="T223" s="43">
        <f t="shared" si="78"/>
        <v>1</v>
      </c>
      <c r="U223" s="3">
        <f>O223*Dati!$B$3+Simulazione!P223*Dati!$B$4+Simulazione!Q223*Dati!$B$5+Simulazione!R223*Dati!$B$6</f>
        <v>40000</v>
      </c>
      <c r="V223" s="35">
        <f>IF(R223*Dati!$Q$6&lt;K223,R223*Dati!$Q$6,K223)</f>
        <v>108</v>
      </c>
      <c r="W223" s="35">
        <f>IF(R223*Dati!$P$6+SUM(V223:V223)&lt;K223,R223*Dati!$P$6,K223-SUM(V223:V223))</f>
        <v>132</v>
      </c>
      <c r="X223" s="35">
        <f>IF(R223*Dati!$O$6+SUM(V223:W223)&lt;K223,R223*Dati!$O$6,K223-SUM(V223:W223))</f>
        <v>0</v>
      </c>
      <c r="Y223" s="35">
        <f>IF(R223*Dati!$N$6+SUM(V223:X223)&lt;K223,R223*Dati!$N$6,K223-SUM(V223:X223))</f>
        <v>0</v>
      </c>
      <c r="Z223" s="35">
        <f>IF($Q223*Dati!$Q$5+SUM(V223:Y223)&lt;$K223,$Q223*Dati!$Q$5,$K223-SUM(V223:Y223))</f>
        <v>0</v>
      </c>
      <c r="AA223" s="35">
        <f>IF($Q223*Dati!$P$5+SUM(V223:Z223)&lt;$K223,$Q223*Dati!$P$5,$K223-SUM(V223:Z223))</f>
        <v>0</v>
      </c>
      <c r="AB223" s="35">
        <f>IF($Q223*Dati!$O$5+SUM(V223:AA223)&lt;$K223,$Q223*Dati!$O$5,$K223-SUM(V223:AA223))</f>
        <v>0</v>
      </c>
      <c r="AC223" s="35">
        <f>IF($Q223*Dati!$N$5+SUM(V223:AB223)&lt;$K223,$Q223*Dati!$N$5,$K223-SUM(V223:AB223))</f>
        <v>0</v>
      </c>
      <c r="AD223" s="35">
        <f>IF($P223*Dati!$Q$4+SUM(V223:AC223)&lt;$K223,$P223*Dati!$Q$4,$K223-SUM(V223:AC223))</f>
        <v>0</v>
      </c>
      <c r="AE223" s="35">
        <f>IF($P223*Dati!$P$4+SUM(V223:AD223)&lt;$K223,$P223*Dati!$P$4,$K223-SUM(V223:AD223))</f>
        <v>0</v>
      </c>
      <c r="AF223" s="35">
        <f>IF($P223*Dati!$O$4+SUM(V223:AE223)&lt;$K223,$P223*Dati!$O$4,$K223-SUM(V223:AE223))</f>
        <v>0</v>
      </c>
      <c r="AG223" s="35">
        <f>IF($P223*Dati!$N$4+SUM(V223:AF223)&lt;$K223,$P223*Dati!$N$4,$K223-SUM(V223:AF223))</f>
        <v>0</v>
      </c>
      <c r="AH223" s="35">
        <f>IF($O223*Dati!$Q$3+SUM(V223:AG223)&lt;$K223,$O223*Dati!$Q$3,$K223-SUM(V223:AG223))</f>
        <v>0</v>
      </c>
      <c r="AI223" s="35">
        <f>IF($O223*Dati!$P$3+SUM(V223:AH223)&lt;$K223,$O223*Dati!$P$3,$K223-SUM(V223:AH223))</f>
        <v>0</v>
      </c>
      <c r="AJ223" s="35">
        <f>IF($O223*Dati!$O$3+SUM(V223:AI223)&lt;$K223,$O223*Dati!$O$3,$K223-SUM(V223:AI223))</f>
        <v>0</v>
      </c>
      <c r="AK223" s="35">
        <f>IF($O223*Dati!$N$3+SUM(V223:AJ223)&lt;$K223,$O223*Dati!$N$3,$K223-SUM(V223:AJ223))</f>
        <v>0</v>
      </c>
      <c r="AL223" s="35">
        <f t="shared" si="79"/>
        <v>240</v>
      </c>
      <c r="AM223" s="3">
        <f>(V223*Dati!$U$6+W223*Dati!$T$6+X223*Dati!$S$6+Y223*Dati!$R$6)+(Z223*Dati!$U$5+AA223*Dati!$T$5+AB223*Dati!$S$5+AC223*Dati!$R$5)+(AD223*Dati!$U$4+AE223*Dati!$T$4+AF223*Dati!$S$4+AG223*Dati!$R$4)+(AH223*Dati!$U$3+AI223*Dati!$T$3+AJ223*Dati!$S$3+AK223*Dati!$R$3)</f>
        <v>91380</v>
      </c>
      <c r="AN223" s="34">
        <f t="shared" si="87"/>
        <v>1</v>
      </c>
      <c r="AO223" s="34">
        <f t="shared" si="87"/>
        <v>0</v>
      </c>
      <c r="AP223" s="34">
        <f t="shared" si="89"/>
        <v>0</v>
      </c>
      <c r="AQ223" s="34">
        <f t="shared" si="90"/>
        <v>0</v>
      </c>
      <c r="AR223" s="6">
        <f>AN223*Dati!$B$21+AO223*Dati!$B$22+AP223*Dati!$B$23+AQ223*Dati!$B$24</f>
        <v>2000</v>
      </c>
    </row>
    <row r="224" spans="1:44" x14ac:dyDescent="0.25">
      <c r="A224" s="49"/>
      <c r="B224" s="11">
        <f t="shared" si="80"/>
        <v>222</v>
      </c>
      <c r="C224" s="3">
        <f t="shared" si="81"/>
        <v>5305648.6666666567</v>
      </c>
      <c r="D224" s="3">
        <f t="shared" si="82"/>
        <v>41380</v>
      </c>
      <c r="E224" s="3">
        <f>IF(D224&gt;0,(IF(D224&lt;Dati!$B$46,D224*Dati!$B$47,Dati!$B$46*Dati!$B$47)+IF(IF(D224-Dati!$B$46&gt;0,D224-Dati!$B$46,0)&lt;(Dati!$C$46-Dati!$B$46),IF(D224-Dati!$B$46&gt;0,D224-Dati!$B$46,0)*Dati!$C$47,(Dati!$C$46-Dati!$B$46)*Dati!$C$47)+IF(IF(D224-Dati!$C$46&gt;0,D224-Dati!$C$46,0)&lt;(Dati!$D$46-Dati!$C$46),IF(D224-Dati!$C$46&gt;0,D224-Dati!$C$46,0)*Dati!$D$47,(Dati!$D$46-Dati!$C$46)*Dati!$D$47)+IF(IF(D224-Dati!$D$46&gt;0,D224-Dati!$D$46,0)&lt;(Dati!$E$46-Dati!$D$46),IF(D224-Dati!$D$46&gt;0,D224-Dati!$D$46,0)*Dati!$E$47,(Dati!$E$46-Dati!$D$46)*Dati!$E$47)+IF(D224-Dati!$E$46&gt;0,D224-Dati!$E$46,0)*Dati!$F$47),0)</f>
        <v>17224.233333333334</v>
      </c>
      <c r="F224" s="3">
        <f t="shared" si="76"/>
        <v>24155.766666666666</v>
      </c>
      <c r="G224" s="39">
        <f t="shared" si="83"/>
        <v>1</v>
      </c>
      <c r="H224" s="39">
        <f t="shared" si="84"/>
        <v>0</v>
      </c>
      <c r="I224" s="39">
        <f t="shared" si="85"/>
        <v>0</v>
      </c>
      <c r="J224" s="39">
        <f t="shared" si="86"/>
        <v>0</v>
      </c>
      <c r="K224" s="37">
        <f>G224*Dati!$F$9+H224*Dati!$F$10+I224*Dati!$F$11+Simulazione!J224*Dati!$F$12</f>
        <v>450</v>
      </c>
      <c r="L224" s="37">
        <f>G224*Dati!$H$9+H224*Dati!$H$10+I224*Dati!$H$11+Simulazione!J224*Dati!$H$12</f>
        <v>1</v>
      </c>
      <c r="M224" s="9">
        <f>G224*Dati!$E$9+H224*Dati!$E$10+I224*Dati!$E$11+Simulazione!J224*Dati!$E$12</f>
        <v>8000</v>
      </c>
      <c r="N224" s="9">
        <f>IF(G224-G223=0,0,(G224-G223)*Dati!$J$9)+IF(H224-H223=0,0,(H224-H223)*Dati!$J$10)+IF(I224-I223=0,0,(I224-I223)*Dati!$J$11)+IF(J224-J223=0,0,(J224-J223)*Dati!$J$12)</f>
        <v>0</v>
      </c>
      <c r="O224" s="34">
        <f t="shared" si="91"/>
        <v>0</v>
      </c>
      <c r="P224" s="34">
        <f t="shared" si="92"/>
        <v>0</v>
      </c>
      <c r="Q224" s="34">
        <f t="shared" si="93"/>
        <v>0</v>
      </c>
      <c r="R224" s="34">
        <f t="shared" si="94"/>
        <v>1</v>
      </c>
      <c r="S224" s="40">
        <f t="shared" si="77"/>
        <v>1</v>
      </c>
      <c r="T224" s="43">
        <f t="shared" si="78"/>
        <v>1</v>
      </c>
      <c r="U224" s="3">
        <f>O224*Dati!$B$3+Simulazione!P224*Dati!$B$4+Simulazione!Q224*Dati!$B$5+Simulazione!R224*Dati!$B$6</f>
        <v>40000</v>
      </c>
      <c r="V224" s="35">
        <f>IF(R224*Dati!$Q$6&lt;K224,R224*Dati!$Q$6,K224)</f>
        <v>108</v>
      </c>
      <c r="W224" s="35">
        <f>IF(R224*Dati!$P$6+SUM(V224:V224)&lt;K224,R224*Dati!$P$6,K224-SUM(V224:V224))</f>
        <v>132</v>
      </c>
      <c r="X224" s="35">
        <f>IF(R224*Dati!$O$6+SUM(V224:W224)&lt;K224,R224*Dati!$O$6,K224-SUM(V224:W224))</f>
        <v>0</v>
      </c>
      <c r="Y224" s="35">
        <f>IF(R224*Dati!$N$6+SUM(V224:X224)&lt;K224,R224*Dati!$N$6,K224-SUM(V224:X224))</f>
        <v>0</v>
      </c>
      <c r="Z224" s="35">
        <f>IF($Q224*Dati!$Q$5+SUM(V224:Y224)&lt;$K224,$Q224*Dati!$Q$5,$K224-SUM(V224:Y224))</f>
        <v>0</v>
      </c>
      <c r="AA224" s="35">
        <f>IF($Q224*Dati!$P$5+SUM(V224:Z224)&lt;$K224,$Q224*Dati!$P$5,$K224-SUM(V224:Z224))</f>
        <v>0</v>
      </c>
      <c r="AB224" s="35">
        <f>IF($Q224*Dati!$O$5+SUM(V224:AA224)&lt;$K224,$Q224*Dati!$O$5,$K224-SUM(V224:AA224))</f>
        <v>0</v>
      </c>
      <c r="AC224" s="35">
        <f>IF($Q224*Dati!$N$5+SUM(V224:AB224)&lt;$K224,$Q224*Dati!$N$5,$K224-SUM(V224:AB224))</f>
        <v>0</v>
      </c>
      <c r="AD224" s="35">
        <f>IF($P224*Dati!$Q$4+SUM(V224:AC224)&lt;$K224,$P224*Dati!$Q$4,$K224-SUM(V224:AC224))</f>
        <v>0</v>
      </c>
      <c r="AE224" s="35">
        <f>IF($P224*Dati!$P$4+SUM(V224:AD224)&lt;$K224,$P224*Dati!$P$4,$K224-SUM(V224:AD224))</f>
        <v>0</v>
      </c>
      <c r="AF224" s="35">
        <f>IF($P224*Dati!$O$4+SUM(V224:AE224)&lt;$K224,$P224*Dati!$O$4,$K224-SUM(V224:AE224))</f>
        <v>0</v>
      </c>
      <c r="AG224" s="35">
        <f>IF($P224*Dati!$N$4+SUM(V224:AF224)&lt;$K224,$P224*Dati!$N$4,$K224-SUM(V224:AF224))</f>
        <v>0</v>
      </c>
      <c r="AH224" s="35">
        <f>IF($O224*Dati!$Q$3+SUM(V224:AG224)&lt;$K224,$O224*Dati!$Q$3,$K224-SUM(V224:AG224))</f>
        <v>0</v>
      </c>
      <c r="AI224" s="35">
        <f>IF($O224*Dati!$P$3+SUM(V224:AH224)&lt;$K224,$O224*Dati!$P$3,$K224-SUM(V224:AH224))</f>
        <v>0</v>
      </c>
      <c r="AJ224" s="35">
        <f>IF($O224*Dati!$O$3+SUM(V224:AI224)&lt;$K224,$O224*Dati!$O$3,$K224-SUM(V224:AI224))</f>
        <v>0</v>
      </c>
      <c r="AK224" s="35">
        <f>IF($O224*Dati!$N$3+SUM(V224:AJ224)&lt;$K224,$O224*Dati!$N$3,$K224-SUM(V224:AJ224))</f>
        <v>0</v>
      </c>
      <c r="AL224" s="35">
        <f t="shared" si="79"/>
        <v>240</v>
      </c>
      <c r="AM224" s="3">
        <f>(V224*Dati!$U$6+W224*Dati!$T$6+X224*Dati!$S$6+Y224*Dati!$R$6)+(Z224*Dati!$U$5+AA224*Dati!$T$5+AB224*Dati!$S$5+AC224*Dati!$R$5)+(AD224*Dati!$U$4+AE224*Dati!$T$4+AF224*Dati!$S$4+AG224*Dati!$R$4)+(AH224*Dati!$U$3+AI224*Dati!$T$3+AJ224*Dati!$S$3+AK224*Dati!$R$3)</f>
        <v>91380</v>
      </c>
      <c r="AN224" s="34">
        <f t="shared" si="87"/>
        <v>1</v>
      </c>
      <c r="AO224" s="34">
        <f t="shared" si="87"/>
        <v>0</v>
      </c>
      <c r="AP224" s="34">
        <f t="shared" si="89"/>
        <v>0</v>
      </c>
      <c r="AQ224" s="34">
        <f t="shared" si="90"/>
        <v>0</v>
      </c>
      <c r="AR224" s="6">
        <f>AN224*Dati!$B$21+AO224*Dati!$B$22+AP224*Dati!$B$23+AQ224*Dati!$B$24</f>
        <v>2000</v>
      </c>
    </row>
    <row r="225" spans="1:44" x14ac:dyDescent="0.25">
      <c r="A225" s="49"/>
      <c r="B225" s="11">
        <f t="shared" si="80"/>
        <v>223</v>
      </c>
      <c r="C225" s="3">
        <f t="shared" si="81"/>
        <v>5329804.4333333233</v>
      </c>
      <c r="D225" s="3">
        <f t="shared" si="82"/>
        <v>41380</v>
      </c>
      <c r="E225" s="3">
        <f>IF(D225&gt;0,(IF(D225&lt;Dati!$B$46,D225*Dati!$B$47,Dati!$B$46*Dati!$B$47)+IF(IF(D225-Dati!$B$46&gt;0,D225-Dati!$B$46,0)&lt;(Dati!$C$46-Dati!$B$46),IF(D225-Dati!$B$46&gt;0,D225-Dati!$B$46,0)*Dati!$C$47,(Dati!$C$46-Dati!$B$46)*Dati!$C$47)+IF(IF(D225-Dati!$C$46&gt;0,D225-Dati!$C$46,0)&lt;(Dati!$D$46-Dati!$C$46),IF(D225-Dati!$C$46&gt;0,D225-Dati!$C$46,0)*Dati!$D$47,(Dati!$D$46-Dati!$C$46)*Dati!$D$47)+IF(IF(D225-Dati!$D$46&gt;0,D225-Dati!$D$46,0)&lt;(Dati!$E$46-Dati!$D$46),IF(D225-Dati!$D$46&gt;0,D225-Dati!$D$46,0)*Dati!$E$47,(Dati!$E$46-Dati!$D$46)*Dati!$E$47)+IF(D225-Dati!$E$46&gt;0,D225-Dati!$E$46,0)*Dati!$F$47),0)</f>
        <v>17224.233333333334</v>
      </c>
      <c r="F225" s="3">
        <f t="shared" si="76"/>
        <v>24155.766666666666</v>
      </c>
      <c r="G225" s="39">
        <f t="shared" si="83"/>
        <v>1</v>
      </c>
      <c r="H225" s="39">
        <f t="shared" si="84"/>
        <v>0</v>
      </c>
      <c r="I225" s="39">
        <f t="shared" si="85"/>
        <v>0</v>
      </c>
      <c r="J225" s="39">
        <f t="shared" si="86"/>
        <v>0</v>
      </c>
      <c r="K225" s="37">
        <f>G225*Dati!$F$9+H225*Dati!$F$10+I225*Dati!$F$11+Simulazione!J225*Dati!$F$12</f>
        <v>450</v>
      </c>
      <c r="L225" s="37">
        <f>G225*Dati!$H$9+H225*Dati!$H$10+I225*Dati!$H$11+Simulazione!J225*Dati!$H$12</f>
        <v>1</v>
      </c>
      <c r="M225" s="9">
        <f>G225*Dati!$E$9+H225*Dati!$E$10+I225*Dati!$E$11+Simulazione!J225*Dati!$E$12</f>
        <v>8000</v>
      </c>
      <c r="N225" s="9">
        <f>IF(G225-G224=0,0,(G225-G224)*Dati!$J$9)+IF(H225-H224=0,0,(H225-H224)*Dati!$J$10)+IF(I225-I224=0,0,(I225-I224)*Dati!$J$11)+IF(J225-J224=0,0,(J225-J224)*Dati!$J$12)</f>
        <v>0</v>
      </c>
      <c r="O225" s="34">
        <f t="shared" si="91"/>
        <v>0</v>
      </c>
      <c r="P225" s="34">
        <f t="shared" si="92"/>
        <v>0</v>
      </c>
      <c r="Q225" s="34">
        <f t="shared" si="93"/>
        <v>0</v>
      </c>
      <c r="R225" s="34">
        <f t="shared" si="94"/>
        <v>1</v>
      </c>
      <c r="S225" s="40">
        <f t="shared" si="77"/>
        <v>1</v>
      </c>
      <c r="T225" s="43">
        <f t="shared" si="78"/>
        <v>1</v>
      </c>
      <c r="U225" s="3">
        <f>O225*Dati!$B$3+Simulazione!P225*Dati!$B$4+Simulazione!Q225*Dati!$B$5+Simulazione!R225*Dati!$B$6</f>
        <v>40000</v>
      </c>
      <c r="V225" s="35">
        <f>IF(R225*Dati!$Q$6&lt;K225,R225*Dati!$Q$6,K225)</f>
        <v>108</v>
      </c>
      <c r="W225" s="35">
        <f>IF(R225*Dati!$P$6+SUM(V225:V225)&lt;K225,R225*Dati!$P$6,K225-SUM(V225:V225))</f>
        <v>132</v>
      </c>
      <c r="X225" s="35">
        <f>IF(R225*Dati!$O$6+SUM(V225:W225)&lt;K225,R225*Dati!$O$6,K225-SUM(V225:W225))</f>
        <v>0</v>
      </c>
      <c r="Y225" s="35">
        <f>IF(R225*Dati!$N$6+SUM(V225:X225)&lt;K225,R225*Dati!$N$6,K225-SUM(V225:X225))</f>
        <v>0</v>
      </c>
      <c r="Z225" s="35">
        <f>IF($Q225*Dati!$Q$5+SUM(V225:Y225)&lt;$K225,$Q225*Dati!$Q$5,$K225-SUM(V225:Y225))</f>
        <v>0</v>
      </c>
      <c r="AA225" s="35">
        <f>IF($Q225*Dati!$P$5+SUM(V225:Z225)&lt;$K225,$Q225*Dati!$P$5,$K225-SUM(V225:Z225))</f>
        <v>0</v>
      </c>
      <c r="AB225" s="35">
        <f>IF($Q225*Dati!$O$5+SUM(V225:AA225)&lt;$K225,$Q225*Dati!$O$5,$K225-SUM(V225:AA225))</f>
        <v>0</v>
      </c>
      <c r="AC225" s="35">
        <f>IF($Q225*Dati!$N$5+SUM(V225:AB225)&lt;$K225,$Q225*Dati!$N$5,$K225-SUM(V225:AB225))</f>
        <v>0</v>
      </c>
      <c r="AD225" s="35">
        <f>IF($P225*Dati!$Q$4+SUM(V225:AC225)&lt;$K225,$P225*Dati!$Q$4,$K225-SUM(V225:AC225))</f>
        <v>0</v>
      </c>
      <c r="AE225" s="35">
        <f>IF($P225*Dati!$P$4+SUM(V225:AD225)&lt;$K225,$P225*Dati!$P$4,$K225-SUM(V225:AD225))</f>
        <v>0</v>
      </c>
      <c r="AF225" s="35">
        <f>IF($P225*Dati!$O$4+SUM(V225:AE225)&lt;$K225,$P225*Dati!$O$4,$K225-SUM(V225:AE225))</f>
        <v>0</v>
      </c>
      <c r="AG225" s="35">
        <f>IF($P225*Dati!$N$4+SUM(V225:AF225)&lt;$K225,$P225*Dati!$N$4,$K225-SUM(V225:AF225))</f>
        <v>0</v>
      </c>
      <c r="AH225" s="35">
        <f>IF($O225*Dati!$Q$3+SUM(V225:AG225)&lt;$K225,$O225*Dati!$Q$3,$K225-SUM(V225:AG225))</f>
        <v>0</v>
      </c>
      <c r="AI225" s="35">
        <f>IF($O225*Dati!$P$3+SUM(V225:AH225)&lt;$K225,$O225*Dati!$P$3,$K225-SUM(V225:AH225))</f>
        <v>0</v>
      </c>
      <c r="AJ225" s="35">
        <f>IF($O225*Dati!$O$3+SUM(V225:AI225)&lt;$K225,$O225*Dati!$O$3,$K225-SUM(V225:AI225))</f>
        <v>0</v>
      </c>
      <c r="AK225" s="35">
        <f>IF($O225*Dati!$N$3+SUM(V225:AJ225)&lt;$K225,$O225*Dati!$N$3,$K225-SUM(V225:AJ225))</f>
        <v>0</v>
      </c>
      <c r="AL225" s="35">
        <f t="shared" si="79"/>
        <v>240</v>
      </c>
      <c r="AM225" s="3">
        <f>(V225*Dati!$U$6+W225*Dati!$T$6+X225*Dati!$S$6+Y225*Dati!$R$6)+(Z225*Dati!$U$5+AA225*Dati!$T$5+AB225*Dati!$S$5+AC225*Dati!$R$5)+(AD225*Dati!$U$4+AE225*Dati!$T$4+AF225*Dati!$S$4+AG225*Dati!$R$4)+(AH225*Dati!$U$3+AI225*Dati!$T$3+AJ225*Dati!$S$3+AK225*Dati!$R$3)</f>
        <v>91380</v>
      </c>
      <c r="AN225" s="34">
        <f t="shared" si="87"/>
        <v>1</v>
      </c>
      <c r="AO225" s="34">
        <f t="shared" si="87"/>
        <v>0</v>
      </c>
      <c r="AP225" s="34">
        <f t="shared" si="89"/>
        <v>0</v>
      </c>
      <c r="AQ225" s="34">
        <f t="shared" si="90"/>
        <v>0</v>
      </c>
      <c r="AR225" s="6">
        <f>AN225*Dati!$B$21+AO225*Dati!$B$22+AP225*Dati!$B$23+AQ225*Dati!$B$24</f>
        <v>2000</v>
      </c>
    </row>
    <row r="226" spans="1:44" x14ac:dyDescent="0.25">
      <c r="A226" s="49"/>
      <c r="B226" s="11">
        <f t="shared" si="80"/>
        <v>224</v>
      </c>
      <c r="C226" s="3">
        <f t="shared" si="81"/>
        <v>5353960.1999999899</v>
      </c>
      <c r="D226" s="3">
        <f t="shared" si="82"/>
        <v>41380</v>
      </c>
      <c r="E226" s="3">
        <f>IF(D226&gt;0,(IF(D226&lt;Dati!$B$46,D226*Dati!$B$47,Dati!$B$46*Dati!$B$47)+IF(IF(D226-Dati!$B$46&gt;0,D226-Dati!$B$46,0)&lt;(Dati!$C$46-Dati!$B$46),IF(D226-Dati!$B$46&gt;0,D226-Dati!$B$46,0)*Dati!$C$47,(Dati!$C$46-Dati!$B$46)*Dati!$C$47)+IF(IF(D226-Dati!$C$46&gt;0,D226-Dati!$C$46,0)&lt;(Dati!$D$46-Dati!$C$46),IF(D226-Dati!$C$46&gt;0,D226-Dati!$C$46,0)*Dati!$D$47,(Dati!$D$46-Dati!$C$46)*Dati!$D$47)+IF(IF(D226-Dati!$D$46&gt;0,D226-Dati!$D$46,0)&lt;(Dati!$E$46-Dati!$D$46),IF(D226-Dati!$D$46&gt;0,D226-Dati!$D$46,0)*Dati!$E$47,(Dati!$E$46-Dati!$D$46)*Dati!$E$47)+IF(D226-Dati!$E$46&gt;0,D226-Dati!$E$46,0)*Dati!$F$47),0)</f>
        <v>17224.233333333334</v>
      </c>
      <c r="F226" s="3">
        <f t="shared" si="76"/>
        <v>24155.766666666666</v>
      </c>
      <c r="G226" s="39">
        <f t="shared" si="83"/>
        <v>1</v>
      </c>
      <c r="H226" s="39">
        <f t="shared" si="84"/>
        <v>0</v>
      </c>
      <c r="I226" s="39">
        <f t="shared" si="85"/>
        <v>0</v>
      </c>
      <c r="J226" s="39">
        <f t="shared" si="86"/>
        <v>0</v>
      </c>
      <c r="K226" s="37">
        <f>G226*Dati!$F$9+H226*Dati!$F$10+I226*Dati!$F$11+Simulazione!J226*Dati!$F$12</f>
        <v>450</v>
      </c>
      <c r="L226" s="37">
        <f>G226*Dati!$H$9+H226*Dati!$H$10+I226*Dati!$H$11+Simulazione!J226*Dati!$H$12</f>
        <v>1</v>
      </c>
      <c r="M226" s="9">
        <f>G226*Dati!$E$9+H226*Dati!$E$10+I226*Dati!$E$11+Simulazione!J226*Dati!$E$12</f>
        <v>8000</v>
      </c>
      <c r="N226" s="9">
        <f>IF(G226-G225=0,0,(G226-G225)*Dati!$J$9)+IF(H226-H225=0,0,(H226-H225)*Dati!$J$10)+IF(I226-I225=0,0,(I226-I225)*Dati!$J$11)+IF(J226-J225=0,0,(J226-J225)*Dati!$J$12)</f>
        <v>0</v>
      </c>
      <c r="O226" s="34">
        <f t="shared" si="91"/>
        <v>0</v>
      </c>
      <c r="P226" s="34">
        <f t="shared" si="92"/>
        <v>0</v>
      </c>
      <c r="Q226" s="34">
        <f t="shared" si="93"/>
        <v>0</v>
      </c>
      <c r="R226" s="34">
        <f t="shared" si="94"/>
        <v>1</v>
      </c>
      <c r="S226" s="40">
        <f t="shared" si="77"/>
        <v>1</v>
      </c>
      <c r="T226" s="43">
        <f t="shared" si="78"/>
        <v>1</v>
      </c>
      <c r="U226" s="3">
        <f>O226*Dati!$B$3+Simulazione!P226*Dati!$B$4+Simulazione!Q226*Dati!$B$5+Simulazione!R226*Dati!$B$6</f>
        <v>40000</v>
      </c>
      <c r="V226" s="35">
        <f>IF(R226*Dati!$Q$6&lt;K226,R226*Dati!$Q$6,K226)</f>
        <v>108</v>
      </c>
      <c r="W226" s="35">
        <f>IF(R226*Dati!$P$6+SUM(V226:V226)&lt;K226,R226*Dati!$P$6,K226-SUM(V226:V226))</f>
        <v>132</v>
      </c>
      <c r="X226" s="35">
        <f>IF(R226*Dati!$O$6+SUM(V226:W226)&lt;K226,R226*Dati!$O$6,K226-SUM(V226:W226))</f>
        <v>0</v>
      </c>
      <c r="Y226" s="35">
        <f>IF(R226*Dati!$N$6+SUM(V226:X226)&lt;K226,R226*Dati!$N$6,K226-SUM(V226:X226))</f>
        <v>0</v>
      </c>
      <c r="Z226" s="35">
        <f>IF($Q226*Dati!$Q$5+SUM(V226:Y226)&lt;$K226,$Q226*Dati!$Q$5,$K226-SUM(V226:Y226))</f>
        <v>0</v>
      </c>
      <c r="AA226" s="35">
        <f>IF($Q226*Dati!$P$5+SUM(V226:Z226)&lt;$K226,$Q226*Dati!$P$5,$K226-SUM(V226:Z226))</f>
        <v>0</v>
      </c>
      <c r="AB226" s="35">
        <f>IF($Q226*Dati!$O$5+SUM(V226:AA226)&lt;$K226,$Q226*Dati!$O$5,$K226-SUM(V226:AA226))</f>
        <v>0</v>
      </c>
      <c r="AC226" s="35">
        <f>IF($Q226*Dati!$N$5+SUM(V226:AB226)&lt;$K226,$Q226*Dati!$N$5,$K226-SUM(V226:AB226))</f>
        <v>0</v>
      </c>
      <c r="AD226" s="35">
        <f>IF($P226*Dati!$Q$4+SUM(V226:AC226)&lt;$K226,$P226*Dati!$Q$4,$K226-SUM(V226:AC226))</f>
        <v>0</v>
      </c>
      <c r="AE226" s="35">
        <f>IF($P226*Dati!$P$4+SUM(V226:AD226)&lt;$K226,$P226*Dati!$P$4,$K226-SUM(V226:AD226))</f>
        <v>0</v>
      </c>
      <c r="AF226" s="35">
        <f>IF($P226*Dati!$O$4+SUM(V226:AE226)&lt;$K226,$P226*Dati!$O$4,$K226-SUM(V226:AE226))</f>
        <v>0</v>
      </c>
      <c r="AG226" s="35">
        <f>IF($P226*Dati!$N$4+SUM(V226:AF226)&lt;$K226,$P226*Dati!$N$4,$K226-SUM(V226:AF226))</f>
        <v>0</v>
      </c>
      <c r="AH226" s="35">
        <f>IF($O226*Dati!$Q$3+SUM(V226:AG226)&lt;$K226,$O226*Dati!$Q$3,$K226-SUM(V226:AG226))</f>
        <v>0</v>
      </c>
      <c r="AI226" s="35">
        <f>IF($O226*Dati!$P$3+SUM(V226:AH226)&lt;$K226,$O226*Dati!$P$3,$K226-SUM(V226:AH226))</f>
        <v>0</v>
      </c>
      <c r="AJ226" s="35">
        <f>IF($O226*Dati!$O$3+SUM(V226:AI226)&lt;$K226,$O226*Dati!$O$3,$K226-SUM(V226:AI226))</f>
        <v>0</v>
      </c>
      <c r="AK226" s="35">
        <f>IF($O226*Dati!$N$3+SUM(V226:AJ226)&lt;$K226,$O226*Dati!$N$3,$K226-SUM(V226:AJ226))</f>
        <v>0</v>
      </c>
      <c r="AL226" s="35">
        <f t="shared" si="79"/>
        <v>240</v>
      </c>
      <c r="AM226" s="3">
        <f>(V226*Dati!$U$6+W226*Dati!$T$6+X226*Dati!$S$6+Y226*Dati!$R$6)+(Z226*Dati!$U$5+AA226*Dati!$T$5+AB226*Dati!$S$5+AC226*Dati!$R$5)+(AD226*Dati!$U$4+AE226*Dati!$T$4+AF226*Dati!$S$4+AG226*Dati!$R$4)+(AH226*Dati!$U$3+AI226*Dati!$T$3+AJ226*Dati!$S$3+AK226*Dati!$R$3)</f>
        <v>91380</v>
      </c>
      <c r="AN226" s="34">
        <f t="shared" si="87"/>
        <v>1</v>
      </c>
      <c r="AO226" s="34">
        <f t="shared" si="87"/>
        <v>0</v>
      </c>
      <c r="AP226" s="34">
        <f t="shared" si="89"/>
        <v>0</v>
      </c>
      <c r="AQ226" s="34">
        <f t="shared" si="90"/>
        <v>0</v>
      </c>
      <c r="AR226" s="6">
        <f>AN226*Dati!$B$21+AO226*Dati!$B$22+AP226*Dati!$B$23+AQ226*Dati!$B$24</f>
        <v>2000</v>
      </c>
    </row>
    <row r="227" spans="1:44" x14ac:dyDescent="0.25">
      <c r="A227" s="49"/>
      <c r="B227" s="11">
        <f t="shared" si="80"/>
        <v>225</v>
      </c>
      <c r="C227" s="3">
        <f t="shared" si="81"/>
        <v>5378115.9666666565</v>
      </c>
      <c r="D227" s="3">
        <f t="shared" si="82"/>
        <v>41380</v>
      </c>
      <c r="E227" s="3">
        <f>IF(D227&gt;0,(IF(D227&lt;Dati!$B$46,D227*Dati!$B$47,Dati!$B$46*Dati!$B$47)+IF(IF(D227-Dati!$B$46&gt;0,D227-Dati!$B$46,0)&lt;(Dati!$C$46-Dati!$B$46),IF(D227-Dati!$B$46&gt;0,D227-Dati!$B$46,0)*Dati!$C$47,(Dati!$C$46-Dati!$B$46)*Dati!$C$47)+IF(IF(D227-Dati!$C$46&gt;0,D227-Dati!$C$46,0)&lt;(Dati!$D$46-Dati!$C$46),IF(D227-Dati!$C$46&gt;0,D227-Dati!$C$46,0)*Dati!$D$47,(Dati!$D$46-Dati!$C$46)*Dati!$D$47)+IF(IF(D227-Dati!$D$46&gt;0,D227-Dati!$D$46,0)&lt;(Dati!$E$46-Dati!$D$46),IF(D227-Dati!$D$46&gt;0,D227-Dati!$D$46,0)*Dati!$E$47,(Dati!$E$46-Dati!$D$46)*Dati!$E$47)+IF(D227-Dati!$E$46&gt;0,D227-Dati!$E$46,0)*Dati!$F$47),0)</f>
        <v>17224.233333333334</v>
      </c>
      <c r="F227" s="3">
        <f t="shared" si="76"/>
        <v>24155.766666666666</v>
      </c>
      <c r="G227" s="39">
        <f t="shared" si="83"/>
        <v>1</v>
      </c>
      <c r="H227" s="39">
        <f t="shared" si="84"/>
        <v>0</v>
      </c>
      <c r="I227" s="39">
        <f t="shared" si="85"/>
        <v>0</v>
      </c>
      <c r="J227" s="39">
        <f t="shared" si="86"/>
        <v>0</v>
      </c>
      <c r="K227" s="37">
        <f>G227*Dati!$F$9+H227*Dati!$F$10+I227*Dati!$F$11+Simulazione!J227*Dati!$F$12</f>
        <v>450</v>
      </c>
      <c r="L227" s="37">
        <f>G227*Dati!$H$9+H227*Dati!$H$10+I227*Dati!$H$11+Simulazione!J227*Dati!$H$12</f>
        <v>1</v>
      </c>
      <c r="M227" s="9">
        <f>G227*Dati!$E$9+H227*Dati!$E$10+I227*Dati!$E$11+Simulazione!J227*Dati!$E$12</f>
        <v>8000</v>
      </c>
      <c r="N227" s="9">
        <f>IF(G227-G226=0,0,(G227-G226)*Dati!$J$9)+IF(H227-H226=0,0,(H227-H226)*Dati!$J$10)+IF(I227-I226=0,0,(I227-I226)*Dati!$J$11)+IF(J227-J226=0,0,(J227-J226)*Dati!$J$12)</f>
        <v>0</v>
      </c>
      <c r="O227" s="34">
        <f t="shared" si="91"/>
        <v>0</v>
      </c>
      <c r="P227" s="34">
        <f t="shared" si="92"/>
        <v>0</v>
      </c>
      <c r="Q227" s="34">
        <f t="shared" si="93"/>
        <v>0</v>
      </c>
      <c r="R227" s="34">
        <f t="shared" si="94"/>
        <v>1</v>
      </c>
      <c r="S227" s="40">
        <f t="shared" si="77"/>
        <v>1</v>
      </c>
      <c r="T227" s="43">
        <f t="shared" si="78"/>
        <v>1</v>
      </c>
      <c r="U227" s="3">
        <f>O227*Dati!$B$3+Simulazione!P227*Dati!$B$4+Simulazione!Q227*Dati!$B$5+Simulazione!R227*Dati!$B$6</f>
        <v>40000</v>
      </c>
      <c r="V227" s="35">
        <f>IF(R227*Dati!$Q$6&lt;K227,R227*Dati!$Q$6,K227)</f>
        <v>108</v>
      </c>
      <c r="W227" s="35">
        <f>IF(R227*Dati!$P$6+SUM(V227:V227)&lt;K227,R227*Dati!$P$6,K227-SUM(V227:V227))</f>
        <v>132</v>
      </c>
      <c r="X227" s="35">
        <f>IF(R227*Dati!$O$6+SUM(V227:W227)&lt;K227,R227*Dati!$O$6,K227-SUM(V227:W227))</f>
        <v>0</v>
      </c>
      <c r="Y227" s="35">
        <f>IF(R227*Dati!$N$6+SUM(V227:X227)&lt;K227,R227*Dati!$N$6,K227-SUM(V227:X227))</f>
        <v>0</v>
      </c>
      <c r="Z227" s="35">
        <f>IF($Q227*Dati!$Q$5+SUM(V227:Y227)&lt;$K227,$Q227*Dati!$Q$5,$K227-SUM(V227:Y227))</f>
        <v>0</v>
      </c>
      <c r="AA227" s="35">
        <f>IF($Q227*Dati!$P$5+SUM(V227:Z227)&lt;$K227,$Q227*Dati!$P$5,$K227-SUM(V227:Z227))</f>
        <v>0</v>
      </c>
      <c r="AB227" s="35">
        <f>IF($Q227*Dati!$O$5+SUM(V227:AA227)&lt;$K227,$Q227*Dati!$O$5,$K227-SUM(V227:AA227))</f>
        <v>0</v>
      </c>
      <c r="AC227" s="35">
        <f>IF($Q227*Dati!$N$5+SUM(V227:AB227)&lt;$K227,$Q227*Dati!$N$5,$K227-SUM(V227:AB227))</f>
        <v>0</v>
      </c>
      <c r="AD227" s="35">
        <f>IF($P227*Dati!$Q$4+SUM(V227:AC227)&lt;$K227,$P227*Dati!$Q$4,$K227-SUM(V227:AC227))</f>
        <v>0</v>
      </c>
      <c r="AE227" s="35">
        <f>IF($P227*Dati!$P$4+SUM(V227:AD227)&lt;$K227,$P227*Dati!$P$4,$K227-SUM(V227:AD227))</f>
        <v>0</v>
      </c>
      <c r="AF227" s="35">
        <f>IF($P227*Dati!$O$4+SUM(V227:AE227)&lt;$K227,$P227*Dati!$O$4,$K227-SUM(V227:AE227))</f>
        <v>0</v>
      </c>
      <c r="AG227" s="35">
        <f>IF($P227*Dati!$N$4+SUM(V227:AF227)&lt;$K227,$P227*Dati!$N$4,$K227-SUM(V227:AF227))</f>
        <v>0</v>
      </c>
      <c r="AH227" s="35">
        <f>IF($O227*Dati!$Q$3+SUM(V227:AG227)&lt;$K227,$O227*Dati!$Q$3,$K227-SUM(V227:AG227))</f>
        <v>0</v>
      </c>
      <c r="AI227" s="35">
        <f>IF($O227*Dati!$P$3+SUM(V227:AH227)&lt;$K227,$O227*Dati!$P$3,$K227-SUM(V227:AH227))</f>
        <v>0</v>
      </c>
      <c r="AJ227" s="35">
        <f>IF($O227*Dati!$O$3+SUM(V227:AI227)&lt;$K227,$O227*Dati!$O$3,$K227-SUM(V227:AI227))</f>
        <v>0</v>
      </c>
      <c r="AK227" s="35">
        <f>IF($O227*Dati!$N$3+SUM(V227:AJ227)&lt;$K227,$O227*Dati!$N$3,$K227-SUM(V227:AJ227))</f>
        <v>0</v>
      </c>
      <c r="AL227" s="35">
        <f t="shared" si="79"/>
        <v>240</v>
      </c>
      <c r="AM227" s="3">
        <f>(V227*Dati!$U$6+W227*Dati!$T$6+X227*Dati!$S$6+Y227*Dati!$R$6)+(Z227*Dati!$U$5+AA227*Dati!$T$5+AB227*Dati!$S$5+AC227*Dati!$R$5)+(AD227*Dati!$U$4+AE227*Dati!$T$4+AF227*Dati!$S$4+AG227*Dati!$R$4)+(AH227*Dati!$U$3+AI227*Dati!$T$3+AJ227*Dati!$S$3+AK227*Dati!$R$3)</f>
        <v>91380</v>
      </c>
      <c r="AN227" s="34">
        <f t="shared" si="87"/>
        <v>1</v>
      </c>
      <c r="AO227" s="34">
        <f t="shared" si="87"/>
        <v>0</v>
      </c>
      <c r="AP227" s="34">
        <f t="shared" si="89"/>
        <v>0</v>
      </c>
      <c r="AQ227" s="34">
        <f t="shared" si="90"/>
        <v>0</v>
      </c>
      <c r="AR227" s="6">
        <f>AN227*Dati!$B$21+AO227*Dati!$B$22+AP227*Dati!$B$23+AQ227*Dati!$B$24</f>
        <v>2000</v>
      </c>
    </row>
    <row r="228" spans="1:44" x14ac:dyDescent="0.25">
      <c r="A228" s="49"/>
      <c r="B228" s="11">
        <f t="shared" si="80"/>
        <v>226</v>
      </c>
      <c r="C228" s="3">
        <f t="shared" si="81"/>
        <v>5402271.7333333232</v>
      </c>
      <c r="D228" s="3">
        <f t="shared" si="82"/>
        <v>41380</v>
      </c>
      <c r="E228" s="3">
        <f>IF(D228&gt;0,(IF(D228&lt;Dati!$B$46,D228*Dati!$B$47,Dati!$B$46*Dati!$B$47)+IF(IF(D228-Dati!$B$46&gt;0,D228-Dati!$B$46,0)&lt;(Dati!$C$46-Dati!$B$46),IF(D228-Dati!$B$46&gt;0,D228-Dati!$B$46,0)*Dati!$C$47,(Dati!$C$46-Dati!$B$46)*Dati!$C$47)+IF(IF(D228-Dati!$C$46&gt;0,D228-Dati!$C$46,0)&lt;(Dati!$D$46-Dati!$C$46),IF(D228-Dati!$C$46&gt;0,D228-Dati!$C$46,0)*Dati!$D$47,(Dati!$D$46-Dati!$C$46)*Dati!$D$47)+IF(IF(D228-Dati!$D$46&gt;0,D228-Dati!$D$46,0)&lt;(Dati!$E$46-Dati!$D$46),IF(D228-Dati!$D$46&gt;0,D228-Dati!$D$46,0)*Dati!$E$47,(Dati!$E$46-Dati!$D$46)*Dati!$E$47)+IF(D228-Dati!$E$46&gt;0,D228-Dati!$E$46,0)*Dati!$F$47),0)</f>
        <v>17224.233333333334</v>
      </c>
      <c r="F228" s="3">
        <f t="shared" si="76"/>
        <v>24155.766666666666</v>
      </c>
      <c r="G228" s="39">
        <f t="shared" si="83"/>
        <v>1</v>
      </c>
      <c r="H228" s="39">
        <f t="shared" si="84"/>
        <v>0</v>
      </c>
      <c r="I228" s="39">
        <f t="shared" si="85"/>
        <v>0</v>
      </c>
      <c r="J228" s="39">
        <f t="shared" si="86"/>
        <v>0</v>
      </c>
      <c r="K228" s="37">
        <f>G228*Dati!$F$9+H228*Dati!$F$10+I228*Dati!$F$11+Simulazione!J228*Dati!$F$12</f>
        <v>450</v>
      </c>
      <c r="L228" s="37">
        <f>G228*Dati!$H$9+H228*Dati!$H$10+I228*Dati!$H$11+Simulazione!J228*Dati!$H$12</f>
        <v>1</v>
      </c>
      <c r="M228" s="9">
        <f>G228*Dati!$E$9+H228*Dati!$E$10+I228*Dati!$E$11+Simulazione!J228*Dati!$E$12</f>
        <v>8000</v>
      </c>
      <c r="N228" s="9">
        <f>IF(G228-G227=0,0,(G228-G227)*Dati!$J$9)+IF(H228-H227=0,0,(H228-H227)*Dati!$J$10)+IF(I228-I227=0,0,(I228-I227)*Dati!$J$11)+IF(J228-J227=0,0,(J228-J227)*Dati!$J$12)</f>
        <v>0</v>
      </c>
      <c r="O228" s="34">
        <f t="shared" si="91"/>
        <v>0</v>
      </c>
      <c r="P228" s="34">
        <f t="shared" si="92"/>
        <v>0</v>
      </c>
      <c r="Q228" s="34">
        <f t="shared" si="93"/>
        <v>0</v>
      </c>
      <c r="R228" s="34">
        <f t="shared" si="94"/>
        <v>1</v>
      </c>
      <c r="S228" s="40">
        <f t="shared" si="77"/>
        <v>1</v>
      </c>
      <c r="T228" s="43">
        <f t="shared" si="78"/>
        <v>1</v>
      </c>
      <c r="U228" s="3">
        <f>O228*Dati!$B$3+Simulazione!P228*Dati!$B$4+Simulazione!Q228*Dati!$B$5+Simulazione!R228*Dati!$B$6</f>
        <v>40000</v>
      </c>
      <c r="V228" s="35">
        <f>IF(R228*Dati!$Q$6&lt;K228,R228*Dati!$Q$6,K228)</f>
        <v>108</v>
      </c>
      <c r="W228" s="35">
        <f>IF(R228*Dati!$P$6+SUM(V228:V228)&lt;K228,R228*Dati!$P$6,K228-SUM(V228:V228))</f>
        <v>132</v>
      </c>
      <c r="X228" s="35">
        <f>IF(R228*Dati!$O$6+SUM(V228:W228)&lt;K228,R228*Dati!$O$6,K228-SUM(V228:W228))</f>
        <v>0</v>
      </c>
      <c r="Y228" s="35">
        <f>IF(R228*Dati!$N$6+SUM(V228:X228)&lt;K228,R228*Dati!$N$6,K228-SUM(V228:X228))</f>
        <v>0</v>
      </c>
      <c r="Z228" s="35">
        <f>IF($Q228*Dati!$Q$5+SUM(V228:Y228)&lt;$K228,$Q228*Dati!$Q$5,$K228-SUM(V228:Y228))</f>
        <v>0</v>
      </c>
      <c r="AA228" s="35">
        <f>IF($Q228*Dati!$P$5+SUM(V228:Z228)&lt;$K228,$Q228*Dati!$P$5,$K228-SUM(V228:Z228))</f>
        <v>0</v>
      </c>
      <c r="AB228" s="35">
        <f>IF($Q228*Dati!$O$5+SUM(V228:AA228)&lt;$K228,$Q228*Dati!$O$5,$K228-SUM(V228:AA228))</f>
        <v>0</v>
      </c>
      <c r="AC228" s="35">
        <f>IF($Q228*Dati!$N$5+SUM(V228:AB228)&lt;$K228,$Q228*Dati!$N$5,$K228-SUM(V228:AB228))</f>
        <v>0</v>
      </c>
      <c r="AD228" s="35">
        <f>IF($P228*Dati!$Q$4+SUM(V228:AC228)&lt;$K228,$P228*Dati!$Q$4,$K228-SUM(V228:AC228))</f>
        <v>0</v>
      </c>
      <c r="AE228" s="35">
        <f>IF($P228*Dati!$P$4+SUM(V228:AD228)&lt;$K228,$P228*Dati!$P$4,$K228-SUM(V228:AD228))</f>
        <v>0</v>
      </c>
      <c r="AF228" s="35">
        <f>IF($P228*Dati!$O$4+SUM(V228:AE228)&lt;$K228,$P228*Dati!$O$4,$K228-SUM(V228:AE228))</f>
        <v>0</v>
      </c>
      <c r="AG228" s="35">
        <f>IF($P228*Dati!$N$4+SUM(V228:AF228)&lt;$K228,$P228*Dati!$N$4,$K228-SUM(V228:AF228))</f>
        <v>0</v>
      </c>
      <c r="AH228" s="35">
        <f>IF($O228*Dati!$Q$3+SUM(V228:AG228)&lt;$K228,$O228*Dati!$Q$3,$K228-SUM(V228:AG228))</f>
        <v>0</v>
      </c>
      <c r="AI228" s="35">
        <f>IF($O228*Dati!$P$3+SUM(V228:AH228)&lt;$K228,$O228*Dati!$P$3,$K228-SUM(V228:AH228))</f>
        <v>0</v>
      </c>
      <c r="AJ228" s="35">
        <f>IF($O228*Dati!$O$3+SUM(V228:AI228)&lt;$K228,$O228*Dati!$O$3,$K228-SUM(V228:AI228))</f>
        <v>0</v>
      </c>
      <c r="AK228" s="35">
        <f>IF($O228*Dati!$N$3+SUM(V228:AJ228)&lt;$K228,$O228*Dati!$N$3,$K228-SUM(V228:AJ228))</f>
        <v>0</v>
      </c>
      <c r="AL228" s="35">
        <f t="shared" si="79"/>
        <v>240</v>
      </c>
      <c r="AM228" s="3">
        <f>(V228*Dati!$U$6+W228*Dati!$T$6+X228*Dati!$S$6+Y228*Dati!$R$6)+(Z228*Dati!$U$5+AA228*Dati!$T$5+AB228*Dati!$S$5+AC228*Dati!$R$5)+(AD228*Dati!$U$4+AE228*Dati!$T$4+AF228*Dati!$S$4+AG228*Dati!$R$4)+(AH228*Dati!$U$3+AI228*Dati!$T$3+AJ228*Dati!$S$3+AK228*Dati!$R$3)</f>
        <v>91380</v>
      </c>
      <c r="AN228" s="34">
        <f t="shared" si="87"/>
        <v>1</v>
      </c>
      <c r="AO228" s="34">
        <f t="shared" si="87"/>
        <v>0</v>
      </c>
      <c r="AP228" s="34">
        <f t="shared" si="89"/>
        <v>0</v>
      </c>
      <c r="AQ228" s="34">
        <f t="shared" si="90"/>
        <v>0</v>
      </c>
      <c r="AR228" s="6">
        <f>AN228*Dati!$B$21+AO228*Dati!$B$22+AP228*Dati!$B$23+AQ228*Dati!$B$24</f>
        <v>2000</v>
      </c>
    </row>
    <row r="229" spans="1:44" x14ac:dyDescent="0.25">
      <c r="A229" s="49"/>
      <c r="B229" s="11">
        <f t="shared" si="80"/>
        <v>227</v>
      </c>
      <c r="C229" s="3">
        <f t="shared" si="81"/>
        <v>5426427.4999999898</v>
      </c>
      <c r="D229" s="3">
        <f t="shared" si="82"/>
        <v>41380</v>
      </c>
      <c r="E229" s="3">
        <f>IF(D229&gt;0,(IF(D229&lt;Dati!$B$46,D229*Dati!$B$47,Dati!$B$46*Dati!$B$47)+IF(IF(D229-Dati!$B$46&gt;0,D229-Dati!$B$46,0)&lt;(Dati!$C$46-Dati!$B$46),IF(D229-Dati!$B$46&gt;0,D229-Dati!$B$46,0)*Dati!$C$47,(Dati!$C$46-Dati!$B$46)*Dati!$C$47)+IF(IF(D229-Dati!$C$46&gt;0,D229-Dati!$C$46,0)&lt;(Dati!$D$46-Dati!$C$46),IF(D229-Dati!$C$46&gt;0,D229-Dati!$C$46,0)*Dati!$D$47,(Dati!$D$46-Dati!$C$46)*Dati!$D$47)+IF(IF(D229-Dati!$D$46&gt;0,D229-Dati!$D$46,0)&lt;(Dati!$E$46-Dati!$D$46),IF(D229-Dati!$D$46&gt;0,D229-Dati!$D$46,0)*Dati!$E$47,(Dati!$E$46-Dati!$D$46)*Dati!$E$47)+IF(D229-Dati!$E$46&gt;0,D229-Dati!$E$46,0)*Dati!$F$47),0)</f>
        <v>17224.233333333334</v>
      </c>
      <c r="F229" s="3">
        <f t="shared" si="76"/>
        <v>24155.766666666666</v>
      </c>
      <c r="G229" s="39">
        <f t="shared" si="83"/>
        <v>1</v>
      </c>
      <c r="H229" s="39">
        <f t="shared" si="84"/>
        <v>0</v>
      </c>
      <c r="I229" s="39">
        <f t="shared" si="85"/>
        <v>0</v>
      </c>
      <c r="J229" s="39">
        <f t="shared" si="86"/>
        <v>0</v>
      </c>
      <c r="K229" s="37">
        <f>G229*Dati!$F$9+H229*Dati!$F$10+I229*Dati!$F$11+Simulazione!J229*Dati!$F$12</f>
        <v>450</v>
      </c>
      <c r="L229" s="37">
        <f>G229*Dati!$H$9+H229*Dati!$H$10+I229*Dati!$H$11+Simulazione!J229*Dati!$H$12</f>
        <v>1</v>
      </c>
      <c r="M229" s="9">
        <f>G229*Dati!$E$9+H229*Dati!$E$10+I229*Dati!$E$11+Simulazione!J229*Dati!$E$12</f>
        <v>8000</v>
      </c>
      <c r="N229" s="9">
        <f>IF(G229-G228=0,0,(G229-G228)*Dati!$J$9)+IF(H229-H228=0,0,(H229-H228)*Dati!$J$10)+IF(I229-I228=0,0,(I229-I228)*Dati!$J$11)+IF(J229-J228=0,0,(J229-J228)*Dati!$J$12)</f>
        <v>0</v>
      </c>
      <c r="O229" s="34">
        <f t="shared" si="91"/>
        <v>0</v>
      </c>
      <c r="P229" s="34">
        <f t="shared" si="92"/>
        <v>0</v>
      </c>
      <c r="Q229" s="34">
        <f t="shared" si="93"/>
        <v>0</v>
      </c>
      <c r="R229" s="34">
        <f t="shared" si="94"/>
        <v>1</v>
      </c>
      <c r="S229" s="40">
        <f t="shared" si="77"/>
        <v>1</v>
      </c>
      <c r="T229" s="43">
        <f t="shared" si="78"/>
        <v>1</v>
      </c>
      <c r="U229" s="3">
        <f>O229*Dati!$B$3+Simulazione!P229*Dati!$B$4+Simulazione!Q229*Dati!$B$5+Simulazione!R229*Dati!$B$6</f>
        <v>40000</v>
      </c>
      <c r="V229" s="35">
        <f>IF(R229*Dati!$Q$6&lt;K229,R229*Dati!$Q$6,K229)</f>
        <v>108</v>
      </c>
      <c r="W229" s="35">
        <f>IF(R229*Dati!$P$6+SUM(V229:V229)&lt;K229,R229*Dati!$P$6,K229-SUM(V229:V229))</f>
        <v>132</v>
      </c>
      <c r="X229" s="35">
        <f>IF(R229*Dati!$O$6+SUM(V229:W229)&lt;K229,R229*Dati!$O$6,K229-SUM(V229:W229))</f>
        <v>0</v>
      </c>
      <c r="Y229" s="35">
        <f>IF(R229*Dati!$N$6+SUM(V229:X229)&lt;K229,R229*Dati!$N$6,K229-SUM(V229:X229))</f>
        <v>0</v>
      </c>
      <c r="Z229" s="35">
        <f>IF($Q229*Dati!$Q$5+SUM(V229:Y229)&lt;$K229,$Q229*Dati!$Q$5,$K229-SUM(V229:Y229))</f>
        <v>0</v>
      </c>
      <c r="AA229" s="35">
        <f>IF($Q229*Dati!$P$5+SUM(V229:Z229)&lt;$K229,$Q229*Dati!$P$5,$K229-SUM(V229:Z229))</f>
        <v>0</v>
      </c>
      <c r="AB229" s="35">
        <f>IF($Q229*Dati!$O$5+SUM(V229:AA229)&lt;$K229,$Q229*Dati!$O$5,$K229-SUM(V229:AA229))</f>
        <v>0</v>
      </c>
      <c r="AC229" s="35">
        <f>IF($Q229*Dati!$N$5+SUM(V229:AB229)&lt;$K229,$Q229*Dati!$N$5,$K229-SUM(V229:AB229))</f>
        <v>0</v>
      </c>
      <c r="AD229" s="35">
        <f>IF($P229*Dati!$Q$4+SUM(V229:AC229)&lt;$K229,$P229*Dati!$Q$4,$K229-SUM(V229:AC229))</f>
        <v>0</v>
      </c>
      <c r="AE229" s="35">
        <f>IF($P229*Dati!$P$4+SUM(V229:AD229)&lt;$K229,$P229*Dati!$P$4,$K229-SUM(V229:AD229))</f>
        <v>0</v>
      </c>
      <c r="AF229" s="35">
        <f>IF($P229*Dati!$O$4+SUM(V229:AE229)&lt;$K229,$P229*Dati!$O$4,$K229-SUM(V229:AE229))</f>
        <v>0</v>
      </c>
      <c r="AG229" s="35">
        <f>IF($P229*Dati!$N$4+SUM(V229:AF229)&lt;$K229,$P229*Dati!$N$4,$K229-SUM(V229:AF229))</f>
        <v>0</v>
      </c>
      <c r="AH229" s="35">
        <f>IF($O229*Dati!$Q$3+SUM(V229:AG229)&lt;$K229,$O229*Dati!$Q$3,$K229-SUM(V229:AG229))</f>
        <v>0</v>
      </c>
      <c r="AI229" s="35">
        <f>IF($O229*Dati!$P$3+SUM(V229:AH229)&lt;$K229,$O229*Dati!$P$3,$K229-SUM(V229:AH229))</f>
        <v>0</v>
      </c>
      <c r="AJ229" s="35">
        <f>IF($O229*Dati!$O$3+SUM(V229:AI229)&lt;$K229,$O229*Dati!$O$3,$K229-SUM(V229:AI229))</f>
        <v>0</v>
      </c>
      <c r="AK229" s="35">
        <f>IF($O229*Dati!$N$3+SUM(V229:AJ229)&lt;$K229,$O229*Dati!$N$3,$K229-SUM(V229:AJ229))</f>
        <v>0</v>
      </c>
      <c r="AL229" s="35">
        <f t="shared" si="79"/>
        <v>240</v>
      </c>
      <c r="AM229" s="3">
        <f>(V229*Dati!$U$6+W229*Dati!$T$6+X229*Dati!$S$6+Y229*Dati!$R$6)+(Z229*Dati!$U$5+AA229*Dati!$T$5+AB229*Dati!$S$5+AC229*Dati!$R$5)+(AD229*Dati!$U$4+AE229*Dati!$T$4+AF229*Dati!$S$4+AG229*Dati!$R$4)+(AH229*Dati!$U$3+AI229*Dati!$T$3+AJ229*Dati!$S$3+AK229*Dati!$R$3)</f>
        <v>91380</v>
      </c>
      <c r="AN229" s="34">
        <f t="shared" si="87"/>
        <v>1</v>
      </c>
      <c r="AO229" s="34">
        <f t="shared" si="87"/>
        <v>0</v>
      </c>
      <c r="AP229" s="34">
        <f t="shared" si="89"/>
        <v>0</v>
      </c>
      <c r="AQ229" s="34">
        <f t="shared" si="90"/>
        <v>0</v>
      </c>
      <c r="AR229" s="6">
        <f>AN229*Dati!$B$21+AO229*Dati!$B$22+AP229*Dati!$B$23+AQ229*Dati!$B$24</f>
        <v>2000</v>
      </c>
    </row>
    <row r="230" spans="1:44" x14ac:dyDescent="0.25">
      <c r="A230" s="50"/>
      <c r="B230" s="11">
        <f t="shared" si="80"/>
        <v>228</v>
      </c>
      <c r="C230" s="3">
        <f t="shared" si="81"/>
        <v>5450583.2666666564</v>
      </c>
      <c r="D230" s="3">
        <f t="shared" si="82"/>
        <v>41380</v>
      </c>
      <c r="E230" s="3">
        <f>IF(D230&gt;0,(IF(D230&lt;Dati!$B$46,D230*Dati!$B$47,Dati!$B$46*Dati!$B$47)+IF(IF(D230-Dati!$B$46&gt;0,D230-Dati!$B$46,0)&lt;(Dati!$C$46-Dati!$B$46),IF(D230-Dati!$B$46&gt;0,D230-Dati!$B$46,0)*Dati!$C$47,(Dati!$C$46-Dati!$B$46)*Dati!$C$47)+IF(IF(D230-Dati!$C$46&gt;0,D230-Dati!$C$46,0)&lt;(Dati!$D$46-Dati!$C$46),IF(D230-Dati!$C$46&gt;0,D230-Dati!$C$46,0)*Dati!$D$47,(Dati!$D$46-Dati!$C$46)*Dati!$D$47)+IF(IF(D230-Dati!$D$46&gt;0,D230-Dati!$D$46,0)&lt;(Dati!$E$46-Dati!$D$46),IF(D230-Dati!$D$46&gt;0,D230-Dati!$D$46,0)*Dati!$E$47,(Dati!$E$46-Dati!$D$46)*Dati!$E$47)+IF(D230-Dati!$E$46&gt;0,D230-Dati!$E$46,0)*Dati!$F$47),0)</f>
        <v>17224.233333333334</v>
      </c>
      <c r="F230" s="3">
        <f t="shared" si="76"/>
        <v>24155.766666666666</v>
      </c>
      <c r="G230" s="39">
        <f t="shared" si="83"/>
        <v>1</v>
      </c>
      <c r="H230" s="39">
        <f t="shared" si="84"/>
        <v>0</v>
      </c>
      <c r="I230" s="39">
        <f t="shared" si="85"/>
        <v>0</v>
      </c>
      <c r="J230" s="39">
        <f t="shared" si="86"/>
        <v>0</v>
      </c>
      <c r="K230" s="37">
        <f>G230*Dati!$F$9+H230*Dati!$F$10+I230*Dati!$F$11+Simulazione!J230*Dati!$F$12</f>
        <v>450</v>
      </c>
      <c r="L230" s="37">
        <f>G230*Dati!$H$9+H230*Dati!$H$10+I230*Dati!$H$11+Simulazione!J230*Dati!$H$12</f>
        <v>1</v>
      </c>
      <c r="M230" s="9">
        <f>G230*Dati!$E$9+H230*Dati!$E$10+I230*Dati!$E$11+Simulazione!J230*Dati!$E$12</f>
        <v>8000</v>
      </c>
      <c r="N230" s="9">
        <f>IF(G230-G229=0,0,(G230-G229)*Dati!$J$9)+IF(H230-H229=0,0,(H230-H229)*Dati!$J$10)+IF(I230-I229=0,0,(I230-I229)*Dati!$J$11)+IF(J230-J229=0,0,(J230-J229)*Dati!$J$12)</f>
        <v>0</v>
      </c>
      <c r="O230" s="34">
        <f t="shared" si="91"/>
        <v>0</v>
      </c>
      <c r="P230" s="34">
        <f t="shared" si="92"/>
        <v>0</v>
      </c>
      <c r="Q230" s="34">
        <f t="shared" si="93"/>
        <v>0</v>
      </c>
      <c r="R230" s="34">
        <f t="shared" si="94"/>
        <v>1</v>
      </c>
      <c r="S230" s="40">
        <f t="shared" si="77"/>
        <v>1</v>
      </c>
      <c r="T230" s="43">
        <f t="shared" si="78"/>
        <v>1</v>
      </c>
      <c r="U230" s="3">
        <f>O230*Dati!$B$3+Simulazione!P230*Dati!$B$4+Simulazione!Q230*Dati!$B$5+Simulazione!R230*Dati!$B$6</f>
        <v>40000</v>
      </c>
      <c r="V230" s="35">
        <f>IF(R230*Dati!$Q$6&lt;K230,R230*Dati!$Q$6,K230)</f>
        <v>108</v>
      </c>
      <c r="W230" s="35">
        <f>IF(R230*Dati!$P$6+SUM(V230:V230)&lt;K230,R230*Dati!$P$6,K230-SUM(V230:V230))</f>
        <v>132</v>
      </c>
      <c r="X230" s="35">
        <f>IF(R230*Dati!$O$6+SUM(V230:W230)&lt;K230,R230*Dati!$O$6,K230-SUM(V230:W230))</f>
        <v>0</v>
      </c>
      <c r="Y230" s="35">
        <f>IF(R230*Dati!$N$6+SUM(V230:X230)&lt;K230,R230*Dati!$N$6,K230-SUM(V230:X230))</f>
        <v>0</v>
      </c>
      <c r="Z230" s="35">
        <f>IF($Q230*Dati!$Q$5+SUM(V230:Y230)&lt;$K230,$Q230*Dati!$Q$5,$K230-SUM(V230:Y230))</f>
        <v>0</v>
      </c>
      <c r="AA230" s="35">
        <f>IF($Q230*Dati!$P$5+SUM(V230:Z230)&lt;$K230,$Q230*Dati!$P$5,$K230-SUM(V230:Z230))</f>
        <v>0</v>
      </c>
      <c r="AB230" s="35">
        <f>IF($Q230*Dati!$O$5+SUM(V230:AA230)&lt;$K230,$Q230*Dati!$O$5,$K230-SUM(V230:AA230))</f>
        <v>0</v>
      </c>
      <c r="AC230" s="35">
        <f>IF($Q230*Dati!$N$5+SUM(V230:AB230)&lt;$K230,$Q230*Dati!$N$5,$K230-SUM(V230:AB230))</f>
        <v>0</v>
      </c>
      <c r="AD230" s="35">
        <f>IF($P230*Dati!$Q$4+SUM(V230:AC230)&lt;$K230,$P230*Dati!$Q$4,$K230-SUM(V230:AC230))</f>
        <v>0</v>
      </c>
      <c r="AE230" s="35">
        <f>IF($P230*Dati!$P$4+SUM(V230:AD230)&lt;$K230,$P230*Dati!$P$4,$K230-SUM(V230:AD230))</f>
        <v>0</v>
      </c>
      <c r="AF230" s="35">
        <f>IF($P230*Dati!$O$4+SUM(V230:AE230)&lt;$K230,$P230*Dati!$O$4,$K230-SUM(V230:AE230))</f>
        <v>0</v>
      </c>
      <c r="AG230" s="35">
        <f>IF($P230*Dati!$N$4+SUM(V230:AF230)&lt;$K230,$P230*Dati!$N$4,$K230-SUM(V230:AF230))</f>
        <v>0</v>
      </c>
      <c r="AH230" s="35">
        <f>IF($O230*Dati!$Q$3+SUM(V230:AG230)&lt;$K230,$O230*Dati!$Q$3,$K230-SUM(V230:AG230))</f>
        <v>0</v>
      </c>
      <c r="AI230" s="35">
        <f>IF($O230*Dati!$P$3+SUM(V230:AH230)&lt;$K230,$O230*Dati!$P$3,$K230-SUM(V230:AH230))</f>
        <v>0</v>
      </c>
      <c r="AJ230" s="35">
        <f>IF($O230*Dati!$O$3+SUM(V230:AI230)&lt;$K230,$O230*Dati!$O$3,$K230-SUM(V230:AI230))</f>
        <v>0</v>
      </c>
      <c r="AK230" s="35">
        <f>IF($O230*Dati!$N$3+SUM(V230:AJ230)&lt;$K230,$O230*Dati!$N$3,$K230-SUM(V230:AJ230))</f>
        <v>0</v>
      </c>
      <c r="AL230" s="35">
        <f t="shared" si="79"/>
        <v>240</v>
      </c>
      <c r="AM230" s="3">
        <f>(V230*Dati!$U$6+W230*Dati!$T$6+X230*Dati!$S$6+Y230*Dati!$R$6)+(Z230*Dati!$U$5+AA230*Dati!$T$5+AB230*Dati!$S$5+AC230*Dati!$R$5)+(AD230*Dati!$U$4+AE230*Dati!$T$4+AF230*Dati!$S$4+AG230*Dati!$R$4)+(AH230*Dati!$U$3+AI230*Dati!$T$3+AJ230*Dati!$S$3+AK230*Dati!$R$3)</f>
        <v>91380</v>
      </c>
      <c r="AN230" s="34">
        <f t="shared" si="87"/>
        <v>1</v>
      </c>
      <c r="AO230" s="34">
        <f t="shared" si="87"/>
        <v>0</v>
      </c>
      <c r="AP230" s="34">
        <f t="shared" si="89"/>
        <v>0</v>
      </c>
      <c r="AQ230" s="34">
        <f t="shared" si="90"/>
        <v>0</v>
      </c>
      <c r="AR230" s="6">
        <f>AN230*Dati!$B$21+AO230*Dati!$B$22+AP230*Dati!$B$23+AQ230*Dati!$B$24</f>
        <v>2000</v>
      </c>
    </row>
    <row r="231" spans="1:44" ht="15" customHeight="1" x14ac:dyDescent="0.25">
      <c r="A231" s="48">
        <f t="shared" ref="A231" si="96">A219+1</f>
        <v>20</v>
      </c>
      <c r="B231" s="11">
        <f t="shared" si="80"/>
        <v>229</v>
      </c>
      <c r="C231" s="3">
        <f t="shared" si="81"/>
        <v>5474739.033333323</v>
      </c>
      <c r="D231" s="3">
        <f t="shared" si="82"/>
        <v>41380</v>
      </c>
      <c r="E231" s="3">
        <f>IF(D231&gt;0,(IF(D231&lt;Dati!$B$46,D231*Dati!$B$47,Dati!$B$46*Dati!$B$47)+IF(IF(D231-Dati!$B$46&gt;0,D231-Dati!$B$46,0)&lt;(Dati!$C$46-Dati!$B$46),IF(D231-Dati!$B$46&gt;0,D231-Dati!$B$46,0)*Dati!$C$47,(Dati!$C$46-Dati!$B$46)*Dati!$C$47)+IF(IF(D231-Dati!$C$46&gt;0,D231-Dati!$C$46,0)&lt;(Dati!$D$46-Dati!$C$46),IF(D231-Dati!$C$46&gt;0,D231-Dati!$C$46,0)*Dati!$D$47,(Dati!$D$46-Dati!$C$46)*Dati!$D$47)+IF(IF(D231-Dati!$D$46&gt;0,D231-Dati!$D$46,0)&lt;(Dati!$E$46-Dati!$D$46),IF(D231-Dati!$D$46&gt;0,D231-Dati!$D$46,0)*Dati!$E$47,(Dati!$E$46-Dati!$D$46)*Dati!$E$47)+IF(D231-Dati!$E$46&gt;0,D231-Dati!$E$46,0)*Dati!$F$47),0)</f>
        <v>17224.233333333334</v>
      </c>
      <c r="F231" s="3">
        <f t="shared" si="76"/>
        <v>24155.766666666666</v>
      </c>
      <c r="G231" s="39">
        <f t="shared" si="83"/>
        <v>1</v>
      </c>
      <c r="H231" s="39">
        <f t="shared" si="84"/>
        <v>0</v>
      </c>
      <c r="I231" s="39">
        <f t="shared" si="85"/>
        <v>0</v>
      </c>
      <c r="J231" s="39">
        <f t="shared" si="86"/>
        <v>0</v>
      </c>
      <c r="K231" s="37">
        <f>G231*Dati!$F$9+H231*Dati!$F$10+I231*Dati!$F$11+Simulazione!J231*Dati!$F$12</f>
        <v>450</v>
      </c>
      <c r="L231" s="37">
        <f>G231*Dati!$H$9+H231*Dati!$H$10+I231*Dati!$H$11+Simulazione!J231*Dati!$H$12</f>
        <v>1</v>
      </c>
      <c r="M231" s="9">
        <f>G231*Dati!$E$9+H231*Dati!$E$10+I231*Dati!$E$11+Simulazione!J231*Dati!$E$12</f>
        <v>8000</v>
      </c>
      <c r="N231" s="9">
        <f>IF(G231-G230=0,0,(G231-G230)*Dati!$J$9)+IF(H231-H230=0,0,(H231-H230)*Dati!$J$10)+IF(I231-I230=0,0,(I231-I230)*Dati!$J$11)+IF(J231-J230=0,0,(J231-J230)*Dati!$J$12)</f>
        <v>0</v>
      </c>
      <c r="O231" s="34">
        <f t="shared" si="91"/>
        <v>0</v>
      </c>
      <c r="P231" s="34">
        <f t="shared" si="92"/>
        <v>0</v>
      </c>
      <c r="Q231" s="34">
        <f t="shared" si="93"/>
        <v>0</v>
      </c>
      <c r="R231" s="34">
        <f t="shared" si="94"/>
        <v>1</v>
      </c>
      <c r="S231" s="40">
        <f t="shared" si="77"/>
        <v>1</v>
      </c>
      <c r="T231" s="43">
        <f t="shared" si="78"/>
        <v>1</v>
      </c>
      <c r="U231" s="3">
        <f>O231*Dati!$B$3+Simulazione!P231*Dati!$B$4+Simulazione!Q231*Dati!$B$5+Simulazione!R231*Dati!$B$6</f>
        <v>40000</v>
      </c>
      <c r="V231" s="35">
        <f>IF(R231*Dati!$Q$6&lt;K231,R231*Dati!$Q$6,K231)</f>
        <v>108</v>
      </c>
      <c r="W231" s="35">
        <f>IF(R231*Dati!$P$6+SUM(V231:V231)&lt;K231,R231*Dati!$P$6,K231-SUM(V231:V231))</f>
        <v>132</v>
      </c>
      <c r="X231" s="35">
        <f>IF(R231*Dati!$O$6+SUM(V231:W231)&lt;K231,R231*Dati!$O$6,K231-SUM(V231:W231))</f>
        <v>0</v>
      </c>
      <c r="Y231" s="35">
        <f>IF(R231*Dati!$N$6+SUM(V231:X231)&lt;K231,R231*Dati!$N$6,K231-SUM(V231:X231))</f>
        <v>0</v>
      </c>
      <c r="Z231" s="35">
        <f>IF($Q231*Dati!$Q$5+SUM(V231:Y231)&lt;$K231,$Q231*Dati!$Q$5,$K231-SUM(V231:Y231))</f>
        <v>0</v>
      </c>
      <c r="AA231" s="35">
        <f>IF($Q231*Dati!$P$5+SUM(V231:Z231)&lt;$K231,$Q231*Dati!$P$5,$K231-SUM(V231:Z231))</f>
        <v>0</v>
      </c>
      <c r="AB231" s="35">
        <f>IF($Q231*Dati!$O$5+SUM(V231:AA231)&lt;$K231,$Q231*Dati!$O$5,$K231-SUM(V231:AA231))</f>
        <v>0</v>
      </c>
      <c r="AC231" s="35">
        <f>IF($Q231*Dati!$N$5+SUM(V231:AB231)&lt;$K231,$Q231*Dati!$N$5,$K231-SUM(V231:AB231))</f>
        <v>0</v>
      </c>
      <c r="AD231" s="35">
        <f>IF($P231*Dati!$Q$4+SUM(V231:AC231)&lt;$K231,$P231*Dati!$Q$4,$K231-SUM(V231:AC231))</f>
        <v>0</v>
      </c>
      <c r="AE231" s="35">
        <f>IF($P231*Dati!$P$4+SUM(V231:AD231)&lt;$K231,$P231*Dati!$P$4,$K231-SUM(V231:AD231))</f>
        <v>0</v>
      </c>
      <c r="AF231" s="35">
        <f>IF($P231*Dati!$O$4+SUM(V231:AE231)&lt;$K231,$P231*Dati!$O$4,$K231-SUM(V231:AE231))</f>
        <v>0</v>
      </c>
      <c r="AG231" s="35">
        <f>IF($P231*Dati!$N$4+SUM(V231:AF231)&lt;$K231,$P231*Dati!$N$4,$K231-SUM(V231:AF231))</f>
        <v>0</v>
      </c>
      <c r="AH231" s="35">
        <f>IF($O231*Dati!$Q$3+SUM(V231:AG231)&lt;$K231,$O231*Dati!$Q$3,$K231-SUM(V231:AG231))</f>
        <v>0</v>
      </c>
      <c r="AI231" s="35">
        <f>IF($O231*Dati!$P$3+SUM(V231:AH231)&lt;$K231,$O231*Dati!$P$3,$K231-SUM(V231:AH231))</f>
        <v>0</v>
      </c>
      <c r="AJ231" s="35">
        <f>IF($O231*Dati!$O$3+SUM(V231:AI231)&lt;$K231,$O231*Dati!$O$3,$K231-SUM(V231:AI231))</f>
        <v>0</v>
      </c>
      <c r="AK231" s="35">
        <f>IF($O231*Dati!$N$3+SUM(V231:AJ231)&lt;$K231,$O231*Dati!$N$3,$K231-SUM(V231:AJ231))</f>
        <v>0</v>
      </c>
      <c r="AL231" s="35">
        <f t="shared" si="79"/>
        <v>240</v>
      </c>
      <c r="AM231" s="3">
        <f>(V231*Dati!$U$6+W231*Dati!$T$6+X231*Dati!$S$6+Y231*Dati!$R$6)+(Z231*Dati!$U$5+AA231*Dati!$T$5+AB231*Dati!$S$5+AC231*Dati!$R$5)+(AD231*Dati!$U$4+AE231*Dati!$T$4+AF231*Dati!$S$4+AG231*Dati!$R$4)+(AH231*Dati!$U$3+AI231*Dati!$T$3+AJ231*Dati!$S$3+AK231*Dati!$R$3)</f>
        <v>91380</v>
      </c>
      <c r="AN231" s="34">
        <f t="shared" si="87"/>
        <v>1</v>
      </c>
      <c r="AO231" s="34">
        <f t="shared" si="87"/>
        <v>0</v>
      </c>
      <c r="AP231" s="34">
        <f t="shared" si="89"/>
        <v>0</v>
      </c>
      <c r="AQ231" s="34">
        <f t="shared" si="90"/>
        <v>0</v>
      </c>
      <c r="AR231" s="6">
        <f>AN231*Dati!$B$21+AO231*Dati!$B$22+AP231*Dati!$B$23+AQ231*Dati!$B$24</f>
        <v>2000</v>
      </c>
    </row>
    <row r="232" spans="1:44" x14ac:dyDescent="0.25">
      <c r="A232" s="49"/>
      <c r="B232" s="11">
        <f t="shared" si="80"/>
        <v>230</v>
      </c>
      <c r="C232" s="3">
        <f t="shared" si="81"/>
        <v>5498894.7999999896</v>
      </c>
      <c r="D232" s="3">
        <f t="shared" si="82"/>
        <v>41380</v>
      </c>
      <c r="E232" s="3">
        <f>IF(D232&gt;0,(IF(D232&lt;Dati!$B$46,D232*Dati!$B$47,Dati!$B$46*Dati!$B$47)+IF(IF(D232-Dati!$B$46&gt;0,D232-Dati!$B$46,0)&lt;(Dati!$C$46-Dati!$B$46),IF(D232-Dati!$B$46&gt;0,D232-Dati!$B$46,0)*Dati!$C$47,(Dati!$C$46-Dati!$B$46)*Dati!$C$47)+IF(IF(D232-Dati!$C$46&gt;0,D232-Dati!$C$46,0)&lt;(Dati!$D$46-Dati!$C$46),IF(D232-Dati!$C$46&gt;0,D232-Dati!$C$46,0)*Dati!$D$47,(Dati!$D$46-Dati!$C$46)*Dati!$D$47)+IF(IF(D232-Dati!$D$46&gt;0,D232-Dati!$D$46,0)&lt;(Dati!$E$46-Dati!$D$46),IF(D232-Dati!$D$46&gt;0,D232-Dati!$D$46,0)*Dati!$E$47,(Dati!$E$46-Dati!$D$46)*Dati!$E$47)+IF(D232-Dati!$E$46&gt;0,D232-Dati!$E$46,0)*Dati!$F$47),0)</f>
        <v>17224.233333333334</v>
      </c>
      <c r="F232" s="3">
        <f t="shared" si="76"/>
        <v>24155.766666666666</v>
      </c>
      <c r="G232" s="39">
        <f t="shared" si="83"/>
        <v>1</v>
      </c>
      <c r="H232" s="39">
        <f t="shared" si="84"/>
        <v>0</v>
      </c>
      <c r="I232" s="39">
        <f t="shared" si="85"/>
        <v>0</v>
      </c>
      <c r="J232" s="39">
        <f t="shared" si="86"/>
        <v>0</v>
      </c>
      <c r="K232" s="37">
        <f>G232*Dati!$F$9+H232*Dati!$F$10+I232*Dati!$F$11+Simulazione!J232*Dati!$F$12</f>
        <v>450</v>
      </c>
      <c r="L232" s="37">
        <f>G232*Dati!$H$9+H232*Dati!$H$10+I232*Dati!$H$11+Simulazione!J232*Dati!$H$12</f>
        <v>1</v>
      </c>
      <c r="M232" s="9">
        <f>G232*Dati!$E$9+H232*Dati!$E$10+I232*Dati!$E$11+Simulazione!J232*Dati!$E$12</f>
        <v>8000</v>
      </c>
      <c r="N232" s="9">
        <f>IF(G232-G231=0,0,(G232-G231)*Dati!$J$9)+IF(H232-H231=0,0,(H232-H231)*Dati!$J$10)+IF(I232-I231=0,0,(I232-I231)*Dati!$J$11)+IF(J232-J231=0,0,(J232-J231)*Dati!$J$12)</f>
        <v>0</v>
      </c>
      <c r="O232" s="34">
        <f t="shared" si="91"/>
        <v>0</v>
      </c>
      <c r="P232" s="34">
        <f t="shared" si="92"/>
        <v>0</v>
      </c>
      <c r="Q232" s="34">
        <f t="shared" si="93"/>
        <v>0</v>
      </c>
      <c r="R232" s="34">
        <f t="shared" si="94"/>
        <v>1</v>
      </c>
      <c r="S232" s="40">
        <f t="shared" si="77"/>
        <v>1</v>
      </c>
      <c r="T232" s="43">
        <f t="shared" si="78"/>
        <v>1</v>
      </c>
      <c r="U232" s="3">
        <f>O232*Dati!$B$3+Simulazione!P232*Dati!$B$4+Simulazione!Q232*Dati!$B$5+Simulazione!R232*Dati!$B$6</f>
        <v>40000</v>
      </c>
      <c r="V232" s="35">
        <f>IF(R232*Dati!$Q$6&lt;K232,R232*Dati!$Q$6,K232)</f>
        <v>108</v>
      </c>
      <c r="W232" s="35">
        <f>IF(R232*Dati!$P$6+SUM(V232:V232)&lt;K232,R232*Dati!$P$6,K232-SUM(V232:V232))</f>
        <v>132</v>
      </c>
      <c r="X232" s="35">
        <f>IF(R232*Dati!$O$6+SUM(V232:W232)&lt;K232,R232*Dati!$O$6,K232-SUM(V232:W232))</f>
        <v>0</v>
      </c>
      <c r="Y232" s="35">
        <f>IF(R232*Dati!$N$6+SUM(V232:X232)&lt;K232,R232*Dati!$N$6,K232-SUM(V232:X232))</f>
        <v>0</v>
      </c>
      <c r="Z232" s="35">
        <f>IF($Q232*Dati!$Q$5+SUM(V232:Y232)&lt;$K232,$Q232*Dati!$Q$5,$K232-SUM(V232:Y232))</f>
        <v>0</v>
      </c>
      <c r="AA232" s="35">
        <f>IF($Q232*Dati!$P$5+SUM(V232:Z232)&lt;$K232,$Q232*Dati!$P$5,$K232-SUM(V232:Z232))</f>
        <v>0</v>
      </c>
      <c r="AB232" s="35">
        <f>IF($Q232*Dati!$O$5+SUM(V232:AA232)&lt;$K232,$Q232*Dati!$O$5,$K232-SUM(V232:AA232))</f>
        <v>0</v>
      </c>
      <c r="AC232" s="35">
        <f>IF($Q232*Dati!$N$5+SUM(V232:AB232)&lt;$K232,$Q232*Dati!$N$5,$K232-SUM(V232:AB232))</f>
        <v>0</v>
      </c>
      <c r="AD232" s="35">
        <f>IF($P232*Dati!$Q$4+SUM(V232:AC232)&lt;$K232,$P232*Dati!$Q$4,$K232-SUM(V232:AC232))</f>
        <v>0</v>
      </c>
      <c r="AE232" s="35">
        <f>IF($P232*Dati!$P$4+SUM(V232:AD232)&lt;$K232,$P232*Dati!$P$4,$K232-SUM(V232:AD232))</f>
        <v>0</v>
      </c>
      <c r="AF232" s="35">
        <f>IF($P232*Dati!$O$4+SUM(V232:AE232)&lt;$K232,$P232*Dati!$O$4,$K232-SUM(V232:AE232))</f>
        <v>0</v>
      </c>
      <c r="AG232" s="35">
        <f>IF($P232*Dati!$N$4+SUM(V232:AF232)&lt;$K232,$P232*Dati!$N$4,$K232-SUM(V232:AF232))</f>
        <v>0</v>
      </c>
      <c r="AH232" s="35">
        <f>IF($O232*Dati!$Q$3+SUM(V232:AG232)&lt;$K232,$O232*Dati!$Q$3,$K232-SUM(V232:AG232))</f>
        <v>0</v>
      </c>
      <c r="AI232" s="35">
        <f>IF($O232*Dati!$P$3+SUM(V232:AH232)&lt;$K232,$O232*Dati!$P$3,$K232-SUM(V232:AH232))</f>
        <v>0</v>
      </c>
      <c r="AJ232" s="35">
        <f>IF($O232*Dati!$O$3+SUM(V232:AI232)&lt;$K232,$O232*Dati!$O$3,$K232-SUM(V232:AI232))</f>
        <v>0</v>
      </c>
      <c r="AK232" s="35">
        <f>IF($O232*Dati!$N$3+SUM(V232:AJ232)&lt;$K232,$O232*Dati!$N$3,$K232-SUM(V232:AJ232))</f>
        <v>0</v>
      </c>
      <c r="AL232" s="35">
        <f t="shared" si="79"/>
        <v>240</v>
      </c>
      <c r="AM232" s="3">
        <f>(V232*Dati!$U$6+W232*Dati!$T$6+X232*Dati!$S$6+Y232*Dati!$R$6)+(Z232*Dati!$U$5+AA232*Dati!$T$5+AB232*Dati!$S$5+AC232*Dati!$R$5)+(AD232*Dati!$U$4+AE232*Dati!$T$4+AF232*Dati!$S$4+AG232*Dati!$R$4)+(AH232*Dati!$U$3+AI232*Dati!$T$3+AJ232*Dati!$S$3+AK232*Dati!$R$3)</f>
        <v>91380</v>
      </c>
      <c r="AN232" s="34">
        <f t="shared" si="87"/>
        <v>1</v>
      </c>
      <c r="AO232" s="34">
        <f t="shared" si="87"/>
        <v>0</v>
      </c>
      <c r="AP232" s="34">
        <f t="shared" si="89"/>
        <v>0</v>
      </c>
      <c r="AQ232" s="34">
        <f t="shared" si="90"/>
        <v>0</v>
      </c>
      <c r="AR232" s="6">
        <f>AN232*Dati!$B$21+AO232*Dati!$B$22+AP232*Dati!$B$23+AQ232*Dati!$B$24</f>
        <v>2000</v>
      </c>
    </row>
    <row r="233" spans="1:44" x14ac:dyDescent="0.25">
      <c r="A233" s="49"/>
      <c r="B233" s="11">
        <f t="shared" si="80"/>
        <v>231</v>
      </c>
      <c r="C233" s="3">
        <f t="shared" si="81"/>
        <v>5523050.5666666562</v>
      </c>
      <c r="D233" s="3">
        <f t="shared" si="82"/>
        <v>41380</v>
      </c>
      <c r="E233" s="3">
        <f>IF(D233&gt;0,(IF(D233&lt;Dati!$B$46,D233*Dati!$B$47,Dati!$B$46*Dati!$B$47)+IF(IF(D233-Dati!$B$46&gt;0,D233-Dati!$B$46,0)&lt;(Dati!$C$46-Dati!$B$46),IF(D233-Dati!$B$46&gt;0,D233-Dati!$B$46,0)*Dati!$C$47,(Dati!$C$46-Dati!$B$46)*Dati!$C$47)+IF(IF(D233-Dati!$C$46&gt;0,D233-Dati!$C$46,0)&lt;(Dati!$D$46-Dati!$C$46),IF(D233-Dati!$C$46&gt;0,D233-Dati!$C$46,0)*Dati!$D$47,(Dati!$D$46-Dati!$C$46)*Dati!$D$47)+IF(IF(D233-Dati!$D$46&gt;0,D233-Dati!$D$46,0)&lt;(Dati!$E$46-Dati!$D$46),IF(D233-Dati!$D$46&gt;0,D233-Dati!$D$46,0)*Dati!$E$47,(Dati!$E$46-Dati!$D$46)*Dati!$E$47)+IF(D233-Dati!$E$46&gt;0,D233-Dati!$E$46,0)*Dati!$F$47),0)</f>
        <v>17224.233333333334</v>
      </c>
      <c r="F233" s="3">
        <f t="shared" si="76"/>
        <v>24155.766666666666</v>
      </c>
      <c r="G233" s="39">
        <f t="shared" si="83"/>
        <v>1</v>
      </c>
      <c r="H233" s="39">
        <f t="shared" si="84"/>
        <v>0</v>
      </c>
      <c r="I233" s="39">
        <f t="shared" si="85"/>
        <v>0</v>
      </c>
      <c r="J233" s="39">
        <f t="shared" si="86"/>
        <v>0</v>
      </c>
      <c r="K233" s="37">
        <f>G233*Dati!$F$9+H233*Dati!$F$10+I233*Dati!$F$11+Simulazione!J233*Dati!$F$12</f>
        <v>450</v>
      </c>
      <c r="L233" s="37">
        <f>G233*Dati!$H$9+H233*Dati!$H$10+I233*Dati!$H$11+Simulazione!J233*Dati!$H$12</f>
        <v>1</v>
      </c>
      <c r="M233" s="9">
        <f>G233*Dati!$E$9+H233*Dati!$E$10+I233*Dati!$E$11+Simulazione!J233*Dati!$E$12</f>
        <v>8000</v>
      </c>
      <c r="N233" s="9">
        <f>IF(G233-G232=0,0,(G233-G232)*Dati!$J$9)+IF(H233-H232=0,0,(H233-H232)*Dati!$J$10)+IF(I233-I232=0,0,(I233-I232)*Dati!$J$11)+IF(J233-J232=0,0,(J233-J232)*Dati!$J$12)</f>
        <v>0</v>
      </c>
      <c r="O233" s="34">
        <f t="shared" si="91"/>
        <v>0</v>
      </c>
      <c r="P233" s="34">
        <f t="shared" si="92"/>
        <v>0</v>
      </c>
      <c r="Q233" s="34">
        <f t="shared" si="93"/>
        <v>0</v>
      </c>
      <c r="R233" s="34">
        <f t="shared" si="94"/>
        <v>1</v>
      </c>
      <c r="S233" s="40">
        <f t="shared" si="77"/>
        <v>1</v>
      </c>
      <c r="T233" s="43">
        <f t="shared" si="78"/>
        <v>1</v>
      </c>
      <c r="U233" s="3">
        <f>O233*Dati!$B$3+Simulazione!P233*Dati!$B$4+Simulazione!Q233*Dati!$B$5+Simulazione!R233*Dati!$B$6</f>
        <v>40000</v>
      </c>
      <c r="V233" s="35">
        <f>IF(R233*Dati!$Q$6&lt;K233,R233*Dati!$Q$6,K233)</f>
        <v>108</v>
      </c>
      <c r="W233" s="35">
        <f>IF(R233*Dati!$P$6+SUM(V233:V233)&lt;K233,R233*Dati!$P$6,K233-SUM(V233:V233))</f>
        <v>132</v>
      </c>
      <c r="X233" s="35">
        <f>IF(R233*Dati!$O$6+SUM(V233:W233)&lt;K233,R233*Dati!$O$6,K233-SUM(V233:W233))</f>
        <v>0</v>
      </c>
      <c r="Y233" s="35">
        <f>IF(R233*Dati!$N$6+SUM(V233:X233)&lt;K233,R233*Dati!$N$6,K233-SUM(V233:X233))</f>
        <v>0</v>
      </c>
      <c r="Z233" s="35">
        <f>IF($Q233*Dati!$Q$5+SUM(V233:Y233)&lt;$K233,$Q233*Dati!$Q$5,$K233-SUM(V233:Y233))</f>
        <v>0</v>
      </c>
      <c r="AA233" s="35">
        <f>IF($Q233*Dati!$P$5+SUM(V233:Z233)&lt;$K233,$Q233*Dati!$P$5,$K233-SUM(V233:Z233))</f>
        <v>0</v>
      </c>
      <c r="AB233" s="35">
        <f>IF($Q233*Dati!$O$5+SUM(V233:AA233)&lt;$K233,$Q233*Dati!$O$5,$K233-SUM(V233:AA233))</f>
        <v>0</v>
      </c>
      <c r="AC233" s="35">
        <f>IF($Q233*Dati!$N$5+SUM(V233:AB233)&lt;$K233,$Q233*Dati!$N$5,$K233-SUM(V233:AB233))</f>
        <v>0</v>
      </c>
      <c r="AD233" s="35">
        <f>IF($P233*Dati!$Q$4+SUM(V233:AC233)&lt;$K233,$P233*Dati!$Q$4,$K233-SUM(V233:AC233))</f>
        <v>0</v>
      </c>
      <c r="AE233" s="35">
        <f>IF($P233*Dati!$P$4+SUM(V233:AD233)&lt;$K233,$P233*Dati!$P$4,$K233-SUM(V233:AD233))</f>
        <v>0</v>
      </c>
      <c r="AF233" s="35">
        <f>IF($P233*Dati!$O$4+SUM(V233:AE233)&lt;$K233,$P233*Dati!$O$4,$K233-SUM(V233:AE233))</f>
        <v>0</v>
      </c>
      <c r="AG233" s="35">
        <f>IF($P233*Dati!$N$4+SUM(V233:AF233)&lt;$K233,$P233*Dati!$N$4,$K233-SUM(V233:AF233))</f>
        <v>0</v>
      </c>
      <c r="AH233" s="35">
        <f>IF($O233*Dati!$Q$3+SUM(V233:AG233)&lt;$K233,$O233*Dati!$Q$3,$K233-SUM(V233:AG233))</f>
        <v>0</v>
      </c>
      <c r="AI233" s="35">
        <f>IF($O233*Dati!$P$3+SUM(V233:AH233)&lt;$K233,$O233*Dati!$P$3,$K233-SUM(V233:AH233))</f>
        <v>0</v>
      </c>
      <c r="AJ233" s="35">
        <f>IF($O233*Dati!$O$3+SUM(V233:AI233)&lt;$K233,$O233*Dati!$O$3,$K233-SUM(V233:AI233))</f>
        <v>0</v>
      </c>
      <c r="AK233" s="35">
        <f>IF($O233*Dati!$N$3+SUM(V233:AJ233)&lt;$K233,$O233*Dati!$N$3,$K233-SUM(V233:AJ233))</f>
        <v>0</v>
      </c>
      <c r="AL233" s="35">
        <f t="shared" si="79"/>
        <v>240</v>
      </c>
      <c r="AM233" s="3">
        <f>(V233*Dati!$U$6+W233*Dati!$T$6+X233*Dati!$S$6+Y233*Dati!$R$6)+(Z233*Dati!$U$5+AA233*Dati!$T$5+AB233*Dati!$S$5+AC233*Dati!$R$5)+(AD233*Dati!$U$4+AE233*Dati!$T$4+AF233*Dati!$S$4+AG233*Dati!$R$4)+(AH233*Dati!$U$3+AI233*Dati!$T$3+AJ233*Dati!$S$3+AK233*Dati!$R$3)</f>
        <v>91380</v>
      </c>
      <c r="AN233" s="34">
        <f t="shared" si="87"/>
        <v>1</v>
      </c>
      <c r="AO233" s="34">
        <f t="shared" si="87"/>
        <v>0</v>
      </c>
      <c r="AP233" s="34">
        <f t="shared" si="89"/>
        <v>0</v>
      </c>
      <c r="AQ233" s="34">
        <f t="shared" si="90"/>
        <v>0</v>
      </c>
      <c r="AR233" s="6">
        <f>AN233*Dati!$B$21+AO233*Dati!$B$22+AP233*Dati!$B$23+AQ233*Dati!$B$24</f>
        <v>2000</v>
      </c>
    </row>
    <row r="234" spans="1:44" x14ac:dyDescent="0.25">
      <c r="A234" s="49"/>
      <c r="B234" s="11">
        <f t="shared" si="80"/>
        <v>232</v>
      </c>
      <c r="C234" s="3">
        <f t="shared" si="81"/>
        <v>5547206.3333333228</v>
      </c>
      <c r="D234" s="3">
        <f t="shared" si="82"/>
        <v>41380</v>
      </c>
      <c r="E234" s="3">
        <f>IF(D234&gt;0,(IF(D234&lt;Dati!$B$46,D234*Dati!$B$47,Dati!$B$46*Dati!$B$47)+IF(IF(D234-Dati!$B$46&gt;0,D234-Dati!$B$46,0)&lt;(Dati!$C$46-Dati!$B$46),IF(D234-Dati!$B$46&gt;0,D234-Dati!$B$46,0)*Dati!$C$47,(Dati!$C$46-Dati!$B$46)*Dati!$C$47)+IF(IF(D234-Dati!$C$46&gt;0,D234-Dati!$C$46,0)&lt;(Dati!$D$46-Dati!$C$46),IF(D234-Dati!$C$46&gt;0,D234-Dati!$C$46,0)*Dati!$D$47,(Dati!$D$46-Dati!$C$46)*Dati!$D$47)+IF(IF(D234-Dati!$D$46&gt;0,D234-Dati!$D$46,0)&lt;(Dati!$E$46-Dati!$D$46),IF(D234-Dati!$D$46&gt;0,D234-Dati!$D$46,0)*Dati!$E$47,(Dati!$E$46-Dati!$D$46)*Dati!$E$47)+IF(D234-Dati!$E$46&gt;0,D234-Dati!$E$46,0)*Dati!$F$47),0)</f>
        <v>17224.233333333334</v>
      </c>
      <c r="F234" s="3">
        <f t="shared" si="76"/>
        <v>24155.766666666666</v>
      </c>
      <c r="G234" s="39">
        <f t="shared" si="83"/>
        <v>1</v>
      </c>
      <c r="H234" s="39">
        <f t="shared" si="84"/>
        <v>0</v>
      </c>
      <c r="I234" s="39">
        <f t="shared" si="85"/>
        <v>0</v>
      </c>
      <c r="J234" s="39">
        <f t="shared" si="86"/>
        <v>0</v>
      </c>
      <c r="K234" s="37">
        <f>G234*Dati!$F$9+H234*Dati!$F$10+I234*Dati!$F$11+Simulazione!J234*Dati!$F$12</f>
        <v>450</v>
      </c>
      <c r="L234" s="37">
        <f>G234*Dati!$H$9+H234*Dati!$H$10+I234*Dati!$H$11+Simulazione!J234*Dati!$H$12</f>
        <v>1</v>
      </c>
      <c r="M234" s="9">
        <f>G234*Dati!$E$9+H234*Dati!$E$10+I234*Dati!$E$11+Simulazione!J234*Dati!$E$12</f>
        <v>8000</v>
      </c>
      <c r="N234" s="9">
        <f>IF(G234-G233=0,0,(G234-G233)*Dati!$J$9)+IF(H234-H233=0,0,(H234-H233)*Dati!$J$10)+IF(I234-I233=0,0,(I234-I233)*Dati!$J$11)+IF(J234-J233=0,0,(J234-J233)*Dati!$J$12)</f>
        <v>0</v>
      </c>
      <c r="O234" s="34">
        <f t="shared" si="91"/>
        <v>0</v>
      </c>
      <c r="P234" s="34">
        <f t="shared" si="92"/>
        <v>0</v>
      </c>
      <c r="Q234" s="34">
        <f t="shared" si="93"/>
        <v>0</v>
      </c>
      <c r="R234" s="34">
        <f t="shared" si="94"/>
        <v>1</v>
      </c>
      <c r="S234" s="40">
        <f t="shared" si="77"/>
        <v>1</v>
      </c>
      <c r="T234" s="43">
        <f t="shared" si="78"/>
        <v>1</v>
      </c>
      <c r="U234" s="3">
        <f>O234*Dati!$B$3+Simulazione!P234*Dati!$B$4+Simulazione!Q234*Dati!$B$5+Simulazione!R234*Dati!$B$6</f>
        <v>40000</v>
      </c>
      <c r="V234" s="35">
        <f>IF(R234*Dati!$Q$6&lt;K234,R234*Dati!$Q$6,K234)</f>
        <v>108</v>
      </c>
      <c r="W234" s="35">
        <f>IF(R234*Dati!$P$6+SUM(V234:V234)&lt;K234,R234*Dati!$P$6,K234-SUM(V234:V234))</f>
        <v>132</v>
      </c>
      <c r="X234" s="35">
        <f>IF(R234*Dati!$O$6+SUM(V234:W234)&lt;K234,R234*Dati!$O$6,K234-SUM(V234:W234))</f>
        <v>0</v>
      </c>
      <c r="Y234" s="35">
        <f>IF(R234*Dati!$N$6+SUM(V234:X234)&lt;K234,R234*Dati!$N$6,K234-SUM(V234:X234))</f>
        <v>0</v>
      </c>
      <c r="Z234" s="35">
        <f>IF($Q234*Dati!$Q$5+SUM(V234:Y234)&lt;$K234,$Q234*Dati!$Q$5,$K234-SUM(V234:Y234))</f>
        <v>0</v>
      </c>
      <c r="AA234" s="35">
        <f>IF($Q234*Dati!$P$5+SUM(V234:Z234)&lt;$K234,$Q234*Dati!$P$5,$K234-SUM(V234:Z234))</f>
        <v>0</v>
      </c>
      <c r="AB234" s="35">
        <f>IF($Q234*Dati!$O$5+SUM(V234:AA234)&lt;$K234,$Q234*Dati!$O$5,$K234-SUM(V234:AA234))</f>
        <v>0</v>
      </c>
      <c r="AC234" s="35">
        <f>IF($Q234*Dati!$N$5+SUM(V234:AB234)&lt;$K234,$Q234*Dati!$N$5,$K234-SUM(V234:AB234))</f>
        <v>0</v>
      </c>
      <c r="AD234" s="35">
        <f>IF($P234*Dati!$Q$4+SUM(V234:AC234)&lt;$K234,$P234*Dati!$Q$4,$K234-SUM(V234:AC234))</f>
        <v>0</v>
      </c>
      <c r="AE234" s="35">
        <f>IF($P234*Dati!$P$4+SUM(V234:AD234)&lt;$K234,$P234*Dati!$P$4,$K234-SUM(V234:AD234))</f>
        <v>0</v>
      </c>
      <c r="AF234" s="35">
        <f>IF($P234*Dati!$O$4+SUM(V234:AE234)&lt;$K234,$P234*Dati!$O$4,$K234-SUM(V234:AE234))</f>
        <v>0</v>
      </c>
      <c r="AG234" s="35">
        <f>IF($P234*Dati!$N$4+SUM(V234:AF234)&lt;$K234,$P234*Dati!$N$4,$K234-SUM(V234:AF234))</f>
        <v>0</v>
      </c>
      <c r="AH234" s="35">
        <f>IF($O234*Dati!$Q$3+SUM(V234:AG234)&lt;$K234,$O234*Dati!$Q$3,$K234-SUM(V234:AG234))</f>
        <v>0</v>
      </c>
      <c r="AI234" s="35">
        <f>IF($O234*Dati!$P$3+SUM(V234:AH234)&lt;$K234,$O234*Dati!$P$3,$K234-SUM(V234:AH234))</f>
        <v>0</v>
      </c>
      <c r="AJ234" s="35">
        <f>IF($O234*Dati!$O$3+SUM(V234:AI234)&lt;$K234,$O234*Dati!$O$3,$K234-SUM(V234:AI234))</f>
        <v>0</v>
      </c>
      <c r="AK234" s="35">
        <f>IF($O234*Dati!$N$3+SUM(V234:AJ234)&lt;$K234,$O234*Dati!$N$3,$K234-SUM(V234:AJ234))</f>
        <v>0</v>
      </c>
      <c r="AL234" s="35">
        <f t="shared" si="79"/>
        <v>240</v>
      </c>
      <c r="AM234" s="3">
        <f>(V234*Dati!$U$6+W234*Dati!$T$6+X234*Dati!$S$6+Y234*Dati!$R$6)+(Z234*Dati!$U$5+AA234*Dati!$T$5+AB234*Dati!$S$5+AC234*Dati!$R$5)+(AD234*Dati!$U$4+AE234*Dati!$T$4+AF234*Dati!$S$4+AG234*Dati!$R$4)+(AH234*Dati!$U$3+AI234*Dati!$T$3+AJ234*Dati!$S$3+AK234*Dati!$R$3)</f>
        <v>91380</v>
      </c>
      <c r="AN234" s="34">
        <f t="shared" si="87"/>
        <v>1</v>
      </c>
      <c r="AO234" s="34">
        <f t="shared" si="87"/>
        <v>0</v>
      </c>
      <c r="AP234" s="34">
        <f t="shared" si="89"/>
        <v>0</v>
      </c>
      <c r="AQ234" s="34">
        <f t="shared" si="90"/>
        <v>0</v>
      </c>
      <c r="AR234" s="6">
        <f>AN234*Dati!$B$21+AO234*Dati!$B$22+AP234*Dati!$B$23+AQ234*Dati!$B$24</f>
        <v>2000</v>
      </c>
    </row>
    <row r="235" spans="1:44" x14ac:dyDescent="0.25">
      <c r="A235" s="49"/>
      <c r="B235" s="11">
        <f t="shared" si="80"/>
        <v>233</v>
      </c>
      <c r="C235" s="3">
        <f t="shared" si="81"/>
        <v>5571362.0999999894</v>
      </c>
      <c r="D235" s="3">
        <f t="shared" si="82"/>
        <v>41380</v>
      </c>
      <c r="E235" s="3">
        <f>IF(D235&gt;0,(IF(D235&lt;Dati!$B$46,D235*Dati!$B$47,Dati!$B$46*Dati!$B$47)+IF(IF(D235-Dati!$B$46&gt;0,D235-Dati!$B$46,0)&lt;(Dati!$C$46-Dati!$B$46),IF(D235-Dati!$B$46&gt;0,D235-Dati!$B$46,0)*Dati!$C$47,(Dati!$C$46-Dati!$B$46)*Dati!$C$47)+IF(IF(D235-Dati!$C$46&gt;0,D235-Dati!$C$46,0)&lt;(Dati!$D$46-Dati!$C$46),IF(D235-Dati!$C$46&gt;0,D235-Dati!$C$46,0)*Dati!$D$47,(Dati!$D$46-Dati!$C$46)*Dati!$D$47)+IF(IF(D235-Dati!$D$46&gt;0,D235-Dati!$D$46,0)&lt;(Dati!$E$46-Dati!$D$46),IF(D235-Dati!$D$46&gt;0,D235-Dati!$D$46,0)*Dati!$E$47,(Dati!$E$46-Dati!$D$46)*Dati!$E$47)+IF(D235-Dati!$E$46&gt;0,D235-Dati!$E$46,0)*Dati!$F$47),0)</f>
        <v>17224.233333333334</v>
      </c>
      <c r="F235" s="3">
        <f t="shared" si="76"/>
        <v>24155.766666666666</v>
      </c>
      <c r="G235" s="39">
        <f t="shared" si="83"/>
        <v>1</v>
      </c>
      <c r="H235" s="39">
        <f t="shared" si="84"/>
        <v>0</v>
      </c>
      <c r="I235" s="39">
        <f t="shared" si="85"/>
        <v>0</v>
      </c>
      <c r="J235" s="39">
        <f t="shared" si="86"/>
        <v>0</v>
      </c>
      <c r="K235" s="37">
        <f>G235*Dati!$F$9+H235*Dati!$F$10+I235*Dati!$F$11+Simulazione!J235*Dati!$F$12</f>
        <v>450</v>
      </c>
      <c r="L235" s="37">
        <f>G235*Dati!$H$9+H235*Dati!$H$10+I235*Dati!$H$11+Simulazione!J235*Dati!$H$12</f>
        <v>1</v>
      </c>
      <c r="M235" s="9">
        <f>G235*Dati!$E$9+H235*Dati!$E$10+I235*Dati!$E$11+Simulazione!J235*Dati!$E$12</f>
        <v>8000</v>
      </c>
      <c r="N235" s="9">
        <f>IF(G235-G234=0,0,(G235-G234)*Dati!$J$9)+IF(H235-H234=0,0,(H235-H234)*Dati!$J$10)+IF(I235-I234=0,0,(I235-I234)*Dati!$J$11)+IF(J235-J234=0,0,(J235-J234)*Dati!$J$12)</f>
        <v>0</v>
      </c>
      <c r="O235" s="34">
        <f t="shared" si="91"/>
        <v>0</v>
      </c>
      <c r="P235" s="34">
        <f t="shared" si="92"/>
        <v>0</v>
      </c>
      <c r="Q235" s="34">
        <f t="shared" si="93"/>
        <v>0</v>
      </c>
      <c r="R235" s="34">
        <f t="shared" si="94"/>
        <v>1</v>
      </c>
      <c r="S235" s="40">
        <f t="shared" si="77"/>
        <v>1</v>
      </c>
      <c r="T235" s="43">
        <f t="shared" si="78"/>
        <v>1</v>
      </c>
      <c r="U235" s="3">
        <f>O235*Dati!$B$3+Simulazione!P235*Dati!$B$4+Simulazione!Q235*Dati!$B$5+Simulazione!R235*Dati!$B$6</f>
        <v>40000</v>
      </c>
      <c r="V235" s="35">
        <f>IF(R235*Dati!$Q$6&lt;K235,R235*Dati!$Q$6,K235)</f>
        <v>108</v>
      </c>
      <c r="W235" s="35">
        <f>IF(R235*Dati!$P$6+SUM(V235:V235)&lt;K235,R235*Dati!$P$6,K235-SUM(V235:V235))</f>
        <v>132</v>
      </c>
      <c r="X235" s="35">
        <f>IF(R235*Dati!$O$6+SUM(V235:W235)&lt;K235,R235*Dati!$O$6,K235-SUM(V235:W235))</f>
        <v>0</v>
      </c>
      <c r="Y235" s="35">
        <f>IF(R235*Dati!$N$6+SUM(V235:X235)&lt;K235,R235*Dati!$N$6,K235-SUM(V235:X235))</f>
        <v>0</v>
      </c>
      <c r="Z235" s="35">
        <f>IF($Q235*Dati!$Q$5+SUM(V235:Y235)&lt;$K235,$Q235*Dati!$Q$5,$K235-SUM(V235:Y235))</f>
        <v>0</v>
      </c>
      <c r="AA235" s="35">
        <f>IF($Q235*Dati!$P$5+SUM(V235:Z235)&lt;$K235,$Q235*Dati!$P$5,$K235-SUM(V235:Z235))</f>
        <v>0</v>
      </c>
      <c r="AB235" s="35">
        <f>IF($Q235*Dati!$O$5+SUM(V235:AA235)&lt;$K235,$Q235*Dati!$O$5,$K235-SUM(V235:AA235))</f>
        <v>0</v>
      </c>
      <c r="AC235" s="35">
        <f>IF($Q235*Dati!$N$5+SUM(V235:AB235)&lt;$K235,$Q235*Dati!$N$5,$K235-SUM(V235:AB235))</f>
        <v>0</v>
      </c>
      <c r="AD235" s="35">
        <f>IF($P235*Dati!$Q$4+SUM(V235:AC235)&lt;$K235,$P235*Dati!$Q$4,$K235-SUM(V235:AC235))</f>
        <v>0</v>
      </c>
      <c r="AE235" s="35">
        <f>IF($P235*Dati!$P$4+SUM(V235:AD235)&lt;$K235,$P235*Dati!$P$4,$K235-SUM(V235:AD235))</f>
        <v>0</v>
      </c>
      <c r="AF235" s="35">
        <f>IF($P235*Dati!$O$4+SUM(V235:AE235)&lt;$K235,$P235*Dati!$O$4,$K235-SUM(V235:AE235))</f>
        <v>0</v>
      </c>
      <c r="AG235" s="35">
        <f>IF($P235*Dati!$N$4+SUM(V235:AF235)&lt;$K235,$P235*Dati!$N$4,$K235-SUM(V235:AF235))</f>
        <v>0</v>
      </c>
      <c r="AH235" s="35">
        <f>IF($O235*Dati!$Q$3+SUM(V235:AG235)&lt;$K235,$O235*Dati!$Q$3,$K235-SUM(V235:AG235))</f>
        <v>0</v>
      </c>
      <c r="AI235" s="35">
        <f>IF($O235*Dati!$P$3+SUM(V235:AH235)&lt;$K235,$O235*Dati!$P$3,$K235-SUM(V235:AH235))</f>
        <v>0</v>
      </c>
      <c r="AJ235" s="35">
        <f>IF($O235*Dati!$O$3+SUM(V235:AI235)&lt;$K235,$O235*Dati!$O$3,$K235-SUM(V235:AI235))</f>
        <v>0</v>
      </c>
      <c r="AK235" s="35">
        <f>IF($O235*Dati!$N$3+SUM(V235:AJ235)&lt;$K235,$O235*Dati!$N$3,$K235-SUM(V235:AJ235))</f>
        <v>0</v>
      </c>
      <c r="AL235" s="35">
        <f t="shared" si="79"/>
        <v>240</v>
      </c>
      <c r="AM235" s="3">
        <f>(V235*Dati!$U$6+W235*Dati!$T$6+X235*Dati!$S$6+Y235*Dati!$R$6)+(Z235*Dati!$U$5+AA235*Dati!$T$5+AB235*Dati!$S$5+AC235*Dati!$R$5)+(AD235*Dati!$U$4+AE235*Dati!$T$4+AF235*Dati!$S$4+AG235*Dati!$R$4)+(AH235*Dati!$U$3+AI235*Dati!$T$3+AJ235*Dati!$S$3+AK235*Dati!$R$3)</f>
        <v>91380</v>
      </c>
      <c r="AN235" s="34">
        <f t="shared" si="87"/>
        <v>1</v>
      </c>
      <c r="AO235" s="34">
        <f t="shared" si="87"/>
        <v>0</v>
      </c>
      <c r="AP235" s="34">
        <f t="shared" si="89"/>
        <v>0</v>
      </c>
      <c r="AQ235" s="34">
        <f t="shared" si="90"/>
        <v>0</v>
      </c>
      <c r="AR235" s="6">
        <f>AN235*Dati!$B$21+AO235*Dati!$B$22+AP235*Dati!$B$23+AQ235*Dati!$B$24</f>
        <v>2000</v>
      </c>
    </row>
    <row r="236" spans="1:44" x14ac:dyDescent="0.25">
      <c r="A236" s="49"/>
      <c r="B236" s="11">
        <f t="shared" si="80"/>
        <v>234</v>
      </c>
      <c r="C236" s="3">
        <f t="shared" si="81"/>
        <v>5595517.866666656</v>
      </c>
      <c r="D236" s="3">
        <f t="shared" si="82"/>
        <v>41380</v>
      </c>
      <c r="E236" s="3">
        <f>IF(D236&gt;0,(IF(D236&lt;Dati!$B$46,D236*Dati!$B$47,Dati!$B$46*Dati!$B$47)+IF(IF(D236-Dati!$B$46&gt;0,D236-Dati!$B$46,0)&lt;(Dati!$C$46-Dati!$B$46),IF(D236-Dati!$B$46&gt;0,D236-Dati!$B$46,0)*Dati!$C$47,(Dati!$C$46-Dati!$B$46)*Dati!$C$47)+IF(IF(D236-Dati!$C$46&gt;0,D236-Dati!$C$46,0)&lt;(Dati!$D$46-Dati!$C$46),IF(D236-Dati!$C$46&gt;0,D236-Dati!$C$46,0)*Dati!$D$47,(Dati!$D$46-Dati!$C$46)*Dati!$D$47)+IF(IF(D236-Dati!$D$46&gt;0,D236-Dati!$D$46,0)&lt;(Dati!$E$46-Dati!$D$46),IF(D236-Dati!$D$46&gt;0,D236-Dati!$D$46,0)*Dati!$E$47,(Dati!$E$46-Dati!$D$46)*Dati!$E$47)+IF(D236-Dati!$E$46&gt;0,D236-Dati!$E$46,0)*Dati!$F$47),0)</f>
        <v>17224.233333333334</v>
      </c>
      <c r="F236" s="3">
        <f t="shared" si="76"/>
        <v>24155.766666666666</v>
      </c>
      <c r="G236" s="39">
        <f t="shared" si="83"/>
        <v>1</v>
      </c>
      <c r="H236" s="39">
        <f t="shared" si="84"/>
        <v>0</v>
      </c>
      <c r="I236" s="39">
        <f t="shared" si="85"/>
        <v>0</v>
      </c>
      <c r="J236" s="39">
        <f t="shared" si="86"/>
        <v>0</v>
      </c>
      <c r="K236" s="37">
        <f>G236*Dati!$F$9+H236*Dati!$F$10+I236*Dati!$F$11+Simulazione!J236*Dati!$F$12</f>
        <v>450</v>
      </c>
      <c r="L236" s="37">
        <f>G236*Dati!$H$9+H236*Dati!$H$10+I236*Dati!$H$11+Simulazione!J236*Dati!$H$12</f>
        <v>1</v>
      </c>
      <c r="M236" s="9">
        <f>G236*Dati!$E$9+H236*Dati!$E$10+I236*Dati!$E$11+Simulazione!J236*Dati!$E$12</f>
        <v>8000</v>
      </c>
      <c r="N236" s="9">
        <f>IF(G236-G235=0,0,(G236-G235)*Dati!$J$9)+IF(H236-H235=0,0,(H236-H235)*Dati!$J$10)+IF(I236-I235=0,0,(I236-I235)*Dati!$J$11)+IF(J236-J235=0,0,(J236-J235)*Dati!$J$12)</f>
        <v>0</v>
      </c>
      <c r="O236" s="34">
        <f t="shared" si="91"/>
        <v>0</v>
      </c>
      <c r="P236" s="34">
        <f t="shared" si="92"/>
        <v>0</v>
      </c>
      <c r="Q236" s="34">
        <f t="shared" si="93"/>
        <v>0</v>
      </c>
      <c r="R236" s="34">
        <f t="shared" si="94"/>
        <v>1</v>
      </c>
      <c r="S236" s="40">
        <f t="shared" si="77"/>
        <v>1</v>
      </c>
      <c r="T236" s="43">
        <f t="shared" si="78"/>
        <v>1</v>
      </c>
      <c r="U236" s="3">
        <f>O236*Dati!$B$3+Simulazione!P236*Dati!$B$4+Simulazione!Q236*Dati!$B$5+Simulazione!R236*Dati!$B$6</f>
        <v>40000</v>
      </c>
      <c r="V236" s="35">
        <f>IF(R236*Dati!$Q$6&lt;K236,R236*Dati!$Q$6,K236)</f>
        <v>108</v>
      </c>
      <c r="W236" s="35">
        <f>IF(R236*Dati!$P$6+SUM(V236:V236)&lt;K236,R236*Dati!$P$6,K236-SUM(V236:V236))</f>
        <v>132</v>
      </c>
      <c r="X236" s="35">
        <f>IF(R236*Dati!$O$6+SUM(V236:W236)&lt;K236,R236*Dati!$O$6,K236-SUM(V236:W236))</f>
        <v>0</v>
      </c>
      <c r="Y236" s="35">
        <f>IF(R236*Dati!$N$6+SUM(V236:X236)&lt;K236,R236*Dati!$N$6,K236-SUM(V236:X236))</f>
        <v>0</v>
      </c>
      <c r="Z236" s="35">
        <f>IF($Q236*Dati!$Q$5+SUM(V236:Y236)&lt;$K236,$Q236*Dati!$Q$5,$K236-SUM(V236:Y236))</f>
        <v>0</v>
      </c>
      <c r="AA236" s="35">
        <f>IF($Q236*Dati!$P$5+SUM(V236:Z236)&lt;$K236,$Q236*Dati!$P$5,$K236-SUM(V236:Z236))</f>
        <v>0</v>
      </c>
      <c r="AB236" s="35">
        <f>IF($Q236*Dati!$O$5+SUM(V236:AA236)&lt;$K236,$Q236*Dati!$O$5,$K236-SUM(V236:AA236))</f>
        <v>0</v>
      </c>
      <c r="AC236" s="35">
        <f>IF($Q236*Dati!$N$5+SUM(V236:AB236)&lt;$K236,$Q236*Dati!$N$5,$K236-SUM(V236:AB236))</f>
        <v>0</v>
      </c>
      <c r="AD236" s="35">
        <f>IF($P236*Dati!$Q$4+SUM(V236:AC236)&lt;$K236,$P236*Dati!$Q$4,$K236-SUM(V236:AC236))</f>
        <v>0</v>
      </c>
      <c r="AE236" s="35">
        <f>IF($P236*Dati!$P$4+SUM(V236:AD236)&lt;$K236,$P236*Dati!$P$4,$K236-SUM(V236:AD236))</f>
        <v>0</v>
      </c>
      <c r="AF236" s="35">
        <f>IF($P236*Dati!$O$4+SUM(V236:AE236)&lt;$K236,$P236*Dati!$O$4,$K236-SUM(V236:AE236))</f>
        <v>0</v>
      </c>
      <c r="AG236" s="35">
        <f>IF($P236*Dati!$N$4+SUM(V236:AF236)&lt;$K236,$P236*Dati!$N$4,$K236-SUM(V236:AF236))</f>
        <v>0</v>
      </c>
      <c r="AH236" s="35">
        <f>IF($O236*Dati!$Q$3+SUM(V236:AG236)&lt;$K236,$O236*Dati!$Q$3,$K236-SUM(V236:AG236))</f>
        <v>0</v>
      </c>
      <c r="AI236" s="35">
        <f>IF($O236*Dati!$P$3+SUM(V236:AH236)&lt;$K236,$O236*Dati!$P$3,$K236-SUM(V236:AH236))</f>
        <v>0</v>
      </c>
      <c r="AJ236" s="35">
        <f>IF($O236*Dati!$O$3+SUM(V236:AI236)&lt;$K236,$O236*Dati!$O$3,$K236-SUM(V236:AI236))</f>
        <v>0</v>
      </c>
      <c r="AK236" s="35">
        <f>IF($O236*Dati!$N$3+SUM(V236:AJ236)&lt;$K236,$O236*Dati!$N$3,$K236-SUM(V236:AJ236))</f>
        <v>0</v>
      </c>
      <c r="AL236" s="35">
        <f t="shared" si="79"/>
        <v>240</v>
      </c>
      <c r="AM236" s="3">
        <f>(V236*Dati!$U$6+W236*Dati!$T$6+X236*Dati!$S$6+Y236*Dati!$R$6)+(Z236*Dati!$U$5+AA236*Dati!$T$5+AB236*Dati!$S$5+AC236*Dati!$R$5)+(AD236*Dati!$U$4+AE236*Dati!$T$4+AF236*Dati!$S$4+AG236*Dati!$R$4)+(AH236*Dati!$U$3+AI236*Dati!$T$3+AJ236*Dati!$S$3+AK236*Dati!$R$3)</f>
        <v>91380</v>
      </c>
      <c r="AN236" s="34">
        <f t="shared" si="87"/>
        <v>1</v>
      </c>
      <c r="AO236" s="34">
        <f t="shared" si="87"/>
        <v>0</v>
      </c>
      <c r="AP236" s="34">
        <f t="shared" si="89"/>
        <v>0</v>
      </c>
      <c r="AQ236" s="34">
        <f t="shared" si="90"/>
        <v>0</v>
      </c>
      <c r="AR236" s="6">
        <f>AN236*Dati!$B$21+AO236*Dati!$B$22+AP236*Dati!$B$23+AQ236*Dati!$B$24</f>
        <v>2000</v>
      </c>
    </row>
    <row r="237" spans="1:44" x14ac:dyDescent="0.25">
      <c r="A237" s="49"/>
      <c r="B237" s="11">
        <f t="shared" si="80"/>
        <v>235</v>
      </c>
      <c r="C237" s="3">
        <f t="shared" si="81"/>
        <v>5619673.6333333226</v>
      </c>
      <c r="D237" s="3">
        <f t="shared" si="82"/>
        <v>41380</v>
      </c>
      <c r="E237" s="3">
        <f>IF(D237&gt;0,(IF(D237&lt;Dati!$B$46,D237*Dati!$B$47,Dati!$B$46*Dati!$B$47)+IF(IF(D237-Dati!$B$46&gt;0,D237-Dati!$B$46,0)&lt;(Dati!$C$46-Dati!$B$46),IF(D237-Dati!$B$46&gt;0,D237-Dati!$B$46,0)*Dati!$C$47,(Dati!$C$46-Dati!$B$46)*Dati!$C$47)+IF(IF(D237-Dati!$C$46&gt;0,D237-Dati!$C$46,0)&lt;(Dati!$D$46-Dati!$C$46),IF(D237-Dati!$C$46&gt;0,D237-Dati!$C$46,0)*Dati!$D$47,(Dati!$D$46-Dati!$C$46)*Dati!$D$47)+IF(IF(D237-Dati!$D$46&gt;0,D237-Dati!$D$46,0)&lt;(Dati!$E$46-Dati!$D$46),IF(D237-Dati!$D$46&gt;0,D237-Dati!$D$46,0)*Dati!$E$47,(Dati!$E$46-Dati!$D$46)*Dati!$E$47)+IF(D237-Dati!$E$46&gt;0,D237-Dati!$E$46,0)*Dati!$F$47),0)</f>
        <v>17224.233333333334</v>
      </c>
      <c r="F237" s="3">
        <f t="shared" si="76"/>
        <v>24155.766666666666</v>
      </c>
      <c r="G237" s="39">
        <f t="shared" si="83"/>
        <v>1</v>
      </c>
      <c r="H237" s="39">
        <f t="shared" si="84"/>
        <v>0</v>
      </c>
      <c r="I237" s="39">
        <f t="shared" si="85"/>
        <v>0</v>
      </c>
      <c r="J237" s="39">
        <f t="shared" si="86"/>
        <v>0</v>
      </c>
      <c r="K237" s="37">
        <f>G237*Dati!$F$9+H237*Dati!$F$10+I237*Dati!$F$11+Simulazione!J237*Dati!$F$12</f>
        <v>450</v>
      </c>
      <c r="L237" s="37">
        <f>G237*Dati!$H$9+H237*Dati!$H$10+I237*Dati!$H$11+Simulazione!J237*Dati!$H$12</f>
        <v>1</v>
      </c>
      <c r="M237" s="9">
        <f>G237*Dati!$E$9+H237*Dati!$E$10+I237*Dati!$E$11+Simulazione!J237*Dati!$E$12</f>
        <v>8000</v>
      </c>
      <c r="N237" s="9">
        <f>IF(G237-G236=0,0,(G237-G236)*Dati!$J$9)+IF(H237-H236=0,0,(H237-H236)*Dati!$J$10)+IF(I237-I236=0,0,(I237-I236)*Dati!$J$11)+IF(J237-J236=0,0,(J237-J236)*Dati!$J$12)</f>
        <v>0</v>
      </c>
      <c r="O237" s="34">
        <f t="shared" si="91"/>
        <v>0</v>
      </c>
      <c r="P237" s="34">
        <f t="shared" si="92"/>
        <v>0</v>
      </c>
      <c r="Q237" s="34">
        <f t="shared" si="93"/>
        <v>0</v>
      </c>
      <c r="R237" s="34">
        <f t="shared" si="94"/>
        <v>1</v>
      </c>
      <c r="S237" s="40">
        <f t="shared" si="77"/>
        <v>1</v>
      </c>
      <c r="T237" s="43">
        <f t="shared" si="78"/>
        <v>1</v>
      </c>
      <c r="U237" s="3">
        <f>O237*Dati!$B$3+Simulazione!P237*Dati!$B$4+Simulazione!Q237*Dati!$B$5+Simulazione!R237*Dati!$B$6</f>
        <v>40000</v>
      </c>
      <c r="V237" s="35">
        <f>IF(R237*Dati!$Q$6&lt;K237,R237*Dati!$Q$6,K237)</f>
        <v>108</v>
      </c>
      <c r="W237" s="35">
        <f>IF(R237*Dati!$P$6+SUM(V237:V237)&lt;K237,R237*Dati!$P$6,K237-SUM(V237:V237))</f>
        <v>132</v>
      </c>
      <c r="X237" s="35">
        <f>IF(R237*Dati!$O$6+SUM(V237:W237)&lt;K237,R237*Dati!$O$6,K237-SUM(V237:W237))</f>
        <v>0</v>
      </c>
      <c r="Y237" s="35">
        <f>IF(R237*Dati!$N$6+SUM(V237:X237)&lt;K237,R237*Dati!$N$6,K237-SUM(V237:X237))</f>
        <v>0</v>
      </c>
      <c r="Z237" s="35">
        <f>IF($Q237*Dati!$Q$5+SUM(V237:Y237)&lt;$K237,$Q237*Dati!$Q$5,$K237-SUM(V237:Y237))</f>
        <v>0</v>
      </c>
      <c r="AA237" s="35">
        <f>IF($Q237*Dati!$P$5+SUM(V237:Z237)&lt;$K237,$Q237*Dati!$P$5,$K237-SUM(V237:Z237))</f>
        <v>0</v>
      </c>
      <c r="AB237" s="35">
        <f>IF($Q237*Dati!$O$5+SUM(V237:AA237)&lt;$K237,$Q237*Dati!$O$5,$K237-SUM(V237:AA237))</f>
        <v>0</v>
      </c>
      <c r="AC237" s="35">
        <f>IF($Q237*Dati!$N$5+SUM(V237:AB237)&lt;$K237,$Q237*Dati!$N$5,$K237-SUM(V237:AB237))</f>
        <v>0</v>
      </c>
      <c r="AD237" s="35">
        <f>IF($P237*Dati!$Q$4+SUM(V237:AC237)&lt;$K237,$P237*Dati!$Q$4,$K237-SUM(V237:AC237))</f>
        <v>0</v>
      </c>
      <c r="AE237" s="35">
        <f>IF($P237*Dati!$P$4+SUM(V237:AD237)&lt;$K237,$P237*Dati!$P$4,$K237-SUM(V237:AD237))</f>
        <v>0</v>
      </c>
      <c r="AF237" s="35">
        <f>IF($P237*Dati!$O$4+SUM(V237:AE237)&lt;$K237,$P237*Dati!$O$4,$K237-SUM(V237:AE237))</f>
        <v>0</v>
      </c>
      <c r="AG237" s="35">
        <f>IF($P237*Dati!$N$4+SUM(V237:AF237)&lt;$K237,$P237*Dati!$N$4,$K237-SUM(V237:AF237))</f>
        <v>0</v>
      </c>
      <c r="AH237" s="35">
        <f>IF($O237*Dati!$Q$3+SUM(V237:AG237)&lt;$K237,$O237*Dati!$Q$3,$K237-SUM(V237:AG237))</f>
        <v>0</v>
      </c>
      <c r="AI237" s="35">
        <f>IF($O237*Dati!$P$3+SUM(V237:AH237)&lt;$K237,$O237*Dati!$P$3,$K237-SUM(V237:AH237))</f>
        <v>0</v>
      </c>
      <c r="AJ237" s="35">
        <f>IF($O237*Dati!$O$3+SUM(V237:AI237)&lt;$K237,$O237*Dati!$O$3,$K237-SUM(V237:AI237))</f>
        <v>0</v>
      </c>
      <c r="AK237" s="35">
        <f>IF($O237*Dati!$N$3+SUM(V237:AJ237)&lt;$K237,$O237*Dati!$N$3,$K237-SUM(V237:AJ237))</f>
        <v>0</v>
      </c>
      <c r="AL237" s="35">
        <f t="shared" si="79"/>
        <v>240</v>
      </c>
      <c r="AM237" s="3">
        <f>(V237*Dati!$U$6+W237*Dati!$T$6+X237*Dati!$S$6+Y237*Dati!$R$6)+(Z237*Dati!$U$5+AA237*Dati!$T$5+AB237*Dati!$S$5+AC237*Dati!$R$5)+(AD237*Dati!$U$4+AE237*Dati!$T$4+AF237*Dati!$S$4+AG237*Dati!$R$4)+(AH237*Dati!$U$3+AI237*Dati!$T$3+AJ237*Dati!$S$3+AK237*Dati!$R$3)</f>
        <v>91380</v>
      </c>
      <c r="AN237" s="34">
        <f t="shared" si="87"/>
        <v>1</v>
      </c>
      <c r="AO237" s="34">
        <f t="shared" si="87"/>
        <v>0</v>
      </c>
      <c r="AP237" s="34">
        <f t="shared" si="89"/>
        <v>0</v>
      </c>
      <c r="AQ237" s="34">
        <f t="shared" si="90"/>
        <v>0</v>
      </c>
      <c r="AR237" s="6">
        <f>AN237*Dati!$B$21+AO237*Dati!$B$22+AP237*Dati!$B$23+AQ237*Dati!$B$24</f>
        <v>2000</v>
      </c>
    </row>
    <row r="238" spans="1:44" x14ac:dyDescent="0.25">
      <c r="A238" s="49"/>
      <c r="B238" s="11">
        <f t="shared" si="80"/>
        <v>236</v>
      </c>
      <c r="C238" s="3">
        <f t="shared" si="81"/>
        <v>5643829.3999999892</v>
      </c>
      <c r="D238" s="3">
        <f t="shared" si="82"/>
        <v>41380</v>
      </c>
      <c r="E238" s="3">
        <f>IF(D238&gt;0,(IF(D238&lt;Dati!$B$46,D238*Dati!$B$47,Dati!$B$46*Dati!$B$47)+IF(IF(D238-Dati!$B$46&gt;0,D238-Dati!$B$46,0)&lt;(Dati!$C$46-Dati!$B$46),IF(D238-Dati!$B$46&gt;0,D238-Dati!$B$46,0)*Dati!$C$47,(Dati!$C$46-Dati!$B$46)*Dati!$C$47)+IF(IF(D238-Dati!$C$46&gt;0,D238-Dati!$C$46,0)&lt;(Dati!$D$46-Dati!$C$46),IF(D238-Dati!$C$46&gt;0,D238-Dati!$C$46,0)*Dati!$D$47,(Dati!$D$46-Dati!$C$46)*Dati!$D$47)+IF(IF(D238-Dati!$D$46&gt;0,D238-Dati!$D$46,0)&lt;(Dati!$E$46-Dati!$D$46),IF(D238-Dati!$D$46&gt;0,D238-Dati!$D$46,0)*Dati!$E$47,(Dati!$E$46-Dati!$D$46)*Dati!$E$47)+IF(D238-Dati!$E$46&gt;0,D238-Dati!$E$46,0)*Dati!$F$47),0)</f>
        <v>17224.233333333334</v>
      </c>
      <c r="F238" s="3">
        <f t="shared" si="76"/>
        <v>24155.766666666666</v>
      </c>
      <c r="G238" s="39">
        <f t="shared" si="83"/>
        <v>1</v>
      </c>
      <c r="H238" s="39">
        <f t="shared" si="84"/>
        <v>0</v>
      </c>
      <c r="I238" s="39">
        <f t="shared" si="85"/>
        <v>0</v>
      </c>
      <c r="J238" s="39">
        <f t="shared" si="86"/>
        <v>0</v>
      </c>
      <c r="K238" s="37">
        <f>G238*Dati!$F$9+H238*Dati!$F$10+I238*Dati!$F$11+Simulazione!J238*Dati!$F$12</f>
        <v>450</v>
      </c>
      <c r="L238" s="37">
        <f>G238*Dati!$H$9+H238*Dati!$H$10+I238*Dati!$H$11+Simulazione!J238*Dati!$H$12</f>
        <v>1</v>
      </c>
      <c r="M238" s="9">
        <f>G238*Dati!$E$9+H238*Dati!$E$10+I238*Dati!$E$11+Simulazione!J238*Dati!$E$12</f>
        <v>8000</v>
      </c>
      <c r="N238" s="9">
        <f>IF(G238-G237=0,0,(G238-G237)*Dati!$J$9)+IF(H238-H237=0,0,(H238-H237)*Dati!$J$10)+IF(I238-I237=0,0,(I238-I237)*Dati!$J$11)+IF(J238-J237=0,0,(J238-J237)*Dati!$J$12)</f>
        <v>0</v>
      </c>
      <c r="O238" s="34">
        <f t="shared" si="91"/>
        <v>0</v>
      </c>
      <c r="P238" s="34">
        <f t="shared" si="92"/>
        <v>0</v>
      </c>
      <c r="Q238" s="34">
        <f t="shared" si="93"/>
        <v>0</v>
      </c>
      <c r="R238" s="34">
        <f t="shared" si="94"/>
        <v>1</v>
      </c>
      <c r="S238" s="40">
        <f t="shared" si="77"/>
        <v>1</v>
      </c>
      <c r="T238" s="43">
        <f t="shared" si="78"/>
        <v>1</v>
      </c>
      <c r="U238" s="3">
        <f>O238*Dati!$B$3+Simulazione!P238*Dati!$B$4+Simulazione!Q238*Dati!$B$5+Simulazione!R238*Dati!$B$6</f>
        <v>40000</v>
      </c>
      <c r="V238" s="35">
        <f>IF(R238*Dati!$Q$6&lt;K238,R238*Dati!$Q$6,K238)</f>
        <v>108</v>
      </c>
      <c r="W238" s="35">
        <f>IF(R238*Dati!$P$6+SUM(V238:V238)&lt;K238,R238*Dati!$P$6,K238-SUM(V238:V238))</f>
        <v>132</v>
      </c>
      <c r="X238" s="35">
        <f>IF(R238*Dati!$O$6+SUM(V238:W238)&lt;K238,R238*Dati!$O$6,K238-SUM(V238:W238))</f>
        <v>0</v>
      </c>
      <c r="Y238" s="35">
        <f>IF(R238*Dati!$N$6+SUM(V238:X238)&lt;K238,R238*Dati!$N$6,K238-SUM(V238:X238))</f>
        <v>0</v>
      </c>
      <c r="Z238" s="35">
        <f>IF($Q238*Dati!$Q$5+SUM(V238:Y238)&lt;$K238,$Q238*Dati!$Q$5,$K238-SUM(V238:Y238))</f>
        <v>0</v>
      </c>
      <c r="AA238" s="35">
        <f>IF($Q238*Dati!$P$5+SUM(V238:Z238)&lt;$K238,$Q238*Dati!$P$5,$K238-SUM(V238:Z238))</f>
        <v>0</v>
      </c>
      <c r="AB238" s="35">
        <f>IF($Q238*Dati!$O$5+SUM(V238:AA238)&lt;$K238,$Q238*Dati!$O$5,$K238-SUM(V238:AA238))</f>
        <v>0</v>
      </c>
      <c r="AC238" s="35">
        <f>IF($Q238*Dati!$N$5+SUM(V238:AB238)&lt;$K238,$Q238*Dati!$N$5,$K238-SUM(V238:AB238))</f>
        <v>0</v>
      </c>
      <c r="AD238" s="35">
        <f>IF($P238*Dati!$Q$4+SUM(V238:AC238)&lt;$K238,$P238*Dati!$Q$4,$K238-SUM(V238:AC238))</f>
        <v>0</v>
      </c>
      <c r="AE238" s="35">
        <f>IF($P238*Dati!$P$4+SUM(V238:AD238)&lt;$K238,$P238*Dati!$P$4,$K238-SUM(V238:AD238))</f>
        <v>0</v>
      </c>
      <c r="AF238" s="35">
        <f>IF($P238*Dati!$O$4+SUM(V238:AE238)&lt;$K238,$P238*Dati!$O$4,$K238-SUM(V238:AE238))</f>
        <v>0</v>
      </c>
      <c r="AG238" s="35">
        <f>IF($P238*Dati!$N$4+SUM(V238:AF238)&lt;$K238,$P238*Dati!$N$4,$K238-SUM(V238:AF238))</f>
        <v>0</v>
      </c>
      <c r="AH238" s="35">
        <f>IF($O238*Dati!$Q$3+SUM(V238:AG238)&lt;$K238,$O238*Dati!$Q$3,$K238-SUM(V238:AG238))</f>
        <v>0</v>
      </c>
      <c r="AI238" s="35">
        <f>IF($O238*Dati!$P$3+SUM(V238:AH238)&lt;$K238,$O238*Dati!$P$3,$K238-SUM(V238:AH238))</f>
        <v>0</v>
      </c>
      <c r="AJ238" s="35">
        <f>IF($O238*Dati!$O$3+SUM(V238:AI238)&lt;$K238,$O238*Dati!$O$3,$K238-SUM(V238:AI238))</f>
        <v>0</v>
      </c>
      <c r="AK238" s="35">
        <f>IF($O238*Dati!$N$3+SUM(V238:AJ238)&lt;$K238,$O238*Dati!$N$3,$K238-SUM(V238:AJ238))</f>
        <v>0</v>
      </c>
      <c r="AL238" s="35">
        <f t="shared" si="79"/>
        <v>240</v>
      </c>
      <c r="AM238" s="3">
        <f>(V238*Dati!$U$6+W238*Dati!$T$6+X238*Dati!$S$6+Y238*Dati!$R$6)+(Z238*Dati!$U$5+AA238*Dati!$T$5+AB238*Dati!$S$5+AC238*Dati!$R$5)+(AD238*Dati!$U$4+AE238*Dati!$T$4+AF238*Dati!$S$4+AG238*Dati!$R$4)+(AH238*Dati!$U$3+AI238*Dati!$T$3+AJ238*Dati!$S$3+AK238*Dati!$R$3)</f>
        <v>91380</v>
      </c>
      <c r="AN238" s="34">
        <f t="shared" si="87"/>
        <v>1</v>
      </c>
      <c r="AO238" s="34">
        <f t="shared" si="87"/>
        <v>0</v>
      </c>
      <c r="AP238" s="34">
        <f t="shared" si="89"/>
        <v>0</v>
      </c>
      <c r="AQ238" s="34">
        <f t="shared" si="90"/>
        <v>0</v>
      </c>
      <c r="AR238" s="6">
        <f>AN238*Dati!$B$21+AO238*Dati!$B$22+AP238*Dati!$B$23+AQ238*Dati!$B$24</f>
        <v>2000</v>
      </c>
    </row>
    <row r="239" spans="1:44" x14ac:dyDescent="0.25">
      <c r="A239" s="49"/>
      <c r="B239" s="11">
        <f t="shared" si="80"/>
        <v>237</v>
      </c>
      <c r="C239" s="3">
        <f t="shared" si="81"/>
        <v>5667985.1666666558</v>
      </c>
      <c r="D239" s="3">
        <f t="shared" si="82"/>
        <v>41380</v>
      </c>
      <c r="E239" s="3">
        <f>IF(D239&gt;0,(IF(D239&lt;Dati!$B$46,D239*Dati!$B$47,Dati!$B$46*Dati!$B$47)+IF(IF(D239-Dati!$B$46&gt;0,D239-Dati!$B$46,0)&lt;(Dati!$C$46-Dati!$B$46),IF(D239-Dati!$B$46&gt;0,D239-Dati!$B$46,0)*Dati!$C$47,(Dati!$C$46-Dati!$B$46)*Dati!$C$47)+IF(IF(D239-Dati!$C$46&gt;0,D239-Dati!$C$46,0)&lt;(Dati!$D$46-Dati!$C$46),IF(D239-Dati!$C$46&gt;0,D239-Dati!$C$46,0)*Dati!$D$47,(Dati!$D$46-Dati!$C$46)*Dati!$D$47)+IF(IF(D239-Dati!$D$46&gt;0,D239-Dati!$D$46,0)&lt;(Dati!$E$46-Dati!$D$46),IF(D239-Dati!$D$46&gt;0,D239-Dati!$D$46,0)*Dati!$E$47,(Dati!$E$46-Dati!$D$46)*Dati!$E$47)+IF(D239-Dati!$E$46&gt;0,D239-Dati!$E$46,0)*Dati!$F$47),0)</f>
        <v>17224.233333333334</v>
      </c>
      <c r="F239" s="3">
        <f t="shared" si="76"/>
        <v>24155.766666666666</v>
      </c>
      <c r="G239" s="39">
        <f t="shared" si="83"/>
        <v>1</v>
      </c>
      <c r="H239" s="39">
        <f t="shared" si="84"/>
        <v>0</v>
      </c>
      <c r="I239" s="39">
        <f t="shared" si="85"/>
        <v>0</v>
      </c>
      <c r="J239" s="39">
        <f t="shared" si="86"/>
        <v>0</v>
      </c>
      <c r="K239" s="37">
        <f>G239*Dati!$F$9+H239*Dati!$F$10+I239*Dati!$F$11+Simulazione!J239*Dati!$F$12</f>
        <v>450</v>
      </c>
      <c r="L239" s="37">
        <f>G239*Dati!$H$9+H239*Dati!$H$10+I239*Dati!$H$11+Simulazione!J239*Dati!$H$12</f>
        <v>1</v>
      </c>
      <c r="M239" s="9">
        <f>G239*Dati!$E$9+H239*Dati!$E$10+I239*Dati!$E$11+Simulazione!J239*Dati!$E$12</f>
        <v>8000</v>
      </c>
      <c r="N239" s="9">
        <f>IF(G239-G238=0,0,(G239-G238)*Dati!$J$9)+IF(H239-H238=0,0,(H239-H238)*Dati!$J$10)+IF(I239-I238=0,0,(I239-I238)*Dati!$J$11)+IF(J239-J238=0,0,(J239-J238)*Dati!$J$12)</f>
        <v>0</v>
      </c>
      <c r="O239" s="34">
        <f t="shared" si="91"/>
        <v>0</v>
      </c>
      <c r="P239" s="34">
        <f t="shared" si="92"/>
        <v>0</v>
      </c>
      <c r="Q239" s="34">
        <f t="shared" si="93"/>
        <v>0</v>
      </c>
      <c r="R239" s="34">
        <f t="shared" si="94"/>
        <v>1</v>
      </c>
      <c r="S239" s="40">
        <f t="shared" si="77"/>
        <v>1</v>
      </c>
      <c r="T239" s="43">
        <f t="shared" si="78"/>
        <v>1</v>
      </c>
      <c r="U239" s="3">
        <f>O239*Dati!$B$3+Simulazione!P239*Dati!$B$4+Simulazione!Q239*Dati!$B$5+Simulazione!R239*Dati!$B$6</f>
        <v>40000</v>
      </c>
      <c r="V239" s="35">
        <f>IF(R239*Dati!$Q$6&lt;K239,R239*Dati!$Q$6,K239)</f>
        <v>108</v>
      </c>
      <c r="W239" s="35">
        <f>IF(R239*Dati!$P$6+SUM(V239:V239)&lt;K239,R239*Dati!$P$6,K239-SUM(V239:V239))</f>
        <v>132</v>
      </c>
      <c r="X239" s="35">
        <f>IF(R239*Dati!$O$6+SUM(V239:W239)&lt;K239,R239*Dati!$O$6,K239-SUM(V239:W239))</f>
        <v>0</v>
      </c>
      <c r="Y239" s="35">
        <f>IF(R239*Dati!$N$6+SUM(V239:X239)&lt;K239,R239*Dati!$N$6,K239-SUM(V239:X239))</f>
        <v>0</v>
      </c>
      <c r="Z239" s="35">
        <f>IF($Q239*Dati!$Q$5+SUM(V239:Y239)&lt;$K239,$Q239*Dati!$Q$5,$K239-SUM(V239:Y239))</f>
        <v>0</v>
      </c>
      <c r="AA239" s="35">
        <f>IF($Q239*Dati!$P$5+SUM(V239:Z239)&lt;$K239,$Q239*Dati!$P$5,$K239-SUM(V239:Z239))</f>
        <v>0</v>
      </c>
      <c r="AB239" s="35">
        <f>IF($Q239*Dati!$O$5+SUM(V239:AA239)&lt;$K239,$Q239*Dati!$O$5,$K239-SUM(V239:AA239))</f>
        <v>0</v>
      </c>
      <c r="AC239" s="35">
        <f>IF($Q239*Dati!$N$5+SUM(V239:AB239)&lt;$K239,$Q239*Dati!$N$5,$K239-SUM(V239:AB239))</f>
        <v>0</v>
      </c>
      <c r="AD239" s="35">
        <f>IF($P239*Dati!$Q$4+SUM(V239:AC239)&lt;$K239,$P239*Dati!$Q$4,$K239-SUM(V239:AC239))</f>
        <v>0</v>
      </c>
      <c r="AE239" s="35">
        <f>IF($P239*Dati!$P$4+SUM(V239:AD239)&lt;$K239,$P239*Dati!$P$4,$K239-SUM(V239:AD239))</f>
        <v>0</v>
      </c>
      <c r="AF239" s="35">
        <f>IF($P239*Dati!$O$4+SUM(V239:AE239)&lt;$K239,$P239*Dati!$O$4,$K239-SUM(V239:AE239))</f>
        <v>0</v>
      </c>
      <c r="AG239" s="35">
        <f>IF($P239*Dati!$N$4+SUM(V239:AF239)&lt;$K239,$P239*Dati!$N$4,$K239-SUM(V239:AF239))</f>
        <v>0</v>
      </c>
      <c r="AH239" s="35">
        <f>IF($O239*Dati!$Q$3+SUM(V239:AG239)&lt;$K239,$O239*Dati!$Q$3,$K239-SUM(V239:AG239))</f>
        <v>0</v>
      </c>
      <c r="AI239" s="35">
        <f>IF($O239*Dati!$P$3+SUM(V239:AH239)&lt;$K239,$O239*Dati!$P$3,$K239-SUM(V239:AH239))</f>
        <v>0</v>
      </c>
      <c r="AJ239" s="35">
        <f>IF($O239*Dati!$O$3+SUM(V239:AI239)&lt;$K239,$O239*Dati!$O$3,$K239-SUM(V239:AI239))</f>
        <v>0</v>
      </c>
      <c r="AK239" s="35">
        <f>IF($O239*Dati!$N$3+SUM(V239:AJ239)&lt;$K239,$O239*Dati!$N$3,$K239-SUM(V239:AJ239))</f>
        <v>0</v>
      </c>
      <c r="AL239" s="35">
        <f t="shared" si="79"/>
        <v>240</v>
      </c>
      <c r="AM239" s="3">
        <f>(V239*Dati!$U$6+W239*Dati!$T$6+X239*Dati!$S$6+Y239*Dati!$R$6)+(Z239*Dati!$U$5+AA239*Dati!$T$5+AB239*Dati!$S$5+AC239*Dati!$R$5)+(AD239*Dati!$U$4+AE239*Dati!$T$4+AF239*Dati!$S$4+AG239*Dati!$R$4)+(AH239*Dati!$U$3+AI239*Dati!$T$3+AJ239*Dati!$S$3+AK239*Dati!$R$3)</f>
        <v>91380</v>
      </c>
      <c r="AN239" s="34">
        <f t="shared" si="87"/>
        <v>1</v>
      </c>
      <c r="AO239" s="34">
        <f t="shared" si="87"/>
        <v>0</v>
      </c>
      <c r="AP239" s="34">
        <f t="shared" si="89"/>
        <v>0</v>
      </c>
      <c r="AQ239" s="34">
        <f t="shared" si="90"/>
        <v>0</v>
      </c>
      <c r="AR239" s="6">
        <f>AN239*Dati!$B$21+AO239*Dati!$B$22+AP239*Dati!$B$23+AQ239*Dati!$B$24</f>
        <v>2000</v>
      </c>
    </row>
    <row r="240" spans="1:44" x14ac:dyDescent="0.25">
      <c r="A240" s="49"/>
      <c r="B240" s="11">
        <f t="shared" si="80"/>
        <v>238</v>
      </c>
      <c r="C240" s="3">
        <f t="shared" si="81"/>
        <v>5692140.9333333224</v>
      </c>
      <c r="D240" s="3">
        <f t="shared" si="82"/>
        <v>41380</v>
      </c>
      <c r="E240" s="3">
        <f>IF(D240&gt;0,(IF(D240&lt;Dati!$B$46,D240*Dati!$B$47,Dati!$B$46*Dati!$B$47)+IF(IF(D240-Dati!$B$46&gt;0,D240-Dati!$B$46,0)&lt;(Dati!$C$46-Dati!$B$46),IF(D240-Dati!$B$46&gt;0,D240-Dati!$B$46,0)*Dati!$C$47,(Dati!$C$46-Dati!$B$46)*Dati!$C$47)+IF(IF(D240-Dati!$C$46&gt;0,D240-Dati!$C$46,0)&lt;(Dati!$D$46-Dati!$C$46),IF(D240-Dati!$C$46&gt;0,D240-Dati!$C$46,0)*Dati!$D$47,(Dati!$D$46-Dati!$C$46)*Dati!$D$47)+IF(IF(D240-Dati!$D$46&gt;0,D240-Dati!$D$46,0)&lt;(Dati!$E$46-Dati!$D$46),IF(D240-Dati!$D$46&gt;0,D240-Dati!$D$46,0)*Dati!$E$47,(Dati!$E$46-Dati!$D$46)*Dati!$E$47)+IF(D240-Dati!$E$46&gt;0,D240-Dati!$E$46,0)*Dati!$F$47),0)</f>
        <v>17224.233333333334</v>
      </c>
      <c r="F240" s="3">
        <f t="shared" si="76"/>
        <v>24155.766666666666</v>
      </c>
      <c r="G240" s="39">
        <f t="shared" si="83"/>
        <v>1</v>
      </c>
      <c r="H240" s="39">
        <f t="shared" si="84"/>
        <v>0</v>
      </c>
      <c r="I240" s="39">
        <f t="shared" si="85"/>
        <v>0</v>
      </c>
      <c r="J240" s="39">
        <f t="shared" si="86"/>
        <v>0</v>
      </c>
      <c r="K240" s="37">
        <f>G240*Dati!$F$9+H240*Dati!$F$10+I240*Dati!$F$11+Simulazione!J240*Dati!$F$12</f>
        <v>450</v>
      </c>
      <c r="L240" s="37">
        <f>G240*Dati!$H$9+H240*Dati!$H$10+I240*Dati!$H$11+Simulazione!J240*Dati!$H$12</f>
        <v>1</v>
      </c>
      <c r="M240" s="9">
        <f>G240*Dati!$E$9+H240*Dati!$E$10+I240*Dati!$E$11+Simulazione!J240*Dati!$E$12</f>
        <v>8000</v>
      </c>
      <c r="N240" s="9">
        <f>IF(G240-G239=0,0,(G240-G239)*Dati!$J$9)+IF(H240-H239=0,0,(H240-H239)*Dati!$J$10)+IF(I240-I239=0,0,(I240-I239)*Dati!$J$11)+IF(J240-J239=0,0,(J240-J239)*Dati!$J$12)</f>
        <v>0</v>
      </c>
      <c r="O240" s="34">
        <f t="shared" si="91"/>
        <v>0</v>
      </c>
      <c r="P240" s="34">
        <f t="shared" si="92"/>
        <v>0</v>
      </c>
      <c r="Q240" s="34">
        <f t="shared" si="93"/>
        <v>0</v>
      </c>
      <c r="R240" s="34">
        <f t="shared" si="94"/>
        <v>1</v>
      </c>
      <c r="S240" s="40">
        <f t="shared" si="77"/>
        <v>1</v>
      </c>
      <c r="T240" s="43">
        <f t="shared" si="78"/>
        <v>1</v>
      </c>
      <c r="U240" s="3">
        <f>O240*Dati!$B$3+Simulazione!P240*Dati!$B$4+Simulazione!Q240*Dati!$B$5+Simulazione!R240*Dati!$B$6</f>
        <v>40000</v>
      </c>
      <c r="V240" s="35">
        <f>IF(R240*Dati!$Q$6&lt;K240,R240*Dati!$Q$6,K240)</f>
        <v>108</v>
      </c>
      <c r="W240" s="35">
        <f>IF(R240*Dati!$P$6+SUM(V240:V240)&lt;K240,R240*Dati!$P$6,K240-SUM(V240:V240))</f>
        <v>132</v>
      </c>
      <c r="X240" s="35">
        <f>IF(R240*Dati!$O$6+SUM(V240:W240)&lt;K240,R240*Dati!$O$6,K240-SUM(V240:W240))</f>
        <v>0</v>
      </c>
      <c r="Y240" s="35">
        <f>IF(R240*Dati!$N$6+SUM(V240:X240)&lt;K240,R240*Dati!$N$6,K240-SUM(V240:X240))</f>
        <v>0</v>
      </c>
      <c r="Z240" s="35">
        <f>IF($Q240*Dati!$Q$5+SUM(V240:Y240)&lt;$K240,$Q240*Dati!$Q$5,$K240-SUM(V240:Y240))</f>
        <v>0</v>
      </c>
      <c r="AA240" s="35">
        <f>IF($Q240*Dati!$P$5+SUM(V240:Z240)&lt;$K240,$Q240*Dati!$P$5,$K240-SUM(V240:Z240))</f>
        <v>0</v>
      </c>
      <c r="AB240" s="35">
        <f>IF($Q240*Dati!$O$5+SUM(V240:AA240)&lt;$K240,$Q240*Dati!$O$5,$K240-SUM(V240:AA240))</f>
        <v>0</v>
      </c>
      <c r="AC240" s="35">
        <f>IF($Q240*Dati!$N$5+SUM(V240:AB240)&lt;$K240,$Q240*Dati!$N$5,$K240-SUM(V240:AB240))</f>
        <v>0</v>
      </c>
      <c r="AD240" s="35">
        <f>IF($P240*Dati!$Q$4+SUM(V240:AC240)&lt;$K240,$P240*Dati!$Q$4,$K240-SUM(V240:AC240))</f>
        <v>0</v>
      </c>
      <c r="AE240" s="35">
        <f>IF($P240*Dati!$P$4+SUM(V240:AD240)&lt;$K240,$P240*Dati!$P$4,$K240-SUM(V240:AD240))</f>
        <v>0</v>
      </c>
      <c r="AF240" s="35">
        <f>IF($P240*Dati!$O$4+SUM(V240:AE240)&lt;$K240,$P240*Dati!$O$4,$K240-SUM(V240:AE240))</f>
        <v>0</v>
      </c>
      <c r="AG240" s="35">
        <f>IF($P240*Dati!$N$4+SUM(V240:AF240)&lt;$K240,$P240*Dati!$N$4,$K240-SUM(V240:AF240))</f>
        <v>0</v>
      </c>
      <c r="AH240" s="35">
        <f>IF($O240*Dati!$Q$3+SUM(V240:AG240)&lt;$K240,$O240*Dati!$Q$3,$K240-SUM(V240:AG240))</f>
        <v>0</v>
      </c>
      <c r="AI240" s="35">
        <f>IF($O240*Dati!$P$3+SUM(V240:AH240)&lt;$K240,$O240*Dati!$P$3,$K240-SUM(V240:AH240))</f>
        <v>0</v>
      </c>
      <c r="AJ240" s="35">
        <f>IF($O240*Dati!$O$3+SUM(V240:AI240)&lt;$K240,$O240*Dati!$O$3,$K240-SUM(V240:AI240))</f>
        <v>0</v>
      </c>
      <c r="AK240" s="35">
        <f>IF($O240*Dati!$N$3+SUM(V240:AJ240)&lt;$K240,$O240*Dati!$N$3,$K240-SUM(V240:AJ240))</f>
        <v>0</v>
      </c>
      <c r="AL240" s="35">
        <f t="shared" si="79"/>
        <v>240</v>
      </c>
      <c r="AM240" s="3">
        <f>(V240*Dati!$U$6+W240*Dati!$T$6+X240*Dati!$S$6+Y240*Dati!$R$6)+(Z240*Dati!$U$5+AA240*Dati!$T$5+AB240*Dati!$S$5+AC240*Dati!$R$5)+(AD240*Dati!$U$4+AE240*Dati!$T$4+AF240*Dati!$S$4+AG240*Dati!$R$4)+(AH240*Dati!$U$3+AI240*Dati!$T$3+AJ240*Dati!$S$3+AK240*Dati!$R$3)</f>
        <v>91380</v>
      </c>
      <c r="AN240" s="34">
        <f t="shared" si="87"/>
        <v>1</v>
      </c>
      <c r="AO240" s="34">
        <f t="shared" si="87"/>
        <v>0</v>
      </c>
      <c r="AP240" s="34">
        <f t="shared" si="89"/>
        <v>0</v>
      </c>
      <c r="AQ240" s="34">
        <f t="shared" si="90"/>
        <v>0</v>
      </c>
      <c r="AR240" s="6">
        <f>AN240*Dati!$B$21+AO240*Dati!$B$22+AP240*Dati!$B$23+AQ240*Dati!$B$24</f>
        <v>2000</v>
      </c>
    </row>
    <row r="241" spans="1:44" x14ac:dyDescent="0.25">
      <c r="A241" s="49"/>
      <c r="B241" s="11">
        <f t="shared" si="80"/>
        <v>239</v>
      </c>
      <c r="C241" s="3">
        <f t="shared" si="81"/>
        <v>5716296.699999989</v>
      </c>
      <c r="D241" s="3">
        <f t="shared" si="82"/>
        <v>41380</v>
      </c>
      <c r="E241" s="3">
        <f>IF(D241&gt;0,(IF(D241&lt;Dati!$B$46,D241*Dati!$B$47,Dati!$B$46*Dati!$B$47)+IF(IF(D241-Dati!$B$46&gt;0,D241-Dati!$B$46,0)&lt;(Dati!$C$46-Dati!$B$46),IF(D241-Dati!$B$46&gt;0,D241-Dati!$B$46,0)*Dati!$C$47,(Dati!$C$46-Dati!$B$46)*Dati!$C$47)+IF(IF(D241-Dati!$C$46&gt;0,D241-Dati!$C$46,0)&lt;(Dati!$D$46-Dati!$C$46),IF(D241-Dati!$C$46&gt;0,D241-Dati!$C$46,0)*Dati!$D$47,(Dati!$D$46-Dati!$C$46)*Dati!$D$47)+IF(IF(D241-Dati!$D$46&gt;0,D241-Dati!$D$46,0)&lt;(Dati!$E$46-Dati!$D$46),IF(D241-Dati!$D$46&gt;0,D241-Dati!$D$46,0)*Dati!$E$47,(Dati!$E$46-Dati!$D$46)*Dati!$E$47)+IF(D241-Dati!$E$46&gt;0,D241-Dati!$E$46,0)*Dati!$F$47),0)</f>
        <v>17224.233333333334</v>
      </c>
      <c r="F241" s="3">
        <f t="shared" si="76"/>
        <v>24155.766666666666</v>
      </c>
      <c r="G241" s="39">
        <f t="shared" si="83"/>
        <v>1</v>
      </c>
      <c r="H241" s="39">
        <f t="shared" si="84"/>
        <v>0</v>
      </c>
      <c r="I241" s="39">
        <f t="shared" si="85"/>
        <v>0</v>
      </c>
      <c r="J241" s="39">
        <f t="shared" si="86"/>
        <v>0</v>
      </c>
      <c r="K241" s="37">
        <f>G241*Dati!$F$9+H241*Dati!$F$10+I241*Dati!$F$11+Simulazione!J241*Dati!$F$12</f>
        <v>450</v>
      </c>
      <c r="L241" s="37">
        <f>G241*Dati!$H$9+H241*Dati!$H$10+I241*Dati!$H$11+Simulazione!J241*Dati!$H$12</f>
        <v>1</v>
      </c>
      <c r="M241" s="9">
        <f>G241*Dati!$E$9+H241*Dati!$E$10+I241*Dati!$E$11+Simulazione!J241*Dati!$E$12</f>
        <v>8000</v>
      </c>
      <c r="N241" s="9">
        <f>IF(G241-G240=0,0,(G241-G240)*Dati!$J$9)+IF(H241-H240=0,0,(H241-H240)*Dati!$J$10)+IF(I241-I240=0,0,(I241-I240)*Dati!$J$11)+IF(J241-J240=0,0,(J241-J240)*Dati!$J$12)</f>
        <v>0</v>
      </c>
      <c r="O241" s="34">
        <f t="shared" si="91"/>
        <v>0</v>
      </c>
      <c r="P241" s="34">
        <f t="shared" si="92"/>
        <v>0</v>
      </c>
      <c r="Q241" s="34">
        <f t="shared" si="93"/>
        <v>0</v>
      </c>
      <c r="R241" s="34">
        <f t="shared" si="94"/>
        <v>1</v>
      </c>
      <c r="S241" s="40">
        <f t="shared" si="77"/>
        <v>1</v>
      </c>
      <c r="T241" s="43">
        <f t="shared" si="78"/>
        <v>1</v>
      </c>
      <c r="U241" s="3">
        <f>O241*Dati!$B$3+Simulazione!P241*Dati!$B$4+Simulazione!Q241*Dati!$B$5+Simulazione!R241*Dati!$B$6</f>
        <v>40000</v>
      </c>
      <c r="V241" s="35">
        <f>IF(R241*Dati!$Q$6&lt;K241,R241*Dati!$Q$6,K241)</f>
        <v>108</v>
      </c>
      <c r="W241" s="35">
        <f>IF(R241*Dati!$P$6+SUM(V241:V241)&lt;K241,R241*Dati!$P$6,K241-SUM(V241:V241))</f>
        <v>132</v>
      </c>
      <c r="X241" s="35">
        <f>IF(R241*Dati!$O$6+SUM(V241:W241)&lt;K241,R241*Dati!$O$6,K241-SUM(V241:W241))</f>
        <v>0</v>
      </c>
      <c r="Y241" s="35">
        <f>IF(R241*Dati!$N$6+SUM(V241:X241)&lt;K241,R241*Dati!$N$6,K241-SUM(V241:X241))</f>
        <v>0</v>
      </c>
      <c r="Z241" s="35">
        <f>IF($Q241*Dati!$Q$5+SUM(V241:Y241)&lt;$K241,$Q241*Dati!$Q$5,$K241-SUM(V241:Y241))</f>
        <v>0</v>
      </c>
      <c r="AA241" s="35">
        <f>IF($Q241*Dati!$P$5+SUM(V241:Z241)&lt;$K241,$Q241*Dati!$P$5,$K241-SUM(V241:Z241))</f>
        <v>0</v>
      </c>
      <c r="AB241" s="35">
        <f>IF($Q241*Dati!$O$5+SUM(V241:AA241)&lt;$K241,$Q241*Dati!$O$5,$K241-SUM(V241:AA241))</f>
        <v>0</v>
      </c>
      <c r="AC241" s="35">
        <f>IF($Q241*Dati!$N$5+SUM(V241:AB241)&lt;$K241,$Q241*Dati!$N$5,$K241-SUM(V241:AB241))</f>
        <v>0</v>
      </c>
      <c r="AD241" s="35">
        <f>IF($P241*Dati!$Q$4+SUM(V241:AC241)&lt;$K241,$P241*Dati!$Q$4,$K241-SUM(V241:AC241))</f>
        <v>0</v>
      </c>
      <c r="AE241" s="35">
        <f>IF($P241*Dati!$P$4+SUM(V241:AD241)&lt;$K241,$P241*Dati!$P$4,$K241-SUM(V241:AD241))</f>
        <v>0</v>
      </c>
      <c r="AF241" s="35">
        <f>IF($P241*Dati!$O$4+SUM(V241:AE241)&lt;$K241,$P241*Dati!$O$4,$K241-SUM(V241:AE241))</f>
        <v>0</v>
      </c>
      <c r="AG241" s="35">
        <f>IF($P241*Dati!$N$4+SUM(V241:AF241)&lt;$K241,$P241*Dati!$N$4,$K241-SUM(V241:AF241))</f>
        <v>0</v>
      </c>
      <c r="AH241" s="35">
        <f>IF($O241*Dati!$Q$3+SUM(V241:AG241)&lt;$K241,$O241*Dati!$Q$3,$K241-SUM(V241:AG241))</f>
        <v>0</v>
      </c>
      <c r="AI241" s="35">
        <f>IF($O241*Dati!$P$3+SUM(V241:AH241)&lt;$K241,$O241*Dati!$P$3,$K241-SUM(V241:AH241))</f>
        <v>0</v>
      </c>
      <c r="AJ241" s="35">
        <f>IF($O241*Dati!$O$3+SUM(V241:AI241)&lt;$K241,$O241*Dati!$O$3,$K241-SUM(V241:AI241))</f>
        <v>0</v>
      </c>
      <c r="AK241" s="35">
        <f>IF($O241*Dati!$N$3+SUM(V241:AJ241)&lt;$K241,$O241*Dati!$N$3,$K241-SUM(V241:AJ241))</f>
        <v>0</v>
      </c>
      <c r="AL241" s="35">
        <f t="shared" si="79"/>
        <v>240</v>
      </c>
      <c r="AM241" s="3">
        <f>(V241*Dati!$U$6+W241*Dati!$T$6+X241*Dati!$S$6+Y241*Dati!$R$6)+(Z241*Dati!$U$5+AA241*Dati!$T$5+AB241*Dati!$S$5+AC241*Dati!$R$5)+(AD241*Dati!$U$4+AE241*Dati!$T$4+AF241*Dati!$S$4+AG241*Dati!$R$4)+(AH241*Dati!$U$3+AI241*Dati!$T$3+AJ241*Dati!$S$3+AK241*Dati!$R$3)</f>
        <v>91380</v>
      </c>
      <c r="AN241" s="34">
        <f t="shared" si="87"/>
        <v>1</v>
      </c>
      <c r="AO241" s="34">
        <f t="shared" si="87"/>
        <v>0</v>
      </c>
      <c r="AP241" s="34">
        <f t="shared" si="89"/>
        <v>0</v>
      </c>
      <c r="AQ241" s="34">
        <f t="shared" si="90"/>
        <v>0</v>
      </c>
      <c r="AR241" s="6">
        <f>AN241*Dati!$B$21+AO241*Dati!$B$22+AP241*Dati!$B$23+AQ241*Dati!$B$24</f>
        <v>2000</v>
      </c>
    </row>
    <row r="242" spans="1:44" x14ac:dyDescent="0.25">
      <c r="A242" s="50"/>
      <c r="B242" s="11">
        <f t="shared" si="80"/>
        <v>240</v>
      </c>
      <c r="C242" s="3">
        <f t="shared" si="81"/>
        <v>5740452.4666666556</v>
      </c>
      <c r="D242" s="3">
        <f t="shared" si="82"/>
        <v>41380</v>
      </c>
      <c r="E242" s="3">
        <f>IF(D242&gt;0,(IF(D242&lt;Dati!$B$46,D242*Dati!$B$47,Dati!$B$46*Dati!$B$47)+IF(IF(D242-Dati!$B$46&gt;0,D242-Dati!$B$46,0)&lt;(Dati!$C$46-Dati!$B$46),IF(D242-Dati!$B$46&gt;0,D242-Dati!$B$46,0)*Dati!$C$47,(Dati!$C$46-Dati!$B$46)*Dati!$C$47)+IF(IF(D242-Dati!$C$46&gt;0,D242-Dati!$C$46,0)&lt;(Dati!$D$46-Dati!$C$46),IF(D242-Dati!$C$46&gt;0,D242-Dati!$C$46,0)*Dati!$D$47,(Dati!$D$46-Dati!$C$46)*Dati!$D$47)+IF(IF(D242-Dati!$D$46&gt;0,D242-Dati!$D$46,0)&lt;(Dati!$E$46-Dati!$D$46),IF(D242-Dati!$D$46&gt;0,D242-Dati!$D$46,0)*Dati!$E$47,(Dati!$E$46-Dati!$D$46)*Dati!$E$47)+IF(D242-Dati!$E$46&gt;0,D242-Dati!$E$46,0)*Dati!$F$47),0)</f>
        <v>17224.233333333334</v>
      </c>
      <c r="F242" s="3">
        <f t="shared" si="76"/>
        <v>24155.766666666666</v>
      </c>
      <c r="G242" s="39">
        <f t="shared" si="83"/>
        <v>1</v>
      </c>
      <c r="H242" s="39">
        <f t="shared" si="84"/>
        <v>0</v>
      </c>
      <c r="I242" s="39">
        <f t="shared" si="85"/>
        <v>0</v>
      </c>
      <c r="J242" s="39">
        <f t="shared" si="86"/>
        <v>0</v>
      </c>
      <c r="K242" s="37">
        <f>G242*Dati!$F$9+H242*Dati!$F$10+I242*Dati!$F$11+Simulazione!J242*Dati!$F$12</f>
        <v>450</v>
      </c>
      <c r="L242" s="37">
        <f>G242*Dati!$H$9+H242*Dati!$H$10+I242*Dati!$H$11+Simulazione!J242*Dati!$H$12</f>
        <v>1</v>
      </c>
      <c r="M242" s="9">
        <f>G242*Dati!$E$9+H242*Dati!$E$10+I242*Dati!$E$11+Simulazione!J242*Dati!$E$12</f>
        <v>8000</v>
      </c>
      <c r="N242" s="9">
        <f>IF(G242-G241=0,0,(G242-G241)*Dati!$J$9)+IF(H242-H241=0,0,(H242-H241)*Dati!$J$10)+IF(I242-I241=0,0,(I242-I241)*Dati!$J$11)+IF(J242-J241=0,0,(J242-J241)*Dati!$J$12)</f>
        <v>0</v>
      </c>
      <c r="O242" s="34">
        <f t="shared" si="91"/>
        <v>0</v>
      </c>
      <c r="P242" s="34">
        <f t="shared" si="92"/>
        <v>0</v>
      </c>
      <c r="Q242" s="34">
        <f t="shared" si="93"/>
        <v>0</v>
      </c>
      <c r="R242" s="34">
        <f t="shared" si="94"/>
        <v>1</v>
      </c>
      <c r="S242" s="40">
        <f t="shared" si="77"/>
        <v>1</v>
      </c>
      <c r="T242" s="43">
        <f t="shared" si="78"/>
        <v>1</v>
      </c>
      <c r="U242" s="3">
        <f>O242*Dati!$B$3+Simulazione!P242*Dati!$B$4+Simulazione!Q242*Dati!$B$5+Simulazione!R242*Dati!$B$6</f>
        <v>40000</v>
      </c>
      <c r="V242" s="35">
        <f>IF(R242*Dati!$Q$6&lt;K242,R242*Dati!$Q$6,K242)</f>
        <v>108</v>
      </c>
      <c r="W242" s="35">
        <f>IF(R242*Dati!$P$6+SUM(V242:V242)&lt;K242,R242*Dati!$P$6,K242-SUM(V242:V242))</f>
        <v>132</v>
      </c>
      <c r="X242" s="35">
        <f>IF(R242*Dati!$O$6+SUM(V242:W242)&lt;K242,R242*Dati!$O$6,K242-SUM(V242:W242))</f>
        <v>0</v>
      </c>
      <c r="Y242" s="35">
        <f>IF(R242*Dati!$N$6+SUM(V242:X242)&lt;K242,R242*Dati!$N$6,K242-SUM(V242:X242))</f>
        <v>0</v>
      </c>
      <c r="Z242" s="35">
        <f>IF($Q242*Dati!$Q$5+SUM(V242:Y242)&lt;$K242,$Q242*Dati!$Q$5,$K242-SUM(V242:Y242))</f>
        <v>0</v>
      </c>
      <c r="AA242" s="35">
        <f>IF($Q242*Dati!$P$5+SUM(V242:Z242)&lt;$K242,$Q242*Dati!$P$5,$K242-SUM(V242:Z242))</f>
        <v>0</v>
      </c>
      <c r="AB242" s="35">
        <f>IF($Q242*Dati!$O$5+SUM(V242:AA242)&lt;$K242,$Q242*Dati!$O$5,$K242-SUM(V242:AA242))</f>
        <v>0</v>
      </c>
      <c r="AC242" s="35">
        <f>IF($Q242*Dati!$N$5+SUM(V242:AB242)&lt;$K242,$Q242*Dati!$N$5,$K242-SUM(V242:AB242))</f>
        <v>0</v>
      </c>
      <c r="AD242" s="35">
        <f>IF($P242*Dati!$Q$4+SUM(V242:AC242)&lt;$K242,$P242*Dati!$Q$4,$K242-SUM(V242:AC242))</f>
        <v>0</v>
      </c>
      <c r="AE242" s="35">
        <f>IF($P242*Dati!$P$4+SUM(V242:AD242)&lt;$K242,$P242*Dati!$P$4,$K242-SUM(V242:AD242))</f>
        <v>0</v>
      </c>
      <c r="AF242" s="35">
        <f>IF($P242*Dati!$O$4+SUM(V242:AE242)&lt;$K242,$P242*Dati!$O$4,$K242-SUM(V242:AE242))</f>
        <v>0</v>
      </c>
      <c r="AG242" s="35">
        <f>IF($P242*Dati!$N$4+SUM(V242:AF242)&lt;$K242,$P242*Dati!$N$4,$K242-SUM(V242:AF242))</f>
        <v>0</v>
      </c>
      <c r="AH242" s="35">
        <f>IF($O242*Dati!$Q$3+SUM(V242:AG242)&lt;$K242,$O242*Dati!$Q$3,$K242-SUM(V242:AG242))</f>
        <v>0</v>
      </c>
      <c r="AI242" s="35">
        <f>IF($O242*Dati!$P$3+SUM(V242:AH242)&lt;$K242,$O242*Dati!$P$3,$K242-SUM(V242:AH242))</f>
        <v>0</v>
      </c>
      <c r="AJ242" s="35">
        <f>IF($O242*Dati!$O$3+SUM(V242:AI242)&lt;$K242,$O242*Dati!$O$3,$K242-SUM(V242:AI242))</f>
        <v>0</v>
      </c>
      <c r="AK242" s="35">
        <f>IF($O242*Dati!$N$3+SUM(V242:AJ242)&lt;$K242,$O242*Dati!$N$3,$K242-SUM(V242:AJ242))</f>
        <v>0</v>
      </c>
      <c r="AL242" s="35">
        <f t="shared" si="79"/>
        <v>240</v>
      </c>
      <c r="AM242" s="3">
        <f>(V242*Dati!$U$6+W242*Dati!$T$6+X242*Dati!$S$6+Y242*Dati!$R$6)+(Z242*Dati!$U$5+AA242*Dati!$T$5+AB242*Dati!$S$5+AC242*Dati!$R$5)+(AD242*Dati!$U$4+AE242*Dati!$T$4+AF242*Dati!$S$4+AG242*Dati!$R$4)+(AH242*Dati!$U$3+AI242*Dati!$T$3+AJ242*Dati!$S$3+AK242*Dati!$R$3)</f>
        <v>91380</v>
      </c>
      <c r="AN242" s="34">
        <f t="shared" si="87"/>
        <v>1</v>
      </c>
      <c r="AO242" s="34">
        <f t="shared" si="87"/>
        <v>0</v>
      </c>
      <c r="AP242" s="34">
        <f t="shared" si="89"/>
        <v>0</v>
      </c>
      <c r="AQ242" s="34">
        <f t="shared" si="90"/>
        <v>0</v>
      </c>
      <c r="AR242" s="6">
        <f>AN242*Dati!$B$21+AO242*Dati!$B$22+AP242*Dati!$B$23+AQ242*Dati!$B$24</f>
        <v>2000</v>
      </c>
    </row>
    <row r="243" spans="1:44" ht="15" customHeight="1" x14ac:dyDescent="0.25">
      <c r="A243" s="48">
        <f t="shared" ref="A243" si="97">A231+1</f>
        <v>21</v>
      </c>
      <c r="B243" s="11">
        <f t="shared" si="80"/>
        <v>241</v>
      </c>
      <c r="C243" s="3">
        <f t="shared" si="81"/>
        <v>5764608.2333333222</v>
      </c>
      <c r="D243" s="3">
        <f t="shared" si="82"/>
        <v>41380</v>
      </c>
      <c r="E243" s="3">
        <f>IF(D243&gt;0,(IF(D243&lt;Dati!$B$46,D243*Dati!$B$47,Dati!$B$46*Dati!$B$47)+IF(IF(D243-Dati!$B$46&gt;0,D243-Dati!$B$46,0)&lt;(Dati!$C$46-Dati!$B$46),IF(D243-Dati!$B$46&gt;0,D243-Dati!$B$46,0)*Dati!$C$47,(Dati!$C$46-Dati!$B$46)*Dati!$C$47)+IF(IF(D243-Dati!$C$46&gt;0,D243-Dati!$C$46,0)&lt;(Dati!$D$46-Dati!$C$46),IF(D243-Dati!$C$46&gt;0,D243-Dati!$C$46,0)*Dati!$D$47,(Dati!$D$46-Dati!$C$46)*Dati!$D$47)+IF(IF(D243-Dati!$D$46&gt;0,D243-Dati!$D$46,0)&lt;(Dati!$E$46-Dati!$D$46),IF(D243-Dati!$D$46&gt;0,D243-Dati!$D$46,0)*Dati!$E$47,(Dati!$E$46-Dati!$D$46)*Dati!$E$47)+IF(D243-Dati!$E$46&gt;0,D243-Dati!$E$46,0)*Dati!$F$47),0)</f>
        <v>17224.233333333334</v>
      </c>
      <c r="F243" s="3">
        <f t="shared" si="76"/>
        <v>24155.766666666666</v>
      </c>
      <c r="G243" s="39">
        <f t="shared" si="83"/>
        <v>1</v>
      </c>
      <c r="H243" s="39">
        <f t="shared" si="84"/>
        <v>0</v>
      </c>
      <c r="I243" s="39">
        <f t="shared" si="85"/>
        <v>0</v>
      </c>
      <c r="J243" s="39">
        <f t="shared" si="86"/>
        <v>0</v>
      </c>
      <c r="K243" s="37">
        <f>G243*Dati!$F$9+H243*Dati!$F$10+I243*Dati!$F$11+Simulazione!J243*Dati!$F$12</f>
        <v>450</v>
      </c>
      <c r="L243" s="37">
        <f>G243*Dati!$H$9+H243*Dati!$H$10+I243*Dati!$H$11+Simulazione!J243*Dati!$H$12</f>
        <v>1</v>
      </c>
      <c r="M243" s="9">
        <f>G243*Dati!$E$9+H243*Dati!$E$10+I243*Dati!$E$11+Simulazione!J243*Dati!$E$12</f>
        <v>8000</v>
      </c>
      <c r="N243" s="9">
        <f>IF(G243-G242=0,0,(G243-G242)*Dati!$J$9)+IF(H243-H242=0,0,(H243-H242)*Dati!$J$10)+IF(I243-I242=0,0,(I243-I242)*Dati!$J$11)+IF(J243-J242=0,0,(J243-J242)*Dati!$J$12)</f>
        <v>0</v>
      </c>
      <c r="O243" s="34">
        <f t="shared" si="91"/>
        <v>0</v>
      </c>
      <c r="P243" s="34">
        <f t="shared" si="92"/>
        <v>0</v>
      </c>
      <c r="Q243" s="34">
        <f t="shared" si="93"/>
        <v>0</v>
      </c>
      <c r="R243" s="34">
        <f t="shared" si="94"/>
        <v>1</v>
      </c>
      <c r="S243" s="40">
        <f t="shared" si="77"/>
        <v>1</v>
      </c>
      <c r="T243" s="43">
        <f t="shared" si="78"/>
        <v>1</v>
      </c>
      <c r="U243" s="3">
        <f>O243*Dati!$B$3+Simulazione!P243*Dati!$B$4+Simulazione!Q243*Dati!$B$5+Simulazione!R243*Dati!$B$6</f>
        <v>40000</v>
      </c>
      <c r="V243" s="35">
        <f>IF(R243*Dati!$Q$6&lt;K243,R243*Dati!$Q$6,K243)</f>
        <v>108</v>
      </c>
      <c r="W243" s="35">
        <f>IF(R243*Dati!$P$6+SUM(V243:V243)&lt;K243,R243*Dati!$P$6,K243-SUM(V243:V243))</f>
        <v>132</v>
      </c>
      <c r="X243" s="35">
        <f>IF(R243*Dati!$O$6+SUM(V243:W243)&lt;K243,R243*Dati!$O$6,K243-SUM(V243:W243))</f>
        <v>0</v>
      </c>
      <c r="Y243" s="35">
        <f>IF(R243*Dati!$N$6+SUM(V243:X243)&lt;K243,R243*Dati!$N$6,K243-SUM(V243:X243))</f>
        <v>0</v>
      </c>
      <c r="Z243" s="35">
        <f>IF($Q243*Dati!$Q$5+SUM(V243:Y243)&lt;$K243,$Q243*Dati!$Q$5,$K243-SUM(V243:Y243))</f>
        <v>0</v>
      </c>
      <c r="AA243" s="35">
        <f>IF($Q243*Dati!$P$5+SUM(V243:Z243)&lt;$K243,$Q243*Dati!$P$5,$K243-SUM(V243:Z243))</f>
        <v>0</v>
      </c>
      <c r="AB243" s="35">
        <f>IF($Q243*Dati!$O$5+SUM(V243:AA243)&lt;$K243,$Q243*Dati!$O$5,$K243-SUM(V243:AA243))</f>
        <v>0</v>
      </c>
      <c r="AC243" s="35">
        <f>IF($Q243*Dati!$N$5+SUM(V243:AB243)&lt;$K243,$Q243*Dati!$N$5,$K243-SUM(V243:AB243))</f>
        <v>0</v>
      </c>
      <c r="AD243" s="35">
        <f>IF($P243*Dati!$Q$4+SUM(V243:AC243)&lt;$K243,$P243*Dati!$Q$4,$K243-SUM(V243:AC243))</f>
        <v>0</v>
      </c>
      <c r="AE243" s="35">
        <f>IF($P243*Dati!$P$4+SUM(V243:AD243)&lt;$K243,$P243*Dati!$P$4,$K243-SUM(V243:AD243))</f>
        <v>0</v>
      </c>
      <c r="AF243" s="35">
        <f>IF($P243*Dati!$O$4+SUM(V243:AE243)&lt;$K243,$P243*Dati!$O$4,$K243-SUM(V243:AE243))</f>
        <v>0</v>
      </c>
      <c r="AG243" s="35">
        <f>IF($P243*Dati!$N$4+SUM(V243:AF243)&lt;$K243,$P243*Dati!$N$4,$K243-SUM(V243:AF243))</f>
        <v>0</v>
      </c>
      <c r="AH243" s="35">
        <f>IF($O243*Dati!$Q$3+SUM(V243:AG243)&lt;$K243,$O243*Dati!$Q$3,$K243-SUM(V243:AG243))</f>
        <v>0</v>
      </c>
      <c r="AI243" s="35">
        <f>IF($O243*Dati!$P$3+SUM(V243:AH243)&lt;$K243,$O243*Dati!$P$3,$K243-SUM(V243:AH243))</f>
        <v>0</v>
      </c>
      <c r="AJ243" s="35">
        <f>IF($O243*Dati!$O$3+SUM(V243:AI243)&lt;$K243,$O243*Dati!$O$3,$K243-SUM(V243:AI243))</f>
        <v>0</v>
      </c>
      <c r="AK243" s="35">
        <f>IF($O243*Dati!$N$3+SUM(V243:AJ243)&lt;$K243,$O243*Dati!$N$3,$K243-SUM(V243:AJ243))</f>
        <v>0</v>
      </c>
      <c r="AL243" s="35">
        <f t="shared" si="79"/>
        <v>240</v>
      </c>
      <c r="AM243" s="3">
        <f>(V243*Dati!$U$6+W243*Dati!$T$6+X243*Dati!$S$6+Y243*Dati!$R$6)+(Z243*Dati!$U$5+AA243*Dati!$T$5+AB243*Dati!$S$5+AC243*Dati!$R$5)+(AD243*Dati!$U$4+AE243*Dati!$T$4+AF243*Dati!$S$4+AG243*Dati!$R$4)+(AH243*Dati!$U$3+AI243*Dati!$T$3+AJ243*Dati!$S$3+AK243*Dati!$R$3)</f>
        <v>91380</v>
      </c>
      <c r="AN243" s="34">
        <f t="shared" si="87"/>
        <v>1</v>
      </c>
      <c r="AO243" s="34">
        <f t="shared" si="87"/>
        <v>0</v>
      </c>
      <c r="AP243" s="34">
        <f t="shared" si="89"/>
        <v>0</v>
      </c>
      <c r="AQ243" s="34">
        <f t="shared" si="90"/>
        <v>0</v>
      </c>
      <c r="AR243" s="6">
        <f>AN243*Dati!$B$21+AO243*Dati!$B$22+AP243*Dati!$B$23+AQ243*Dati!$B$24</f>
        <v>2000</v>
      </c>
    </row>
    <row r="244" spans="1:44" x14ac:dyDescent="0.25">
      <c r="A244" s="49"/>
      <c r="B244" s="11">
        <f t="shared" si="80"/>
        <v>242</v>
      </c>
      <c r="C244" s="3">
        <f t="shared" si="81"/>
        <v>5788763.9999999888</v>
      </c>
      <c r="D244" s="3">
        <f t="shared" si="82"/>
        <v>41380</v>
      </c>
      <c r="E244" s="3">
        <f>IF(D244&gt;0,(IF(D244&lt;Dati!$B$46,D244*Dati!$B$47,Dati!$B$46*Dati!$B$47)+IF(IF(D244-Dati!$B$46&gt;0,D244-Dati!$B$46,0)&lt;(Dati!$C$46-Dati!$B$46),IF(D244-Dati!$B$46&gt;0,D244-Dati!$B$46,0)*Dati!$C$47,(Dati!$C$46-Dati!$B$46)*Dati!$C$47)+IF(IF(D244-Dati!$C$46&gt;0,D244-Dati!$C$46,0)&lt;(Dati!$D$46-Dati!$C$46),IF(D244-Dati!$C$46&gt;0,D244-Dati!$C$46,0)*Dati!$D$47,(Dati!$D$46-Dati!$C$46)*Dati!$D$47)+IF(IF(D244-Dati!$D$46&gt;0,D244-Dati!$D$46,0)&lt;(Dati!$E$46-Dati!$D$46),IF(D244-Dati!$D$46&gt;0,D244-Dati!$D$46,0)*Dati!$E$47,(Dati!$E$46-Dati!$D$46)*Dati!$E$47)+IF(D244-Dati!$E$46&gt;0,D244-Dati!$E$46,0)*Dati!$F$47),0)</f>
        <v>17224.233333333334</v>
      </c>
      <c r="F244" s="3">
        <f t="shared" si="76"/>
        <v>24155.766666666666</v>
      </c>
      <c r="G244" s="39">
        <f t="shared" si="83"/>
        <v>1</v>
      </c>
      <c r="H244" s="39">
        <f t="shared" si="84"/>
        <v>0</v>
      </c>
      <c r="I244" s="39">
        <f t="shared" si="85"/>
        <v>0</v>
      </c>
      <c r="J244" s="39">
        <f t="shared" si="86"/>
        <v>0</v>
      </c>
      <c r="K244" s="37">
        <f>G244*Dati!$F$9+H244*Dati!$F$10+I244*Dati!$F$11+Simulazione!J244*Dati!$F$12</f>
        <v>450</v>
      </c>
      <c r="L244" s="37">
        <f>G244*Dati!$H$9+H244*Dati!$H$10+I244*Dati!$H$11+Simulazione!J244*Dati!$H$12</f>
        <v>1</v>
      </c>
      <c r="M244" s="9">
        <f>G244*Dati!$E$9+H244*Dati!$E$10+I244*Dati!$E$11+Simulazione!J244*Dati!$E$12</f>
        <v>8000</v>
      </c>
      <c r="N244" s="9">
        <f>IF(G244-G243=0,0,(G244-G243)*Dati!$J$9)+IF(H244-H243=0,0,(H244-H243)*Dati!$J$10)+IF(I244-I243=0,0,(I244-I243)*Dati!$J$11)+IF(J244-J243=0,0,(J244-J243)*Dati!$J$12)</f>
        <v>0</v>
      </c>
      <c r="O244" s="34">
        <f t="shared" si="91"/>
        <v>0</v>
      </c>
      <c r="P244" s="34">
        <f t="shared" si="92"/>
        <v>0</v>
      </c>
      <c r="Q244" s="34">
        <f t="shared" si="93"/>
        <v>0</v>
      </c>
      <c r="R244" s="34">
        <f t="shared" si="94"/>
        <v>1</v>
      </c>
      <c r="S244" s="40">
        <f t="shared" si="77"/>
        <v>1</v>
      </c>
      <c r="T244" s="43">
        <f t="shared" si="78"/>
        <v>1</v>
      </c>
      <c r="U244" s="3">
        <f>O244*Dati!$B$3+Simulazione!P244*Dati!$B$4+Simulazione!Q244*Dati!$B$5+Simulazione!R244*Dati!$B$6</f>
        <v>40000</v>
      </c>
      <c r="V244" s="35">
        <f>IF(R244*Dati!$Q$6&lt;K244,R244*Dati!$Q$6,K244)</f>
        <v>108</v>
      </c>
      <c r="W244" s="35">
        <f>IF(R244*Dati!$P$6+SUM(V244:V244)&lt;K244,R244*Dati!$P$6,K244-SUM(V244:V244))</f>
        <v>132</v>
      </c>
      <c r="X244" s="35">
        <f>IF(R244*Dati!$O$6+SUM(V244:W244)&lt;K244,R244*Dati!$O$6,K244-SUM(V244:W244))</f>
        <v>0</v>
      </c>
      <c r="Y244" s="35">
        <f>IF(R244*Dati!$N$6+SUM(V244:X244)&lt;K244,R244*Dati!$N$6,K244-SUM(V244:X244))</f>
        <v>0</v>
      </c>
      <c r="Z244" s="35">
        <f>IF($Q244*Dati!$Q$5+SUM(V244:Y244)&lt;$K244,$Q244*Dati!$Q$5,$K244-SUM(V244:Y244))</f>
        <v>0</v>
      </c>
      <c r="AA244" s="35">
        <f>IF($Q244*Dati!$P$5+SUM(V244:Z244)&lt;$K244,$Q244*Dati!$P$5,$K244-SUM(V244:Z244))</f>
        <v>0</v>
      </c>
      <c r="AB244" s="35">
        <f>IF($Q244*Dati!$O$5+SUM(V244:AA244)&lt;$K244,$Q244*Dati!$O$5,$K244-SUM(V244:AA244))</f>
        <v>0</v>
      </c>
      <c r="AC244" s="35">
        <f>IF($Q244*Dati!$N$5+SUM(V244:AB244)&lt;$K244,$Q244*Dati!$N$5,$K244-SUM(V244:AB244))</f>
        <v>0</v>
      </c>
      <c r="AD244" s="35">
        <f>IF($P244*Dati!$Q$4+SUM(V244:AC244)&lt;$K244,$P244*Dati!$Q$4,$K244-SUM(V244:AC244))</f>
        <v>0</v>
      </c>
      <c r="AE244" s="35">
        <f>IF($P244*Dati!$P$4+SUM(V244:AD244)&lt;$K244,$P244*Dati!$P$4,$K244-SUM(V244:AD244))</f>
        <v>0</v>
      </c>
      <c r="AF244" s="35">
        <f>IF($P244*Dati!$O$4+SUM(V244:AE244)&lt;$K244,$P244*Dati!$O$4,$K244-SUM(V244:AE244))</f>
        <v>0</v>
      </c>
      <c r="AG244" s="35">
        <f>IF($P244*Dati!$N$4+SUM(V244:AF244)&lt;$K244,$P244*Dati!$N$4,$K244-SUM(V244:AF244))</f>
        <v>0</v>
      </c>
      <c r="AH244" s="35">
        <f>IF($O244*Dati!$Q$3+SUM(V244:AG244)&lt;$K244,$O244*Dati!$Q$3,$K244-SUM(V244:AG244))</f>
        <v>0</v>
      </c>
      <c r="AI244" s="35">
        <f>IF($O244*Dati!$P$3+SUM(V244:AH244)&lt;$K244,$O244*Dati!$P$3,$K244-SUM(V244:AH244))</f>
        <v>0</v>
      </c>
      <c r="AJ244" s="35">
        <f>IF($O244*Dati!$O$3+SUM(V244:AI244)&lt;$K244,$O244*Dati!$O$3,$K244-SUM(V244:AI244))</f>
        <v>0</v>
      </c>
      <c r="AK244" s="35">
        <f>IF($O244*Dati!$N$3+SUM(V244:AJ244)&lt;$K244,$O244*Dati!$N$3,$K244-SUM(V244:AJ244))</f>
        <v>0</v>
      </c>
      <c r="AL244" s="35">
        <f t="shared" si="79"/>
        <v>240</v>
      </c>
      <c r="AM244" s="3">
        <f>(V244*Dati!$U$6+W244*Dati!$T$6+X244*Dati!$S$6+Y244*Dati!$R$6)+(Z244*Dati!$U$5+AA244*Dati!$T$5+AB244*Dati!$S$5+AC244*Dati!$R$5)+(AD244*Dati!$U$4+AE244*Dati!$T$4+AF244*Dati!$S$4+AG244*Dati!$R$4)+(AH244*Dati!$U$3+AI244*Dati!$T$3+AJ244*Dati!$S$3+AK244*Dati!$R$3)</f>
        <v>91380</v>
      </c>
      <c r="AN244" s="34">
        <f t="shared" si="87"/>
        <v>1</v>
      </c>
      <c r="AO244" s="34">
        <f t="shared" si="87"/>
        <v>0</v>
      </c>
      <c r="AP244" s="34">
        <f t="shared" si="89"/>
        <v>0</v>
      </c>
      <c r="AQ244" s="34">
        <f t="shared" si="90"/>
        <v>0</v>
      </c>
      <c r="AR244" s="6">
        <f>AN244*Dati!$B$21+AO244*Dati!$B$22+AP244*Dati!$B$23+AQ244*Dati!$B$24</f>
        <v>2000</v>
      </c>
    </row>
    <row r="245" spans="1:44" x14ac:dyDescent="0.25">
      <c r="A245" s="49"/>
      <c r="B245" s="11">
        <f t="shared" si="80"/>
        <v>243</v>
      </c>
      <c r="C245" s="3">
        <f t="shared" si="81"/>
        <v>5812919.7666666554</v>
      </c>
      <c r="D245" s="3">
        <f t="shared" si="82"/>
        <v>41380</v>
      </c>
      <c r="E245" s="3">
        <f>IF(D245&gt;0,(IF(D245&lt;Dati!$B$46,D245*Dati!$B$47,Dati!$B$46*Dati!$B$47)+IF(IF(D245-Dati!$B$46&gt;0,D245-Dati!$B$46,0)&lt;(Dati!$C$46-Dati!$B$46),IF(D245-Dati!$B$46&gt;0,D245-Dati!$B$46,0)*Dati!$C$47,(Dati!$C$46-Dati!$B$46)*Dati!$C$47)+IF(IF(D245-Dati!$C$46&gt;0,D245-Dati!$C$46,0)&lt;(Dati!$D$46-Dati!$C$46),IF(D245-Dati!$C$46&gt;0,D245-Dati!$C$46,0)*Dati!$D$47,(Dati!$D$46-Dati!$C$46)*Dati!$D$47)+IF(IF(D245-Dati!$D$46&gt;0,D245-Dati!$D$46,0)&lt;(Dati!$E$46-Dati!$D$46),IF(D245-Dati!$D$46&gt;0,D245-Dati!$D$46,0)*Dati!$E$47,(Dati!$E$46-Dati!$D$46)*Dati!$E$47)+IF(D245-Dati!$E$46&gt;0,D245-Dati!$E$46,0)*Dati!$F$47),0)</f>
        <v>17224.233333333334</v>
      </c>
      <c r="F245" s="3">
        <f t="shared" si="76"/>
        <v>24155.766666666666</v>
      </c>
      <c r="G245" s="39">
        <f t="shared" si="83"/>
        <v>1</v>
      </c>
      <c r="H245" s="39">
        <f t="shared" si="84"/>
        <v>0</v>
      </c>
      <c r="I245" s="39">
        <f t="shared" si="85"/>
        <v>0</v>
      </c>
      <c r="J245" s="39">
        <f t="shared" si="86"/>
        <v>0</v>
      </c>
      <c r="K245" s="37">
        <f>G245*Dati!$F$9+H245*Dati!$F$10+I245*Dati!$F$11+Simulazione!J245*Dati!$F$12</f>
        <v>450</v>
      </c>
      <c r="L245" s="37">
        <f>G245*Dati!$H$9+H245*Dati!$H$10+I245*Dati!$H$11+Simulazione!J245*Dati!$H$12</f>
        <v>1</v>
      </c>
      <c r="M245" s="9">
        <f>G245*Dati!$E$9+H245*Dati!$E$10+I245*Dati!$E$11+Simulazione!J245*Dati!$E$12</f>
        <v>8000</v>
      </c>
      <c r="N245" s="9">
        <f>IF(G245-G244=0,0,(G245-G244)*Dati!$J$9)+IF(H245-H244=0,0,(H245-H244)*Dati!$J$10)+IF(I245-I244=0,0,(I245-I244)*Dati!$J$11)+IF(J245-J244=0,0,(J245-J244)*Dati!$J$12)</f>
        <v>0</v>
      </c>
      <c r="O245" s="34">
        <f t="shared" si="91"/>
        <v>0</v>
      </c>
      <c r="P245" s="34">
        <f t="shared" si="92"/>
        <v>0</v>
      </c>
      <c r="Q245" s="34">
        <f t="shared" si="93"/>
        <v>0</v>
      </c>
      <c r="R245" s="34">
        <f t="shared" si="94"/>
        <v>1</v>
      </c>
      <c r="S245" s="40">
        <f t="shared" si="77"/>
        <v>1</v>
      </c>
      <c r="T245" s="43">
        <f t="shared" si="78"/>
        <v>1</v>
      </c>
      <c r="U245" s="3">
        <f>O245*Dati!$B$3+Simulazione!P245*Dati!$B$4+Simulazione!Q245*Dati!$B$5+Simulazione!R245*Dati!$B$6</f>
        <v>40000</v>
      </c>
      <c r="V245" s="35">
        <f>IF(R245*Dati!$Q$6&lt;K245,R245*Dati!$Q$6,K245)</f>
        <v>108</v>
      </c>
      <c r="W245" s="35">
        <f>IF(R245*Dati!$P$6+SUM(V245:V245)&lt;K245,R245*Dati!$P$6,K245-SUM(V245:V245))</f>
        <v>132</v>
      </c>
      <c r="X245" s="35">
        <f>IF(R245*Dati!$O$6+SUM(V245:W245)&lt;K245,R245*Dati!$O$6,K245-SUM(V245:W245))</f>
        <v>0</v>
      </c>
      <c r="Y245" s="35">
        <f>IF(R245*Dati!$N$6+SUM(V245:X245)&lt;K245,R245*Dati!$N$6,K245-SUM(V245:X245))</f>
        <v>0</v>
      </c>
      <c r="Z245" s="35">
        <f>IF($Q245*Dati!$Q$5+SUM(V245:Y245)&lt;$K245,$Q245*Dati!$Q$5,$K245-SUM(V245:Y245))</f>
        <v>0</v>
      </c>
      <c r="AA245" s="35">
        <f>IF($Q245*Dati!$P$5+SUM(V245:Z245)&lt;$K245,$Q245*Dati!$P$5,$K245-SUM(V245:Z245))</f>
        <v>0</v>
      </c>
      <c r="AB245" s="35">
        <f>IF($Q245*Dati!$O$5+SUM(V245:AA245)&lt;$K245,$Q245*Dati!$O$5,$K245-SUM(V245:AA245))</f>
        <v>0</v>
      </c>
      <c r="AC245" s="35">
        <f>IF($Q245*Dati!$N$5+SUM(V245:AB245)&lt;$K245,$Q245*Dati!$N$5,$K245-SUM(V245:AB245))</f>
        <v>0</v>
      </c>
      <c r="AD245" s="35">
        <f>IF($P245*Dati!$Q$4+SUM(V245:AC245)&lt;$K245,$P245*Dati!$Q$4,$K245-SUM(V245:AC245))</f>
        <v>0</v>
      </c>
      <c r="AE245" s="35">
        <f>IF($P245*Dati!$P$4+SUM(V245:AD245)&lt;$K245,$P245*Dati!$P$4,$K245-SUM(V245:AD245))</f>
        <v>0</v>
      </c>
      <c r="AF245" s="35">
        <f>IF($P245*Dati!$O$4+SUM(V245:AE245)&lt;$K245,$P245*Dati!$O$4,$K245-SUM(V245:AE245))</f>
        <v>0</v>
      </c>
      <c r="AG245" s="35">
        <f>IF($P245*Dati!$N$4+SUM(V245:AF245)&lt;$K245,$P245*Dati!$N$4,$K245-SUM(V245:AF245))</f>
        <v>0</v>
      </c>
      <c r="AH245" s="35">
        <f>IF($O245*Dati!$Q$3+SUM(V245:AG245)&lt;$K245,$O245*Dati!$Q$3,$K245-SUM(V245:AG245))</f>
        <v>0</v>
      </c>
      <c r="AI245" s="35">
        <f>IF($O245*Dati!$P$3+SUM(V245:AH245)&lt;$K245,$O245*Dati!$P$3,$K245-SUM(V245:AH245))</f>
        <v>0</v>
      </c>
      <c r="AJ245" s="35">
        <f>IF($O245*Dati!$O$3+SUM(V245:AI245)&lt;$K245,$O245*Dati!$O$3,$K245-SUM(V245:AI245))</f>
        <v>0</v>
      </c>
      <c r="AK245" s="35">
        <f>IF($O245*Dati!$N$3+SUM(V245:AJ245)&lt;$K245,$O245*Dati!$N$3,$K245-SUM(V245:AJ245))</f>
        <v>0</v>
      </c>
      <c r="AL245" s="35">
        <f t="shared" ref="AL245:AL308" si="98">SUM(V245:AK245)</f>
        <v>240</v>
      </c>
      <c r="AM245" s="3">
        <f>(V245*Dati!$U$6+W245*Dati!$T$6+X245*Dati!$S$6+Y245*Dati!$R$6)+(Z245*Dati!$U$5+AA245*Dati!$T$5+AB245*Dati!$S$5+AC245*Dati!$R$5)+(AD245*Dati!$U$4+AE245*Dati!$T$4+AF245*Dati!$S$4+AG245*Dati!$R$4)+(AH245*Dati!$U$3+AI245*Dati!$T$3+AJ245*Dati!$S$3+AK245*Dati!$R$3)</f>
        <v>91380</v>
      </c>
      <c r="AN245" s="34">
        <f t="shared" ref="AN245:AN308" si="99">AN244</f>
        <v>1</v>
      </c>
      <c r="AO245" s="34">
        <f t="shared" ref="AO245:AO308" si="100">AO244</f>
        <v>0</v>
      </c>
      <c r="AP245" s="34">
        <f t="shared" ref="AP245:AP308" si="101">AP244</f>
        <v>0</v>
      </c>
      <c r="AQ245" s="34">
        <f t="shared" ref="AQ245:AQ308" si="102">AQ244</f>
        <v>0</v>
      </c>
      <c r="AR245" s="6">
        <f>AN245*Dati!$B$21+AO245*Dati!$B$22+AP245*Dati!$B$23+AQ245*Dati!$B$24</f>
        <v>2000</v>
      </c>
    </row>
    <row r="246" spans="1:44" x14ac:dyDescent="0.25">
      <c r="A246" s="49"/>
      <c r="B246" s="11">
        <f t="shared" si="80"/>
        <v>244</v>
      </c>
      <c r="C246" s="3">
        <f t="shared" si="81"/>
        <v>5837075.533333322</v>
      </c>
      <c r="D246" s="3">
        <f t="shared" si="82"/>
        <v>41380</v>
      </c>
      <c r="E246" s="3">
        <f>IF(D246&gt;0,(IF(D246&lt;Dati!$B$46,D246*Dati!$B$47,Dati!$B$46*Dati!$B$47)+IF(IF(D246-Dati!$B$46&gt;0,D246-Dati!$B$46,0)&lt;(Dati!$C$46-Dati!$B$46),IF(D246-Dati!$B$46&gt;0,D246-Dati!$B$46,0)*Dati!$C$47,(Dati!$C$46-Dati!$B$46)*Dati!$C$47)+IF(IF(D246-Dati!$C$46&gt;0,D246-Dati!$C$46,0)&lt;(Dati!$D$46-Dati!$C$46),IF(D246-Dati!$C$46&gt;0,D246-Dati!$C$46,0)*Dati!$D$47,(Dati!$D$46-Dati!$C$46)*Dati!$D$47)+IF(IF(D246-Dati!$D$46&gt;0,D246-Dati!$D$46,0)&lt;(Dati!$E$46-Dati!$D$46),IF(D246-Dati!$D$46&gt;0,D246-Dati!$D$46,0)*Dati!$E$47,(Dati!$E$46-Dati!$D$46)*Dati!$E$47)+IF(D246-Dati!$E$46&gt;0,D246-Dati!$E$46,0)*Dati!$F$47),0)</f>
        <v>17224.233333333334</v>
      </c>
      <c r="F246" s="3">
        <f t="shared" si="76"/>
        <v>24155.766666666666</v>
      </c>
      <c r="G246" s="39">
        <f t="shared" si="83"/>
        <v>1</v>
      </c>
      <c r="H246" s="39">
        <f t="shared" si="84"/>
        <v>0</v>
      </c>
      <c r="I246" s="39">
        <f t="shared" si="85"/>
        <v>0</v>
      </c>
      <c r="J246" s="39">
        <f t="shared" si="86"/>
        <v>0</v>
      </c>
      <c r="K246" s="37">
        <f>G246*Dati!$F$9+H246*Dati!$F$10+I246*Dati!$F$11+Simulazione!J246*Dati!$F$12</f>
        <v>450</v>
      </c>
      <c r="L246" s="37">
        <f>G246*Dati!$H$9+H246*Dati!$H$10+I246*Dati!$H$11+Simulazione!J246*Dati!$H$12</f>
        <v>1</v>
      </c>
      <c r="M246" s="9">
        <f>G246*Dati!$E$9+H246*Dati!$E$10+I246*Dati!$E$11+Simulazione!J246*Dati!$E$12</f>
        <v>8000</v>
      </c>
      <c r="N246" s="9">
        <f>IF(G246-G245=0,0,(G246-G245)*Dati!$J$9)+IF(H246-H245=0,0,(H246-H245)*Dati!$J$10)+IF(I246-I245=0,0,(I246-I245)*Dati!$J$11)+IF(J246-J245=0,0,(J246-J245)*Dati!$J$12)</f>
        <v>0</v>
      </c>
      <c r="O246" s="34">
        <f t="shared" si="91"/>
        <v>0</v>
      </c>
      <c r="P246" s="34">
        <f t="shared" si="92"/>
        <v>0</v>
      </c>
      <c r="Q246" s="34">
        <f t="shared" si="93"/>
        <v>0</v>
      </c>
      <c r="R246" s="34">
        <f t="shared" si="94"/>
        <v>1</v>
      </c>
      <c r="S246" s="40">
        <f t="shared" si="77"/>
        <v>1</v>
      </c>
      <c r="T246" s="43">
        <f t="shared" si="78"/>
        <v>1</v>
      </c>
      <c r="U246" s="3">
        <f>O246*Dati!$B$3+Simulazione!P246*Dati!$B$4+Simulazione!Q246*Dati!$B$5+Simulazione!R246*Dati!$B$6</f>
        <v>40000</v>
      </c>
      <c r="V246" s="35">
        <f>IF(R246*Dati!$Q$6&lt;K246,R246*Dati!$Q$6,K246)</f>
        <v>108</v>
      </c>
      <c r="W246" s="35">
        <f>IF(R246*Dati!$P$6+SUM(V246:V246)&lt;K246,R246*Dati!$P$6,K246-SUM(V246:V246))</f>
        <v>132</v>
      </c>
      <c r="X246" s="35">
        <f>IF(R246*Dati!$O$6+SUM(V246:W246)&lt;K246,R246*Dati!$O$6,K246-SUM(V246:W246))</f>
        <v>0</v>
      </c>
      <c r="Y246" s="35">
        <f>IF(R246*Dati!$N$6+SUM(V246:X246)&lt;K246,R246*Dati!$N$6,K246-SUM(V246:X246))</f>
        <v>0</v>
      </c>
      <c r="Z246" s="35">
        <f>IF($Q246*Dati!$Q$5+SUM(V246:Y246)&lt;$K246,$Q246*Dati!$Q$5,$K246-SUM(V246:Y246))</f>
        <v>0</v>
      </c>
      <c r="AA246" s="35">
        <f>IF($Q246*Dati!$P$5+SUM(V246:Z246)&lt;$K246,$Q246*Dati!$P$5,$K246-SUM(V246:Z246))</f>
        <v>0</v>
      </c>
      <c r="AB246" s="35">
        <f>IF($Q246*Dati!$O$5+SUM(V246:AA246)&lt;$K246,$Q246*Dati!$O$5,$K246-SUM(V246:AA246))</f>
        <v>0</v>
      </c>
      <c r="AC246" s="35">
        <f>IF($Q246*Dati!$N$5+SUM(V246:AB246)&lt;$K246,$Q246*Dati!$N$5,$K246-SUM(V246:AB246))</f>
        <v>0</v>
      </c>
      <c r="AD246" s="35">
        <f>IF($P246*Dati!$Q$4+SUM(V246:AC246)&lt;$K246,$P246*Dati!$Q$4,$K246-SUM(V246:AC246))</f>
        <v>0</v>
      </c>
      <c r="AE246" s="35">
        <f>IF($P246*Dati!$P$4+SUM(V246:AD246)&lt;$K246,$P246*Dati!$P$4,$K246-SUM(V246:AD246))</f>
        <v>0</v>
      </c>
      <c r="AF246" s="35">
        <f>IF($P246*Dati!$O$4+SUM(V246:AE246)&lt;$K246,$P246*Dati!$O$4,$K246-SUM(V246:AE246))</f>
        <v>0</v>
      </c>
      <c r="AG246" s="35">
        <f>IF($P246*Dati!$N$4+SUM(V246:AF246)&lt;$K246,$P246*Dati!$N$4,$K246-SUM(V246:AF246))</f>
        <v>0</v>
      </c>
      <c r="AH246" s="35">
        <f>IF($O246*Dati!$Q$3+SUM(V246:AG246)&lt;$K246,$O246*Dati!$Q$3,$K246-SUM(V246:AG246))</f>
        <v>0</v>
      </c>
      <c r="AI246" s="35">
        <f>IF($O246*Dati!$P$3+SUM(V246:AH246)&lt;$K246,$O246*Dati!$P$3,$K246-SUM(V246:AH246))</f>
        <v>0</v>
      </c>
      <c r="AJ246" s="35">
        <f>IF($O246*Dati!$O$3+SUM(V246:AI246)&lt;$K246,$O246*Dati!$O$3,$K246-SUM(V246:AI246))</f>
        <v>0</v>
      </c>
      <c r="AK246" s="35">
        <f>IF($O246*Dati!$N$3+SUM(V246:AJ246)&lt;$K246,$O246*Dati!$N$3,$K246-SUM(V246:AJ246))</f>
        <v>0</v>
      </c>
      <c r="AL246" s="35">
        <f t="shared" si="98"/>
        <v>240</v>
      </c>
      <c r="AM246" s="3">
        <f>(V246*Dati!$U$6+W246*Dati!$T$6+X246*Dati!$S$6+Y246*Dati!$R$6)+(Z246*Dati!$U$5+AA246*Dati!$T$5+AB246*Dati!$S$5+AC246*Dati!$R$5)+(AD246*Dati!$U$4+AE246*Dati!$T$4+AF246*Dati!$S$4+AG246*Dati!$R$4)+(AH246*Dati!$U$3+AI246*Dati!$T$3+AJ246*Dati!$S$3+AK246*Dati!$R$3)</f>
        <v>91380</v>
      </c>
      <c r="AN246" s="34">
        <f t="shared" si="99"/>
        <v>1</v>
      </c>
      <c r="AO246" s="34">
        <f t="shared" si="100"/>
        <v>0</v>
      </c>
      <c r="AP246" s="34">
        <f t="shared" si="101"/>
        <v>0</v>
      </c>
      <c r="AQ246" s="34">
        <f t="shared" si="102"/>
        <v>0</v>
      </c>
      <c r="AR246" s="6">
        <f>AN246*Dati!$B$21+AO246*Dati!$B$22+AP246*Dati!$B$23+AQ246*Dati!$B$24</f>
        <v>2000</v>
      </c>
    </row>
    <row r="247" spans="1:44" x14ac:dyDescent="0.25">
      <c r="A247" s="49"/>
      <c r="B247" s="11">
        <f t="shared" si="80"/>
        <v>245</v>
      </c>
      <c r="C247" s="3">
        <f t="shared" si="81"/>
        <v>5861231.2999999886</v>
      </c>
      <c r="D247" s="3">
        <f t="shared" si="82"/>
        <v>41380</v>
      </c>
      <c r="E247" s="3">
        <f>IF(D247&gt;0,(IF(D247&lt;Dati!$B$46,D247*Dati!$B$47,Dati!$B$46*Dati!$B$47)+IF(IF(D247-Dati!$B$46&gt;0,D247-Dati!$B$46,0)&lt;(Dati!$C$46-Dati!$B$46),IF(D247-Dati!$B$46&gt;0,D247-Dati!$B$46,0)*Dati!$C$47,(Dati!$C$46-Dati!$B$46)*Dati!$C$47)+IF(IF(D247-Dati!$C$46&gt;0,D247-Dati!$C$46,0)&lt;(Dati!$D$46-Dati!$C$46),IF(D247-Dati!$C$46&gt;0,D247-Dati!$C$46,0)*Dati!$D$47,(Dati!$D$46-Dati!$C$46)*Dati!$D$47)+IF(IF(D247-Dati!$D$46&gt;0,D247-Dati!$D$46,0)&lt;(Dati!$E$46-Dati!$D$46),IF(D247-Dati!$D$46&gt;0,D247-Dati!$D$46,0)*Dati!$E$47,(Dati!$E$46-Dati!$D$46)*Dati!$E$47)+IF(D247-Dati!$E$46&gt;0,D247-Dati!$E$46,0)*Dati!$F$47),0)</f>
        <v>17224.233333333334</v>
      </c>
      <c r="F247" s="3">
        <f t="shared" si="76"/>
        <v>24155.766666666666</v>
      </c>
      <c r="G247" s="39">
        <f t="shared" si="83"/>
        <v>1</v>
      </c>
      <c r="H247" s="39">
        <f t="shared" si="84"/>
        <v>0</v>
      </c>
      <c r="I247" s="39">
        <f t="shared" si="85"/>
        <v>0</v>
      </c>
      <c r="J247" s="39">
        <f t="shared" si="86"/>
        <v>0</v>
      </c>
      <c r="K247" s="37">
        <f>G247*Dati!$F$9+H247*Dati!$F$10+I247*Dati!$F$11+Simulazione!J247*Dati!$F$12</f>
        <v>450</v>
      </c>
      <c r="L247" s="37">
        <f>G247*Dati!$H$9+H247*Dati!$H$10+I247*Dati!$H$11+Simulazione!J247*Dati!$H$12</f>
        <v>1</v>
      </c>
      <c r="M247" s="9">
        <f>G247*Dati!$E$9+H247*Dati!$E$10+I247*Dati!$E$11+Simulazione!J247*Dati!$E$12</f>
        <v>8000</v>
      </c>
      <c r="N247" s="9">
        <f>IF(G247-G246=0,0,(G247-G246)*Dati!$J$9)+IF(H247-H246=0,0,(H247-H246)*Dati!$J$10)+IF(I247-I246=0,0,(I247-I246)*Dati!$J$11)+IF(J247-J246=0,0,(J247-J246)*Dati!$J$12)</f>
        <v>0</v>
      </c>
      <c r="O247" s="34">
        <f t="shared" si="91"/>
        <v>0</v>
      </c>
      <c r="P247" s="34">
        <f t="shared" si="92"/>
        <v>0</v>
      </c>
      <c r="Q247" s="34">
        <f t="shared" si="93"/>
        <v>0</v>
      </c>
      <c r="R247" s="34">
        <f t="shared" si="94"/>
        <v>1</v>
      </c>
      <c r="S247" s="40">
        <f t="shared" si="77"/>
        <v>1</v>
      </c>
      <c r="T247" s="43">
        <f t="shared" si="78"/>
        <v>1</v>
      </c>
      <c r="U247" s="3">
        <f>O247*Dati!$B$3+Simulazione!P247*Dati!$B$4+Simulazione!Q247*Dati!$B$5+Simulazione!R247*Dati!$B$6</f>
        <v>40000</v>
      </c>
      <c r="V247" s="35">
        <f>IF(R247*Dati!$Q$6&lt;K247,R247*Dati!$Q$6,K247)</f>
        <v>108</v>
      </c>
      <c r="W247" s="35">
        <f>IF(R247*Dati!$P$6+SUM(V247:V247)&lt;K247,R247*Dati!$P$6,K247-SUM(V247:V247))</f>
        <v>132</v>
      </c>
      <c r="X247" s="35">
        <f>IF(R247*Dati!$O$6+SUM(V247:W247)&lt;K247,R247*Dati!$O$6,K247-SUM(V247:W247))</f>
        <v>0</v>
      </c>
      <c r="Y247" s="35">
        <f>IF(R247*Dati!$N$6+SUM(V247:X247)&lt;K247,R247*Dati!$N$6,K247-SUM(V247:X247))</f>
        <v>0</v>
      </c>
      <c r="Z247" s="35">
        <f>IF($Q247*Dati!$Q$5+SUM(V247:Y247)&lt;$K247,$Q247*Dati!$Q$5,$K247-SUM(V247:Y247))</f>
        <v>0</v>
      </c>
      <c r="AA247" s="35">
        <f>IF($Q247*Dati!$P$5+SUM(V247:Z247)&lt;$K247,$Q247*Dati!$P$5,$K247-SUM(V247:Z247))</f>
        <v>0</v>
      </c>
      <c r="AB247" s="35">
        <f>IF($Q247*Dati!$O$5+SUM(V247:AA247)&lt;$K247,$Q247*Dati!$O$5,$K247-SUM(V247:AA247))</f>
        <v>0</v>
      </c>
      <c r="AC247" s="35">
        <f>IF($Q247*Dati!$N$5+SUM(V247:AB247)&lt;$K247,$Q247*Dati!$N$5,$K247-SUM(V247:AB247))</f>
        <v>0</v>
      </c>
      <c r="AD247" s="35">
        <f>IF($P247*Dati!$Q$4+SUM(V247:AC247)&lt;$K247,$P247*Dati!$Q$4,$K247-SUM(V247:AC247))</f>
        <v>0</v>
      </c>
      <c r="AE247" s="35">
        <f>IF($P247*Dati!$P$4+SUM(V247:AD247)&lt;$K247,$P247*Dati!$P$4,$K247-SUM(V247:AD247))</f>
        <v>0</v>
      </c>
      <c r="AF247" s="35">
        <f>IF($P247*Dati!$O$4+SUM(V247:AE247)&lt;$K247,$P247*Dati!$O$4,$K247-SUM(V247:AE247))</f>
        <v>0</v>
      </c>
      <c r="AG247" s="35">
        <f>IF($P247*Dati!$N$4+SUM(V247:AF247)&lt;$K247,$P247*Dati!$N$4,$K247-SUM(V247:AF247))</f>
        <v>0</v>
      </c>
      <c r="AH247" s="35">
        <f>IF($O247*Dati!$Q$3+SUM(V247:AG247)&lt;$K247,$O247*Dati!$Q$3,$K247-SUM(V247:AG247))</f>
        <v>0</v>
      </c>
      <c r="AI247" s="35">
        <f>IF($O247*Dati!$P$3+SUM(V247:AH247)&lt;$K247,$O247*Dati!$P$3,$K247-SUM(V247:AH247))</f>
        <v>0</v>
      </c>
      <c r="AJ247" s="35">
        <f>IF($O247*Dati!$O$3+SUM(V247:AI247)&lt;$K247,$O247*Dati!$O$3,$K247-SUM(V247:AI247))</f>
        <v>0</v>
      </c>
      <c r="AK247" s="35">
        <f>IF($O247*Dati!$N$3+SUM(V247:AJ247)&lt;$K247,$O247*Dati!$N$3,$K247-SUM(V247:AJ247))</f>
        <v>0</v>
      </c>
      <c r="AL247" s="35">
        <f t="shared" si="98"/>
        <v>240</v>
      </c>
      <c r="AM247" s="3">
        <f>(V247*Dati!$U$6+W247*Dati!$T$6+X247*Dati!$S$6+Y247*Dati!$R$6)+(Z247*Dati!$U$5+AA247*Dati!$T$5+AB247*Dati!$S$5+AC247*Dati!$R$5)+(AD247*Dati!$U$4+AE247*Dati!$T$4+AF247*Dati!$S$4+AG247*Dati!$R$4)+(AH247*Dati!$U$3+AI247*Dati!$T$3+AJ247*Dati!$S$3+AK247*Dati!$R$3)</f>
        <v>91380</v>
      </c>
      <c r="AN247" s="34">
        <f t="shared" si="99"/>
        <v>1</v>
      </c>
      <c r="AO247" s="34">
        <f t="shared" si="100"/>
        <v>0</v>
      </c>
      <c r="AP247" s="34">
        <f t="shared" si="101"/>
        <v>0</v>
      </c>
      <c r="AQ247" s="34">
        <f t="shared" si="102"/>
        <v>0</v>
      </c>
      <c r="AR247" s="6">
        <f>AN247*Dati!$B$21+AO247*Dati!$B$22+AP247*Dati!$B$23+AQ247*Dati!$B$24</f>
        <v>2000</v>
      </c>
    </row>
    <row r="248" spans="1:44" x14ac:dyDescent="0.25">
      <c r="A248" s="49"/>
      <c r="B248" s="11">
        <f t="shared" si="80"/>
        <v>246</v>
      </c>
      <c r="C248" s="3">
        <f t="shared" si="81"/>
        <v>5885387.0666666552</v>
      </c>
      <c r="D248" s="3">
        <f t="shared" si="82"/>
        <v>41380</v>
      </c>
      <c r="E248" s="3">
        <f>IF(D248&gt;0,(IF(D248&lt;Dati!$B$46,D248*Dati!$B$47,Dati!$B$46*Dati!$B$47)+IF(IF(D248-Dati!$B$46&gt;0,D248-Dati!$B$46,0)&lt;(Dati!$C$46-Dati!$B$46),IF(D248-Dati!$B$46&gt;0,D248-Dati!$B$46,0)*Dati!$C$47,(Dati!$C$46-Dati!$B$46)*Dati!$C$47)+IF(IF(D248-Dati!$C$46&gt;0,D248-Dati!$C$46,0)&lt;(Dati!$D$46-Dati!$C$46),IF(D248-Dati!$C$46&gt;0,D248-Dati!$C$46,0)*Dati!$D$47,(Dati!$D$46-Dati!$C$46)*Dati!$D$47)+IF(IF(D248-Dati!$D$46&gt;0,D248-Dati!$D$46,0)&lt;(Dati!$E$46-Dati!$D$46),IF(D248-Dati!$D$46&gt;0,D248-Dati!$D$46,0)*Dati!$E$47,(Dati!$E$46-Dati!$D$46)*Dati!$E$47)+IF(D248-Dati!$E$46&gt;0,D248-Dati!$E$46,0)*Dati!$F$47),0)</f>
        <v>17224.233333333334</v>
      </c>
      <c r="F248" s="3">
        <f t="shared" si="76"/>
        <v>24155.766666666666</v>
      </c>
      <c r="G248" s="39">
        <f t="shared" si="83"/>
        <v>1</v>
      </c>
      <c r="H248" s="39">
        <f t="shared" si="84"/>
        <v>0</v>
      </c>
      <c r="I248" s="39">
        <f t="shared" si="85"/>
        <v>0</v>
      </c>
      <c r="J248" s="39">
        <f t="shared" si="86"/>
        <v>0</v>
      </c>
      <c r="K248" s="37">
        <f>G248*Dati!$F$9+H248*Dati!$F$10+I248*Dati!$F$11+Simulazione!J248*Dati!$F$12</f>
        <v>450</v>
      </c>
      <c r="L248" s="37">
        <f>G248*Dati!$H$9+H248*Dati!$H$10+I248*Dati!$H$11+Simulazione!J248*Dati!$H$12</f>
        <v>1</v>
      </c>
      <c r="M248" s="9">
        <f>G248*Dati!$E$9+H248*Dati!$E$10+I248*Dati!$E$11+Simulazione!J248*Dati!$E$12</f>
        <v>8000</v>
      </c>
      <c r="N248" s="9">
        <f>IF(G248-G247=0,0,(G248-G247)*Dati!$J$9)+IF(H248-H247=0,0,(H248-H247)*Dati!$J$10)+IF(I248-I247=0,0,(I248-I247)*Dati!$J$11)+IF(J248-J247=0,0,(J248-J247)*Dati!$J$12)</f>
        <v>0</v>
      </c>
      <c r="O248" s="34">
        <f t="shared" si="91"/>
        <v>0</v>
      </c>
      <c r="P248" s="34">
        <f t="shared" si="92"/>
        <v>0</v>
      </c>
      <c r="Q248" s="34">
        <f t="shared" si="93"/>
        <v>0</v>
      </c>
      <c r="R248" s="34">
        <f t="shared" si="94"/>
        <v>1</v>
      </c>
      <c r="S248" s="40">
        <f t="shared" si="77"/>
        <v>1</v>
      </c>
      <c r="T248" s="43">
        <f t="shared" si="78"/>
        <v>1</v>
      </c>
      <c r="U248" s="3">
        <f>O248*Dati!$B$3+Simulazione!P248*Dati!$B$4+Simulazione!Q248*Dati!$B$5+Simulazione!R248*Dati!$B$6</f>
        <v>40000</v>
      </c>
      <c r="V248" s="35">
        <f>IF(R248*Dati!$Q$6&lt;K248,R248*Dati!$Q$6,K248)</f>
        <v>108</v>
      </c>
      <c r="W248" s="35">
        <f>IF(R248*Dati!$P$6+SUM(V248:V248)&lt;K248,R248*Dati!$P$6,K248-SUM(V248:V248))</f>
        <v>132</v>
      </c>
      <c r="X248" s="35">
        <f>IF(R248*Dati!$O$6+SUM(V248:W248)&lt;K248,R248*Dati!$O$6,K248-SUM(V248:W248))</f>
        <v>0</v>
      </c>
      <c r="Y248" s="35">
        <f>IF(R248*Dati!$N$6+SUM(V248:X248)&lt;K248,R248*Dati!$N$6,K248-SUM(V248:X248))</f>
        <v>0</v>
      </c>
      <c r="Z248" s="35">
        <f>IF($Q248*Dati!$Q$5+SUM(V248:Y248)&lt;$K248,$Q248*Dati!$Q$5,$K248-SUM(V248:Y248))</f>
        <v>0</v>
      </c>
      <c r="AA248" s="35">
        <f>IF($Q248*Dati!$P$5+SUM(V248:Z248)&lt;$K248,$Q248*Dati!$P$5,$K248-SUM(V248:Z248))</f>
        <v>0</v>
      </c>
      <c r="AB248" s="35">
        <f>IF($Q248*Dati!$O$5+SUM(V248:AA248)&lt;$K248,$Q248*Dati!$O$5,$K248-SUM(V248:AA248))</f>
        <v>0</v>
      </c>
      <c r="AC248" s="35">
        <f>IF($Q248*Dati!$N$5+SUM(V248:AB248)&lt;$K248,$Q248*Dati!$N$5,$K248-SUM(V248:AB248))</f>
        <v>0</v>
      </c>
      <c r="AD248" s="35">
        <f>IF($P248*Dati!$Q$4+SUM(V248:AC248)&lt;$K248,$P248*Dati!$Q$4,$K248-SUM(V248:AC248))</f>
        <v>0</v>
      </c>
      <c r="AE248" s="35">
        <f>IF($P248*Dati!$P$4+SUM(V248:AD248)&lt;$K248,$P248*Dati!$P$4,$K248-SUM(V248:AD248))</f>
        <v>0</v>
      </c>
      <c r="AF248" s="35">
        <f>IF($P248*Dati!$O$4+SUM(V248:AE248)&lt;$K248,$P248*Dati!$O$4,$K248-SUM(V248:AE248))</f>
        <v>0</v>
      </c>
      <c r="AG248" s="35">
        <f>IF($P248*Dati!$N$4+SUM(V248:AF248)&lt;$K248,$P248*Dati!$N$4,$K248-SUM(V248:AF248))</f>
        <v>0</v>
      </c>
      <c r="AH248" s="35">
        <f>IF($O248*Dati!$Q$3+SUM(V248:AG248)&lt;$K248,$O248*Dati!$Q$3,$K248-SUM(V248:AG248))</f>
        <v>0</v>
      </c>
      <c r="AI248" s="35">
        <f>IF($O248*Dati!$P$3+SUM(V248:AH248)&lt;$K248,$O248*Dati!$P$3,$K248-SUM(V248:AH248))</f>
        <v>0</v>
      </c>
      <c r="AJ248" s="35">
        <f>IF($O248*Dati!$O$3+SUM(V248:AI248)&lt;$K248,$O248*Dati!$O$3,$K248-SUM(V248:AI248))</f>
        <v>0</v>
      </c>
      <c r="AK248" s="35">
        <f>IF($O248*Dati!$N$3+SUM(V248:AJ248)&lt;$K248,$O248*Dati!$N$3,$K248-SUM(V248:AJ248))</f>
        <v>0</v>
      </c>
      <c r="AL248" s="35">
        <f t="shared" si="98"/>
        <v>240</v>
      </c>
      <c r="AM248" s="3">
        <f>(V248*Dati!$U$6+W248*Dati!$T$6+X248*Dati!$S$6+Y248*Dati!$R$6)+(Z248*Dati!$U$5+AA248*Dati!$T$5+AB248*Dati!$S$5+AC248*Dati!$R$5)+(AD248*Dati!$U$4+AE248*Dati!$T$4+AF248*Dati!$S$4+AG248*Dati!$R$4)+(AH248*Dati!$U$3+AI248*Dati!$T$3+AJ248*Dati!$S$3+AK248*Dati!$R$3)</f>
        <v>91380</v>
      </c>
      <c r="AN248" s="34">
        <f t="shared" si="99"/>
        <v>1</v>
      </c>
      <c r="AO248" s="34">
        <f t="shared" si="100"/>
        <v>0</v>
      </c>
      <c r="AP248" s="34">
        <f t="shared" si="101"/>
        <v>0</v>
      </c>
      <c r="AQ248" s="34">
        <f t="shared" si="102"/>
        <v>0</v>
      </c>
      <c r="AR248" s="6">
        <f>AN248*Dati!$B$21+AO248*Dati!$B$22+AP248*Dati!$B$23+AQ248*Dati!$B$24</f>
        <v>2000</v>
      </c>
    </row>
    <row r="249" spans="1:44" x14ac:dyDescent="0.25">
      <c r="A249" s="49"/>
      <c r="B249" s="11">
        <f t="shared" si="80"/>
        <v>247</v>
      </c>
      <c r="C249" s="3">
        <f t="shared" si="81"/>
        <v>5909542.8333333218</v>
      </c>
      <c r="D249" s="3">
        <f t="shared" si="82"/>
        <v>41380</v>
      </c>
      <c r="E249" s="3">
        <f>IF(D249&gt;0,(IF(D249&lt;Dati!$B$46,D249*Dati!$B$47,Dati!$B$46*Dati!$B$47)+IF(IF(D249-Dati!$B$46&gt;0,D249-Dati!$B$46,0)&lt;(Dati!$C$46-Dati!$B$46),IF(D249-Dati!$B$46&gt;0,D249-Dati!$B$46,0)*Dati!$C$47,(Dati!$C$46-Dati!$B$46)*Dati!$C$47)+IF(IF(D249-Dati!$C$46&gt;0,D249-Dati!$C$46,0)&lt;(Dati!$D$46-Dati!$C$46),IF(D249-Dati!$C$46&gt;0,D249-Dati!$C$46,0)*Dati!$D$47,(Dati!$D$46-Dati!$C$46)*Dati!$D$47)+IF(IF(D249-Dati!$D$46&gt;0,D249-Dati!$D$46,0)&lt;(Dati!$E$46-Dati!$D$46),IF(D249-Dati!$D$46&gt;0,D249-Dati!$D$46,0)*Dati!$E$47,(Dati!$E$46-Dati!$D$46)*Dati!$E$47)+IF(D249-Dati!$E$46&gt;0,D249-Dati!$E$46,0)*Dati!$F$47),0)</f>
        <v>17224.233333333334</v>
      </c>
      <c r="F249" s="3">
        <f t="shared" si="76"/>
        <v>24155.766666666666</v>
      </c>
      <c r="G249" s="39">
        <f t="shared" si="83"/>
        <v>1</v>
      </c>
      <c r="H249" s="39">
        <f t="shared" si="84"/>
        <v>0</v>
      </c>
      <c r="I249" s="39">
        <f t="shared" si="85"/>
        <v>0</v>
      </c>
      <c r="J249" s="39">
        <f t="shared" si="86"/>
        <v>0</v>
      </c>
      <c r="K249" s="37">
        <f>G249*Dati!$F$9+H249*Dati!$F$10+I249*Dati!$F$11+Simulazione!J249*Dati!$F$12</f>
        <v>450</v>
      </c>
      <c r="L249" s="37">
        <f>G249*Dati!$H$9+H249*Dati!$H$10+I249*Dati!$H$11+Simulazione!J249*Dati!$H$12</f>
        <v>1</v>
      </c>
      <c r="M249" s="9">
        <f>G249*Dati!$E$9+H249*Dati!$E$10+I249*Dati!$E$11+Simulazione!J249*Dati!$E$12</f>
        <v>8000</v>
      </c>
      <c r="N249" s="9">
        <f>IF(G249-G248=0,0,(G249-G248)*Dati!$J$9)+IF(H249-H248=0,0,(H249-H248)*Dati!$J$10)+IF(I249-I248=0,0,(I249-I248)*Dati!$J$11)+IF(J249-J248=0,0,(J249-J248)*Dati!$J$12)</f>
        <v>0</v>
      </c>
      <c r="O249" s="34">
        <f t="shared" si="91"/>
        <v>0</v>
      </c>
      <c r="P249" s="34">
        <f t="shared" si="92"/>
        <v>0</v>
      </c>
      <c r="Q249" s="34">
        <f t="shared" si="93"/>
        <v>0</v>
      </c>
      <c r="R249" s="34">
        <f t="shared" si="94"/>
        <v>1</v>
      </c>
      <c r="S249" s="40">
        <f t="shared" si="77"/>
        <v>1</v>
      </c>
      <c r="T249" s="43">
        <f t="shared" si="78"/>
        <v>1</v>
      </c>
      <c r="U249" s="3">
        <f>O249*Dati!$B$3+Simulazione!P249*Dati!$B$4+Simulazione!Q249*Dati!$B$5+Simulazione!R249*Dati!$B$6</f>
        <v>40000</v>
      </c>
      <c r="V249" s="35">
        <f>IF(R249*Dati!$Q$6&lt;K249,R249*Dati!$Q$6,K249)</f>
        <v>108</v>
      </c>
      <c r="W249" s="35">
        <f>IF(R249*Dati!$P$6+SUM(V249:V249)&lt;K249,R249*Dati!$P$6,K249-SUM(V249:V249))</f>
        <v>132</v>
      </c>
      <c r="X249" s="35">
        <f>IF(R249*Dati!$O$6+SUM(V249:W249)&lt;K249,R249*Dati!$O$6,K249-SUM(V249:W249))</f>
        <v>0</v>
      </c>
      <c r="Y249" s="35">
        <f>IF(R249*Dati!$N$6+SUM(V249:X249)&lt;K249,R249*Dati!$N$6,K249-SUM(V249:X249))</f>
        <v>0</v>
      </c>
      <c r="Z249" s="35">
        <f>IF($Q249*Dati!$Q$5+SUM(V249:Y249)&lt;$K249,$Q249*Dati!$Q$5,$K249-SUM(V249:Y249))</f>
        <v>0</v>
      </c>
      <c r="AA249" s="35">
        <f>IF($Q249*Dati!$P$5+SUM(V249:Z249)&lt;$K249,$Q249*Dati!$P$5,$K249-SUM(V249:Z249))</f>
        <v>0</v>
      </c>
      <c r="AB249" s="35">
        <f>IF($Q249*Dati!$O$5+SUM(V249:AA249)&lt;$K249,$Q249*Dati!$O$5,$K249-SUM(V249:AA249))</f>
        <v>0</v>
      </c>
      <c r="AC249" s="35">
        <f>IF($Q249*Dati!$N$5+SUM(V249:AB249)&lt;$K249,$Q249*Dati!$N$5,$K249-SUM(V249:AB249))</f>
        <v>0</v>
      </c>
      <c r="AD249" s="35">
        <f>IF($P249*Dati!$Q$4+SUM(V249:AC249)&lt;$K249,$P249*Dati!$Q$4,$K249-SUM(V249:AC249))</f>
        <v>0</v>
      </c>
      <c r="AE249" s="35">
        <f>IF($P249*Dati!$P$4+SUM(V249:AD249)&lt;$K249,$P249*Dati!$P$4,$K249-SUM(V249:AD249))</f>
        <v>0</v>
      </c>
      <c r="AF249" s="35">
        <f>IF($P249*Dati!$O$4+SUM(V249:AE249)&lt;$K249,$P249*Dati!$O$4,$K249-SUM(V249:AE249))</f>
        <v>0</v>
      </c>
      <c r="AG249" s="35">
        <f>IF($P249*Dati!$N$4+SUM(V249:AF249)&lt;$K249,$P249*Dati!$N$4,$K249-SUM(V249:AF249))</f>
        <v>0</v>
      </c>
      <c r="AH249" s="35">
        <f>IF($O249*Dati!$Q$3+SUM(V249:AG249)&lt;$K249,$O249*Dati!$Q$3,$K249-SUM(V249:AG249))</f>
        <v>0</v>
      </c>
      <c r="AI249" s="35">
        <f>IF($O249*Dati!$P$3+SUM(V249:AH249)&lt;$K249,$O249*Dati!$P$3,$K249-SUM(V249:AH249))</f>
        <v>0</v>
      </c>
      <c r="AJ249" s="35">
        <f>IF($O249*Dati!$O$3+SUM(V249:AI249)&lt;$K249,$O249*Dati!$O$3,$K249-SUM(V249:AI249))</f>
        <v>0</v>
      </c>
      <c r="AK249" s="35">
        <f>IF($O249*Dati!$N$3+SUM(V249:AJ249)&lt;$K249,$O249*Dati!$N$3,$K249-SUM(V249:AJ249))</f>
        <v>0</v>
      </c>
      <c r="AL249" s="35">
        <f t="shared" si="98"/>
        <v>240</v>
      </c>
      <c r="AM249" s="3">
        <f>(V249*Dati!$U$6+W249*Dati!$T$6+X249*Dati!$S$6+Y249*Dati!$R$6)+(Z249*Dati!$U$5+AA249*Dati!$T$5+AB249*Dati!$S$5+AC249*Dati!$R$5)+(AD249*Dati!$U$4+AE249*Dati!$T$4+AF249*Dati!$S$4+AG249*Dati!$R$4)+(AH249*Dati!$U$3+AI249*Dati!$T$3+AJ249*Dati!$S$3+AK249*Dati!$R$3)</f>
        <v>91380</v>
      </c>
      <c r="AN249" s="34">
        <f t="shared" si="99"/>
        <v>1</v>
      </c>
      <c r="AO249" s="34">
        <f t="shared" si="100"/>
        <v>0</v>
      </c>
      <c r="AP249" s="34">
        <f t="shared" si="101"/>
        <v>0</v>
      </c>
      <c r="AQ249" s="34">
        <f t="shared" si="102"/>
        <v>0</v>
      </c>
      <c r="AR249" s="6">
        <f>AN249*Dati!$B$21+AO249*Dati!$B$22+AP249*Dati!$B$23+AQ249*Dati!$B$24</f>
        <v>2000</v>
      </c>
    </row>
    <row r="250" spans="1:44" x14ac:dyDescent="0.25">
      <c r="A250" s="49"/>
      <c r="B250" s="11">
        <f t="shared" si="80"/>
        <v>248</v>
      </c>
      <c r="C250" s="3">
        <f t="shared" si="81"/>
        <v>5933698.5999999885</v>
      </c>
      <c r="D250" s="3">
        <f t="shared" si="82"/>
        <v>41380</v>
      </c>
      <c r="E250" s="3">
        <f>IF(D250&gt;0,(IF(D250&lt;Dati!$B$46,D250*Dati!$B$47,Dati!$B$46*Dati!$B$47)+IF(IF(D250-Dati!$B$46&gt;0,D250-Dati!$B$46,0)&lt;(Dati!$C$46-Dati!$B$46),IF(D250-Dati!$B$46&gt;0,D250-Dati!$B$46,0)*Dati!$C$47,(Dati!$C$46-Dati!$B$46)*Dati!$C$47)+IF(IF(D250-Dati!$C$46&gt;0,D250-Dati!$C$46,0)&lt;(Dati!$D$46-Dati!$C$46),IF(D250-Dati!$C$46&gt;0,D250-Dati!$C$46,0)*Dati!$D$47,(Dati!$D$46-Dati!$C$46)*Dati!$D$47)+IF(IF(D250-Dati!$D$46&gt;0,D250-Dati!$D$46,0)&lt;(Dati!$E$46-Dati!$D$46),IF(D250-Dati!$D$46&gt;0,D250-Dati!$D$46,0)*Dati!$E$47,(Dati!$E$46-Dati!$D$46)*Dati!$E$47)+IF(D250-Dati!$E$46&gt;0,D250-Dati!$E$46,0)*Dati!$F$47),0)</f>
        <v>17224.233333333334</v>
      </c>
      <c r="F250" s="3">
        <f t="shared" si="76"/>
        <v>24155.766666666666</v>
      </c>
      <c r="G250" s="39">
        <f t="shared" si="83"/>
        <v>1</v>
      </c>
      <c r="H250" s="39">
        <f t="shared" si="84"/>
        <v>0</v>
      </c>
      <c r="I250" s="39">
        <f t="shared" si="85"/>
        <v>0</v>
      </c>
      <c r="J250" s="39">
        <f t="shared" si="86"/>
        <v>0</v>
      </c>
      <c r="K250" s="37">
        <f>G250*Dati!$F$9+H250*Dati!$F$10+I250*Dati!$F$11+Simulazione!J250*Dati!$F$12</f>
        <v>450</v>
      </c>
      <c r="L250" s="37">
        <f>G250*Dati!$H$9+H250*Dati!$H$10+I250*Dati!$H$11+Simulazione!J250*Dati!$H$12</f>
        <v>1</v>
      </c>
      <c r="M250" s="9">
        <f>G250*Dati!$E$9+H250*Dati!$E$10+I250*Dati!$E$11+Simulazione!J250*Dati!$E$12</f>
        <v>8000</v>
      </c>
      <c r="N250" s="9">
        <f>IF(G250-G249=0,0,(G250-G249)*Dati!$J$9)+IF(H250-H249=0,0,(H250-H249)*Dati!$J$10)+IF(I250-I249=0,0,(I250-I249)*Dati!$J$11)+IF(J250-J249=0,0,(J250-J249)*Dati!$J$12)</f>
        <v>0</v>
      </c>
      <c r="O250" s="34">
        <f t="shared" si="91"/>
        <v>0</v>
      </c>
      <c r="P250" s="34">
        <f t="shared" si="92"/>
        <v>0</v>
      </c>
      <c r="Q250" s="34">
        <f t="shared" si="93"/>
        <v>0</v>
      </c>
      <c r="R250" s="34">
        <f t="shared" si="94"/>
        <v>1</v>
      </c>
      <c r="S250" s="40">
        <f t="shared" si="77"/>
        <v>1</v>
      </c>
      <c r="T250" s="43">
        <f t="shared" si="78"/>
        <v>1</v>
      </c>
      <c r="U250" s="3">
        <f>O250*Dati!$B$3+Simulazione!P250*Dati!$B$4+Simulazione!Q250*Dati!$B$5+Simulazione!R250*Dati!$B$6</f>
        <v>40000</v>
      </c>
      <c r="V250" s="35">
        <f>IF(R250*Dati!$Q$6&lt;K250,R250*Dati!$Q$6,K250)</f>
        <v>108</v>
      </c>
      <c r="W250" s="35">
        <f>IF(R250*Dati!$P$6+SUM(V250:V250)&lt;K250,R250*Dati!$P$6,K250-SUM(V250:V250))</f>
        <v>132</v>
      </c>
      <c r="X250" s="35">
        <f>IF(R250*Dati!$O$6+SUM(V250:W250)&lt;K250,R250*Dati!$O$6,K250-SUM(V250:W250))</f>
        <v>0</v>
      </c>
      <c r="Y250" s="35">
        <f>IF(R250*Dati!$N$6+SUM(V250:X250)&lt;K250,R250*Dati!$N$6,K250-SUM(V250:X250))</f>
        <v>0</v>
      </c>
      <c r="Z250" s="35">
        <f>IF($Q250*Dati!$Q$5+SUM(V250:Y250)&lt;$K250,$Q250*Dati!$Q$5,$K250-SUM(V250:Y250))</f>
        <v>0</v>
      </c>
      <c r="AA250" s="35">
        <f>IF($Q250*Dati!$P$5+SUM(V250:Z250)&lt;$K250,$Q250*Dati!$P$5,$K250-SUM(V250:Z250))</f>
        <v>0</v>
      </c>
      <c r="AB250" s="35">
        <f>IF($Q250*Dati!$O$5+SUM(V250:AA250)&lt;$K250,$Q250*Dati!$O$5,$K250-SUM(V250:AA250))</f>
        <v>0</v>
      </c>
      <c r="AC250" s="35">
        <f>IF($Q250*Dati!$N$5+SUM(V250:AB250)&lt;$K250,$Q250*Dati!$N$5,$K250-SUM(V250:AB250))</f>
        <v>0</v>
      </c>
      <c r="AD250" s="35">
        <f>IF($P250*Dati!$Q$4+SUM(V250:AC250)&lt;$K250,$P250*Dati!$Q$4,$K250-SUM(V250:AC250))</f>
        <v>0</v>
      </c>
      <c r="AE250" s="35">
        <f>IF($P250*Dati!$P$4+SUM(V250:AD250)&lt;$K250,$P250*Dati!$P$4,$K250-SUM(V250:AD250))</f>
        <v>0</v>
      </c>
      <c r="AF250" s="35">
        <f>IF($P250*Dati!$O$4+SUM(V250:AE250)&lt;$K250,$P250*Dati!$O$4,$K250-SUM(V250:AE250))</f>
        <v>0</v>
      </c>
      <c r="AG250" s="35">
        <f>IF($P250*Dati!$N$4+SUM(V250:AF250)&lt;$K250,$P250*Dati!$N$4,$K250-SUM(V250:AF250))</f>
        <v>0</v>
      </c>
      <c r="AH250" s="35">
        <f>IF($O250*Dati!$Q$3+SUM(V250:AG250)&lt;$K250,$O250*Dati!$Q$3,$K250-SUM(V250:AG250))</f>
        <v>0</v>
      </c>
      <c r="AI250" s="35">
        <f>IF($O250*Dati!$P$3+SUM(V250:AH250)&lt;$K250,$O250*Dati!$P$3,$K250-SUM(V250:AH250))</f>
        <v>0</v>
      </c>
      <c r="AJ250" s="35">
        <f>IF($O250*Dati!$O$3+SUM(V250:AI250)&lt;$K250,$O250*Dati!$O$3,$K250-SUM(V250:AI250))</f>
        <v>0</v>
      </c>
      <c r="AK250" s="35">
        <f>IF($O250*Dati!$N$3+SUM(V250:AJ250)&lt;$K250,$O250*Dati!$N$3,$K250-SUM(V250:AJ250))</f>
        <v>0</v>
      </c>
      <c r="AL250" s="35">
        <f t="shared" si="98"/>
        <v>240</v>
      </c>
      <c r="AM250" s="3">
        <f>(V250*Dati!$U$6+W250*Dati!$T$6+X250*Dati!$S$6+Y250*Dati!$R$6)+(Z250*Dati!$U$5+AA250*Dati!$T$5+AB250*Dati!$S$5+AC250*Dati!$R$5)+(AD250*Dati!$U$4+AE250*Dati!$T$4+AF250*Dati!$S$4+AG250*Dati!$R$4)+(AH250*Dati!$U$3+AI250*Dati!$T$3+AJ250*Dati!$S$3+AK250*Dati!$R$3)</f>
        <v>91380</v>
      </c>
      <c r="AN250" s="34">
        <f t="shared" si="99"/>
        <v>1</v>
      </c>
      <c r="AO250" s="34">
        <f t="shared" si="100"/>
        <v>0</v>
      </c>
      <c r="AP250" s="34">
        <f t="shared" si="101"/>
        <v>0</v>
      </c>
      <c r="AQ250" s="34">
        <f t="shared" si="102"/>
        <v>0</v>
      </c>
      <c r="AR250" s="6">
        <f>AN250*Dati!$B$21+AO250*Dati!$B$22+AP250*Dati!$B$23+AQ250*Dati!$B$24</f>
        <v>2000</v>
      </c>
    </row>
    <row r="251" spans="1:44" x14ac:dyDescent="0.25">
      <c r="A251" s="49"/>
      <c r="B251" s="11">
        <f t="shared" si="80"/>
        <v>249</v>
      </c>
      <c r="C251" s="3">
        <f t="shared" si="81"/>
        <v>5957854.3666666551</v>
      </c>
      <c r="D251" s="3">
        <f t="shared" si="82"/>
        <v>41380</v>
      </c>
      <c r="E251" s="3">
        <f>IF(D251&gt;0,(IF(D251&lt;Dati!$B$46,D251*Dati!$B$47,Dati!$B$46*Dati!$B$47)+IF(IF(D251-Dati!$B$46&gt;0,D251-Dati!$B$46,0)&lt;(Dati!$C$46-Dati!$B$46),IF(D251-Dati!$B$46&gt;0,D251-Dati!$B$46,0)*Dati!$C$47,(Dati!$C$46-Dati!$B$46)*Dati!$C$47)+IF(IF(D251-Dati!$C$46&gt;0,D251-Dati!$C$46,0)&lt;(Dati!$D$46-Dati!$C$46),IF(D251-Dati!$C$46&gt;0,D251-Dati!$C$46,0)*Dati!$D$47,(Dati!$D$46-Dati!$C$46)*Dati!$D$47)+IF(IF(D251-Dati!$D$46&gt;0,D251-Dati!$D$46,0)&lt;(Dati!$E$46-Dati!$D$46),IF(D251-Dati!$D$46&gt;0,D251-Dati!$D$46,0)*Dati!$E$47,(Dati!$E$46-Dati!$D$46)*Dati!$E$47)+IF(D251-Dati!$E$46&gt;0,D251-Dati!$E$46,0)*Dati!$F$47),0)</f>
        <v>17224.233333333334</v>
      </c>
      <c r="F251" s="3">
        <f t="shared" si="76"/>
        <v>24155.766666666666</v>
      </c>
      <c r="G251" s="39">
        <f t="shared" si="83"/>
        <v>1</v>
      </c>
      <c r="H251" s="39">
        <f t="shared" si="84"/>
        <v>0</v>
      </c>
      <c r="I251" s="39">
        <f t="shared" si="85"/>
        <v>0</v>
      </c>
      <c r="J251" s="39">
        <f t="shared" si="86"/>
        <v>0</v>
      </c>
      <c r="K251" s="37">
        <f>G251*Dati!$F$9+H251*Dati!$F$10+I251*Dati!$F$11+Simulazione!J251*Dati!$F$12</f>
        <v>450</v>
      </c>
      <c r="L251" s="37">
        <f>G251*Dati!$H$9+H251*Dati!$H$10+I251*Dati!$H$11+Simulazione!J251*Dati!$H$12</f>
        <v>1</v>
      </c>
      <c r="M251" s="9">
        <f>G251*Dati!$E$9+H251*Dati!$E$10+I251*Dati!$E$11+Simulazione!J251*Dati!$E$12</f>
        <v>8000</v>
      </c>
      <c r="N251" s="9">
        <f>IF(G251-G250=0,0,(G251-G250)*Dati!$J$9)+IF(H251-H250=0,0,(H251-H250)*Dati!$J$10)+IF(I251-I250=0,0,(I251-I250)*Dati!$J$11)+IF(J251-J250=0,0,(J251-J250)*Dati!$J$12)</f>
        <v>0</v>
      </c>
      <c r="O251" s="34">
        <f t="shared" si="91"/>
        <v>0</v>
      </c>
      <c r="P251" s="34">
        <f t="shared" si="92"/>
        <v>0</v>
      </c>
      <c r="Q251" s="34">
        <f t="shared" si="93"/>
        <v>0</v>
      </c>
      <c r="R251" s="34">
        <f t="shared" si="94"/>
        <v>1</v>
      </c>
      <c r="S251" s="40">
        <f t="shared" si="77"/>
        <v>1</v>
      </c>
      <c r="T251" s="43">
        <f t="shared" si="78"/>
        <v>1</v>
      </c>
      <c r="U251" s="3">
        <f>O251*Dati!$B$3+Simulazione!P251*Dati!$B$4+Simulazione!Q251*Dati!$B$5+Simulazione!R251*Dati!$B$6</f>
        <v>40000</v>
      </c>
      <c r="V251" s="35">
        <f>IF(R251*Dati!$Q$6&lt;K251,R251*Dati!$Q$6,K251)</f>
        <v>108</v>
      </c>
      <c r="W251" s="35">
        <f>IF(R251*Dati!$P$6+SUM(V251:V251)&lt;K251,R251*Dati!$P$6,K251-SUM(V251:V251))</f>
        <v>132</v>
      </c>
      <c r="X251" s="35">
        <f>IF(R251*Dati!$O$6+SUM(V251:W251)&lt;K251,R251*Dati!$O$6,K251-SUM(V251:W251))</f>
        <v>0</v>
      </c>
      <c r="Y251" s="35">
        <f>IF(R251*Dati!$N$6+SUM(V251:X251)&lt;K251,R251*Dati!$N$6,K251-SUM(V251:X251))</f>
        <v>0</v>
      </c>
      <c r="Z251" s="35">
        <f>IF($Q251*Dati!$Q$5+SUM(V251:Y251)&lt;$K251,$Q251*Dati!$Q$5,$K251-SUM(V251:Y251))</f>
        <v>0</v>
      </c>
      <c r="AA251" s="35">
        <f>IF($Q251*Dati!$P$5+SUM(V251:Z251)&lt;$K251,$Q251*Dati!$P$5,$K251-SUM(V251:Z251))</f>
        <v>0</v>
      </c>
      <c r="AB251" s="35">
        <f>IF($Q251*Dati!$O$5+SUM(V251:AA251)&lt;$K251,$Q251*Dati!$O$5,$K251-SUM(V251:AA251))</f>
        <v>0</v>
      </c>
      <c r="AC251" s="35">
        <f>IF($Q251*Dati!$N$5+SUM(V251:AB251)&lt;$K251,$Q251*Dati!$N$5,$K251-SUM(V251:AB251))</f>
        <v>0</v>
      </c>
      <c r="AD251" s="35">
        <f>IF($P251*Dati!$Q$4+SUM(V251:AC251)&lt;$K251,$P251*Dati!$Q$4,$K251-SUM(V251:AC251))</f>
        <v>0</v>
      </c>
      <c r="AE251" s="35">
        <f>IF($P251*Dati!$P$4+SUM(V251:AD251)&lt;$K251,$P251*Dati!$P$4,$K251-SUM(V251:AD251))</f>
        <v>0</v>
      </c>
      <c r="AF251" s="35">
        <f>IF($P251*Dati!$O$4+SUM(V251:AE251)&lt;$K251,$P251*Dati!$O$4,$K251-SUM(V251:AE251))</f>
        <v>0</v>
      </c>
      <c r="AG251" s="35">
        <f>IF($P251*Dati!$N$4+SUM(V251:AF251)&lt;$K251,$P251*Dati!$N$4,$K251-SUM(V251:AF251))</f>
        <v>0</v>
      </c>
      <c r="AH251" s="35">
        <f>IF($O251*Dati!$Q$3+SUM(V251:AG251)&lt;$K251,$O251*Dati!$Q$3,$K251-SUM(V251:AG251))</f>
        <v>0</v>
      </c>
      <c r="AI251" s="35">
        <f>IF($O251*Dati!$P$3+SUM(V251:AH251)&lt;$K251,$O251*Dati!$P$3,$K251-SUM(V251:AH251))</f>
        <v>0</v>
      </c>
      <c r="AJ251" s="35">
        <f>IF($O251*Dati!$O$3+SUM(V251:AI251)&lt;$K251,$O251*Dati!$O$3,$K251-SUM(V251:AI251))</f>
        <v>0</v>
      </c>
      <c r="AK251" s="35">
        <f>IF($O251*Dati!$N$3+SUM(V251:AJ251)&lt;$K251,$O251*Dati!$N$3,$K251-SUM(V251:AJ251))</f>
        <v>0</v>
      </c>
      <c r="AL251" s="35">
        <f t="shared" si="98"/>
        <v>240</v>
      </c>
      <c r="AM251" s="3">
        <f>(V251*Dati!$U$6+W251*Dati!$T$6+X251*Dati!$S$6+Y251*Dati!$R$6)+(Z251*Dati!$U$5+AA251*Dati!$T$5+AB251*Dati!$S$5+AC251*Dati!$R$5)+(AD251*Dati!$U$4+AE251*Dati!$T$4+AF251*Dati!$S$4+AG251*Dati!$R$4)+(AH251*Dati!$U$3+AI251*Dati!$T$3+AJ251*Dati!$S$3+AK251*Dati!$R$3)</f>
        <v>91380</v>
      </c>
      <c r="AN251" s="34">
        <f t="shared" si="99"/>
        <v>1</v>
      </c>
      <c r="AO251" s="34">
        <f t="shared" si="100"/>
        <v>0</v>
      </c>
      <c r="AP251" s="34">
        <f t="shared" si="101"/>
        <v>0</v>
      </c>
      <c r="AQ251" s="34">
        <f t="shared" si="102"/>
        <v>0</v>
      </c>
      <c r="AR251" s="6">
        <f>AN251*Dati!$B$21+AO251*Dati!$B$22+AP251*Dati!$B$23+AQ251*Dati!$B$24</f>
        <v>2000</v>
      </c>
    </row>
    <row r="252" spans="1:44" x14ac:dyDescent="0.25">
      <c r="A252" s="49"/>
      <c r="B252" s="11">
        <f t="shared" si="80"/>
        <v>250</v>
      </c>
      <c r="C252" s="3">
        <f t="shared" si="81"/>
        <v>5982010.1333333217</v>
      </c>
      <c r="D252" s="3">
        <f t="shared" si="82"/>
        <v>41380</v>
      </c>
      <c r="E252" s="3">
        <f>IF(D252&gt;0,(IF(D252&lt;Dati!$B$46,D252*Dati!$B$47,Dati!$B$46*Dati!$B$47)+IF(IF(D252-Dati!$B$46&gt;0,D252-Dati!$B$46,0)&lt;(Dati!$C$46-Dati!$B$46),IF(D252-Dati!$B$46&gt;0,D252-Dati!$B$46,0)*Dati!$C$47,(Dati!$C$46-Dati!$B$46)*Dati!$C$47)+IF(IF(D252-Dati!$C$46&gt;0,D252-Dati!$C$46,0)&lt;(Dati!$D$46-Dati!$C$46),IF(D252-Dati!$C$46&gt;0,D252-Dati!$C$46,0)*Dati!$D$47,(Dati!$D$46-Dati!$C$46)*Dati!$D$47)+IF(IF(D252-Dati!$D$46&gt;0,D252-Dati!$D$46,0)&lt;(Dati!$E$46-Dati!$D$46),IF(D252-Dati!$D$46&gt;0,D252-Dati!$D$46,0)*Dati!$E$47,(Dati!$E$46-Dati!$D$46)*Dati!$E$47)+IF(D252-Dati!$E$46&gt;0,D252-Dati!$E$46,0)*Dati!$F$47),0)</f>
        <v>17224.233333333334</v>
      </c>
      <c r="F252" s="3">
        <f t="shared" si="76"/>
        <v>24155.766666666666</v>
      </c>
      <c r="G252" s="39">
        <f t="shared" si="83"/>
        <v>1</v>
      </c>
      <c r="H252" s="39">
        <f t="shared" si="84"/>
        <v>0</v>
      </c>
      <c r="I252" s="39">
        <f t="shared" si="85"/>
        <v>0</v>
      </c>
      <c r="J252" s="39">
        <f t="shared" si="86"/>
        <v>0</v>
      </c>
      <c r="K252" s="37">
        <f>G252*Dati!$F$9+H252*Dati!$F$10+I252*Dati!$F$11+Simulazione!J252*Dati!$F$12</f>
        <v>450</v>
      </c>
      <c r="L252" s="37">
        <f>G252*Dati!$H$9+H252*Dati!$H$10+I252*Dati!$H$11+Simulazione!J252*Dati!$H$12</f>
        <v>1</v>
      </c>
      <c r="M252" s="9">
        <f>G252*Dati!$E$9+H252*Dati!$E$10+I252*Dati!$E$11+Simulazione!J252*Dati!$E$12</f>
        <v>8000</v>
      </c>
      <c r="N252" s="9">
        <f>IF(G252-G251=0,0,(G252-G251)*Dati!$J$9)+IF(H252-H251=0,0,(H252-H251)*Dati!$J$10)+IF(I252-I251=0,0,(I252-I251)*Dati!$J$11)+IF(J252-J251=0,0,(J252-J251)*Dati!$J$12)</f>
        <v>0</v>
      </c>
      <c r="O252" s="34">
        <f t="shared" si="91"/>
        <v>0</v>
      </c>
      <c r="P252" s="34">
        <f t="shared" si="92"/>
        <v>0</v>
      </c>
      <c r="Q252" s="34">
        <f t="shared" si="93"/>
        <v>0</v>
      </c>
      <c r="R252" s="34">
        <f t="shared" si="94"/>
        <v>1</v>
      </c>
      <c r="S252" s="40">
        <f t="shared" si="77"/>
        <v>1</v>
      </c>
      <c r="T252" s="43">
        <f t="shared" si="78"/>
        <v>1</v>
      </c>
      <c r="U252" s="3">
        <f>O252*Dati!$B$3+Simulazione!P252*Dati!$B$4+Simulazione!Q252*Dati!$B$5+Simulazione!R252*Dati!$B$6</f>
        <v>40000</v>
      </c>
      <c r="V252" s="35">
        <f>IF(R252*Dati!$Q$6&lt;K252,R252*Dati!$Q$6,K252)</f>
        <v>108</v>
      </c>
      <c r="W252" s="35">
        <f>IF(R252*Dati!$P$6+SUM(V252:V252)&lt;K252,R252*Dati!$P$6,K252-SUM(V252:V252))</f>
        <v>132</v>
      </c>
      <c r="X252" s="35">
        <f>IF(R252*Dati!$O$6+SUM(V252:W252)&lt;K252,R252*Dati!$O$6,K252-SUM(V252:W252))</f>
        <v>0</v>
      </c>
      <c r="Y252" s="35">
        <f>IF(R252*Dati!$N$6+SUM(V252:X252)&lt;K252,R252*Dati!$N$6,K252-SUM(V252:X252))</f>
        <v>0</v>
      </c>
      <c r="Z252" s="35">
        <f>IF($Q252*Dati!$Q$5+SUM(V252:Y252)&lt;$K252,$Q252*Dati!$Q$5,$K252-SUM(V252:Y252))</f>
        <v>0</v>
      </c>
      <c r="AA252" s="35">
        <f>IF($Q252*Dati!$P$5+SUM(V252:Z252)&lt;$K252,$Q252*Dati!$P$5,$K252-SUM(V252:Z252))</f>
        <v>0</v>
      </c>
      <c r="AB252" s="35">
        <f>IF($Q252*Dati!$O$5+SUM(V252:AA252)&lt;$K252,$Q252*Dati!$O$5,$K252-SUM(V252:AA252))</f>
        <v>0</v>
      </c>
      <c r="AC252" s="35">
        <f>IF($Q252*Dati!$N$5+SUM(V252:AB252)&lt;$K252,$Q252*Dati!$N$5,$K252-SUM(V252:AB252))</f>
        <v>0</v>
      </c>
      <c r="AD252" s="35">
        <f>IF($P252*Dati!$Q$4+SUM(V252:AC252)&lt;$K252,$P252*Dati!$Q$4,$K252-SUM(V252:AC252))</f>
        <v>0</v>
      </c>
      <c r="AE252" s="35">
        <f>IF($P252*Dati!$P$4+SUM(V252:AD252)&lt;$K252,$P252*Dati!$P$4,$K252-SUM(V252:AD252))</f>
        <v>0</v>
      </c>
      <c r="AF252" s="35">
        <f>IF($P252*Dati!$O$4+SUM(V252:AE252)&lt;$K252,$P252*Dati!$O$4,$K252-SUM(V252:AE252))</f>
        <v>0</v>
      </c>
      <c r="AG252" s="35">
        <f>IF($P252*Dati!$N$4+SUM(V252:AF252)&lt;$K252,$P252*Dati!$N$4,$K252-SUM(V252:AF252))</f>
        <v>0</v>
      </c>
      <c r="AH252" s="35">
        <f>IF($O252*Dati!$Q$3+SUM(V252:AG252)&lt;$K252,$O252*Dati!$Q$3,$K252-SUM(V252:AG252))</f>
        <v>0</v>
      </c>
      <c r="AI252" s="35">
        <f>IF($O252*Dati!$P$3+SUM(V252:AH252)&lt;$K252,$O252*Dati!$P$3,$K252-SUM(V252:AH252))</f>
        <v>0</v>
      </c>
      <c r="AJ252" s="35">
        <f>IF($O252*Dati!$O$3+SUM(V252:AI252)&lt;$K252,$O252*Dati!$O$3,$K252-SUM(V252:AI252))</f>
        <v>0</v>
      </c>
      <c r="AK252" s="35">
        <f>IF($O252*Dati!$N$3+SUM(V252:AJ252)&lt;$K252,$O252*Dati!$N$3,$K252-SUM(V252:AJ252))</f>
        <v>0</v>
      </c>
      <c r="AL252" s="35">
        <f t="shared" si="98"/>
        <v>240</v>
      </c>
      <c r="AM252" s="3">
        <f>(V252*Dati!$U$6+W252*Dati!$T$6+X252*Dati!$S$6+Y252*Dati!$R$6)+(Z252*Dati!$U$5+AA252*Dati!$T$5+AB252*Dati!$S$5+AC252*Dati!$R$5)+(AD252*Dati!$U$4+AE252*Dati!$T$4+AF252*Dati!$S$4+AG252*Dati!$R$4)+(AH252*Dati!$U$3+AI252*Dati!$T$3+AJ252*Dati!$S$3+AK252*Dati!$R$3)</f>
        <v>91380</v>
      </c>
      <c r="AN252" s="34">
        <f t="shared" si="99"/>
        <v>1</v>
      </c>
      <c r="AO252" s="34">
        <f t="shared" si="100"/>
        <v>0</v>
      </c>
      <c r="AP252" s="34">
        <f t="shared" si="101"/>
        <v>0</v>
      </c>
      <c r="AQ252" s="34">
        <f t="shared" si="102"/>
        <v>0</v>
      </c>
      <c r="AR252" s="6">
        <f>AN252*Dati!$B$21+AO252*Dati!$B$22+AP252*Dati!$B$23+AQ252*Dati!$B$24</f>
        <v>2000</v>
      </c>
    </row>
    <row r="253" spans="1:44" x14ac:dyDescent="0.25">
      <c r="A253" s="49"/>
      <c r="B253" s="11">
        <f t="shared" si="80"/>
        <v>251</v>
      </c>
      <c r="C253" s="3">
        <f t="shared" si="81"/>
        <v>6006165.8999999883</v>
      </c>
      <c r="D253" s="3">
        <f t="shared" si="82"/>
        <v>41380</v>
      </c>
      <c r="E253" s="3">
        <f>IF(D253&gt;0,(IF(D253&lt;Dati!$B$46,D253*Dati!$B$47,Dati!$B$46*Dati!$B$47)+IF(IF(D253-Dati!$B$46&gt;0,D253-Dati!$B$46,0)&lt;(Dati!$C$46-Dati!$B$46),IF(D253-Dati!$B$46&gt;0,D253-Dati!$B$46,0)*Dati!$C$47,(Dati!$C$46-Dati!$B$46)*Dati!$C$47)+IF(IF(D253-Dati!$C$46&gt;0,D253-Dati!$C$46,0)&lt;(Dati!$D$46-Dati!$C$46),IF(D253-Dati!$C$46&gt;0,D253-Dati!$C$46,0)*Dati!$D$47,(Dati!$D$46-Dati!$C$46)*Dati!$D$47)+IF(IF(D253-Dati!$D$46&gt;0,D253-Dati!$D$46,0)&lt;(Dati!$E$46-Dati!$D$46),IF(D253-Dati!$D$46&gt;0,D253-Dati!$D$46,0)*Dati!$E$47,(Dati!$E$46-Dati!$D$46)*Dati!$E$47)+IF(D253-Dati!$E$46&gt;0,D253-Dati!$E$46,0)*Dati!$F$47),0)</f>
        <v>17224.233333333334</v>
      </c>
      <c r="F253" s="3">
        <f t="shared" si="76"/>
        <v>24155.766666666666</v>
      </c>
      <c r="G253" s="39">
        <f t="shared" si="83"/>
        <v>1</v>
      </c>
      <c r="H253" s="39">
        <f t="shared" si="84"/>
        <v>0</v>
      </c>
      <c r="I253" s="39">
        <f t="shared" si="85"/>
        <v>0</v>
      </c>
      <c r="J253" s="39">
        <f t="shared" si="86"/>
        <v>0</v>
      </c>
      <c r="K253" s="37">
        <f>G253*Dati!$F$9+H253*Dati!$F$10+I253*Dati!$F$11+Simulazione!J253*Dati!$F$12</f>
        <v>450</v>
      </c>
      <c r="L253" s="37">
        <f>G253*Dati!$H$9+H253*Dati!$H$10+I253*Dati!$H$11+Simulazione!J253*Dati!$H$12</f>
        <v>1</v>
      </c>
      <c r="M253" s="9">
        <f>G253*Dati!$E$9+H253*Dati!$E$10+I253*Dati!$E$11+Simulazione!J253*Dati!$E$12</f>
        <v>8000</v>
      </c>
      <c r="N253" s="9">
        <f>IF(G253-G252=0,0,(G253-G252)*Dati!$J$9)+IF(H253-H252=0,0,(H253-H252)*Dati!$J$10)+IF(I253-I252=0,0,(I253-I252)*Dati!$J$11)+IF(J253-J252=0,0,(J253-J252)*Dati!$J$12)</f>
        <v>0</v>
      </c>
      <c r="O253" s="34">
        <f t="shared" si="91"/>
        <v>0</v>
      </c>
      <c r="P253" s="34">
        <f t="shared" si="92"/>
        <v>0</v>
      </c>
      <c r="Q253" s="34">
        <f t="shared" si="93"/>
        <v>0</v>
      </c>
      <c r="R253" s="34">
        <f t="shared" si="94"/>
        <v>1</v>
      </c>
      <c r="S253" s="40">
        <f t="shared" si="77"/>
        <v>1</v>
      </c>
      <c r="T253" s="43">
        <f t="shared" si="78"/>
        <v>1</v>
      </c>
      <c r="U253" s="3">
        <f>O253*Dati!$B$3+Simulazione!P253*Dati!$B$4+Simulazione!Q253*Dati!$B$5+Simulazione!R253*Dati!$B$6</f>
        <v>40000</v>
      </c>
      <c r="V253" s="35">
        <f>IF(R253*Dati!$Q$6&lt;K253,R253*Dati!$Q$6,K253)</f>
        <v>108</v>
      </c>
      <c r="W253" s="35">
        <f>IF(R253*Dati!$P$6+SUM(V253:V253)&lt;K253,R253*Dati!$P$6,K253-SUM(V253:V253))</f>
        <v>132</v>
      </c>
      <c r="X253" s="35">
        <f>IF(R253*Dati!$O$6+SUM(V253:W253)&lt;K253,R253*Dati!$O$6,K253-SUM(V253:W253))</f>
        <v>0</v>
      </c>
      <c r="Y253" s="35">
        <f>IF(R253*Dati!$N$6+SUM(V253:X253)&lt;K253,R253*Dati!$N$6,K253-SUM(V253:X253))</f>
        <v>0</v>
      </c>
      <c r="Z253" s="35">
        <f>IF($Q253*Dati!$Q$5+SUM(V253:Y253)&lt;$K253,$Q253*Dati!$Q$5,$K253-SUM(V253:Y253))</f>
        <v>0</v>
      </c>
      <c r="AA253" s="35">
        <f>IF($Q253*Dati!$P$5+SUM(V253:Z253)&lt;$K253,$Q253*Dati!$P$5,$K253-SUM(V253:Z253))</f>
        <v>0</v>
      </c>
      <c r="AB253" s="35">
        <f>IF($Q253*Dati!$O$5+SUM(V253:AA253)&lt;$K253,$Q253*Dati!$O$5,$K253-SUM(V253:AA253))</f>
        <v>0</v>
      </c>
      <c r="AC253" s="35">
        <f>IF($Q253*Dati!$N$5+SUM(V253:AB253)&lt;$K253,$Q253*Dati!$N$5,$K253-SUM(V253:AB253))</f>
        <v>0</v>
      </c>
      <c r="AD253" s="35">
        <f>IF($P253*Dati!$Q$4+SUM(V253:AC253)&lt;$K253,$P253*Dati!$Q$4,$K253-SUM(V253:AC253))</f>
        <v>0</v>
      </c>
      <c r="AE253" s="35">
        <f>IF($P253*Dati!$P$4+SUM(V253:AD253)&lt;$K253,$P253*Dati!$P$4,$K253-SUM(V253:AD253))</f>
        <v>0</v>
      </c>
      <c r="AF253" s="35">
        <f>IF($P253*Dati!$O$4+SUM(V253:AE253)&lt;$K253,$P253*Dati!$O$4,$K253-SUM(V253:AE253))</f>
        <v>0</v>
      </c>
      <c r="AG253" s="35">
        <f>IF($P253*Dati!$N$4+SUM(V253:AF253)&lt;$K253,$P253*Dati!$N$4,$K253-SUM(V253:AF253))</f>
        <v>0</v>
      </c>
      <c r="AH253" s="35">
        <f>IF($O253*Dati!$Q$3+SUM(V253:AG253)&lt;$K253,$O253*Dati!$Q$3,$K253-SUM(V253:AG253))</f>
        <v>0</v>
      </c>
      <c r="AI253" s="35">
        <f>IF($O253*Dati!$P$3+SUM(V253:AH253)&lt;$K253,$O253*Dati!$P$3,$K253-SUM(V253:AH253))</f>
        <v>0</v>
      </c>
      <c r="AJ253" s="35">
        <f>IF($O253*Dati!$O$3+SUM(V253:AI253)&lt;$K253,$O253*Dati!$O$3,$K253-SUM(V253:AI253))</f>
        <v>0</v>
      </c>
      <c r="AK253" s="35">
        <f>IF($O253*Dati!$N$3+SUM(V253:AJ253)&lt;$K253,$O253*Dati!$N$3,$K253-SUM(V253:AJ253))</f>
        <v>0</v>
      </c>
      <c r="AL253" s="35">
        <f t="shared" si="98"/>
        <v>240</v>
      </c>
      <c r="AM253" s="3">
        <f>(V253*Dati!$U$6+W253*Dati!$T$6+X253*Dati!$S$6+Y253*Dati!$R$6)+(Z253*Dati!$U$5+AA253*Dati!$T$5+AB253*Dati!$S$5+AC253*Dati!$R$5)+(AD253*Dati!$U$4+AE253*Dati!$T$4+AF253*Dati!$S$4+AG253*Dati!$R$4)+(AH253*Dati!$U$3+AI253*Dati!$T$3+AJ253*Dati!$S$3+AK253*Dati!$R$3)</f>
        <v>91380</v>
      </c>
      <c r="AN253" s="34">
        <f t="shared" si="99"/>
        <v>1</v>
      </c>
      <c r="AO253" s="34">
        <f t="shared" si="100"/>
        <v>0</v>
      </c>
      <c r="AP253" s="34">
        <f t="shared" si="101"/>
        <v>0</v>
      </c>
      <c r="AQ253" s="34">
        <f t="shared" si="102"/>
        <v>0</v>
      </c>
      <c r="AR253" s="6">
        <f>AN253*Dati!$B$21+AO253*Dati!$B$22+AP253*Dati!$B$23+AQ253*Dati!$B$24</f>
        <v>2000</v>
      </c>
    </row>
    <row r="254" spans="1:44" x14ac:dyDescent="0.25">
      <c r="A254" s="50"/>
      <c r="B254" s="11">
        <f t="shared" si="80"/>
        <v>252</v>
      </c>
      <c r="C254" s="3">
        <f t="shared" si="81"/>
        <v>6030321.6666666549</v>
      </c>
      <c r="D254" s="3">
        <f t="shared" si="82"/>
        <v>41380</v>
      </c>
      <c r="E254" s="3">
        <f>IF(D254&gt;0,(IF(D254&lt;Dati!$B$46,D254*Dati!$B$47,Dati!$B$46*Dati!$B$47)+IF(IF(D254-Dati!$B$46&gt;0,D254-Dati!$B$46,0)&lt;(Dati!$C$46-Dati!$B$46),IF(D254-Dati!$B$46&gt;0,D254-Dati!$B$46,0)*Dati!$C$47,(Dati!$C$46-Dati!$B$46)*Dati!$C$47)+IF(IF(D254-Dati!$C$46&gt;0,D254-Dati!$C$46,0)&lt;(Dati!$D$46-Dati!$C$46),IF(D254-Dati!$C$46&gt;0,D254-Dati!$C$46,0)*Dati!$D$47,(Dati!$D$46-Dati!$C$46)*Dati!$D$47)+IF(IF(D254-Dati!$D$46&gt;0,D254-Dati!$D$46,0)&lt;(Dati!$E$46-Dati!$D$46),IF(D254-Dati!$D$46&gt;0,D254-Dati!$D$46,0)*Dati!$E$47,(Dati!$E$46-Dati!$D$46)*Dati!$E$47)+IF(D254-Dati!$E$46&gt;0,D254-Dati!$E$46,0)*Dati!$F$47),0)</f>
        <v>17224.233333333334</v>
      </c>
      <c r="F254" s="3">
        <f t="shared" si="76"/>
        <v>24155.766666666666</v>
      </c>
      <c r="G254" s="39">
        <f t="shared" si="83"/>
        <v>1</v>
      </c>
      <c r="H254" s="39">
        <f t="shared" si="84"/>
        <v>0</v>
      </c>
      <c r="I254" s="39">
        <f t="shared" si="85"/>
        <v>0</v>
      </c>
      <c r="J254" s="39">
        <f t="shared" si="86"/>
        <v>0</v>
      </c>
      <c r="K254" s="37">
        <f>G254*Dati!$F$9+H254*Dati!$F$10+I254*Dati!$F$11+Simulazione!J254*Dati!$F$12</f>
        <v>450</v>
      </c>
      <c r="L254" s="37">
        <f>G254*Dati!$H$9+H254*Dati!$H$10+I254*Dati!$H$11+Simulazione!J254*Dati!$H$12</f>
        <v>1</v>
      </c>
      <c r="M254" s="9">
        <f>G254*Dati!$E$9+H254*Dati!$E$10+I254*Dati!$E$11+Simulazione!J254*Dati!$E$12</f>
        <v>8000</v>
      </c>
      <c r="N254" s="9">
        <f>IF(G254-G253=0,0,(G254-G253)*Dati!$J$9)+IF(H254-H253=0,0,(H254-H253)*Dati!$J$10)+IF(I254-I253=0,0,(I254-I253)*Dati!$J$11)+IF(J254-J253=0,0,(J254-J253)*Dati!$J$12)</f>
        <v>0</v>
      </c>
      <c r="O254" s="34">
        <f t="shared" si="91"/>
        <v>0</v>
      </c>
      <c r="P254" s="34">
        <f t="shared" si="92"/>
        <v>0</v>
      </c>
      <c r="Q254" s="34">
        <f t="shared" si="93"/>
        <v>0</v>
      </c>
      <c r="R254" s="34">
        <f t="shared" si="94"/>
        <v>1</v>
      </c>
      <c r="S254" s="40">
        <f t="shared" si="77"/>
        <v>1</v>
      </c>
      <c r="T254" s="43">
        <f t="shared" si="78"/>
        <v>1</v>
      </c>
      <c r="U254" s="3">
        <f>O254*Dati!$B$3+Simulazione!P254*Dati!$B$4+Simulazione!Q254*Dati!$B$5+Simulazione!R254*Dati!$B$6</f>
        <v>40000</v>
      </c>
      <c r="V254" s="35">
        <f>IF(R254*Dati!$Q$6&lt;K254,R254*Dati!$Q$6,K254)</f>
        <v>108</v>
      </c>
      <c r="W254" s="35">
        <f>IF(R254*Dati!$P$6+SUM(V254:V254)&lt;K254,R254*Dati!$P$6,K254-SUM(V254:V254))</f>
        <v>132</v>
      </c>
      <c r="X254" s="35">
        <f>IF(R254*Dati!$O$6+SUM(V254:W254)&lt;K254,R254*Dati!$O$6,K254-SUM(V254:W254))</f>
        <v>0</v>
      </c>
      <c r="Y254" s="35">
        <f>IF(R254*Dati!$N$6+SUM(V254:X254)&lt;K254,R254*Dati!$N$6,K254-SUM(V254:X254))</f>
        <v>0</v>
      </c>
      <c r="Z254" s="35">
        <f>IF($Q254*Dati!$Q$5+SUM(V254:Y254)&lt;$K254,$Q254*Dati!$Q$5,$K254-SUM(V254:Y254))</f>
        <v>0</v>
      </c>
      <c r="AA254" s="35">
        <f>IF($Q254*Dati!$P$5+SUM(V254:Z254)&lt;$K254,$Q254*Dati!$P$5,$K254-SUM(V254:Z254))</f>
        <v>0</v>
      </c>
      <c r="AB254" s="35">
        <f>IF($Q254*Dati!$O$5+SUM(V254:AA254)&lt;$K254,$Q254*Dati!$O$5,$K254-SUM(V254:AA254))</f>
        <v>0</v>
      </c>
      <c r="AC254" s="35">
        <f>IF($Q254*Dati!$N$5+SUM(V254:AB254)&lt;$K254,$Q254*Dati!$N$5,$K254-SUM(V254:AB254))</f>
        <v>0</v>
      </c>
      <c r="AD254" s="35">
        <f>IF($P254*Dati!$Q$4+SUM(V254:AC254)&lt;$K254,$P254*Dati!$Q$4,$K254-SUM(V254:AC254))</f>
        <v>0</v>
      </c>
      <c r="AE254" s="35">
        <f>IF($P254*Dati!$P$4+SUM(V254:AD254)&lt;$K254,$P254*Dati!$P$4,$K254-SUM(V254:AD254))</f>
        <v>0</v>
      </c>
      <c r="AF254" s="35">
        <f>IF($P254*Dati!$O$4+SUM(V254:AE254)&lt;$K254,$P254*Dati!$O$4,$K254-SUM(V254:AE254))</f>
        <v>0</v>
      </c>
      <c r="AG254" s="35">
        <f>IF($P254*Dati!$N$4+SUM(V254:AF254)&lt;$K254,$P254*Dati!$N$4,$K254-SUM(V254:AF254))</f>
        <v>0</v>
      </c>
      <c r="AH254" s="35">
        <f>IF($O254*Dati!$Q$3+SUM(V254:AG254)&lt;$K254,$O254*Dati!$Q$3,$K254-SUM(V254:AG254))</f>
        <v>0</v>
      </c>
      <c r="AI254" s="35">
        <f>IF($O254*Dati!$P$3+SUM(V254:AH254)&lt;$K254,$O254*Dati!$P$3,$K254-SUM(V254:AH254))</f>
        <v>0</v>
      </c>
      <c r="AJ254" s="35">
        <f>IF($O254*Dati!$O$3+SUM(V254:AI254)&lt;$K254,$O254*Dati!$O$3,$K254-SUM(V254:AI254))</f>
        <v>0</v>
      </c>
      <c r="AK254" s="35">
        <f>IF($O254*Dati!$N$3+SUM(V254:AJ254)&lt;$K254,$O254*Dati!$N$3,$K254-SUM(V254:AJ254))</f>
        <v>0</v>
      </c>
      <c r="AL254" s="35">
        <f t="shared" si="98"/>
        <v>240</v>
      </c>
      <c r="AM254" s="3">
        <f>(V254*Dati!$U$6+W254*Dati!$T$6+X254*Dati!$S$6+Y254*Dati!$R$6)+(Z254*Dati!$U$5+AA254*Dati!$T$5+AB254*Dati!$S$5+AC254*Dati!$R$5)+(AD254*Dati!$U$4+AE254*Dati!$T$4+AF254*Dati!$S$4+AG254*Dati!$R$4)+(AH254*Dati!$U$3+AI254*Dati!$T$3+AJ254*Dati!$S$3+AK254*Dati!$R$3)</f>
        <v>91380</v>
      </c>
      <c r="AN254" s="34">
        <f t="shared" si="99"/>
        <v>1</v>
      </c>
      <c r="AO254" s="34">
        <f t="shared" si="100"/>
        <v>0</v>
      </c>
      <c r="AP254" s="34">
        <f t="shared" si="101"/>
        <v>0</v>
      </c>
      <c r="AQ254" s="34">
        <f t="shared" si="102"/>
        <v>0</v>
      </c>
      <c r="AR254" s="6">
        <f>AN254*Dati!$B$21+AO254*Dati!$B$22+AP254*Dati!$B$23+AQ254*Dati!$B$24</f>
        <v>2000</v>
      </c>
    </row>
    <row r="255" spans="1:44" ht="15" customHeight="1" x14ac:dyDescent="0.25">
      <c r="A255" s="48">
        <f t="shared" ref="A255" si="103">A243+1</f>
        <v>22</v>
      </c>
      <c r="B255" s="11">
        <f t="shared" si="80"/>
        <v>253</v>
      </c>
      <c r="C255" s="3">
        <f t="shared" si="81"/>
        <v>6054477.4333333215</v>
      </c>
      <c r="D255" s="3">
        <f t="shared" si="82"/>
        <v>41380</v>
      </c>
      <c r="E255" s="3">
        <f>IF(D255&gt;0,(IF(D255&lt;Dati!$B$46,D255*Dati!$B$47,Dati!$B$46*Dati!$B$47)+IF(IF(D255-Dati!$B$46&gt;0,D255-Dati!$B$46,0)&lt;(Dati!$C$46-Dati!$B$46),IF(D255-Dati!$B$46&gt;0,D255-Dati!$B$46,0)*Dati!$C$47,(Dati!$C$46-Dati!$B$46)*Dati!$C$47)+IF(IF(D255-Dati!$C$46&gt;0,D255-Dati!$C$46,0)&lt;(Dati!$D$46-Dati!$C$46),IF(D255-Dati!$C$46&gt;0,D255-Dati!$C$46,0)*Dati!$D$47,(Dati!$D$46-Dati!$C$46)*Dati!$D$47)+IF(IF(D255-Dati!$D$46&gt;0,D255-Dati!$D$46,0)&lt;(Dati!$E$46-Dati!$D$46),IF(D255-Dati!$D$46&gt;0,D255-Dati!$D$46,0)*Dati!$E$47,(Dati!$E$46-Dati!$D$46)*Dati!$E$47)+IF(D255-Dati!$E$46&gt;0,D255-Dati!$E$46,0)*Dati!$F$47),0)</f>
        <v>17224.233333333334</v>
      </c>
      <c r="F255" s="3">
        <f t="shared" si="76"/>
        <v>24155.766666666666</v>
      </c>
      <c r="G255" s="39">
        <f t="shared" si="83"/>
        <v>1</v>
      </c>
      <c r="H255" s="39">
        <f t="shared" si="84"/>
        <v>0</v>
      </c>
      <c r="I255" s="39">
        <f t="shared" si="85"/>
        <v>0</v>
      </c>
      <c r="J255" s="39">
        <f t="shared" si="86"/>
        <v>0</v>
      </c>
      <c r="K255" s="37">
        <f>G255*Dati!$F$9+H255*Dati!$F$10+I255*Dati!$F$11+Simulazione!J255*Dati!$F$12</f>
        <v>450</v>
      </c>
      <c r="L255" s="37">
        <f>G255*Dati!$H$9+H255*Dati!$H$10+I255*Dati!$H$11+Simulazione!J255*Dati!$H$12</f>
        <v>1</v>
      </c>
      <c r="M255" s="9">
        <f>G255*Dati!$E$9+H255*Dati!$E$10+I255*Dati!$E$11+Simulazione!J255*Dati!$E$12</f>
        <v>8000</v>
      </c>
      <c r="N255" s="9">
        <f>IF(G255-G254=0,0,(G255-G254)*Dati!$J$9)+IF(H255-H254=0,0,(H255-H254)*Dati!$J$10)+IF(I255-I254=0,0,(I255-I254)*Dati!$J$11)+IF(J255-J254=0,0,(J255-J254)*Dati!$J$12)</f>
        <v>0</v>
      </c>
      <c r="O255" s="34">
        <f t="shared" si="91"/>
        <v>0</v>
      </c>
      <c r="P255" s="34">
        <f t="shared" si="92"/>
        <v>0</v>
      </c>
      <c r="Q255" s="34">
        <f t="shared" si="93"/>
        <v>0</v>
      </c>
      <c r="R255" s="34">
        <f t="shared" si="94"/>
        <v>1</v>
      </c>
      <c r="S255" s="40">
        <f t="shared" si="77"/>
        <v>1</v>
      </c>
      <c r="T255" s="43">
        <f t="shared" si="78"/>
        <v>1</v>
      </c>
      <c r="U255" s="3">
        <f>O255*Dati!$B$3+Simulazione!P255*Dati!$B$4+Simulazione!Q255*Dati!$B$5+Simulazione!R255*Dati!$B$6</f>
        <v>40000</v>
      </c>
      <c r="V255" s="35">
        <f>IF(R255*Dati!$Q$6&lt;K255,R255*Dati!$Q$6,K255)</f>
        <v>108</v>
      </c>
      <c r="W255" s="35">
        <f>IF(R255*Dati!$P$6+SUM(V255:V255)&lt;K255,R255*Dati!$P$6,K255-SUM(V255:V255))</f>
        <v>132</v>
      </c>
      <c r="X255" s="35">
        <f>IF(R255*Dati!$O$6+SUM(V255:W255)&lt;K255,R255*Dati!$O$6,K255-SUM(V255:W255))</f>
        <v>0</v>
      </c>
      <c r="Y255" s="35">
        <f>IF(R255*Dati!$N$6+SUM(V255:X255)&lt;K255,R255*Dati!$N$6,K255-SUM(V255:X255))</f>
        <v>0</v>
      </c>
      <c r="Z255" s="35">
        <f>IF($Q255*Dati!$Q$5+SUM(V255:Y255)&lt;$K255,$Q255*Dati!$Q$5,$K255-SUM(V255:Y255))</f>
        <v>0</v>
      </c>
      <c r="AA255" s="35">
        <f>IF($Q255*Dati!$P$5+SUM(V255:Z255)&lt;$K255,$Q255*Dati!$P$5,$K255-SUM(V255:Z255))</f>
        <v>0</v>
      </c>
      <c r="AB255" s="35">
        <f>IF($Q255*Dati!$O$5+SUM(V255:AA255)&lt;$K255,$Q255*Dati!$O$5,$K255-SUM(V255:AA255))</f>
        <v>0</v>
      </c>
      <c r="AC255" s="35">
        <f>IF($Q255*Dati!$N$5+SUM(V255:AB255)&lt;$K255,$Q255*Dati!$N$5,$K255-SUM(V255:AB255))</f>
        <v>0</v>
      </c>
      <c r="AD255" s="35">
        <f>IF($P255*Dati!$Q$4+SUM(V255:AC255)&lt;$K255,$P255*Dati!$Q$4,$K255-SUM(V255:AC255))</f>
        <v>0</v>
      </c>
      <c r="AE255" s="35">
        <f>IF($P255*Dati!$P$4+SUM(V255:AD255)&lt;$K255,$P255*Dati!$P$4,$K255-SUM(V255:AD255))</f>
        <v>0</v>
      </c>
      <c r="AF255" s="35">
        <f>IF($P255*Dati!$O$4+SUM(V255:AE255)&lt;$K255,$P255*Dati!$O$4,$K255-SUM(V255:AE255))</f>
        <v>0</v>
      </c>
      <c r="AG255" s="35">
        <f>IF($P255*Dati!$N$4+SUM(V255:AF255)&lt;$K255,$P255*Dati!$N$4,$K255-SUM(V255:AF255))</f>
        <v>0</v>
      </c>
      <c r="AH255" s="35">
        <f>IF($O255*Dati!$Q$3+SUM(V255:AG255)&lt;$K255,$O255*Dati!$Q$3,$K255-SUM(V255:AG255))</f>
        <v>0</v>
      </c>
      <c r="AI255" s="35">
        <f>IF($O255*Dati!$P$3+SUM(V255:AH255)&lt;$K255,$O255*Dati!$P$3,$K255-SUM(V255:AH255))</f>
        <v>0</v>
      </c>
      <c r="AJ255" s="35">
        <f>IF($O255*Dati!$O$3+SUM(V255:AI255)&lt;$K255,$O255*Dati!$O$3,$K255-SUM(V255:AI255))</f>
        <v>0</v>
      </c>
      <c r="AK255" s="35">
        <f>IF($O255*Dati!$N$3+SUM(V255:AJ255)&lt;$K255,$O255*Dati!$N$3,$K255-SUM(V255:AJ255))</f>
        <v>0</v>
      </c>
      <c r="AL255" s="35">
        <f t="shared" si="98"/>
        <v>240</v>
      </c>
      <c r="AM255" s="3">
        <f>(V255*Dati!$U$6+W255*Dati!$T$6+X255*Dati!$S$6+Y255*Dati!$R$6)+(Z255*Dati!$U$5+AA255*Dati!$T$5+AB255*Dati!$S$5+AC255*Dati!$R$5)+(AD255*Dati!$U$4+AE255*Dati!$T$4+AF255*Dati!$S$4+AG255*Dati!$R$4)+(AH255*Dati!$U$3+AI255*Dati!$T$3+AJ255*Dati!$S$3+AK255*Dati!$R$3)</f>
        <v>91380</v>
      </c>
      <c r="AN255" s="34">
        <f t="shared" si="99"/>
        <v>1</v>
      </c>
      <c r="AO255" s="34">
        <f t="shared" si="100"/>
        <v>0</v>
      </c>
      <c r="AP255" s="34">
        <f t="shared" si="101"/>
        <v>0</v>
      </c>
      <c r="AQ255" s="34">
        <f t="shared" si="102"/>
        <v>0</v>
      </c>
      <c r="AR255" s="6">
        <f>AN255*Dati!$B$21+AO255*Dati!$B$22+AP255*Dati!$B$23+AQ255*Dati!$B$24</f>
        <v>2000</v>
      </c>
    </row>
    <row r="256" spans="1:44" x14ac:dyDescent="0.25">
      <c r="A256" s="49"/>
      <c r="B256" s="11">
        <f t="shared" si="80"/>
        <v>254</v>
      </c>
      <c r="C256" s="3">
        <f t="shared" si="81"/>
        <v>6078633.1999999881</v>
      </c>
      <c r="D256" s="3">
        <f t="shared" si="82"/>
        <v>41380</v>
      </c>
      <c r="E256" s="3">
        <f>IF(D256&gt;0,(IF(D256&lt;Dati!$B$46,D256*Dati!$B$47,Dati!$B$46*Dati!$B$47)+IF(IF(D256-Dati!$B$46&gt;0,D256-Dati!$B$46,0)&lt;(Dati!$C$46-Dati!$B$46),IF(D256-Dati!$B$46&gt;0,D256-Dati!$B$46,0)*Dati!$C$47,(Dati!$C$46-Dati!$B$46)*Dati!$C$47)+IF(IF(D256-Dati!$C$46&gt;0,D256-Dati!$C$46,0)&lt;(Dati!$D$46-Dati!$C$46),IF(D256-Dati!$C$46&gt;0,D256-Dati!$C$46,0)*Dati!$D$47,(Dati!$D$46-Dati!$C$46)*Dati!$D$47)+IF(IF(D256-Dati!$D$46&gt;0,D256-Dati!$D$46,0)&lt;(Dati!$E$46-Dati!$D$46),IF(D256-Dati!$D$46&gt;0,D256-Dati!$D$46,0)*Dati!$E$47,(Dati!$E$46-Dati!$D$46)*Dati!$E$47)+IF(D256-Dati!$E$46&gt;0,D256-Dati!$E$46,0)*Dati!$F$47),0)</f>
        <v>17224.233333333334</v>
      </c>
      <c r="F256" s="3">
        <f t="shared" si="76"/>
        <v>24155.766666666666</v>
      </c>
      <c r="G256" s="39">
        <f t="shared" si="83"/>
        <v>1</v>
      </c>
      <c r="H256" s="39">
        <f t="shared" si="84"/>
        <v>0</v>
      </c>
      <c r="I256" s="39">
        <f t="shared" si="85"/>
        <v>0</v>
      </c>
      <c r="J256" s="39">
        <f t="shared" si="86"/>
        <v>0</v>
      </c>
      <c r="K256" s="37">
        <f>G256*Dati!$F$9+H256*Dati!$F$10+I256*Dati!$F$11+Simulazione!J256*Dati!$F$12</f>
        <v>450</v>
      </c>
      <c r="L256" s="37">
        <f>G256*Dati!$H$9+H256*Dati!$H$10+I256*Dati!$H$11+Simulazione!J256*Dati!$H$12</f>
        <v>1</v>
      </c>
      <c r="M256" s="9">
        <f>G256*Dati!$E$9+H256*Dati!$E$10+I256*Dati!$E$11+Simulazione!J256*Dati!$E$12</f>
        <v>8000</v>
      </c>
      <c r="N256" s="9">
        <f>IF(G256-G255=0,0,(G256-G255)*Dati!$J$9)+IF(H256-H255=0,0,(H256-H255)*Dati!$J$10)+IF(I256-I255=0,0,(I256-I255)*Dati!$J$11)+IF(J256-J255=0,0,(J256-J255)*Dati!$J$12)</f>
        <v>0</v>
      </c>
      <c r="O256" s="34">
        <f t="shared" si="91"/>
        <v>0</v>
      </c>
      <c r="P256" s="34">
        <f t="shared" si="92"/>
        <v>0</v>
      </c>
      <c r="Q256" s="34">
        <f t="shared" si="93"/>
        <v>0</v>
      </c>
      <c r="R256" s="34">
        <f t="shared" si="94"/>
        <v>1</v>
      </c>
      <c r="S256" s="40">
        <f t="shared" si="77"/>
        <v>1</v>
      </c>
      <c r="T256" s="43">
        <f t="shared" si="78"/>
        <v>1</v>
      </c>
      <c r="U256" s="3">
        <f>O256*Dati!$B$3+Simulazione!P256*Dati!$B$4+Simulazione!Q256*Dati!$B$5+Simulazione!R256*Dati!$B$6</f>
        <v>40000</v>
      </c>
      <c r="V256" s="35">
        <f>IF(R256*Dati!$Q$6&lt;K256,R256*Dati!$Q$6,K256)</f>
        <v>108</v>
      </c>
      <c r="W256" s="35">
        <f>IF(R256*Dati!$P$6+SUM(V256:V256)&lt;K256,R256*Dati!$P$6,K256-SUM(V256:V256))</f>
        <v>132</v>
      </c>
      <c r="X256" s="35">
        <f>IF(R256*Dati!$O$6+SUM(V256:W256)&lt;K256,R256*Dati!$O$6,K256-SUM(V256:W256))</f>
        <v>0</v>
      </c>
      <c r="Y256" s="35">
        <f>IF(R256*Dati!$N$6+SUM(V256:X256)&lt;K256,R256*Dati!$N$6,K256-SUM(V256:X256))</f>
        <v>0</v>
      </c>
      <c r="Z256" s="35">
        <f>IF($Q256*Dati!$Q$5+SUM(V256:Y256)&lt;$K256,$Q256*Dati!$Q$5,$K256-SUM(V256:Y256))</f>
        <v>0</v>
      </c>
      <c r="AA256" s="35">
        <f>IF($Q256*Dati!$P$5+SUM(V256:Z256)&lt;$K256,$Q256*Dati!$P$5,$K256-SUM(V256:Z256))</f>
        <v>0</v>
      </c>
      <c r="AB256" s="35">
        <f>IF($Q256*Dati!$O$5+SUM(V256:AA256)&lt;$K256,$Q256*Dati!$O$5,$K256-SUM(V256:AA256))</f>
        <v>0</v>
      </c>
      <c r="AC256" s="35">
        <f>IF($Q256*Dati!$N$5+SUM(V256:AB256)&lt;$K256,$Q256*Dati!$N$5,$K256-SUM(V256:AB256))</f>
        <v>0</v>
      </c>
      <c r="AD256" s="35">
        <f>IF($P256*Dati!$Q$4+SUM(V256:AC256)&lt;$K256,$P256*Dati!$Q$4,$K256-SUM(V256:AC256))</f>
        <v>0</v>
      </c>
      <c r="AE256" s="35">
        <f>IF($P256*Dati!$P$4+SUM(V256:AD256)&lt;$K256,$P256*Dati!$P$4,$K256-SUM(V256:AD256))</f>
        <v>0</v>
      </c>
      <c r="AF256" s="35">
        <f>IF($P256*Dati!$O$4+SUM(V256:AE256)&lt;$K256,$P256*Dati!$O$4,$K256-SUM(V256:AE256))</f>
        <v>0</v>
      </c>
      <c r="AG256" s="35">
        <f>IF($P256*Dati!$N$4+SUM(V256:AF256)&lt;$K256,$P256*Dati!$N$4,$K256-SUM(V256:AF256))</f>
        <v>0</v>
      </c>
      <c r="AH256" s="35">
        <f>IF($O256*Dati!$Q$3+SUM(V256:AG256)&lt;$K256,$O256*Dati!$Q$3,$K256-SUM(V256:AG256))</f>
        <v>0</v>
      </c>
      <c r="AI256" s="35">
        <f>IF($O256*Dati!$P$3+SUM(V256:AH256)&lt;$K256,$O256*Dati!$P$3,$K256-SUM(V256:AH256))</f>
        <v>0</v>
      </c>
      <c r="AJ256" s="35">
        <f>IF($O256*Dati!$O$3+SUM(V256:AI256)&lt;$K256,$O256*Dati!$O$3,$K256-SUM(V256:AI256))</f>
        <v>0</v>
      </c>
      <c r="AK256" s="35">
        <f>IF($O256*Dati!$N$3+SUM(V256:AJ256)&lt;$K256,$O256*Dati!$N$3,$K256-SUM(V256:AJ256))</f>
        <v>0</v>
      </c>
      <c r="AL256" s="35">
        <f t="shared" si="98"/>
        <v>240</v>
      </c>
      <c r="AM256" s="3">
        <f>(V256*Dati!$U$6+W256*Dati!$T$6+X256*Dati!$S$6+Y256*Dati!$R$6)+(Z256*Dati!$U$5+AA256*Dati!$T$5+AB256*Dati!$S$5+AC256*Dati!$R$5)+(AD256*Dati!$U$4+AE256*Dati!$T$4+AF256*Dati!$S$4+AG256*Dati!$R$4)+(AH256*Dati!$U$3+AI256*Dati!$T$3+AJ256*Dati!$S$3+AK256*Dati!$R$3)</f>
        <v>91380</v>
      </c>
      <c r="AN256" s="34">
        <f t="shared" si="99"/>
        <v>1</v>
      </c>
      <c r="AO256" s="34">
        <f t="shared" si="100"/>
        <v>0</v>
      </c>
      <c r="AP256" s="34">
        <f t="shared" si="101"/>
        <v>0</v>
      </c>
      <c r="AQ256" s="34">
        <f t="shared" si="102"/>
        <v>0</v>
      </c>
      <c r="AR256" s="6">
        <f>AN256*Dati!$B$21+AO256*Dati!$B$22+AP256*Dati!$B$23+AQ256*Dati!$B$24</f>
        <v>2000</v>
      </c>
    </row>
    <row r="257" spans="1:44" x14ac:dyDescent="0.25">
      <c r="A257" s="49"/>
      <c r="B257" s="11">
        <f t="shared" si="80"/>
        <v>255</v>
      </c>
      <c r="C257" s="3">
        <f t="shared" si="81"/>
        <v>6102788.9666666547</v>
      </c>
      <c r="D257" s="3">
        <f t="shared" si="82"/>
        <v>41380</v>
      </c>
      <c r="E257" s="3">
        <f>IF(D257&gt;0,(IF(D257&lt;Dati!$B$46,D257*Dati!$B$47,Dati!$B$46*Dati!$B$47)+IF(IF(D257-Dati!$B$46&gt;0,D257-Dati!$B$46,0)&lt;(Dati!$C$46-Dati!$B$46),IF(D257-Dati!$B$46&gt;0,D257-Dati!$B$46,0)*Dati!$C$47,(Dati!$C$46-Dati!$B$46)*Dati!$C$47)+IF(IF(D257-Dati!$C$46&gt;0,D257-Dati!$C$46,0)&lt;(Dati!$D$46-Dati!$C$46),IF(D257-Dati!$C$46&gt;0,D257-Dati!$C$46,0)*Dati!$D$47,(Dati!$D$46-Dati!$C$46)*Dati!$D$47)+IF(IF(D257-Dati!$D$46&gt;0,D257-Dati!$D$46,0)&lt;(Dati!$E$46-Dati!$D$46),IF(D257-Dati!$D$46&gt;0,D257-Dati!$D$46,0)*Dati!$E$47,(Dati!$E$46-Dati!$D$46)*Dati!$E$47)+IF(D257-Dati!$E$46&gt;0,D257-Dati!$E$46,0)*Dati!$F$47),0)</f>
        <v>17224.233333333334</v>
      </c>
      <c r="F257" s="3">
        <f t="shared" si="76"/>
        <v>24155.766666666666</v>
      </c>
      <c r="G257" s="39">
        <f t="shared" si="83"/>
        <v>1</v>
      </c>
      <c r="H257" s="39">
        <f t="shared" si="84"/>
        <v>0</v>
      </c>
      <c r="I257" s="39">
        <f t="shared" si="85"/>
        <v>0</v>
      </c>
      <c r="J257" s="39">
        <f t="shared" si="86"/>
        <v>0</v>
      </c>
      <c r="K257" s="37">
        <f>G257*Dati!$F$9+H257*Dati!$F$10+I257*Dati!$F$11+Simulazione!J257*Dati!$F$12</f>
        <v>450</v>
      </c>
      <c r="L257" s="37">
        <f>G257*Dati!$H$9+H257*Dati!$H$10+I257*Dati!$H$11+Simulazione!J257*Dati!$H$12</f>
        <v>1</v>
      </c>
      <c r="M257" s="9">
        <f>G257*Dati!$E$9+H257*Dati!$E$10+I257*Dati!$E$11+Simulazione!J257*Dati!$E$12</f>
        <v>8000</v>
      </c>
      <c r="N257" s="9">
        <f>IF(G257-G256=0,0,(G257-G256)*Dati!$J$9)+IF(H257-H256=0,0,(H257-H256)*Dati!$J$10)+IF(I257-I256=0,0,(I257-I256)*Dati!$J$11)+IF(J257-J256=0,0,(J257-J256)*Dati!$J$12)</f>
        <v>0</v>
      </c>
      <c r="O257" s="34">
        <f t="shared" si="91"/>
        <v>0</v>
      </c>
      <c r="P257" s="34">
        <f t="shared" si="92"/>
        <v>0</v>
      </c>
      <c r="Q257" s="34">
        <f t="shared" si="93"/>
        <v>0</v>
      </c>
      <c r="R257" s="34">
        <f t="shared" si="94"/>
        <v>1</v>
      </c>
      <c r="S257" s="40">
        <f t="shared" si="77"/>
        <v>1</v>
      </c>
      <c r="T257" s="43">
        <f t="shared" si="78"/>
        <v>1</v>
      </c>
      <c r="U257" s="3">
        <f>O257*Dati!$B$3+Simulazione!P257*Dati!$B$4+Simulazione!Q257*Dati!$B$5+Simulazione!R257*Dati!$B$6</f>
        <v>40000</v>
      </c>
      <c r="V257" s="35">
        <f>IF(R257*Dati!$Q$6&lt;K257,R257*Dati!$Q$6,K257)</f>
        <v>108</v>
      </c>
      <c r="W257" s="35">
        <f>IF(R257*Dati!$P$6+SUM(V257:V257)&lt;K257,R257*Dati!$P$6,K257-SUM(V257:V257))</f>
        <v>132</v>
      </c>
      <c r="X257" s="35">
        <f>IF(R257*Dati!$O$6+SUM(V257:W257)&lt;K257,R257*Dati!$O$6,K257-SUM(V257:W257))</f>
        <v>0</v>
      </c>
      <c r="Y257" s="35">
        <f>IF(R257*Dati!$N$6+SUM(V257:X257)&lt;K257,R257*Dati!$N$6,K257-SUM(V257:X257))</f>
        <v>0</v>
      </c>
      <c r="Z257" s="35">
        <f>IF($Q257*Dati!$Q$5+SUM(V257:Y257)&lt;$K257,$Q257*Dati!$Q$5,$K257-SUM(V257:Y257))</f>
        <v>0</v>
      </c>
      <c r="AA257" s="35">
        <f>IF($Q257*Dati!$P$5+SUM(V257:Z257)&lt;$K257,$Q257*Dati!$P$5,$K257-SUM(V257:Z257))</f>
        <v>0</v>
      </c>
      <c r="AB257" s="35">
        <f>IF($Q257*Dati!$O$5+SUM(V257:AA257)&lt;$K257,$Q257*Dati!$O$5,$K257-SUM(V257:AA257))</f>
        <v>0</v>
      </c>
      <c r="AC257" s="35">
        <f>IF($Q257*Dati!$N$5+SUM(V257:AB257)&lt;$K257,$Q257*Dati!$N$5,$K257-SUM(V257:AB257))</f>
        <v>0</v>
      </c>
      <c r="AD257" s="35">
        <f>IF($P257*Dati!$Q$4+SUM(V257:AC257)&lt;$K257,$P257*Dati!$Q$4,$K257-SUM(V257:AC257))</f>
        <v>0</v>
      </c>
      <c r="AE257" s="35">
        <f>IF($P257*Dati!$P$4+SUM(V257:AD257)&lt;$K257,$P257*Dati!$P$4,$K257-SUM(V257:AD257))</f>
        <v>0</v>
      </c>
      <c r="AF257" s="35">
        <f>IF($P257*Dati!$O$4+SUM(V257:AE257)&lt;$K257,$P257*Dati!$O$4,$K257-SUM(V257:AE257))</f>
        <v>0</v>
      </c>
      <c r="AG257" s="35">
        <f>IF($P257*Dati!$N$4+SUM(V257:AF257)&lt;$K257,$P257*Dati!$N$4,$K257-SUM(V257:AF257))</f>
        <v>0</v>
      </c>
      <c r="AH257" s="35">
        <f>IF($O257*Dati!$Q$3+SUM(V257:AG257)&lt;$K257,$O257*Dati!$Q$3,$K257-SUM(V257:AG257))</f>
        <v>0</v>
      </c>
      <c r="AI257" s="35">
        <f>IF($O257*Dati!$P$3+SUM(V257:AH257)&lt;$K257,$O257*Dati!$P$3,$K257-SUM(V257:AH257))</f>
        <v>0</v>
      </c>
      <c r="AJ257" s="35">
        <f>IF($O257*Dati!$O$3+SUM(V257:AI257)&lt;$K257,$O257*Dati!$O$3,$K257-SUM(V257:AI257))</f>
        <v>0</v>
      </c>
      <c r="AK257" s="35">
        <f>IF($O257*Dati!$N$3+SUM(V257:AJ257)&lt;$K257,$O257*Dati!$N$3,$K257-SUM(V257:AJ257))</f>
        <v>0</v>
      </c>
      <c r="AL257" s="35">
        <f t="shared" si="98"/>
        <v>240</v>
      </c>
      <c r="AM257" s="3">
        <f>(V257*Dati!$U$6+W257*Dati!$T$6+X257*Dati!$S$6+Y257*Dati!$R$6)+(Z257*Dati!$U$5+AA257*Dati!$T$5+AB257*Dati!$S$5+AC257*Dati!$R$5)+(AD257*Dati!$U$4+AE257*Dati!$T$4+AF257*Dati!$S$4+AG257*Dati!$R$4)+(AH257*Dati!$U$3+AI257*Dati!$T$3+AJ257*Dati!$S$3+AK257*Dati!$R$3)</f>
        <v>91380</v>
      </c>
      <c r="AN257" s="34">
        <f t="shared" si="99"/>
        <v>1</v>
      </c>
      <c r="AO257" s="34">
        <f t="shared" si="100"/>
        <v>0</v>
      </c>
      <c r="AP257" s="34">
        <f t="shared" si="101"/>
        <v>0</v>
      </c>
      <c r="AQ257" s="34">
        <f t="shared" si="102"/>
        <v>0</v>
      </c>
      <c r="AR257" s="6">
        <f>AN257*Dati!$B$21+AO257*Dati!$B$22+AP257*Dati!$B$23+AQ257*Dati!$B$24</f>
        <v>2000</v>
      </c>
    </row>
    <row r="258" spans="1:44" x14ac:dyDescent="0.25">
      <c r="A258" s="49"/>
      <c r="B258" s="11">
        <f t="shared" si="80"/>
        <v>256</v>
      </c>
      <c r="C258" s="3">
        <f t="shared" si="81"/>
        <v>6126944.7333333213</v>
      </c>
      <c r="D258" s="3">
        <f t="shared" si="82"/>
        <v>41380</v>
      </c>
      <c r="E258" s="3">
        <f>IF(D258&gt;0,(IF(D258&lt;Dati!$B$46,D258*Dati!$B$47,Dati!$B$46*Dati!$B$47)+IF(IF(D258-Dati!$B$46&gt;0,D258-Dati!$B$46,0)&lt;(Dati!$C$46-Dati!$B$46),IF(D258-Dati!$B$46&gt;0,D258-Dati!$B$46,0)*Dati!$C$47,(Dati!$C$46-Dati!$B$46)*Dati!$C$47)+IF(IF(D258-Dati!$C$46&gt;0,D258-Dati!$C$46,0)&lt;(Dati!$D$46-Dati!$C$46),IF(D258-Dati!$C$46&gt;0,D258-Dati!$C$46,0)*Dati!$D$47,(Dati!$D$46-Dati!$C$46)*Dati!$D$47)+IF(IF(D258-Dati!$D$46&gt;0,D258-Dati!$D$46,0)&lt;(Dati!$E$46-Dati!$D$46),IF(D258-Dati!$D$46&gt;0,D258-Dati!$D$46,0)*Dati!$E$47,(Dati!$E$46-Dati!$D$46)*Dati!$E$47)+IF(D258-Dati!$E$46&gt;0,D258-Dati!$E$46,0)*Dati!$F$47),0)</f>
        <v>17224.233333333334</v>
      </c>
      <c r="F258" s="3">
        <f t="shared" si="76"/>
        <v>24155.766666666666</v>
      </c>
      <c r="G258" s="39">
        <f t="shared" si="83"/>
        <v>1</v>
      </c>
      <c r="H258" s="39">
        <f t="shared" si="84"/>
        <v>0</v>
      </c>
      <c r="I258" s="39">
        <f t="shared" si="85"/>
        <v>0</v>
      </c>
      <c r="J258" s="39">
        <f t="shared" si="86"/>
        <v>0</v>
      </c>
      <c r="K258" s="37">
        <f>G258*Dati!$F$9+H258*Dati!$F$10+I258*Dati!$F$11+Simulazione!J258*Dati!$F$12</f>
        <v>450</v>
      </c>
      <c r="L258" s="37">
        <f>G258*Dati!$H$9+H258*Dati!$H$10+I258*Dati!$H$11+Simulazione!J258*Dati!$H$12</f>
        <v>1</v>
      </c>
      <c r="M258" s="9">
        <f>G258*Dati!$E$9+H258*Dati!$E$10+I258*Dati!$E$11+Simulazione!J258*Dati!$E$12</f>
        <v>8000</v>
      </c>
      <c r="N258" s="9">
        <f>IF(G258-G257=0,0,(G258-G257)*Dati!$J$9)+IF(H258-H257=0,0,(H258-H257)*Dati!$J$10)+IF(I258-I257=0,0,(I258-I257)*Dati!$J$11)+IF(J258-J257=0,0,(J258-J257)*Dati!$J$12)</f>
        <v>0</v>
      </c>
      <c r="O258" s="34">
        <f t="shared" si="91"/>
        <v>0</v>
      </c>
      <c r="P258" s="34">
        <f t="shared" si="92"/>
        <v>0</v>
      </c>
      <c r="Q258" s="34">
        <f t="shared" si="93"/>
        <v>0</v>
      </c>
      <c r="R258" s="34">
        <f t="shared" si="94"/>
        <v>1</v>
      </c>
      <c r="S258" s="40">
        <f t="shared" si="77"/>
        <v>1</v>
      </c>
      <c r="T258" s="43">
        <f t="shared" si="78"/>
        <v>1</v>
      </c>
      <c r="U258" s="3">
        <f>O258*Dati!$B$3+Simulazione!P258*Dati!$B$4+Simulazione!Q258*Dati!$B$5+Simulazione!R258*Dati!$B$6</f>
        <v>40000</v>
      </c>
      <c r="V258" s="35">
        <f>IF(R258*Dati!$Q$6&lt;K258,R258*Dati!$Q$6,K258)</f>
        <v>108</v>
      </c>
      <c r="W258" s="35">
        <f>IF(R258*Dati!$P$6+SUM(V258:V258)&lt;K258,R258*Dati!$P$6,K258-SUM(V258:V258))</f>
        <v>132</v>
      </c>
      <c r="X258" s="35">
        <f>IF(R258*Dati!$O$6+SUM(V258:W258)&lt;K258,R258*Dati!$O$6,K258-SUM(V258:W258))</f>
        <v>0</v>
      </c>
      <c r="Y258" s="35">
        <f>IF(R258*Dati!$N$6+SUM(V258:X258)&lt;K258,R258*Dati!$N$6,K258-SUM(V258:X258))</f>
        <v>0</v>
      </c>
      <c r="Z258" s="35">
        <f>IF($Q258*Dati!$Q$5+SUM(V258:Y258)&lt;$K258,$Q258*Dati!$Q$5,$K258-SUM(V258:Y258))</f>
        <v>0</v>
      </c>
      <c r="AA258" s="35">
        <f>IF($Q258*Dati!$P$5+SUM(V258:Z258)&lt;$K258,$Q258*Dati!$P$5,$K258-SUM(V258:Z258))</f>
        <v>0</v>
      </c>
      <c r="AB258" s="35">
        <f>IF($Q258*Dati!$O$5+SUM(V258:AA258)&lt;$K258,$Q258*Dati!$O$5,$K258-SUM(V258:AA258))</f>
        <v>0</v>
      </c>
      <c r="AC258" s="35">
        <f>IF($Q258*Dati!$N$5+SUM(V258:AB258)&lt;$K258,$Q258*Dati!$N$5,$K258-SUM(V258:AB258))</f>
        <v>0</v>
      </c>
      <c r="AD258" s="35">
        <f>IF($P258*Dati!$Q$4+SUM(V258:AC258)&lt;$K258,$P258*Dati!$Q$4,$K258-SUM(V258:AC258))</f>
        <v>0</v>
      </c>
      <c r="AE258" s="35">
        <f>IF($P258*Dati!$P$4+SUM(V258:AD258)&lt;$K258,$P258*Dati!$P$4,$K258-SUM(V258:AD258))</f>
        <v>0</v>
      </c>
      <c r="AF258" s="35">
        <f>IF($P258*Dati!$O$4+SUM(V258:AE258)&lt;$K258,$P258*Dati!$O$4,$K258-SUM(V258:AE258))</f>
        <v>0</v>
      </c>
      <c r="AG258" s="35">
        <f>IF($P258*Dati!$N$4+SUM(V258:AF258)&lt;$K258,$P258*Dati!$N$4,$K258-SUM(V258:AF258))</f>
        <v>0</v>
      </c>
      <c r="AH258" s="35">
        <f>IF($O258*Dati!$Q$3+SUM(V258:AG258)&lt;$K258,$O258*Dati!$Q$3,$K258-SUM(V258:AG258))</f>
        <v>0</v>
      </c>
      <c r="AI258" s="35">
        <f>IF($O258*Dati!$P$3+SUM(V258:AH258)&lt;$K258,$O258*Dati!$P$3,$K258-SUM(V258:AH258))</f>
        <v>0</v>
      </c>
      <c r="AJ258" s="35">
        <f>IF($O258*Dati!$O$3+SUM(V258:AI258)&lt;$K258,$O258*Dati!$O$3,$K258-SUM(V258:AI258))</f>
        <v>0</v>
      </c>
      <c r="AK258" s="35">
        <f>IF($O258*Dati!$N$3+SUM(V258:AJ258)&lt;$K258,$O258*Dati!$N$3,$K258-SUM(V258:AJ258))</f>
        <v>0</v>
      </c>
      <c r="AL258" s="35">
        <f t="shared" si="98"/>
        <v>240</v>
      </c>
      <c r="AM258" s="3">
        <f>(V258*Dati!$U$6+W258*Dati!$T$6+X258*Dati!$S$6+Y258*Dati!$R$6)+(Z258*Dati!$U$5+AA258*Dati!$T$5+AB258*Dati!$S$5+AC258*Dati!$R$5)+(AD258*Dati!$U$4+AE258*Dati!$T$4+AF258*Dati!$S$4+AG258*Dati!$R$4)+(AH258*Dati!$U$3+AI258*Dati!$T$3+AJ258*Dati!$S$3+AK258*Dati!$R$3)</f>
        <v>91380</v>
      </c>
      <c r="AN258" s="34">
        <f t="shared" si="99"/>
        <v>1</v>
      </c>
      <c r="AO258" s="34">
        <f t="shared" si="100"/>
        <v>0</v>
      </c>
      <c r="AP258" s="34">
        <f t="shared" si="101"/>
        <v>0</v>
      </c>
      <c r="AQ258" s="34">
        <f t="shared" si="102"/>
        <v>0</v>
      </c>
      <c r="AR258" s="6">
        <f>AN258*Dati!$B$21+AO258*Dati!$B$22+AP258*Dati!$B$23+AQ258*Dati!$B$24</f>
        <v>2000</v>
      </c>
    </row>
    <row r="259" spans="1:44" x14ac:dyDescent="0.25">
      <c r="A259" s="49"/>
      <c r="B259" s="11">
        <f t="shared" si="80"/>
        <v>257</v>
      </c>
      <c r="C259" s="3">
        <f t="shared" si="81"/>
        <v>6151100.4999999879</v>
      </c>
      <c r="D259" s="3">
        <f t="shared" si="82"/>
        <v>41380</v>
      </c>
      <c r="E259" s="3">
        <f>IF(D259&gt;0,(IF(D259&lt;Dati!$B$46,D259*Dati!$B$47,Dati!$B$46*Dati!$B$47)+IF(IF(D259-Dati!$B$46&gt;0,D259-Dati!$B$46,0)&lt;(Dati!$C$46-Dati!$B$46),IF(D259-Dati!$B$46&gt;0,D259-Dati!$B$46,0)*Dati!$C$47,(Dati!$C$46-Dati!$B$46)*Dati!$C$47)+IF(IF(D259-Dati!$C$46&gt;0,D259-Dati!$C$46,0)&lt;(Dati!$D$46-Dati!$C$46),IF(D259-Dati!$C$46&gt;0,D259-Dati!$C$46,0)*Dati!$D$47,(Dati!$D$46-Dati!$C$46)*Dati!$D$47)+IF(IF(D259-Dati!$D$46&gt;0,D259-Dati!$D$46,0)&lt;(Dati!$E$46-Dati!$D$46),IF(D259-Dati!$D$46&gt;0,D259-Dati!$D$46,0)*Dati!$E$47,(Dati!$E$46-Dati!$D$46)*Dati!$E$47)+IF(D259-Dati!$E$46&gt;0,D259-Dati!$E$46,0)*Dati!$F$47),0)</f>
        <v>17224.233333333334</v>
      </c>
      <c r="F259" s="3">
        <f t="shared" si="76"/>
        <v>24155.766666666666</v>
      </c>
      <c r="G259" s="39">
        <f t="shared" si="83"/>
        <v>1</v>
      </c>
      <c r="H259" s="39">
        <f t="shared" si="84"/>
        <v>0</v>
      </c>
      <c r="I259" s="39">
        <f t="shared" si="85"/>
        <v>0</v>
      </c>
      <c r="J259" s="39">
        <f t="shared" si="86"/>
        <v>0</v>
      </c>
      <c r="K259" s="37">
        <f>G259*Dati!$F$9+H259*Dati!$F$10+I259*Dati!$F$11+Simulazione!J259*Dati!$F$12</f>
        <v>450</v>
      </c>
      <c r="L259" s="37">
        <f>G259*Dati!$H$9+H259*Dati!$H$10+I259*Dati!$H$11+Simulazione!J259*Dati!$H$12</f>
        <v>1</v>
      </c>
      <c r="M259" s="9">
        <f>G259*Dati!$E$9+H259*Dati!$E$10+I259*Dati!$E$11+Simulazione!J259*Dati!$E$12</f>
        <v>8000</v>
      </c>
      <c r="N259" s="9">
        <f>IF(G259-G258=0,0,(G259-G258)*Dati!$J$9)+IF(H259-H258=0,0,(H259-H258)*Dati!$J$10)+IF(I259-I258=0,0,(I259-I258)*Dati!$J$11)+IF(J259-J258=0,0,(J259-J258)*Dati!$J$12)</f>
        <v>0</v>
      </c>
      <c r="O259" s="34">
        <f t="shared" si="91"/>
        <v>0</v>
      </c>
      <c r="P259" s="34">
        <f t="shared" si="92"/>
        <v>0</v>
      </c>
      <c r="Q259" s="34">
        <f t="shared" si="93"/>
        <v>0</v>
      </c>
      <c r="R259" s="34">
        <f t="shared" si="94"/>
        <v>1</v>
      </c>
      <c r="S259" s="40">
        <f t="shared" si="77"/>
        <v>1</v>
      </c>
      <c r="T259" s="43">
        <f t="shared" si="78"/>
        <v>1</v>
      </c>
      <c r="U259" s="3">
        <f>O259*Dati!$B$3+Simulazione!P259*Dati!$B$4+Simulazione!Q259*Dati!$B$5+Simulazione!R259*Dati!$B$6</f>
        <v>40000</v>
      </c>
      <c r="V259" s="35">
        <f>IF(R259*Dati!$Q$6&lt;K259,R259*Dati!$Q$6,K259)</f>
        <v>108</v>
      </c>
      <c r="W259" s="35">
        <f>IF(R259*Dati!$P$6+SUM(V259:V259)&lt;K259,R259*Dati!$P$6,K259-SUM(V259:V259))</f>
        <v>132</v>
      </c>
      <c r="X259" s="35">
        <f>IF(R259*Dati!$O$6+SUM(V259:W259)&lt;K259,R259*Dati!$O$6,K259-SUM(V259:W259))</f>
        <v>0</v>
      </c>
      <c r="Y259" s="35">
        <f>IF(R259*Dati!$N$6+SUM(V259:X259)&lt;K259,R259*Dati!$N$6,K259-SUM(V259:X259))</f>
        <v>0</v>
      </c>
      <c r="Z259" s="35">
        <f>IF($Q259*Dati!$Q$5+SUM(V259:Y259)&lt;$K259,$Q259*Dati!$Q$5,$K259-SUM(V259:Y259))</f>
        <v>0</v>
      </c>
      <c r="AA259" s="35">
        <f>IF($Q259*Dati!$P$5+SUM(V259:Z259)&lt;$K259,$Q259*Dati!$P$5,$K259-SUM(V259:Z259))</f>
        <v>0</v>
      </c>
      <c r="AB259" s="35">
        <f>IF($Q259*Dati!$O$5+SUM(V259:AA259)&lt;$K259,$Q259*Dati!$O$5,$K259-SUM(V259:AA259))</f>
        <v>0</v>
      </c>
      <c r="AC259" s="35">
        <f>IF($Q259*Dati!$N$5+SUM(V259:AB259)&lt;$K259,$Q259*Dati!$N$5,$K259-SUM(V259:AB259))</f>
        <v>0</v>
      </c>
      <c r="AD259" s="35">
        <f>IF($P259*Dati!$Q$4+SUM(V259:AC259)&lt;$K259,$P259*Dati!$Q$4,$K259-SUM(V259:AC259))</f>
        <v>0</v>
      </c>
      <c r="AE259" s="35">
        <f>IF($P259*Dati!$P$4+SUM(V259:AD259)&lt;$K259,$P259*Dati!$P$4,$K259-SUM(V259:AD259))</f>
        <v>0</v>
      </c>
      <c r="AF259" s="35">
        <f>IF($P259*Dati!$O$4+SUM(V259:AE259)&lt;$K259,$P259*Dati!$O$4,$K259-SUM(V259:AE259))</f>
        <v>0</v>
      </c>
      <c r="AG259" s="35">
        <f>IF($P259*Dati!$N$4+SUM(V259:AF259)&lt;$K259,$P259*Dati!$N$4,$K259-SUM(V259:AF259))</f>
        <v>0</v>
      </c>
      <c r="AH259" s="35">
        <f>IF($O259*Dati!$Q$3+SUM(V259:AG259)&lt;$K259,$O259*Dati!$Q$3,$K259-SUM(V259:AG259))</f>
        <v>0</v>
      </c>
      <c r="AI259" s="35">
        <f>IF($O259*Dati!$P$3+SUM(V259:AH259)&lt;$K259,$O259*Dati!$P$3,$K259-SUM(V259:AH259))</f>
        <v>0</v>
      </c>
      <c r="AJ259" s="35">
        <f>IF($O259*Dati!$O$3+SUM(V259:AI259)&lt;$K259,$O259*Dati!$O$3,$K259-SUM(V259:AI259))</f>
        <v>0</v>
      </c>
      <c r="AK259" s="35">
        <f>IF($O259*Dati!$N$3+SUM(V259:AJ259)&lt;$K259,$O259*Dati!$N$3,$K259-SUM(V259:AJ259))</f>
        <v>0</v>
      </c>
      <c r="AL259" s="35">
        <f t="shared" si="98"/>
        <v>240</v>
      </c>
      <c r="AM259" s="3">
        <f>(V259*Dati!$U$6+W259*Dati!$T$6+X259*Dati!$S$6+Y259*Dati!$R$6)+(Z259*Dati!$U$5+AA259*Dati!$T$5+AB259*Dati!$S$5+AC259*Dati!$R$5)+(AD259*Dati!$U$4+AE259*Dati!$T$4+AF259*Dati!$S$4+AG259*Dati!$R$4)+(AH259*Dati!$U$3+AI259*Dati!$T$3+AJ259*Dati!$S$3+AK259*Dati!$R$3)</f>
        <v>91380</v>
      </c>
      <c r="AN259" s="34">
        <f t="shared" si="99"/>
        <v>1</v>
      </c>
      <c r="AO259" s="34">
        <f t="shared" si="100"/>
        <v>0</v>
      </c>
      <c r="AP259" s="34">
        <f t="shared" si="101"/>
        <v>0</v>
      </c>
      <c r="AQ259" s="34">
        <f t="shared" si="102"/>
        <v>0</v>
      </c>
      <c r="AR259" s="6">
        <f>AN259*Dati!$B$21+AO259*Dati!$B$22+AP259*Dati!$B$23+AQ259*Dati!$B$24</f>
        <v>2000</v>
      </c>
    </row>
    <row r="260" spans="1:44" x14ac:dyDescent="0.25">
      <c r="A260" s="49"/>
      <c r="B260" s="11">
        <f t="shared" si="80"/>
        <v>258</v>
      </c>
      <c r="C260" s="3">
        <f t="shared" si="81"/>
        <v>6175256.2666666545</v>
      </c>
      <c r="D260" s="3">
        <f t="shared" si="82"/>
        <v>41380</v>
      </c>
      <c r="E260" s="3">
        <f>IF(D260&gt;0,(IF(D260&lt;Dati!$B$46,D260*Dati!$B$47,Dati!$B$46*Dati!$B$47)+IF(IF(D260-Dati!$B$46&gt;0,D260-Dati!$B$46,0)&lt;(Dati!$C$46-Dati!$B$46),IF(D260-Dati!$B$46&gt;0,D260-Dati!$B$46,0)*Dati!$C$47,(Dati!$C$46-Dati!$B$46)*Dati!$C$47)+IF(IF(D260-Dati!$C$46&gt;0,D260-Dati!$C$46,0)&lt;(Dati!$D$46-Dati!$C$46),IF(D260-Dati!$C$46&gt;0,D260-Dati!$C$46,0)*Dati!$D$47,(Dati!$D$46-Dati!$C$46)*Dati!$D$47)+IF(IF(D260-Dati!$D$46&gt;0,D260-Dati!$D$46,0)&lt;(Dati!$E$46-Dati!$D$46),IF(D260-Dati!$D$46&gt;0,D260-Dati!$D$46,0)*Dati!$E$47,(Dati!$E$46-Dati!$D$46)*Dati!$E$47)+IF(D260-Dati!$E$46&gt;0,D260-Dati!$E$46,0)*Dati!$F$47),0)</f>
        <v>17224.233333333334</v>
      </c>
      <c r="F260" s="3">
        <f t="shared" ref="F260:F323" si="104">D260-E260</f>
        <v>24155.766666666666</v>
      </c>
      <c r="G260" s="39">
        <f t="shared" si="83"/>
        <v>1</v>
      </c>
      <c r="H260" s="39">
        <f t="shared" si="84"/>
        <v>0</v>
      </c>
      <c r="I260" s="39">
        <f t="shared" si="85"/>
        <v>0</v>
      </c>
      <c r="J260" s="39">
        <f t="shared" si="86"/>
        <v>0</v>
      </c>
      <c r="K260" s="37">
        <f>G260*Dati!$F$9+H260*Dati!$F$10+I260*Dati!$F$11+Simulazione!J260*Dati!$F$12</f>
        <v>450</v>
      </c>
      <c r="L260" s="37">
        <f>G260*Dati!$H$9+H260*Dati!$H$10+I260*Dati!$H$11+Simulazione!J260*Dati!$H$12</f>
        <v>1</v>
      </c>
      <c r="M260" s="9">
        <f>G260*Dati!$E$9+H260*Dati!$E$10+I260*Dati!$E$11+Simulazione!J260*Dati!$E$12</f>
        <v>8000</v>
      </c>
      <c r="N260" s="9">
        <f>IF(G260-G259=0,0,(G260-G259)*Dati!$J$9)+IF(H260-H259=0,0,(H260-H259)*Dati!$J$10)+IF(I260-I259=0,0,(I260-I259)*Dati!$J$11)+IF(J260-J259=0,0,(J260-J259)*Dati!$J$12)</f>
        <v>0</v>
      </c>
      <c r="O260" s="34">
        <f t="shared" si="91"/>
        <v>0</v>
      </c>
      <c r="P260" s="34">
        <f t="shared" si="92"/>
        <v>0</v>
      </c>
      <c r="Q260" s="34">
        <f t="shared" si="93"/>
        <v>0</v>
      </c>
      <c r="R260" s="34">
        <f t="shared" si="94"/>
        <v>1</v>
      </c>
      <c r="S260" s="40">
        <f t="shared" ref="S260:S323" si="105">IF(SUM(O260:R260)&lt;=L260,SUM(O260:R260),"NO")</f>
        <v>1</v>
      </c>
      <c r="T260" s="43">
        <f t="shared" ref="T260:T323" si="106">IF(S260="NO",1,SUM(O260:R260)/L260)</f>
        <v>1</v>
      </c>
      <c r="U260" s="3">
        <f>O260*Dati!$B$3+Simulazione!P260*Dati!$B$4+Simulazione!Q260*Dati!$B$5+Simulazione!R260*Dati!$B$6</f>
        <v>40000</v>
      </c>
      <c r="V260" s="35">
        <f>IF(R260*Dati!$Q$6&lt;K260,R260*Dati!$Q$6,K260)</f>
        <v>108</v>
      </c>
      <c r="W260" s="35">
        <f>IF(R260*Dati!$P$6+SUM(V260:V260)&lt;K260,R260*Dati!$P$6,K260-SUM(V260:V260))</f>
        <v>132</v>
      </c>
      <c r="X260" s="35">
        <f>IF(R260*Dati!$O$6+SUM(V260:W260)&lt;K260,R260*Dati!$O$6,K260-SUM(V260:W260))</f>
        <v>0</v>
      </c>
      <c r="Y260" s="35">
        <f>IF(R260*Dati!$N$6+SUM(V260:X260)&lt;K260,R260*Dati!$N$6,K260-SUM(V260:X260))</f>
        <v>0</v>
      </c>
      <c r="Z260" s="35">
        <f>IF($Q260*Dati!$Q$5+SUM(V260:Y260)&lt;$K260,$Q260*Dati!$Q$5,$K260-SUM(V260:Y260))</f>
        <v>0</v>
      </c>
      <c r="AA260" s="35">
        <f>IF($Q260*Dati!$P$5+SUM(V260:Z260)&lt;$K260,$Q260*Dati!$P$5,$K260-SUM(V260:Z260))</f>
        <v>0</v>
      </c>
      <c r="AB260" s="35">
        <f>IF($Q260*Dati!$O$5+SUM(V260:AA260)&lt;$K260,$Q260*Dati!$O$5,$K260-SUM(V260:AA260))</f>
        <v>0</v>
      </c>
      <c r="AC260" s="35">
        <f>IF($Q260*Dati!$N$5+SUM(V260:AB260)&lt;$K260,$Q260*Dati!$N$5,$K260-SUM(V260:AB260))</f>
        <v>0</v>
      </c>
      <c r="AD260" s="35">
        <f>IF($P260*Dati!$Q$4+SUM(V260:AC260)&lt;$K260,$P260*Dati!$Q$4,$K260-SUM(V260:AC260))</f>
        <v>0</v>
      </c>
      <c r="AE260" s="35">
        <f>IF($P260*Dati!$P$4+SUM(V260:AD260)&lt;$K260,$P260*Dati!$P$4,$K260-SUM(V260:AD260))</f>
        <v>0</v>
      </c>
      <c r="AF260" s="35">
        <f>IF($P260*Dati!$O$4+SUM(V260:AE260)&lt;$K260,$P260*Dati!$O$4,$K260-SUM(V260:AE260))</f>
        <v>0</v>
      </c>
      <c r="AG260" s="35">
        <f>IF($P260*Dati!$N$4+SUM(V260:AF260)&lt;$K260,$P260*Dati!$N$4,$K260-SUM(V260:AF260))</f>
        <v>0</v>
      </c>
      <c r="AH260" s="35">
        <f>IF($O260*Dati!$Q$3+SUM(V260:AG260)&lt;$K260,$O260*Dati!$Q$3,$K260-SUM(V260:AG260))</f>
        <v>0</v>
      </c>
      <c r="AI260" s="35">
        <f>IF($O260*Dati!$P$3+SUM(V260:AH260)&lt;$K260,$O260*Dati!$P$3,$K260-SUM(V260:AH260))</f>
        <v>0</v>
      </c>
      <c r="AJ260" s="35">
        <f>IF($O260*Dati!$O$3+SUM(V260:AI260)&lt;$K260,$O260*Dati!$O$3,$K260-SUM(V260:AI260))</f>
        <v>0</v>
      </c>
      <c r="AK260" s="35">
        <f>IF($O260*Dati!$N$3+SUM(V260:AJ260)&lt;$K260,$O260*Dati!$N$3,$K260-SUM(V260:AJ260))</f>
        <v>0</v>
      </c>
      <c r="AL260" s="35">
        <f t="shared" si="98"/>
        <v>240</v>
      </c>
      <c r="AM260" s="3">
        <f>(V260*Dati!$U$6+W260*Dati!$T$6+X260*Dati!$S$6+Y260*Dati!$R$6)+(Z260*Dati!$U$5+AA260*Dati!$T$5+AB260*Dati!$S$5+AC260*Dati!$R$5)+(AD260*Dati!$U$4+AE260*Dati!$T$4+AF260*Dati!$S$4+AG260*Dati!$R$4)+(AH260*Dati!$U$3+AI260*Dati!$T$3+AJ260*Dati!$S$3+AK260*Dati!$R$3)</f>
        <v>91380</v>
      </c>
      <c r="AN260" s="34">
        <f t="shared" si="99"/>
        <v>1</v>
      </c>
      <c r="AO260" s="34">
        <f t="shared" si="100"/>
        <v>0</v>
      </c>
      <c r="AP260" s="34">
        <f t="shared" si="101"/>
        <v>0</v>
      </c>
      <c r="AQ260" s="34">
        <f t="shared" si="102"/>
        <v>0</v>
      </c>
      <c r="AR260" s="6">
        <f>AN260*Dati!$B$21+AO260*Dati!$B$22+AP260*Dati!$B$23+AQ260*Dati!$B$24</f>
        <v>2000</v>
      </c>
    </row>
    <row r="261" spans="1:44" x14ac:dyDescent="0.25">
      <c r="A261" s="49"/>
      <c r="B261" s="11">
        <f t="shared" ref="B261:B324" si="107">B260+1</f>
        <v>259</v>
      </c>
      <c r="C261" s="3">
        <f t="shared" ref="C261:C324" si="108">IF(C260+F260&gt;-500000,C260+F260,"FALLITO")</f>
        <v>6199412.0333333211</v>
      </c>
      <c r="D261" s="3">
        <f t="shared" ref="D261:D324" si="109">+AM261-M261-U261-AR261-N261</f>
        <v>41380</v>
      </c>
      <c r="E261" s="3">
        <f>IF(D261&gt;0,(IF(D261&lt;Dati!$B$46,D261*Dati!$B$47,Dati!$B$46*Dati!$B$47)+IF(IF(D261-Dati!$B$46&gt;0,D261-Dati!$B$46,0)&lt;(Dati!$C$46-Dati!$B$46),IF(D261-Dati!$B$46&gt;0,D261-Dati!$B$46,0)*Dati!$C$47,(Dati!$C$46-Dati!$B$46)*Dati!$C$47)+IF(IF(D261-Dati!$C$46&gt;0,D261-Dati!$C$46,0)&lt;(Dati!$D$46-Dati!$C$46),IF(D261-Dati!$C$46&gt;0,D261-Dati!$C$46,0)*Dati!$D$47,(Dati!$D$46-Dati!$C$46)*Dati!$D$47)+IF(IF(D261-Dati!$D$46&gt;0,D261-Dati!$D$46,0)&lt;(Dati!$E$46-Dati!$D$46),IF(D261-Dati!$D$46&gt;0,D261-Dati!$D$46,0)*Dati!$E$47,(Dati!$E$46-Dati!$D$46)*Dati!$E$47)+IF(D261-Dati!$E$46&gt;0,D261-Dati!$E$46,0)*Dati!$F$47),0)</f>
        <v>17224.233333333334</v>
      </c>
      <c r="F261" s="3">
        <f t="shared" si="104"/>
        <v>24155.766666666666</v>
      </c>
      <c r="G261" s="39">
        <f t="shared" ref="G261:J276" si="110">G260</f>
        <v>1</v>
      </c>
      <c r="H261" s="39">
        <f t="shared" si="110"/>
        <v>0</v>
      </c>
      <c r="I261" s="39">
        <f t="shared" si="110"/>
        <v>0</v>
      </c>
      <c r="J261" s="39">
        <f t="shared" si="110"/>
        <v>0</v>
      </c>
      <c r="K261" s="37">
        <f>G261*Dati!$F$9+H261*Dati!$F$10+I261*Dati!$F$11+Simulazione!J261*Dati!$F$12</f>
        <v>450</v>
      </c>
      <c r="L261" s="37">
        <f>G261*Dati!$H$9+H261*Dati!$H$10+I261*Dati!$H$11+Simulazione!J261*Dati!$H$12</f>
        <v>1</v>
      </c>
      <c r="M261" s="9">
        <f>G261*Dati!$E$9+H261*Dati!$E$10+I261*Dati!$E$11+Simulazione!J261*Dati!$E$12</f>
        <v>8000</v>
      </c>
      <c r="N261" s="9">
        <f>IF(G261-G260=0,0,(G261-G260)*Dati!$J$9)+IF(H261-H260=0,0,(H261-H260)*Dati!$J$10)+IF(I261-I260=0,0,(I261-I260)*Dati!$J$11)+IF(J261-J260=0,0,(J261-J260)*Dati!$J$12)</f>
        <v>0</v>
      </c>
      <c r="O261" s="34">
        <f t="shared" si="91"/>
        <v>0</v>
      </c>
      <c r="P261" s="34">
        <f t="shared" si="92"/>
        <v>0</v>
      </c>
      <c r="Q261" s="34">
        <f t="shared" si="93"/>
        <v>0</v>
      </c>
      <c r="R261" s="34">
        <f t="shared" si="94"/>
        <v>1</v>
      </c>
      <c r="S261" s="40">
        <f t="shared" si="105"/>
        <v>1</v>
      </c>
      <c r="T261" s="43">
        <f t="shared" si="106"/>
        <v>1</v>
      </c>
      <c r="U261" s="3">
        <f>O261*Dati!$B$3+Simulazione!P261*Dati!$B$4+Simulazione!Q261*Dati!$B$5+Simulazione!R261*Dati!$B$6</f>
        <v>40000</v>
      </c>
      <c r="V261" s="35">
        <f>IF(R261*Dati!$Q$6&lt;K261,R261*Dati!$Q$6,K261)</f>
        <v>108</v>
      </c>
      <c r="W261" s="35">
        <f>IF(R261*Dati!$P$6+SUM(V261:V261)&lt;K261,R261*Dati!$P$6,K261-SUM(V261:V261))</f>
        <v>132</v>
      </c>
      <c r="X261" s="35">
        <f>IF(R261*Dati!$O$6+SUM(V261:W261)&lt;K261,R261*Dati!$O$6,K261-SUM(V261:W261))</f>
        <v>0</v>
      </c>
      <c r="Y261" s="35">
        <f>IF(R261*Dati!$N$6+SUM(V261:X261)&lt;K261,R261*Dati!$N$6,K261-SUM(V261:X261))</f>
        <v>0</v>
      </c>
      <c r="Z261" s="35">
        <f>IF($Q261*Dati!$Q$5+SUM(V261:Y261)&lt;$K261,$Q261*Dati!$Q$5,$K261-SUM(V261:Y261))</f>
        <v>0</v>
      </c>
      <c r="AA261" s="35">
        <f>IF($Q261*Dati!$P$5+SUM(V261:Z261)&lt;$K261,$Q261*Dati!$P$5,$K261-SUM(V261:Z261))</f>
        <v>0</v>
      </c>
      <c r="AB261" s="35">
        <f>IF($Q261*Dati!$O$5+SUM(V261:AA261)&lt;$K261,$Q261*Dati!$O$5,$K261-SUM(V261:AA261))</f>
        <v>0</v>
      </c>
      <c r="AC261" s="35">
        <f>IF($Q261*Dati!$N$5+SUM(V261:AB261)&lt;$K261,$Q261*Dati!$N$5,$K261-SUM(V261:AB261))</f>
        <v>0</v>
      </c>
      <c r="AD261" s="35">
        <f>IF($P261*Dati!$Q$4+SUM(V261:AC261)&lt;$K261,$P261*Dati!$Q$4,$K261-SUM(V261:AC261))</f>
        <v>0</v>
      </c>
      <c r="AE261" s="35">
        <f>IF($P261*Dati!$P$4+SUM(V261:AD261)&lt;$K261,$P261*Dati!$P$4,$K261-SUM(V261:AD261))</f>
        <v>0</v>
      </c>
      <c r="AF261" s="35">
        <f>IF($P261*Dati!$O$4+SUM(V261:AE261)&lt;$K261,$P261*Dati!$O$4,$K261-SUM(V261:AE261))</f>
        <v>0</v>
      </c>
      <c r="AG261" s="35">
        <f>IF($P261*Dati!$N$4+SUM(V261:AF261)&lt;$K261,$P261*Dati!$N$4,$K261-SUM(V261:AF261))</f>
        <v>0</v>
      </c>
      <c r="AH261" s="35">
        <f>IF($O261*Dati!$Q$3+SUM(V261:AG261)&lt;$K261,$O261*Dati!$Q$3,$K261-SUM(V261:AG261))</f>
        <v>0</v>
      </c>
      <c r="AI261" s="35">
        <f>IF($O261*Dati!$P$3+SUM(V261:AH261)&lt;$K261,$O261*Dati!$P$3,$K261-SUM(V261:AH261))</f>
        <v>0</v>
      </c>
      <c r="AJ261" s="35">
        <f>IF($O261*Dati!$O$3+SUM(V261:AI261)&lt;$K261,$O261*Dati!$O$3,$K261-SUM(V261:AI261))</f>
        <v>0</v>
      </c>
      <c r="AK261" s="35">
        <f>IF($O261*Dati!$N$3+SUM(V261:AJ261)&lt;$K261,$O261*Dati!$N$3,$K261-SUM(V261:AJ261))</f>
        <v>0</v>
      </c>
      <c r="AL261" s="35">
        <f t="shared" si="98"/>
        <v>240</v>
      </c>
      <c r="AM261" s="3">
        <f>(V261*Dati!$U$6+W261*Dati!$T$6+X261*Dati!$S$6+Y261*Dati!$R$6)+(Z261*Dati!$U$5+AA261*Dati!$T$5+AB261*Dati!$S$5+AC261*Dati!$R$5)+(AD261*Dati!$U$4+AE261*Dati!$T$4+AF261*Dati!$S$4+AG261*Dati!$R$4)+(AH261*Dati!$U$3+AI261*Dati!$T$3+AJ261*Dati!$S$3+AK261*Dati!$R$3)</f>
        <v>91380</v>
      </c>
      <c r="AN261" s="34">
        <f t="shared" si="99"/>
        <v>1</v>
      </c>
      <c r="AO261" s="34">
        <f t="shared" si="100"/>
        <v>0</v>
      </c>
      <c r="AP261" s="34">
        <f t="shared" si="101"/>
        <v>0</v>
      </c>
      <c r="AQ261" s="34">
        <f t="shared" si="102"/>
        <v>0</v>
      </c>
      <c r="AR261" s="6">
        <f>AN261*Dati!$B$21+AO261*Dati!$B$22+AP261*Dati!$B$23+AQ261*Dati!$B$24</f>
        <v>2000</v>
      </c>
    </row>
    <row r="262" spans="1:44" x14ac:dyDescent="0.25">
      <c r="A262" s="49"/>
      <c r="B262" s="11">
        <f t="shared" si="107"/>
        <v>260</v>
      </c>
      <c r="C262" s="3">
        <f t="shared" si="108"/>
        <v>6223567.7999999877</v>
      </c>
      <c r="D262" s="3">
        <f t="shared" si="109"/>
        <v>41380</v>
      </c>
      <c r="E262" s="3">
        <f>IF(D262&gt;0,(IF(D262&lt;Dati!$B$46,D262*Dati!$B$47,Dati!$B$46*Dati!$B$47)+IF(IF(D262-Dati!$B$46&gt;0,D262-Dati!$B$46,0)&lt;(Dati!$C$46-Dati!$B$46),IF(D262-Dati!$B$46&gt;0,D262-Dati!$B$46,0)*Dati!$C$47,(Dati!$C$46-Dati!$B$46)*Dati!$C$47)+IF(IF(D262-Dati!$C$46&gt;0,D262-Dati!$C$46,0)&lt;(Dati!$D$46-Dati!$C$46),IF(D262-Dati!$C$46&gt;0,D262-Dati!$C$46,0)*Dati!$D$47,(Dati!$D$46-Dati!$C$46)*Dati!$D$47)+IF(IF(D262-Dati!$D$46&gt;0,D262-Dati!$D$46,0)&lt;(Dati!$E$46-Dati!$D$46),IF(D262-Dati!$D$46&gt;0,D262-Dati!$D$46,0)*Dati!$E$47,(Dati!$E$46-Dati!$D$46)*Dati!$E$47)+IF(D262-Dati!$E$46&gt;0,D262-Dati!$E$46,0)*Dati!$F$47),0)</f>
        <v>17224.233333333334</v>
      </c>
      <c r="F262" s="3">
        <f t="shared" si="104"/>
        <v>24155.766666666666</v>
      </c>
      <c r="G262" s="39">
        <f t="shared" si="110"/>
        <v>1</v>
      </c>
      <c r="H262" s="39">
        <f t="shared" si="110"/>
        <v>0</v>
      </c>
      <c r="I262" s="39">
        <f t="shared" si="110"/>
        <v>0</v>
      </c>
      <c r="J262" s="39">
        <f t="shared" si="110"/>
        <v>0</v>
      </c>
      <c r="K262" s="37">
        <f>G262*Dati!$F$9+H262*Dati!$F$10+I262*Dati!$F$11+Simulazione!J262*Dati!$F$12</f>
        <v>450</v>
      </c>
      <c r="L262" s="37">
        <f>G262*Dati!$H$9+H262*Dati!$H$10+I262*Dati!$H$11+Simulazione!J262*Dati!$H$12</f>
        <v>1</v>
      </c>
      <c r="M262" s="9">
        <f>G262*Dati!$E$9+H262*Dati!$E$10+I262*Dati!$E$11+Simulazione!J262*Dati!$E$12</f>
        <v>8000</v>
      </c>
      <c r="N262" s="9">
        <f>IF(G262-G261=0,0,(G262-G261)*Dati!$J$9)+IF(H262-H261=0,0,(H262-H261)*Dati!$J$10)+IF(I262-I261=0,0,(I262-I261)*Dati!$J$11)+IF(J262-J261=0,0,(J262-J261)*Dati!$J$12)</f>
        <v>0</v>
      </c>
      <c r="O262" s="34">
        <f t="shared" si="91"/>
        <v>0</v>
      </c>
      <c r="P262" s="34">
        <f t="shared" si="92"/>
        <v>0</v>
      </c>
      <c r="Q262" s="34">
        <f t="shared" si="93"/>
        <v>0</v>
      </c>
      <c r="R262" s="34">
        <f t="shared" si="94"/>
        <v>1</v>
      </c>
      <c r="S262" s="40">
        <f t="shared" si="105"/>
        <v>1</v>
      </c>
      <c r="T262" s="43">
        <f t="shared" si="106"/>
        <v>1</v>
      </c>
      <c r="U262" s="3">
        <f>O262*Dati!$B$3+Simulazione!P262*Dati!$B$4+Simulazione!Q262*Dati!$B$5+Simulazione!R262*Dati!$B$6</f>
        <v>40000</v>
      </c>
      <c r="V262" s="35">
        <f>IF(R262*Dati!$Q$6&lt;K262,R262*Dati!$Q$6,K262)</f>
        <v>108</v>
      </c>
      <c r="W262" s="35">
        <f>IF(R262*Dati!$P$6+SUM(V262:V262)&lt;K262,R262*Dati!$P$6,K262-SUM(V262:V262))</f>
        <v>132</v>
      </c>
      <c r="X262" s="35">
        <f>IF(R262*Dati!$O$6+SUM(V262:W262)&lt;K262,R262*Dati!$O$6,K262-SUM(V262:W262))</f>
        <v>0</v>
      </c>
      <c r="Y262" s="35">
        <f>IF(R262*Dati!$N$6+SUM(V262:X262)&lt;K262,R262*Dati!$N$6,K262-SUM(V262:X262))</f>
        <v>0</v>
      </c>
      <c r="Z262" s="35">
        <f>IF($Q262*Dati!$Q$5+SUM(V262:Y262)&lt;$K262,$Q262*Dati!$Q$5,$K262-SUM(V262:Y262))</f>
        <v>0</v>
      </c>
      <c r="AA262" s="35">
        <f>IF($Q262*Dati!$P$5+SUM(V262:Z262)&lt;$K262,$Q262*Dati!$P$5,$K262-SUM(V262:Z262))</f>
        <v>0</v>
      </c>
      <c r="AB262" s="35">
        <f>IF($Q262*Dati!$O$5+SUM(V262:AA262)&lt;$K262,$Q262*Dati!$O$5,$K262-SUM(V262:AA262))</f>
        <v>0</v>
      </c>
      <c r="AC262" s="35">
        <f>IF($Q262*Dati!$N$5+SUM(V262:AB262)&lt;$K262,$Q262*Dati!$N$5,$K262-SUM(V262:AB262))</f>
        <v>0</v>
      </c>
      <c r="AD262" s="35">
        <f>IF($P262*Dati!$Q$4+SUM(V262:AC262)&lt;$K262,$P262*Dati!$Q$4,$K262-SUM(V262:AC262))</f>
        <v>0</v>
      </c>
      <c r="AE262" s="35">
        <f>IF($P262*Dati!$P$4+SUM(V262:AD262)&lt;$K262,$P262*Dati!$P$4,$K262-SUM(V262:AD262))</f>
        <v>0</v>
      </c>
      <c r="AF262" s="35">
        <f>IF($P262*Dati!$O$4+SUM(V262:AE262)&lt;$K262,$P262*Dati!$O$4,$K262-SUM(V262:AE262))</f>
        <v>0</v>
      </c>
      <c r="AG262" s="35">
        <f>IF($P262*Dati!$N$4+SUM(V262:AF262)&lt;$K262,$P262*Dati!$N$4,$K262-SUM(V262:AF262))</f>
        <v>0</v>
      </c>
      <c r="AH262" s="35">
        <f>IF($O262*Dati!$Q$3+SUM(V262:AG262)&lt;$K262,$O262*Dati!$Q$3,$K262-SUM(V262:AG262))</f>
        <v>0</v>
      </c>
      <c r="AI262" s="35">
        <f>IF($O262*Dati!$P$3+SUM(V262:AH262)&lt;$K262,$O262*Dati!$P$3,$K262-SUM(V262:AH262))</f>
        <v>0</v>
      </c>
      <c r="AJ262" s="35">
        <f>IF($O262*Dati!$O$3+SUM(V262:AI262)&lt;$K262,$O262*Dati!$O$3,$K262-SUM(V262:AI262))</f>
        <v>0</v>
      </c>
      <c r="AK262" s="35">
        <f>IF($O262*Dati!$N$3+SUM(V262:AJ262)&lt;$K262,$O262*Dati!$N$3,$K262-SUM(V262:AJ262))</f>
        <v>0</v>
      </c>
      <c r="AL262" s="35">
        <f t="shared" si="98"/>
        <v>240</v>
      </c>
      <c r="AM262" s="3">
        <f>(V262*Dati!$U$6+W262*Dati!$T$6+X262*Dati!$S$6+Y262*Dati!$R$6)+(Z262*Dati!$U$5+AA262*Dati!$T$5+AB262*Dati!$S$5+AC262*Dati!$R$5)+(AD262*Dati!$U$4+AE262*Dati!$T$4+AF262*Dati!$S$4+AG262*Dati!$R$4)+(AH262*Dati!$U$3+AI262*Dati!$T$3+AJ262*Dati!$S$3+AK262*Dati!$R$3)</f>
        <v>91380</v>
      </c>
      <c r="AN262" s="34">
        <f t="shared" si="99"/>
        <v>1</v>
      </c>
      <c r="AO262" s="34">
        <f t="shared" si="100"/>
        <v>0</v>
      </c>
      <c r="AP262" s="34">
        <f t="shared" si="101"/>
        <v>0</v>
      </c>
      <c r="AQ262" s="34">
        <f t="shared" si="102"/>
        <v>0</v>
      </c>
      <c r="AR262" s="6">
        <f>AN262*Dati!$B$21+AO262*Dati!$B$22+AP262*Dati!$B$23+AQ262*Dati!$B$24</f>
        <v>2000</v>
      </c>
    </row>
    <row r="263" spans="1:44" x14ac:dyDescent="0.25">
      <c r="A263" s="49"/>
      <c r="B263" s="11">
        <f t="shared" si="107"/>
        <v>261</v>
      </c>
      <c r="C263" s="3">
        <f t="shared" si="108"/>
        <v>6247723.5666666543</v>
      </c>
      <c r="D263" s="3">
        <f t="shared" si="109"/>
        <v>41380</v>
      </c>
      <c r="E263" s="3">
        <f>IF(D263&gt;0,(IF(D263&lt;Dati!$B$46,D263*Dati!$B$47,Dati!$B$46*Dati!$B$47)+IF(IF(D263-Dati!$B$46&gt;0,D263-Dati!$B$46,0)&lt;(Dati!$C$46-Dati!$B$46),IF(D263-Dati!$B$46&gt;0,D263-Dati!$B$46,0)*Dati!$C$47,(Dati!$C$46-Dati!$B$46)*Dati!$C$47)+IF(IF(D263-Dati!$C$46&gt;0,D263-Dati!$C$46,0)&lt;(Dati!$D$46-Dati!$C$46),IF(D263-Dati!$C$46&gt;0,D263-Dati!$C$46,0)*Dati!$D$47,(Dati!$D$46-Dati!$C$46)*Dati!$D$47)+IF(IF(D263-Dati!$D$46&gt;0,D263-Dati!$D$46,0)&lt;(Dati!$E$46-Dati!$D$46),IF(D263-Dati!$D$46&gt;0,D263-Dati!$D$46,0)*Dati!$E$47,(Dati!$E$46-Dati!$D$46)*Dati!$E$47)+IF(D263-Dati!$E$46&gt;0,D263-Dati!$E$46,0)*Dati!$F$47),0)</f>
        <v>17224.233333333334</v>
      </c>
      <c r="F263" s="3">
        <f t="shared" si="104"/>
        <v>24155.766666666666</v>
      </c>
      <c r="G263" s="39">
        <f t="shared" si="110"/>
        <v>1</v>
      </c>
      <c r="H263" s="39">
        <f t="shared" si="110"/>
        <v>0</v>
      </c>
      <c r="I263" s="39">
        <f t="shared" si="110"/>
        <v>0</v>
      </c>
      <c r="J263" s="39">
        <f t="shared" si="110"/>
        <v>0</v>
      </c>
      <c r="K263" s="37">
        <f>G263*Dati!$F$9+H263*Dati!$F$10+I263*Dati!$F$11+Simulazione!J263*Dati!$F$12</f>
        <v>450</v>
      </c>
      <c r="L263" s="37">
        <f>G263*Dati!$H$9+H263*Dati!$H$10+I263*Dati!$H$11+Simulazione!J263*Dati!$H$12</f>
        <v>1</v>
      </c>
      <c r="M263" s="9">
        <f>G263*Dati!$E$9+H263*Dati!$E$10+I263*Dati!$E$11+Simulazione!J263*Dati!$E$12</f>
        <v>8000</v>
      </c>
      <c r="N263" s="9">
        <f>IF(G263-G262=0,0,(G263-G262)*Dati!$J$9)+IF(H263-H262=0,0,(H263-H262)*Dati!$J$10)+IF(I263-I262=0,0,(I263-I262)*Dati!$J$11)+IF(J263-J262=0,0,(J263-J262)*Dati!$J$12)</f>
        <v>0</v>
      </c>
      <c r="O263" s="34">
        <f t="shared" si="91"/>
        <v>0</v>
      </c>
      <c r="P263" s="34">
        <f t="shared" si="92"/>
        <v>0</v>
      </c>
      <c r="Q263" s="34">
        <f t="shared" si="93"/>
        <v>0</v>
      </c>
      <c r="R263" s="34">
        <f t="shared" si="94"/>
        <v>1</v>
      </c>
      <c r="S263" s="40">
        <f t="shared" si="105"/>
        <v>1</v>
      </c>
      <c r="T263" s="43">
        <f t="shared" si="106"/>
        <v>1</v>
      </c>
      <c r="U263" s="3">
        <f>O263*Dati!$B$3+Simulazione!P263*Dati!$B$4+Simulazione!Q263*Dati!$B$5+Simulazione!R263*Dati!$B$6</f>
        <v>40000</v>
      </c>
      <c r="V263" s="35">
        <f>IF(R263*Dati!$Q$6&lt;K263,R263*Dati!$Q$6,K263)</f>
        <v>108</v>
      </c>
      <c r="W263" s="35">
        <f>IF(R263*Dati!$P$6+SUM(V263:V263)&lt;K263,R263*Dati!$P$6,K263-SUM(V263:V263))</f>
        <v>132</v>
      </c>
      <c r="X263" s="35">
        <f>IF(R263*Dati!$O$6+SUM(V263:W263)&lt;K263,R263*Dati!$O$6,K263-SUM(V263:W263))</f>
        <v>0</v>
      </c>
      <c r="Y263" s="35">
        <f>IF(R263*Dati!$N$6+SUM(V263:X263)&lt;K263,R263*Dati!$N$6,K263-SUM(V263:X263))</f>
        <v>0</v>
      </c>
      <c r="Z263" s="35">
        <f>IF($Q263*Dati!$Q$5+SUM(V263:Y263)&lt;$K263,$Q263*Dati!$Q$5,$K263-SUM(V263:Y263))</f>
        <v>0</v>
      </c>
      <c r="AA263" s="35">
        <f>IF($Q263*Dati!$P$5+SUM(V263:Z263)&lt;$K263,$Q263*Dati!$P$5,$K263-SUM(V263:Z263))</f>
        <v>0</v>
      </c>
      <c r="AB263" s="35">
        <f>IF($Q263*Dati!$O$5+SUM(V263:AA263)&lt;$K263,$Q263*Dati!$O$5,$K263-SUM(V263:AA263))</f>
        <v>0</v>
      </c>
      <c r="AC263" s="35">
        <f>IF($Q263*Dati!$N$5+SUM(V263:AB263)&lt;$K263,$Q263*Dati!$N$5,$K263-SUM(V263:AB263))</f>
        <v>0</v>
      </c>
      <c r="AD263" s="35">
        <f>IF($P263*Dati!$Q$4+SUM(V263:AC263)&lt;$K263,$P263*Dati!$Q$4,$K263-SUM(V263:AC263))</f>
        <v>0</v>
      </c>
      <c r="AE263" s="35">
        <f>IF($P263*Dati!$P$4+SUM(V263:AD263)&lt;$K263,$P263*Dati!$P$4,$K263-SUM(V263:AD263))</f>
        <v>0</v>
      </c>
      <c r="AF263" s="35">
        <f>IF($P263*Dati!$O$4+SUM(V263:AE263)&lt;$K263,$P263*Dati!$O$4,$K263-SUM(V263:AE263))</f>
        <v>0</v>
      </c>
      <c r="AG263" s="35">
        <f>IF($P263*Dati!$N$4+SUM(V263:AF263)&lt;$K263,$P263*Dati!$N$4,$K263-SUM(V263:AF263))</f>
        <v>0</v>
      </c>
      <c r="AH263" s="35">
        <f>IF($O263*Dati!$Q$3+SUM(V263:AG263)&lt;$K263,$O263*Dati!$Q$3,$K263-SUM(V263:AG263))</f>
        <v>0</v>
      </c>
      <c r="AI263" s="35">
        <f>IF($O263*Dati!$P$3+SUM(V263:AH263)&lt;$K263,$O263*Dati!$P$3,$K263-SUM(V263:AH263))</f>
        <v>0</v>
      </c>
      <c r="AJ263" s="35">
        <f>IF($O263*Dati!$O$3+SUM(V263:AI263)&lt;$K263,$O263*Dati!$O$3,$K263-SUM(V263:AI263))</f>
        <v>0</v>
      </c>
      <c r="AK263" s="35">
        <f>IF($O263*Dati!$N$3+SUM(V263:AJ263)&lt;$K263,$O263*Dati!$N$3,$K263-SUM(V263:AJ263))</f>
        <v>0</v>
      </c>
      <c r="AL263" s="35">
        <f t="shared" si="98"/>
        <v>240</v>
      </c>
      <c r="AM263" s="3">
        <f>(V263*Dati!$U$6+W263*Dati!$T$6+X263*Dati!$S$6+Y263*Dati!$R$6)+(Z263*Dati!$U$5+AA263*Dati!$T$5+AB263*Dati!$S$5+AC263*Dati!$R$5)+(AD263*Dati!$U$4+AE263*Dati!$T$4+AF263*Dati!$S$4+AG263*Dati!$R$4)+(AH263*Dati!$U$3+AI263*Dati!$T$3+AJ263*Dati!$S$3+AK263*Dati!$R$3)</f>
        <v>91380</v>
      </c>
      <c r="AN263" s="34">
        <f t="shared" si="99"/>
        <v>1</v>
      </c>
      <c r="AO263" s="34">
        <f t="shared" si="100"/>
        <v>0</v>
      </c>
      <c r="AP263" s="34">
        <f t="shared" si="101"/>
        <v>0</v>
      </c>
      <c r="AQ263" s="34">
        <f t="shared" si="102"/>
        <v>0</v>
      </c>
      <c r="AR263" s="6">
        <f>AN263*Dati!$B$21+AO263*Dati!$B$22+AP263*Dati!$B$23+AQ263*Dati!$B$24</f>
        <v>2000</v>
      </c>
    </row>
    <row r="264" spans="1:44" x14ac:dyDescent="0.25">
      <c r="A264" s="49"/>
      <c r="B264" s="11">
        <f t="shared" si="107"/>
        <v>262</v>
      </c>
      <c r="C264" s="3">
        <f t="shared" si="108"/>
        <v>6271879.3333333209</v>
      </c>
      <c r="D264" s="3">
        <f t="shared" si="109"/>
        <v>41380</v>
      </c>
      <c r="E264" s="3">
        <f>IF(D264&gt;0,(IF(D264&lt;Dati!$B$46,D264*Dati!$B$47,Dati!$B$46*Dati!$B$47)+IF(IF(D264-Dati!$B$46&gt;0,D264-Dati!$B$46,0)&lt;(Dati!$C$46-Dati!$B$46),IF(D264-Dati!$B$46&gt;0,D264-Dati!$B$46,0)*Dati!$C$47,(Dati!$C$46-Dati!$B$46)*Dati!$C$47)+IF(IF(D264-Dati!$C$46&gt;0,D264-Dati!$C$46,0)&lt;(Dati!$D$46-Dati!$C$46),IF(D264-Dati!$C$46&gt;0,D264-Dati!$C$46,0)*Dati!$D$47,(Dati!$D$46-Dati!$C$46)*Dati!$D$47)+IF(IF(D264-Dati!$D$46&gt;0,D264-Dati!$D$46,0)&lt;(Dati!$E$46-Dati!$D$46),IF(D264-Dati!$D$46&gt;0,D264-Dati!$D$46,0)*Dati!$E$47,(Dati!$E$46-Dati!$D$46)*Dati!$E$47)+IF(D264-Dati!$E$46&gt;0,D264-Dati!$E$46,0)*Dati!$F$47),0)</f>
        <v>17224.233333333334</v>
      </c>
      <c r="F264" s="3">
        <f t="shared" si="104"/>
        <v>24155.766666666666</v>
      </c>
      <c r="G264" s="39">
        <f t="shared" si="110"/>
        <v>1</v>
      </c>
      <c r="H264" s="39">
        <f t="shared" si="110"/>
        <v>0</v>
      </c>
      <c r="I264" s="39">
        <f t="shared" si="110"/>
        <v>0</v>
      </c>
      <c r="J264" s="39">
        <f t="shared" si="110"/>
        <v>0</v>
      </c>
      <c r="K264" s="37">
        <f>G264*Dati!$F$9+H264*Dati!$F$10+I264*Dati!$F$11+Simulazione!J264*Dati!$F$12</f>
        <v>450</v>
      </c>
      <c r="L264" s="37">
        <f>G264*Dati!$H$9+H264*Dati!$H$10+I264*Dati!$H$11+Simulazione!J264*Dati!$H$12</f>
        <v>1</v>
      </c>
      <c r="M264" s="9">
        <f>G264*Dati!$E$9+H264*Dati!$E$10+I264*Dati!$E$11+Simulazione!J264*Dati!$E$12</f>
        <v>8000</v>
      </c>
      <c r="N264" s="9">
        <f>IF(G264-G263=0,0,(G264-G263)*Dati!$J$9)+IF(H264-H263=0,0,(H264-H263)*Dati!$J$10)+IF(I264-I263=0,0,(I264-I263)*Dati!$J$11)+IF(J264-J263=0,0,(J264-J263)*Dati!$J$12)</f>
        <v>0</v>
      </c>
      <c r="O264" s="34">
        <f t="shared" si="91"/>
        <v>0</v>
      </c>
      <c r="P264" s="34">
        <f t="shared" si="92"/>
        <v>0</v>
      </c>
      <c r="Q264" s="34">
        <f t="shared" si="93"/>
        <v>0</v>
      </c>
      <c r="R264" s="34">
        <f t="shared" si="94"/>
        <v>1</v>
      </c>
      <c r="S264" s="40">
        <f t="shared" si="105"/>
        <v>1</v>
      </c>
      <c r="T264" s="43">
        <f t="shared" si="106"/>
        <v>1</v>
      </c>
      <c r="U264" s="3">
        <f>O264*Dati!$B$3+Simulazione!P264*Dati!$B$4+Simulazione!Q264*Dati!$B$5+Simulazione!R264*Dati!$B$6</f>
        <v>40000</v>
      </c>
      <c r="V264" s="35">
        <f>IF(R264*Dati!$Q$6&lt;K264,R264*Dati!$Q$6,K264)</f>
        <v>108</v>
      </c>
      <c r="W264" s="35">
        <f>IF(R264*Dati!$P$6+SUM(V264:V264)&lt;K264,R264*Dati!$P$6,K264-SUM(V264:V264))</f>
        <v>132</v>
      </c>
      <c r="X264" s="35">
        <f>IF(R264*Dati!$O$6+SUM(V264:W264)&lt;K264,R264*Dati!$O$6,K264-SUM(V264:W264))</f>
        <v>0</v>
      </c>
      <c r="Y264" s="35">
        <f>IF(R264*Dati!$N$6+SUM(V264:X264)&lt;K264,R264*Dati!$N$6,K264-SUM(V264:X264))</f>
        <v>0</v>
      </c>
      <c r="Z264" s="35">
        <f>IF($Q264*Dati!$Q$5+SUM(V264:Y264)&lt;$K264,$Q264*Dati!$Q$5,$K264-SUM(V264:Y264))</f>
        <v>0</v>
      </c>
      <c r="AA264" s="35">
        <f>IF($Q264*Dati!$P$5+SUM(V264:Z264)&lt;$K264,$Q264*Dati!$P$5,$K264-SUM(V264:Z264))</f>
        <v>0</v>
      </c>
      <c r="AB264" s="35">
        <f>IF($Q264*Dati!$O$5+SUM(V264:AA264)&lt;$K264,$Q264*Dati!$O$5,$K264-SUM(V264:AA264))</f>
        <v>0</v>
      </c>
      <c r="AC264" s="35">
        <f>IF($Q264*Dati!$N$5+SUM(V264:AB264)&lt;$K264,$Q264*Dati!$N$5,$K264-SUM(V264:AB264))</f>
        <v>0</v>
      </c>
      <c r="AD264" s="35">
        <f>IF($P264*Dati!$Q$4+SUM(V264:AC264)&lt;$K264,$P264*Dati!$Q$4,$K264-SUM(V264:AC264))</f>
        <v>0</v>
      </c>
      <c r="AE264" s="35">
        <f>IF($P264*Dati!$P$4+SUM(V264:AD264)&lt;$K264,$P264*Dati!$P$4,$K264-SUM(V264:AD264))</f>
        <v>0</v>
      </c>
      <c r="AF264" s="35">
        <f>IF($P264*Dati!$O$4+SUM(V264:AE264)&lt;$K264,$P264*Dati!$O$4,$K264-SUM(V264:AE264))</f>
        <v>0</v>
      </c>
      <c r="AG264" s="35">
        <f>IF($P264*Dati!$N$4+SUM(V264:AF264)&lt;$K264,$P264*Dati!$N$4,$K264-SUM(V264:AF264))</f>
        <v>0</v>
      </c>
      <c r="AH264" s="35">
        <f>IF($O264*Dati!$Q$3+SUM(V264:AG264)&lt;$K264,$O264*Dati!$Q$3,$K264-SUM(V264:AG264))</f>
        <v>0</v>
      </c>
      <c r="AI264" s="35">
        <f>IF($O264*Dati!$P$3+SUM(V264:AH264)&lt;$K264,$O264*Dati!$P$3,$K264-SUM(V264:AH264))</f>
        <v>0</v>
      </c>
      <c r="AJ264" s="35">
        <f>IF($O264*Dati!$O$3+SUM(V264:AI264)&lt;$K264,$O264*Dati!$O$3,$K264-SUM(V264:AI264))</f>
        <v>0</v>
      </c>
      <c r="AK264" s="35">
        <f>IF($O264*Dati!$N$3+SUM(V264:AJ264)&lt;$K264,$O264*Dati!$N$3,$K264-SUM(V264:AJ264))</f>
        <v>0</v>
      </c>
      <c r="AL264" s="35">
        <f t="shared" si="98"/>
        <v>240</v>
      </c>
      <c r="AM264" s="3">
        <f>(V264*Dati!$U$6+W264*Dati!$T$6+X264*Dati!$S$6+Y264*Dati!$R$6)+(Z264*Dati!$U$5+AA264*Dati!$T$5+AB264*Dati!$S$5+AC264*Dati!$R$5)+(AD264*Dati!$U$4+AE264*Dati!$T$4+AF264*Dati!$S$4+AG264*Dati!$R$4)+(AH264*Dati!$U$3+AI264*Dati!$T$3+AJ264*Dati!$S$3+AK264*Dati!$R$3)</f>
        <v>91380</v>
      </c>
      <c r="AN264" s="34">
        <f t="shared" si="99"/>
        <v>1</v>
      </c>
      <c r="AO264" s="34">
        <f t="shared" si="100"/>
        <v>0</v>
      </c>
      <c r="AP264" s="34">
        <f t="shared" si="101"/>
        <v>0</v>
      </c>
      <c r="AQ264" s="34">
        <f t="shared" si="102"/>
        <v>0</v>
      </c>
      <c r="AR264" s="6">
        <f>AN264*Dati!$B$21+AO264*Dati!$B$22+AP264*Dati!$B$23+AQ264*Dati!$B$24</f>
        <v>2000</v>
      </c>
    </row>
    <row r="265" spans="1:44" x14ac:dyDescent="0.25">
      <c r="A265" s="49"/>
      <c r="B265" s="11">
        <f t="shared" si="107"/>
        <v>263</v>
      </c>
      <c r="C265" s="3">
        <f t="shared" si="108"/>
        <v>6296035.0999999875</v>
      </c>
      <c r="D265" s="3">
        <f t="shared" si="109"/>
        <v>41380</v>
      </c>
      <c r="E265" s="3">
        <f>IF(D265&gt;0,(IF(D265&lt;Dati!$B$46,D265*Dati!$B$47,Dati!$B$46*Dati!$B$47)+IF(IF(D265-Dati!$B$46&gt;0,D265-Dati!$B$46,0)&lt;(Dati!$C$46-Dati!$B$46),IF(D265-Dati!$B$46&gt;0,D265-Dati!$B$46,0)*Dati!$C$47,(Dati!$C$46-Dati!$B$46)*Dati!$C$47)+IF(IF(D265-Dati!$C$46&gt;0,D265-Dati!$C$46,0)&lt;(Dati!$D$46-Dati!$C$46),IF(D265-Dati!$C$46&gt;0,D265-Dati!$C$46,0)*Dati!$D$47,(Dati!$D$46-Dati!$C$46)*Dati!$D$47)+IF(IF(D265-Dati!$D$46&gt;0,D265-Dati!$D$46,0)&lt;(Dati!$E$46-Dati!$D$46),IF(D265-Dati!$D$46&gt;0,D265-Dati!$D$46,0)*Dati!$E$47,(Dati!$E$46-Dati!$D$46)*Dati!$E$47)+IF(D265-Dati!$E$46&gt;0,D265-Dati!$E$46,0)*Dati!$F$47),0)</f>
        <v>17224.233333333334</v>
      </c>
      <c r="F265" s="3">
        <f t="shared" si="104"/>
        <v>24155.766666666666</v>
      </c>
      <c r="G265" s="39">
        <f t="shared" si="110"/>
        <v>1</v>
      </c>
      <c r="H265" s="39">
        <f t="shared" si="110"/>
        <v>0</v>
      </c>
      <c r="I265" s="39">
        <f t="shared" si="110"/>
        <v>0</v>
      </c>
      <c r="J265" s="39">
        <f t="shared" si="110"/>
        <v>0</v>
      </c>
      <c r="K265" s="37">
        <f>G265*Dati!$F$9+H265*Dati!$F$10+I265*Dati!$F$11+Simulazione!J265*Dati!$F$12</f>
        <v>450</v>
      </c>
      <c r="L265" s="37">
        <f>G265*Dati!$H$9+H265*Dati!$H$10+I265*Dati!$H$11+Simulazione!J265*Dati!$H$12</f>
        <v>1</v>
      </c>
      <c r="M265" s="9">
        <f>G265*Dati!$E$9+H265*Dati!$E$10+I265*Dati!$E$11+Simulazione!J265*Dati!$E$12</f>
        <v>8000</v>
      </c>
      <c r="N265" s="9">
        <f>IF(G265-G264=0,0,(G265-G264)*Dati!$J$9)+IF(H265-H264=0,0,(H265-H264)*Dati!$J$10)+IF(I265-I264=0,0,(I265-I264)*Dati!$J$11)+IF(J265-J264=0,0,(J265-J264)*Dati!$J$12)</f>
        <v>0</v>
      </c>
      <c r="O265" s="34">
        <f t="shared" si="91"/>
        <v>0</v>
      </c>
      <c r="P265" s="34">
        <f t="shared" si="92"/>
        <v>0</v>
      </c>
      <c r="Q265" s="34">
        <f t="shared" si="93"/>
        <v>0</v>
      </c>
      <c r="R265" s="34">
        <f t="shared" si="94"/>
        <v>1</v>
      </c>
      <c r="S265" s="40">
        <f t="shared" si="105"/>
        <v>1</v>
      </c>
      <c r="T265" s="43">
        <f t="shared" si="106"/>
        <v>1</v>
      </c>
      <c r="U265" s="3">
        <f>O265*Dati!$B$3+Simulazione!P265*Dati!$B$4+Simulazione!Q265*Dati!$B$5+Simulazione!R265*Dati!$B$6</f>
        <v>40000</v>
      </c>
      <c r="V265" s="35">
        <f>IF(R265*Dati!$Q$6&lt;K265,R265*Dati!$Q$6,K265)</f>
        <v>108</v>
      </c>
      <c r="W265" s="35">
        <f>IF(R265*Dati!$P$6+SUM(V265:V265)&lt;K265,R265*Dati!$P$6,K265-SUM(V265:V265))</f>
        <v>132</v>
      </c>
      <c r="X265" s="35">
        <f>IF(R265*Dati!$O$6+SUM(V265:W265)&lt;K265,R265*Dati!$O$6,K265-SUM(V265:W265))</f>
        <v>0</v>
      </c>
      <c r="Y265" s="35">
        <f>IF(R265*Dati!$N$6+SUM(V265:X265)&lt;K265,R265*Dati!$N$6,K265-SUM(V265:X265))</f>
        <v>0</v>
      </c>
      <c r="Z265" s="35">
        <f>IF($Q265*Dati!$Q$5+SUM(V265:Y265)&lt;$K265,$Q265*Dati!$Q$5,$K265-SUM(V265:Y265))</f>
        <v>0</v>
      </c>
      <c r="AA265" s="35">
        <f>IF($Q265*Dati!$P$5+SUM(V265:Z265)&lt;$K265,$Q265*Dati!$P$5,$K265-SUM(V265:Z265))</f>
        <v>0</v>
      </c>
      <c r="AB265" s="35">
        <f>IF($Q265*Dati!$O$5+SUM(V265:AA265)&lt;$K265,$Q265*Dati!$O$5,$K265-SUM(V265:AA265))</f>
        <v>0</v>
      </c>
      <c r="AC265" s="35">
        <f>IF($Q265*Dati!$N$5+SUM(V265:AB265)&lt;$K265,$Q265*Dati!$N$5,$K265-SUM(V265:AB265))</f>
        <v>0</v>
      </c>
      <c r="AD265" s="35">
        <f>IF($P265*Dati!$Q$4+SUM(V265:AC265)&lt;$K265,$P265*Dati!$Q$4,$K265-SUM(V265:AC265))</f>
        <v>0</v>
      </c>
      <c r="AE265" s="35">
        <f>IF($P265*Dati!$P$4+SUM(V265:AD265)&lt;$K265,$P265*Dati!$P$4,$K265-SUM(V265:AD265))</f>
        <v>0</v>
      </c>
      <c r="AF265" s="35">
        <f>IF($P265*Dati!$O$4+SUM(V265:AE265)&lt;$K265,$P265*Dati!$O$4,$K265-SUM(V265:AE265))</f>
        <v>0</v>
      </c>
      <c r="AG265" s="35">
        <f>IF($P265*Dati!$N$4+SUM(V265:AF265)&lt;$K265,$P265*Dati!$N$4,$K265-SUM(V265:AF265))</f>
        <v>0</v>
      </c>
      <c r="AH265" s="35">
        <f>IF($O265*Dati!$Q$3+SUM(V265:AG265)&lt;$K265,$O265*Dati!$Q$3,$K265-SUM(V265:AG265))</f>
        <v>0</v>
      </c>
      <c r="AI265" s="35">
        <f>IF($O265*Dati!$P$3+SUM(V265:AH265)&lt;$K265,$O265*Dati!$P$3,$K265-SUM(V265:AH265))</f>
        <v>0</v>
      </c>
      <c r="AJ265" s="35">
        <f>IF($O265*Dati!$O$3+SUM(V265:AI265)&lt;$K265,$O265*Dati!$O$3,$K265-SUM(V265:AI265))</f>
        <v>0</v>
      </c>
      <c r="AK265" s="35">
        <f>IF($O265*Dati!$N$3+SUM(V265:AJ265)&lt;$K265,$O265*Dati!$N$3,$K265-SUM(V265:AJ265))</f>
        <v>0</v>
      </c>
      <c r="AL265" s="35">
        <f t="shared" si="98"/>
        <v>240</v>
      </c>
      <c r="AM265" s="3">
        <f>(V265*Dati!$U$6+W265*Dati!$T$6+X265*Dati!$S$6+Y265*Dati!$R$6)+(Z265*Dati!$U$5+AA265*Dati!$T$5+AB265*Dati!$S$5+AC265*Dati!$R$5)+(AD265*Dati!$U$4+AE265*Dati!$T$4+AF265*Dati!$S$4+AG265*Dati!$R$4)+(AH265*Dati!$U$3+AI265*Dati!$T$3+AJ265*Dati!$S$3+AK265*Dati!$R$3)</f>
        <v>91380</v>
      </c>
      <c r="AN265" s="34">
        <f t="shared" si="99"/>
        <v>1</v>
      </c>
      <c r="AO265" s="34">
        <f t="shared" si="100"/>
        <v>0</v>
      </c>
      <c r="AP265" s="34">
        <f t="shared" si="101"/>
        <v>0</v>
      </c>
      <c r="AQ265" s="34">
        <f t="shared" si="102"/>
        <v>0</v>
      </c>
      <c r="AR265" s="6">
        <f>AN265*Dati!$B$21+AO265*Dati!$B$22+AP265*Dati!$B$23+AQ265*Dati!$B$24</f>
        <v>2000</v>
      </c>
    </row>
    <row r="266" spans="1:44" x14ac:dyDescent="0.25">
      <c r="A266" s="50"/>
      <c r="B266" s="11">
        <f t="shared" si="107"/>
        <v>264</v>
      </c>
      <c r="C266" s="3">
        <f t="shared" si="108"/>
        <v>6320190.8666666541</v>
      </c>
      <c r="D266" s="3">
        <f t="shared" si="109"/>
        <v>41380</v>
      </c>
      <c r="E266" s="3">
        <f>IF(D266&gt;0,(IF(D266&lt;Dati!$B$46,D266*Dati!$B$47,Dati!$B$46*Dati!$B$47)+IF(IF(D266-Dati!$B$46&gt;0,D266-Dati!$B$46,0)&lt;(Dati!$C$46-Dati!$B$46),IF(D266-Dati!$B$46&gt;0,D266-Dati!$B$46,0)*Dati!$C$47,(Dati!$C$46-Dati!$B$46)*Dati!$C$47)+IF(IF(D266-Dati!$C$46&gt;0,D266-Dati!$C$46,0)&lt;(Dati!$D$46-Dati!$C$46),IF(D266-Dati!$C$46&gt;0,D266-Dati!$C$46,0)*Dati!$D$47,(Dati!$D$46-Dati!$C$46)*Dati!$D$47)+IF(IF(D266-Dati!$D$46&gt;0,D266-Dati!$D$46,0)&lt;(Dati!$E$46-Dati!$D$46),IF(D266-Dati!$D$46&gt;0,D266-Dati!$D$46,0)*Dati!$E$47,(Dati!$E$46-Dati!$D$46)*Dati!$E$47)+IF(D266-Dati!$E$46&gt;0,D266-Dati!$E$46,0)*Dati!$F$47),0)</f>
        <v>17224.233333333334</v>
      </c>
      <c r="F266" s="3">
        <f t="shared" si="104"/>
        <v>24155.766666666666</v>
      </c>
      <c r="G266" s="39">
        <f t="shared" si="110"/>
        <v>1</v>
      </c>
      <c r="H266" s="39">
        <f t="shared" si="110"/>
        <v>0</v>
      </c>
      <c r="I266" s="39">
        <f t="shared" si="110"/>
        <v>0</v>
      </c>
      <c r="J266" s="39">
        <f t="shared" si="110"/>
        <v>0</v>
      </c>
      <c r="K266" s="37">
        <f>G266*Dati!$F$9+H266*Dati!$F$10+I266*Dati!$F$11+Simulazione!J266*Dati!$F$12</f>
        <v>450</v>
      </c>
      <c r="L266" s="37">
        <f>G266*Dati!$H$9+H266*Dati!$H$10+I266*Dati!$H$11+Simulazione!J266*Dati!$H$12</f>
        <v>1</v>
      </c>
      <c r="M266" s="9">
        <f>G266*Dati!$E$9+H266*Dati!$E$10+I266*Dati!$E$11+Simulazione!J266*Dati!$E$12</f>
        <v>8000</v>
      </c>
      <c r="N266" s="9">
        <f>IF(G266-G265=0,0,(G266-G265)*Dati!$J$9)+IF(H266-H265=0,0,(H266-H265)*Dati!$J$10)+IF(I266-I265=0,0,(I266-I265)*Dati!$J$11)+IF(J266-J265=0,0,(J266-J265)*Dati!$J$12)</f>
        <v>0</v>
      </c>
      <c r="O266" s="34">
        <f t="shared" si="91"/>
        <v>0</v>
      </c>
      <c r="P266" s="34">
        <f t="shared" si="92"/>
        <v>0</v>
      </c>
      <c r="Q266" s="34">
        <f t="shared" si="93"/>
        <v>0</v>
      </c>
      <c r="R266" s="34">
        <f t="shared" si="94"/>
        <v>1</v>
      </c>
      <c r="S266" s="40">
        <f t="shared" si="105"/>
        <v>1</v>
      </c>
      <c r="T266" s="43">
        <f t="shared" si="106"/>
        <v>1</v>
      </c>
      <c r="U266" s="3">
        <f>O266*Dati!$B$3+Simulazione!P266*Dati!$B$4+Simulazione!Q266*Dati!$B$5+Simulazione!R266*Dati!$B$6</f>
        <v>40000</v>
      </c>
      <c r="V266" s="35">
        <f>IF(R266*Dati!$Q$6&lt;K266,R266*Dati!$Q$6,K266)</f>
        <v>108</v>
      </c>
      <c r="W266" s="35">
        <f>IF(R266*Dati!$P$6+SUM(V266:V266)&lt;K266,R266*Dati!$P$6,K266-SUM(V266:V266))</f>
        <v>132</v>
      </c>
      <c r="X266" s="35">
        <f>IF(R266*Dati!$O$6+SUM(V266:W266)&lt;K266,R266*Dati!$O$6,K266-SUM(V266:W266))</f>
        <v>0</v>
      </c>
      <c r="Y266" s="35">
        <f>IF(R266*Dati!$N$6+SUM(V266:X266)&lt;K266,R266*Dati!$N$6,K266-SUM(V266:X266))</f>
        <v>0</v>
      </c>
      <c r="Z266" s="35">
        <f>IF($Q266*Dati!$Q$5+SUM(V266:Y266)&lt;$K266,$Q266*Dati!$Q$5,$K266-SUM(V266:Y266))</f>
        <v>0</v>
      </c>
      <c r="AA266" s="35">
        <f>IF($Q266*Dati!$P$5+SUM(V266:Z266)&lt;$K266,$Q266*Dati!$P$5,$K266-SUM(V266:Z266))</f>
        <v>0</v>
      </c>
      <c r="AB266" s="35">
        <f>IF($Q266*Dati!$O$5+SUM(V266:AA266)&lt;$K266,$Q266*Dati!$O$5,$K266-SUM(V266:AA266))</f>
        <v>0</v>
      </c>
      <c r="AC266" s="35">
        <f>IF($Q266*Dati!$N$5+SUM(V266:AB266)&lt;$K266,$Q266*Dati!$N$5,$K266-SUM(V266:AB266))</f>
        <v>0</v>
      </c>
      <c r="AD266" s="35">
        <f>IF($P266*Dati!$Q$4+SUM(V266:AC266)&lt;$K266,$P266*Dati!$Q$4,$K266-SUM(V266:AC266))</f>
        <v>0</v>
      </c>
      <c r="AE266" s="35">
        <f>IF($P266*Dati!$P$4+SUM(V266:AD266)&lt;$K266,$P266*Dati!$P$4,$K266-SUM(V266:AD266))</f>
        <v>0</v>
      </c>
      <c r="AF266" s="35">
        <f>IF($P266*Dati!$O$4+SUM(V266:AE266)&lt;$K266,$P266*Dati!$O$4,$K266-SUM(V266:AE266))</f>
        <v>0</v>
      </c>
      <c r="AG266" s="35">
        <f>IF($P266*Dati!$N$4+SUM(V266:AF266)&lt;$K266,$P266*Dati!$N$4,$K266-SUM(V266:AF266))</f>
        <v>0</v>
      </c>
      <c r="AH266" s="35">
        <f>IF($O266*Dati!$Q$3+SUM(V266:AG266)&lt;$K266,$O266*Dati!$Q$3,$K266-SUM(V266:AG266))</f>
        <v>0</v>
      </c>
      <c r="AI266" s="35">
        <f>IF($O266*Dati!$P$3+SUM(V266:AH266)&lt;$K266,$O266*Dati!$P$3,$K266-SUM(V266:AH266))</f>
        <v>0</v>
      </c>
      <c r="AJ266" s="35">
        <f>IF($O266*Dati!$O$3+SUM(V266:AI266)&lt;$K266,$O266*Dati!$O$3,$K266-SUM(V266:AI266))</f>
        <v>0</v>
      </c>
      <c r="AK266" s="35">
        <f>IF($O266*Dati!$N$3+SUM(V266:AJ266)&lt;$K266,$O266*Dati!$N$3,$K266-SUM(V266:AJ266))</f>
        <v>0</v>
      </c>
      <c r="AL266" s="35">
        <f t="shared" si="98"/>
        <v>240</v>
      </c>
      <c r="AM266" s="3">
        <f>(V266*Dati!$U$6+W266*Dati!$T$6+X266*Dati!$S$6+Y266*Dati!$R$6)+(Z266*Dati!$U$5+AA266*Dati!$T$5+AB266*Dati!$S$5+AC266*Dati!$R$5)+(AD266*Dati!$U$4+AE266*Dati!$T$4+AF266*Dati!$S$4+AG266*Dati!$R$4)+(AH266*Dati!$U$3+AI266*Dati!$T$3+AJ266*Dati!$S$3+AK266*Dati!$R$3)</f>
        <v>91380</v>
      </c>
      <c r="AN266" s="34">
        <f t="shared" si="99"/>
        <v>1</v>
      </c>
      <c r="AO266" s="34">
        <f t="shared" si="100"/>
        <v>0</v>
      </c>
      <c r="AP266" s="34">
        <f t="shared" si="101"/>
        <v>0</v>
      </c>
      <c r="AQ266" s="34">
        <f t="shared" si="102"/>
        <v>0</v>
      </c>
      <c r="AR266" s="6">
        <f>AN266*Dati!$B$21+AO266*Dati!$B$22+AP266*Dati!$B$23+AQ266*Dati!$B$24</f>
        <v>2000</v>
      </c>
    </row>
    <row r="267" spans="1:44" ht="15" customHeight="1" x14ac:dyDescent="0.25">
      <c r="A267" s="48">
        <f t="shared" ref="A267" si="111">A255+1</f>
        <v>23</v>
      </c>
      <c r="B267" s="11">
        <f t="shared" si="107"/>
        <v>265</v>
      </c>
      <c r="C267" s="3">
        <f t="shared" si="108"/>
        <v>6344346.6333333207</v>
      </c>
      <c r="D267" s="3">
        <f t="shared" si="109"/>
        <v>41380</v>
      </c>
      <c r="E267" s="3">
        <f>IF(D267&gt;0,(IF(D267&lt;Dati!$B$46,D267*Dati!$B$47,Dati!$B$46*Dati!$B$47)+IF(IF(D267-Dati!$B$46&gt;0,D267-Dati!$B$46,0)&lt;(Dati!$C$46-Dati!$B$46),IF(D267-Dati!$B$46&gt;0,D267-Dati!$B$46,0)*Dati!$C$47,(Dati!$C$46-Dati!$B$46)*Dati!$C$47)+IF(IF(D267-Dati!$C$46&gt;0,D267-Dati!$C$46,0)&lt;(Dati!$D$46-Dati!$C$46),IF(D267-Dati!$C$46&gt;0,D267-Dati!$C$46,0)*Dati!$D$47,(Dati!$D$46-Dati!$C$46)*Dati!$D$47)+IF(IF(D267-Dati!$D$46&gt;0,D267-Dati!$D$46,0)&lt;(Dati!$E$46-Dati!$D$46),IF(D267-Dati!$D$46&gt;0,D267-Dati!$D$46,0)*Dati!$E$47,(Dati!$E$46-Dati!$D$46)*Dati!$E$47)+IF(D267-Dati!$E$46&gt;0,D267-Dati!$E$46,0)*Dati!$F$47),0)</f>
        <v>17224.233333333334</v>
      </c>
      <c r="F267" s="3">
        <f t="shared" si="104"/>
        <v>24155.766666666666</v>
      </c>
      <c r="G267" s="39">
        <f t="shared" si="110"/>
        <v>1</v>
      </c>
      <c r="H267" s="39">
        <f t="shared" si="110"/>
        <v>0</v>
      </c>
      <c r="I267" s="39">
        <f t="shared" si="110"/>
        <v>0</v>
      </c>
      <c r="J267" s="39">
        <f t="shared" si="110"/>
        <v>0</v>
      </c>
      <c r="K267" s="37">
        <f>G267*Dati!$F$9+H267*Dati!$F$10+I267*Dati!$F$11+Simulazione!J267*Dati!$F$12</f>
        <v>450</v>
      </c>
      <c r="L267" s="37">
        <f>G267*Dati!$H$9+H267*Dati!$H$10+I267*Dati!$H$11+Simulazione!J267*Dati!$H$12</f>
        <v>1</v>
      </c>
      <c r="M267" s="9">
        <f>G267*Dati!$E$9+H267*Dati!$E$10+I267*Dati!$E$11+Simulazione!J267*Dati!$E$12</f>
        <v>8000</v>
      </c>
      <c r="N267" s="9">
        <f>IF(G267-G266=0,0,(G267-G266)*Dati!$J$9)+IF(H267-H266=0,0,(H267-H266)*Dati!$J$10)+IF(I267-I266=0,0,(I267-I266)*Dati!$J$11)+IF(J267-J266=0,0,(J267-J266)*Dati!$J$12)</f>
        <v>0</v>
      </c>
      <c r="O267" s="34">
        <f t="shared" si="91"/>
        <v>0</v>
      </c>
      <c r="P267" s="34">
        <f t="shared" si="92"/>
        <v>0</v>
      </c>
      <c r="Q267" s="34">
        <f t="shared" si="93"/>
        <v>0</v>
      </c>
      <c r="R267" s="34">
        <f t="shared" si="94"/>
        <v>1</v>
      </c>
      <c r="S267" s="40">
        <f t="shared" si="105"/>
        <v>1</v>
      </c>
      <c r="T267" s="43">
        <f t="shared" si="106"/>
        <v>1</v>
      </c>
      <c r="U267" s="3">
        <f>O267*Dati!$B$3+Simulazione!P267*Dati!$B$4+Simulazione!Q267*Dati!$B$5+Simulazione!R267*Dati!$B$6</f>
        <v>40000</v>
      </c>
      <c r="V267" s="35">
        <f>IF(R267*Dati!$Q$6&lt;K267,R267*Dati!$Q$6,K267)</f>
        <v>108</v>
      </c>
      <c r="W267" s="35">
        <f>IF(R267*Dati!$P$6+SUM(V267:V267)&lt;K267,R267*Dati!$P$6,K267-SUM(V267:V267))</f>
        <v>132</v>
      </c>
      <c r="X267" s="35">
        <f>IF(R267*Dati!$O$6+SUM(V267:W267)&lt;K267,R267*Dati!$O$6,K267-SUM(V267:W267))</f>
        <v>0</v>
      </c>
      <c r="Y267" s="35">
        <f>IF(R267*Dati!$N$6+SUM(V267:X267)&lt;K267,R267*Dati!$N$6,K267-SUM(V267:X267))</f>
        <v>0</v>
      </c>
      <c r="Z267" s="35">
        <f>IF($Q267*Dati!$Q$5+SUM(V267:Y267)&lt;$K267,$Q267*Dati!$Q$5,$K267-SUM(V267:Y267))</f>
        <v>0</v>
      </c>
      <c r="AA267" s="35">
        <f>IF($Q267*Dati!$P$5+SUM(V267:Z267)&lt;$K267,$Q267*Dati!$P$5,$K267-SUM(V267:Z267))</f>
        <v>0</v>
      </c>
      <c r="AB267" s="35">
        <f>IF($Q267*Dati!$O$5+SUM(V267:AA267)&lt;$K267,$Q267*Dati!$O$5,$K267-SUM(V267:AA267))</f>
        <v>0</v>
      </c>
      <c r="AC267" s="35">
        <f>IF($Q267*Dati!$N$5+SUM(V267:AB267)&lt;$K267,$Q267*Dati!$N$5,$K267-SUM(V267:AB267))</f>
        <v>0</v>
      </c>
      <c r="AD267" s="35">
        <f>IF($P267*Dati!$Q$4+SUM(V267:AC267)&lt;$K267,$P267*Dati!$Q$4,$K267-SUM(V267:AC267))</f>
        <v>0</v>
      </c>
      <c r="AE267" s="35">
        <f>IF($P267*Dati!$P$4+SUM(V267:AD267)&lt;$K267,$P267*Dati!$P$4,$K267-SUM(V267:AD267))</f>
        <v>0</v>
      </c>
      <c r="AF267" s="35">
        <f>IF($P267*Dati!$O$4+SUM(V267:AE267)&lt;$K267,$P267*Dati!$O$4,$K267-SUM(V267:AE267))</f>
        <v>0</v>
      </c>
      <c r="AG267" s="35">
        <f>IF($P267*Dati!$N$4+SUM(V267:AF267)&lt;$K267,$P267*Dati!$N$4,$K267-SUM(V267:AF267))</f>
        <v>0</v>
      </c>
      <c r="AH267" s="35">
        <f>IF($O267*Dati!$Q$3+SUM(V267:AG267)&lt;$K267,$O267*Dati!$Q$3,$K267-SUM(V267:AG267))</f>
        <v>0</v>
      </c>
      <c r="AI267" s="35">
        <f>IF($O267*Dati!$P$3+SUM(V267:AH267)&lt;$K267,$O267*Dati!$P$3,$K267-SUM(V267:AH267))</f>
        <v>0</v>
      </c>
      <c r="AJ267" s="35">
        <f>IF($O267*Dati!$O$3+SUM(V267:AI267)&lt;$K267,$O267*Dati!$O$3,$K267-SUM(V267:AI267))</f>
        <v>0</v>
      </c>
      <c r="AK267" s="35">
        <f>IF($O267*Dati!$N$3+SUM(V267:AJ267)&lt;$K267,$O267*Dati!$N$3,$K267-SUM(V267:AJ267))</f>
        <v>0</v>
      </c>
      <c r="AL267" s="35">
        <f t="shared" si="98"/>
        <v>240</v>
      </c>
      <c r="AM267" s="3">
        <f>(V267*Dati!$U$6+W267*Dati!$T$6+X267*Dati!$S$6+Y267*Dati!$R$6)+(Z267*Dati!$U$5+AA267*Dati!$T$5+AB267*Dati!$S$5+AC267*Dati!$R$5)+(AD267*Dati!$U$4+AE267*Dati!$T$4+AF267*Dati!$S$4+AG267*Dati!$R$4)+(AH267*Dati!$U$3+AI267*Dati!$T$3+AJ267*Dati!$S$3+AK267*Dati!$R$3)</f>
        <v>91380</v>
      </c>
      <c r="AN267" s="34">
        <f t="shared" si="99"/>
        <v>1</v>
      </c>
      <c r="AO267" s="34">
        <f t="shared" si="100"/>
        <v>0</v>
      </c>
      <c r="AP267" s="34">
        <f t="shared" si="101"/>
        <v>0</v>
      </c>
      <c r="AQ267" s="34">
        <f t="shared" si="102"/>
        <v>0</v>
      </c>
      <c r="AR267" s="6">
        <f>AN267*Dati!$B$21+AO267*Dati!$B$22+AP267*Dati!$B$23+AQ267*Dati!$B$24</f>
        <v>2000</v>
      </c>
    </row>
    <row r="268" spans="1:44" x14ac:dyDescent="0.25">
      <c r="A268" s="49"/>
      <c r="B268" s="11">
        <f t="shared" si="107"/>
        <v>266</v>
      </c>
      <c r="C268" s="3">
        <f t="shared" si="108"/>
        <v>6368502.3999999873</v>
      </c>
      <c r="D268" s="3">
        <f t="shared" si="109"/>
        <v>41380</v>
      </c>
      <c r="E268" s="3">
        <f>IF(D268&gt;0,(IF(D268&lt;Dati!$B$46,D268*Dati!$B$47,Dati!$B$46*Dati!$B$47)+IF(IF(D268-Dati!$B$46&gt;0,D268-Dati!$B$46,0)&lt;(Dati!$C$46-Dati!$B$46),IF(D268-Dati!$B$46&gt;0,D268-Dati!$B$46,0)*Dati!$C$47,(Dati!$C$46-Dati!$B$46)*Dati!$C$47)+IF(IF(D268-Dati!$C$46&gt;0,D268-Dati!$C$46,0)&lt;(Dati!$D$46-Dati!$C$46),IF(D268-Dati!$C$46&gt;0,D268-Dati!$C$46,0)*Dati!$D$47,(Dati!$D$46-Dati!$C$46)*Dati!$D$47)+IF(IF(D268-Dati!$D$46&gt;0,D268-Dati!$D$46,0)&lt;(Dati!$E$46-Dati!$D$46),IF(D268-Dati!$D$46&gt;0,D268-Dati!$D$46,0)*Dati!$E$47,(Dati!$E$46-Dati!$D$46)*Dati!$E$47)+IF(D268-Dati!$E$46&gt;0,D268-Dati!$E$46,0)*Dati!$F$47),0)</f>
        <v>17224.233333333334</v>
      </c>
      <c r="F268" s="3">
        <f t="shared" si="104"/>
        <v>24155.766666666666</v>
      </c>
      <c r="G268" s="39">
        <f t="shared" si="110"/>
        <v>1</v>
      </c>
      <c r="H268" s="39">
        <f t="shared" si="110"/>
        <v>0</v>
      </c>
      <c r="I268" s="39">
        <f t="shared" si="110"/>
        <v>0</v>
      </c>
      <c r="J268" s="39">
        <f t="shared" si="110"/>
        <v>0</v>
      </c>
      <c r="K268" s="37">
        <f>G268*Dati!$F$9+H268*Dati!$F$10+I268*Dati!$F$11+Simulazione!J268*Dati!$F$12</f>
        <v>450</v>
      </c>
      <c r="L268" s="37">
        <f>G268*Dati!$H$9+H268*Dati!$H$10+I268*Dati!$H$11+Simulazione!J268*Dati!$H$12</f>
        <v>1</v>
      </c>
      <c r="M268" s="9">
        <f>G268*Dati!$E$9+H268*Dati!$E$10+I268*Dati!$E$11+Simulazione!J268*Dati!$E$12</f>
        <v>8000</v>
      </c>
      <c r="N268" s="9">
        <f>IF(G268-G267=0,0,(G268-G267)*Dati!$J$9)+IF(H268-H267=0,0,(H268-H267)*Dati!$J$10)+IF(I268-I267=0,0,(I268-I267)*Dati!$J$11)+IF(J268-J267=0,0,(J268-J267)*Dati!$J$12)</f>
        <v>0</v>
      </c>
      <c r="O268" s="34">
        <f t="shared" si="91"/>
        <v>0</v>
      </c>
      <c r="P268" s="34">
        <f t="shared" si="92"/>
        <v>0</v>
      </c>
      <c r="Q268" s="34">
        <f t="shared" si="93"/>
        <v>0</v>
      </c>
      <c r="R268" s="34">
        <f t="shared" si="94"/>
        <v>1</v>
      </c>
      <c r="S268" s="40">
        <f t="shared" si="105"/>
        <v>1</v>
      </c>
      <c r="T268" s="43">
        <f t="shared" si="106"/>
        <v>1</v>
      </c>
      <c r="U268" s="3">
        <f>O268*Dati!$B$3+Simulazione!P268*Dati!$B$4+Simulazione!Q268*Dati!$B$5+Simulazione!R268*Dati!$B$6</f>
        <v>40000</v>
      </c>
      <c r="V268" s="35">
        <f>IF(R268*Dati!$Q$6&lt;K268,R268*Dati!$Q$6,K268)</f>
        <v>108</v>
      </c>
      <c r="W268" s="35">
        <f>IF(R268*Dati!$P$6+SUM(V268:V268)&lt;K268,R268*Dati!$P$6,K268-SUM(V268:V268))</f>
        <v>132</v>
      </c>
      <c r="X268" s="35">
        <f>IF(R268*Dati!$O$6+SUM(V268:W268)&lt;K268,R268*Dati!$O$6,K268-SUM(V268:W268))</f>
        <v>0</v>
      </c>
      <c r="Y268" s="35">
        <f>IF(R268*Dati!$N$6+SUM(V268:X268)&lt;K268,R268*Dati!$N$6,K268-SUM(V268:X268))</f>
        <v>0</v>
      </c>
      <c r="Z268" s="35">
        <f>IF($Q268*Dati!$Q$5+SUM(V268:Y268)&lt;$K268,$Q268*Dati!$Q$5,$K268-SUM(V268:Y268))</f>
        <v>0</v>
      </c>
      <c r="AA268" s="35">
        <f>IF($Q268*Dati!$P$5+SUM(V268:Z268)&lt;$K268,$Q268*Dati!$P$5,$K268-SUM(V268:Z268))</f>
        <v>0</v>
      </c>
      <c r="AB268" s="35">
        <f>IF($Q268*Dati!$O$5+SUM(V268:AA268)&lt;$K268,$Q268*Dati!$O$5,$K268-SUM(V268:AA268))</f>
        <v>0</v>
      </c>
      <c r="AC268" s="35">
        <f>IF($Q268*Dati!$N$5+SUM(V268:AB268)&lt;$K268,$Q268*Dati!$N$5,$K268-SUM(V268:AB268))</f>
        <v>0</v>
      </c>
      <c r="AD268" s="35">
        <f>IF($P268*Dati!$Q$4+SUM(V268:AC268)&lt;$K268,$P268*Dati!$Q$4,$K268-SUM(V268:AC268))</f>
        <v>0</v>
      </c>
      <c r="AE268" s="35">
        <f>IF($P268*Dati!$P$4+SUM(V268:AD268)&lt;$K268,$P268*Dati!$P$4,$K268-SUM(V268:AD268))</f>
        <v>0</v>
      </c>
      <c r="AF268" s="35">
        <f>IF($P268*Dati!$O$4+SUM(V268:AE268)&lt;$K268,$P268*Dati!$O$4,$K268-SUM(V268:AE268))</f>
        <v>0</v>
      </c>
      <c r="AG268" s="35">
        <f>IF($P268*Dati!$N$4+SUM(V268:AF268)&lt;$K268,$P268*Dati!$N$4,$K268-SUM(V268:AF268))</f>
        <v>0</v>
      </c>
      <c r="AH268" s="35">
        <f>IF($O268*Dati!$Q$3+SUM(V268:AG268)&lt;$K268,$O268*Dati!$Q$3,$K268-SUM(V268:AG268))</f>
        <v>0</v>
      </c>
      <c r="AI268" s="35">
        <f>IF($O268*Dati!$P$3+SUM(V268:AH268)&lt;$K268,$O268*Dati!$P$3,$K268-SUM(V268:AH268))</f>
        <v>0</v>
      </c>
      <c r="AJ268" s="35">
        <f>IF($O268*Dati!$O$3+SUM(V268:AI268)&lt;$K268,$O268*Dati!$O$3,$K268-SUM(V268:AI268))</f>
        <v>0</v>
      </c>
      <c r="AK268" s="35">
        <f>IF($O268*Dati!$N$3+SUM(V268:AJ268)&lt;$K268,$O268*Dati!$N$3,$K268-SUM(V268:AJ268))</f>
        <v>0</v>
      </c>
      <c r="AL268" s="35">
        <f t="shared" si="98"/>
        <v>240</v>
      </c>
      <c r="AM268" s="3">
        <f>(V268*Dati!$U$6+W268*Dati!$T$6+X268*Dati!$S$6+Y268*Dati!$R$6)+(Z268*Dati!$U$5+AA268*Dati!$T$5+AB268*Dati!$S$5+AC268*Dati!$R$5)+(AD268*Dati!$U$4+AE268*Dati!$T$4+AF268*Dati!$S$4+AG268*Dati!$R$4)+(AH268*Dati!$U$3+AI268*Dati!$T$3+AJ268*Dati!$S$3+AK268*Dati!$R$3)</f>
        <v>91380</v>
      </c>
      <c r="AN268" s="34">
        <f t="shared" si="99"/>
        <v>1</v>
      </c>
      <c r="AO268" s="34">
        <f t="shared" si="100"/>
        <v>0</v>
      </c>
      <c r="AP268" s="34">
        <f t="shared" si="101"/>
        <v>0</v>
      </c>
      <c r="AQ268" s="34">
        <f t="shared" si="102"/>
        <v>0</v>
      </c>
      <c r="AR268" s="6">
        <f>AN268*Dati!$B$21+AO268*Dati!$B$22+AP268*Dati!$B$23+AQ268*Dati!$B$24</f>
        <v>2000</v>
      </c>
    </row>
    <row r="269" spans="1:44" x14ac:dyDescent="0.25">
      <c r="A269" s="49"/>
      <c r="B269" s="11">
        <f t="shared" si="107"/>
        <v>267</v>
      </c>
      <c r="C269" s="3">
        <f t="shared" si="108"/>
        <v>6392658.1666666539</v>
      </c>
      <c r="D269" s="3">
        <f t="shared" si="109"/>
        <v>41380</v>
      </c>
      <c r="E269" s="3">
        <f>IF(D269&gt;0,(IF(D269&lt;Dati!$B$46,D269*Dati!$B$47,Dati!$B$46*Dati!$B$47)+IF(IF(D269-Dati!$B$46&gt;0,D269-Dati!$B$46,0)&lt;(Dati!$C$46-Dati!$B$46),IF(D269-Dati!$B$46&gt;0,D269-Dati!$B$46,0)*Dati!$C$47,(Dati!$C$46-Dati!$B$46)*Dati!$C$47)+IF(IF(D269-Dati!$C$46&gt;0,D269-Dati!$C$46,0)&lt;(Dati!$D$46-Dati!$C$46),IF(D269-Dati!$C$46&gt;0,D269-Dati!$C$46,0)*Dati!$D$47,(Dati!$D$46-Dati!$C$46)*Dati!$D$47)+IF(IF(D269-Dati!$D$46&gt;0,D269-Dati!$D$46,0)&lt;(Dati!$E$46-Dati!$D$46),IF(D269-Dati!$D$46&gt;0,D269-Dati!$D$46,0)*Dati!$E$47,(Dati!$E$46-Dati!$D$46)*Dati!$E$47)+IF(D269-Dati!$E$46&gt;0,D269-Dati!$E$46,0)*Dati!$F$47),0)</f>
        <v>17224.233333333334</v>
      </c>
      <c r="F269" s="3">
        <f t="shared" si="104"/>
        <v>24155.766666666666</v>
      </c>
      <c r="G269" s="39">
        <f t="shared" si="110"/>
        <v>1</v>
      </c>
      <c r="H269" s="39">
        <f t="shared" si="110"/>
        <v>0</v>
      </c>
      <c r="I269" s="39">
        <f t="shared" si="110"/>
        <v>0</v>
      </c>
      <c r="J269" s="39">
        <f t="shared" si="110"/>
        <v>0</v>
      </c>
      <c r="K269" s="37">
        <f>G269*Dati!$F$9+H269*Dati!$F$10+I269*Dati!$F$11+Simulazione!J269*Dati!$F$12</f>
        <v>450</v>
      </c>
      <c r="L269" s="37">
        <f>G269*Dati!$H$9+H269*Dati!$H$10+I269*Dati!$H$11+Simulazione!J269*Dati!$H$12</f>
        <v>1</v>
      </c>
      <c r="M269" s="9">
        <f>G269*Dati!$E$9+H269*Dati!$E$10+I269*Dati!$E$11+Simulazione!J269*Dati!$E$12</f>
        <v>8000</v>
      </c>
      <c r="N269" s="9">
        <f>IF(G269-G268=0,0,(G269-G268)*Dati!$J$9)+IF(H269-H268=0,0,(H269-H268)*Dati!$J$10)+IF(I269-I268=0,0,(I269-I268)*Dati!$J$11)+IF(J269-J268=0,0,(J269-J268)*Dati!$J$12)</f>
        <v>0</v>
      </c>
      <c r="O269" s="34">
        <f t="shared" si="91"/>
        <v>0</v>
      </c>
      <c r="P269" s="34">
        <f t="shared" si="92"/>
        <v>0</v>
      </c>
      <c r="Q269" s="34">
        <f t="shared" si="93"/>
        <v>0</v>
      </c>
      <c r="R269" s="34">
        <f t="shared" si="94"/>
        <v>1</v>
      </c>
      <c r="S269" s="40">
        <f t="shared" si="105"/>
        <v>1</v>
      </c>
      <c r="T269" s="43">
        <f t="shared" si="106"/>
        <v>1</v>
      </c>
      <c r="U269" s="3">
        <f>O269*Dati!$B$3+Simulazione!P269*Dati!$B$4+Simulazione!Q269*Dati!$B$5+Simulazione!R269*Dati!$B$6</f>
        <v>40000</v>
      </c>
      <c r="V269" s="35">
        <f>IF(R269*Dati!$Q$6&lt;K269,R269*Dati!$Q$6,K269)</f>
        <v>108</v>
      </c>
      <c r="W269" s="35">
        <f>IF(R269*Dati!$P$6+SUM(V269:V269)&lt;K269,R269*Dati!$P$6,K269-SUM(V269:V269))</f>
        <v>132</v>
      </c>
      <c r="X269" s="35">
        <f>IF(R269*Dati!$O$6+SUM(V269:W269)&lt;K269,R269*Dati!$O$6,K269-SUM(V269:W269))</f>
        <v>0</v>
      </c>
      <c r="Y269" s="35">
        <f>IF(R269*Dati!$N$6+SUM(V269:X269)&lt;K269,R269*Dati!$N$6,K269-SUM(V269:X269))</f>
        <v>0</v>
      </c>
      <c r="Z269" s="35">
        <f>IF($Q269*Dati!$Q$5+SUM(V269:Y269)&lt;$K269,$Q269*Dati!$Q$5,$K269-SUM(V269:Y269))</f>
        <v>0</v>
      </c>
      <c r="AA269" s="35">
        <f>IF($Q269*Dati!$P$5+SUM(V269:Z269)&lt;$K269,$Q269*Dati!$P$5,$K269-SUM(V269:Z269))</f>
        <v>0</v>
      </c>
      <c r="AB269" s="35">
        <f>IF($Q269*Dati!$O$5+SUM(V269:AA269)&lt;$K269,$Q269*Dati!$O$5,$K269-SUM(V269:AA269))</f>
        <v>0</v>
      </c>
      <c r="AC269" s="35">
        <f>IF($Q269*Dati!$N$5+SUM(V269:AB269)&lt;$K269,$Q269*Dati!$N$5,$K269-SUM(V269:AB269))</f>
        <v>0</v>
      </c>
      <c r="AD269" s="35">
        <f>IF($P269*Dati!$Q$4+SUM(V269:AC269)&lt;$K269,$P269*Dati!$Q$4,$K269-SUM(V269:AC269))</f>
        <v>0</v>
      </c>
      <c r="AE269" s="35">
        <f>IF($P269*Dati!$P$4+SUM(V269:AD269)&lt;$K269,$P269*Dati!$P$4,$K269-SUM(V269:AD269))</f>
        <v>0</v>
      </c>
      <c r="AF269" s="35">
        <f>IF($P269*Dati!$O$4+SUM(V269:AE269)&lt;$K269,$P269*Dati!$O$4,$K269-SUM(V269:AE269))</f>
        <v>0</v>
      </c>
      <c r="AG269" s="35">
        <f>IF($P269*Dati!$N$4+SUM(V269:AF269)&lt;$K269,$P269*Dati!$N$4,$K269-SUM(V269:AF269))</f>
        <v>0</v>
      </c>
      <c r="AH269" s="35">
        <f>IF($O269*Dati!$Q$3+SUM(V269:AG269)&lt;$K269,$O269*Dati!$Q$3,$K269-SUM(V269:AG269))</f>
        <v>0</v>
      </c>
      <c r="AI269" s="35">
        <f>IF($O269*Dati!$P$3+SUM(V269:AH269)&lt;$K269,$O269*Dati!$P$3,$K269-SUM(V269:AH269))</f>
        <v>0</v>
      </c>
      <c r="AJ269" s="35">
        <f>IF($O269*Dati!$O$3+SUM(V269:AI269)&lt;$K269,$O269*Dati!$O$3,$K269-SUM(V269:AI269))</f>
        <v>0</v>
      </c>
      <c r="AK269" s="35">
        <f>IF($O269*Dati!$N$3+SUM(V269:AJ269)&lt;$K269,$O269*Dati!$N$3,$K269-SUM(V269:AJ269))</f>
        <v>0</v>
      </c>
      <c r="AL269" s="35">
        <f t="shared" si="98"/>
        <v>240</v>
      </c>
      <c r="AM269" s="3">
        <f>(V269*Dati!$U$6+W269*Dati!$T$6+X269*Dati!$S$6+Y269*Dati!$R$6)+(Z269*Dati!$U$5+AA269*Dati!$T$5+AB269*Dati!$S$5+AC269*Dati!$R$5)+(AD269*Dati!$U$4+AE269*Dati!$T$4+AF269*Dati!$S$4+AG269*Dati!$R$4)+(AH269*Dati!$U$3+AI269*Dati!$T$3+AJ269*Dati!$S$3+AK269*Dati!$R$3)</f>
        <v>91380</v>
      </c>
      <c r="AN269" s="34">
        <f t="shared" si="99"/>
        <v>1</v>
      </c>
      <c r="AO269" s="34">
        <f t="shared" si="100"/>
        <v>0</v>
      </c>
      <c r="AP269" s="34">
        <f t="shared" si="101"/>
        <v>0</v>
      </c>
      <c r="AQ269" s="34">
        <f t="shared" si="102"/>
        <v>0</v>
      </c>
      <c r="AR269" s="6">
        <f>AN269*Dati!$B$21+AO269*Dati!$B$22+AP269*Dati!$B$23+AQ269*Dati!$B$24</f>
        <v>2000</v>
      </c>
    </row>
    <row r="270" spans="1:44" x14ac:dyDescent="0.25">
      <c r="A270" s="49"/>
      <c r="B270" s="11">
        <f t="shared" si="107"/>
        <v>268</v>
      </c>
      <c r="C270" s="3">
        <f t="shared" si="108"/>
        <v>6416813.9333333205</v>
      </c>
      <c r="D270" s="3">
        <f t="shared" si="109"/>
        <v>41380</v>
      </c>
      <c r="E270" s="3">
        <f>IF(D270&gt;0,(IF(D270&lt;Dati!$B$46,D270*Dati!$B$47,Dati!$B$46*Dati!$B$47)+IF(IF(D270-Dati!$B$46&gt;0,D270-Dati!$B$46,0)&lt;(Dati!$C$46-Dati!$B$46),IF(D270-Dati!$B$46&gt;0,D270-Dati!$B$46,0)*Dati!$C$47,(Dati!$C$46-Dati!$B$46)*Dati!$C$47)+IF(IF(D270-Dati!$C$46&gt;0,D270-Dati!$C$46,0)&lt;(Dati!$D$46-Dati!$C$46),IF(D270-Dati!$C$46&gt;0,D270-Dati!$C$46,0)*Dati!$D$47,(Dati!$D$46-Dati!$C$46)*Dati!$D$47)+IF(IF(D270-Dati!$D$46&gt;0,D270-Dati!$D$46,0)&lt;(Dati!$E$46-Dati!$D$46),IF(D270-Dati!$D$46&gt;0,D270-Dati!$D$46,0)*Dati!$E$47,(Dati!$E$46-Dati!$D$46)*Dati!$E$47)+IF(D270-Dati!$E$46&gt;0,D270-Dati!$E$46,0)*Dati!$F$47),0)</f>
        <v>17224.233333333334</v>
      </c>
      <c r="F270" s="3">
        <f t="shared" si="104"/>
        <v>24155.766666666666</v>
      </c>
      <c r="G270" s="39">
        <f t="shared" si="110"/>
        <v>1</v>
      </c>
      <c r="H270" s="39">
        <f t="shared" si="110"/>
        <v>0</v>
      </c>
      <c r="I270" s="39">
        <f t="shared" si="110"/>
        <v>0</v>
      </c>
      <c r="J270" s="39">
        <f t="shared" si="110"/>
        <v>0</v>
      </c>
      <c r="K270" s="37">
        <f>G270*Dati!$F$9+H270*Dati!$F$10+I270*Dati!$F$11+Simulazione!J270*Dati!$F$12</f>
        <v>450</v>
      </c>
      <c r="L270" s="37">
        <f>G270*Dati!$H$9+H270*Dati!$H$10+I270*Dati!$H$11+Simulazione!J270*Dati!$H$12</f>
        <v>1</v>
      </c>
      <c r="M270" s="9">
        <f>G270*Dati!$E$9+H270*Dati!$E$10+I270*Dati!$E$11+Simulazione!J270*Dati!$E$12</f>
        <v>8000</v>
      </c>
      <c r="N270" s="9">
        <f>IF(G270-G269=0,0,(G270-G269)*Dati!$J$9)+IF(H270-H269=0,0,(H270-H269)*Dati!$J$10)+IF(I270-I269=0,0,(I270-I269)*Dati!$J$11)+IF(J270-J269=0,0,(J270-J269)*Dati!$J$12)</f>
        <v>0</v>
      </c>
      <c r="O270" s="34">
        <f t="shared" si="91"/>
        <v>0</v>
      </c>
      <c r="P270" s="34">
        <f t="shared" si="92"/>
        <v>0</v>
      </c>
      <c r="Q270" s="34">
        <f t="shared" si="93"/>
        <v>0</v>
      </c>
      <c r="R270" s="34">
        <f t="shared" si="94"/>
        <v>1</v>
      </c>
      <c r="S270" s="40">
        <f t="shared" si="105"/>
        <v>1</v>
      </c>
      <c r="T270" s="43">
        <f t="shared" si="106"/>
        <v>1</v>
      </c>
      <c r="U270" s="3">
        <f>O270*Dati!$B$3+Simulazione!P270*Dati!$B$4+Simulazione!Q270*Dati!$B$5+Simulazione!R270*Dati!$B$6</f>
        <v>40000</v>
      </c>
      <c r="V270" s="35">
        <f>IF(R270*Dati!$Q$6&lt;K270,R270*Dati!$Q$6,K270)</f>
        <v>108</v>
      </c>
      <c r="W270" s="35">
        <f>IF(R270*Dati!$P$6+SUM(V270:V270)&lt;K270,R270*Dati!$P$6,K270-SUM(V270:V270))</f>
        <v>132</v>
      </c>
      <c r="X270" s="35">
        <f>IF(R270*Dati!$O$6+SUM(V270:W270)&lt;K270,R270*Dati!$O$6,K270-SUM(V270:W270))</f>
        <v>0</v>
      </c>
      <c r="Y270" s="35">
        <f>IF(R270*Dati!$N$6+SUM(V270:X270)&lt;K270,R270*Dati!$N$6,K270-SUM(V270:X270))</f>
        <v>0</v>
      </c>
      <c r="Z270" s="35">
        <f>IF($Q270*Dati!$Q$5+SUM(V270:Y270)&lt;$K270,$Q270*Dati!$Q$5,$K270-SUM(V270:Y270))</f>
        <v>0</v>
      </c>
      <c r="AA270" s="35">
        <f>IF($Q270*Dati!$P$5+SUM(V270:Z270)&lt;$K270,$Q270*Dati!$P$5,$K270-SUM(V270:Z270))</f>
        <v>0</v>
      </c>
      <c r="AB270" s="35">
        <f>IF($Q270*Dati!$O$5+SUM(V270:AA270)&lt;$K270,$Q270*Dati!$O$5,$K270-SUM(V270:AA270))</f>
        <v>0</v>
      </c>
      <c r="AC270" s="35">
        <f>IF($Q270*Dati!$N$5+SUM(V270:AB270)&lt;$K270,$Q270*Dati!$N$5,$K270-SUM(V270:AB270))</f>
        <v>0</v>
      </c>
      <c r="AD270" s="35">
        <f>IF($P270*Dati!$Q$4+SUM(V270:AC270)&lt;$K270,$P270*Dati!$Q$4,$K270-SUM(V270:AC270))</f>
        <v>0</v>
      </c>
      <c r="AE270" s="35">
        <f>IF($P270*Dati!$P$4+SUM(V270:AD270)&lt;$K270,$P270*Dati!$P$4,$K270-SUM(V270:AD270))</f>
        <v>0</v>
      </c>
      <c r="AF270" s="35">
        <f>IF($P270*Dati!$O$4+SUM(V270:AE270)&lt;$K270,$P270*Dati!$O$4,$K270-SUM(V270:AE270))</f>
        <v>0</v>
      </c>
      <c r="AG270" s="35">
        <f>IF($P270*Dati!$N$4+SUM(V270:AF270)&lt;$K270,$P270*Dati!$N$4,$K270-SUM(V270:AF270))</f>
        <v>0</v>
      </c>
      <c r="AH270" s="35">
        <f>IF($O270*Dati!$Q$3+SUM(V270:AG270)&lt;$K270,$O270*Dati!$Q$3,$K270-SUM(V270:AG270))</f>
        <v>0</v>
      </c>
      <c r="AI270" s="35">
        <f>IF($O270*Dati!$P$3+SUM(V270:AH270)&lt;$K270,$O270*Dati!$P$3,$K270-SUM(V270:AH270))</f>
        <v>0</v>
      </c>
      <c r="AJ270" s="35">
        <f>IF($O270*Dati!$O$3+SUM(V270:AI270)&lt;$K270,$O270*Dati!$O$3,$K270-SUM(V270:AI270))</f>
        <v>0</v>
      </c>
      <c r="AK270" s="35">
        <f>IF($O270*Dati!$N$3+SUM(V270:AJ270)&lt;$K270,$O270*Dati!$N$3,$K270-SUM(V270:AJ270))</f>
        <v>0</v>
      </c>
      <c r="AL270" s="35">
        <f t="shared" si="98"/>
        <v>240</v>
      </c>
      <c r="AM270" s="3">
        <f>(V270*Dati!$U$6+W270*Dati!$T$6+X270*Dati!$S$6+Y270*Dati!$R$6)+(Z270*Dati!$U$5+AA270*Dati!$T$5+AB270*Dati!$S$5+AC270*Dati!$R$5)+(AD270*Dati!$U$4+AE270*Dati!$T$4+AF270*Dati!$S$4+AG270*Dati!$R$4)+(AH270*Dati!$U$3+AI270*Dati!$T$3+AJ270*Dati!$S$3+AK270*Dati!$R$3)</f>
        <v>91380</v>
      </c>
      <c r="AN270" s="34">
        <f t="shared" si="99"/>
        <v>1</v>
      </c>
      <c r="AO270" s="34">
        <f t="shared" si="100"/>
        <v>0</v>
      </c>
      <c r="AP270" s="34">
        <f t="shared" si="101"/>
        <v>0</v>
      </c>
      <c r="AQ270" s="34">
        <f t="shared" si="102"/>
        <v>0</v>
      </c>
      <c r="AR270" s="6">
        <f>AN270*Dati!$B$21+AO270*Dati!$B$22+AP270*Dati!$B$23+AQ270*Dati!$B$24</f>
        <v>2000</v>
      </c>
    </row>
    <row r="271" spans="1:44" x14ac:dyDescent="0.25">
      <c r="A271" s="49"/>
      <c r="B271" s="11">
        <f t="shared" si="107"/>
        <v>269</v>
      </c>
      <c r="C271" s="3">
        <f t="shared" si="108"/>
        <v>6440969.6999999871</v>
      </c>
      <c r="D271" s="3">
        <f t="shared" si="109"/>
        <v>41380</v>
      </c>
      <c r="E271" s="3">
        <f>IF(D271&gt;0,(IF(D271&lt;Dati!$B$46,D271*Dati!$B$47,Dati!$B$46*Dati!$B$47)+IF(IF(D271-Dati!$B$46&gt;0,D271-Dati!$B$46,0)&lt;(Dati!$C$46-Dati!$B$46),IF(D271-Dati!$B$46&gt;0,D271-Dati!$B$46,0)*Dati!$C$47,(Dati!$C$46-Dati!$B$46)*Dati!$C$47)+IF(IF(D271-Dati!$C$46&gt;0,D271-Dati!$C$46,0)&lt;(Dati!$D$46-Dati!$C$46),IF(D271-Dati!$C$46&gt;0,D271-Dati!$C$46,0)*Dati!$D$47,(Dati!$D$46-Dati!$C$46)*Dati!$D$47)+IF(IF(D271-Dati!$D$46&gt;0,D271-Dati!$D$46,0)&lt;(Dati!$E$46-Dati!$D$46),IF(D271-Dati!$D$46&gt;0,D271-Dati!$D$46,0)*Dati!$E$47,(Dati!$E$46-Dati!$D$46)*Dati!$E$47)+IF(D271-Dati!$E$46&gt;0,D271-Dati!$E$46,0)*Dati!$F$47),0)</f>
        <v>17224.233333333334</v>
      </c>
      <c r="F271" s="3">
        <f t="shared" si="104"/>
        <v>24155.766666666666</v>
      </c>
      <c r="G271" s="39">
        <f t="shared" si="110"/>
        <v>1</v>
      </c>
      <c r="H271" s="39">
        <f t="shared" si="110"/>
        <v>0</v>
      </c>
      <c r="I271" s="39">
        <f t="shared" si="110"/>
        <v>0</v>
      </c>
      <c r="J271" s="39">
        <f t="shared" si="110"/>
        <v>0</v>
      </c>
      <c r="K271" s="37">
        <f>G271*Dati!$F$9+H271*Dati!$F$10+I271*Dati!$F$11+Simulazione!J271*Dati!$F$12</f>
        <v>450</v>
      </c>
      <c r="L271" s="37">
        <f>G271*Dati!$H$9+H271*Dati!$H$10+I271*Dati!$H$11+Simulazione!J271*Dati!$H$12</f>
        <v>1</v>
      </c>
      <c r="M271" s="9">
        <f>G271*Dati!$E$9+H271*Dati!$E$10+I271*Dati!$E$11+Simulazione!J271*Dati!$E$12</f>
        <v>8000</v>
      </c>
      <c r="N271" s="9">
        <f>IF(G271-G270=0,0,(G271-G270)*Dati!$J$9)+IF(H271-H270=0,0,(H271-H270)*Dati!$J$10)+IF(I271-I270=0,0,(I271-I270)*Dati!$J$11)+IF(J271-J270=0,0,(J271-J270)*Dati!$J$12)</f>
        <v>0</v>
      </c>
      <c r="O271" s="34">
        <f t="shared" si="91"/>
        <v>0</v>
      </c>
      <c r="P271" s="34">
        <f t="shared" si="92"/>
        <v>0</v>
      </c>
      <c r="Q271" s="34">
        <f t="shared" si="93"/>
        <v>0</v>
      </c>
      <c r="R271" s="34">
        <f t="shared" si="94"/>
        <v>1</v>
      </c>
      <c r="S271" s="40">
        <f t="shared" si="105"/>
        <v>1</v>
      </c>
      <c r="T271" s="43">
        <f t="shared" si="106"/>
        <v>1</v>
      </c>
      <c r="U271" s="3">
        <f>O271*Dati!$B$3+Simulazione!P271*Dati!$B$4+Simulazione!Q271*Dati!$B$5+Simulazione!R271*Dati!$B$6</f>
        <v>40000</v>
      </c>
      <c r="V271" s="35">
        <f>IF(R271*Dati!$Q$6&lt;K271,R271*Dati!$Q$6,K271)</f>
        <v>108</v>
      </c>
      <c r="W271" s="35">
        <f>IF(R271*Dati!$P$6+SUM(V271:V271)&lt;K271,R271*Dati!$P$6,K271-SUM(V271:V271))</f>
        <v>132</v>
      </c>
      <c r="X271" s="35">
        <f>IF(R271*Dati!$O$6+SUM(V271:W271)&lt;K271,R271*Dati!$O$6,K271-SUM(V271:W271))</f>
        <v>0</v>
      </c>
      <c r="Y271" s="35">
        <f>IF(R271*Dati!$N$6+SUM(V271:X271)&lt;K271,R271*Dati!$N$6,K271-SUM(V271:X271))</f>
        <v>0</v>
      </c>
      <c r="Z271" s="35">
        <f>IF($Q271*Dati!$Q$5+SUM(V271:Y271)&lt;$K271,$Q271*Dati!$Q$5,$K271-SUM(V271:Y271))</f>
        <v>0</v>
      </c>
      <c r="AA271" s="35">
        <f>IF($Q271*Dati!$P$5+SUM(V271:Z271)&lt;$K271,$Q271*Dati!$P$5,$K271-SUM(V271:Z271))</f>
        <v>0</v>
      </c>
      <c r="AB271" s="35">
        <f>IF($Q271*Dati!$O$5+SUM(V271:AA271)&lt;$K271,$Q271*Dati!$O$5,$K271-SUM(V271:AA271))</f>
        <v>0</v>
      </c>
      <c r="AC271" s="35">
        <f>IF($Q271*Dati!$N$5+SUM(V271:AB271)&lt;$K271,$Q271*Dati!$N$5,$K271-SUM(V271:AB271))</f>
        <v>0</v>
      </c>
      <c r="AD271" s="35">
        <f>IF($P271*Dati!$Q$4+SUM(V271:AC271)&lt;$K271,$P271*Dati!$Q$4,$K271-SUM(V271:AC271))</f>
        <v>0</v>
      </c>
      <c r="AE271" s="35">
        <f>IF($P271*Dati!$P$4+SUM(V271:AD271)&lt;$K271,$P271*Dati!$P$4,$K271-SUM(V271:AD271))</f>
        <v>0</v>
      </c>
      <c r="AF271" s="35">
        <f>IF($P271*Dati!$O$4+SUM(V271:AE271)&lt;$K271,$P271*Dati!$O$4,$K271-SUM(V271:AE271))</f>
        <v>0</v>
      </c>
      <c r="AG271" s="35">
        <f>IF($P271*Dati!$N$4+SUM(V271:AF271)&lt;$K271,$P271*Dati!$N$4,$K271-SUM(V271:AF271))</f>
        <v>0</v>
      </c>
      <c r="AH271" s="35">
        <f>IF($O271*Dati!$Q$3+SUM(V271:AG271)&lt;$K271,$O271*Dati!$Q$3,$K271-SUM(V271:AG271))</f>
        <v>0</v>
      </c>
      <c r="AI271" s="35">
        <f>IF($O271*Dati!$P$3+SUM(V271:AH271)&lt;$K271,$O271*Dati!$P$3,$K271-SUM(V271:AH271))</f>
        <v>0</v>
      </c>
      <c r="AJ271" s="35">
        <f>IF($O271*Dati!$O$3+SUM(V271:AI271)&lt;$K271,$O271*Dati!$O$3,$K271-SUM(V271:AI271))</f>
        <v>0</v>
      </c>
      <c r="AK271" s="35">
        <f>IF($O271*Dati!$N$3+SUM(V271:AJ271)&lt;$K271,$O271*Dati!$N$3,$K271-SUM(V271:AJ271))</f>
        <v>0</v>
      </c>
      <c r="AL271" s="35">
        <f t="shared" si="98"/>
        <v>240</v>
      </c>
      <c r="AM271" s="3">
        <f>(V271*Dati!$U$6+W271*Dati!$T$6+X271*Dati!$S$6+Y271*Dati!$R$6)+(Z271*Dati!$U$5+AA271*Dati!$T$5+AB271*Dati!$S$5+AC271*Dati!$R$5)+(AD271*Dati!$U$4+AE271*Dati!$T$4+AF271*Dati!$S$4+AG271*Dati!$R$4)+(AH271*Dati!$U$3+AI271*Dati!$T$3+AJ271*Dati!$S$3+AK271*Dati!$R$3)</f>
        <v>91380</v>
      </c>
      <c r="AN271" s="34">
        <f t="shared" si="99"/>
        <v>1</v>
      </c>
      <c r="AO271" s="34">
        <f t="shared" si="100"/>
        <v>0</v>
      </c>
      <c r="AP271" s="34">
        <f t="shared" si="101"/>
        <v>0</v>
      </c>
      <c r="AQ271" s="34">
        <f t="shared" si="102"/>
        <v>0</v>
      </c>
      <c r="AR271" s="6">
        <f>AN271*Dati!$B$21+AO271*Dati!$B$22+AP271*Dati!$B$23+AQ271*Dati!$B$24</f>
        <v>2000</v>
      </c>
    </row>
    <row r="272" spans="1:44" x14ac:dyDescent="0.25">
      <c r="A272" s="49"/>
      <c r="B272" s="11">
        <f t="shared" si="107"/>
        <v>270</v>
      </c>
      <c r="C272" s="3">
        <f t="shared" si="108"/>
        <v>6465125.4666666538</v>
      </c>
      <c r="D272" s="3">
        <f t="shared" si="109"/>
        <v>41380</v>
      </c>
      <c r="E272" s="3">
        <f>IF(D272&gt;0,(IF(D272&lt;Dati!$B$46,D272*Dati!$B$47,Dati!$B$46*Dati!$B$47)+IF(IF(D272-Dati!$B$46&gt;0,D272-Dati!$B$46,0)&lt;(Dati!$C$46-Dati!$B$46),IF(D272-Dati!$B$46&gt;0,D272-Dati!$B$46,0)*Dati!$C$47,(Dati!$C$46-Dati!$B$46)*Dati!$C$47)+IF(IF(D272-Dati!$C$46&gt;0,D272-Dati!$C$46,0)&lt;(Dati!$D$46-Dati!$C$46),IF(D272-Dati!$C$46&gt;0,D272-Dati!$C$46,0)*Dati!$D$47,(Dati!$D$46-Dati!$C$46)*Dati!$D$47)+IF(IF(D272-Dati!$D$46&gt;0,D272-Dati!$D$46,0)&lt;(Dati!$E$46-Dati!$D$46),IF(D272-Dati!$D$46&gt;0,D272-Dati!$D$46,0)*Dati!$E$47,(Dati!$E$46-Dati!$D$46)*Dati!$E$47)+IF(D272-Dati!$E$46&gt;0,D272-Dati!$E$46,0)*Dati!$F$47),0)</f>
        <v>17224.233333333334</v>
      </c>
      <c r="F272" s="3">
        <f t="shared" si="104"/>
        <v>24155.766666666666</v>
      </c>
      <c r="G272" s="39">
        <f t="shared" si="110"/>
        <v>1</v>
      </c>
      <c r="H272" s="39">
        <f t="shared" si="110"/>
        <v>0</v>
      </c>
      <c r="I272" s="39">
        <f t="shared" si="110"/>
        <v>0</v>
      </c>
      <c r="J272" s="39">
        <f t="shared" si="110"/>
        <v>0</v>
      </c>
      <c r="K272" s="37">
        <f>G272*Dati!$F$9+H272*Dati!$F$10+I272*Dati!$F$11+Simulazione!J272*Dati!$F$12</f>
        <v>450</v>
      </c>
      <c r="L272" s="37">
        <f>G272*Dati!$H$9+H272*Dati!$H$10+I272*Dati!$H$11+Simulazione!J272*Dati!$H$12</f>
        <v>1</v>
      </c>
      <c r="M272" s="9">
        <f>G272*Dati!$E$9+H272*Dati!$E$10+I272*Dati!$E$11+Simulazione!J272*Dati!$E$12</f>
        <v>8000</v>
      </c>
      <c r="N272" s="9">
        <f>IF(G272-G271=0,0,(G272-G271)*Dati!$J$9)+IF(H272-H271=0,0,(H272-H271)*Dati!$J$10)+IF(I272-I271=0,0,(I272-I271)*Dati!$J$11)+IF(J272-J271=0,0,(J272-J271)*Dati!$J$12)</f>
        <v>0</v>
      </c>
      <c r="O272" s="34">
        <f t="shared" si="91"/>
        <v>0</v>
      </c>
      <c r="P272" s="34">
        <f t="shared" si="92"/>
        <v>0</v>
      </c>
      <c r="Q272" s="34">
        <f t="shared" si="93"/>
        <v>0</v>
      </c>
      <c r="R272" s="34">
        <f t="shared" si="94"/>
        <v>1</v>
      </c>
      <c r="S272" s="40">
        <f t="shared" si="105"/>
        <v>1</v>
      </c>
      <c r="T272" s="43">
        <f t="shared" si="106"/>
        <v>1</v>
      </c>
      <c r="U272" s="3">
        <f>O272*Dati!$B$3+Simulazione!P272*Dati!$B$4+Simulazione!Q272*Dati!$B$5+Simulazione!R272*Dati!$B$6</f>
        <v>40000</v>
      </c>
      <c r="V272" s="35">
        <f>IF(R272*Dati!$Q$6&lt;K272,R272*Dati!$Q$6,K272)</f>
        <v>108</v>
      </c>
      <c r="W272" s="35">
        <f>IF(R272*Dati!$P$6+SUM(V272:V272)&lt;K272,R272*Dati!$P$6,K272-SUM(V272:V272))</f>
        <v>132</v>
      </c>
      <c r="X272" s="35">
        <f>IF(R272*Dati!$O$6+SUM(V272:W272)&lt;K272,R272*Dati!$O$6,K272-SUM(V272:W272))</f>
        <v>0</v>
      </c>
      <c r="Y272" s="35">
        <f>IF(R272*Dati!$N$6+SUM(V272:X272)&lt;K272,R272*Dati!$N$6,K272-SUM(V272:X272))</f>
        <v>0</v>
      </c>
      <c r="Z272" s="35">
        <f>IF($Q272*Dati!$Q$5+SUM(V272:Y272)&lt;$K272,$Q272*Dati!$Q$5,$K272-SUM(V272:Y272))</f>
        <v>0</v>
      </c>
      <c r="AA272" s="35">
        <f>IF($Q272*Dati!$P$5+SUM(V272:Z272)&lt;$K272,$Q272*Dati!$P$5,$K272-SUM(V272:Z272))</f>
        <v>0</v>
      </c>
      <c r="AB272" s="35">
        <f>IF($Q272*Dati!$O$5+SUM(V272:AA272)&lt;$K272,$Q272*Dati!$O$5,$K272-SUM(V272:AA272))</f>
        <v>0</v>
      </c>
      <c r="AC272" s="35">
        <f>IF($Q272*Dati!$N$5+SUM(V272:AB272)&lt;$K272,$Q272*Dati!$N$5,$K272-SUM(V272:AB272))</f>
        <v>0</v>
      </c>
      <c r="AD272" s="35">
        <f>IF($P272*Dati!$Q$4+SUM(V272:AC272)&lt;$K272,$P272*Dati!$Q$4,$K272-SUM(V272:AC272))</f>
        <v>0</v>
      </c>
      <c r="AE272" s="35">
        <f>IF($P272*Dati!$P$4+SUM(V272:AD272)&lt;$K272,$P272*Dati!$P$4,$K272-SUM(V272:AD272))</f>
        <v>0</v>
      </c>
      <c r="AF272" s="35">
        <f>IF($P272*Dati!$O$4+SUM(V272:AE272)&lt;$K272,$P272*Dati!$O$4,$K272-SUM(V272:AE272))</f>
        <v>0</v>
      </c>
      <c r="AG272" s="35">
        <f>IF($P272*Dati!$N$4+SUM(V272:AF272)&lt;$K272,$P272*Dati!$N$4,$K272-SUM(V272:AF272))</f>
        <v>0</v>
      </c>
      <c r="AH272" s="35">
        <f>IF($O272*Dati!$Q$3+SUM(V272:AG272)&lt;$K272,$O272*Dati!$Q$3,$K272-SUM(V272:AG272))</f>
        <v>0</v>
      </c>
      <c r="AI272" s="35">
        <f>IF($O272*Dati!$P$3+SUM(V272:AH272)&lt;$K272,$O272*Dati!$P$3,$K272-SUM(V272:AH272))</f>
        <v>0</v>
      </c>
      <c r="AJ272" s="35">
        <f>IF($O272*Dati!$O$3+SUM(V272:AI272)&lt;$K272,$O272*Dati!$O$3,$K272-SUM(V272:AI272))</f>
        <v>0</v>
      </c>
      <c r="AK272" s="35">
        <f>IF($O272*Dati!$N$3+SUM(V272:AJ272)&lt;$K272,$O272*Dati!$N$3,$K272-SUM(V272:AJ272))</f>
        <v>0</v>
      </c>
      <c r="AL272" s="35">
        <f t="shared" si="98"/>
        <v>240</v>
      </c>
      <c r="AM272" s="3">
        <f>(V272*Dati!$U$6+W272*Dati!$T$6+X272*Dati!$S$6+Y272*Dati!$R$6)+(Z272*Dati!$U$5+AA272*Dati!$T$5+AB272*Dati!$S$5+AC272*Dati!$R$5)+(AD272*Dati!$U$4+AE272*Dati!$T$4+AF272*Dati!$S$4+AG272*Dati!$R$4)+(AH272*Dati!$U$3+AI272*Dati!$T$3+AJ272*Dati!$S$3+AK272*Dati!$R$3)</f>
        <v>91380</v>
      </c>
      <c r="AN272" s="34">
        <f t="shared" si="99"/>
        <v>1</v>
      </c>
      <c r="AO272" s="34">
        <f t="shared" si="100"/>
        <v>0</v>
      </c>
      <c r="AP272" s="34">
        <f t="shared" si="101"/>
        <v>0</v>
      </c>
      <c r="AQ272" s="34">
        <f t="shared" si="102"/>
        <v>0</v>
      </c>
      <c r="AR272" s="6">
        <f>AN272*Dati!$B$21+AO272*Dati!$B$22+AP272*Dati!$B$23+AQ272*Dati!$B$24</f>
        <v>2000</v>
      </c>
    </row>
    <row r="273" spans="1:44" x14ac:dyDescent="0.25">
      <c r="A273" s="49"/>
      <c r="B273" s="11">
        <f t="shared" si="107"/>
        <v>271</v>
      </c>
      <c r="C273" s="3">
        <f t="shared" si="108"/>
        <v>6489281.2333333204</v>
      </c>
      <c r="D273" s="3">
        <f t="shared" si="109"/>
        <v>41380</v>
      </c>
      <c r="E273" s="3">
        <f>IF(D273&gt;0,(IF(D273&lt;Dati!$B$46,D273*Dati!$B$47,Dati!$B$46*Dati!$B$47)+IF(IF(D273-Dati!$B$46&gt;0,D273-Dati!$B$46,0)&lt;(Dati!$C$46-Dati!$B$46),IF(D273-Dati!$B$46&gt;0,D273-Dati!$B$46,0)*Dati!$C$47,(Dati!$C$46-Dati!$B$46)*Dati!$C$47)+IF(IF(D273-Dati!$C$46&gt;0,D273-Dati!$C$46,0)&lt;(Dati!$D$46-Dati!$C$46),IF(D273-Dati!$C$46&gt;0,D273-Dati!$C$46,0)*Dati!$D$47,(Dati!$D$46-Dati!$C$46)*Dati!$D$47)+IF(IF(D273-Dati!$D$46&gt;0,D273-Dati!$D$46,0)&lt;(Dati!$E$46-Dati!$D$46),IF(D273-Dati!$D$46&gt;0,D273-Dati!$D$46,0)*Dati!$E$47,(Dati!$E$46-Dati!$D$46)*Dati!$E$47)+IF(D273-Dati!$E$46&gt;0,D273-Dati!$E$46,0)*Dati!$F$47),0)</f>
        <v>17224.233333333334</v>
      </c>
      <c r="F273" s="3">
        <f t="shared" si="104"/>
        <v>24155.766666666666</v>
      </c>
      <c r="G273" s="39">
        <f t="shared" si="110"/>
        <v>1</v>
      </c>
      <c r="H273" s="39">
        <f t="shared" si="110"/>
        <v>0</v>
      </c>
      <c r="I273" s="39">
        <f t="shared" si="110"/>
        <v>0</v>
      </c>
      <c r="J273" s="39">
        <f t="shared" si="110"/>
        <v>0</v>
      </c>
      <c r="K273" s="37">
        <f>G273*Dati!$F$9+H273*Dati!$F$10+I273*Dati!$F$11+Simulazione!J273*Dati!$F$12</f>
        <v>450</v>
      </c>
      <c r="L273" s="37">
        <f>G273*Dati!$H$9+H273*Dati!$H$10+I273*Dati!$H$11+Simulazione!J273*Dati!$H$12</f>
        <v>1</v>
      </c>
      <c r="M273" s="9">
        <f>G273*Dati!$E$9+H273*Dati!$E$10+I273*Dati!$E$11+Simulazione!J273*Dati!$E$12</f>
        <v>8000</v>
      </c>
      <c r="N273" s="9">
        <f>IF(G273-G272=0,0,(G273-G272)*Dati!$J$9)+IF(H273-H272=0,0,(H273-H272)*Dati!$J$10)+IF(I273-I272=0,0,(I273-I272)*Dati!$J$11)+IF(J273-J272=0,0,(J273-J272)*Dati!$J$12)</f>
        <v>0</v>
      </c>
      <c r="O273" s="34">
        <f t="shared" si="91"/>
        <v>0</v>
      </c>
      <c r="P273" s="34">
        <f t="shared" si="92"/>
        <v>0</v>
      </c>
      <c r="Q273" s="34">
        <f t="shared" si="93"/>
        <v>0</v>
      </c>
      <c r="R273" s="34">
        <f t="shared" si="94"/>
        <v>1</v>
      </c>
      <c r="S273" s="40">
        <f t="shared" si="105"/>
        <v>1</v>
      </c>
      <c r="T273" s="43">
        <f t="shared" si="106"/>
        <v>1</v>
      </c>
      <c r="U273" s="3">
        <f>O273*Dati!$B$3+Simulazione!P273*Dati!$B$4+Simulazione!Q273*Dati!$B$5+Simulazione!R273*Dati!$B$6</f>
        <v>40000</v>
      </c>
      <c r="V273" s="35">
        <f>IF(R273*Dati!$Q$6&lt;K273,R273*Dati!$Q$6,K273)</f>
        <v>108</v>
      </c>
      <c r="W273" s="35">
        <f>IF(R273*Dati!$P$6+SUM(V273:V273)&lt;K273,R273*Dati!$P$6,K273-SUM(V273:V273))</f>
        <v>132</v>
      </c>
      <c r="X273" s="35">
        <f>IF(R273*Dati!$O$6+SUM(V273:W273)&lt;K273,R273*Dati!$O$6,K273-SUM(V273:W273))</f>
        <v>0</v>
      </c>
      <c r="Y273" s="35">
        <f>IF(R273*Dati!$N$6+SUM(V273:X273)&lt;K273,R273*Dati!$N$6,K273-SUM(V273:X273))</f>
        <v>0</v>
      </c>
      <c r="Z273" s="35">
        <f>IF($Q273*Dati!$Q$5+SUM(V273:Y273)&lt;$K273,$Q273*Dati!$Q$5,$K273-SUM(V273:Y273))</f>
        <v>0</v>
      </c>
      <c r="AA273" s="35">
        <f>IF($Q273*Dati!$P$5+SUM(V273:Z273)&lt;$K273,$Q273*Dati!$P$5,$K273-SUM(V273:Z273))</f>
        <v>0</v>
      </c>
      <c r="AB273" s="35">
        <f>IF($Q273*Dati!$O$5+SUM(V273:AA273)&lt;$K273,$Q273*Dati!$O$5,$K273-SUM(V273:AA273))</f>
        <v>0</v>
      </c>
      <c r="AC273" s="35">
        <f>IF($Q273*Dati!$N$5+SUM(V273:AB273)&lt;$K273,$Q273*Dati!$N$5,$K273-SUM(V273:AB273))</f>
        <v>0</v>
      </c>
      <c r="AD273" s="35">
        <f>IF($P273*Dati!$Q$4+SUM(V273:AC273)&lt;$K273,$P273*Dati!$Q$4,$K273-SUM(V273:AC273))</f>
        <v>0</v>
      </c>
      <c r="AE273" s="35">
        <f>IF($P273*Dati!$P$4+SUM(V273:AD273)&lt;$K273,$P273*Dati!$P$4,$K273-SUM(V273:AD273))</f>
        <v>0</v>
      </c>
      <c r="AF273" s="35">
        <f>IF($P273*Dati!$O$4+SUM(V273:AE273)&lt;$K273,$P273*Dati!$O$4,$K273-SUM(V273:AE273))</f>
        <v>0</v>
      </c>
      <c r="AG273" s="35">
        <f>IF($P273*Dati!$N$4+SUM(V273:AF273)&lt;$K273,$P273*Dati!$N$4,$K273-SUM(V273:AF273))</f>
        <v>0</v>
      </c>
      <c r="AH273" s="35">
        <f>IF($O273*Dati!$Q$3+SUM(V273:AG273)&lt;$K273,$O273*Dati!$Q$3,$K273-SUM(V273:AG273))</f>
        <v>0</v>
      </c>
      <c r="AI273" s="35">
        <f>IF($O273*Dati!$P$3+SUM(V273:AH273)&lt;$K273,$O273*Dati!$P$3,$K273-SUM(V273:AH273))</f>
        <v>0</v>
      </c>
      <c r="AJ273" s="35">
        <f>IF($O273*Dati!$O$3+SUM(V273:AI273)&lt;$K273,$O273*Dati!$O$3,$K273-SUM(V273:AI273))</f>
        <v>0</v>
      </c>
      <c r="AK273" s="35">
        <f>IF($O273*Dati!$N$3+SUM(V273:AJ273)&lt;$K273,$O273*Dati!$N$3,$K273-SUM(V273:AJ273))</f>
        <v>0</v>
      </c>
      <c r="AL273" s="35">
        <f t="shared" si="98"/>
        <v>240</v>
      </c>
      <c r="AM273" s="3">
        <f>(V273*Dati!$U$6+W273*Dati!$T$6+X273*Dati!$S$6+Y273*Dati!$R$6)+(Z273*Dati!$U$5+AA273*Dati!$T$5+AB273*Dati!$S$5+AC273*Dati!$R$5)+(AD273*Dati!$U$4+AE273*Dati!$T$4+AF273*Dati!$S$4+AG273*Dati!$R$4)+(AH273*Dati!$U$3+AI273*Dati!$T$3+AJ273*Dati!$S$3+AK273*Dati!$R$3)</f>
        <v>91380</v>
      </c>
      <c r="AN273" s="34">
        <f t="shared" si="99"/>
        <v>1</v>
      </c>
      <c r="AO273" s="34">
        <f t="shared" si="100"/>
        <v>0</v>
      </c>
      <c r="AP273" s="34">
        <f t="shared" si="101"/>
        <v>0</v>
      </c>
      <c r="AQ273" s="34">
        <f t="shared" si="102"/>
        <v>0</v>
      </c>
      <c r="AR273" s="6">
        <f>AN273*Dati!$B$21+AO273*Dati!$B$22+AP273*Dati!$B$23+AQ273*Dati!$B$24</f>
        <v>2000</v>
      </c>
    </row>
    <row r="274" spans="1:44" x14ac:dyDescent="0.25">
      <c r="A274" s="49"/>
      <c r="B274" s="11">
        <f t="shared" si="107"/>
        <v>272</v>
      </c>
      <c r="C274" s="3">
        <f t="shared" si="108"/>
        <v>6513436.999999987</v>
      </c>
      <c r="D274" s="3">
        <f t="shared" si="109"/>
        <v>41380</v>
      </c>
      <c r="E274" s="3">
        <f>IF(D274&gt;0,(IF(D274&lt;Dati!$B$46,D274*Dati!$B$47,Dati!$B$46*Dati!$B$47)+IF(IF(D274-Dati!$B$46&gt;0,D274-Dati!$B$46,0)&lt;(Dati!$C$46-Dati!$B$46),IF(D274-Dati!$B$46&gt;0,D274-Dati!$B$46,0)*Dati!$C$47,(Dati!$C$46-Dati!$B$46)*Dati!$C$47)+IF(IF(D274-Dati!$C$46&gt;0,D274-Dati!$C$46,0)&lt;(Dati!$D$46-Dati!$C$46),IF(D274-Dati!$C$46&gt;0,D274-Dati!$C$46,0)*Dati!$D$47,(Dati!$D$46-Dati!$C$46)*Dati!$D$47)+IF(IF(D274-Dati!$D$46&gt;0,D274-Dati!$D$46,0)&lt;(Dati!$E$46-Dati!$D$46),IF(D274-Dati!$D$46&gt;0,D274-Dati!$D$46,0)*Dati!$E$47,(Dati!$E$46-Dati!$D$46)*Dati!$E$47)+IF(D274-Dati!$E$46&gt;0,D274-Dati!$E$46,0)*Dati!$F$47),0)</f>
        <v>17224.233333333334</v>
      </c>
      <c r="F274" s="3">
        <f t="shared" si="104"/>
        <v>24155.766666666666</v>
      </c>
      <c r="G274" s="39">
        <f t="shared" si="110"/>
        <v>1</v>
      </c>
      <c r="H274" s="39">
        <f t="shared" si="110"/>
        <v>0</v>
      </c>
      <c r="I274" s="39">
        <f t="shared" si="110"/>
        <v>0</v>
      </c>
      <c r="J274" s="39">
        <f t="shared" si="110"/>
        <v>0</v>
      </c>
      <c r="K274" s="37">
        <f>G274*Dati!$F$9+H274*Dati!$F$10+I274*Dati!$F$11+Simulazione!J274*Dati!$F$12</f>
        <v>450</v>
      </c>
      <c r="L274" s="37">
        <f>G274*Dati!$H$9+H274*Dati!$H$10+I274*Dati!$H$11+Simulazione!J274*Dati!$H$12</f>
        <v>1</v>
      </c>
      <c r="M274" s="9">
        <f>G274*Dati!$E$9+H274*Dati!$E$10+I274*Dati!$E$11+Simulazione!J274*Dati!$E$12</f>
        <v>8000</v>
      </c>
      <c r="N274" s="9">
        <f>IF(G274-G273=0,0,(G274-G273)*Dati!$J$9)+IF(H274-H273=0,0,(H274-H273)*Dati!$J$10)+IF(I274-I273=0,0,(I274-I273)*Dati!$J$11)+IF(J274-J273=0,0,(J274-J273)*Dati!$J$12)</f>
        <v>0</v>
      </c>
      <c r="O274" s="34">
        <f t="shared" si="91"/>
        <v>0</v>
      </c>
      <c r="P274" s="34">
        <f t="shared" si="92"/>
        <v>0</v>
      </c>
      <c r="Q274" s="34">
        <f t="shared" si="93"/>
        <v>0</v>
      </c>
      <c r="R274" s="34">
        <f t="shared" si="94"/>
        <v>1</v>
      </c>
      <c r="S274" s="40">
        <f t="shared" si="105"/>
        <v>1</v>
      </c>
      <c r="T274" s="43">
        <f t="shared" si="106"/>
        <v>1</v>
      </c>
      <c r="U274" s="3">
        <f>O274*Dati!$B$3+Simulazione!P274*Dati!$B$4+Simulazione!Q274*Dati!$B$5+Simulazione!R274*Dati!$B$6</f>
        <v>40000</v>
      </c>
      <c r="V274" s="35">
        <f>IF(R274*Dati!$Q$6&lt;K274,R274*Dati!$Q$6,K274)</f>
        <v>108</v>
      </c>
      <c r="W274" s="35">
        <f>IF(R274*Dati!$P$6+SUM(V274:V274)&lt;K274,R274*Dati!$P$6,K274-SUM(V274:V274))</f>
        <v>132</v>
      </c>
      <c r="X274" s="35">
        <f>IF(R274*Dati!$O$6+SUM(V274:W274)&lt;K274,R274*Dati!$O$6,K274-SUM(V274:W274))</f>
        <v>0</v>
      </c>
      <c r="Y274" s="35">
        <f>IF(R274*Dati!$N$6+SUM(V274:X274)&lt;K274,R274*Dati!$N$6,K274-SUM(V274:X274))</f>
        <v>0</v>
      </c>
      <c r="Z274" s="35">
        <f>IF($Q274*Dati!$Q$5+SUM(V274:Y274)&lt;$K274,$Q274*Dati!$Q$5,$K274-SUM(V274:Y274))</f>
        <v>0</v>
      </c>
      <c r="AA274" s="35">
        <f>IF($Q274*Dati!$P$5+SUM(V274:Z274)&lt;$K274,$Q274*Dati!$P$5,$K274-SUM(V274:Z274))</f>
        <v>0</v>
      </c>
      <c r="AB274" s="35">
        <f>IF($Q274*Dati!$O$5+SUM(V274:AA274)&lt;$K274,$Q274*Dati!$O$5,$K274-SUM(V274:AA274))</f>
        <v>0</v>
      </c>
      <c r="AC274" s="35">
        <f>IF($Q274*Dati!$N$5+SUM(V274:AB274)&lt;$K274,$Q274*Dati!$N$5,$K274-SUM(V274:AB274))</f>
        <v>0</v>
      </c>
      <c r="AD274" s="35">
        <f>IF($P274*Dati!$Q$4+SUM(V274:AC274)&lt;$K274,$P274*Dati!$Q$4,$K274-SUM(V274:AC274))</f>
        <v>0</v>
      </c>
      <c r="AE274" s="35">
        <f>IF($P274*Dati!$P$4+SUM(V274:AD274)&lt;$K274,$P274*Dati!$P$4,$K274-SUM(V274:AD274))</f>
        <v>0</v>
      </c>
      <c r="AF274" s="35">
        <f>IF($P274*Dati!$O$4+SUM(V274:AE274)&lt;$K274,$P274*Dati!$O$4,$K274-SUM(V274:AE274))</f>
        <v>0</v>
      </c>
      <c r="AG274" s="35">
        <f>IF($P274*Dati!$N$4+SUM(V274:AF274)&lt;$K274,$P274*Dati!$N$4,$K274-SUM(V274:AF274))</f>
        <v>0</v>
      </c>
      <c r="AH274" s="35">
        <f>IF($O274*Dati!$Q$3+SUM(V274:AG274)&lt;$K274,$O274*Dati!$Q$3,$K274-SUM(V274:AG274))</f>
        <v>0</v>
      </c>
      <c r="AI274" s="35">
        <f>IF($O274*Dati!$P$3+SUM(V274:AH274)&lt;$K274,$O274*Dati!$P$3,$K274-SUM(V274:AH274))</f>
        <v>0</v>
      </c>
      <c r="AJ274" s="35">
        <f>IF($O274*Dati!$O$3+SUM(V274:AI274)&lt;$K274,$O274*Dati!$O$3,$K274-SUM(V274:AI274))</f>
        <v>0</v>
      </c>
      <c r="AK274" s="35">
        <f>IF($O274*Dati!$N$3+SUM(V274:AJ274)&lt;$K274,$O274*Dati!$N$3,$K274-SUM(V274:AJ274))</f>
        <v>0</v>
      </c>
      <c r="AL274" s="35">
        <f t="shared" si="98"/>
        <v>240</v>
      </c>
      <c r="AM274" s="3">
        <f>(V274*Dati!$U$6+W274*Dati!$T$6+X274*Dati!$S$6+Y274*Dati!$R$6)+(Z274*Dati!$U$5+AA274*Dati!$T$5+AB274*Dati!$S$5+AC274*Dati!$R$5)+(AD274*Dati!$U$4+AE274*Dati!$T$4+AF274*Dati!$S$4+AG274*Dati!$R$4)+(AH274*Dati!$U$3+AI274*Dati!$T$3+AJ274*Dati!$S$3+AK274*Dati!$R$3)</f>
        <v>91380</v>
      </c>
      <c r="AN274" s="34">
        <f t="shared" si="99"/>
        <v>1</v>
      </c>
      <c r="AO274" s="34">
        <f t="shared" si="100"/>
        <v>0</v>
      </c>
      <c r="AP274" s="34">
        <f t="shared" si="101"/>
        <v>0</v>
      </c>
      <c r="AQ274" s="34">
        <f t="shared" si="102"/>
        <v>0</v>
      </c>
      <c r="AR274" s="6">
        <f>AN274*Dati!$B$21+AO274*Dati!$B$22+AP274*Dati!$B$23+AQ274*Dati!$B$24</f>
        <v>2000</v>
      </c>
    </row>
    <row r="275" spans="1:44" x14ac:dyDescent="0.25">
      <c r="A275" s="49"/>
      <c r="B275" s="11">
        <f t="shared" si="107"/>
        <v>273</v>
      </c>
      <c r="C275" s="3">
        <f t="shared" si="108"/>
        <v>6537592.7666666536</v>
      </c>
      <c r="D275" s="3">
        <f t="shared" si="109"/>
        <v>41380</v>
      </c>
      <c r="E275" s="3">
        <f>IF(D275&gt;0,(IF(D275&lt;Dati!$B$46,D275*Dati!$B$47,Dati!$B$46*Dati!$B$47)+IF(IF(D275-Dati!$B$46&gt;0,D275-Dati!$B$46,0)&lt;(Dati!$C$46-Dati!$B$46),IF(D275-Dati!$B$46&gt;0,D275-Dati!$B$46,0)*Dati!$C$47,(Dati!$C$46-Dati!$B$46)*Dati!$C$47)+IF(IF(D275-Dati!$C$46&gt;0,D275-Dati!$C$46,0)&lt;(Dati!$D$46-Dati!$C$46),IF(D275-Dati!$C$46&gt;0,D275-Dati!$C$46,0)*Dati!$D$47,(Dati!$D$46-Dati!$C$46)*Dati!$D$47)+IF(IF(D275-Dati!$D$46&gt;0,D275-Dati!$D$46,0)&lt;(Dati!$E$46-Dati!$D$46),IF(D275-Dati!$D$46&gt;0,D275-Dati!$D$46,0)*Dati!$E$47,(Dati!$E$46-Dati!$D$46)*Dati!$E$47)+IF(D275-Dati!$E$46&gt;0,D275-Dati!$E$46,0)*Dati!$F$47),0)</f>
        <v>17224.233333333334</v>
      </c>
      <c r="F275" s="3">
        <f t="shared" si="104"/>
        <v>24155.766666666666</v>
      </c>
      <c r="G275" s="39">
        <f t="shared" si="110"/>
        <v>1</v>
      </c>
      <c r="H275" s="39">
        <f t="shared" si="110"/>
        <v>0</v>
      </c>
      <c r="I275" s="39">
        <f t="shared" si="110"/>
        <v>0</v>
      </c>
      <c r="J275" s="39">
        <f t="shared" si="110"/>
        <v>0</v>
      </c>
      <c r="K275" s="37">
        <f>G275*Dati!$F$9+H275*Dati!$F$10+I275*Dati!$F$11+Simulazione!J275*Dati!$F$12</f>
        <v>450</v>
      </c>
      <c r="L275" s="37">
        <f>G275*Dati!$H$9+H275*Dati!$H$10+I275*Dati!$H$11+Simulazione!J275*Dati!$H$12</f>
        <v>1</v>
      </c>
      <c r="M275" s="9">
        <f>G275*Dati!$E$9+H275*Dati!$E$10+I275*Dati!$E$11+Simulazione!J275*Dati!$E$12</f>
        <v>8000</v>
      </c>
      <c r="N275" s="9">
        <f>IF(G275-G274=0,0,(G275-G274)*Dati!$J$9)+IF(H275-H274=0,0,(H275-H274)*Dati!$J$10)+IF(I275-I274=0,0,(I275-I274)*Dati!$J$11)+IF(J275-J274=0,0,(J275-J274)*Dati!$J$12)</f>
        <v>0</v>
      </c>
      <c r="O275" s="34">
        <f t="shared" si="91"/>
        <v>0</v>
      </c>
      <c r="P275" s="34">
        <f t="shared" si="92"/>
        <v>0</v>
      </c>
      <c r="Q275" s="34">
        <f t="shared" si="93"/>
        <v>0</v>
      </c>
      <c r="R275" s="34">
        <f t="shared" si="94"/>
        <v>1</v>
      </c>
      <c r="S275" s="40">
        <f t="shared" si="105"/>
        <v>1</v>
      </c>
      <c r="T275" s="43">
        <f t="shared" si="106"/>
        <v>1</v>
      </c>
      <c r="U275" s="3">
        <f>O275*Dati!$B$3+Simulazione!P275*Dati!$B$4+Simulazione!Q275*Dati!$B$5+Simulazione!R275*Dati!$B$6</f>
        <v>40000</v>
      </c>
      <c r="V275" s="35">
        <f>IF(R275*Dati!$Q$6&lt;K275,R275*Dati!$Q$6,K275)</f>
        <v>108</v>
      </c>
      <c r="W275" s="35">
        <f>IF(R275*Dati!$P$6+SUM(V275:V275)&lt;K275,R275*Dati!$P$6,K275-SUM(V275:V275))</f>
        <v>132</v>
      </c>
      <c r="X275" s="35">
        <f>IF(R275*Dati!$O$6+SUM(V275:W275)&lt;K275,R275*Dati!$O$6,K275-SUM(V275:W275))</f>
        <v>0</v>
      </c>
      <c r="Y275" s="35">
        <f>IF(R275*Dati!$N$6+SUM(V275:X275)&lt;K275,R275*Dati!$N$6,K275-SUM(V275:X275))</f>
        <v>0</v>
      </c>
      <c r="Z275" s="35">
        <f>IF($Q275*Dati!$Q$5+SUM(V275:Y275)&lt;$K275,$Q275*Dati!$Q$5,$K275-SUM(V275:Y275))</f>
        <v>0</v>
      </c>
      <c r="AA275" s="35">
        <f>IF($Q275*Dati!$P$5+SUM(V275:Z275)&lt;$K275,$Q275*Dati!$P$5,$K275-SUM(V275:Z275))</f>
        <v>0</v>
      </c>
      <c r="AB275" s="35">
        <f>IF($Q275*Dati!$O$5+SUM(V275:AA275)&lt;$K275,$Q275*Dati!$O$5,$K275-SUM(V275:AA275))</f>
        <v>0</v>
      </c>
      <c r="AC275" s="35">
        <f>IF($Q275*Dati!$N$5+SUM(V275:AB275)&lt;$K275,$Q275*Dati!$N$5,$K275-SUM(V275:AB275))</f>
        <v>0</v>
      </c>
      <c r="AD275" s="35">
        <f>IF($P275*Dati!$Q$4+SUM(V275:AC275)&lt;$K275,$P275*Dati!$Q$4,$K275-SUM(V275:AC275))</f>
        <v>0</v>
      </c>
      <c r="AE275" s="35">
        <f>IF($P275*Dati!$P$4+SUM(V275:AD275)&lt;$K275,$P275*Dati!$P$4,$K275-SUM(V275:AD275))</f>
        <v>0</v>
      </c>
      <c r="AF275" s="35">
        <f>IF($P275*Dati!$O$4+SUM(V275:AE275)&lt;$K275,$P275*Dati!$O$4,$K275-SUM(V275:AE275))</f>
        <v>0</v>
      </c>
      <c r="AG275" s="35">
        <f>IF($P275*Dati!$N$4+SUM(V275:AF275)&lt;$K275,$P275*Dati!$N$4,$K275-SUM(V275:AF275))</f>
        <v>0</v>
      </c>
      <c r="AH275" s="35">
        <f>IF($O275*Dati!$Q$3+SUM(V275:AG275)&lt;$K275,$O275*Dati!$Q$3,$K275-SUM(V275:AG275))</f>
        <v>0</v>
      </c>
      <c r="AI275" s="35">
        <f>IF($O275*Dati!$P$3+SUM(V275:AH275)&lt;$K275,$O275*Dati!$P$3,$K275-SUM(V275:AH275))</f>
        <v>0</v>
      </c>
      <c r="AJ275" s="35">
        <f>IF($O275*Dati!$O$3+SUM(V275:AI275)&lt;$K275,$O275*Dati!$O$3,$K275-SUM(V275:AI275))</f>
        <v>0</v>
      </c>
      <c r="AK275" s="35">
        <f>IF($O275*Dati!$N$3+SUM(V275:AJ275)&lt;$K275,$O275*Dati!$N$3,$K275-SUM(V275:AJ275))</f>
        <v>0</v>
      </c>
      <c r="AL275" s="35">
        <f t="shared" si="98"/>
        <v>240</v>
      </c>
      <c r="AM275" s="3">
        <f>(V275*Dati!$U$6+W275*Dati!$T$6+X275*Dati!$S$6+Y275*Dati!$R$6)+(Z275*Dati!$U$5+AA275*Dati!$T$5+AB275*Dati!$S$5+AC275*Dati!$R$5)+(AD275*Dati!$U$4+AE275*Dati!$T$4+AF275*Dati!$S$4+AG275*Dati!$R$4)+(AH275*Dati!$U$3+AI275*Dati!$T$3+AJ275*Dati!$S$3+AK275*Dati!$R$3)</f>
        <v>91380</v>
      </c>
      <c r="AN275" s="34">
        <f t="shared" si="99"/>
        <v>1</v>
      </c>
      <c r="AO275" s="34">
        <f t="shared" si="100"/>
        <v>0</v>
      </c>
      <c r="AP275" s="34">
        <f t="shared" si="101"/>
        <v>0</v>
      </c>
      <c r="AQ275" s="34">
        <f t="shared" si="102"/>
        <v>0</v>
      </c>
      <c r="AR275" s="6">
        <f>AN275*Dati!$B$21+AO275*Dati!$B$22+AP275*Dati!$B$23+AQ275*Dati!$B$24</f>
        <v>2000</v>
      </c>
    </row>
    <row r="276" spans="1:44" x14ac:dyDescent="0.25">
      <c r="A276" s="49"/>
      <c r="B276" s="11">
        <f t="shared" si="107"/>
        <v>274</v>
      </c>
      <c r="C276" s="3">
        <f t="shared" si="108"/>
        <v>6561748.5333333202</v>
      </c>
      <c r="D276" s="3">
        <f t="shared" si="109"/>
        <v>41380</v>
      </c>
      <c r="E276" s="3">
        <f>IF(D276&gt;0,(IF(D276&lt;Dati!$B$46,D276*Dati!$B$47,Dati!$B$46*Dati!$B$47)+IF(IF(D276-Dati!$B$46&gt;0,D276-Dati!$B$46,0)&lt;(Dati!$C$46-Dati!$B$46),IF(D276-Dati!$B$46&gt;0,D276-Dati!$B$46,0)*Dati!$C$47,(Dati!$C$46-Dati!$B$46)*Dati!$C$47)+IF(IF(D276-Dati!$C$46&gt;0,D276-Dati!$C$46,0)&lt;(Dati!$D$46-Dati!$C$46),IF(D276-Dati!$C$46&gt;0,D276-Dati!$C$46,0)*Dati!$D$47,(Dati!$D$46-Dati!$C$46)*Dati!$D$47)+IF(IF(D276-Dati!$D$46&gt;0,D276-Dati!$D$46,0)&lt;(Dati!$E$46-Dati!$D$46),IF(D276-Dati!$D$46&gt;0,D276-Dati!$D$46,0)*Dati!$E$47,(Dati!$E$46-Dati!$D$46)*Dati!$E$47)+IF(D276-Dati!$E$46&gt;0,D276-Dati!$E$46,0)*Dati!$F$47),0)</f>
        <v>17224.233333333334</v>
      </c>
      <c r="F276" s="3">
        <f t="shared" si="104"/>
        <v>24155.766666666666</v>
      </c>
      <c r="G276" s="39">
        <f t="shared" si="110"/>
        <v>1</v>
      </c>
      <c r="H276" s="39">
        <f t="shared" si="110"/>
        <v>0</v>
      </c>
      <c r="I276" s="39">
        <f t="shared" si="110"/>
        <v>0</v>
      </c>
      <c r="J276" s="39">
        <f t="shared" si="110"/>
        <v>0</v>
      </c>
      <c r="K276" s="37">
        <f>G276*Dati!$F$9+H276*Dati!$F$10+I276*Dati!$F$11+Simulazione!J276*Dati!$F$12</f>
        <v>450</v>
      </c>
      <c r="L276" s="37">
        <f>G276*Dati!$H$9+H276*Dati!$H$10+I276*Dati!$H$11+Simulazione!J276*Dati!$H$12</f>
        <v>1</v>
      </c>
      <c r="M276" s="9">
        <f>G276*Dati!$E$9+H276*Dati!$E$10+I276*Dati!$E$11+Simulazione!J276*Dati!$E$12</f>
        <v>8000</v>
      </c>
      <c r="N276" s="9">
        <f>IF(G276-G275=0,0,(G276-G275)*Dati!$J$9)+IF(H276-H275=0,0,(H276-H275)*Dati!$J$10)+IF(I276-I275=0,0,(I276-I275)*Dati!$J$11)+IF(J276-J275=0,0,(J276-J275)*Dati!$J$12)</f>
        <v>0</v>
      </c>
      <c r="O276" s="34">
        <f t="shared" si="91"/>
        <v>0</v>
      </c>
      <c r="P276" s="34">
        <f t="shared" si="92"/>
        <v>0</v>
      </c>
      <c r="Q276" s="34">
        <f t="shared" si="93"/>
        <v>0</v>
      </c>
      <c r="R276" s="34">
        <f t="shared" si="94"/>
        <v>1</v>
      </c>
      <c r="S276" s="40">
        <f t="shared" si="105"/>
        <v>1</v>
      </c>
      <c r="T276" s="43">
        <f t="shared" si="106"/>
        <v>1</v>
      </c>
      <c r="U276" s="3">
        <f>O276*Dati!$B$3+Simulazione!P276*Dati!$B$4+Simulazione!Q276*Dati!$B$5+Simulazione!R276*Dati!$B$6</f>
        <v>40000</v>
      </c>
      <c r="V276" s="35">
        <f>IF(R276*Dati!$Q$6&lt;K276,R276*Dati!$Q$6,K276)</f>
        <v>108</v>
      </c>
      <c r="W276" s="35">
        <f>IF(R276*Dati!$P$6+SUM(V276:V276)&lt;K276,R276*Dati!$P$6,K276-SUM(V276:V276))</f>
        <v>132</v>
      </c>
      <c r="X276" s="35">
        <f>IF(R276*Dati!$O$6+SUM(V276:W276)&lt;K276,R276*Dati!$O$6,K276-SUM(V276:W276))</f>
        <v>0</v>
      </c>
      <c r="Y276" s="35">
        <f>IF(R276*Dati!$N$6+SUM(V276:X276)&lt;K276,R276*Dati!$N$6,K276-SUM(V276:X276))</f>
        <v>0</v>
      </c>
      <c r="Z276" s="35">
        <f>IF($Q276*Dati!$Q$5+SUM(V276:Y276)&lt;$K276,$Q276*Dati!$Q$5,$K276-SUM(V276:Y276))</f>
        <v>0</v>
      </c>
      <c r="AA276" s="35">
        <f>IF($Q276*Dati!$P$5+SUM(V276:Z276)&lt;$K276,$Q276*Dati!$P$5,$K276-SUM(V276:Z276))</f>
        <v>0</v>
      </c>
      <c r="AB276" s="35">
        <f>IF($Q276*Dati!$O$5+SUM(V276:AA276)&lt;$K276,$Q276*Dati!$O$5,$K276-SUM(V276:AA276))</f>
        <v>0</v>
      </c>
      <c r="AC276" s="35">
        <f>IF($Q276*Dati!$N$5+SUM(V276:AB276)&lt;$K276,$Q276*Dati!$N$5,$K276-SUM(V276:AB276))</f>
        <v>0</v>
      </c>
      <c r="AD276" s="35">
        <f>IF($P276*Dati!$Q$4+SUM(V276:AC276)&lt;$K276,$P276*Dati!$Q$4,$K276-SUM(V276:AC276))</f>
        <v>0</v>
      </c>
      <c r="AE276" s="35">
        <f>IF($P276*Dati!$P$4+SUM(V276:AD276)&lt;$K276,$P276*Dati!$P$4,$K276-SUM(V276:AD276))</f>
        <v>0</v>
      </c>
      <c r="AF276" s="35">
        <f>IF($P276*Dati!$O$4+SUM(V276:AE276)&lt;$K276,$P276*Dati!$O$4,$K276-SUM(V276:AE276))</f>
        <v>0</v>
      </c>
      <c r="AG276" s="35">
        <f>IF($P276*Dati!$N$4+SUM(V276:AF276)&lt;$K276,$P276*Dati!$N$4,$K276-SUM(V276:AF276))</f>
        <v>0</v>
      </c>
      <c r="AH276" s="35">
        <f>IF($O276*Dati!$Q$3+SUM(V276:AG276)&lt;$K276,$O276*Dati!$Q$3,$K276-SUM(V276:AG276))</f>
        <v>0</v>
      </c>
      <c r="AI276" s="35">
        <f>IF($O276*Dati!$P$3+SUM(V276:AH276)&lt;$K276,$O276*Dati!$P$3,$K276-SUM(V276:AH276))</f>
        <v>0</v>
      </c>
      <c r="AJ276" s="35">
        <f>IF($O276*Dati!$O$3+SUM(V276:AI276)&lt;$K276,$O276*Dati!$O$3,$K276-SUM(V276:AI276))</f>
        <v>0</v>
      </c>
      <c r="AK276" s="35">
        <f>IF($O276*Dati!$N$3+SUM(V276:AJ276)&lt;$K276,$O276*Dati!$N$3,$K276-SUM(V276:AJ276))</f>
        <v>0</v>
      </c>
      <c r="AL276" s="35">
        <f t="shared" si="98"/>
        <v>240</v>
      </c>
      <c r="AM276" s="3">
        <f>(V276*Dati!$U$6+W276*Dati!$T$6+X276*Dati!$S$6+Y276*Dati!$R$6)+(Z276*Dati!$U$5+AA276*Dati!$T$5+AB276*Dati!$S$5+AC276*Dati!$R$5)+(AD276*Dati!$U$4+AE276*Dati!$T$4+AF276*Dati!$S$4+AG276*Dati!$R$4)+(AH276*Dati!$U$3+AI276*Dati!$T$3+AJ276*Dati!$S$3+AK276*Dati!$R$3)</f>
        <v>91380</v>
      </c>
      <c r="AN276" s="34">
        <f t="shared" si="99"/>
        <v>1</v>
      </c>
      <c r="AO276" s="34">
        <f t="shared" si="100"/>
        <v>0</v>
      </c>
      <c r="AP276" s="34">
        <f t="shared" si="101"/>
        <v>0</v>
      </c>
      <c r="AQ276" s="34">
        <f t="shared" si="102"/>
        <v>0</v>
      </c>
      <c r="AR276" s="6">
        <f>AN276*Dati!$B$21+AO276*Dati!$B$22+AP276*Dati!$B$23+AQ276*Dati!$B$24</f>
        <v>2000</v>
      </c>
    </row>
    <row r="277" spans="1:44" x14ac:dyDescent="0.25">
      <c r="A277" s="49"/>
      <c r="B277" s="11">
        <f t="shared" si="107"/>
        <v>275</v>
      </c>
      <c r="C277" s="3">
        <f t="shared" si="108"/>
        <v>6585904.2999999868</v>
      </c>
      <c r="D277" s="3">
        <f t="shared" si="109"/>
        <v>41380</v>
      </c>
      <c r="E277" s="3">
        <f>IF(D277&gt;0,(IF(D277&lt;Dati!$B$46,D277*Dati!$B$47,Dati!$B$46*Dati!$B$47)+IF(IF(D277-Dati!$B$46&gt;0,D277-Dati!$B$46,0)&lt;(Dati!$C$46-Dati!$B$46),IF(D277-Dati!$B$46&gt;0,D277-Dati!$B$46,0)*Dati!$C$47,(Dati!$C$46-Dati!$B$46)*Dati!$C$47)+IF(IF(D277-Dati!$C$46&gt;0,D277-Dati!$C$46,0)&lt;(Dati!$D$46-Dati!$C$46),IF(D277-Dati!$C$46&gt;0,D277-Dati!$C$46,0)*Dati!$D$47,(Dati!$D$46-Dati!$C$46)*Dati!$D$47)+IF(IF(D277-Dati!$D$46&gt;0,D277-Dati!$D$46,0)&lt;(Dati!$E$46-Dati!$D$46),IF(D277-Dati!$D$46&gt;0,D277-Dati!$D$46,0)*Dati!$E$47,(Dati!$E$46-Dati!$D$46)*Dati!$E$47)+IF(D277-Dati!$E$46&gt;0,D277-Dati!$E$46,0)*Dati!$F$47),0)</f>
        <v>17224.233333333334</v>
      </c>
      <c r="F277" s="3">
        <f t="shared" si="104"/>
        <v>24155.766666666666</v>
      </c>
      <c r="G277" s="39">
        <f t="shared" ref="G277:J292" si="112">G276</f>
        <v>1</v>
      </c>
      <c r="H277" s="39">
        <f t="shared" si="112"/>
        <v>0</v>
      </c>
      <c r="I277" s="39">
        <f t="shared" si="112"/>
        <v>0</v>
      </c>
      <c r="J277" s="39">
        <f t="shared" si="112"/>
        <v>0</v>
      </c>
      <c r="K277" s="37">
        <f>G277*Dati!$F$9+H277*Dati!$F$10+I277*Dati!$F$11+Simulazione!J277*Dati!$F$12</f>
        <v>450</v>
      </c>
      <c r="L277" s="37">
        <f>G277*Dati!$H$9+H277*Dati!$H$10+I277*Dati!$H$11+Simulazione!J277*Dati!$H$12</f>
        <v>1</v>
      </c>
      <c r="M277" s="9">
        <f>G277*Dati!$E$9+H277*Dati!$E$10+I277*Dati!$E$11+Simulazione!J277*Dati!$E$12</f>
        <v>8000</v>
      </c>
      <c r="N277" s="9">
        <f>IF(G277-G276=0,0,(G277-G276)*Dati!$J$9)+IF(H277-H276=0,0,(H277-H276)*Dati!$J$10)+IF(I277-I276=0,0,(I277-I276)*Dati!$J$11)+IF(J277-J276=0,0,(J277-J276)*Dati!$J$12)</f>
        <v>0</v>
      </c>
      <c r="O277" s="34">
        <f t="shared" si="91"/>
        <v>0</v>
      </c>
      <c r="P277" s="34">
        <f t="shared" si="92"/>
        <v>0</v>
      </c>
      <c r="Q277" s="34">
        <f t="shared" si="93"/>
        <v>0</v>
      </c>
      <c r="R277" s="34">
        <f t="shared" si="94"/>
        <v>1</v>
      </c>
      <c r="S277" s="40">
        <f t="shared" si="105"/>
        <v>1</v>
      </c>
      <c r="T277" s="43">
        <f t="shared" si="106"/>
        <v>1</v>
      </c>
      <c r="U277" s="3">
        <f>O277*Dati!$B$3+Simulazione!P277*Dati!$B$4+Simulazione!Q277*Dati!$B$5+Simulazione!R277*Dati!$B$6</f>
        <v>40000</v>
      </c>
      <c r="V277" s="35">
        <f>IF(R277*Dati!$Q$6&lt;K277,R277*Dati!$Q$6,K277)</f>
        <v>108</v>
      </c>
      <c r="W277" s="35">
        <f>IF(R277*Dati!$P$6+SUM(V277:V277)&lt;K277,R277*Dati!$P$6,K277-SUM(V277:V277))</f>
        <v>132</v>
      </c>
      <c r="X277" s="35">
        <f>IF(R277*Dati!$O$6+SUM(V277:W277)&lt;K277,R277*Dati!$O$6,K277-SUM(V277:W277))</f>
        <v>0</v>
      </c>
      <c r="Y277" s="35">
        <f>IF(R277*Dati!$N$6+SUM(V277:X277)&lt;K277,R277*Dati!$N$6,K277-SUM(V277:X277))</f>
        <v>0</v>
      </c>
      <c r="Z277" s="35">
        <f>IF($Q277*Dati!$Q$5+SUM(V277:Y277)&lt;$K277,$Q277*Dati!$Q$5,$K277-SUM(V277:Y277))</f>
        <v>0</v>
      </c>
      <c r="AA277" s="35">
        <f>IF($Q277*Dati!$P$5+SUM(V277:Z277)&lt;$K277,$Q277*Dati!$P$5,$K277-SUM(V277:Z277))</f>
        <v>0</v>
      </c>
      <c r="AB277" s="35">
        <f>IF($Q277*Dati!$O$5+SUM(V277:AA277)&lt;$K277,$Q277*Dati!$O$5,$K277-SUM(V277:AA277))</f>
        <v>0</v>
      </c>
      <c r="AC277" s="35">
        <f>IF($Q277*Dati!$N$5+SUM(V277:AB277)&lt;$K277,$Q277*Dati!$N$5,$K277-SUM(V277:AB277))</f>
        <v>0</v>
      </c>
      <c r="AD277" s="35">
        <f>IF($P277*Dati!$Q$4+SUM(V277:AC277)&lt;$K277,$P277*Dati!$Q$4,$K277-SUM(V277:AC277))</f>
        <v>0</v>
      </c>
      <c r="AE277" s="35">
        <f>IF($P277*Dati!$P$4+SUM(V277:AD277)&lt;$K277,$P277*Dati!$P$4,$K277-SUM(V277:AD277))</f>
        <v>0</v>
      </c>
      <c r="AF277" s="35">
        <f>IF($P277*Dati!$O$4+SUM(V277:AE277)&lt;$K277,$P277*Dati!$O$4,$K277-SUM(V277:AE277))</f>
        <v>0</v>
      </c>
      <c r="AG277" s="35">
        <f>IF($P277*Dati!$N$4+SUM(V277:AF277)&lt;$K277,$P277*Dati!$N$4,$K277-SUM(V277:AF277))</f>
        <v>0</v>
      </c>
      <c r="AH277" s="35">
        <f>IF($O277*Dati!$Q$3+SUM(V277:AG277)&lt;$K277,$O277*Dati!$Q$3,$K277-SUM(V277:AG277))</f>
        <v>0</v>
      </c>
      <c r="AI277" s="35">
        <f>IF($O277*Dati!$P$3+SUM(V277:AH277)&lt;$K277,$O277*Dati!$P$3,$K277-SUM(V277:AH277))</f>
        <v>0</v>
      </c>
      <c r="AJ277" s="35">
        <f>IF($O277*Dati!$O$3+SUM(V277:AI277)&lt;$K277,$O277*Dati!$O$3,$K277-SUM(V277:AI277))</f>
        <v>0</v>
      </c>
      <c r="AK277" s="35">
        <f>IF($O277*Dati!$N$3+SUM(V277:AJ277)&lt;$K277,$O277*Dati!$N$3,$K277-SUM(V277:AJ277))</f>
        <v>0</v>
      </c>
      <c r="AL277" s="35">
        <f t="shared" si="98"/>
        <v>240</v>
      </c>
      <c r="AM277" s="3">
        <f>(V277*Dati!$U$6+W277*Dati!$T$6+X277*Dati!$S$6+Y277*Dati!$R$6)+(Z277*Dati!$U$5+AA277*Dati!$T$5+AB277*Dati!$S$5+AC277*Dati!$R$5)+(AD277*Dati!$U$4+AE277*Dati!$T$4+AF277*Dati!$S$4+AG277*Dati!$R$4)+(AH277*Dati!$U$3+AI277*Dati!$T$3+AJ277*Dati!$S$3+AK277*Dati!$R$3)</f>
        <v>91380</v>
      </c>
      <c r="AN277" s="34">
        <f t="shared" si="99"/>
        <v>1</v>
      </c>
      <c r="AO277" s="34">
        <f t="shared" si="100"/>
        <v>0</v>
      </c>
      <c r="AP277" s="34">
        <f t="shared" si="101"/>
        <v>0</v>
      </c>
      <c r="AQ277" s="34">
        <f t="shared" si="102"/>
        <v>0</v>
      </c>
      <c r="AR277" s="6">
        <f>AN277*Dati!$B$21+AO277*Dati!$B$22+AP277*Dati!$B$23+AQ277*Dati!$B$24</f>
        <v>2000</v>
      </c>
    </row>
    <row r="278" spans="1:44" x14ac:dyDescent="0.25">
      <c r="A278" s="50"/>
      <c r="B278" s="11">
        <f t="shared" si="107"/>
        <v>276</v>
      </c>
      <c r="C278" s="3">
        <f t="shared" si="108"/>
        <v>6610060.0666666534</v>
      </c>
      <c r="D278" s="3">
        <f t="shared" si="109"/>
        <v>41380</v>
      </c>
      <c r="E278" s="3">
        <f>IF(D278&gt;0,(IF(D278&lt;Dati!$B$46,D278*Dati!$B$47,Dati!$B$46*Dati!$B$47)+IF(IF(D278-Dati!$B$46&gt;0,D278-Dati!$B$46,0)&lt;(Dati!$C$46-Dati!$B$46),IF(D278-Dati!$B$46&gt;0,D278-Dati!$B$46,0)*Dati!$C$47,(Dati!$C$46-Dati!$B$46)*Dati!$C$47)+IF(IF(D278-Dati!$C$46&gt;0,D278-Dati!$C$46,0)&lt;(Dati!$D$46-Dati!$C$46),IF(D278-Dati!$C$46&gt;0,D278-Dati!$C$46,0)*Dati!$D$47,(Dati!$D$46-Dati!$C$46)*Dati!$D$47)+IF(IF(D278-Dati!$D$46&gt;0,D278-Dati!$D$46,0)&lt;(Dati!$E$46-Dati!$D$46),IF(D278-Dati!$D$46&gt;0,D278-Dati!$D$46,0)*Dati!$E$47,(Dati!$E$46-Dati!$D$46)*Dati!$E$47)+IF(D278-Dati!$E$46&gt;0,D278-Dati!$E$46,0)*Dati!$F$47),0)</f>
        <v>17224.233333333334</v>
      </c>
      <c r="F278" s="3">
        <f t="shared" si="104"/>
        <v>24155.766666666666</v>
      </c>
      <c r="G278" s="39">
        <f t="shared" si="112"/>
        <v>1</v>
      </c>
      <c r="H278" s="39">
        <f t="shared" si="112"/>
        <v>0</v>
      </c>
      <c r="I278" s="39">
        <f t="shared" si="112"/>
        <v>0</v>
      </c>
      <c r="J278" s="39">
        <f t="shared" si="112"/>
        <v>0</v>
      </c>
      <c r="K278" s="37">
        <f>G278*Dati!$F$9+H278*Dati!$F$10+I278*Dati!$F$11+Simulazione!J278*Dati!$F$12</f>
        <v>450</v>
      </c>
      <c r="L278" s="37">
        <f>G278*Dati!$H$9+H278*Dati!$H$10+I278*Dati!$H$11+Simulazione!J278*Dati!$H$12</f>
        <v>1</v>
      </c>
      <c r="M278" s="9">
        <f>G278*Dati!$E$9+H278*Dati!$E$10+I278*Dati!$E$11+Simulazione!J278*Dati!$E$12</f>
        <v>8000</v>
      </c>
      <c r="N278" s="9">
        <f>IF(G278-G277=0,0,(G278-G277)*Dati!$J$9)+IF(H278-H277=0,0,(H278-H277)*Dati!$J$10)+IF(I278-I277=0,0,(I278-I277)*Dati!$J$11)+IF(J278-J277=0,0,(J278-J277)*Dati!$J$12)</f>
        <v>0</v>
      </c>
      <c r="O278" s="34">
        <f t="shared" ref="O278:R293" si="113">O277</f>
        <v>0</v>
      </c>
      <c r="P278" s="34">
        <f t="shared" si="113"/>
        <v>0</v>
      </c>
      <c r="Q278" s="34">
        <f t="shared" si="113"/>
        <v>0</v>
      </c>
      <c r="R278" s="34">
        <f t="shared" si="113"/>
        <v>1</v>
      </c>
      <c r="S278" s="40">
        <f t="shared" si="105"/>
        <v>1</v>
      </c>
      <c r="T278" s="43">
        <f t="shared" si="106"/>
        <v>1</v>
      </c>
      <c r="U278" s="3">
        <f>O278*Dati!$B$3+Simulazione!P278*Dati!$B$4+Simulazione!Q278*Dati!$B$5+Simulazione!R278*Dati!$B$6</f>
        <v>40000</v>
      </c>
      <c r="V278" s="35">
        <f>IF(R278*Dati!$Q$6&lt;K278,R278*Dati!$Q$6,K278)</f>
        <v>108</v>
      </c>
      <c r="W278" s="35">
        <f>IF(R278*Dati!$P$6+SUM(V278:V278)&lt;K278,R278*Dati!$P$6,K278-SUM(V278:V278))</f>
        <v>132</v>
      </c>
      <c r="X278" s="35">
        <f>IF(R278*Dati!$O$6+SUM(V278:W278)&lt;K278,R278*Dati!$O$6,K278-SUM(V278:W278))</f>
        <v>0</v>
      </c>
      <c r="Y278" s="35">
        <f>IF(R278*Dati!$N$6+SUM(V278:X278)&lt;K278,R278*Dati!$N$6,K278-SUM(V278:X278))</f>
        <v>0</v>
      </c>
      <c r="Z278" s="35">
        <f>IF($Q278*Dati!$Q$5+SUM(V278:Y278)&lt;$K278,$Q278*Dati!$Q$5,$K278-SUM(V278:Y278))</f>
        <v>0</v>
      </c>
      <c r="AA278" s="35">
        <f>IF($Q278*Dati!$P$5+SUM(V278:Z278)&lt;$K278,$Q278*Dati!$P$5,$K278-SUM(V278:Z278))</f>
        <v>0</v>
      </c>
      <c r="AB278" s="35">
        <f>IF($Q278*Dati!$O$5+SUM(V278:AA278)&lt;$K278,$Q278*Dati!$O$5,$K278-SUM(V278:AA278))</f>
        <v>0</v>
      </c>
      <c r="AC278" s="35">
        <f>IF($Q278*Dati!$N$5+SUM(V278:AB278)&lt;$K278,$Q278*Dati!$N$5,$K278-SUM(V278:AB278))</f>
        <v>0</v>
      </c>
      <c r="AD278" s="35">
        <f>IF($P278*Dati!$Q$4+SUM(V278:AC278)&lt;$K278,$P278*Dati!$Q$4,$K278-SUM(V278:AC278))</f>
        <v>0</v>
      </c>
      <c r="AE278" s="35">
        <f>IF($P278*Dati!$P$4+SUM(V278:AD278)&lt;$K278,$P278*Dati!$P$4,$K278-SUM(V278:AD278))</f>
        <v>0</v>
      </c>
      <c r="AF278" s="35">
        <f>IF($P278*Dati!$O$4+SUM(V278:AE278)&lt;$K278,$P278*Dati!$O$4,$K278-SUM(V278:AE278))</f>
        <v>0</v>
      </c>
      <c r="AG278" s="35">
        <f>IF($P278*Dati!$N$4+SUM(V278:AF278)&lt;$K278,$P278*Dati!$N$4,$K278-SUM(V278:AF278))</f>
        <v>0</v>
      </c>
      <c r="AH278" s="35">
        <f>IF($O278*Dati!$Q$3+SUM(V278:AG278)&lt;$K278,$O278*Dati!$Q$3,$K278-SUM(V278:AG278))</f>
        <v>0</v>
      </c>
      <c r="AI278" s="35">
        <f>IF($O278*Dati!$P$3+SUM(V278:AH278)&lt;$K278,$O278*Dati!$P$3,$K278-SUM(V278:AH278))</f>
        <v>0</v>
      </c>
      <c r="AJ278" s="35">
        <f>IF($O278*Dati!$O$3+SUM(V278:AI278)&lt;$K278,$O278*Dati!$O$3,$K278-SUM(V278:AI278))</f>
        <v>0</v>
      </c>
      <c r="AK278" s="35">
        <f>IF($O278*Dati!$N$3+SUM(V278:AJ278)&lt;$K278,$O278*Dati!$N$3,$K278-SUM(V278:AJ278))</f>
        <v>0</v>
      </c>
      <c r="AL278" s="35">
        <f t="shared" si="98"/>
        <v>240</v>
      </c>
      <c r="AM278" s="3">
        <f>(V278*Dati!$U$6+W278*Dati!$T$6+X278*Dati!$S$6+Y278*Dati!$R$6)+(Z278*Dati!$U$5+AA278*Dati!$T$5+AB278*Dati!$S$5+AC278*Dati!$R$5)+(AD278*Dati!$U$4+AE278*Dati!$T$4+AF278*Dati!$S$4+AG278*Dati!$R$4)+(AH278*Dati!$U$3+AI278*Dati!$T$3+AJ278*Dati!$S$3+AK278*Dati!$R$3)</f>
        <v>91380</v>
      </c>
      <c r="AN278" s="34">
        <f t="shared" si="99"/>
        <v>1</v>
      </c>
      <c r="AO278" s="34">
        <f t="shared" si="100"/>
        <v>0</v>
      </c>
      <c r="AP278" s="34">
        <f t="shared" si="101"/>
        <v>0</v>
      </c>
      <c r="AQ278" s="34">
        <f t="shared" si="102"/>
        <v>0</v>
      </c>
      <c r="AR278" s="6">
        <f>AN278*Dati!$B$21+AO278*Dati!$B$22+AP278*Dati!$B$23+AQ278*Dati!$B$24</f>
        <v>2000</v>
      </c>
    </row>
    <row r="279" spans="1:44" ht="15" customHeight="1" x14ac:dyDescent="0.25">
      <c r="A279" s="48">
        <f t="shared" ref="A279" si="114">A267+1</f>
        <v>24</v>
      </c>
      <c r="B279" s="11">
        <f t="shared" si="107"/>
        <v>277</v>
      </c>
      <c r="C279" s="3">
        <f t="shared" si="108"/>
        <v>6634215.83333332</v>
      </c>
      <c r="D279" s="3">
        <f t="shared" si="109"/>
        <v>41380</v>
      </c>
      <c r="E279" s="3">
        <f>IF(D279&gt;0,(IF(D279&lt;Dati!$B$46,D279*Dati!$B$47,Dati!$B$46*Dati!$B$47)+IF(IF(D279-Dati!$B$46&gt;0,D279-Dati!$B$46,0)&lt;(Dati!$C$46-Dati!$B$46),IF(D279-Dati!$B$46&gt;0,D279-Dati!$B$46,0)*Dati!$C$47,(Dati!$C$46-Dati!$B$46)*Dati!$C$47)+IF(IF(D279-Dati!$C$46&gt;0,D279-Dati!$C$46,0)&lt;(Dati!$D$46-Dati!$C$46),IF(D279-Dati!$C$46&gt;0,D279-Dati!$C$46,0)*Dati!$D$47,(Dati!$D$46-Dati!$C$46)*Dati!$D$47)+IF(IF(D279-Dati!$D$46&gt;0,D279-Dati!$D$46,0)&lt;(Dati!$E$46-Dati!$D$46),IF(D279-Dati!$D$46&gt;0,D279-Dati!$D$46,0)*Dati!$E$47,(Dati!$E$46-Dati!$D$46)*Dati!$E$47)+IF(D279-Dati!$E$46&gt;0,D279-Dati!$E$46,0)*Dati!$F$47),0)</f>
        <v>17224.233333333334</v>
      </c>
      <c r="F279" s="3">
        <f t="shared" si="104"/>
        <v>24155.766666666666</v>
      </c>
      <c r="G279" s="39">
        <f t="shared" si="112"/>
        <v>1</v>
      </c>
      <c r="H279" s="39">
        <f t="shared" si="112"/>
        <v>0</v>
      </c>
      <c r="I279" s="39">
        <f t="shared" si="112"/>
        <v>0</v>
      </c>
      <c r="J279" s="39">
        <f t="shared" si="112"/>
        <v>0</v>
      </c>
      <c r="K279" s="37">
        <f>G279*Dati!$F$9+H279*Dati!$F$10+I279*Dati!$F$11+Simulazione!J279*Dati!$F$12</f>
        <v>450</v>
      </c>
      <c r="L279" s="37">
        <f>G279*Dati!$H$9+H279*Dati!$H$10+I279*Dati!$H$11+Simulazione!J279*Dati!$H$12</f>
        <v>1</v>
      </c>
      <c r="M279" s="9">
        <f>G279*Dati!$E$9+H279*Dati!$E$10+I279*Dati!$E$11+Simulazione!J279*Dati!$E$12</f>
        <v>8000</v>
      </c>
      <c r="N279" s="9">
        <f>IF(G279-G278=0,0,(G279-G278)*Dati!$J$9)+IF(H279-H278=0,0,(H279-H278)*Dati!$J$10)+IF(I279-I278=0,0,(I279-I278)*Dati!$J$11)+IF(J279-J278=0,0,(J279-J278)*Dati!$J$12)</f>
        <v>0</v>
      </c>
      <c r="O279" s="34">
        <f t="shared" si="113"/>
        <v>0</v>
      </c>
      <c r="P279" s="34">
        <f t="shared" si="113"/>
        <v>0</v>
      </c>
      <c r="Q279" s="34">
        <f t="shared" si="113"/>
        <v>0</v>
      </c>
      <c r="R279" s="34">
        <f t="shared" si="113"/>
        <v>1</v>
      </c>
      <c r="S279" s="40">
        <f t="shared" si="105"/>
        <v>1</v>
      </c>
      <c r="T279" s="43">
        <f t="shared" si="106"/>
        <v>1</v>
      </c>
      <c r="U279" s="3">
        <f>O279*Dati!$B$3+Simulazione!P279*Dati!$B$4+Simulazione!Q279*Dati!$B$5+Simulazione!R279*Dati!$B$6</f>
        <v>40000</v>
      </c>
      <c r="V279" s="35">
        <f>IF(R279*Dati!$Q$6&lt;K279,R279*Dati!$Q$6,K279)</f>
        <v>108</v>
      </c>
      <c r="W279" s="35">
        <f>IF(R279*Dati!$P$6+SUM(V279:V279)&lt;K279,R279*Dati!$P$6,K279-SUM(V279:V279))</f>
        <v>132</v>
      </c>
      <c r="X279" s="35">
        <f>IF(R279*Dati!$O$6+SUM(V279:W279)&lt;K279,R279*Dati!$O$6,K279-SUM(V279:W279))</f>
        <v>0</v>
      </c>
      <c r="Y279" s="35">
        <f>IF(R279*Dati!$N$6+SUM(V279:X279)&lt;K279,R279*Dati!$N$6,K279-SUM(V279:X279))</f>
        <v>0</v>
      </c>
      <c r="Z279" s="35">
        <f>IF($Q279*Dati!$Q$5+SUM(V279:Y279)&lt;$K279,$Q279*Dati!$Q$5,$K279-SUM(V279:Y279))</f>
        <v>0</v>
      </c>
      <c r="AA279" s="35">
        <f>IF($Q279*Dati!$P$5+SUM(V279:Z279)&lt;$K279,$Q279*Dati!$P$5,$K279-SUM(V279:Z279))</f>
        <v>0</v>
      </c>
      <c r="AB279" s="35">
        <f>IF($Q279*Dati!$O$5+SUM(V279:AA279)&lt;$K279,$Q279*Dati!$O$5,$K279-SUM(V279:AA279))</f>
        <v>0</v>
      </c>
      <c r="AC279" s="35">
        <f>IF($Q279*Dati!$N$5+SUM(V279:AB279)&lt;$K279,$Q279*Dati!$N$5,$K279-SUM(V279:AB279))</f>
        <v>0</v>
      </c>
      <c r="AD279" s="35">
        <f>IF($P279*Dati!$Q$4+SUM(V279:AC279)&lt;$K279,$P279*Dati!$Q$4,$K279-SUM(V279:AC279))</f>
        <v>0</v>
      </c>
      <c r="AE279" s="35">
        <f>IF($P279*Dati!$P$4+SUM(V279:AD279)&lt;$K279,$P279*Dati!$P$4,$K279-SUM(V279:AD279))</f>
        <v>0</v>
      </c>
      <c r="AF279" s="35">
        <f>IF($P279*Dati!$O$4+SUM(V279:AE279)&lt;$K279,$P279*Dati!$O$4,$K279-SUM(V279:AE279))</f>
        <v>0</v>
      </c>
      <c r="AG279" s="35">
        <f>IF($P279*Dati!$N$4+SUM(V279:AF279)&lt;$K279,$P279*Dati!$N$4,$K279-SUM(V279:AF279))</f>
        <v>0</v>
      </c>
      <c r="AH279" s="35">
        <f>IF($O279*Dati!$Q$3+SUM(V279:AG279)&lt;$K279,$O279*Dati!$Q$3,$K279-SUM(V279:AG279))</f>
        <v>0</v>
      </c>
      <c r="AI279" s="35">
        <f>IF($O279*Dati!$P$3+SUM(V279:AH279)&lt;$K279,$O279*Dati!$P$3,$K279-SUM(V279:AH279))</f>
        <v>0</v>
      </c>
      <c r="AJ279" s="35">
        <f>IF($O279*Dati!$O$3+SUM(V279:AI279)&lt;$K279,$O279*Dati!$O$3,$K279-SUM(V279:AI279))</f>
        <v>0</v>
      </c>
      <c r="AK279" s="35">
        <f>IF($O279*Dati!$N$3+SUM(V279:AJ279)&lt;$K279,$O279*Dati!$N$3,$K279-SUM(V279:AJ279))</f>
        <v>0</v>
      </c>
      <c r="AL279" s="35">
        <f t="shared" si="98"/>
        <v>240</v>
      </c>
      <c r="AM279" s="3">
        <f>(V279*Dati!$U$6+W279*Dati!$T$6+X279*Dati!$S$6+Y279*Dati!$R$6)+(Z279*Dati!$U$5+AA279*Dati!$T$5+AB279*Dati!$S$5+AC279*Dati!$R$5)+(AD279*Dati!$U$4+AE279*Dati!$T$4+AF279*Dati!$S$4+AG279*Dati!$R$4)+(AH279*Dati!$U$3+AI279*Dati!$T$3+AJ279*Dati!$S$3+AK279*Dati!$R$3)</f>
        <v>91380</v>
      </c>
      <c r="AN279" s="34">
        <f t="shared" si="99"/>
        <v>1</v>
      </c>
      <c r="AO279" s="34">
        <f t="shared" si="100"/>
        <v>0</v>
      </c>
      <c r="AP279" s="34">
        <f t="shared" si="101"/>
        <v>0</v>
      </c>
      <c r="AQ279" s="34">
        <f t="shared" si="102"/>
        <v>0</v>
      </c>
      <c r="AR279" s="6">
        <f>AN279*Dati!$B$21+AO279*Dati!$B$22+AP279*Dati!$B$23+AQ279*Dati!$B$24</f>
        <v>2000</v>
      </c>
    </row>
    <row r="280" spans="1:44" x14ac:dyDescent="0.25">
      <c r="A280" s="49"/>
      <c r="B280" s="11">
        <f t="shared" si="107"/>
        <v>278</v>
      </c>
      <c r="C280" s="3">
        <f t="shared" si="108"/>
        <v>6658371.5999999866</v>
      </c>
      <c r="D280" s="3">
        <f t="shared" si="109"/>
        <v>41380</v>
      </c>
      <c r="E280" s="3">
        <f>IF(D280&gt;0,(IF(D280&lt;Dati!$B$46,D280*Dati!$B$47,Dati!$B$46*Dati!$B$47)+IF(IF(D280-Dati!$B$46&gt;0,D280-Dati!$B$46,0)&lt;(Dati!$C$46-Dati!$B$46),IF(D280-Dati!$B$46&gt;0,D280-Dati!$B$46,0)*Dati!$C$47,(Dati!$C$46-Dati!$B$46)*Dati!$C$47)+IF(IF(D280-Dati!$C$46&gt;0,D280-Dati!$C$46,0)&lt;(Dati!$D$46-Dati!$C$46),IF(D280-Dati!$C$46&gt;0,D280-Dati!$C$46,0)*Dati!$D$47,(Dati!$D$46-Dati!$C$46)*Dati!$D$47)+IF(IF(D280-Dati!$D$46&gt;0,D280-Dati!$D$46,0)&lt;(Dati!$E$46-Dati!$D$46),IF(D280-Dati!$D$46&gt;0,D280-Dati!$D$46,0)*Dati!$E$47,(Dati!$E$46-Dati!$D$46)*Dati!$E$47)+IF(D280-Dati!$E$46&gt;0,D280-Dati!$E$46,0)*Dati!$F$47),0)</f>
        <v>17224.233333333334</v>
      </c>
      <c r="F280" s="3">
        <f t="shared" si="104"/>
        <v>24155.766666666666</v>
      </c>
      <c r="G280" s="39">
        <f t="shared" si="112"/>
        <v>1</v>
      </c>
      <c r="H280" s="39">
        <f t="shared" si="112"/>
        <v>0</v>
      </c>
      <c r="I280" s="39">
        <f t="shared" si="112"/>
        <v>0</v>
      </c>
      <c r="J280" s="39">
        <f t="shared" si="112"/>
        <v>0</v>
      </c>
      <c r="K280" s="37">
        <f>G280*Dati!$F$9+H280*Dati!$F$10+I280*Dati!$F$11+Simulazione!J280*Dati!$F$12</f>
        <v>450</v>
      </c>
      <c r="L280" s="37">
        <f>G280*Dati!$H$9+H280*Dati!$H$10+I280*Dati!$H$11+Simulazione!J280*Dati!$H$12</f>
        <v>1</v>
      </c>
      <c r="M280" s="9">
        <f>G280*Dati!$E$9+H280*Dati!$E$10+I280*Dati!$E$11+Simulazione!J280*Dati!$E$12</f>
        <v>8000</v>
      </c>
      <c r="N280" s="9">
        <f>IF(G280-G279=0,0,(G280-G279)*Dati!$J$9)+IF(H280-H279=0,0,(H280-H279)*Dati!$J$10)+IF(I280-I279=0,0,(I280-I279)*Dati!$J$11)+IF(J280-J279=0,0,(J280-J279)*Dati!$J$12)</f>
        <v>0</v>
      </c>
      <c r="O280" s="34">
        <f t="shared" si="113"/>
        <v>0</v>
      </c>
      <c r="P280" s="34">
        <f t="shared" si="113"/>
        <v>0</v>
      </c>
      <c r="Q280" s="34">
        <f t="shared" si="113"/>
        <v>0</v>
      </c>
      <c r="R280" s="34">
        <f t="shared" si="113"/>
        <v>1</v>
      </c>
      <c r="S280" s="40">
        <f t="shared" si="105"/>
        <v>1</v>
      </c>
      <c r="T280" s="43">
        <f t="shared" si="106"/>
        <v>1</v>
      </c>
      <c r="U280" s="3">
        <f>O280*Dati!$B$3+Simulazione!P280*Dati!$B$4+Simulazione!Q280*Dati!$B$5+Simulazione!R280*Dati!$B$6</f>
        <v>40000</v>
      </c>
      <c r="V280" s="35">
        <f>IF(R280*Dati!$Q$6&lt;K280,R280*Dati!$Q$6,K280)</f>
        <v>108</v>
      </c>
      <c r="W280" s="35">
        <f>IF(R280*Dati!$P$6+SUM(V280:V280)&lt;K280,R280*Dati!$P$6,K280-SUM(V280:V280))</f>
        <v>132</v>
      </c>
      <c r="X280" s="35">
        <f>IF(R280*Dati!$O$6+SUM(V280:W280)&lt;K280,R280*Dati!$O$6,K280-SUM(V280:W280))</f>
        <v>0</v>
      </c>
      <c r="Y280" s="35">
        <f>IF(R280*Dati!$N$6+SUM(V280:X280)&lt;K280,R280*Dati!$N$6,K280-SUM(V280:X280))</f>
        <v>0</v>
      </c>
      <c r="Z280" s="35">
        <f>IF($Q280*Dati!$Q$5+SUM(V280:Y280)&lt;$K280,$Q280*Dati!$Q$5,$K280-SUM(V280:Y280))</f>
        <v>0</v>
      </c>
      <c r="AA280" s="35">
        <f>IF($Q280*Dati!$P$5+SUM(V280:Z280)&lt;$K280,$Q280*Dati!$P$5,$K280-SUM(V280:Z280))</f>
        <v>0</v>
      </c>
      <c r="AB280" s="35">
        <f>IF($Q280*Dati!$O$5+SUM(V280:AA280)&lt;$K280,$Q280*Dati!$O$5,$K280-SUM(V280:AA280))</f>
        <v>0</v>
      </c>
      <c r="AC280" s="35">
        <f>IF($Q280*Dati!$N$5+SUM(V280:AB280)&lt;$K280,$Q280*Dati!$N$5,$K280-SUM(V280:AB280))</f>
        <v>0</v>
      </c>
      <c r="AD280" s="35">
        <f>IF($P280*Dati!$Q$4+SUM(V280:AC280)&lt;$K280,$P280*Dati!$Q$4,$K280-SUM(V280:AC280))</f>
        <v>0</v>
      </c>
      <c r="AE280" s="35">
        <f>IF($P280*Dati!$P$4+SUM(V280:AD280)&lt;$K280,$P280*Dati!$P$4,$K280-SUM(V280:AD280))</f>
        <v>0</v>
      </c>
      <c r="AF280" s="35">
        <f>IF($P280*Dati!$O$4+SUM(V280:AE280)&lt;$K280,$P280*Dati!$O$4,$K280-SUM(V280:AE280))</f>
        <v>0</v>
      </c>
      <c r="AG280" s="35">
        <f>IF($P280*Dati!$N$4+SUM(V280:AF280)&lt;$K280,$P280*Dati!$N$4,$K280-SUM(V280:AF280))</f>
        <v>0</v>
      </c>
      <c r="AH280" s="35">
        <f>IF($O280*Dati!$Q$3+SUM(V280:AG280)&lt;$K280,$O280*Dati!$Q$3,$K280-SUM(V280:AG280))</f>
        <v>0</v>
      </c>
      <c r="AI280" s="35">
        <f>IF($O280*Dati!$P$3+SUM(V280:AH280)&lt;$K280,$O280*Dati!$P$3,$K280-SUM(V280:AH280))</f>
        <v>0</v>
      </c>
      <c r="AJ280" s="35">
        <f>IF($O280*Dati!$O$3+SUM(V280:AI280)&lt;$K280,$O280*Dati!$O$3,$K280-SUM(V280:AI280))</f>
        <v>0</v>
      </c>
      <c r="AK280" s="35">
        <f>IF($O280*Dati!$N$3+SUM(V280:AJ280)&lt;$K280,$O280*Dati!$N$3,$K280-SUM(V280:AJ280))</f>
        <v>0</v>
      </c>
      <c r="AL280" s="35">
        <f t="shared" si="98"/>
        <v>240</v>
      </c>
      <c r="AM280" s="3">
        <f>(V280*Dati!$U$6+W280*Dati!$T$6+X280*Dati!$S$6+Y280*Dati!$R$6)+(Z280*Dati!$U$5+AA280*Dati!$T$5+AB280*Dati!$S$5+AC280*Dati!$R$5)+(AD280*Dati!$U$4+AE280*Dati!$T$4+AF280*Dati!$S$4+AG280*Dati!$R$4)+(AH280*Dati!$U$3+AI280*Dati!$T$3+AJ280*Dati!$S$3+AK280*Dati!$R$3)</f>
        <v>91380</v>
      </c>
      <c r="AN280" s="34">
        <f t="shared" si="99"/>
        <v>1</v>
      </c>
      <c r="AO280" s="34">
        <f t="shared" si="100"/>
        <v>0</v>
      </c>
      <c r="AP280" s="34">
        <f t="shared" si="101"/>
        <v>0</v>
      </c>
      <c r="AQ280" s="34">
        <f t="shared" si="102"/>
        <v>0</v>
      </c>
      <c r="AR280" s="6">
        <f>AN280*Dati!$B$21+AO280*Dati!$B$22+AP280*Dati!$B$23+AQ280*Dati!$B$24</f>
        <v>2000</v>
      </c>
    </row>
    <row r="281" spans="1:44" x14ac:dyDescent="0.25">
      <c r="A281" s="49"/>
      <c r="B281" s="11">
        <f t="shared" si="107"/>
        <v>279</v>
      </c>
      <c r="C281" s="3">
        <f t="shared" si="108"/>
        <v>6682527.3666666532</v>
      </c>
      <c r="D281" s="3">
        <f t="shared" si="109"/>
        <v>41380</v>
      </c>
      <c r="E281" s="3">
        <f>IF(D281&gt;0,(IF(D281&lt;Dati!$B$46,D281*Dati!$B$47,Dati!$B$46*Dati!$B$47)+IF(IF(D281-Dati!$B$46&gt;0,D281-Dati!$B$46,0)&lt;(Dati!$C$46-Dati!$B$46),IF(D281-Dati!$B$46&gt;0,D281-Dati!$B$46,0)*Dati!$C$47,(Dati!$C$46-Dati!$B$46)*Dati!$C$47)+IF(IF(D281-Dati!$C$46&gt;0,D281-Dati!$C$46,0)&lt;(Dati!$D$46-Dati!$C$46),IF(D281-Dati!$C$46&gt;0,D281-Dati!$C$46,0)*Dati!$D$47,(Dati!$D$46-Dati!$C$46)*Dati!$D$47)+IF(IF(D281-Dati!$D$46&gt;0,D281-Dati!$D$46,0)&lt;(Dati!$E$46-Dati!$D$46),IF(D281-Dati!$D$46&gt;0,D281-Dati!$D$46,0)*Dati!$E$47,(Dati!$E$46-Dati!$D$46)*Dati!$E$47)+IF(D281-Dati!$E$46&gt;0,D281-Dati!$E$46,0)*Dati!$F$47),0)</f>
        <v>17224.233333333334</v>
      </c>
      <c r="F281" s="3">
        <f t="shared" si="104"/>
        <v>24155.766666666666</v>
      </c>
      <c r="G281" s="39">
        <f t="shared" si="112"/>
        <v>1</v>
      </c>
      <c r="H281" s="39">
        <f t="shared" si="112"/>
        <v>0</v>
      </c>
      <c r="I281" s="39">
        <f t="shared" si="112"/>
        <v>0</v>
      </c>
      <c r="J281" s="39">
        <f t="shared" si="112"/>
        <v>0</v>
      </c>
      <c r="K281" s="37">
        <f>G281*Dati!$F$9+H281*Dati!$F$10+I281*Dati!$F$11+Simulazione!J281*Dati!$F$12</f>
        <v>450</v>
      </c>
      <c r="L281" s="37">
        <f>G281*Dati!$H$9+H281*Dati!$H$10+I281*Dati!$H$11+Simulazione!J281*Dati!$H$12</f>
        <v>1</v>
      </c>
      <c r="M281" s="9">
        <f>G281*Dati!$E$9+H281*Dati!$E$10+I281*Dati!$E$11+Simulazione!J281*Dati!$E$12</f>
        <v>8000</v>
      </c>
      <c r="N281" s="9">
        <f>IF(G281-G280=0,0,(G281-G280)*Dati!$J$9)+IF(H281-H280=0,0,(H281-H280)*Dati!$J$10)+IF(I281-I280=0,0,(I281-I280)*Dati!$J$11)+IF(J281-J280=0,0,(J281-J280)*Dati!$J$12)</f>
        <v>0</v>
      </c>
      <c r="O281" s="34">
        <f t="shared" si="113"/>
        <v>0</v>
      </c>
      <c r="P281" s="34">
        <f t="shared" si="113"/>
        <v>0</v>
      </c>
      <c r="Q281" s="34">
        <f t="shared" si="113"/>
        <v>0</v>
      </c>
      <c r="R281" s="34">
        <f t="shared" si="113"/>
        <v>1</v>
      </c>
      <c r="S281" s="40">
        <f t="shared" si="105"/>
        <v>1</v>
      </c>
      <c r="T281" s="43">
        <f t="shared" si="106"/>
        <v>1</v>
      </c>
      <c r="U281" s="3">
        <f>O281*Dati!$B$3+Simulazione!P281*Dati!$B$4+Simulazione!Q281*Dati!$B$5+Simulazione!R281*Dati!$B$6</f>
        <v>40000</v>
      </c>
      <c r="V281" s="35">
        <f>IF(R281*Dati!$Q$6&lt;K281,R281*Dati!$Q$6,K281)</f>
        <v>108</v>
      </c>
      <c r="W281" s="35">
        <f>IF(R281*Dati!$P$6+SUM(V281:V281)&lt;K281,R281*Dati!$P$6,K281-SUM(V281:V281))</f>
        <v>132</v>
      </c>
      <c r="X281" s="35">
        <f>IF(R281*Dati!$O$6+SUM(V281:W281)&lt;K281,R281*Dati!$O$6,K281-SUM(V281:W281))</f>
        <v>0</v>
      </c>
      <c r="Y281" s="35">
        <f>IF(R281*Dati!$N$6+SUM(V281:X281)&lt;K281,R281*Dati!$N$6,K281-SUM(V281:X281))</f>
        <v>0</v>
      </c>
      <c r="Z281" s="35">
        <f>IF($Q281*Dati!$Q$5+SUM(V281:Y281)&lt;$K281,$Q281*Dati!$Q$5,$K281-SUM(V281:Y281))</f>
        <v>0</v>
      </c>
      <c r="AA281" s="35">
        <f>IF($Q281*Dati!$P$5+SUM(V281:Z281)&lt;$K281,$Q281*Dati!$P$5,$K281-SUM(V281:Z281))</f>
        <v>0</v>
      </c>
      <c r="AB281" s="35">
        <f>IF($Q281*Dati!$O$5+SUM(V281:AA281)&lt;$K281,$Q281*Dati!$O$5,$K281-SUM(V281:AA281))</f>
        <v>0</v>
      </c>
      <c r="AC281" s="35">
        <f>IF($Q281*Dati!$N$5+SUM(V281:AB281)&lt;$K281,$Q281*Dati!$N$5,$K281-SUM(V281:AB281))</f>
        <v>0</v>
      </c>
      <c r="AD281" s="35">
        <f>IF($P281*Dati!$Q$4+SUM(V281:AC281)&lt;$K281,$P281*Dati!$Q$4,$K281-SUM(V281:AC281))</f>
        <v>0</v>
      </c>
      <c r="AE281" s="35">
        <f>IF($P281*Dati!$P$4+SUM(V281:AD281)&lt;$K281,$P281*Dati!$P$4,$K281-SUM(V281:AD281))</f>
        <v>0</v>
      </c>
      <c r="AF281" s="35">
        <f>IF($P281*Dati!$O$4+SUM(V281:AE281)&lt;$K281,$P281*Dati!$O$4,$K281-SUM(V281:AE281))</f>
        <v>0</v>
      </c>
      <c r="AG281" s="35">
        <f>IF($P281*Dati!$N$4+SUM(V281:AF281)&lt;$K281,$P281*Dati!$N$4,$K281-SUM(V281:AF281))</f>
        <v>0</v>
      </c>
      <c r="AH281" s="35">
        <f>IF($O281*Dati!$Q$3+SUM(V281:AG281)&lt;$K281,$O281*Dati!$Q$3,$K281-SUM(V281:AG281))</f>
        <v>0</v>
      </c>
      <c r="AI281" s="35">
        <f>IF($O281*Dati!$P$3+SUM(V281:AH281)&lt;$K281,$O281*Dati!$P$3,$K281-SUM(V281:AH281))</f>
        <v>0</v>
      </c>
      <c r="AJ281" s="35">
        <f>IF($O281*Dati!$O$3+SUM(V281:AI281)&lt;$K281,$O281*Dati!$O$3,$K281-SUM(V281:AI281))</f>
        <v>0</v>
      </c>
      <c r="AK281" s="35">
        <f>IF($O281*Dati!$N$3+SUM(V281:AJ281)&lt;$K281,$O281*Dati!$N$3,$K281-SUM(V281:AJ281))</f>
        <v>0</v>
      </c>
      <c r="AL281" s="35">
        <f t="shared" si="98"/>
        <v>240</v>
      </c>
      <c r="AM281" s="3">
        <f>(V281*Dati!$U$6+W281*Dati!$T$6+X281*Dati!$S$6+Y281*Dati!$R$6)+(Z281*Dati!$U$5+AA281*Dati!$T$5+AB281*Dati!$S$5+AC281*Dati!$R$5)+(AD281*Dati!$U$4+AE281*Dati!$T$4+AF281*Dati!$S$4+AG281*Dati!$R$4)+(AH281*Dati!$U$3+AI281*Dati!$T$3+AJ281*Dati!$S$3+AK281*Dati!$R$3)</f>
        <v>91380</v>
      </c>
      <c r="AN281" s="34">
        <f t="shared" si="99"/>
        <v>1</v>
      </c>
      <c r="AO281" s="34">
        <f t="shared" si="100"/>
        <v>0</v>
      </c>
      <c r="AP281" s="34">
        <f t="shared" si="101"/>
        <v>0</v>
      </c>
      <c r="AQ281" s="34">
        <f t="shared" si="102"/>
        <v>0</v>
      </c>
      <c r="AR281" s="6">
        <f>AN281*Dati!$B$21+AO281*Dati!$B$22+AP281*Dati!$B$23+AQ281*Dati!$B$24</f>
        <v>2000</v>
      </c>
    </row>
    <row r="282" spans="1:44" x14ac:dyDescent="0.25">
      <c r="A282" s="49"/>
      <c r="B282" s="11">
        <f t="shared" si="107"/>
        <v>280</v>
      </c>
      <c r="C282" s="3">
        <f t="shared" si="108"/>
        <v>6706683.1333333198</v>
      </c>
      <c r="D282" s="3">
        <f t="shared" si="109"/>
        <v>41380</v>
      </c>
      <c r="E282" s="3">
        <f>IF(D282&gt;0,(IF(D282&lt;Dati!$B$46,D282*Dati!$B$47,Dati!$B$46*Dati!$B$47)+IF(IF(D282-Dati!$B$46&gt;0,D282-Dati!$B$46,0)&lt;(Dati!$C$46-Dati!$B$46),IF(D282-Dati!$B$46&gt;0,D282-Dati!$B$46,0)*Dati!$C$47,(Dati!$C$46-Dati!$B$46)*Dati!$C$47)+IF(IF(D282-Dati!$C$46&gt;0,D282-Dati!$C$46,0)&lt;(Dati!$D$46-Dati!$C$46),IF(D282-Dati!$C$46&gt;0,D282-Dati!$C$46,0)*Dati!$D$47,(Dati!$D$46-Dati!$C$46)*Dati!$D$47)+IF(IF(D282-Dati!$D$46&gt;0,D282-Dati!$D$46,0)&lt;(Dati!$E$46-Dati!$D$46),IF(D282-Dati!$D$46&gt;0,D282-Dati!$D$46,0)*Dati!$E$47,(Dati!$E$46-Dati!$D$46)*Dati!$E$47)+IF(D282-Dati!$E$46&gt;0,D282-Dati!$E$46,0)*Dati!$F$47),0)</f>
        <v>17224.233333333334</v>
      </c>
      <c r="F282" s="3">
        <f t="shared" si="104"/>
        <v>24155.766666666666</v>
      </c>
      <c r="G282" s="39">
        <f t="shared" si="112"/>
        <v>1</v>
      </c>
      <c r="H282" s="39">
        <f t="shared" si="112"/>
        <v>0</v>
      </c>
      <c r="I282" s="39">
        <f t="shared" si="112"/>
        <v>0</v>
      </c>
      <c r="J282" s="39">
        <f t="shared" si="112"/>
        <v>0</v>
      </c>
      <c r="K282" s="37">
        <f>G282*Dati!$F$9+H282*Dati!$F$10+I282*Dati!$F$11+Simulazione!J282*Dati!$F$12</f>
        <v>450</v>
      </c>
      <c r="L282" s="37">
        <f>G282*Dati!$H$9+H282*Dati!$H$10+I282*Dati!$H$11+Simulazione!J282*Dati!$H$12</f>
        <v>1</v>
      </c>
      <c r="M282" s="9">
        <f>G282*Dati!$E$9+H282*Dati!$E$10+I282*Dati!$E$11+Simulazione!J282*Dati!$E$12</f>
        <v>8000</v>
      </c>
      <c r="N282" s="9">
        <f>IF(G282-G281=0,0,(G282-G281)*Dati!$J$9)+IF(H282-H281=0,0,(H282-H281)*Dati!$J$10)+IF(I282-I281=0,0,(I282-I281)*Dati!$J$11)+IF(J282-J281=0,0,(J282-J281)*Dati!$J$12)</f>
        <v>0</v>
      </c>
      <c r="O282" s="34">
        <f t="shared" si="113"/>
        <v>0</v>
      </c>
      <c r="P282" s="34">
        <f t="shared" si="113"/>
        <v>0</v>
      </c>
      <c r="Q282" s="34">
        <f t="shared" si="113"/>
        <v>0</v>
      </c>
      <c r="R282" s="34">
        <f t="shared" si="113"/>
        <v>1</v>
      </c>
      <c r="S282" s="40">
        <f t="shared" si="105"/>
        <v>1</v>
      </c>
      <c r="T282" s="43">
        <f t="shared" si="106"/>
        <v>1</v>
      </c>
      <c r="U282" s="3">
        <f>O282*Dati!$B$3+Simulazione!P282*Dati!$B$4+Simulazione!Q282*Dati!$B$5+Simulazione!R282*Dati!$B$6</f>
        <v>40000</v>
      </c>
      <c r="V282" s="35">
        <f>IF(R282*Dati!$Q$6&lt;K282,R282*Dati!$Q$6,K282)</f>
        <v>108</v>
      </c>
      <c r="W282" s="35">
        <f>IF(R282*Dati!$P$6+SUM(V282:V282)&lt;K282,R282*Dati!$P$6,K282-SUM(V282:V282))</f>
        <v>132</v>
      </c>
      <c r="X282" s="35">
        <f>IF(R282*Dati!$O$6+SUM(V282:W282)&lt;K282,R282*Dati!$O$6,K282-SUM(V282:W282))</f>
        <v>0</v>
      </c>
      <c r="Y282" s="35">
        <f>IF(R282*Dati!$N$6+SUM(V282:X282)&lt;K282,R282*Dati!$N$6,K282-SUM(V282:X282))</f>
        <v>0</v>
      </c>
      <c r="Z282" s="35">
        <f>IF($Q282*Dati!$Q$5+SUM(V282:Y282)&lt;$K282,$Q282*Dati!$Q$5,$K282-SUM(V282:Y282))</f>
        <v>0</v>
      </c>
      <c r="AA282" s="35">
        <f>IF($Q282*Dati!$P$5+SUM(V282:Z282)&lt;$K282,$Q282*Dati!$P$5,$K282-SUM(V282:Z282))</f>
        <v>0</v>
      </c>
      <c r="AB282" s="35">
        <f>IF($Q282*Dati!$O$5+SUM(V282:AA282)&lt;$K282,$Q282*Dati!$O$5,$K282-SUM(V282:AA282))</f>
        <v>0</v>
      </c>
      <c r="AC282" s="35">
        <f>IF($Q282*Dati!$N$5+SUM(V282:AB282)&lt;$K282,$Q282*Dati!$N$5,$K282-SUM(V282:AB282))</f>
        <v>0</v>
      </c>
      <c r="AD282" s="35">
        <f>IF($P282*Dati!$Q$4+SUM(V282:AC282)&lt;$K282,$P282*Dati!$Q$4,$K282-SUM(V282:AC282))</f>
        <v>0</v>
      </c>
      <c r="AE282" s="35">
        <f>IF($P282*Dati!$P$4+SUM(V282:AD282)&lt;$K282,$P282*Dati!$P$4,$K282-SUM(V282:AD282))</f>
        <v>0</v>
      </c>
      <c r="AF282" s="35">
        <f>IF($P282*Dati!$O$4+SUM(V282:AE282)&lt;$K282,$P282*Dati!$O$4,$K282-SUM(V282:AE282))</f>
        <v>0</v>
      </c>
      <c r="AG282" s="35">
        <f>IF($P282*Dati!$N$4+SUM(V282:AF282)&lt;$K282,$P282*Dati!$N$4,$K282-SUM(V282:AF282))</f>
        <v>0</v>
      </c>
      <c r="AH282" s="35">
        <f>IF($O282*Dati!$Q$3+SUM(V282:AG282)&lt;$K282,$O282*Dati!$Q$3,$K282-SUM(V282:AG282))</f>
        <v>0</v>
      </c>
      <c r="AI282" s="35">
        <f>IF($O282*Dati!$P$3+SUM(V282:AH282)&lt;$K282,$O282*Dati!$P$3,$K282-SUM(V282:AH282))</f>
        <v>0</v>
      </c>
      <c r="AJ282" s="35">
        <f>IF($O282*Dati!$O$3+SUM(V282:AI282)&lt;$K282,$O282*Dati!$O$3,$K282-SUM(V282:AI282))</f>
        <v>0</v>
      </c>
      <c r="AK282" s="35">
        <f>IF($O282*Dati!$N$3+SUM(V282:AJ282)&lt;$K282,$O282*Dati!$N$3,$K282-SUM(V282:AJ282))</f>
        <v>0</v>
      </c>
      <c r="AL282" s="35">
        <f t="shared" si="98"/>
        <v>240</v>
      </c>
      <c r="AM282" s="3">
        <f>(V282*Dati!$U$6+W282*Dati!$T$6+X282*Dati!$S$6+Y282*Dati!$R$6)+(Z282*Dati!$U$5+AA282*Dati!$T$5+AB282*Dati!$S$5+AC282*Dati!$R$5)+(AD282*Dati!$U$4+AE282*Dati!$T$4+AF282*Dati!$S$4+AG282*Dati!$R$4)+(AH282*Dati!$U$3+AI282*Dati!$T$3+AJ282*Dati!$S$3+AK282*Dati!$R$3)</f>
        <v>91380</v>
      </c>
      <c r="AN282" s="34">
        <f t="shared" si="99"/>
        <v>1</v>
      </c>
      <c r="AO282" s="34">
        <f t="shared" si="100"/>
        <v>0</v>
      </c>
      <c r="AP282" s="34">
        <f t="shared" si="101"/>
        <v>0</v>
      </c>
      <c r="AQ282" s="34">
        <f t="shared" si="102"/>
        <v>0</v>
      </c>
      <c r="AR282" s="6">
        <f>AN282*Dati!$B$21+AO282*Dati!$B$22+AP282*Dati!$B$23+AQ282*Dati!$B$24</f>
        <v>2000</v>
      </c>
    </row>
    <row r="283" spans="1:44" x14ac:dyDescent="0.25">
      <c r="A283" s="49"/>
      <c r="B283" s="11">
        <f t="shared" si="107"/>
        <v>281</v>
      </c>
      <c r="C283" s="3">
        <f t="shared" si="108"/>
        <v>6730838.8999999864</v>
      </c>
      <c r="D283" s="3">
        <f t="shared" si="109"/>
        <v>41380</v>
      </c>
      <c r="E283" s="3">
        <f>IF(D283&gt;0,(IF(D283&lt;Dati!$B$46,D283*Dati!$B$47,Dati!$B$46*Dati!$B$47)+IF(IF(D283-Dati!$B$46&gt;0,D283-Dati!$B$46,0)&lt;(Dati!$C$46-Dati!$B$46),IF(D283-Dati!$B$46&gt;0,D283-Dati!$B$46,0)*Dati!$C$47,(Dati!$C$46-Dati!$B$46)*Dati!$C$47)+IF(IF(D283-Dati!$C$46&gt;0,D283-Dati!$C$46,0)&lt;(Dati!$D$46-Dati!$C$46),IF(D283-Dati!$C$46&gt;0,D283-Dati!$C$46,0)*Dati!$D$47,(Dati!$D$46-Dati!$C$46)*Dati!$D$47)+IF(IF(D283-Dati!$D$46&gt;0,D283-Dati!$D$46,0)&lt;(Dati!$E$46-Dati!$D$46),IF(D283-Dati!$D$46&gt;0,D283-Dati!$D$46,0)*Dati!$E$47,(Dati!$E$46-Dati!$D$46)*Dati!$E$47)+IF(D283-Dati!$E$46&gt;0,D283-Dati!$E$46,0)*Dati!$F$47),0)</f>
        <v>17224.233333333334</v>
      </c>
      <c r="F283" s="3">
        <f t="shared" si="104"/>
        <v>24155.766666666666</v>
      </c>
      <c r="G283" s="39">
        <f t="shared" si="112"/>
        <v>1</v>
      </c>
      <c r="H283" s="39">
        <f t="shared" si="112"/>
        <v>0</v>
      </c>
      <c r="I283" s="39">
        <f t="shared" si="112"/>
        <v>0</v>
      </c>
      <c r="J283" s="39">
        <f t="shared" si="112"/>
        <v>0</v>
      </c>
      <c r="K283" s="37">
        <f>G283*Dati!$F$9+H283*Dati!$F$10+I283*Dati!$F$11+Simulazione!J283*Dati!$F$12</f>
        <v>450</v>
      </c>
      <c r="L283" s="37">
        <f>G283*Dati!$H$9+H283*Dati!$H$10+I283*Dati!$H$11+Simulazione!J283*Dati!$H$12</f>
        <v>1</v>
      </c>
      <c r="M283" s="9">
        <f>G283*Dati!$E$9+H283*Dati!$E$10+I283*Dati!$E$11+Simulazione!J283*Dati!$E$12</f>
        <v>8000</v>
      </c>
      <c r="N283" s="9">
        <f>IF(G283-G282=0,0,(G283-G282)*Dati!$J$9)+IF(H283-H282=0,0,(H283-H282)*Dati!$J$10)+IF(I283-I282=0,0,(I283-I282)*Dati!$J$11)+IF(J283-J282=0,0,(J283-J282)*Dati!$J$12)</f>
        <v>0</v>
      </c>
      <c r="O283" s="34">
        <f t="shared" si="113"/>
        <v>0</v>
      </c>
      <c r="P283" s="34">
        <f t="shared" si="113"/>
        <v>0</v>
      </c>
      <c r="Q283" s="34">
        <f t="shared" si="113"/>
        <v>0</v>
      </c>
      <c r="R283" s="34">
        <f t="shared" si="113"/>
        <v>1</v>
      </c>
      <c r="S283" s="40">
        <f t="shared" si="105"/>
        <v>1</v>
      </c>
      <c r="T283" s="43">
        <f t="shared" si="106"/>
        <v>1</v>
      </c>
      <c r="U283" s="3">
        <f>O283*Dati!$B$3+Simulazione!P283*Dati!$B$4+Simulazione!Q283*Dati!$B$5+Simulazione!R283*Dati!$B$6</f>
        <v>40000</v>
      </c>
      <c r="V283" s="35">
        <f>IF(R283*Dati!$Q$6&lt;K283,R283*Dati!$Q$6,K283)</f>
        <v>108</v>
      </c>
      <c r="W283" s="35">
        <f>IF(R283*Dati!$P$6+SUM(V283:V283)&lt;K283,R283*Dati!$P$6,K283-SUM(V283:V283))</f>
        <v>132</v>
      </c>
      <c r="X283" s="35">
        <f>IF(R283*Dati!$O$6+SUM(V283:W283)&lt;K283,R283*Dati!$O$6,K283-SUM(V283:W283))</f>
        <v>0</v>
      </c>
      <c r="Y283" s="35">
        <f>IF(R283*Dati!$N$6+SUM(V283:X283)&lt;K283,R283*Dati!$N$6,K283-SUM(V283:X283))</f>
        <v>0</v>
      </c>
      <c r="Z283" s="35">
        <f>IF($Q283*Dati!$Q$5+SUM(V283:Y283)&lt;$K283,$Q283*Dati!$Q$5,$K283-SUM(V283:Y283))</f>
        <v>0</v>
      </c>
      <c r="AA283" s="35">
        <f>IF($Q283*Dati!$P$5+SUM(V283:Z283)&lt;$K283,$Q283*Dati!$P$5,$K283-SUM(V283:Z283))</f>
        <v>0</v>
      </c>
      <c r="AB283" s="35">
        <f>IF($Q283*Dati!$O$5+SUM(V283:AA283)&lt;$K283,$Q283*Dati!$O$5,$K283-SUM(V283:AA283))</f>
        <v>0</v>
      </c>
      <c r="AC283" s="35">
        <f>IF($Q283*Dati!$N$5+SUM(V283:AB283)&lt;$K283,$Q283*Dati!$N$5,$K283-SUM(V283:AB283))</f>
        <v>0</v>
      </c>
      <c r="AD283" s="35">
        <f>IF($P283*Dati!$Q$4+SUM(V283:AC283)&lt;$K283,$P283*Dati!$Q$4,$K283-SUM(V283:AC283))</f>
        <v>0</v>
      </c>
      <c r="AE283" s="35">
        <f>IF($P283*Dati!$P$4+SUM(V283:AD283)&lt;$K283,$P283*Dati!$P$4,$K283-SUM(V283:AD283))</f>
        <v>0</v>
      </c>
      <c r="AF283" s="35">
        <f>IF($P283*Dati!$O$4+SUM(V283:AE283)&lt;$K283,$P283*Dati!$O$4,$K283-SUM(V283:AE283))</f>
        <v>0</v>
      </c>
      <c r="AG283" s="35">
        <f>IF($P283*Dati!$N$4+SUM(V283:AF283)&lt;$K283,$P283*Dati!$N$4,$K283-SUM(V283:AF283))</f>
        <v>0</v>
      </c>
      <c r="AH283" s="35">
        <f>IF($O283*Dati!$Q$3+SUM(V283:AG283)&lt;$K283,$O283*Dati!$Q$3,$K283-SUM(V283:AG283))</f>
        <v>0</v>
      </c>
      <c r="AI283" s="35">
        <f>IF($O283*Dati!$P$3+SUM(V283:AH283)&lt;$K283,$O283*Dati!$P$3,$K283-SUM(V283:AH283))</f>
        <v>0</v>
      </c>
      <c r="AJ283" s="35">
        <f>IF($O283*Dati!$O$3+SUM(V283:AI283)&lt;$K283,$O283*Dati!$O$3,$K283-SUM(V283:AI283))</f>
        <v>0</v>
      </c>
      <c r="AK283" s="35">
        <f>IF($O283*Dati!$N$3+SUM(V283:AJ283)&lt;$K283,$O283*Dati!$N$3,$K283-SUM(V283:AJ283))</f>
        <v>0</v>
      </c>
      <c r="AL283" s="35">
        <f t="shared" si="98"/>
        <v>240</v>
      </c>
      <c r="AM283" s="3">
        <f>(V283*Dati!$U$6+W283*Dati!$T$6+X283*Dati!$S$6+Y283*Dati!$R$6)+(Z283*Dati!$U$5+AA283*Dati!$T$5+AB283*Dati!$S$5+AC283*Dati!$R$5)+(AD283*Dati!$U$4+AE283*Dati!$T$4+AF283*Dati!$S$4+AG283*Dati!$R$4)+(AH283*Dati!$U$3+AI283*Dati!$T$3+AJ283*Dati!$S$3+AK283*Dati!$R$3)</f>
        <v>91380</v>
      </c>
      <c r="AN283" s="34">
        <f t="shared" si="99"/>
        <v>1</v>
      </c>
      <c r="AO283" s="34">
        <f t="shared" si="100"/>
        <v>0</v>
      </c>
      <c r="AP283" s="34">
        <f t="shared" si="101"/>
        <v>0</v>
      </c>
      <c r="AQ283" s="34">
        <f t="shared" si="102"/>
        <v>0</v>
      </c>
      <c r="AR283" s="6">
        <f>AN283*Dati!$B$21+AO283*Dati!$B$22+AP283*Dati!$B$23+AQ283*Dati!$B$24</f>
        <v>2000</v>
      </c>
    </row>
    <row r="284" spans="1:44" x14ac:dyDescent="0.25">
      <c r="A284" s="49"/>
      <c r="B284" s="11">
        <f t="shared" si="107"/>
        <v>282</v>
      </c>
      <c r="C284" s="3">
        <f t="shared" si="108"/>
        <v>6754994.666666653</v>
      </c>
      <c r="D284" s="3">
        <f t="shared" si="109"/>
        <v>41380</v>
      </c>
      <c r="E284" s="3">
        <f>IF(D284&gt;0,(IF(D284&lt;Dati!$B$46,D284*Dati!$B$47,Dati!$B$46*Dati!$B$47)+IF(IF(D284-Dati!$B$46&gt;0,D284-Dati!$B$46,0)&lt;(Dati!$C$46-Dati!$B$46),IF(D284-Dati!$B$46&gt;0,D284-Dati!$B$46,0)*Dati!$C$47,(Dati!$C$46-Dati!$B$46)*Dati!$C$47)+IF(IF(D284-Dati!$C$46&gt;0,D284-Dati!$C$46,0)&lt;(Dati!$D$46-Dati!$C$46),IF(D284-Dati!$C$46&gt;0,D284-Dati!$C$46,0)*Dati!$D$47,(Dati!$D$46-Dati!$C$46)*Dati!$D$47)+IF(IF(D284-Dati!$D$46&gt;0,D284-Dati!$D$46,0)&lt;(Dati!$E$46-Dati!$D$46),IF(D284-Dati!$D$46&gt;0,D284-Dati!$D$46,0)*Dati!$E$47,(Dati!$E$46-Dati!$D$46)*Dati!$E$47)+IF(D284-Dati!$E$46&gt;0,D284-Dati!$E$46,0)*Dati!$F$47),0)</f>
        <v>17224.233333333334</v>
      </c>
      <c r="F284" s="3">
        <f t="shared" si="104"/>
        <v>24155.766666666666</v>
      </c>
      <c r="G284" s="39">
        <f t="shared" si="112"/>
        <v>1</v>
      </c>
      <c r="H284" s="39">
        <f t="shared" si="112"/>
        <v>0</v>
      </c>
      <c r="I284" s="39">
        <f t="shared" si="112"/>
        <v>0</v>
      </c>
      <c r="J284" s="39">
        <f t="shared" si="112"/>
        <v>0</v>
      </c>
      <c r="K284" s="37">
        <f>G284*Dati!$F$9+H284*Dati!$F$10+I284*Dati!$F$11+Simulazione!J284*Dati!$F$12</f>
        <v>450</v>
      </c>
      <c r="L284" s="37">
        <f>G284*Dati!$H$9+H284*Dati!$H$10+I284*Dati!$H$11+Simulazione!J284*Dati!$H$12</f>
        <v>1</v>
      </c>
      <c r="M284" s="9">
        <f>G284*Dati!$E$9+H284*Dati!$E$10+I284*Dati!$E$11+Simulazione!J284*Dati!$E$12</f>
        <v>8000</v>
      </c>
      <c r="N284" s="9">
        <f>IF(G284-G283=0,0,(G284-G283)*Dati!$J$9)+IF(H284-H283=0,0,(H284-H283)*Dati!$J$10)+IF(I284-I283=0,0,(I284-I283)*Dati!$J$11)+IF(J284-J283=0,0,(J284-J283)*Dati!$J$12)</f>
        <v>0</v>
      </c>
      <c r="O284" s="34">
        <f t="shared" si="113"/>
        <v>0</v>
      </c>
      <c r="P284" s="34">
        <f t="shared" si="113"/>
        <v>0</v>
      </c>
      <c r="Q284" s="34">
        <f t="shared" si="113"/>
        <v>0</v>
      </c>
      <c r="R284" s="34">
        <f t="shared" si="113"/>
        <v>1</v>
      </c>
      <c r="S284" s="40">
        <f t="shared" si="105"/>
        <v>1</v>
      </c>
      <c r="T284" s="43">
        <f t="shared" si="106"/>
        <v>1</v>
      </c>
      <c r="U284" s="3">
        <f>O284*Dati!$B$3+Simulazione!P284*Dati!$B$4+Simulazione!Q284*Dati!$B$5+Simulazione!R284*Dati!$B$6</f>
        <v>40000</v>
      </c>
      <c r="V284" s="35">
        <f>IF(R284*Dati!$Q$6&lt;K284,R284*Dati!$Q$6,K284)</f>
        <v>108</v>
      </c>
      <c r="W284" s="35">
        <f>IF(R284*Dati!$P$6+SUM(V284:V284)&lt;K284,R284*Dati!$P$6,K284-SUM(V284:V284))</f>
        <v>132</v>
      </c>
      <c r="X284" s="35">
        <f>IF(R284*Dati!$O$6+SUM(V284:W284)&lt;K284,R284*Dati!$O$6,K284-SUM(V284:W284))</f>
        <v>0</v>
      </c>
      <c r="Y284" s="35">
        <f>IF(R284*Dati!$N$6+SUM(V284:X284)&lt;K284,R284*Dati!$N$6,K284-SUM(V284:X284))</f>
        <v>0</v>
      </c>
      <c r="Z284" s="35">
        <f>IF($Q284*Dati!$Q$5+SUM(V284:Y284)&lt;$K284,$Q284*Dati!$Q$5,$K284-SUM(V284:Y284))</f>
        <v>0</v>
      </c>
      <c r="AA284" s="35">
        <f>IF($Q284*Dati!$P$5+SUM(V284:Z284)&lt;$K284,$Q284*Dati!$P$5,$K284-SUM(V284:Z284))</f>
        <v>0</v>
      </c>
      <c r="AB284" s="35">
        <f>IF($Q284*Dati!$O$5+SUM(V284:AA284)&lt;$K284,$Q284*Dati!$O$5,$K284-SUM(V284:AA284))</f>
        <v>0</v>
      </c>
      <c r="AC284" s="35">
        <f>IF($Q284*Dati!$N$5+SUM(V284:AB284)&lt;$K284,$Q284*Dati!$N$5,$K284-SUM(V284:AB284))</f>
        <v>0</v>
      </c>
      <c r="AD284" s="35">
        <f>IF($P284*Dati!$Q$4+SUM(V284:AC284)&lt;$K284,$P284*Dati!$Q$4,$K284-SUM(V284:AC284))</f>
        <v>0</v>
      </c>
      <c r="AE284" s="35">
        <f>IF($P284*Dati!$P$4+SUM(V284:AD284)&lt;$K284,$P284*Dati!$P$4,$K284-SUM(V284:AD284))</f>
        <v>0</v>
      </c>
      <c r="AF284" s="35">
        <f>IF($P284*Dati!$O$4+SUM(V284:AE284)&lt;$K284,$P284*Dati!$O$4,$K284-SUM(V284:AE284))</f>
        <v>0</v>
      </c>
      <c r="AG284" s="35">
        <f>IF($P284*Dati!$N$4+SUM(V284:AF284)&lt;$K284,$P284*Dati!$N$4,$K284-SUM(V284:AF284))</f>
        <v>0</v>
      </c>
      <c r="AH284" s="35">
        <f>IF($O284*Dati!$Q$3+SUM(V284:AG284)&lt;$K284,$O284*Dati!$Q$3,$K284-SUM(V284:AG284))</f>
        <v>0</v>
      </c>
      <c r="AI284" s="35">
        <f>IF($O284*Dati!$P$3+SUM(V284:AH284)&lt;$K284,$O284*Dati!$P$3,$K284-SUM(V284:AH284))</f>
        <v>0</v>
      </c>
      <c r="AJ284" s="35">
        <f>IF($O284*Dati!$O$3+SUM(V284:AI284)&lt;$K284,$O284*Dati!$O$3,$K284-SUM(V284:AI284))</f>
        <v>0</v>
      </c>
      <c r="AK284" s="35">
        <f>IF($O284*Dati!$N$3+SUM(V284:AJ284)&lt;$K284,$O284*Dati!$N$3,$K284-SUM(V284:AJ284))</f>
        <v>0</v>
      </c>
      <c r="AL284" s="35">
        <f t="shared" si="98"/>
        <v>240</v>
      </c>
      <c r="AM284" s="3">
        <f>(V284*Dati!$U$6+W284*Dati!$T$6+X284*Dati!$S$6+Y284*Dati!$R$6)+(Z284*Dati!$U$5+AA284*Dati!$T$5+AB284*Dati!$S$5+AC284*Dati!$R$5)+(AD284*Dati!$U$4+AE284*Dati!$T$4+AF284*Dati!$S$4+AG284*Dati!$R$4)+(AH284*Dati!$U$3+AI284*Dati!$T$3+AJ284*Dati!$S$3+AK284*Dati!$R$3)</f>
        <v>91380</v>
      </c>
      <c r="AN284" s="34">
        <f t="shared" si="99"/>
        <v>1</v>
      </c>
      <c r="AO284" s="34">
        <f t="shared" si="100"/>
        <v>0</v>
      </c>
      <c r="AP284" s="34">
        <f t="shared" si="101"/>
        <v>0</v>
      </c>
      <c r="AQ284" s="34">
        <f t="shared" si="102"/>
        <v>0</v>
      </c>
      <c r="AR284" s="6">
        <f>AN284*Dati!$B$21+AO284*Dati!$B$22+AP284*Dati!$B$23+AQ284*Dati!$B$24</f>
        <v>2000</v>
      </c>
    </row>
    <row r="285" spans="1:44" x14ac:dyDescent="0.25">
      <c r="A285" s="49"/>
      <c r="B285" s="11">
        <f t="shared" si="107"/>
        <v>283</v>
      </c>
      <c r="C285" s="3">
        <f t="shared" si="108"/>
        <v>6779150.4333333196</v>
      </c>
      <c r="D285" s="3">
        <f t="shared" si="109"/>
        <v>41380</v>
      </c>
      <c r="E285" s="3">
        <f>IF(D285&gt;0,(IF(D285&lt;Dati!$B$46,D285*Dati!$B$47,Dati!$B$46*Dati!$B$47)+IF(IF(D285-Dati!$B$46&gt;0,D285-Dati!$B$46,0)&lt;(Dati!$C$46-Dati!$B$46),IF(D285-Dati!$B$46&gt;0,D285-Dati!$B$46,0)*Dati!$C$47,(Dati!$C$46-Dati!$B$46)*Dati!$C$47)+IF(IF(D285-Dati!$C$46&gt;0,D285-Dati!$C$46,0)&lt;(Dati!$D$46-Dati!$C$46),IF(D285-Dati!$C$46&gt;0,D285-Dati!$C$46,0)*Dati!$D$47,(Dati!$D$46-Dati!$C$46)*Dati!$D$47)+IF(IF(D285-Dati!$D$46&gt;0,D285-Dati!$D$46,0)&lt;(Dati!$E$46-Dati!$D$46),IF(D285-Dati!$D$46&gt;0,D285-Dati!$D$46,0)*Dati!$E$47,(Dati!$E$46-Dati!$D$46)*Dati!$E$47)+IF(D285-Dati!$E$46&gt;0,D285-Dati!$E$46,0)*Dati!$F$47),0)</f>
        <v>17224.233333333334</v>
      </c>
      <c r="F285" s="3">
        <f t="shared" si="104"/>
        <v>24155.766666666666</v>
      </c>
      <c r="G285" s="39">
        <f t="shared" si="112"/>
        <v>1</v>
      </c>
      <c r="H285" s="39">
        <f t="shared" si="112"/>
        <v>0</v>
      </c>
      <c r="I285" s="39">
        <f t="shared" si="112"/>
        <v>0</v>
      </c>
      <c r="J285" s="39">
        <f t="shared" si="112"/>
        <v>0</v>
      </c>
      <c r="K285" s="37">
        <f>G285*Dati!$F$9+H285*Dati!$F$10+I285*Dati!$F$11+Simulazione!J285*Dati!$F$12</f>
        <v>450</v>
      </c>
      <c r="L285" s="37">
        <f>G285*Dati!$H$9+H285*Dati!$H$10+I285*Dati!$H$11+Simulazione!J285*Dati!$H$12</f>
        <v>1</v>
      </c>
      <c r="M285" s="9">
        <f>G285*Dati!$E$9+H285*Dati!$E$10+I285*Dati!$E$11+Simulazione!J285*Dati!$E$12</f>
        <v>8000</v>
      </c>
      <c r="N285" s="9">
        <f>IF(G285-G284=0,0,(G285-G284)*Dati!$J$9)+IF(H285-H284=0,0,(H285-H284)*Dati!$J$10)+IF(I285-I284=0,0,(I285-I284)*Dati!$J$11)+IF(J285-J284=0,0,(J285-J284)*Dati!$J$12)</f>
        <v>0</v>
      </c>
      <c r="O285" s="34">
        <f t="shared" si="113"/>
        <v>0</v>
      </c>
      <c r="P285" s="34">
        <f t="shared" si="113"/>
        <v>0</v>
      </c>
      <c r="Q285" s="34">
        <f t="shared" si="113"/>
        <v>0</v>
      </c>
      <c r="R285" s="34">
        <f t="shared" si="113"/>
        <v>1</v>
      </c>
      <c r="S285" s="40">
        <f t="shared" si="105"/>
        <v>1</v>
      </c>
      <c r="T285" s="43">
        <f t="shared" si="106"/>
        <v>1</v>
      </c>
      <c r="U285" s="3">
        <f>O285*Dati!$B$3+Simulazione!P285*Dati!$B$4+Simulazione!Q285*Dati!$B$5+Simulazione!R285*Dati!$B$6</f>
        <v>40000</v>
      </c>
      <c r="V285" s="35">
        <f>IF(R285*Dati!$Q$6&lt;K285,R285*Dati!$Q$6,K285)</f>
        <v>108</v>
      </c>
      <c r="W285" s="35">
        <f>IF(R285*Dati!$P$6+SUM(V285:V285)&lt;K285,R285*Dati!$P$6,K285-SUM(V285:V285))</f>
        <v>132</v>
      </c>
      <c r="X285" s="35">
        <f>IF(R285*Dati!$O$6+SUM(V285:W285)&lt;K285,R285*Dati!$O$6,K285-SUM(V285:W285))</f>
        <v>0</v>
      </c>
      <c r="Y285" s="35">
        <f>IF(R285*Dati!$N$6+SUM(V285:X285)&lt;K285,R285*Dati!$N$6,K285-SUM(V285:X285))</f>
        <v>0</v>
      </c>
      <c r="Z285" s="35">
        <f>IF($Q285*Dati!$Q$5+SUM(V285:Y285)&lt;$K285,$Q285*Dati!$Q$5,$K285-SUM(V285:Y285))</f>
        <v>0</v>
      </c>
      <c r="AA285" s="35">
        <f>IF($Q285*Dati!$P$5+SUM(V285:Z285)&lt;$K285,$Q285*Dati!$P$5,$K285-SUM(V285:Z285))</f>
        <v>0</v>
      </c>
      <c r="AB285" s="35">
        <f>IF($Q285*Dati!$O$5+SUM(V285:AA285)&lt;$K285,$Q285*Dati!$O$5,$K285-SUM(V285:AA285))</f>
        <v>0</v>
      </c>
      <c r="AC285" s="35">
        <f>IF($Q285*Dati!$N$5+SUM(V285:AB285)&lt;$K285,$Q285*Dati!$N$5,$K285-SUM(V285:AB285))</f>
        <v>0</v>
      </c>
      <c r="AD285" s="35">
        <f>IF($P285*Dati!$Q$4+SUM(V285:AC285)&lt;$K285,$P285*Dati!$Q$4,$K285-SUM(V285:AC285))</f>
        <v>0</v>
      </c>
      <c r="AE285" s="35">
        <f>IF($P285*Dati!$P$4+SUM(V285:AD285)&lt;$K285,$P285*Dati!$P$4,$K285-SUM(V285:AD285))</f>
        <v>0</v>
      </c>
      <c r="AF285" s="35">
        <f>IF($P285*Dati!$O$4+SUM(V285:AE285)&lt;$K285,$P285*Dati!$O$4,$K285-SUM(V285:AE285))</f>
        <v>0</v>
      </c>
      <c r="AG285" s="35">
        <f>IF($P285*Dati!$N$4+SUM(V285:AF285)&lt;$K285,$P285*Dati!$N$4,$K285-SUM(V285:AF285))</f>
        <v>0</v>
      </c>
      <c r="AH285" s="35">
        <f>IF($O285*Dati!$Q$3+SUM(V285:AG285)&lt;$K285,$O285*Dati!$Q$3,$K285-SUM(V285:AG285))</f>
        <v>0</v>
      </c>
      <c r="AI285" s="35">
        <f>IF($O285*Dati!$P$3+SUM(V285:AH285)&lt;$K285,$O285*Dati!$P$3,$K285-SUM(V285:AH285))</f>
        <v>0</v>
      </c>
      <c r="AJ285" s="35">
        <f>IF($O285*Dati!$O$3+SUM(V285:AI285)&lt;$K285,$O285*Dati!$O$3,$K285-SUM(V285:AI285))</f>
        <v>0</v>
      </c>
      <c r="AK285" s="35">
        <f>IF($O285*Dati!$N$3+SUM(V285:AJ285)&lt;$K285,$O285*Dati!$N$3,$K285-SUM(V285:AJ285))</f>
        <v>0</v>
      </c>
      <c r="AL285" s="35">
        <f t="shared" si="98"/>
        <v>240</v>
      </c>
      <c r="AM285" s="3">
        <f>(V285*Dati!$U$6+W285*Dati!$T$6+X285*Dati!$S$6+Y285*Dati!$R$6)+(Z285*Dati!$U$5+AA285*Dati!$T$5+AB285*Dati!$S$5+AC285*Dati!$R$5)+(AD285*Dati!$U$4+AE285*Dati!$T$4+AF285*Dati!$S$4+AG285*Dati!$R$4)+(AH285*Dati!$U$3+AI285*Dati!$T$3+AJ285*Dati!$S$3+AK285*Dati!$R$3)</f>
        <v>91380</v>
      </c>
      <c r="AN285" s="34">
        <f t="shared" si="99"/>
        <v>1</v>
      </c>
      <c r="AO285" s="34">
        <f t="shared" si="100"/>
        <v>0</v>
      </c>
      <c r="AP285" s="34">
        <f t="shared" si="101"/>
        <v>0</v>
      </c>
      <c r="AQ285" s="34">
        <f t="shared" si="102"/>
        <v>0</v>
      </c>
      <c r="AR285" s="6">
        <f>AN285*Dati!$B$21+AO285*Dati!$B$22+AP285*Dati!$B$23+AQ285*Dati!$B$24</f>
        <v>2000</v>
      </c>
    </row>
    <row r="286" spans="1:44" x14ac:dyDescent="0.25">
      <c r="A286" s="49"/>
      <c r="B286" s="11">
        <f t="shared" si="107"/>
        <v>284</v>
      </c>
      <c r="C286" s="3">
        <f t="shared" si="108"/>
        <v>6803306.1999999862</v>
      </c>
      <c r="D286" s="3">
        <f t="shared" si="109"/>
        <v>41380</v>
      </c>
      <c r="E286" s="3">
        <f>IF(D286&gt;0,(IF(D286&lt;Dati!$B$46,D286*Dati!$B$47,Dati!$B$46*Dati!$B$47)+IF(IF(D286-Dati!$B$46&gt;0,D286-Dati!$B$46,0)&lt;(Dati!$C$46-Dati!$B$46),IF(D286-Dati!$B$46&gt;0,D286-Dati!$B$46,0)*Dati!$C$47,(Dati!$C$46-Dati!$B$46)*Dati!$C$47)+IF(IF(D286-Dati!$C$46&gt;0,D286-Dati!$C$46,0)&lt;(Dati!$D$46-Dati!$C$46),IF(D286-Dati!$C$46&gt;0,D286-Dati!$C$46,0)*Dati!$D$47,(Dati!$D$46-Dati!$C$46)*Dati!$D$47)+IF(IF(D286-Dati!$D$46&gt;0,D286-Dati!$D$46,0)&lt;(Dati!$E$46-Dati!$D$46),IF(D286-Dati!$D$46&gt;0,D286-Dati!$D$46,0)*Dati!$E$47,(Dati!$E$46-Dati!$D$46)*Dati!$E$47)+IF(D286-Dati!$E$46&gt;0,D286-Dati!$E$46,0)*Dati!$F$47),0)</f>
        <v>17224.233333333334</v>
      </c>
      <c r="F286" s="3">
        <f t="shared" si="104"/>
        <v>24155.766666666666</v>
      </c>
      <c r="G286" s="39">
        <f t="shared" si="112"/>
        <v>1</v>
      </c>
      <c r="H286" s="39">
        <f t="shared" si="112"/>
        <v>0</v>
      </c>
      <c r="I286" s="39">
        <f t="shared" si="112"/>
        <v>0</v>
      </c>
      <c r="J286" s="39">
        <f t="shared" si="112"/>
        <v>0</v>
      </c>
      <c r="K286" s="37">
        <f>G286*Dati!$F$9+H286*Dati!$F$10+I286*Dati!$F$11+Simulazione!J286*Dati!$F$12</f>
        <v>450</v>
      </c>
      <c r="L286" s="37">
        <f>G286*Dati!$H$9+H286*Dati!$H$10+I286*Dati!$H$11+Simulazione!J286*Dati!$H$12</f>
        <v>1</v>
      </c>
      <c r="M286" s="9">
        <f>G286*Dati!$E$9+H286*Dati!$E$10+I286*Dati!$E$11+Simulazione!J286*Dati!$E$12</f>
        <v>8000</v>
      </c>
      <c r="N286" s="9">
        <f>IF(G286-G285=0,0,(G286-G285)*Dati!$J$9)+IF(H286-H285=0,0,(H286-H285)*Dati!$J$10)+IF(I286-I285=0,0,(I286-I285)*Dati!$J$11)+IF(J286-J285=0,0,(J286-J285)*Dati!$J$12)</f>
        <v>0</v>
      </c>
      <c r="O286" s="34">
        <f t="shared" si="113"/>
        <v>0</v>
      </c>
      <c r="P286" s="34">
        <f t="shared" si="113"/>
        <v>0</v>
      </c>
      <c r="Q286" s="34">
        <f t="shared" si="113"/>
        <v>0</v>
      </c>
      <c r="R286" s="34">
        <f t="shared" si="113"/>
        <v>1</v>
      </c>
      <c r="S286" s="40">
        <f t="shared" si="105"/>
        <v>1</v>
      </c>
      <c r="T286" s="43">
        <f t="shared" si="106"/>
        <v>1</v>
      </c>
      <c r="U286" s="3">
        <f>O286*Dati!$B$3+Simulazione!P286*Dati!$B$4+Simulazione!Q286*Dati!$B$5+Simulazione!R286*Dati!$B$6</f>
        <v>40000</v>
      </c>
      <c r="V286" s="35">
        <f>IF(R286*Dati!$Q$6&lt;K286,R286*Dati!$Q$6,K286)</f>
        <v>108</v>
      </c>
      <c r="W286" s="35">
        <f>IF(R286*Dati!$P$6+SUM(V286:V286)&lt;K286,R286*Dati!$P$6,K286-SUM(V286:V286))</f>
        <v>132</v>
      </c>
      <c r="X286" s="35">
        <f>IF(R286*Dati!$O$6+SUM(V286:W286)&lt;K286,R286*Dati!$O$6,K286-SUM(V286:W286))</f>
        <v>0</v>
      </c>
      <c r="Y286" s="35">
        <f>IF(R286*Dati!$N$6+SUM(V286:X286)&lt;K286,R286*Dati!$N$6,K286-SUM(V286:X286))</f>
        <v>0</v>
      </c>
      <c r="Z286" s="35">
        <f>IF($Q286*Dati!$Q$5+SUM(V286:Y286)&lt;$K286,$Q286*Dati!$Q$5,$K286-SUM(V286:Y286))</f>
        <v>0</v>
      </c>
      <c r="AA286" s="35">
        <f>IF($Q286*Dati!$P$5+SUM(V286:Z286)&lt;$K286,$Q286*Dati!$P$5,$K286-SUM(V286:Z286))</f>
        <v>0</v>
      </c>
      <c r="AB286" s="35">
        <f>IF($Q286*Dati!$O$5+SUM(V286:AA286)&lt;$K286,$Q286*Dati!$O$5,$K286-SUM(V286:AA286))</f>
        <v>0</v>
      </c>
      <c r="AC286" s="35">
        <f>IF($Q286*Dati!$N$5+SUM(V286:AB286)&lt;$K286,$Q286*Dati!$N$5,$K286-SUM(V286:AB286))</f>
        <v>0</v>
      </c>
      <c r="AD286" s="35">
        <f>IF($P286*Dati!$Q$4+SUM(V286:AC286)&lt;$K286,$P286*Dati!$Q$4,$K286-SUM(V286:AC286))</f>
        <v>0</v>
      </c>
      <c r="AE286" s="35">
        <f>IF($P286*Dati!$P$4+SUM(V286:AD286)&lt;$K286,$P286*Dati!$P$4,$K286-SUM(V286:AD286))</f>
        <v>0</v>
      </c>
      <c r="AF286" s="35">
        <f>IF($P286*Dati!$O$4+SUM(V286:AE286)&lt;$K286,$P286*Dati!$O$4,$K286-SUM(V286:AE286))</f>
        <v>0</v>
      </c>
      <c r="AG286" s="35">
        <f>IF($P286*Dati!$N$4+SUM(V286:AF286)&lt;$K286,$P286*Dati!$N$4,$K286-SUM(V286:AF286))</f>
        <v>0</v>
      </c>
      <c r="AH286" s="35">
        <f>IF($O286*Dati!$Q$3+SUM(V286:AG286)&lt;$K286,$O286*Dati!$Q$3,$K286-SUM(V286:AG286))</f>
        <v>0</v>
      </c>
      <c r="AI286" s="35">
        <f>IF($O286*Dati!$P$3+SUM(V286:AH286)&lt;$K286,$O286*Dati!$P$3,$K286-SUM(V286:AH286))</f>
        <v>0</v>
      </c>
      <c r="AJ286" s="35">
        <f>IF($O286*Dati!$O$3+SUM(V286:AI286)&lt;$K286,$O286*Dati!$O$3,$K286-SUM(V286:AI286))</f>
        <v>0</v>
      </c>
      <c r="AK286" s="35">
        <f>IF($O286*Dati!$N$3+SUM(V286:AJ286)&lt;$K286,$O286*Dati!$N$3,$K286-SUM(V286:AJ286))</f>
        <v>0</v>
      </c>
      <c r="AL286" s="35">
        <f t="shared" si="98"/>
        <v>240</v>
      </c>
      <c r="AM286" s="3">
        <f>(V286*Dati!$U$6+W286*Dati!$T$6+X286*Dati!$S$6+Y286*Dati!$R$6)+(Z286*Dati!$U$5+AA286*Dati!$T$5+AB286*Dati!$S$5+AC286*Dati!$R$5)+(AD286*Dati!$U$4+AE286*Dati!$T$4+AF286*Dati!$S$4+AG286*Dati!$R$4)+(AH286*Dati!$U$3+AI286*Dati!$T$3+AJ286*Dati!$S$3+AK286*Dati!$R$3)</f>
        <v>91380</v>
      </c>
      <c r="AN286" s="34">
        <f t="shared" si="99"/>
        <v>1</v>
      </c>
      <c r="AO286" s="34">
        <f t="shared" si="100"/>
        <v>0</v>
      </c>
      <c r="AP286" s="34">
        <f t="shared" si="101"/>
        <v>0</v>
      </c>
      <c r="AQ286" s="34">
        <f t="shared" si="102"/>
        <v>0</v>
      </c>
      <c r="AR286" s="6">
        <f>AN286*Dati!$B$21+AO286*Dati!$B$22+AP286*Dati!$B$23+AQ286*Dati!$B$24</f>
        <v>2000</v>
      </c>
    </row>
    <row r="287" spans="1:44" x14ac:dyDescent="0.25">
      <c r="A287" s="49"/>
      <c r="B287" s="11">
        <f t="shared" si="107"/>
        <v>285</v>
      </c>
      <c r="C287" s="3">
        <f t="shared" si="108"/>
        <v>6827461.9666666528</v>
      </c>
      <c r="D287" s="3">
        <f t="shared" si="109"/>
        <v>41380</v>
      </c>
      <c r="E287" s="3">
        <f>IF(D287&gt;0,(IF(D287&lt;Dati!$B$46,D287*Dati!$B$47,Dati!$B$46*Dati!$B$47)+IF(IF(D287-Dati!$B$46&gt;0,D287-Dati!$B$46,0)&lt;(Dati!$C$46-Dati!$B$46),IF(D287-Dati!$B$46&gt;0,D287-Dati!$B$46,0)*Dati!$C$47,(Dati!$C$46-Dati!$B$46)*Dati!$C$47)+IF(IF(D287-Dati!$C$46&gt;0,D287-Dati!$C$46,0)&lt;(Dati!$D$46-Dati!$C$46),IF(D287-Dati!$C$46&gt;0,D287-Dati!$C$46,0)*Dati!$D$47,(Dati!$D$46-Dati!$C$46)*Dati!$D$47)+IF(IF(D287-Dati!$D$46&gt;0,D287-Dati!$D$46,0)&lt;(Dati!$E$46-Dati!$D$46),IF(D287-Dati!$D$46&gt;0,D287-Dati!$D$46,0)*Dati!$E$47,(Dati!$E$46-Dati!$D$46)*Dati!$E$47)+IF(D287-Dati!$E$46&gt;0,D287-Dati!$E$46,0)*Dati!$F$47),0)</f>
        <v>17224.233333333334</v>
      </c>
      <c r="F287" s="3">
        <f t="shared" si="104"/>
        <v>24155.766666666666</v>
      </c>
      <c r="G287" s="39">
        <f t="shared" si="112"/>
        <v>1</v>
      </c>
      <c r="H287" s="39">
        <f t="shared" si="112"/>
        <v>0</v>
      </c>
      <c r="I287" s="39">
        <f t="shared" si="112"/>
        <v>0</v>
      </c>
      <c r="J287" s="39">
        <f t="shared" si="112"/>
        <v>0</v>
      </c>
      <c r="K287" s="37">
        <f>G287*Dati!$F$9+H287*Dati!$F$10+I287*Dati!$F$11+Simulazione!J287*Dati!$F$12</f>
        <v>450</v>
      </c>
      <c r="L287" s="37">
        <f>G287*Dati!$H$9+H287*Dati!$H$10+I287*Dati!$H$11+Simulazione!J287*Dati!$H$12</f>
        <v>1</v>
      </c>
      <c r="M287" s="9">
        <f>G287*Dati!$E$9+H287*Dati!$E$10+I287*Dati!$E$11+Simulazione!J287*Dati!$E$12</f>
        <v>8000</v>
      </c>
      <c r="N287" s="9">
        <f>IF(G287-G286=0,0,(G287-G286)*Dati!$J$9)+IF(H287-H286=0,0,(H287-H286)*Dati!$J$10)+IF(I287-I286=0,0,(I287-I286)*Dati!$J$11)+IF(J287-J286=0,0,(J287-J286)*Dati!$J$12)</f>
        <v>0</v>
      </c>
      <c r="O287" s="34">
        <f t="shared" si="113"/>
        <v>0</v>
      </c>
      <c r="P287" s="34">
        <f t="shared" si="113"/>
        <v>0</v>
      </c>
      <c r="Q287" s="34">
        <f t="shared" si="113"/>
        <v>0</v>
      </c>
      <c r="R287" s="34">
        <f t="shared" si="113"/>
        <v>1</v>
      </c>
      <c r="S287" s="40">
        <f t="shared" si="105"/>
        <v>1</v>
      </c>
      <c r="T287" s="43">
        <f t="shared" si="106"/>
        <v>1</v>
      </c>
      <c r="U287" s="3">
        <f>O287*Dati!$B$3+Simulazione!P287*Dati!$B$4+Simulazione!Q287*Dati!$B$5+Simulazione!R287*Dati!$B$6</f>
        <v>40000</v>
      </c>
      <c r="V287" s="35">
        <f>IF(R287*Dati!$Q$6&lt;K287,R287*Dati!$Q$6,K287)</f>
        <v>108</v>
      </c>
      <c r="W287" s="35">
        <f>IF(R287*Dati!$P$6+SUM(V287:V287)&lt;K287,R287*Dati!$P$6,K287-SUM(V287:V287))</f>
        <v>132</v>
      </c>
      <c r="X287" s="35">
        <f>IF(R287*Dati!$O$6+SUM(V287:W287)&lt;K287,R287*Dati!$O$6,K287-SUM(V287:W287))</f>
        <v>0</v>
      </c>
      <c r="Y287" s="35">
        <f>IF(R287*Dati!$N$6+SUM(V287:X287)&lt;K287,R287*Dati!$N$6,K287-SUM(V287:X287))</f>
        <v>0</v>
      </c>
      <c r="Z287" s="35">
        <f>IF($Q287*Dati!$Q$5+SUM(V287:Y287)&lt;$K287,$Q287*Dati!$Q$5,$K287-SUM(V287:Y287))</f>
        <v>0</v>
      </c>
      <c r="AA287" s="35">
        <f>IF($Q287*Dati!$P$5+SUM(V287:Z287)&lt;$K287,$Q287*Dati!$P$5,$K287-SUM(V287:Z287))</f>
        <v>0</v>
      </c>
      <c r="AB287" s="35">
        <f>IF($Q287*Dati!$O$5+SUM(V287:AA287)&lt;$K287,$Q287*Dati!$O$5,$K287-SUM(V287:AA287))</f>
        <v>0</v>
      </c>
      <c r="AC287" s="35">
        <f>IF($Q287*Dati!$N$5+SUM(V287:AB287)&lt;$K287,$Q287*Dati!$N$5,$K287-SUM(V287:AB287))</f>
        <v>0</v>
      </c>
      <c r="AD287" s="35">
        <f>IF($P287*Dati!$Q$4+SUM(V287:AC287)&lt;$K287,$P287*Dati!$Q$4,$K287-SUM(V287:AC287))</f>
        <v>0</v>
      </c>
      <c r="AE287" s="35">
        <f>IF($P287*Dati!$P$4+SUM(V287:AD287)&lt;$K287,$P287*Dati!$P$4,$K287-SUM(V287:AD287))</f>
        <v>0</v>
      </c>
      <c r="AF287" s="35">
        <f>IF($P287*Dati!$O$4+SUM(V287:AE287)&lt;$K287,$P287*Dati!$O$4,$K287-SUM(V287:AE287))</f>
        <v>0</v>
      </c>
      <c r="AG287" s="35">
        <f>IF($P287*Dati!$N$4+SUM(V287:AF287)&lt;$K287,$P287*Dati!$N$4,$K287-SUM(V287:AF287))</f>
        <v>0</v>
      </c>
      <c r="AH287" s="35">
        <f>IF($O287*Dati!$Q$3+SUM(V287:AG287)&lt;$K287,$O287*Dati!$Q$3,$K287-SUM(V287:AG287))</f>
        <v>0</v>
      </c>
      <c r="AI287" s="35">
        <f>IF($O287*Dati!$P$3+SUM(V287:AH287)&lt;$K287,$O287*Dati!$P$3,$K287-SUM(V287:AH287))</f>
        <v>0</v>
      </c>
      <c r="AJ287" s="35">
        <f>IF($O287*Dati!$O$3+SUM(V287:AI287)&lt;$K287,$O287*Dati!$O$3,$K287-SUM(V287:AI287))</f>
        <v>0</v>
      </c>
      <c r="AK287" s="35">
        <f>IF($O287*Dati!$N$3+SUM(V287:AJ287)&lt;$K287,$O287*Dati!$N$3,$K287-SUM(V287:AJ287))</f>
        <v>0</v>
      </c>
      <c r="AL287" s="35">
        <f t="shared" si="98"/>
        <v>240</v>
      </c>
      <c r="AM287" s="3">
        <f>(V287*Dati!$U$6+W287*Dati!$T$6+X287*Dati!$S$6+Y287*Dati!$R$6)+(Z287*Dati!$U$5+AA287*Dati!$T$5+AB287*Dati!$S$5+AC287*Dati!$R$5)+(AD287*Dati!$U$4+AE287*Dati!$T$4+AF287*Dati!$S$4+AG287*Dati!$R$4)+(AH287*Dati!$U$3+AI287*Dati!$T$3+AJ287*Dati!$S$3+AK287*Dati!$R$3)</f>
        <v>91380</v>
      </c>
      <c r="AN287" s="34">
        <f t="shared" si="99"/>
        <v>1</v>
      </c>
      <c r="AO287" s="34">
        <f t="shared" si="100"/>
        <v>0</v>
      </c>
      <c r="AP287" s="34">
        <f t="shared" si="101"/>
        <v>0</v>
      </c>
      <c r="AQ287" s="34">
        <f t="shared" si="102"/>
        <v>0</v>
      </c>
      <c r="AR287" s="6">
        <f>AN287*Dati!$B$21+AO287*Dati!$B$22+AP287*Dati!$B$23+AQ287*Dati!$B$24</f>
        <v>2000</v>
      </c>
    </row>
    <row r="288" spans="1:44" x14ac:dyDescent="0.25">
      <c r="A288" s="49"/>
      <c r="B288" s="11">
        <f t="shared" si="107"/>
        <v>286</v>
      </c>
      <c r="C288" s="3">
        <f t="shared" si="108"/>
        <v>6851617.7333333194</v>
      </c>
      <c r="D288" s="3">
        <f t="shared" si="109"/>
        <v>41380</v>
      </c>
      <c r="E288" s="3">
        <f>IF(D288&gt;0,(IF(D288&lt;Dati!$B$46,D288*Dati!$B$47,Dati!$B$46*Dati!$B$47)+IF(IF(D288-Dati!$B$46&gt;0,D288-Dati!$B$46,0)&lt;(Dati!$C$46-Dati!$B$46),IF(D288-Dati!$B$46&gt;0,D288-Dati!$B$46,0)*Dati!$C$47,(Dati!$C$46-Dati!$B$46)*Dati!$C$47)+IF(IF(D288-Dati!$C$46&gt;0,D288-Dati!$C$46,0)&lt;(Dati!$D$46-Dati!$C$46),IF(D288-Dati!$C$46&gt;0,D288-Dati!$C$46,0)*Dati!$D$47,(Dati!$D$46-Dati!$C$46)*Dati!$D$47)+IF(IF(D288-Dati!$D$46&gt;0,D288-Dati!$D$46,0)&lt;(Dati!$E$46-Dati!$D$46),IF(D288-Dati!$D$46&gt;0,D288-Dati!$D$46,0)*Dati!$E$47,(Dati!$E$46-Dati!$D$46)*Dati!$E$47)+IF(D288-Dati!$E$46&gt;0,D288-Dati!$E$46,0)*Dati!$F$47),0)</f>
        <v>17224.233333333334</v>
      </c>
      <c r="F288" s="3">
        <f t="shared" si="104"/>
        <v>24155.766666666666</v>
      </c>
      <c r="G288" s="39">
        <f t="shared" si="112"/>
        <v>1</v>
      </c>
      <c r="H288" s="39">
        <f t="shared" si="112"/>
        <v>0</v>
      </c>
      <c r="I288" s="39">
        <f t="shared" si="112"/>
        <v>0</v>
      </c>
      <c r="J288" s="39">
        <f t="shared" si="112"/>
        <v>0</v>
      </c>
      <c r="K288" s="37">
        <f>G288*Dati!$F$9+H288*Dati!$F$10+I288*Dati!$F$11+Simulazione!J288*Dati!$F$12</f>
        <v>450</v>
      </c>
      <c r="L288" s="37">
        <f>G288*Dati!$H$9+H288*Dati!$H$10+I288*Dati!$H$11+Simulazione!J288*Dati!$H$12</f>
        <v>1</v>
      </c>
      <c r="M288" s="9">
        <f>G288*Dati!$E$9+H288*Dati!$E$10+I288*Dati!$E$11+Simulazione!J288*Dati!$E$12</f>
        <v>8000</v>
      </c>
      <c r="N288" s="9">
        <f>IF(G288-G287=0,0,(G288-G287)*Dati!$J$9)+IF(H288-H287=0,0,(H288-H287)*Dati!$J$10)+IF(I288-I287=0,0,(I288-I287)*Dati!$J$11)+IF(J288-J287=0,0,(J288-J287)*Dati!$J$12)</f>
        <v>0</v>
      </c>
      <c r="O288" s="34">
        <f t="shared" si="113"/>
        <v>0</v>
      </c>
      <c r="P288" s="34">
        <f t="shared" si="113"/>
        <v>0</v>
      </c>
      <c r="Q288" s="34">
        <f t="shared" si="113"/>
        <v>0</v>
      </c>
      <c r="R288" s="34">
        <f t="shared" si="113"/>
        <v>1</v>
      </c>
      <c r="S288" s="40">
        <f t="shared" si="105"/>
        <v>1</v>
      </c>
      <c r="T288" s="43">
        <f t="shared" si="106"/>
        <v>1</v>
      </c>
      <c r="U288" s="3">
        <f>O288*Dati!$B$3+Simulazione!P288*Dati!$B$4+Simulazione!Q288*Dati!$B$5+Simulazione!R288*Dati!$B$6</f>
        <v>40000</v>
      </c>
      <c r="V288" s="35">
        <f>IF(R288*Dati!$Q$6&lt;K288,R288*Dati!$Q$6,K288)</f>
        <v>108</v>
      </c>
      <c r="W288" s="35">
        <f>IF(R288*Dati!$P$6+SUM(V288:V288)&lt;K288,R288*Dati!$P$6,K288-SUM(V288:V288))</f>
        <v>132</v>
      </c>
      <c r="X288" s="35">
        <f>IF(R288*Dati!$O$6+SUM(V288:W288)&lt;K288,R288*Dati!$O$6,K288-SUM(V288:W288))</f>
        <v>0</v>
      </c>
      <c r="Y288" s="35">
        <f>IF(R288*Dati!$N$6+SUM(V288:X288)&lt;K288,R288*Dati!$N$6,K288-SUM(V288:X288))</f>
        <v>0</v>
      </c>
      <c r="Z288" s="35">
        <f>IF($Q288*Dati!$Q$5+SUM(V288:Y288)&lt;$K288,$Q288*Dati!$Q$5,$K288-SUM(V288:Y288))</f>
        <v>0</v>
      </c>
      <c r="AA288" s="35">
        <f>IF($Q288*Dati!$P$5+SUM(V288:Z288)&lt;$K288,$Q288*Dati!$P$5,$K288-SUM(V288:Z288))</f>
        <v>0</v>
      </c>
      <c r="AB288" s="35">
        <f>IF($Q288*Dati!$O$5+SUM(V288:AA288)&lt;$K288,$Q288*Dati!$O$5,$K288-SUM(V288:AA288))</f>
        <v>0</v>
      </c>
      <c r="AC288" s="35">
        <f>IF($Q288*Dati!$N$5+SUM(V288:AB288)&lt;$K288,$Q288*Dati!$N$5,$K288-SUM(V288:AB288))</f>
        <v>0</v>
      </c>
      <c r="AD288" s="35">
        <f>IF($P288*Dati!$Q$4+SUM(V288:AC288)&lt;$K288,$P288*Dati!$Q$4,$K288-SUM(V288:AC288))</f>
        <v>0</v>
      </c>
      <c r="AE288" s="35">
        <f>IF($P288*Dati!$P$4+SUM(V288:AD288)&lt;$K288,$P288*Dati!$P$4,$K288-SUM(V288:AD288))</f>
        <v>0</v>
      </c>
      <c r="AF288" s="35">
        <f>IF($P288*Dati!$O$4+SUM(V288:AE288)&lt;$K288,$P288*Dati!$O$4,$K288-SUM(V288:AE288))</f>
        <v>0</v>
      </c>
      <c r="AG288" s="35">
        <f>IF($P288*Dati!$N$4+SUM(V288:AF288)&lt;$K288,$P288*Dati!$N$4,$K288-SUM(V288:AF288))</f>
        <v>0</v>
      </c>
      <c r="AH288" s="35">
        <f>IF($O288*Dati!$Q$3+SUM(V288:AG288)&lt;$K288,$O288*Dati!$Q$3,$K288-SUM(V288:AG288))</f>
        <v>0</v>
      </c>
      <c r="AI288" s="35">
        <f>IF($O288*Dati!$P$3+SUM(V288:AH288)&lt;$K288,$O288*Dati!$P$3,$K288-SUM(V288:AH288))</f>
        <v>0</v>
      </c>
      <c r="AJ288" s="35">
        <f>IF($O288*Dati!$O$3+SUM(V288:AI288)&lt;$K288,$O288*Dati!$O$3,$K288-SUM(V288:AI288))</f>
        <v>0</v>
      </c>
      <c r="AK288" s="35">
        <f>IF($O288*Dati!$N$3+SUM(V288:AJ288)&lt;$K288,$O288*Dati!$N$3,$K288-SUM(V288:AJ288))</f>
        <v>0</v>
      </c>
      <c r="AL288" s="35">
        <f t="shared" si="98"/>
        <v>240</v>
      </c>
      <c r="AM288" s="3">
        <f>(V288*Dati!$U$6+W288*Dati!$T$6+X288*Dati!$S$6+Y288*Dati!$R$6)+(Z288*Dati!$U$5+AA288*Dati!$T$5+AB288*Dati!$S$5+AC288*Dati!$R$5)+(AD288*Dati!$U$4+AE288*Dati!$T$4+AF288*Dati!$S$4+AG288*Dati!$R$4)+(AH288*Dati!$U$3+AI288*Dati!$T$3+AJ288*Dati!$S$3+AK288*Dati!$R$3)</f>
        <v>91380</v>
      </c>
      <c r="AN288" s="34">
        <f t="shared" si="99"/>
        <v>1</v>
      </c>
      <c r="AO288" s="34">
        <f t="shared" si="100"/>
        <v>0</v>
      </c>
      <c r="AP288" s="34">
        <f t="shared" si="101"/>
        <v>0</v>
      </c>
      <c r="AQ288" s="34">
        <f t="shared" si="102"/>
        <v>0</v>
      </c>
      <c r="AR288" s="6">
        <f>AN288*Dati!$B$21+AO288*Dati!$B$22+AP288*Dati!$B$23+AQ288*Dati!$B$24</f>
        <v>2000</v>
      </c>
    </row>
    <row r="289" spans="1:44" x14ac:dyDescent="0.25">
      <c r="A289" s="49"/>
      <c r="B289" s="11">
        <f t="shared" si="107"/>
        <v>287</v>
      </c>
      <c r="C289" s="3">
        <f t="shared" si="108"/>
        <v>6875773.499999986</v>
      </c>
      <c r="D289" s="3">
        <f t="shared" si="109"/>
        <v>41380</v>
      </c>
      <c r="E289" s="3">
        <f>IF(D289&gt;0,(IF(D289&lt;Dati!$B$46,D289*Dati!$B$47,Dati!$B$46*Dati!$B$47)+IF(IF(D289-Dati!$B$46&gt;0,D289-Dati!$B$46,0)&lt;(Dati!$C$46-Dati!$B$46),IF(D289-Dati!$B$46&gt;0,D289-Dati!$B$46,0)*Dati!$C$47,(Dati!$C$46-Dati!$B$46)*Dati!$C$47)+IF(IF(D289-Dati!$C$46&gt;0,D289-Dati!$C$46,0)&lt;(Dati!$D$46-Dati!$C$46),IF(D289-Dati!$C$46&gt;0,D289-Dati!$C$46,0)*Dati!$D$47,(Dati!$D$46-Dati!$C$46)*Dati!$D$47)+IF(IF(D289-Dati!$D$46&gt;0,D289-Dati!$D$46,0)&lt;(Dati!$E$46-Dati!$D$46),IF(D289-Dati!$D$46&gt;0,D289-Dati!$D$46,0)*Dati!$E$47,(Dati!$E$46-Dati!$D$46)*Dati!$E$47)+IF(D289-Dati!$E$46&gt;0,D289-Dati!$E$46,0)*Dati!$F$47),0)</f>
        <v>17224.233333333334</v>
      </c>
      <c r="F289" s="3">
        <f t="shared" si="104"/>
        <v>24155.766666666666</v>
      </c>
      <c r="G289" s="39">
        <f t="shared" si="112"/>
        <v>1</v>
      </c>
      <c r="H289" s="39">
        <f t="shared" si="112"/>
        <v>0</v>
      </c>
      <c r="I289" s="39">
        <f t="shared" si="112"/>
        <v>0</v>
      </c>
      <c r="J289" s="39">
        <f t="shared" si="112"/>
        <v>0</v>
      </c>
      <c r="K289" s="37">
        <f>G289*Dati!$F$9+H289*Dati!$F$10+I289*Dati!$F$11+Simulazione!J289*Dati!$F$12</f>
        <v>450</v>
      </c>
      <c r="L289" s="37">
        <f>G289*Dati!$H$9+H289*Dati!$H$10+I289*Dati!$H$11+Simulazione!J289*Dati!$H$12</f>
        <v>1</v>
      </c>
      <c r="M289" s="9">
        <f>G289*Dati!$E$9+H289*Dati!$E$10+I289*Dati!$E$11+Simulazione!J289*Dati!$E$12</f>
        <v>8000</v>
      </c>
      <c r="N289" s="9">
        <f>IF(G289-G288=0,0,(G289-G288)*Dati!$J$9)+IF(H289-H288=0,0,(H289-H288)*Dati!$J$10)+IF(I289-I288=0,0,(I289-I288)*Dati!$J$11)+IF(J289-J288=0,0,(J289-J288)*Dati!$J$12)</f>
        <v>0</v>
      </c>
      <c r="O289" s="34">
        <f t="shared" si="113"/>
        <v>0</v>
      </c>
      <c r="P289" s="34">
        <f t="shared" si="113"/>
        <v>0</v>
      </c>
      <c r="Q289" s="34">
        <f t="shared" si="113"/>
        <v>0</v>
      </c>
      <c r="R289" s="34">
        <f t="shared" si="113"/>
        <v>1</v>
      </c>
      <c r="S289" s="40">
        <f t="shared" si="105"/>
        <v>1</v>
      </c>
      <c r="T289" s="43">
        <f t="shared" si="106"/>
        <v>1</v>
      </c>
      <c r="U289" s="3">
        <f>O289*Dati!$B$3+Simulazione!P289*Dati!$B$4+Simulazione!Q289*Dati!$B$5+Simulazione!R289*Dati!$B$6</f>
        <v>40000</v>
      </c>
      <c r="V289" s="35">
        <f>IF(R289*Dati!$Q$6&lt;K289,R289*Dati!$Q$6,K289)</f>
        <v>108</v>
      </c>
      <c r="W289" s="35">
        <f>IF(R289*Dati!$P$6+SUM(V289:V289)&lt;K289,R289*Dati!$P$6,K289-SUM(V289:V289))</f>
        <v>132</v>
      </c>
      <c r="X289" s="35">
        <f>IF(R289*Dati!$O$6+SUM(V289:W289)&lt;K289,R289*Dati!$O$6,K289-SUM(V289:W289))</f>
        <v>0</v>
      </c>
      <c r="Y289" s="35">
        <f>IF(R289*Dati!$N$6+SUM(V289:X289)&lt;K289,R289*Dati!$N$6,K289-SUM(V289:X289))</f>
        <v>0</v>
      </c>
      <c r="Z289" s="35">
        <f>IF($Q289*Dati!$Q$5+SUM(V289:Y289)&lt;$K289,$Q289*Dati!$Q$5,$K289-SUM(V289:Y289))</f>
        <v>0</v>
      </c>
      <c r="AA289" s="35">
        <f>IF($Q289*Dati!$P$5+SUM(V289:Z289)&lt;$K289,$Q289*Dati!$P$5,$K289-SUM(V289:Z289))</f>
        <v>0</v>
      </c>
      <c r="AB289" s="35">
        <f>IF($Q289*Dati!$O$5+SUM(V289:AA289)&lt;$K289,$Q289*Dati!$O$5,$K289-SUM(V289:AA289))</f>
        <v>0</v>
      </c>
      <c r="AC289" s="35">
        <f>IF($Q289*Dati!$N$5+SUM(V289:AB289)&lt;$K289,$Q289*Dati!$N$5,$K289-SUM(V289:AB289))</f>
        <v>0</v>
      </c>
      <c r="AD289" s="35">
        <f>IF($P289*Dati!$Q$4+SUM(V289:AC289)&lt;$K289,$P289*Dati!$Q$4,$K289-SUM(V289:AC289))</f>
        <v>0</v>
      </c>
      <c r="AE289" s="35">
        <f>IF($P289*Dati!$P$4+SUM(V289:AD289)&lt;$K289,$P289*Dati!$P$4,$K289-SUM(V289:AD289))</f>
        <v>0</v>
      </c>
      <c r="AF289" s="35">
        <f>IF($P289*Dati!$O$4+SUM(V289:AE289)&lt;$K289,$P289*Dati!$O$4,$K289-SUM(V289:AE289))</f>
        <v>0</v>
      </c>
      <c r="AG289" s="35">
        <f>IF($P289*Dati!$N$4+SUM(V289:AF289)&lt;$K289,$P289*Dati!$N$4,$K289-SUM(V289:AF289))</f>
        <v>0</v>
      </c>
      <c r="AH289" s="35">
        <f>IF($O289*Dati!$Q$3+SUM(V289:AG289)&lt;$K289,$O289*Dati!$Q$3,$K289-SUM(V289:AG289))</f>
        <v>0</v>
      </c>
      <c r="AI289" s="35">
        <f>IF($O289*Dati!$P$3+SUM(V289:AH289)&lt;$K289,$O289*Dati!$P$3,$K289-SUM(V289:AH289))</f>
        <v>0</v>
      </c>
      <c r="AJ289" s="35">
        <f>IF($O289*Dati!$O$3+SUM(V289:AI289)&lt;$K289,$O289*Dati!$O$3,$K289-SUM(V289:AI289))</f>
        <v>0</v>
      </c>
      <c r="AK289" s="35">
        <f>IF($O289*Dati!$N$3+SUM(V289:AJ289)&lt;$K289,$O289*Dati!$N$3,$K289-SUM(V289:AJ289))</f>
        <v>0</v>
      </c>
      <c r="AL289" s="35">
        <f t="shared" si="98"/>
        <v>240</v>
      </c>
      <c r="AM289" s="3">
        <f>(V289*Dati!$U$6+W289*Dati!$T$6+X289*Dati!$S$6+Y289*Dati!$R$6)+(Z289*Dati!$U$5+AA289*Dati!$T$5+AB289*Dati!$S$5+AC289*Dati!$R$5)+(AD289*Dati!$U$4+AE289*Dati!$T$4+AF289*Dati!$S$4+AG289*Dati!$R$4)+(AH289*Dati!$U$3+AI289*Dati!$T$3+AJ289*Dati!$S$3+AK289*Dati!$R$3)</f>
        <v>91380</v>
      </c>
      <c r="AN289" s="34">
        <f t="shared" si="99"/>
        <v>1</v>
      </c>
      <c r="AO289" s="34">
        <f t="shared" si="100"/>
        <v>0</v>
      </c>
      <c r="AP289" s="34">
        <f t="shared" si="101"/>
        <v>0</v>
      </c>
      <c r="AQ289" s="34">
        <f t="shared" si="102"/>
        <v>0</v>
      </c>
      <c r="AR289" s="6">
        <f>AN289*Dati!$B$21+AO289*Dati!$B$22+AP289*Dati!$B$23+AQ289*Dati!$B$24</f>
        <v>2000</v>
      </c>
    </row>
    <row r="290" spans="1:44" x14ac:dyDescent="0.25">
      <c r="A290" s="50"/>
      <c r="B290" s="11">
        <f t="shared" si="107"/>
        <v>288</v>
      </c>
      <c r="C290" s="3">
        <f t="shared" si="108"/>
        <v>6899929.2666666526</v>
      </c>
      <c r="D290" s="3">
        <f t="shared" si="109"/>
        <v>41380</v>
      </c>
      <c r="E290" s="3">
        <f>IF(D290&gt;0,(IF(D290&lt;Dati!$B$46,D290*Dati!$B$47,Dati!$B$46*Dati!$B$47)+IF(IF(D290-Dati!$B$46&gt;0,D290-Dati!$B$46,0)&lt;(Dati!$C$46-Dati!$B$46),IF(D290-Dati!$B$46&gt;0,D290-Dati!$B$46,0)*Dati!$C$47,(Dati!$C$46-Dati!$B$46)*Dati!$C$47)+IF(IF(D290-Dati!$C$46&gt;0,D290-Dati!$C$46,0)&lt;(Dati!$D$46-Dati!$C$46),IF(D290-Dati!$C$46&gt;0,D290-Dati!$C$46,0)*Dati!$D$47,(Dati!$D$46-Dati!$C$46)*Dati!$D$47)+IF(IF(D290-Dati!$D$46&gt;0,D290-Dati!$D$46,0)&lt;(Dati!$E$46-Dati!$D$46),IF(D290-Dati!$D$46&gt;0,D290-Dati!$D$46,0)*Dati!$E$47,(Dati!$E$46-Dati!$D$46)*Dati!$E$47)+IF(D290-Dati!$E$46&gt;0,D290-Dati!$E$46,0)*Dati!$F$47),0)</f>
        <v>17224.233333333334</v>
      </c>
      <c r="F290" s="3">
        <f t="shared" si="104"/>
        <v>24155.766666666666</v>
      </c>
      <c r="G290" s="39">
        <f t="shared" si="112"/>
        <v>1</v>
      </c>
      <c r="H290" s="39">
        <f t="shared" si="112"/>
        <v>0</v>
      </c>
      <c r="I290" s="39">
        <f t="shared" si="112"/>
        <v>0</v>
      </c>
      <c r="J290" s="39">
        <f t="shared" si="112"/>
        <v>0</v>
      </c>
      <c r="K290" s="37">
        <f>G290*Dati!$F$9+H290*Dati!$F$10+I290*Dati!$F$11+Simulazione!J290*Dati!$F$12</f>
        <v>450</v>
      </c>
      <c r="L290" s="37">
        <f>G290*Dati!$H$9+H290*Dati!$H$10+I290*Dati!$H$11+Simulazione!J290*Dati!$H$12</f>
        <v>1</v>
      </c>
      <c r="M290" s="9">
        <f>G290*Dati!$E$9+H290*Dati!$E$10+I290*Dati!$E$11+Simulazione!J290*Dati!$E$12</f>
        <v>8000</v>
      </c>
      <c r="N290" s="9">
        <f>IF(G290-G289=0,0,(G290-G289)*Dati!$J$9)+IF(H290-H289=0,0,(H290-H289)*Dati!$J$10)+IF(I290-I289=0,0,(I290-I289)*Dati!$J$11)+IF(J290-J289=0,0,(J290-J289)*Dati!$J$12)</f>
        <v>0</v>
      </c>
      <c r="O290" s="34">
        <f t="shared" si="113"/>
        <v>0</v>
      </c>
      <c r="P290" s="34">
        <f t="shared" si="113"/>
        <v>0</v>
      </c>
      <c r="Q290" s="34">
        <f t="shared" si="113"/>
        <v>0</v>
      </c>
      <c r="R290" s="34">
        <f t="shared" si="113"/>
        <v>1</v>
      </c>
      <c r="S290" s="40">
        <f t="shared" si="105"/>
        <v>1</v>
      </c>
      <c r="T290" s="43">
        <f t="shared" si="106"/>
        <v>1</v>
      </c>
      <c r="U290" s="3">
        <f>O290*Dati!$B$3+Simulazione!P290*Dati!$B$4+Simulazione!Q290*Dati!$B$5+Simulazione!R290*Dati!$B$6</f>
        <v>40000</v>
      </c>
      <c r="V290" s="35">
        <f>IF(R290*Dati!$Q$6&lt;K290,R290*Dati!$Q$6,K290)</f>
        <v>108</v>
      </c>
      <c r="W290" s="35">
        <f>IF(R290*Dati!$P$6+SUM(V290:V290)&lt;K290,R290*Dati!$P$6,K290-SUM(V290:V290))</f>
        <v>132</v>
      </c>
      <c r="X290" s="35">
        <f>IF(R290*Dati!$O$6+SUM(V290:W290)&lt;K290,R290*Dati!$O$6,K290-SUM(V290:W290))</f>
        <v>0</v>
      </c>
      <c r="Y290" s="35">
        <f>IF(R290*Dati!$N$6+SUM(V290:X290)&lt;K290,R290*Dati!$N$6,K290-SUM(V290:X290))</f>
        <v>0</v>
      </c>
      <c r="Z290" s="35">
        <f>IF($Q290*Dati!$Q$5+SUM(V290:Y290)&lt;$K290,$Q290*Dati!$Q$5,$K290-SUM(V290:Y290))</f>
        <v>0</v>
      </c>
      <c r="AA290" s="35">
        <f>IF($Q290*Dati!$P$5+SUM(V290:Z290)&lt;$K290,$Q290*Dati!$P$5,$K290-SUM(V290:Z290))</f>
        <v>0</v>
      </c>
      <c r="AB290" s="35">
        <f>IF($Q290*Dati!$O$5+SUM(V290:AA290)&lt;$K290,$Q290*Dati!$O$5,$K290-SUM(V290:AA290))</f>
        <v>0</v>
      </c>
      <c r="AC290" s="35">
        <f>IF($Q290*Dati!$N$5+SUM(V290:AB290)&lt;$K290,$Q290*Dati!$N$5,$K290-SUM(V290:AB290))</f>
        <v>0</v>
      </c>
      <c r="AD290" s="35">
        <f>IF($P290*Dati!$Q$4+SUM(V290:AC290)&lt;$K290,$P290*Dati!$Q$4,$K290-SUM(V290:AC290))</f>
        <v>0</v>
      </c>
      <c r="AE290" s="35">
        <f>IF($P290*Dati!$P$4+SUM(V290:AD290)&lt;$K290,$P290*Dati!$P$4,$K290-SUM(V290:AD290))</f>
        <v>0</v>
      </c>
      <c r="AF290" s="35">
        <f>IF($P290*Dati!$O$4+SUM(V290:AE290)&lt;$K290,$P290*Dati!$O$4,$K290-SUM(V290:AE290))</f>
        <v>0</v>
      </c>
      <c r="AG290" s="35">
        <f>IF($P290*Dati!$N$4+SUM(V290:AF290)&lt;$K290,$P290*Dati!$N$4,$K290-SUM(V290:AF290))</f>
        <v>0</v>
      </c>
      <c r="AH290" s="35">
        <f>IF($O290*Dati!$Q$3+SUM(V290:AG290)&lt;$K290,$O290*Dati!$Q$3,$K290-SUM(V290:AG290))</f>
        <v>0</v>
      </c>
      <c r="AI290" s="35">
        <f>IF($O290*Dati!$P$3+SUM(V290:AH290)&lt;$K290,$O290*Dati!$P$3,$K290-SUM(V290:AH290))</f>
        <v>0</v>
      </c>
      <c r="AJ290" s="35">
        <f>IF($O290*Dati!$O$3+SUM(V290:AI290)&lt;$K290,$O290*Dati!$O$3,$K290-SUM(V290:AI290))</f>
        <v>0</v>
      </c>
      <c r="AK290" s="35">
        <f>IF($O290*Dati!$N$3+SUM(V290:AJ290)&lt;$K290,$O290*Dati!$N$3,$K290-SUM(V290:AJ290))</f>
        <v>0</v>
      </c>
      <c r="AL290" s="35">
        <f t="shared" si="98"/>
        <v>240</v>
      </c>
      <c r="AM290" s="3">
        <f>(V290*Dati!$U$6+W290*Dati!$T$6+X290*Dati!$S$6+Y290*Dati!$R$6)+(Z290*Dati!$U$5+AA290*Dati!$T$5+AB290*Dati!$S$5+AC290*Dati!$R$5)+(AD290*Dati!$U$4+AE290*Dati!$T$4+AF290*Dati!$S$4+AG290*Dati!$R$4)+(AH290*Dati!$U$3+AI290*Dati!$T$3+AJ290*Dati!$S$3+AK290*Dati!$R$3)</f>
        <v>91380</v>
      </c>
      <c r="AN290" s="34">
        <f t="shared" si="99"/>
        <v>1</v>
      </c>
      <c r="AO290" s="34">
        <f t="shared" si="100"/>
        <v>0</v>
      </c>
      <c r="AP290" s="34">
        <f t="shared" si="101"/>
        <v>0</v>
      </c>
      <c r="AQ290" s="34">
        <f t="shared" si="102"/>
        <v>0</v>
      </c>
      <c r="AR290" s="6">
        <f>AN290*Dati!$B$21+AO290*Dati!$B$22+AP290*Dati!$B$23+AQ290*Dati!$B$24</f>
        <v>2000</v>
      </c>
    </row>
    <row r="291" spans="1:44" ht="15" customHeight="1" x14ac:dyDescent="0.25">
      <c r="A291" s="48">
        <f t="shared" ref="A291" si="115">A279+1</f>
        <v>25</v>
      </c>
      <c r="B291" s="11">
        <f t="shared" si="107"/>
        <v>289</v>
      </c>
      <c r="C291" s="3">
        <f t="shared" si="108"/>
        <v>6924085.0333333192</v>
      </c>
      <c r="D291" s="3">
        <f t="shared" si="109"/>
        <v>41380</v>
      </c>
      <c r="E291" s="3">
        <f>IF(D291&gt;0,(IF(D291&lt;Dati!$B$46,D291*Dati!$B$47,Dati!$B$46*Dati!$B$47)+IF(IF(D291-Dati!$B$46&gt;0,D291-Dati!$B$46,0)&lt;(Dati!$C$46-Dati!$B$46),IF(D291-Dati!$B$46&gt;0,D291-Dati!$B$46,0)*Dati!$C$47,(Dati!$C$46-Dati!$B$46)*Dati!$C$47)+IF(IF(D291-Dati!$C$46&gt;0,D291-Dati!$C$46,0)&lt;(Dati!$D$46-Dati!$C$46),IF(D291-Dati!$C$46&gt;0,D291-Dati!$C$46,0)*Dati!$D$47,(Dati!$D$46-Dati!$C$46)*Dati!$D$47)+IF(IF(D291-Dati!$D$46&gt;0,D291-Dati!$D$46,0)&lt;(Dati!$E$46-Dati!$D$46),IF(D291-Dati!$D$46&gt;0,D291-Dati!$D$46,0)*Dati!$E$47,(Dati!$E$46-Dati!$D$46)*Dati!$E$47)+IF(D291-Dati!$E$46&gt;0,D291-Dati!$E$46,0)*Dati!$F$47),0)</f>
        <v>17224.233333333334</v>
      </c>
      <c r="F291" s="3">
        <f t="shared" si="104"/>
        <v>24155.766666666666</v>
      </c>
      <c r="G291" s="39">
        <f t="shared" si="112"/>
        <v>1</v>
      </c>
      <c r="H291" s="39">
        <f t="shared" si="112"/>
        <v>0</v>
      </c>
      <c r="I291" s="39">
        <f t="shared" si="112"/>
        <v>0</v>
      </c>
      <c r="J291" s="39">
        <f t="shared" si="112"/>
        <v>0</v>
      </c>
      <c r="K291" s="37">
        <f>G291*Dati!$F$9+H291*Dati!$F$10+I291*Dati!$F$11+Simulazione!J291*Dati!$F$12</f>
        <v>450</v>
      </c>
      <c r="L291" s="37">
        <f>G291*Dati!$H$9+H291*Dati!$H$10+I291*Dati!$H$11+Simulazione!J291*Dati!$H$12</f>
        <v>1</v>
      </c>
      <c r="M291" s="9">
        <f>G291*Dati!$E$9+H291*Dati!$E$10+I291*Dati!$E$11+Simulazione!J291*Dati!$E$12</f>
        <v>8000</v>
      </c>
      <c r="N291" s="9">
        <f>IF(G291-G290=0,0,(G291-G290)*Dati!$J$9)+IF(H291-H290=0,0,(H291-H290)*Dati!$J$10)+IF(I291-I290=0,0,(I291-I290)*Dati!$J$11)+IF(J291-J290=0,0,(J291-J290)*Dati!$J$12)</f>
        <v>0</v>
      </c>
      <c r="O291" s="34">
        <f t="shared" si="113"/>
        <v>0</v>
      </c>
      <c r="P291" s="34">
        <f t="shared" si="113"/>
        <v>0</v>
      </c>
      <c r="Q291" s="34">
        <f t="shared" si="113"/>
        <v>0</v>
      </c>
      <c r="R291" s="34">
        <f t="shared" si="113"/>
        <v>1</v>
      </c>
      <c r="S291" s="40">
        <f t="shared" si="105"/>
        <v>1</v>
      </c>
      <c r="T291" s="43">
        <f t="shared" si="106"/>
        <v>1</v>
      </c>
      <c r="U291" s="3">
        <f>O291*Dati!$B$3+Simulazione!P291*Dati!$B$4+Simulazione!Q291*Dati!$B$5+Simulazione!R291*Dati!$B$6</f>
        <v>40000</v>
      </c>
      <c r="V291" s="35">
        <f>IF(R291*Dati!$Q$6&lt;K291,R291*Dati!$Q$6,K291)</f>
        <v>108</v>
      </c>
      <c r="W291" s="35">
        <f>IF(R291*Dati!$P$6+SUM(V291:V291)&lt;K291,R291*Dati!$P$6,K291-SUM(V291:V291))</f>
        <v>132</v>
      </c>
      <c r="X291" s="35">
        <f>IF(R291*Dati!$O$6+SUM(V291:W291)&lt;K291,R291*Dati!$O$6,K291-SUM(V291:W291))</f>
        <v>0</v>
      </c>
      <c r="Y291" s="35">
        <f>IF(R291*Dati!$N$6+SUM(V291:X291)&lt;K291,R291*Dati!$N$6,K291-SUM(V291:X291))</f>
        <v>0</v>
      </c>
      <c r="Z291" s="35">
        <f>IF($Q291*Dati!$Q$5+SUM(V291:Y291)&lt;$K291,$Q291*Dati!$Q$5,$K291-SUM(V291:Y291))</f>
        <v>0</v>
      </c>
      <c r="AA291" s="35">
        <f>IF($Q291*Dati!$P$5+SUM(V291:Z291)&lt;$K291,$Q291*Dati!$P$5,$K291-SUM(V291:Z291))</f>
        <v>0</v>
      </c>
      <c r="AB291" s="35">
        <f>IF($Q291*Dati!$O$5+SUM(V291:AA291)&lt;$K291,$Q291*Dati!$O$5,$K291-SUM(V291:AA291))</f>
        <v>0</v>
      </c>
      <c r="AC291" s="35">
        <f>IF($Q291*Dati!$N$5+SUM(V291:AB291)&lt;$K291,$Q291*Dati!$N$5,$K291-SUM(V291:AB291))</f>
        <v>0</v>
      </c>
      <c r="AD291" s="35">
        <f>IF($P291*Dati!$Q$4+SUM(V291:AC291)&lt;$K291,$P291*Dati!$Q$4,$K291-SUM(V291:AC291))</f>
        <v>0</v>
      </c>
      <c r="AE291" s="35">
        <f>IF($P291*Dati!$P$4+SUM(V291:AD291)&lt;$K291,$P291*Dati!$P$4,$K291-SUM(V291:AD291))</f>
        <v>0</v>
      </c>
      <c r="AF291" s="35">
        <f>IF($P291*Dati!$O$4+SUM(V291:AE291)&lt;$K291,$P291*Dati!$O$4,$K291-SUM(V291:AE291))</f>
        <v>0</v>
      </c>
      <c r="AG291" s="35">
        <f>IF($P291*Dati!$N$4+SUM(V291:AF291)&lt;$K291,$P291*Dati!$N$4,$K291-SUM(V291:AF291))</f>
        <v>0</v>
      </c>
      <c r="AH291" s="35">
        <f>IF($O291*Dati!$Q$3+SUM(V291:AG291)&lt;$K291,$O291*Dati!$Q$3,$K291-SUM(V291:AG291))</f>
        <v>0</v>
      </c>
      <c r="AI291" s="35">
        <f>IF($O291*Dati!$P$3+SUM(V291:AH291)&lt;$K291,$O291*Dati!$P$3,$K291-SUM(V291:AH291))</f>
        <v>0</v>
      </c>
      <c r="AJ291" s="35">
        <f>IF($O291*Dati!$O$3+SUM(V291:AI291)&lt;$K291,$O291*Dati!$O$3,$K291-SUM(V291:AI291))</f>
        <v>0</v>
      </c>
      <c r="AK291" s="35">
        <f>IF($O291*Dati!$N$3+SUM(V291:AJ291)&lt;$K291,$O291*Dati!$N$3,$K291-SUM(V291:AJ291))</f>
        <v>0</v>
      </c>
      <c r="AL291" s="35">
        <f t="shared" si="98"/>
        <v>240</v>
      </c>
      <c r="AM291" s="3">
        <f>(V291*Dati!$U$6+W291*Dati!$T$6+X291*Dati!$S$6+Y291*Dati!$R$6)+(Z291*Dati!$U$5+AA291*Dati!$T$5+AB291*Dati!$S$5+AC291*Dati!$R$5)+(AD291*Dati!$U$4+AE291*Dati!$T$4+AF291*Dati!$S$4+AG291*Dati!$R$4)+(AH291*Dati!$U$3+AI291*Dati!$T$3+AJ291*Dati!$S$3+AK291*Dati!$R$3)</f>
        <v>91380</v>
      </c>
      <c r="AN291" s="34">
        <f t="shared" si="99"/>
        <v>1</v>
      </c>
      <c r="AO291" s="34">
        <f t="shared" si="100"/>
        <v>0</v>
      </c>
      <c r="AP291" s="34">
        <f t="shared" si="101"/>
        <v>0</v>
      </c>
      <c r="AQ291" s="34">
        <f t="shared" si="102"/>
        <v>0</v>
      </c>
      <c r="AR291" s="6">
        <f>AN291*Dati!$B$21+AO291*Dati!$B$22+AP291*Dati!$B$23+AQ291*Dati!$B$24</f>
        <v>2000</v>
      </c>
    </row>
    <row r="292" spans="1:44" x14ac:dyDescent="0.25">
      <c r="A292" s="49"/>
      <c r="B292" s="11">
        <f t="shared" si="107"/>
        <v>290</v>
      </c>
      <c r="C292" s="3">
        <f t="shared" si="108"/>
        <v>6948240.7999999858</v>
      </c>
      <c r="D292" s="3">
        <f t="shared" si="109"/>
        <v>41380</v>
      </c>
      <c r="E292" s="3">
        <f>IF(D292&gt;0,(IF(D292&lt;Dati!$B$46,D292*Dati!$B$47,Dati!$B$46*Dati!$B$47)+IF(IF(D292-Dati!$B$46&gt;0,D292-Dati!$B$46,0)&lt;(Dati!$C$46-Dati!$B$46),IF(D292-Dati!$B$46&gt;0,D292-Dati!$B$46,0)*Dati!$C$47,(Dati!$C$46-Dati!$B$46)*Dati!$C$47)+IF(IF(D292-Dati!$C$46&gt;0,D292-Dati!$C$46,0)&lt;(Dati!$D$46-Dati!$C$46),IF(D292-Dati!$C$46&gt;0,D292-Dati!$C$46,0)*Dati!$D$47,(Dati!$D$46-Dati!$C$46)*Dati!$D$47)+IF(IF(D292-Dati!$D$46&gt;0,D292-Dati!$D$46,0)&lt;(Dati!$E$46-Dati!$D$46),IF(D292-Dati!$D$46&gt;0,D292-Dati!$D$46,0)*Dati!$E$47,(Dati!$E$46-Dati!$D$46)*Dati!$E$47)+IF(D292-Dati!$E$46&gt;0,D292-Dati!$E$46,0)*Dati!$F$47),0)</f>
        <v>17224.233333333334</v>
      </c>
      <c r="F292" s="3">
        <f t="shared" si="104"/>
        <v>24155.766666666666</v>
      </c>
      <c r="G292" s="39">
        <f t="shared" si="112"/>
        <v>1</v>
      </c>
      <c r="H292" s="39">
        <f t="shared" si="112"/>
        <v>0</v>
      </c>
      <c r="I292" s="39">
        <f t="shared" si="112"/>
        <v>0</v>
      </c>
      <c r="J292" s="39">
        <f t="shared" si="112"/>
        <v>0</v>
      </c>
      <c r="K292" s="37">
        <f>G292*Dati!$F$9+H292*Dati!$F$10+I292*Dati!$F$11+Simulazione!J292*Dati!$F$12</f>
        <v>450</v>
      </c>
      <c r="L292" s="37">
        <f>G292*Dati!$H$9+H292*Dati!$H$10+I292*Dati!$H$11+Simulazione!J292*Dati!$H$12</f>
        <v>1</v>
      </c>
      <c r="M292" s="9">
        <f>G292*Dati!$E$9+H292*Dati!$E$10+I292*Dati!$E$11+Simulazione!J292*Dati!$E$12</f>
        <v>8000</v>
      </c>
      <c r="N292" s="9">
        <f>IF(G292-G291=0,0,(G292-G291)*Dati!$J$9)+IF(H292-H291=0,0,(H292-H291)*Dati!$J$10)+IF(I292-I291=0,0,(I292-I291)*Dati!$J$11)+IF(J292-J291=0,0,(J292-J291)*Dati!$J$12)</f>
        <v>0</v>
      </c>
      <c r="O292" s="34">
        <f t="shared" si="113"/>
        <v>0</v>
      </c>
      <c r="P292" s="34">
        <f t="shared" si="113"/>
        <v>0</v>
      </c>
      <c r="Q292" s="34">
        <f t="shared" si="113"/>
        <v>0</v>
      </c>
      <c r="R292" s="34">
        <f t="shared" si="113"/>
        <v>1</v>
      </c>
      <c r="S292" s="40">
        <f t="shared" si="105"/>
        <v>1</v>
      </c>
      <c r="T292" s="43">
        <f t="shared" si="106"/>
        <v>1</v>
      </c>
      <c r="U292" s="3">
        <f>O292*Dati!$B$3+Simulazione!P292*Dati!$B$4+Simulazione!Q292*Dati!$B$5+Simulazione!R292*Dati!$B$6</f>
        <v>40000</v>
      </c>
      <c r="V292" s="35">
        <f>IF(R292*Dati!$Q$6&lt;K292,R292*Dati!$Q$6,K292)</f>
        <v>108</v>
      </c>
      <c r="W292" s="35">
        <f>IF(R292*Dati!$P$6+SUM(V292:V292)&lt;K292,R292*Dati!$P$6,K292-SUM(V292:V292))</f>
        <v>132</v>
      </c>
      <c r="X292" s="35">
        <f>IF(R292*Dati!$O$6+SUM(V292:W292)&lt;K292,R292*Dati!$O$6,K292-SUM(V292:W292))</f>
        <v>0</v>
      </c>
      <c r="Y292" s="35">
        <f>IF(R292*Dati!$N$6+SUM(V292:X292)&lt;K292,R292*Dati!$N$6,K292-SUM(V292:X292))</f>
        <v>0</v>
      </c>
      <c r="Z292" s="35">
        <f>IF($Q292*Dati!$Q$5+SUM(V292:Y292)&lt;$K292,$Q292*Dati!$Q$5,$K292-SUM(V292:Y292))</f>
        <v>0</v>
      </c>
      <c r="AA292" s="35">
        <f>IF($Q292*Dati!$P$5+SUM(V292:Z292)&lt;$K292,$Q292*Dati!$P$5,$K292-SUM(V292:Z292))</f>
        <v>0</v>
      </c>
      <c r="AB292" s="35">
        <f>IF($Q292*Dati!$O$5+SUM(V292:AA292)&lt;$K292,$Q292*Dati!$O$5,$K292-SUM(V292:AA292))</f>
        <v>0</v>
      </c>
      <c r="AC292" s="35">
        <f>IF($Q292*Dati!$N$5+SUM(V292:AB292)&lt;$K292,$Q292*Dati!$N$5,$K292-SUM(V292:AB292))</f>
        <v>0</v>
      </c>
      <c r="AD292" s="35">
        <f>IF($P292*Dati!$Q$4+SUM(V292:AC292)&lt;$K292,$P292*Dati!$Q$4,$K292-SUM(V292:AC292))</f>
        <v>0</v>
      </c>
      <c r="AE292" s="35">
        <f>IF($P292*Dati!$P$4+SUM(V292:AD292)&lt;$K292,$P292*Dati!$P$4,$K292-SUM(V292:AD292))</f>
        <v>0</v>
      </c>
      <c r="AF292" s="35">
        <f>IF($P292*Dati!$O$4+SUM(V292:AE292)&lt;$K292,$P292*Dati!$O$4,$K292-SUM(V292:AE292))</f>
        <v>0</v>
      </c>
      <c r="AG292" s="35">
        <f>IF($P292*Dati!$N$4+SUM(V292:AF292)&lt;$K292,$P292*Dati!$N$4,$K292-SUM(V292:AF292))</f>
        <v>0</v>
      </c>
      <c r="AH292" s="35">
        <f>IF($O292*Dati!$Q$3+SUM(V292:AG292)&lt;$K292,$O292*Dati!$Q$3,$K292-SUM(V292:AG292))</f>
        <v>0</v>
      </c>
      <c r="AI292" s="35">
        <f>IF($O292*Dati!$P$3+SUM(V292:AH292)&lt;$K292,$O292*Dati!$P$3,$K292-SUM(V292:AH292))</f>
        <v>0</v>
      </c>
      <c r="AJ292" s="35">
        <f>IF($O292*Dati!$O$3+SUM(V292:AI292)&lt;$K292,$O292*Dati!$O$3,$K292-SUM(V292:AI292))</f>
        <v>0</v>
      </c>
      <c r="AK292" s="35">
        <f>IF($O292*Dati!$N$3+SUM(V292:AJ292)&lt;$K292,$O292*Dati!$N$3,$K292-SUM(V292:AJ292))</f>
        <v>0</v>
      </c>
      <c r="AL292" s="35">
        <f t="shared" si="98"/>
        <v>240</v>
      </c>
      <c r="AM292" s="3">
        <f>(V292*Dati!$U$6+W292*Dati!$T$6+X292*Dati!$S$6+Y292*Dati!$R$6)+(Z292*Dati!$U$5+AA292*Dati!$T$5+AB292*Dati!$S$5+AC292*Dati!$R$5)+(AD292*Dati!$U$4+AE292*Dati!$T$4+AF292*Dati!$S$4+AG292*Dati!$R$4)+(AH292*Dati!$U$3+AI292*Dati!$T$3+AJ292*Dati!$S$3+AK292*Dati!$R$3)</f>
        <v>91380</v>
      </c>
      <c r="AN292" s="34">
        <f t="shared" si="99"/>
        <v>1</v>
      </c>
      <c r="AO292" s="34">
        <f t="shared" si="100"/>
        <v>0</v>
      </c>
      <c r="AP292" s="34">
        <f t="shared" si="101"/>
        <v>0</v>
      </c>
      <c r="AQ292" s="34">
        <f t="shared" si="102"/>
        <v>0</v>
      </c>
      <c r="AR292" s="6">
        <f>AN292*Dati!$B$21+AO292*Dati!$B$22+AP292*Dati!$B$23+AQ292*Dati!$B$24</f>
        <v>2000</v>
      </c>
    </row>
    <row r="293" spans="1:44" x14ac:dyDescent="0.25">
      <c r="A293" s="49"/>
      <c r="B293" s="11">
        <f t="shared" si="107"/>
        <v>291</v>
      </c>
      <c r="C293" s="3">
        <f t="shared" si="108"/>
        <v>6972396.5666666524</v>
      </c>
      <c r="D293" s="3">
        <f t="shared" si="109"/>
        <v>41380</v>
      </c>
      <c r="E293" s="3">
        <f>IF(D293&gt;0,(IF(D293&lt;Dati!$B$46,D293*Dati!$B$47,Dati!$B$46*Dati!$B$47)+IF(IF(D293-Dati!$B$46&gt;0,D293-Dati!$B$46,0)&lt;(Dati!$C$46-Dati!$B$46),IF(D293-Dati!$B$46&gt;0,D293-Dati!$B$46,0)*Dati!$C$47,(Dati!$C$46-Dati!$B$46)*Dati!$C$47)+IF(IF(D293-Dati!$C$46&gt;0,D293-Dati!$C$46,0)&lt;(Dati!$D$46-Dati!$C$46),IF(D293-Dati!$C$46&gt;0,D293-Dati!$C$46,0)*Dati!$D$47,(Dati!$D$46-Dati!$C$46)*Dati!$D$47)+IF(IF(D293-Dati!$D$46&gt;0,D293-Dati!$D$46,0)&lt;(Dati!$E$46-Dati!$D$46),IF(D293-Dati!$D$46&gt;0,D293-Dati!$D$46,0)*Dati!$E$47,(Dati!$E$46-Dati!$D$46)*Dati!$E$47)+IF(D293-Dati!$E$46&gt;0,D293-Dati!$E$46,0)*Dati!$F$47),0)</f>
        <v>17224.233333333334</v>
      </c>
      <c r="F293" s="3">
        <f t="shared" si="104"/>
        <v>24155.766666666666</v>
      </c>
      <c r="G293" s="39">
        <f t="shared" ref="G293:J308" si="116">G292</f>
        <v>1</v>
      </c>
      <c r="H293" s="39">
        <f t="shared" si="116"/>
        <v>0</v>
      </c>
      <c r="I293" s="39">
        <f t="shared" si="116"/>
        <v>0</v>
      </c>
      <c r="J293" s="39">
        <f t="shared" si="116"/>
        <v>0</v>
      </c>
      <c r="K293" s="37">
        <f>G293*Dati!$F$9+H293*Dati!$F$10+I293*Dati!$F$11+Simulazione!J293*Dati!$F$12</f>
        <v>450</v>
      </c>
      <c r="L293" s="37">
        <f>G293*Dati!$H$9+H293*Dati!$H$10+I293*Dati!$H$11+Simulazione!J293*Dati!$H$12</f>
        <v>1</v>
      </c>
      <c r="M293" s="9">
        <f>G293*Dati!$E$9+H293*Dati!$E$10+I293*Dati!$E$11+Simulazione!J293*Dati!$E$12</f>
        <v>8000</v>
      </c>
      <c r="N293" s="9">
        <f>IF(G293-G292=0,0,(G293-G292)*Dati!$J$9)+IF(H293-H292=0,0,(H293-H292)*Dati!$J$10)+IF(I293-I292=0,0,(I293-I292)*Dati!$J$11)+IF(J293-J292=0,0,(J293-J292)*Dati!$J$12)</f>
        <v>0</v>
      </c>
      <c r="O293" s="34">
        <f t="shared" si="113"/>
        <v>0</v>
      </c>
      <c r="P293" s="34">
        <f t="shared" si="113"/>
        <v>0</v>
      </c>
      <c r="Q293" s="34">
        <f t="shared" si="113"/>
        <v>0</v>
      </c>
      <c r="R293" s="34">
        <f t="shared" si="113"/>
        <v>1</v>
      </c>
      <c r="S293" s="40">
        <f t="shared" si="105"/>
        <v>1</v>
      </c>
      <c r="T293" s="43">
        <f t="shared" si="106"/>
        <v>1</v>
      </c>
      <c r="U293" s="3">
        <f>O293*Dati!$B$3+Simulazione!P293*Dati!$B$4+Simulazione!Q293*Dati!$B$5+Simulazione!R293*Dati!$B$6</f>
        <v>40000</v>
      </c>
      <c r="V293" s="35">
        <f>IF(R293*Dati!$Q$6&lt;K293,R293*Dati!$Q$6,K293)</f>
        <v>108</v>
      </c>
      <c r="W293" s="35">
        <f>IF(R293*Dati!$P$6+SUM(V293:V293)&lt;K293,R293*Dati!$P$6,K293-SUM(V293:V293))</f>
        <v>132</v>
      </c>
      <c r="X293" s="35">
        <f>IF(R293*Dati!$O$6+SUM(V293:W293)&lt;K293,R293*Dati!$O$6,K293-SUM(V293:W293))</f>
        <v>0</v>
      </c>
      <c r="Y293" s="35">
        <f>IF(R293*Dati!$N$6+SUM(V293:X293)&lt;K293,R293*Dati!$N$6,K293-SUM(V293:X293))</f>
        <v>0</v>
      </c>
      <c r="Z293" s="35">
        <f>IF($Q293*Dati!$Q$5+SUM(V293:Y293)&lt;$K293,$Q293*Dati!$Q$5,$K293-SUM(V293:Y293))</f>
        <v>0</v>
      </c>
      <c r="AA293" s="35">
        <f>IF($Q293*Dati!$P$5+SUM(V293:Z293)&lt;$K293,$Q293*Dati!$P$5,$K293-SUM(V293:Z293))</f>
        <v>0</v>
      </c>
      <c r="AB293" s="35">
        <f>IF($Q293*Dati!$O$5+SUM(V293:AA293)&lt;$K293,$Q293*Dati!$O$5,$K293-SUM(V293:AA293))</f>
        <v>0</v>
      </c>
      <c r="AC293" s="35">
        <f>IF($Q293*Dati!$N$5+SUM(V293:AB293)&lt;$K293,$Q293*Dati!$N$5,$K293-SUM(V293:AB293))</f>
        <v>0</v>
      </c>
      <c r="AD293" s="35">
        <f>IF($P293*Dati!$Q$4+SUM(V293:AC293)&lt;$K293,$P293*Dati!$Q$4,$K293-SUM(V293:AC293))</f>
        <v>0</v>
      </c>
      <c r="AE293" s="35">
        <f>IF($P293*Dati!$P$4+SUM(V293:AD293)&lt;$K293,$P293*Dati!$P$4,$K293-SUM(V293:AD293))</f>
        <v>0</v>
      </c>
      <c r="AF293" s="35">
        <f>IF($P293*Dati!$O$4+SUM(V293:AE293)&lt;$K293,$P293*Dati!$O$4,$K293-SUM(V293:AE293))</f>
        <v>0</v>
      </c>
      <c r="AG293" s="35">
        <f>IF($P293*Dati!$N$4+SUM(V293:AF293)&lt;$K293,$P293*Dati!$N$4,$K293-SUM(V293:AF293))</f>
        <v>0</v>
      </c>
      <c r="AH293" s="35">
        <f>IF($O293*Dati!$Q$3+SUM(V293:AG293)&lt;$K293,$O293*Dati!$Q$3,$K293-SUM(V293:AG293))</f>
        <v>0</v>
      </c>
      <c r="AI293" s="35">
        <f>IF($O293*Dati!$P$3+SUM(V293:AH293)&lt;$K293,$O293*Dati!$P$3,$K293-SUM(V293:AH293))</f>
        <v>0</v>
      </c>
      <c r="AJ293" s="35">
        <f>IF($O293*Dati!$O$3+SUM(V293:AI293)&lt;$K293,$O293*Dati!$O$3,$K293-SUM(V293:AI293))</f>
        <v>0</v>
      </c>
      <c r="AK293" s="35">
        <f>IF($O293*Dati!$N$3+SUM(V293:AJ293)&lt;$K293,$O293*Dati!$N$3,$K293-SUM(V293:AJ293))</f>
        <v>0</v>
      </c>
      <c r="AL293" s="35">
        <f t="shared" si="98"/>
        <v>240</v>
      </c>
      <c r="AM293" s="3">
        <f>(V293*Dati!$U$6+W293*Dati!$T$6+X293*Dati!$S$6+Y293*Dati!$R$6)+(Z293*Dati!$U$5+AA293*Dati!$T$5+AB293*Dati!$S$5+AC293*Dati!$R$5)+(AD293*Dati!$U$4+AE293*Dati!$T$4+AF293*Dati!$S$4+AG293*Dati!$R$4)+(AH293*Dati!$U$3+AI293*Dati!$T$3+AJ293*Dati!$S$3+AK293*Dati!$R$3)</f>
        <v>91380</v>
      </c>
      <c r="AN293" s="34">
        <f t="shared" si="99"/>
        <v>1</v>
      </c>
      <c r="AO293" s="34">
        <f t="shared" si="100"/>
        <v>0</v>
      </c>
      <c r="AP293" s="34">
        <f t="shared" si="101"/>
        <v>0</v>
      </c>
      <c r="AQ293" s="34">
        <f t="shared" si="102"/>
        <v>0</v>
      </c>
      <c r="AR293" s="6">
        <f>AN293*Dati!$B$21+AO293*Dati!$B$22+AP293*Dati!$B$23+AQ293*Dati!$B$24</f>
        <v>2000</v>
      </c>
    </row>
    <row r="294" spans="1:44" x14ac:dyDescent="0.25">
      <c r="A294" s="49"/>
      <c r="B294" s="11">
        <f t="shared" si="107"/>
        <v>292</v>
      </c>
      <c r="C294" s="3">
        <f t="shared" si="108"/>
        <v>6996552.3333333191</v>
      </c>
      <c r="D294" s="3">
        <f t="shared" si="109"/>
        <v>41380</v>
      </c>
      <c r="E294" s="3">
        <f>IF(D294&gt;0,(IF(D294&lt;Dati!$B$46,D294*Dati!$B$47,Dati!$B$46*Dati!$B$47)+IF(IF(D294-Dati!$B$46&gt;0,D294-Dati!$B$46,0)&lt;(Dati!$C$46-Dati!$B$46),IF(D294-Dati!$B$46&gt;0,D294-Dati!$B$46,0)*Dati!$C$47,(Dati!$C$46-Dati!$B$46)*Dati!$C$47)+IF(IF(D294-Dati!$C$46&gt;0,D294-Dati!$C$46,0)&lt;(Dati!$D$46-Dati!$C$46),IF(D294-Dati!$C$46&gt;0,D294-Dati!$C$46,0)*Dati!$D$47,(Dati!$D$46-Dati!$C$46)*Dati!$D$47)+IF(IF(D294-Dati!$D$46&gt;0,D294-Dati!$D$46,0)&lt;(Dati!$E$46-Dati!$D$46),IF(D294-Dati!$D$46&gt;0,D294-Dati!$D$46,0)*Dati!$E$47,(Dati!$E$46-Dati!$D$46)*Dati!$E$47)+IF(D294-Dati!$E$46&gt;0,D294-Dati!$E$46,0)*Dati!$F$47),0)</f>
        <v>17224.233333333334</v>
      </c>
      <c r="F294" s="3">
        <f t="shared" si="104"/>
        <v>24155.766666666666</v>
      </c>
      <c r="G294" s="39">
        <f t="shared" si="116"/>
        <v>1</v>
      </c>
      <c r="H294" s="39">
        <f t="shared" si="116"/>
        <v>0</v>
      </c>
      <c r="I294" s="39">
        <f t="shared" si="116"/>
        <v>0</v>
      </c>
      <c r="J294" s="39">
        <f t="shared" si="116"/>
        <v>0</v>
      </c>
      <c r="K294" s="37">
        <f>G294*Dati!$F$9+H294*Dati!$F$10+I294*Dati!$F$11+Simulazione!J294*Dati!$F$12</f>
        <v>450</v>
      </c>
      <c r="L294" s="37">
        <f>G294*Dati!$H$9+H294*Dati!$H$10+I294*Dati!$H$11+Simulazione!J294*Dati!$H$12</f>
        <v>1</v>
      </c>
      <c r="M294" s="9">
        <f>G294*Dati!$E$9+H294*Dati!$E$10+I294*Dati!$E$11+Simulazione!J294*Dati!$E$12</f>
        <v>8000</v>
      </c>
      <c r="N294" s="9">
        <f>IF(G294-G293=0,0,(G294-G293)*Dati!$J$9)+IF(H294-H293=0,0,(H294-H293)*Dati!$J$10)+IF(I294-I293=0,0,(I294-I293)*Dati!$J$11)+IF(J294-J293=0,0,(J294-J293)*Dati!$J$12)</f>
        <v>0</v>
      </c>
      <c r="O294" s="34">
        <f t="shared" ref="O294:R309" si="117">O293</f>
        <v>0</v>
      </c>
      <c r="P294" s="34">
        <f t="shared" si="117"/>
        <v>0</v>
      </c>
      <c r="Q294" s="34">
        <f t="shared" si="117"/>
        <v>0</v>
      </c>
      <c r="R294" s="34">
        <f t="shared" si="117"/>
        <v>1</v>
      </c>
      <c r="S294" s="40">
        <f t="shared" si="105"/>
        <v>1</v>
      </c>
      <c r="T294" s="43">
        <f t="shared" si="106"/>
        <v>1</v>
      </c>
      <c r="U294" s="3">
        <f>O294*Dati!$B$3+Simulazione!P294*Dati!$B$4+Simulazione!Q294*Dati!$B$5+Simulazione!R294*Dati!$B$6</f>
        <v>40000</v>
      </c>
      <c r="V294" s="35">
        <f>IF(R294*Dati!$Q$6&lt;K294,R294*Dati!$Q$6,K294)</f>
        <v>108</v>
      </c>
      <c r="W294" s="35">
        <f>IF(R294*Dati!$P$6+SUM(V294:V294)&lt;K294,R294*Dati!$P$6,K294-SUM(V294:V294))</f>
        <v>132</v>
      </c>
      <c r="X294" s="35">
        <f>IF(R294*Dati!$O$6+SUM(V294:W294)&lt;K294,R294*Dati!$O$6,K294-SUM(V294:W294))</f>
        <v>0</v>
      </c>
      <c r="Y294" s="35">
        <f>IF(R294*Dati!$N$6+SUM(V294:X294)&lt;K294,R294*Dati!$N$6,K294-SUM(V294:X294))</f>
        <v>0</v>
      </c>
      <c r="Z294" s="35">
        <f>IF($Q294*Dati!$Q$5+SUM(V294:Y294)&lt;$K294,$Q294*Dati!$Q$5,$K294-SUM(V294:Y294))</f>
        <v>0</v>
      </c>
      <c r="AA294" s="35">
        <f>IF($Q294*Dati!$P$5+SUM(V294:Z294)&lt;$K294,$Q294*Dati!$P$5,$K294-SUM(V294:Z294))</f>
        <v>0</v>
      </c>
      <c r="AB294" s="35">
        <f>IF($Q294*Dati!$O$5+SUM(V294:AA294)&lt;$K294,$Q294*Dati!$O$5,$K294-SUM(V294:AA294))</f>
        <v>0</v>
      </c>
      <c r="AC294" s="35">
        <f>IF($Q294*Dati!$N$5+SUM(V294:AB294)&lt;$K294,$Q294*Dati!$N$5,$K294-SUM(V294:AB294))</f>
        <v>0</v>
      </c>
      <c r="AD294" s="35">
        <f>IF($P294*Dati!$Q$4+SUM(V294:AC294)&lt;$K294,$P294*Dati!$Q$4,$K294-SUM(V294:AC294))</f>
        <v>0</v>
      </c>
      <c r="AE294" s="35">
        <f>IF($P294*Dati!$P$4+SUM(V294:AD294)&lt;$K294,$P294*Dati!$P$4,$K294-SUM(V294:AD294))</f>
        <v>0</v>
      </c>
      <c r="AF294" s="35">
        <f>IF($P294*Dati!$O$4+SUM(V294:AE294)&lt;$K294,$P294*Dati!$O$4,$K294-SUM(V294:AE294))</f>
        <v>0</v>
      </c>
      <c r="AG294" s="35">
        <f>IF($P294*Dati!$N$4+SUM(V294:AF294)&lt;$K294,$P294*Dati!$N$4,$K294-SUM(V294:AF294))</f>
        <v>0</v>
      </c>
      <c r="AH294" s="35">
        <f>IF($O294*Dati!$Q$3+SUM(V294:AG294)&lt;$K294,$O294*Dati!$Q$3,$K294-SUM(V294:AG294))</f>
        <v>0</v>
      </c>
      <c r="AI294" s="35">
        <f>IF($O294*Dati!$P$3+SUM(V294:AH294)&lt;$K294,$O294*Dati!$P$3,$K294-SUM(V294:AH294))</f>
        <v>0</v>
      </c>
      <c r="AJ294" s="35">
        <f>IF($O294*Dati!$O$3+SUM(V294:AI294)&lt;$K294,$O294*Dati!$O$3,$K294-SUM(V294:AI294))</f>
        <v>0</v>
      </c>
      <c r="AK294" s="35">
        <f>IF($O294*Dati!$N$3+SUM(V294:AJ294)&lt;$K294,$O294*Dati!$N$3,$K294-SUM(V294:AJ294))</f>
        <v>0</v>
      </c>
      <c r="AL294" s="35">
        <f t="shared" si="98"/>
        <v>240</v>
      </c>
      <c r="AM294" s="3">
        <f>(V294*Dati!$U$6+W294*Dati!$T$6+X294*Dati!$S$6+Y294*Dati!$R$6)+(Z294*Dati!$U$5+AA294*Dati!$T$5+AB294*Dati!$S$5+AC294*Dati!$R$5)+(AD294*Dati!$U$4+AE294*Dati!$T$4+AF294*Dati!$S$4+AG294*Dati!$R$4)+(AH294*Dati!$U$3+AI294*Dati!$T$3+AJ294*Dati!$S$3+AK294*Dati!$R$3)</f>
        <v>91380</v>
      </c>
      <c r="AN294" s="34">
        <f t="shared" si="99"/>
        <v>1</v>
      </c>
      <c r="AO294" s="34">
        <f t="shared" si="100"/>
        <v>0</v>
      </c>
      <c r="AP294" s="34">
        <f t="shared" si="101"/>
        <v>0</v>
      </c>
      <c r="AQ294" s="34">
        <f t="shared" si="102"/>
        <v>0</v>
      </c>
      <c r="AR294" s="6">
        <f>AN294*Dati!$B$21+AO294*Dati!$B$22+AP294*Dati!$B$23+AQ294*Dati!$B$24</f>
        <v>2000</v>
      </c>
    </row>
    <row r="295" spans="1:44" x14ac:dyDescent="0.25">
      <c r="A295" s="49"/>
      <c r="B295" s="11">
        <f t="shared" si="107"/>
        <v>293</v>
      </c>
      <c r="C295" s="3">
        <f t="shared" si="108"/>
        <v>7020708.0999999857</v>
      </c>
      <c r="D295" s="3">
        <f t="shared" si="109"/>
        <v>41380</v>
      </c>
      <c r="E295" s="3">
        <f>IF(D295&gt;0,(IF(D295&lt;Dati!$B$46,D295*Dati!$B$47,Dati!$B$46*Dati!$B$47)+IF(IF(D295-Dati!$B$46&gt;0,D295-Dati!$B$46,0)&lt;(Dati!$C$46-Dati!$B$46),IF(D295-Dati!$B$46&gt;0,D295-Dati!$B$46,0)*Dati!$C$47,(Dati!$C$46-Dati!$B$46)*Dati!$C$47)+IF(IF(D295-Dati!$C$46&gt;0,D295-Dati!$C$46,0)&lt;(Dati!$D$46-Dati!$C$46),IF(D295-Dati!$C$46&gt;0,D295-Dati!$C$46,0)*Dati!$D$47,(Dati!$D$46-Dati!$C$46)*Dati!$D$47)+IF(IF(D295-Dati!$D$46&gt;0,D295-Dati!$D$46,0)&lt;(Dati!$E$46-Dati!$D$46),IF(D295-Dati!$D$46&gt;0,D295-Dati!$D$46,0)*Dati!$E$47,(Dati!$E$46-Dati!$D$46)*Dati!$E$47)+IF(D295-Dati!$E$46&gt;0,D295-Dati!$E$46,0)*Dati!$F$47),0)</f>
        <v>17224.233333333334</v>
      </c>
      <c r="F295" s="3">
        <f t="shared" si="104"/>
        <v>24155.766666666666</v>
      </c>
      <c r="G295" s="39">
        <f t="shared" si="116"/>
        <v>1</v>
      </c>
      <c r="H295" s="39">
        <f t="shared" si="116"/>
        <v>0</v>
      </c>
      <c r="I295" s="39">
        <f t="shared" si="116"/>
        <v>0</v>
      </c>
      <c r="J295" s="39">
        <f t="shared" si="116"/>
        <v>0</v>
      </c>
      <c r="K295" s="37">
        <f>G295*Dati!$F$9+H295*Dati!$F$10+I295*Dati!$F$11+Simulazione!J295*Dati!$F$12</f>
        <v>450</v>
      </c>
      <c r="L295" s="37">
        <f>G295*Dati!$H$9+H295*Dati!$H$10+I295*Dati!$H$11+Simulazione!J295*Dati!$H$12</f>
        <v>1</v>
      </c>
      <c r="M295" s="9">
        <f>G295*Dati!$E$9+H295*Dati!$E$10+I295*Dati!$E$11+Simulazione!J295*Dati!$E$12</f>
        <v>8000</v>
      </c>
      <c r="N295" s="9">
        <f>IF(G295-G294=0,0,(G295-G294)*Dati!$J$9)+IF(H295-H294=0,0,(H295-H294)*Dati!$J$10)+IF(I295-I294=0,0,(I295-I294)*Dati!$J$11)+IF(J295-J294=0,0,(J295-J294)*Dati!$J$12)</f>
        <v>0</v>
      </c>
      <c r="O295" s="34">
        <f t="shared" si="117"/>
        <v>0</v>
      </c>
      <c r="P295" s="34">
        <f t="shared" si="117"/>
        <v>0</v>
      </c>
      <c r="Q295" s="34">
        <f t="shared" si="117"/>
        <v>0</v>
      </c>
      <c r="R295" s="34">
        <f t="shared" si="117"/>
        <v>1</v>
      </c>
      <c r="S295" s="40">
        <f t="shared" si="105"/>
        <v>1</v>
      </c>
      <c r="T295" s="43">
        <f t="shared" si="106"/>
        <v>1</v>
      </c>
      <c r="U295" s="3">
        <f>O295*Dati!$B$3+Simulazione!P295*Dati!$B$4+Simulazione!Q295*Dati!$B$5+Simulazione!R295*Dati!$B$6</f>
        <v>40000</v>
      </c>
      <c r="V295" s="35">
        <f>IF(R295*Dati!$Q$6&lt;K295,R295*Dati!$Q$6,K295)</f>
        <v>108</v>
      </c>
      <c r="W295" s="35">
        <f>IF(R295*Dati!$P$6+SUM(V295:V295)&lt;K295,R295*Dati!$P$6,K295-SUM(V295:V295))</f>
        <v>132</v>
      </c>
      <c r="X295" s="35">
        <f>IF(R295*Dati!$O$6+SUM(V295:W295)&lt;K295,R295*Dati!$O$6,K295-SUM(V295:W295))</f>
        <v>0</v>
      </c>
      <c r="Y295" s="35">
        <f>IF(R295*Dati!$N$6+SUM(V295:X295)&lt;K295,R295*Dati!$N$6,K295-SUM(V295:X295))</f>
        <v>0</v>
      </c>
      <c r="Z295" s="35">
        <f>IF($Q295*Dati!$Q$5+SUM(V295:Y295)&lt;$K295,$Q295*Dati!$Q$5,$K295-SUM(V295:Y295))</f>
        <v>0</v>
      </c>
      <c r="AA295" s="35">
        <f>IF($Q295*Dati!$P$5+SUM(V295:Z295)&lt;$K295,$Q295*Dati!$P$5,$K295-SUM(V295:Z295))</f>
        <v>0</v>
      </c>
      <c r="AB295" s="35">
        <f>IF($Q295*Dati!$O$5+SUM(V295:AA295)&lt;$K295,$Q295*Dati!$O$5,$K295-SUM(V295:AA295))</f>
        <v>0</v>
      </c>
      <c r="AC295" s="35">
        <f>IF($Q295*Dati!$N$5+SUM(V295:AB295)&lt;$K295,$Q295*Dati!$N$5,$K295-SUM(V295:AB295))</f>
        <v>0</v>
      </c>
      <c r="AD295" s="35">
        <f>IF($P295*Dati!$Q$4+SUM(V295:AC295)&lt;$K295,$P295*Dati!$Q$4,$K295-SUM(V295:AC295))</f>
        <v>0</v>
      </c>
      <c r="AE295" s="35">
        <f>IF($P295*Dati!$P$4+SUM(V295:AD295)&lt;$K295,$P295*Dati!$P$4,$K295-SUM(V295:AD295))</f>
        <v>0</v>
      </c>
      <c r="AF295" s="35">
        <f>IF($P295*Dati!$O$4+SUM(V295:AE295)&lt;$K295,$P295*Dati!$O$4,$K295-SUM(V295:AE295))</f>
        <v>0</v>
      </c>
      <c r="AG295" s="35">
        <f>IF($P295*Dati!$N$4+SUM(V295:AF295)&lt;$K295,$P295*Dati!$N$4,$K295-SUM(V295:AF295))</f>
        <v>0</v>
      </c>
      <c r="AH295" s="35">
        <f>IF($O295*Dati!$Q$3+SUM(V295:AG295)&lt;$K295,$O295*Dati!$Q$3,$K295-SUM(V295:AG295))</f>
        <v>0</v>
      </c>
      <c r="AI295" s="35">
        <f>IF($O295*Dati!$P$3+SUM(V295:AH295)&lt;$K295,$O295*Dati!$P$3,$K295-SUM(V295:AH295))</f>
        <v>0</v>
      </c>
      <c r="AJ295" s="35">
        <f>IF($O295*Dati!$O$3+SUM(V295:AI295)&lt;$K295,$O295*Dati!$O$3,$K295-SUM(V295:AI295))</f>
        <v>0</v>
      </c>
      <c r="AK295" s="35">
        <f>IF($O295*Dati!$N$3+SUM(V295:AJ295)&lt;$K295,$O295*Dati!$N$3,$K295-SUM(V295:AJ295))</f>
        <v>0</v>
      </c>
      <c r="AL295" s="35">
        <f t="shared" si="98"/>
        <v>240</v>
      </c>
      <c r="AM295" s="3">
        <f>(V295*Dati!$U$6+W295*Dati!$T$6+X295*Dati!$S$6+Y295*Dati!$R$6)+(Z295*Dati!$U$5+AA295*Dati!$T$5+AB295*Dati!$S$5+AC295*Dati!$R$5)+(AD295*Dati!$U$4+AE295*Dati!$T$4+AF295*Dati!$S$4+AG295*Dati!$R$4)+(AH295*Dati!$U$3+AI295*Dati!$T$3+AJ295*Dati!$S$3+AK295*Dati!$R$3)</f>
        <v>91380</v>
      </c>
      <c r="AN295" s="34">
        <f t="shared" si="99"/>
        <v>1</v>
      </c>
      <c r="AO295" s="34">
        <f t="shared" si="100"/>
        <v>0</v>
      </c>
      <c r="AP295" s="34">
        <f t="shared" si="101"/>
        <v>0</v>
      </c>
      <c r="AQ295" s="34">
        <f t="shared" si="102"/>
        <v>0</v>
      </c>
      <c r="AR295" s="6">
        <f>AN295*Dati!$B$21+AO295*Dati!$B$22+AP295*Dati!$B$23+AQ295*Dati!$B$24</f>
        <v>2000</v>
      </c>
    </row>
    <row r="296" spans="1:44" x14ac:dyDescent="0.25">
      <c r="A296" s="49"/>
      <c r="B296" s="11">
        <f t="shared" si="107"/>
        <v>294</v>
      </c>
      <c r="C296" s="3">
        <f t="shared" si="108"/>
        <v>7044863.8666666523</v>
      </c>
      <c r="D296" s="3">
        <f t="shared" si="109"/>
        <v>41380</v>
      </c>
      <c r="E296" s="3">
        <f>IF(D296&gt;0,(IF(D296&lt;Dati!$B$46,D296*Dati!$B$47,Dati!$B$46*Dati!$B$47)+IF(IF(D296-Dati!$B$46&gt;0,D296-Dati!$B$46,0)&lt;(Dati!$C$46-Dati!$B$46),IF(D296-Dati!$B$46&gt;0,D296-Dati!$B$46,0)*Dati!$C$47,(Dati!$C$46-Dati!$B$46)*Dati!$C$47)+IF(IF(D296-Dati!$C$46&gt;0,D296-Dati!$C$46,0)&lt;(Dati!$D$46-Dati!$C$46),IF(D296-Dati!$C$46&gt;0,D296-Dati!$C$46,0)*Dati!$D$47,(Dati!$D$46-Dati!$C$46)*Dati!$D$47)+IF(IF(D296-Dati!$D$46&gt;0,D296-Dati!$D$46,0)&lt;(Dati!$E$46-Dati!$D$46),IF(D296-Dati!$D$46&gt;0,D296-Dati!$D$46,0)*Dati!$E$47,(Dati!$E$46-Dati!$D$46)*Dati!$E$47)+IF(D296-Dati!$E$46&gt;0,D296-Dati!$E$46,0)*Dati!$F$47),0)</f>
        <v>17224.233333333334</v>
      </c>
      <c r="F296" s="3">
        <f t="shared" si="104"/>
        <v>24155.766666666666</v>
      </c>
      <c r="G296" s="39">
        <f t="shared" si="116"/>
        <v>1</v>
      </c>
      <c r="H296" s="39">
        <f t="shared" si="116"/>
        <v>0</v>
      </c>
      <c r="I296" s="39">
        <f t="shared" si="116"/>
        <v>0</v>
      </c>
      <c r="J296" s="39">
        <f t="shared" si="116"/>
        <v>0</v>
      </c>
      <c r="K296" s="37">
        <f>G296*Dati!$F$9+H296*Dati!$F$10+I296*Dati!$F$11+Simulazione!J296*Dati!$F$12</f>
        <v>450</v>
      </c>
      <c r="L296" s="37">
        <f>G296*Dati!$H$9+H296*Dati!$H$10+I296*Dati!$H$11+Simulazione!J296*Dati!$H$12</f>
        <v>1</v>
      </c>
      <c r="M296" s="9">
        <f>G296*Dati!$E$9+H296*Dati!$E$10+I296*Dati!$E$11+Simulazione!J296*Dati!$E$12</f>
        <v>8000</v>
      </c>
      <c r="N296" s="9">
        <f>IF(G296-G295=0,0,(G296-G295)*Dati!$J$9)+IF(H296-H295=0,0,(H296-H295)*Dati!$J$10)+IF(I296-I295=0,0,(I296-I295)*Dati!$J$11)+IF(J296-J295=0,0,(J296-J295)*Dati!$J$12)</f>
        <v>0</v>
      </c>
      <c r="O296" s="34">
        <f t="shared" si="117"/>
        <v>0</v>
      </c>
      <c r="P296" s="34">
        <f t="shared" si="117"/>
        <v>0</v>
      </c>
      <c r="Q296" s="34">
        <f t="shared" si="117"/>
        <v>0</v>
      </c>
      <c r="R296" s="34">
        <f t="shared" si="117"/>
        <v>1</v>
      </c>
      <c r="S296" s="40">
        <f t="shared" si="105"/>
        <v>1</v>
      </c>
      <c r="T296" s="43">
        <f t="shared" si="106"/>
        <v>1</v>
      </c>
      <c r="U296" s="3">
        <f>O296*Dati!$B$3+Simulazione!P296*Dati!$B$4+Simulazione!Q296*Dati!$B$5+Simulazione!R296*Dati!$B$6</f>
        <v>40000</v>
      </c>
      <c r="V296" s="35">
        <f>IF(R296*Dati!$Q$6&lt;K296,R296*Dati!$Q$6,K296)</f>
        <v>108</v>
      </c>
      <c r="W296" s="35">
        <f>IF(R296*Dati!$P$6+SUM(V296:V296)&lt;K296,R296*Dati!$P$6,K296-SUM(V296:V296))</f>
        <v>132</v>
      </c>
      <c r="X296" s="35">
        <f>IF(R296*Dati!$O$6+SUM(V296:W296)&lt;K296,R296*Dati!$O$6,K296-SUM(V296:W296))</f>
        <v>0</v>
      </c>
      <c r="Y296" s="35">
        <f>IF(R296*Dati!$N$6+SUM(V296:X296)&lt;K296,R296*Dati!$N$6,K296-SUM(V296:X296))</f>
        <v>0</v>
      </c>
      <c r="Z296" s="35">
        <f>IF($Q296*Dati!$Q$5+SUM(V296:Y296)&lt;$K296,$Q296*Dati!$Q$5,$K296-SUM(V296:Y296))</f>
        <v>0</v>
      </c>
      <c r="AA296" s="35">
        <f>IF($Q296*Dati!$P$5+SUM(V296:Z296)&lt;$K296,$Q296*Dati!$P$5,$K296-SUM(V296:Z296))</f>
        <v>0</v>
      </c>
      <c r="AB296" s="35">
        <f>IF($Q296*Dati!$O$5+SUM(V296:AA296)&lt;$K296,$Q296*Dati!$O$5,$K296-SUM(V296:AA296))</f>
        <v>0</v>
      </c>
      <c r="AC296" s="35">
        <f>IF($Q296*Dati!$N$5+SUM(V296:AB296)&lt;$K296,$Q296*Dati!$N$5,$K296-SUM(V296:AB296))</f>
        <v>0</v>
      </c>
      <c r="AD296" s="35">
        <f>IF($P296*Dati!$Q$4+SUM(V296:AC296)&lt;$K296,$P296*Dati!$Q$4,$K296-SUM(V296:AC296))</f>
        <v>0</v>
      </c>
      <c r="AE296" s="35">
        <f>IF($P296*Dati!$P$4+SUM(V296:AD296)&lt;$K296,$P296*Dati!$P$4,$K296-SUM(V296:AD296))</f>
        <v>0</v>
      </c>
      <c r="AF296" s="35">
        <f>IF($P296*Dati!$O$4+SUM(V296:AE296)&lt;$K296,$P296*Dati!$O$4,$K296-SUM(V296:AE296))</f>
        <v>0</v>
      </c>
      <c r="AG296" s="35">
        <f>IF($P296*Dati!$N$4+SUM(V296:AF296)&lt;$K296,$P296*Dati!$N$4,$K296-SUM(V296:AF296))</f>
        <v>0</v>
      </c>
      <c r="AH296" s="35">
        <f>IF($O296*Dati!$Q$3+SUM(V296:AG296)&lt;$K296,$O296*Dati!$Q$3,$K296-SUM(V296:AG296))</f>
        <v>0</v>
      </c>
      <c r="AI296" s="35">
        <f>IF($O296*Dati!$P$3+SUM(V296:AH296)&lt;$K296,$O296*Dati!$P$3,$K296-SUM(V296:AH296))</f>
        <v>0</v>
      </c>
      <c r="AJ296" s="35">
        <f>IF($O296*Dati!$O$3+SUM(V296:AI296)&lt;$K296,$O296*Dati!$O$3,$K296-SUM(V296:AI296))</f>
        <v>0</v>
      </c>
      <c r="AK296" s="35">
        <f>IF($O296*Dati!$N$3+SUM(V296:AJ296)&lt;$K296,$O296*Dati!$N$3,$K296-SUM(V296:AJ296))</f>
        <v>0</v>
      </c>
      <c r="AL296" s="35">
        <f t="shared" si="98"/>
        <v>240</v>
      </c>
      <c r="AM296" s="3">
        <f>(V296*Dati!$U$6+W296*Dati!$T$6+X296*Dati!$S$6+Y296*Dati!$R$6)+(Z296*Dati!$U$5+AA296*Dati!$T$5+AB296*Dati!$S$5+AC296*Dati!$R$5)+(AD296*Dati!$U$4+AE296*Dati!$T$4+AF296*Dati!$S$4+AG296*Dati!$R$4)+(AH296*Dati!$U$3+AI296*Dati!$T$3+AJ296*Dati!$S$3+AK296*Dati!$R$3)</f>
        <v>91380</v>
      </c>
      <c r="AN296" s="34">
        <f t="shared" si="99"/>
        <v>1</v>
      </c>
      <c r="AO296" s="34">
        <f t="shared" si="100"/>
        <v>0</v>
      </c>
      <c r="AP296" s="34">
        <f t="shared" si="101"/>
        <v>0</v>
      </c>
      <c r="AQ296" s="34">
        <f t="shared" si="102"/>
        <v>0</v>
      </c>
      <c r="AR296" s="6">
        <f>AN296*Dati!$B$21+AO296*Dati!$B$22+AP296*Dati!$B$23+AQ296*Dati!$B$24</f>
        <v>2000</v>
      </c>
    </row>
    <row r="297" spans="1:44" x14ac:dyDescent="0.25">
      <c r="A297" s="49"/>
      <c r="B297" s="11">
        <f t="shared" si="107"/>
        <v>295</v>
      </c>
      <c r="C297" s="3">
        <f t="shared" si="108"/>
        <v>7069019.6333333189</v>
      </c>
      <c r="D297" s="3">
        <f t="shared" si="109"/>
        <v>41380</v>
      </c>
      <c r="E297" s="3">
        <f>IF(D297&gt;0,(IF(D297&lt;Dati!$B$46,D297*Dati!$B$47,Dati!$B$46*Dati!$B$47)+IF(IF(D297-Dati!$B$46&gt;0,D297-Dati!$B$46,0)&lt;(Dati!$C$46-Dati!$B$46),IF(D297-Dati!$B$46&gt;0,D297-Dati!$B$46,0)*Dati!$C$47,(Dati!$C$46-Dati!$B$46)*Dati!$C$47)+IF(IF(D297-Dati!$C$46&gt;0,D297-Dati!$C$46,0)&lt;(Dati!$D$46-Dati!$C$46),IF(D297-Dati!$C$46&gt;0,D297-Dati!$C$46,0)*Dati!$D$47,(Dati!$D$46-Dati!$C$46)*Dati!$D$47)+IF(IF(D297-Dati!$D$46&gt;0,D297-Dati!$D$46,0)&lt;(Dati!$E$46-Dati!$D$46),IF(D297-Dati!$D$46&gt;0,D297-Dati!$D$46,0)*Dati!$E$47,(Dati!$E$46-Dati!$D$46)*Dati!$E$47)+IF(D297-Dati!$E$46&gt;0,D297-Dati!$E$46,0)*Dati!$F$47),0)</f>
        <v>17224.233333333334</v>
      </c>
      <c r="F297" s="3">
        <f t="shared" si="104"/>
        <v>24155.766666666666</v>
      </c>
      <c r="G297" s="39">
        <f t="shared" si="116"/>
        <v>1</v>
      </c>
      <c r="H297" s="39">
        <f t="shared" si="116"/>
        <v>0</v>
      </c>
      <c r="I297" s="39">
        <f t="shared" si="116"/>
        <v>0</v>
      </c>
      <c r="J297" s="39">
        <f t="shared" si="116"/>
        <v>0</v>
      </c>
      <c r="K297" s="37">
        <f>G297*Dati!$F$9+H297*Dati!$F$10+I297*Dati!$F$11+Simulazione!J297*Dati!$F$12</f>
        <v>450</v>
      </c>
      <c r="L297" s="37">
        <f>G297*Dati!$H$9+H297*Dati!$H$10+I297*Dati!$H$11+Simulazione!J297*Dati!$H$12</f>
        <v>1</v>
      </c>
      <c r="M297" s="9">
        <f>G297*Dati!$E$9+H297*Dati!$E$10+I297*Dati!$E$11+Simulazione!J297*Dati!$E$12</f>
        <v>8000</v>
      </c>
      <c r="N297" s="9">
        <f>IF(G297-G296=0,0,(G297-G296)*Dati!$J$9)+IF(H297-H296=0,0,(H297-H296)*Dati!$J$10)+IF(I297-I296=0,0,(I297-I296)*Dati!$J$11)+IF(J297-J296=0,0,(J297-J296)*Dati!$J$12)</f>
        <v>0</v>
      </c>
      <c r="O297" s="34">
        <f t="shared" si="117"/>
        <v>0</v>
      </c>
      <c r="P297" s="34">
        <f t="shared" si="117"/>
        <v>0</v>
      </c>
      <c r="Q297" s="34">
        <f t="shared" si="117"/>
        <v>0</v>
      </c>
      <c r="R297" s="34">
        <f t="shared" si="117"/>
        <v>1</v>
      </c>
      <c r="S297" s="40">
        <f t="shared" si="105"/>
        <v>1</v>
      </c>
      <c r="T297" s="43">
        <f t="shared" si="106"/>
        <v>1</v>
      </c>
      <c r="U297" s="3">
        <f>O297*Dati!$B$3+Simulazione!P297*Dati!$B$4+Simulazione!Q297*Dati!$B$5+Simulazione!R297*Dati!$B$6</f>
        <v>40000</v>
      </c>
      <c r="V297" s="35">
        <f>IF(R297*Dati!$Q$6&lt;K297,R297*Dati!$Q$6,K297)</f>
        <v>108</v>
      </c>
      <c r="W297" s="35">
        <f>IF(R297*Dati!$P$6+SUM(V297:V297)&lt;K297,R297*Dati!$P$6,K297-SUM(V297:V297))</f>
        <v>132</v>
      </c>
      <c r="X297" s="35">
        <f>IF(R297*Dati!$O$6+SUM(V297:W297)&lt;K297,R297*Dati!$O$6,K297-SUM(V297:W297))</f>
        <v>0</v>
      </c>
      <c r="Y297" s="35">
        <f>IF(R297*Dati!$N$6+SUM(V297:X297)&lt;K297,R297*Dati!$N$6,K297-SUM(V297:X297))</f>
        <v>0</v>
      </c>
      <c r="Z297" s="35">
        <f>IF($Q297*Dati!$Q$5+SUM(V297:Y297)&lt;$K297,$Q297*Dati!$Q$5,$K297-SUM(V297:Y297))</f>
        <v>0</v>
      </c>
      <c r="AA297" s="35">
        <f>IF($Q297*Dati!$P$5+SUM(V297:Z297)&lt;$K297,$Q297*Dati!$P$5,$K297-SUM(V297:Z297))</f>
        <v>0</v>
      </c>
      <c r="AB297" s="35">
        <f>IF($Q297*Dati!$O$5+SUM(V297:AA297)&lt;$K297,$Q297*Dati!$O$5,$K297-SUM(V297:AA297))</f>
        <v>0</v>
      </c>
      <c r="AC297" s="35">
        <f>IF($Q297*Dati!$N$5+SUM(V297:AB297)&lt;$K297,$Q297*Dati!$N$5,$K297-SUM(V297:AB297))</f>
        <v>0</v>
      </c>
      <c r="AD297" s="35">
        <f>IF($P297*Dati!$Q$4+SUM(V297:AC297)&lt;$K297,$P297*Dati!$Q$4,$K297-SUM(V297:AC297))</f>
        <v>0</v>
      </c>
      <c r="AE297" s="35">
        <f>IF($P297*Dati!$P$4+SUM(V297:AD297)&lt;$K297,$P297*Dati!$P$4,$K297-SUM(V297:AD297))</f>
        <v>0</v>
      </c>
      <c r="AF297" s="35">
        <f>IF($P297*Dati!$O$4+SUM(V297:AE297)&lt;$K297,$P297*Dati!$O$4,$K297-SUM(V297:AE297))</f>
        <v>0</v>
      </c>
      <c r="AG297" s="35">
        <f>IF($P297*Dati!$N$4+SUM(V297:AF297)&lt;$K297,$P297*Dati!$N$4,$K297-SUM(V297:AF297))</f>
        <v>0</v>
      </c>
      <c r="AH297" s="35">
        <f>IF($O297*Dati!$Q$3+SUM(V297:AG297)&lt;$K297,$O297*Dati!$Q$3,$K297-SUM(V297:AG297))</f>
        <v>0</v>
      </c>
      <c r="AI297" s="35">
        <f>IF($O297*Dati!$P$3+SUM(V297:AH297)&lt;$K297,$O297*Dati!$P$3,$K297-SUM(V297:AH297))</f>
        <v>0</v>
      </c>
      <c r="AJ297" s="35">
        <f>IF($O297*Dati!$O$3+SUM(V297:AI297)&lt;$K297,$O297*Dati!$O$3,$K297-SUM(V297:AI297))</f>
        <v>0</v>
      </c>
      <c r="AK297" s="35">
        <f>IF($O297*Dati!$N$3+SUM(V297:AJ297)&lt;$K297,$O297*Dati!$N$3,$K297-SUM(V297:AJ297))</f>
        <v>0</v>
      </c>
      <c r="AL297" s="35">
        <f t="shared" si="98"/>
        <v>240</v>
      </c>
      <c r="AM297" s="3">
        <f>(V297*Dati!$U$6+W297*Dati!$T$6+X297*Dati!$S$6+Y297*Dati!$R$6)+(Z297*Dati!$U$5+AA297*Dati!$T$5+AB297*Dati!$S$5+AC297*Dati!$R$5)+(AD297*Dati!$U$4+AE297*Dati!$T$4+AF297*Dati!$S$4+AG297*Dati!$R$4)+(AH297*Dati!$U$3+AI297*Dati!$T$3+AJ297*Dati!$S$3+AK297*Dati!$R$3)</f>
        <v>91380</v>
      </c>
      <c r="AN297" s="34">
        <f t="shared" si="99"/>
        <v>1</v>
      </c>
      <c r="AO297" s="34">
        <f t="shared" si="100"/>
        <v>0</v>
      </c>
      <c r="AP297" s="34">
        <f t="shared" si="101"/>
        <v>0</v>
      </c>
      <c r="AQ297" s="34">
        <f t="shared" si="102"/>
        <v>0</v>
      </c>
      <c r="AR297" s="6">
        <f>AN297*Dati!$B$21+AO297*Dati!$B$22+AP297*Dati!$B$23+AQ297*Dati!$B$24</f>
        <v>2000</v>
      </c>
    </row>
    <row r="298" spans="1:44" x14ac:dyDescent="0.25">
      <c r="A298" s="49"/>
      <c r="B298" s="11">
        <f t="shared" si="107"/>
        <v>296</v>
      </c>
      <c r="C298" s="3">
        <f t="shared" si="108"/>
        <v>7093175.3999999855</v>
      </c>
      <c r="D298" s="3">
        <f t="shared" si="109"/>
        <v>41380</v>
      </c>
      <c r="E298" s="3">
        <f>IF(D298&gt;0,(IF(D298&lt;Dati!$B$46,D298*Dati!$B$47,Dati!$B$46*Dati!$B$47)+IF(IF(D298-Dati!$B$46&gt;0,D298-Dati!$B$46,0)&lt;(Dati!$C$46-Dati!$B$46),IF(D298-Dati!$B$46&gt;0,D298-Dati!$B$46,0)*Dati!$C$47,(Dati!$C$46-Dati!$B$46)*Dati!$C$47)+IF(IF(D298-Dati!$C$46&gt;0,D298-Dati!$C$46,0)&lt;(Dati!$D$46-Dati!$C$46),IF(D298-Dati!$C$46&gt;0,D298-Dati!$C$46,0)*Dati!$D$47,(Dati!$D$46-Dati!$C$46)*Dati!$D$47)+IF(IF(D298-Dati!$D$46&gt;0,D298-Dati!$D$46,0)&lt;(Dati!$E$46-Dati!$D$46),IF(D298-Dati!$D$46&gt;0,D298-Dati!$D$46,0)*Dati!$E$47,(Dati!$E$46-Dati!$D$46)*Dati!$E$47)+IF(D298-Dati!$E$46&gt;0,D298-Dati!$E$46,0)*Dati!$F$47),0)</f>
        <v>17224.233333333334</v>
      </c>
      <c r="F298" s="3">
        <f t="shared" si="104"/>
        <v>24155.766666666666</v>
      </c>
      <c r="G298" s="39">
        <f t="shared" si="116"/>
        <v>1</v>
      </c>
      <c r="H298" s="39">
        <f t="shared" si="116"/>
        <v>0</v>
      </c>
      <c r="I298" s="39">
        <f t="shared" si="116"/>
        <v>0</v>
      </c>
      <c r="J298" s="39">
        <f t="shared" si="116"/>
        <v>0</v>
      </c>
      <c r="K298" s="37">
        <f>G298*Dati!$F$9+H298*Dati!$F$10+I298*Dati!$F$11+Simulazione!J298*Dati!$F$12</f>
        <v>450</v>
      </c>
      <c r="L298" s="37">
        <f>G298*Dati!$H$9+H298*Dati!$H$10+I298*Dati!$H$11+Simulazione!J298*Dati!$H$12</f>
        <v>1</v>
      </c>
      <c r="M298" s="9">
        <f>G298*Dati!$E$9+H298*Dati!$E$10+I298*Dati!$E$11+Simulazione!J298*Dati!$E$12</f>
        <v>8000</v>
      </c>
      <c r="N298" s="9">
        <f>IF(G298-G297=0,0,(G298-G297)*Dati!$J$9)+IF(H298-H297=0,0,(H298-H297)*Dati!$J$10)+IF(I298-I297=0,0,(I298-I297)*Dati!$J$11)+IF(J298-J297=0,0,(J298-J297)*Dati!$J$12)</f>
        <v>0</v>
      </c>
      <c r="O298" s="34">
        <f t="shared" si="117"/>
        <v>0</v>
      </c>
      <c r="P298" s="34">
        <f t="shared" si="117"/>
        <v>0</v>
      </c>
      <c r="Q298" s="34">
        <f t="shared" si="117"/>
        <v>0</v>
      </c>
      <c r="R298" s="34">
        <f t="shared" si="117"/>
        <v>1</v>
      </c>
      <c r="S298" s="40">
        <f t="shared" si="105"/>
        <v>1</v>
      </c>
      <c r="T298" s="43">
        <f t="shared" si="106"/>
        <v>1</v>
      </c>
      <c r="U298" s="3">
        <f>O298*Dati!$B$3+Simulazione!P298*Dati!$B$4+Simulazione!Q298*Dati!$B$5+Simulazione!R298*Dati!$B$6</f>
        <v>40000</v>
      </c>
      <c r="V298" s="35">
        <f>IF(R298*Dati!$Q$6&lt;K298,R298*Dati!$Q$6,K298)</f>
        <v>108</v>
      </c>
      <c r="W298" s="35">
        <f>IF(R298*Dati!$P$6+SUM(V298:V298)&lt;K298,R298*Dati!$P$6,K298-SUM(V298:V298))</f>
        <v>132</v>
      </c>
      <c r="X298" s="35">
        <f>IF(R298*Dati!$O$6+SUM(V298:W298)&lt;K298,R298*Dati!$O$6,K298-SUM(V298:W298))</f>
        <v>0</v>
      </c>
      <c r="Y298" s="35">
        <f>IF(R298*Dati!$N$6+SUM(V298:X298)&lt;K298,R298*Dati!$N$6,K298-SUM(V298:X298))</f>
        <v>0</v>
      </c>
      <c r="Z298" s="35">
        <f>IF($Q298*Dati!$Q$5+SUM(V298:Y298)&lt;$K298,$Q298*Dati!$Q$5,$K298-SUM(V298:Y298))</f>
        <v>0</v>
      </c>
      <c r="AA298" s="35">
        <f>IF($Q298*Dati!$P$5+SUM(V298:Z298)&lt;$K298,$Q298*Dati!$P$5,$K298-SUM(V298:Z298))</f>
        <v>0</v>
      </c>
      <c r="AB298" s="35">
        <f>IF($Q298*Dati!$O$5+SUM(V298:AA298)&lt;$K298,$Q298*Dati!$O$5,$K298-SUM(V298:AA298))</f>
        <v>0</v>
      </c>
      <c r="AC298" s="35">
        <f>IF($Q298*Dati!$N$5+SUM(V298:AB298)&lt;$K298,$Q298*Dati!$N$5,$K298-SUM(V298:AB298))</f>
        <v>0</v>
      </c>
      <c r="AD298" s="35">
        <f>IF($P298*Dati!$Q$4+SUM(V298:AC298)&lt;$K298,$P298*Dati!$Q$4,$K298-SUM(V298:AC298))</f>
        <v>0</v>
      </c>
      <c r="AE298" s="35">
        <f>IF($P298*Dati!$P$4+SUM(V298:AD298)&lt;$K298,$P298*Dati!$P$4,$K298-SUM(V298:AD298))</f>
        <v>0</v>
      </c>
      <c r="AF298" s="35">
        <f>IF($P298*Dati!$O$4+SUM(V298:AE298)&lt;$K298,$P298*Dati!$O$4,$K298-SUM(V298:AE298))</f>
        <v>0</v>
      </c>
      <c r="AG298" s="35">
        <f>IF($P298*Dati!$N$4+SUM(V298:AF298)&lt;$K298,$P298*Dati!$N$4,$K298-SUM(V298:AF298))</f>
        <v>0</v>
      </c>
      <c r="AH298" s="35">
        <f>IF($O298*Dati!$Q$3+SUM(V298:AG298)&lt;$K298,$O298*Dati!$Q$3,$K298-SUM(V298:AG298))</f>
        <v>0</v>
      </c>
      <c r="AI298" s="35">
        <f>IF($O298*Dati!$P$3+SUM(V298:AH298)&lt;$K298,$O298*Dati!$P$3,$K298-SUM(V298:AH298))</f>
        <v>0</v>
      </c>
      <c r="AJ298" s="35">
        <f>IF($O298*Dati!$O$3+SUM(V298:AI298)&lt;$K298,$O298*Dati!$O$3,$K298-SUM(V298:AI298))</f>
        <v>0</v>
      </c>
      <c r="AK298" s="35">
        <f>IF($O298*Dati!$N$3+SUM(V298:AJ298)&lt;$K298,$O298*Dati!$N$3,$K298-SUM(V298:AJ298))</f>
        <v>0</v>
      </c>
      <c r="AL298" s="35">
        <f t="shared" si="98"/>
        <v>240</v>
      </c>
      <c r="AM298" s="3">
        <f>(V298*Dati!$U$6+W298*Dati!$T$6+X298*Dati!$S$6+Y298*Dati!$R$6)+(Z298*Dati!$U$5+AA298*Dati!$T$5+AB298*Dati!$S$5+AC298*Dati!$R$5)+(AD298*Dati!$U$4+AE298*Dati!$T$4+AF298*Dati!$S$4+AG298*Dati!$R$4)+(AH298*Dati!$U$3+AI298*Dati!$T$3+AJ298*Dati!$S$3+AK298*Dati!$R$3)</f>
        <v>91380</v>
      </c>
      <c r="AN298" s="34">
        <f t="shared" si="99"/>
        <v>1</v>
      </c>
      <c r="AO298" s="34">
        <f t="shared" si="100"/>
        <v>0</v>
      </c>
      <c r="AP298" s="34">
        <f t="shared" si="101"/>
        <v>0</v>
      </c>
      <c r="AQ298" s="34">
        <f t="shared" si="102"/>
        <v>0</v>
      </c>
      <c r="AR298" s="6">
        <f>AN298*Dati!$B$21+AO298*Dati!$B$22+AP298*Dati!$B$23+AQ298*Dati!$B$24</f>
        <v>2000</v>
      </c>
    </row>
    <row r="299" spans="1:44" x14ac:dyDescent="0.25">
      <c r="A299" s="49"/>
      <c r="B299" s="11">
        <f t="shared" si="107"/>
        <v>297</v>
      </c>
      <c r="C299" s="3">
        <f t="shared" si="108"/>
        <v>7117331.1666666521</v>
      </c>
      <c r="D299" s="3">
        <f t="shared" si="109"/>
        <v>41380</v>
      </c>
      <c r="E299" s="3">
        <f>IF(D299&gt;0,(IF(D299&lt;Dati!$B$46,D299*Dati!$B$47,Dati!$B$46*Dati!$B$47)+IF(IF(D299-Dati!$B$46&gt;0,D299-Dati!$B$46,0)&lt;(Dati!$C$46-Dati!$B$46),IF(D299-Dati!$B$46&gt;0,D299-Dati!$B$46,0)*Dati!$C$47,(Dati!$C$46-Dati!$B$46)*Dati!$C$47)+IF(IF(D299-Dati!$C$46&gt;0,D299-Dati!$C$46,0)&lt;(Dati!$D$46-Dati!$C$46),IF(D299-Dati!$C$46&gt;0,D299-Dati!$C$46,0)*Dati!$D$47,(Dati!$D$46-Dati!$C$46)*Dati!$D$47)+IF(IF(D299-Dati!$D$46&gt;0,D299-Dati!$D$46,0)&lt;(Dati!$E$46-Dati!$D$46),IF(D299-Dati!$D$46&gt;0,D299-Dati!$D$46,0)*Dati!$E$47,(Dati!$E$46-Dati!$D$46)*Dati!$E$47)+IF(D299-Dati!$E$46&gt;0,D299-Dati!$E$46,0)*Dati!$F$47),0)</f>
        <v>17224.233333333334</v>
      </c>
      <c r="F299" s="3">
        <f t="shared" si="104"/>
        <v>24155.766666666666</v>
      </c>
      <c r="G299" s="39">
        <f t="shared" si="116"/>
        <v>1</v>
      </c>
      <c r="H299" s="39">
        <f t="shared" si="116"/>
        <v>0</v>
      </c>
      <c r="I299" s="39">
        <f t="shared" si="116"/>
        <v>0</v>
      </c>
      <c r="J299" s="39">
        <f t="shared" si="116"/>
        <v>0</v>
      </c>
      <c r="K299" s="37">
        <f>G299*Dati!$F$9+H299*Dati!$F$10+I299*Dati!$F$11+Simulazione!J299*Dati!$F$12</f>
        <v>450</v>
      </c>
      <c r="L299" s="37">
        <f>G299*Dati!$H$9+H299*Dati!$H$10+I299*Dati!$H$11+Simulazione!J299*Dati!$H$12</f>
        <v>1</v>
      </c>
      <c r="M299" s="9">
        <f>G299*Dati!$E$9+H299*Dati!$E$10+I299*Dati!$E$11+Simulazione!J299*Dati!$E$12</f>
        <v>8000</v>
      </c>
      <c r="N299" s="9">
        <f>IF(G299-G298=0,0,(G299-G298)*Dati!$J$9)+IF(H299-H298=0,0,(H299-H298)*Dati!$J$10)+IF(I299-I298=0,0,(I299-I298)*Dati!$J$11)+IF(J299-J298=0,0,(J299-J298)*Dati!$J$12)</f>
        <v>0</v>
      </c>
      <c r="O299" s="34">
        <f t="shared" si="117"/>
        <v>0</v>
      </c>
      <c r="P299" s="34">
        <f t="shared" si="117"/>
        <v>0</v>
      </c>
      <c r="Q299" s="34">
        <f t="shared" si="117"/>
        <v>0</v>
      </c>
      <c r="R299" s="34">
        <f t="shared" si="117"/>
        <v>1</v>
      </c>
      <c r="S299" s="40">
        <f t="shared" si="105"/>
        <v>1</v>
      </c>
      <c r="T299" s="43">
        <f t="shared" si="106"/>
        <v>1</v>
      </c>
      <c r="U299" s="3">
        <f>O299*Dati!$B$3+Simulazione!P299*Dati!$B$4+Simulazione!Q299*Dati!$B$5+Simulazione!R299*Dati!$B$6</f>
        <v>40000</v>
      </c>
      <c r="V299" s="35">
        <f>IF(R299*Dati!$Q$6&lt;K299,R299*Dati!$Q$6,K299)</f>
        <v>108</v>
      </c>
      <c r="W299" s="35">
        <f>IF(R299*Dati!$P$6+SUM(V299:V299)&lt;K299,R299*Dati!$P$6,K299-SUM(V299:V299))</f>
        <v>132</v>
      </c>
      <c r="X299" s="35">
        <f>IF(R299*Dati!$O$6+SUM(V299:W299)&lt;K299,R299*Dati!$O$6,K299-SUM(V299:W299))</f>
        <v>0</v>
      </c>
      <c r="Y299" s="35">
        <f>IF(R299*Dati!$N$6+SUM(V299:X299)&lt;K299,R299*Dati!$N$6,K299-SUM(V299:X299))</f>
        <v>0</v>
      </c>
      <c r="Z299" s="35">
        <f>IF($Q299*Dati!$Q$5+SUM(V299:Y299)&lt;$K299,$Q299*Dati!$Q$5,$K299-SUM(V299:Y299))</f>
        <v>0</v>
      </c>
      <c r="AA299" s="35">
        <f>IF($Q299*Dati!$P$5+SUM(V299:Z299)&lt;$K299,$Q299*Dati!$P$5,$K299-SUM(V299:Z299))</f>
        <v>0</v>
      </c>
      <c r="AB299" s="35">
        <f>IF($Q299*Dati!$O$5+SUM(V299:AA299)&lt;$K299,$Q299*Dati!$O$5,$K299-SUM(V299:AA299))</f>
        <v>0</v>
      </c>
      <c r="AC299" s="35">
        <f>IF($Q299*Dati!$N$5+SUM(V299:AB299)&lt;$K299,$Q299*Dati!$N$5,$K299-SUM(V299:AB299))</f>
        <v>0</v>
      </c>
      <c r="AD299" s="35">
        <f>IF($P299*Dati!$Q$4+SUM(V299:AC299)&lt;$K299,$P299*Dati!$Q$4,$K299-SUM(V299:AC299))</f>
        <v>0</v>
      </c>
      <c r="AE299" s="35">
        <f>IF($P299*Dati!$P$4+SUM(V299:AD299)&lt;$K299,$P299*Dati!$P$4,$K299-SUM(V299:AD299))</f>
        <v>0</v>
      </c>
      <c r="AF299" s="35">
        <f>IF($P299*Dati!$O$4+SUM(V299:AE299)&lt;$K299,$P299*Dati!$O$4,$K299-SUM(V299:AE299))</f>
        <v>0</v>
      </c>
      <c r="AG299" s="35">
        <f>IF($P299*Dati!$N$4+SUM(V299:AF299)&lt;$K299,$P299*Dati!$N$4,$K299-SUM(V299:AF299))</f>
        <v>0</v>
      </c>
      <c r="AH299" s="35">
        <f>IF($O299*Dati!$Q$3+SUM(V299:AG299)&lt;$K299,$O299*Dati!$Q$3,$K299-SUM(V299:AG299))</f>
        <v>0</v>
      </c>
      <c r="AI299" s="35">
        <f>IF($O299*Dati!$P$3+SUM(V299:AH299)&lt;$K299,$O299*Dati!$P$3,$K299-SUM(V299:AH299))</f>
        <v>0</v>
      </c>
      <c r="AJ299" s="35">
        <f>IF($O299*Dati!$O$3+SUM(V299:AI299)&lt;$K299,$O299*Dati!$O$3,$K299-SUM(V299:AI299))</f>
        <v>0</v>
      </c>
      <c r="AK299" s="35">
        <f>IF($O299*Dati!$N$3+SUM(V299:AJ299)&lt;$K299,$O299*Dati!$N$3,$K299-SUM(V299:AJ299))</f>
        <v>0</v>
      </c>
      <c r="AL299" s="35">
        <f t="shared" si="98"/>
        <v>240</v>
      </c>
      <c r="AM299" s="3">
        <f>(V299*Dati!$U$6+W299*Dati!$T$6+X299*Dati!$S$6+Y299*Dati!$R$6)+(Z299*Dati!$U$5+AA299*Dati!$T$5+AB299*Dati!$S$5+AC299*Dati!$R$5)+(AD299*Dati!$U$4+AE299*Dati!$T$4+AF299*Dati!$S$4+AG299*Dati!$R$4)+(AH299*Dati!$U$3+AI299*Dati!$T$3+AJ299*Dati!$S$3+AK299*Dati!$R$3)</f>
        <v>91380</v>
      </c>
      <c r="AN299" s="34">
        <f t="shared" si="99"/>
        <v>1</v>
      </c>
      <c r="AO299" s="34">
        <f t="shared" si="100"/>
        <v>0</v>
      </c>
      <c r="AP299" s="34">
        <f t="shared" si="101"/>
        <v>0</v>
      </c>
      <c r="AQ299" s="34">
        <f t="shared" si="102"/>
        <v>0</v>
      </c>
      <c r="AR299" s="6">
        <f>AN299*Dati!$B$21+AO299*Dati!$B$22+AP299*Dati!$B$23+AQ299*Dati!$B$24</f>
        <v>2000</v>
      </c>
    </row>
    <row r="300" spans="1:44" x14ac:dyDescent="0.25">
      <c r="A300" s="49"/>
      <c r="B300" s="11">
        <f t="shared" si="107"/>
        <v>298</v>
      </c>
      <c r="C300" s="3">
        <f t="shared" si="108"/>
        <v>7141486.9333333187</v>
      </c>
      <c r="D300" s="3">
        <f t="shared" si="109"/>
        <v>41380</v>
      </c>
      <c r="E300" s="3">
        <f>IF(D300&gt;0,(IF(D300&lt;Dati!$B$46,D300*Dati!$B$47,Dati!$B$46*Dati!$B$47)+IF(IF(D300-Dati!$B$46&gt;0,D300-Dati!$B$46,0)&lt;(Dati!$C$46-Dati!$B$46),IF(D300-Dati!$B$46&gt;0,D300-Dati!$B$46,0)*Dati!$C$47,(Dati!$C$46-Dati!$B$46)*Dati!$C$47)+IF(IF(D300-Dati!$C$46&gt;0,D300-Dati!$C$46,0)&lt;(Dati!$D$46-Dati!$C$46),IF(D300-Dati!$C$46&gt;0,D300-Dati!$C$46,0)*Dati!$D$47,(Dati!$D$46-Dati!$C$46)*Dati!$D$47)+IF(IF(D300-Dati!$D$46&gt;0,D300-Dati!$D$46,0)&lt;(Dati!$E$46-Dati!$D$46),IF(D300-Dati!$D$46&gt;0,D300-Dati!$D$46,0)*Dati!$E$47,(Dati!$E$46-Dati!$D$46)*Dati!$E$47)+IF(D300-Dati!$E$46&gt;0,D300-Dati!$E$46,0)*Dati!$F$47),0)</f>
        <v>17224.233333333334</v>
      </c>
      <c r="F300" s="3">
        <f t="shared" si="104"/>
        <v>24155.766666666666</v>
      </c>
      <c r="G300" s="39">
        <f t="shared" si="116"/>
        <v>1</v>
      </c>
      <c r="H300" s="39">
        <f t="shared" si="116"/>
        <v>0</v>
      </c>
      <c r="I300" s="39">
        <f t="shared" si="116"/>
        <v>0</v>
      </c>
      <c r="J300" s="39">
        <f t="shared" si="116"/>
        <v>0</v>
      </c>
      <c r="K300" s="37">
        <f>G300*Dati!$F$9+H300*Dati!$F$10+I300*Dati!$F$11+Simulazione!J300*Dati!$F$12</f>
        <v>450</v>
      </c>
      <c r="L300" s="37">
        <f>G300*Dati!$H$9+H300*Dati!$H$10+I300*Dati!$H$11+Simulazione!J300*Dati!$H$12</f>
        <v>1</v>
      </c>
      <c r="M300" s="9">
        <f>G300*Dati!$E$9+H300*Dati!$E$10+I300*Dati!$E$11+Simulazione!J300*Dati!$E$12</f>
        <v>8000</v>
      </c>
      <c r="N300" s="9">
        <f>IF(G300-G299=0,0,(G300-G299)*Dati!$J$9)+IF(H300-H299=0,0,(H300-H299)*Dati!$J$10)+IF(I300-I299=0,0,(I300-I299)*Dati!$J$11)+IF(J300-J299=0,0,(J300-J299)*Dati!$J$12)</f>
        <v>0</v>
      </c>
      <c r="O300" s="34">
        <f t="shared" si="117"/>
        <v>0</v>
      </c>
      <c r="P300" s="34">
        <f t="shared" si="117"/>
        <v>0</v>
      </c>
      <c r="Q300" s="34">
        <f t="shared" si="117"/>
        <v>0</v>
      </c>
      <c r="R300" s="34">
        <f t="shared" si="117"/>
        <v>1</v>
      </c>
      <c r="S300" s="40">
        <f t="shared" si="105"/>
        <v>1</v>
      </c>
      <c r="T300" s="43">
        <f t="shared" si="106"/>
        <v>1</v>
      </c>
      <c r="U300" s="3">
        <f>O300*Dati!$B$3+Simulazione!P300*Dati!$B$4+Simulazione!Q300*Dati!$B$5+Simulazione!R300*Dati!$B$6</f>
        <v>40000</v>
      </c>
      <c r="V300" s="35">
        <f>IF(R300*Dati!$Q$6&lt;K300,R300*Dati!$Q$6,K300)</f>
        <v>108</v>
      </c>
      <c r="W300" s="35">
        <f>IF(R300*Dati!$P$6+SUM(V300:V300)&lt;K300,R300*Dati!$P$6,K300-SUM(V300:V300))</f>
        <v>132</v>
      </c>
      <c r="X300" s="35">
        <f>IF(R300*Dati!$O$6+SUM(V300:W300)&lt;K300,R300*Dati!$O$6,K300-SUM(V300:W300))</f>
        <v>0</v>
      </c>
      <c r="Y300" s="35">
        <f>IF(R300*Dati!$N$6+SUM(V300:X300)&lt;K300,R300*Dati!$N$6,K300-SUM(V300:X300))</f>
        <v>0</v>
      </c>
      <c r="Z300" s="35">
        <f>IF($Q300*Dati!$Q$5+SUM(V300:Y300)&lt;$K300,$Q300*Dati!$Q$5,$K300-SUM(V300:Y300))</f>
        <v>0</v>
      </c>
      <c r="AA300" s="35">
        <f>IF($Q300*Dati!$P$5+SUM(V300:Z300)&lt;$K300,$Q300*Dati!$P$5,$K300-SUM(V300:Z300))</f>
        <v>0</v>
      </c>
      <c r="AB300" s="35">
        <f>IF($Q300*Dati!$O$5+SUM(V300:AA300)&lt;$K300,$Q300*Dati!$O$5,$K300-SUM(V300:AA300))</f>
        <v>0</v>
      </c>
      <c r="AC300" s="35">
        <f>IF($Q300*Dati!$N$5+SUM(V300:AB300)&lt;$K300,$Q300*Dati!$N$5,$K300-SUM(V300:AB300))</f>
        <v>0</v>
      </c>
      <c r="AD300" s="35">
        <f>IF($P300*Dati!$Q$4+SUM(V300:AC300)&lt;$K300,$P300*Dati!$Q$4,$K300-SUM(V300:AC300))</f>
        <v>0</v>
      </c>
      <c r="AE300" s="35">
        <f>IF($P300*Dati!$P$4+SUM(V300:AD300)&lt;$K300,$P300*Dati!$P$4,$K300-SUM(V300:AD300))</f>
        <v>0</v>
      </c>
      <c r="AF300" s="35">
        <f>IF($P300*Dati!$O$4+SUM(V300:AE300)&lt;$K300,$P300*Dati!$O$4,$K300-SUM(V300:AE300))</f>
        <v>0</v>
      </c>
      <c r="AG300" s="35">
        <f>IF($P300*Dati!$N$4+SUM(V300:AF300)&lt;$K300,$P300*Dati!$N$4,$K300-SUM(V300:AF300))</f>
        <v>0</v>
      </c>
      <c r="AH300" s="35">
        <f>IF($O300*Dati!$Q$3+SUM(V300:AG300)&lt;$K300,$O300*Dati!$Q$3,$K300-SUM(V300:AG300))</f>
        <v>0</v>
      </c>
      <c r="AI300" s="35">
        <f>IF($O300*Dati!$P$3+SUM(V300:AH300)&lt;$K300,$O300*Dati!$P$3,$K300-SUM(V300:AH300))</f>
        <v>0</v>
      </c>
      <c r="AJ300" s="35">
        <f>IF($O300*Dati!$O$3+SUM(V300:AI300)&lt;$K300,$O300*Dati!$O$3,$K300-SUM(V300:AI300))</f>
        <v>0</v>
      </c>
      <c r="AK300" s="35">
        <f>IF($O300*Dati!$N$3+SUM(V300:AJ300)&lt;$K300,$O300*Dati!$N$3,$K300-SUM(V300:AJ300))</f>
        <v>0</v>
      </c>
      <c r="AL300" s="35">
        <f t="shared" si="98"/>
        <v>240</v>
      </c>
      <c r="AM300" s="3">
        <f>(V300*Dati!$U$6+W300*Dati!$T$6+X300*Dati!$S$6+Y300*Dati!$R$6)+(Z300*Dati!$U$5+AA300*Dati!$T$5+AB300*Dati!$S$5+AC300*Dati!$R$5)+(AD300*Dati!$U$4+AE300*Dati!$T$4+AF300*Dati!$S$4+AG300*Dati!$R$4)+(AH300*Dati!$U$3+AI300*Dati!$T$3+AJ300*Dati!$S$3+AK300*Dati!$R$3)</f>
        <v>91380</v>
      </c>
      <c r="AN300" s="34">
        <f t="shared" si="99"/>
        <v>1</v>
      </c>
      <c r="AO300" s="34">
        <f t="shared" si="100"/>
        <v>0</v>
      </c>
      <c r="AP300" s="34">
        <f t="shared" si="101"/>
        <v>0</v>
      </c>
      <c r="AQ300" s="34">
        <f t="shared" si="102"/>
        <v>0</v>
      </c>
      <c r="AR300" s="6">
        <f>AN300*Dati!$B$21+AO300*Dati!$B$22+AP300*Dati!$B$23+AQ300*Dati!$B$24</f>
        <v>2000</v>
      </c>
    </row>
    <row r="301" spans="1:44" x14ac:dyDescent="0.25">
      <c r="A301" s="49"/>
      <c r="B301" s="11">
        <f t="shared" si="107"/>
        <v>299</v>
      </c>
      <c r="C301" s="3">
        <f t="shared" si="108"/>
        <v>7165642.6999999853</v>
      </c>
      <c r="D301" s="3">
        <f t="shared" si="109"/>
        <v>41380</v>
      </c>
      <c r="E301" s="3">
        <f>IF(D301&gt;0,(IF(D301&lt;Dati!$B$46,D301*Dati!$B$47,Dati!$B$46*Dati!$B$47)+IF(IF(D301-Dati!$B$46&gt;0,D301-Dati!$B$46,0)&lt;(Dati!$C$46-Dati!$B$46),IF(D301-Dati!$B$46&gt;0,D301-Dati!$B$46,0)*Dati!$C$47,(Dati!$C$46-Dati!$B$46)*Dati!$C$47)+IF(IF(D301-Dati!$C$46&gt;0,D301-Dati!$C$46,0)&lt;(Dati!$D$46-Dati!$C$46),IF(D301-Dati!$C$46&gt;0,D301-Dati!$C$46,0)*Dati!$D$47,(Dati!$D$46-Dati!$C$46)*Dati!$D$47)+IF(IF(D301-Dati!$D$46&gt;0,D301-Dati!$D$46,0)&lt;(Dati!$E$46-Dati!$D$46),IF(D301-Dati!$D$46&gt;0,D301-Dati!$D$46,0)*Dati!$E$47,(Dati!$E$46-Dati!$D$46)*Dati!$E$47)+IF(D301-Dati!$E$46&gt;0,D301-Dati!$E$46,0)*Dati!$F$47),0)</f>
        <v>17224.233333333334</v>
      </c>
      <c r="F301" s="3">
        <f t="shared" si="104"/>
        <v>24155.766666666666</v>
      </c>
      <c r="G301" s="39">
        <f t="shared" si="116"/>
        <v>1</v>
      </c>
      <c r="H301" s="39">
        <f t="shared" si="116"/>
        <v>0</v>
      </c>
      <c r="I301" s="39">
        <f t="shared" si="116"/>
        <v>0</v>
      </c>
      <c r="J301" s="39">
        <f t="shared" si="116"/>
        <v>0</v>
      </c>
      <c r="K301" s="37">
        <f>G301*Dati!$F$9+H301*Dati!$F$10+I301*Dati!$F$11+Simulazione!J301*Dati!$F$12</f>
        <v>450</v>
      </c>
      <c r="L301" s="37">
        <f>G301*Dati!$H$9+H301*Dati!$H$10+I301*Dati!$H$11+Simulazione!J301*Dati!$H$12</f>
        <v>1</v>
      </c>
      <c r="M301" s="9">
        <f>G301*Dati!$E$9+H301*Dati!$E$10+I301*Dati!$E$11+Simulazione!J301*Dati!$E$12</f>
        <v>8000</v>
      </c>
      <c r="N301" s="9">
        <f>IF(G301-G300=0,0,(G301-G300)*Dati!$J$9)+IF(H301-H300=0,0,(H301-H300)*Dati!$J$10)+IF(I301-I300=0,0,(I301-I300)*Dati!$J$11)+IF(J301-J300=0,0,(J301-J300)*Dati!$J$12)</f>
        <v>0</v>
      </c>
      <c r="O301" s="34">
        <f t="shared" si="117"/>
        <v>0</v>
      </c>
      <c r="P301" s="34">
        <f t="shared" si="117"/>
        <v>0</v>
      </c>
      <c r="Q301" s="34">
        <f t="shared" si="117"/>
        <v>0</v>
      </c>
      <c r="R301" s="34">
        <f t="shared" si="117"/>
        <v>1</v>
      </c>
      <c r="S301" s="40">
        <f t="shared" si="105"/>
        <v>1</v>
      </c>
      <c r="T301" s="43">
        <f t="shared" si="106"/>
        <v>1</v>
      </c>
      <c r="U301" s="3">
        <f>O301*Dati!$B$3+Simulazione!P301*Dati!$B$4+Simulazione!Q301*Dati!$B$5+Simulazione!R301*Dati!$B$6</f>
        <v>40000</v>
      </c>
      <c r="V301" s="35">
        <f>IF(R301*Dati!$Q$6&lt;K301,R301*Dati!$Q$6,K301)</f>
        <v>108</v>
      </c>
      <c r="W301" s="35">
        <f>IF(R301*Dati!$P$6+SUM(V301:V301)&lt;K301,R301*Dati!$P$6,K301-SUM(V301:V301))</f>
        <v>132</v>
      </c>
      <c r="X301" s="35">
        <f>IF(R301*Dati!$O$6+SUM(V301:W301)&lt;K301,R301*Dati!$O$6,K301-SUM(V301:W301))</f>
        <v>0</v>
      </c>
      <c r="Y301" s="35">
        <f>IF(R301*Dati!$N$6+SUM(V301:X301)&lt;K301,R301*Dati!$N$6,K301-SUM(V301:X301))</f>
        <v>0</v>
      </c>
      <c r="Z301" s="35">
        <f>IF($Q301*Dati!$Q$5+SUM(V301:Y301)&lt;$K301,$Q301*Dati!$Q$5,$K301-SUM(V301:Y301))</f>
        <v>0</v>
      </c>
      <c r="AA301" s="35">
        <f>IF($Q301*Dati!$P$5+SUM(V301:Z301)&lt;$K301,$Q301*Dati!$P$5,$K301-SUM(V301:Z301))</f>
        <v>0</v>
      </c>
      <c r="AB301" s="35">
        <f>IF($Q301*Dati!$O$5+SUM(V301:AA301)&lt;$K301,$Q301*Dati!$O$5,$K301-SUM(V301:AA301))</f>
        <v>0</v>
      </c>
      <c r="AC301" s="35">
        <f>IF($Q301*Dati!$N$5+SUM(V301:AB301)&lt;$K301,$Q301*Dati!$N$5,$K301-SUM(V301:AB301))</f>
        <v>0</v>
      </c>
      <c r="AD301" s="35">
        <f>IF($P301*Dati!$Q$4+SUM(V301:AC301)&lt;$K301,$P301*Dati!$Q$4,$K301-SUM(V301:AC301))</f>
        <v>0</v>
      </c>
      <c r="AE301" s="35">
        <f>IF($P301*Dati!$P$4+SUM(V301:AD301)&lt;$K301,$P301*Dati!$P$4,$K301-SUM(V301:AD301))</f>
        <v>0</v>
      </c>
      <c r="AF301" s="35">
        <f>IF($P301*Dati!$O$4+SUM(V301:AE301)&lt;$K301,$P301*Dati!$O$4,$K301-SUM(V301:AE301))</f>
        <v>0</v>
      </c>
      <c r="AG301" s="35">
        <f>IF($P301*Dati!$N$4+SUM(V301:AF301)&lt;$K301,$P301*Dati!$N$4,$K301-SUM(V301:AF301))</f>
        <v>0</v>
      </c>
      <c r="AH301" s="35">
        <f>IF($O301*Dati!$Q$3+SUM(V301:AG301)&lt;$K301,$O301*Dati!$Q$3,$K301-SUM(V301:AG301))</f>
        <v>0</v>
      </c>
      <c r="AI301" s="35">
        <f>IF($O301*Dati!$P$3+SUM(V301:AH301)&lt;$K301,$O301*Dati!$P$3,$K301-SUM(V301:AH301))</f>
        <v>0</v>
      </c>
      <c r="AJ301" s="35">
        <f>IF($O301*Dati!$O$3+SUM(V301:AI301)&lt;$K301,$O301*Dati!$O$3,$K301-SUM(V301:AI301))</f>
        <v>0</v>
      </c>
      <c r="AK301" s="35">
        <f>IF($O301*Dati!$N$3+SUM(V301:AJ301)&lt;$K301,$O301*Dati!$N$3,$K301-SUM(V301:AJ301))</f>
        <v>0</v>
      </c>
      <c r="AL301" s="35">
        <f t="shared" si="98"/>
        <v>240</v>
      </c>
      <c r="AM301" s="3">
        <f>(V301*Dati!$U$6+W301*Dati!$T$6+X301*Dati!$S$6+Y301*Dati!$R$6)+(Z301*Dati!$U$5+AA301*Dati!$T$5+AB301*Dati!$S$5+AC301*Dati!$R$5)+(AD301*Dati!$U$4+AE301*Dati!$T$4+AF301*Dati!$S$4+AG301*Dati!$R$4)+(AH301*Dati!$U$3+AI301*Dati!$T$3+AJ301*Dati!$S$3+AK301*Dati!$R$3)</f>
        <v>91380</v>
      </c>
      <c r="AN301" s="34">
        <f t="shared" si="99"/>
        <v>1</v>
      </c>
      <c r="AO301" s="34">
        <f t="shared" si="100"/>
        <v>0</v>
      </c>
      <c r="AP301" s="34">
        <f t="shared" si="101"/>
        <v>0</v>
      </c>
      <c r="AQ301" s="34">
        <f t="shared" si="102"/>
        <v>0</v>
      </c>
      <c r="AR301" s="6">
        <f>AN301*Dati!$B$21+AO301*Dati!$B$22+AP301*Dati!$B$23+AQ301*Dati!$B$24</f>
        <v>2000</v>
      </c>
    </row>
    <row r="302" spans="1:44" x14ac:dyDescent="0.25">
      <c r="A302" s="50"/>
      <c r="B302" s="11">
        <f t="shared" si="107"/>
        <v>300</v>
      </c>
      <c r="C302" s="3">
        <f t="shared" si="108"/>
        <v>7189798.4666666519</v>
      </c>
      <c r="D302" s="3">
        <f t="shared" si="109"/>
        <v>41380</v>
      </c>
      <c r="E302" s="3">
        <f>IF(D302&gt;0,(IF(D302&lt;Dati!$B$46,D302*Dati!$B$47,Dati!$B$46*Dati!$B$47)+IF(IF(D302-Dati!$B$46&gt;0,D302-Dati!$B$46,0)&lt;(Dati!$C$46-Dati!$B$46),IF(D302-Dati!$B$46&gt;0,D302-Dati!$B$46,0)*Dati!$C$47,(Dati!$C$46-Dati!$B$46)*Dati!$C$47)+IF(IF(D302-Dati!$C$46&gt;0,D302-Dati!$C$46,0)&lt;(Dati!$D$46-Dati!$C$46),IF(D302-Dati!$C$46&gt;0,D302-Dati!$C$46,0)*Dati!$D$47,(Dati!$D$46-Dati!$C$46)*Dati!$D$47)+IF(IF(D302-Dati!$D$46&gt;0,D302-Dati!$D$46,0)&lt;(Dati!$E$46-Dati!$D$46),IF(D302-Dati!$D$46&gt;0,D302-Dati!$D$46,0)*Dati!$E$47,(Dati!$E$46-Dati!$D$46)*Dati!$E$47)+IF(D302-Dati!$E$46&gt;0,D302-Dati!$E$46,0)*Dati!$F$47),0)</f>
        <v>17224.233333333334</v>
      </c>
      <c r="F302" s="3">
        <f t="shared" si="104"/>
        <v>24155.766666666666</v>
      </c>
      <c r="G302" s="39">
        <f t="shared" si="116"/>
        <v>1</v>
      </c>
      <c r="H302" s="39">
        <f t="shared" si="116"/>
        <v>0</v>
      </c>
      <c r="I302" s="39">
        <f t="shared" si="116"/>
        <v>0</v>
      </c>
      <c r="J302" s="39">
        <f t="shared" si="116"/>
        <v>0</v>
      </c>
      <c r="K302" s="37">
        <f>G302*Dati!$F$9+H302*Dati!$F$10+I302*Dati!$F$11+Simulazione!J302*Dati!$F$12</f>
        <v>450</v>
      </c>
      <c r="L302" s="37">
        <f>G302*Dati!$H$9+H302*Dati!$H$10+I302*Dati!$H$11+Simulazione!J302*Dati!$H$12</f>
        <v>1</v>
      </c>
      <c r="M302" s="9">
        <f>G302*Dati!$E$9+H302*Dati!$E$10+I302*Dati!$E$11+Simulazione!J302*Dati!$E$12</f>
        <v>8000</v>
      </c>
      <c r="N302" s="9">
        <f>IF(G302-G301=0,0,(G302-G301)*Dati!$J$9)+IF(H302-H301=0,0,(H302-H301)*Dati!$J$10)+IF(I302-I301=0,0,(I302-I301)*Dati!$J$11)+IF(J302-J301=0,0,(J302-J301)*Dati!$J$12)</f>
        <v>0</v>
      </c>
      <c r="O302" s="34">
        <f t="shared" si="117"/>
        <v>0</v>
      </c>
      <c r="P302" s="34">
        <f t="shared" si="117"/>
        <v>0</v>
      </c>
      <c r="Q302" s="34">
        <f t="shared" si="117"/>
        <v>0</v>
      </c>
      <c r="R302" s="34">
        <f t="shared" si="117"/>
        <v>1</v>
      </c>
      <c r="S302" s="40">
        <f t="shared" si="105"/>
        <v>1</v>
      </c>
      <c r="T302" s="43">
        <f t="shared" si="106"/>
        <v>1</v>
      </c>
      <c r="U302" s="3">
        <f>O302*Dati!$B$3+Simulazione!P302*Dati!$B$4+Simulazione!Q302*Dati!$B$5+Simulazione!R302*Dati!$B$6</f>
        <v>40000</v>
      </c>
      <c r="V302" s="35">
        <f>IF(R302*Dati!$Q$6&lt;K302,R302*Dati!$Q$6,K302)</f>
        <v>108</v>
      </c>
      <c r="W302" s="35">
        <f>IF(R302*Dati!$P$6+SUM(V302:V302)&lt;K302,R302*Dati!$P$6,K302-SUM(V302:V302))</f>
        <v>132</v>
      </c>
      <c r="X302" s="35">
        <f>IF(R302*Dati!$O$6+SUM(V302:W302)&lt;K302,R302*Dati!$O$6,K302-SUM(V302:W302))</f>
        <v>0</v>
      </c>
      <c r="Y302" s="35">
        <f>IF(R302*Dati!$N$6+SUM(V302:X302)&lt;K302,R302*Dati!$N$6,K302-SUM(V302:X302))</f>
        <v>0</v>
      </c>
      <c r="Z302" s="35">
        <f>IF($Q302*Dati!$Q$5+SUM(V302:Y302)&lt;$K302,$Q302*Dati!$Q$5,$K302-SUM(V302:Y302))</f>
        <v>0</v>
      </c>
      <c r="AA302" s="35">
        <f>IF($Q302*Dati!$P$5+SUM(V302:Z302)&lt;$K302,$Q302*Dati!$P$5,$K302-SUM(V302:Z302))</f>
        <v>0</v>
      </c>
      <c r="AB302" s="35">
        <f>IF($Q302*Dati!$O$5+SUM(V302:AA302)&lt;$K302,$Q302*Dati!$O$5,$K302-SUM(V302:AA302))</f>
        <v>0</v>
      </c>
      <c r="AC302" s="35">
        <f>IF($Q302*Dati!$N$5+SUM(V302:AB302)&lt;$K302,$Q302*Dati!$N$5,$K302-SUM(V302:AB302))</f>
        <v>0</v>
      </c>
      <c r="AD302" s="35">
        <f>IF($P302*Dati!$Q$4+SUM(V302:AC302)&lt;$K302,$P302*Dati!$Q$4,$K302-SUM(V302:AC302))</f>
        <v>0</v>
      </c>
      <c r="AE302" s="35">
        <f>IF($P302*Dati!$P$4+SUM(V302:AD302)&lt;$K302,$P302*Dati!$P$4,$K302-SUM(V302:AD302))</f>
        <v>0</v>
      </c>
      <c r="AF302" s="35">
        <f>IF($P302*Dati!$O$4+SUM(V302:AE302)&lt;$K302,$P302*Dati!$O$4,$K302-SUM(V302:AE302))</f>
        <v>0</v>
      </c>
      <c r="AG302" s="35">
        <f>IF($P302*Dati!$N$4+SUM(V302:AF302)&lt;$K302,$P302*Dati!$N$4,$K302-SUM(V302:AF302))</f>
        <v>0</v>
      </c>
      <c r="AH302" s="35">
        <f>IF($O302*Dati!$Q$3+SUM(V302:AG302)&lt;$K302,$O302*Dati!$Q$3,$K302-SUM(V302:AG302))</f>
        <v>0</v>
      </c>
      <c r="AI302" s="35">
        <f>IF($O302*Dati!$P$3+SUM(V302:AH302)&lt;$K302,$O302*Dati!$P$3,$K302-SUM(V302:AH302))</f>
        <v>0</v>
      </c>
      <c r="AJ302" s="35">
        <f>IF($O302*Dati!$O$3+SUM(V302:AI302)&lt;$K302,$O302*Dati!$O$3,$K302-SUM(V302:AI302))</f>
        <v>0</v>
      </c>
      <c r="AK302" s="35">
        <f>IF($O302*Dati!$N$3+SUM(V302:AJ302)&lt;$K302,$O302*Dati!$N$3,$K302-SUM(V302:AJ302))</f>
        <v>0</v>
      </c>
      <c r="AL302" s="35">
        <f t="shared" si="98"/>
        <v>240</v>
      </c>
      <c r="AM302" s="3">
        <f>(V302*Dati!$U$6+W302*Dati!$T$6+X302*Dati!$S$6+Y302*Dati!$R$6)+(Z302*Dati!$U$5+AA302*Dati!$T$5+AB302*Dati!$S$5+AC302*Dati!$R$5)+(AD302*Dati!$U$4+AE302*Dati!$T$4+AF302*Dati!$S$4+AG302*Dati!$R$4)+(AH302*Dati!$U$3+AI302*Dati!$T$3+AJ302*Dati!$S$3+AK302*Dati!$R$3)</f>
        <v>91380</v>
      </c>
      <c r="AN302" s="34">
        <f t="shared" si="99"/>
        <v>1</v>
      </c>
      <c r="AO302" s="34">
        <f t="shared" si="100"/>
        <v>0</v>
      </c>
      <c r="AP302" s="34">
        <f t="shared" si="101"/>
        <v>0</v>
      </c>
      <c r="AQ302" s="34">
        <f t="shared" si="102"/>
        <v>0</v>
      </c>
      <c r="AR302" s="6">
        <f>AN302*Dati!$B$21+AO302*Dati!$B$22+AP302*Dati!$B$23+AQ302*Dati!$B$24</f>
        <v>2000</v>
      </c>
    </row>
    <row r="303" spans="1:44" ht="15" customHeight="1" x14ac:dyDescent="0.25">
      <c r="A303" s="48">
        <f t="shared" ref="A303" si="118">A291+1</f>
        <v>26</v>
      </c>
      <c r="B303" s="11">
        <f t="shared" si="107"/>
        <v>301</v>
      </c>
      <c r="C303" s="3">
        <f t="shared" si="108"/>
        <v>7213954.2333333185</v>
      </c>
      <c r="D303" s="3">
        <f t="shared" si="109"/>
        <v>41380</v>
      </c>
      <c r="E303" s="3">
        <f>IF(D303&gt;0,(IF(D303&lt;Dati!$B$46,D303*Dati!$B$47,Dati!$B$46*Dati!$B$47)+IF(IF(D303-Dati!$B$46&gt;0,D303-Dati!$B$46,0)&lt;(Dati!$C$46-Dati!$B$46),IF(D303-Dati!$B$46&gt;0,D303-Dati!$B$46,0)*Dati!$C$47,(Dati!$C$46-Dati!$B$46)*Dati!$C$47)+IF(IF(D303-Dati!$C$46&gt;0,D303-Dati!$C$46,0)&lt;(Dati!$D$46-Dati!$C$46),IF(D303-Dati!$C$46&gt;0,D303-Dati!$C$46,0)*Dati!$D$47,(Dati!$D$46-Dati!$C$46)*Dati!$D$47)+IF(IF(D303-Dati!$D$46&gt;0,D303-Dati!$D$46,0)&lt;(Dati!$E$46-Dati!$D$46),IF(D303-Dati!$D$46&gt;0,D303-Dati!$D$46,0)*Dati!$E$47,(Dati!$E$46-Dati!$D$46)*Dati!$E$47)+IF(D303-Dati!$E$46&gt;0,D303-Dati!$E$46,0)*Dati!$F$47),0)</f>
        <v>17224.233333333334</v>
      </c>
      <c r="F303" s="3">
        <f t="shared" si="104"/>
        <v>24155.766666666666</v>
      </c>
      <c r="G303" s="39">
        <f t="shared" si="116"/>
        <v>1</v>
      </c>
      <c r="H303" s="39">
        <f t="shared" si="116"/>
        <v>0</v>
      </c>
      <c r="I303" s="39">
        <f t="shared" si="116"/>
        <v>0</v>
      </c>
      <c r="J303" s="39">
        <f t="shared" si="116"/>
        <v>0</v>
      </c>
      <c r="K303" s="37">
        <f>G303*Dati!$F$9+H303*Dati!$F$10+I303*Dati!$F$11+Simulazione!J303*Dati!$F$12</f>
        <v>450</v>
      </c>
      <c r="L303" s="37">
        <f>G303*Dati!$H$9+H303*Dati!$H$10+I303*Dati!$H$11+Simulazione!J303*Dati!$H$12</f>
        <v>1</v>
      </c>
      <c r="M303" s="9">
        <f>G303*Dati!$E$9+H303*Dati!$E$10+I303*Dati!$E$11+Simulazione!J303*Dati!$E$12</f>
        <v>8000</v>
      </c>
      <c r="N303" s="9">
        <f>IF(G303-G302=0,0,(G303-G302)*Dati!$J$9)+IF(H303-H302=0,0,(H303-H302)*Dati!$J$10)+IF(I303-I302=0,0,(I303-I302)*Dati!$J$11)+IF(J303-J302=0,0,(J303-J302)*Dati!$J$12)</f>
        <v>0</v>
      </c>
      <c r="O303" s="34">
        <f t="shared" si="117"/>
        <v>0</v>
      </c>
      <c r="P303" s="34">
        <f t="shared" si="117"/>
        <v>0</v>
      </c>
      <c r="Q303" s="34">
        <f t="shared" si="117"/>
        <v>0</v>
      </c>
      <c r="R303" s="34">
        <f t="shared" si="117"/>
        <v>1</v>
      </c>
      <c r="S303" s="40">
        <f t="shared" si="105"/>
        <v>1</v>
      </c>
      <c r="T303" s="43">
        <f t="shared" si="106"/>
        <v>1</v>
      </c>
      <c r="U303" s="3">
        <f>O303*Dati!$B$3+Simulazione!P303*Dati!$B$4+Simulazione!Q303*Dati!$B$5+Simulazione!R303*Dati!$B$6</f>
        <v>40000</v>
      </c>
      <c r="V303" s="35">
        <f>IF(R303*Dati!$Q$6&lt;K303,R303*Dati!$Q$6,K303)</f>
        <v>108</v>
      </c>
      <c r="W303" s="35">
        <f>IF(R303*Dati!$P$6+SUM(V303:V303)&lt;K303,R303*Dati!$P$6,K303-SUM(V303:V303))</f>
        <v>132</v>
      </c>
      <c r="X303" s="35">
        <f>IF(R303*Dati!$O$6+SUM(V303:W303)&lt;K303,R303*Dati!$O$6,K303-SUM(V303:W303))</f>
        <v>0</v>
      </c>
      <c r="Y303" s="35">
        <f>IF(R303*Dati!$N$6+SUM(V303:X303)&lt;K303,R303*Dati!$N$6,K303-SUM(V303:X303))</f>
        <v>0</v>
      </c>
      <c r="Z303" s="35">
        <f>IF($Q303*Dati!$Q$5+SUM(V303:Y303)&lt;$K303,$Q303*Dati!$Q$5,$K303-SUM(V303:Y303))</f>
        <v>0</v>
      </c>
      <c r="AA303" s="35">
        <f>IF($Q303*Dati!$P$5+SUM(V303:Z303)&lt;$K303,$Q303*Dati!$P$5,$K303-SUM(V303:Z303))</f>
        <v>0</v>
      </c>
      <c r="AB303" s="35">
        <f>IF($Q303*Dati!$O$5+SUM(V303:AA303)&lt;$K303,$Q303*Dati!$O$5,$K303-SUM(V303:AA303))</f>
        <v>0</v>
      </c>
      <c r="AC303" s="35">
        <f>IF($Q303*Dati!$N$5+SUM(V303:AB303)&lt;$K303,$Q303*Dati!$N$5,$K303-SUM(V303:AB303))</f>
        <v>0</v>
      </c>
      <c r="AD303" s="35">
        <f>IF($P303*Dati!$Q$4+SUM(V303:AC303)&lt;$K303,$P303*Dati!$Q$4,$K303-SUM(V303:AC303))</f>
        <v>0</v>
      </c>
      <c r="AE303" s="35">
        <f>IF($P303*Dati!$P$4+SUM(V303:AD303)&lt;$K303,$P303*Dati!$P$4,$K303-SUM(V303:AD303))</f>
        <v>0</v>
      </c>
      <c r="AF303" s="35">
        <f>IF($P303*Dati!$O$4+SUM(V303:AE303)&lt;$K303,$P303*Dati!$O$4,$K303-SUM(V303:AE303))</f>
        <v>0</v>
      </c>
      <c r="AG303" s="35">
        <f>IF($P303*Dati!$N$4+SUM(V303:AF303)&lt;$K303,$P303*Dati!$N$4,$K303-SUM(V303:AF303))</f>
        <v>0</v>
      </c>
      <c r="AH303" s="35">
        <f>IF($O303*Dati!$Q$3+SUM(V303:AG303)&lt;$K303,$O303*Dati!$Q$3,$K303-SUM(V303:AG303))</f>
        <v>0</v>
      </c>
      <c r="AI303" s="35">
        <f>IF($O303*Dati!$P$3+SUM(V303:AH303)&lt;$K303,$O303*Dati!$P$3,$K303-SUM(V303:AH303))</f>
        <v>0</v>
      </c>
      <c r="AJ303" s="35">
        <f>IF($O303*Dati!$O$3+SUM(V303:AI303)&lt;$K303,$O303*Dati!$O$3,$K303-SUM(V303:AI303))</f>
        <v>0</v>
      </c>
      <c r="AK303" s="35">
        <f>IF($O303*Dati!$N$3+SUM(V303:AJ303)&lt;$K303,$O303*Dati!$N$3,$K303-SUM(V303:AJ303))</f>
        <v>0</v>
      </c>
      <c r="AL303" s="35">
        <f t="shared" si="98"/>
        <v>240</v>
      </c>
      <c r="AM303" s="3">
        <f>(V303*Dati!$U$6+W303*Dati!$T$6+X303*Dati!$S$6+Y303*Dati!$R$6)+(Z303*Dati!$U$5+AA303*Dati!$T$5+AB303*Dati!$S$5+AC303*Dati!$R$5)+(AD303*Dati!$U$4+AE303*Dati!$T$4+AF303*Dati!$S$4+AG303*Dati!$R$4)+(AH303*Dati!$U$3+AI303*Dati!$T$3+AJ303*Dati!$S$3+AK303*Dati!$R$3)</f>
        <v>91380</v>
      </c>
      <c r="AN303" s="34">
        <f t="shared" si="99"/>
        <v>1</v>
      </c>
      <c r="AO303" s="34">
        <f t="shared" si="100"/>
        <v>0</v>
      </c>
      <c r="AP303" s="34">
        <f t="shared" si="101"/>
        <v>0</v>
      </c>
      <c r="AQ303" s="34">
        <f t="shared" si="102"/>
        <v>0</v>
      </c>
      <c r="AR303" s="6">
        <f>AN303*Dati!$B$21+AO303*Dati!$B$22+AP303*Dati!$B$23+AQ303*Dati!$B$24</f>
        <v>2000</v>
      </c>
    </row>
    <row r="304" spans="1:44" x14ac:dyDescent="0.25">
      <c r="A304" s="49"/>
      <c r="B304" s="11">
        <f t="shared" si="107"/>
        <v>302</v>
      </c>
      <c r="C304" s="3">
        <f t="shared" si="108"/>
        <v>7238109.9999999851</v>
      </c>
      <c r="D304" s="3">
        <f t="shared" si="109"/>
        <v>41380</v>
      </c>
      <c r="E304" s="3">
        <f>IF(D304&gt;0,(IF(D304&lt;Dati!$B$46,D304*Dati!$B$47,Dati!$B$46*Dati!$B$47)+IF(IF(D304-Dati!$B$46&gt;0,D304-Dati!$B$46,0)&lt;(Dati!$C$46-Dati!$B$46),IF(D304-Dati!$B$46&gt;0,D304-Dati!$B$46,0)*Dati!$C$47,(Dati!$C$46-Dati!$B$46)*Dati!$C$47)+IF(IF(D304-Dati!$C$46&gt;0,D304-Dati!$C$46,0)&lt;(Dati!$D$46-Dati!$C$46),IF(D304-Dati!$C$46&gt;0,D304-Dati!$C$46,0)*Dati!$D$47,(Dati!$D$46-Dati!$C$46)*Dati!$D$47)+IF(IF(D304-Dati!$D$46&gt;0,D304-Dati!$D$46,0)&lt;(Dati!$E$46-Dati!$D$46),IF(D304-Dati!$D$46&gt;0,D304-Dati!$D$46,0)*Dati!$E$47,(Dati!$E$46-Dati!$D$46)*Dati!$E$47)+IF(D304-Dati!$E$46&gt;0,D304-Dati!$E$46,0)*Dati!$F$47),0)</f>
        <v>17224.233333333334</v>
      </c>
      <c r="F304" s="3">
        <f t="shared" si="104"/>
        <v>24155.766666666666</v>
      </c>
      <c r="G304" s="39">
        <f t="shared" si="116"/>
        <v>1</v>
      </c>
      <c r="H304" s="39">
        <f t="shared" si="116"/>
        <v>0</v>
      </c>
      <c r="I304" s="39">
        <f t="shared" si="116"/>
        <v>0</v>
      </c>
      <c r="J304" s="39">
        <f t="shared" si="116"/>
        <v>0</v>
      </c>
      <c r="K304" s="37">
        <f>G304*Dati!$F$9+H304*Dati!$F$10+I304*Dati!$F$11+Simulazione!J304*Dati!$F$12</f>
        <v>450</v>
      </c>
      <c r="L304" s="37">
        <f>G304*Dati!$H$9+H304*Dati!$H$10+I304*Dati!$H$11+Simulazione!J304*Dati!$H$12</f>
        <v>1</v>
      </c>
      <c r="M304" s="9">
        <f>G304*Dati!$E$9+H304*Dati!$E$10+I304*Dati!$E$11+Simulazione!J304*Dati!$E$12</f>
        <v>8000</v>
      </c>
      <c r="N304" s="9">
        <f>IF(G304-G303=0,0,(G304-G303)*Dati!$J$9)+IF(H304-H303=0,0,(H304-H303)*Dati!$J$10)+IF(I304-I303=0,0,(I304-I303)*Dati!$J$11)+IF(J304-J303=0,0,(J304-J303)*Dati!$J$12)</f>
        <v>0</v>
      </c>
      <c r="O304" s="34">
        <f t="shared" si="117"/>
        <v>0</v>
      </c>
      <c r="P304" s="34">
        <f t="shared" si="117"/>
        <v>0</v>
      </c>
      <c r="Q304" s="34">
        <f t="shared" si="117"/>
        <v>0</v>
      </c>
      <c r="R304" s="34">
        <f t="shared" si="117"/>
        <v>1</v>
      </c>
      <c r="S304" s="40">
        <f t="shared" si="105"/>
        <v>1</v>
      </c>
      <c r="T304" s="43">
        <f t="shared" si="106"/>
        <v>1</v>
      </c>
      <c r="U304" s="3">
        <f>O304*Dati!$B$3+Simulazione!P304*Dati!$B$4+Simulazione!Q304*Dati!$B$5+Simulazione!R304*Dati!$B$6</f>
        <v>40000</v>
      </c>
      <c r="V304" s="35">
        <f>IF(R304*Dati!$Q$6&lt;K304,R304*Dati!$Q$6,K304)</f>
        <v>108</v>
      </c>
      <c r="W304" s="35">
        <f>IF(R304*Dati!$P$6+SUM(V304:V304)&lt;K304,R304*Dati!$P$6,K304-SUM(V304:V304))</f>
        <v>132</v>
      </c>
      <c r="X304" s="35">
        <f>IF(R304*Dati!$O$6+SUM(V304:W304)&lt;K304,R304*Dati!$O$6,K304-SUM(V304:W304))</f>
        <v>0</v>
      </c>
      <c r="Y304" s="35">
        <f>IF(R304*Dati!$N$6+SUM(V304:X304)&lt;K304,R304*Dati!$N$6,K304-SUM(V304:X304))</f>
        <v>0</v>
      </c>
      <c r="Z304" s="35">
        <f>IF($Q304*Dati!$Q$5+SUM(V304:Y304)&lt;$K304,$Q304*Dati!$Q$5,$K304-SUM(V304:Y304))</f>
        <v>0</v>
      </c>
      <c r="AA304" s="35">
        <f>IF($Q304*Dati!$P$5+SUM(V304:Z304)&lt;$K304,$Q304*Dati!$P$5,$K304-SUM(V304:Z304))</f>
        <v>0</v>
      </c>
      <c r="AB304" s="35">
        <f>IF($Q304*Dati!$O$5+SUM(V304:AA304)&lt;$K304,$Q304*Dati!$O$5,$K304-SUM(V304:AA304))</f>
        <v>0</v>
      </c>
      <c r="AC304" s="35">
        <f>IF($Q304*Dati!$N$5+SUM(V304:AB304)&lt;$K304,$Q304*Dati!$N$5,$K304-SUM(V304:AB304))</f>
        <v>0</v>
      </c>
      <c r="AD304" s="35">
        <f>IF($P304*Dati!$Q$4+SUM(V304:AC304)&lt;$K304,$P304*Dati!$Q$4,$K304-SUM(V304:AC304))</f>
        <v>0</v>
      </c>
      <c r="AE304" s="35">
        <f>IF($P304*Dati!$P$4+SUM(V304:AD304)&lt;$K304,$P304*Dati!$P$4,$K304-SUM(V304:AD304))</f>
        <v>0</v>
      </c>
      <c r="AF304" s="35">
        <f>IF($P304*Dati!$O$4+SUM(V304:AE304)&lt;$K304,$P304*Dati!$O$4,$K304-SUM(V304:AE304))</f>
        <v>0</v>
      </c>
      <c r="AG304" s="35">
        <f>IF($P304*Dati!$N$4+SUM(V304:AF304)&lt;$K304,$P304*Dati!$N$4,$K304-SUM(V304:AF304))</f>
        <v>0</v>
      </c>
      <c r="AH304" s="35">
        <f>IF($O304*Dati!$Q$3+SUM(V304:AG304)&lt;$K304,$O304*Dati!$Q$3,$K304-SUM(V304:AG304))</f>
        <v>0</v>
      </c>
      <c r="AI304" s="35">
        <f>IF($O304*Dati!$P$3+SUM(V304:AH304)&lt;$K304,$O304*Dati!$P$3,$K304-SUM(V304:AH304))</f>
        <v>0</v>
      </c>
      <c r="AJ304" s="35">
        <f>IF($O304*Dati!$O$3+SUM(V304:AI304)&lt;$K304,$O304*Dati!$O$3,$K304-SUM(V304:AI304))</f>
        <v>0</v>
      </c>
      <c r="AK304" s="35">
        <f>IF($O304*Dati!$N$3+SUM(V304:AJ304)&lt;$K304,$O304*Dati!$N$3,$K304-SUM(V304:AJ304))</f>
        <v>0</v>
      </c>
      <c r="AL304" s="35">
        <f t="shared" si="98"/>
        <v>240</v>
      </c>
      <c r="AM304" s="3">
        <f>(V304*Dati!$U$6+W304*Dati!$T$6+X304*Dati!$S$6+Y304*Dati!$R$6)+(Z304*Dati!$U$5+AA304*Dati!$T$5+AB304*Dati!$S$5+AC304*Dati!$R$5)+(AD304*Dati!$U$4+AE304*Dati!$T$4+AF304*Dati!$S$4+AG304*Dati!$R$4)+(AH304*Dati!$U$3+AI304*Dati!$T$3+AJ304*Dati!$S$3+AK304*Dati!$R$3)</f>
        <v>91380</v>
      </c>
      <c r="AN304" s="34">
        <f t="shared" si="99"/>
        <v>1</v>
      </c>
      <c r="AO304" s="34">
        <f t="shared" si="100"/>
        <v>0</v>
      </c>
      <c r="AP304" s="34">
        <f t="shared" si="101"/>
        <v>0</v>
      </c>
      <c r="AQ304" s="34">
        <f t="shared" si="102"/>
        <v>0</v>
      </c>
      <c r="AR304" s="6">
        <f>AN304*Dati!$B$21+AO304*Dati!$B$22+AP304*Dati!$B$23+AQ304*Dati!$B$24</f>
        <v>2000</v>
      </c>
    </row>
    <row r="305" spans="1:44" x14ac:dyDescent="0.25">
      <c r="A305" s="49"/>
      <c r="B305" s="11">
        <f t="shared" si="107"/>
        <v>303</v>
      </c>
      <c r="C305" s="3">
        <f t="shared" si="108"/>
        <v>7262265.7666666517</v>
      </c>
      <c r="D305" s="3">
        <f t="shared" si="109"/>
        <v>41380</v>
      </c>
      <c r="E305" s="3">
        <f>IF(D305&gt;0,(IF(D305&lt;Dati!$B$46,D305*Dati!$B$47,Dati!$B$46*Dati!$B$47)+IF(IF(D305-Dati!$B$46&gt;0,D305-Dati!$B$46,0)&lt;(Dati!$C$46-Dati!$B$46),IF(D305-Dati!$B$46&gt;0,D305-Dati!$B$46,0)*Dati!$C$47,(Dati!$C$46-Dati!$B$46)*Dati!$C$47)+IF(IF(D305-Dati!$C$46&gt;0,D305-Dati!$C$46,0)&lt;(Dati!$D$46-Dati!$C$46),IF(D305-Dati!$C$46&gt;0,D305-Dati!$C$46,0)*Dati!$D$47,(Dati!$D$46-Dati!$C$46)*Dati!$D$47)+IF(IF(D305-Dati!$D$46&gt;0,D305-Dati!$D$46,0)&lt;(Dati!$E$46-Dati!$D$46),IF(D305-Dati!$D$46&gt;0,D305-Dati!$D$46,0)*Dati!$E$47,(Dati!$E$46-Dati!$D$46)*Dati!$E$47)+IF(D305-Dati!$E$46&gt;0,D305-Dati!$E$46,0)*Dati!$F$47),0)</f>
        <v>17224.233333333334</v>
      </c>
      <c r="F305" s="3">
        <f t="shared" si="104"/>
        <v>24155.766666666666</v>
      </c>
      <c r="G305" s="39">
        <f t="shared" si="116"/>
        <v>1</v>
      </c>
      <c r="H305" s="39">
        <f t="shared" si="116"/>
        <v>0</v>
      </c>
      <c r="I305" s="39">
        <f t="shared" si="116"/>
        <v>0</v>
      </c>
      <c r="J305" s="39">
        <f t="shared" si="116"/>
        <v>0</v>
      </c>
      <c r="K305" s="37">
        <f>G305*Dati!$F$9+H305*Dati!$F$10+I305*Dati!$F$11+Simulazione!J305*Dati!$F$12</f>
        <v>450</v>
      </c>
      <c r="L305" s="37">
        <f>G305*Dati!$H$9+H305*Dati!$H$10+I305*Dati!$H$11+Simulazione!J305*Dati!$H$12</f>
        <v>1</v>
      </c>
      <c r="M305" s="9">
        <f>G305*Dati!$E$9+H305*Dati!$E$10+I305*Dati!$E$11+Simulazione!J305*Dati!$E$12</f>
        <v>8000</v>
      </c>
      <c r="N305" s="9">
        <f>IF(G305-G304=0,0,(G305-G304)*Dati!$J$9)+IF(H305-H304=0,0,(H305-H304)*Dati!$J$10)+IF(I305-I304=0,0,(I305-I304)*Dati!$J$11)+IF(J305-J304=0,0,(J305-J304)*Dati!$J$12)</f>
        <v>0</v>
      </c>
      <c r="O305" s="34">
        <f t="shared" si="117"/>
        <v>0</v>
      </c>
      <c r="P305" s="34">
        <f t="shared" si="117"/>
        <v>0</v>
      </c>
      <c r="Q305" s="34">
        <f t="shared" si="117"/>
        <v>0</v>
      </c>
      <c r="R305" s="34">
        <f t="shared" si="117"/>
        <v>1</v>
      </c>
      <c r="S305" s="40">
        <f t="shared" si="105"/>
        <v>1</v>
      </c>
      <c r="T305" s="43">
        <f t="shared" si="106"/>
        <v>1</v>
      </c>
      <c r="U305" s="3">
        <f>O305*Dati!$B$3+Simulazione!P305*Dati!$B$4+Simulazione!Q305*Dati!$B$5+Simulazione!R305*Dati!$B$6</f>
        <v>40000</v>
      </c>
      <c r="V305" s="35">
        <f>IF(R305*Dati!$Q$6&lt;K305,R305*Dati!$Q$6,K305)</f>
        <v>108</v>
      </c>
      <c r="W305" s="35">
        <f>IF(R305*Dati!$P$6+SUM(V305:V305)&lt;K305,R305*Dati!$P$6,K305-SUM(V305:V305))</f>
        <v>132</v>
      </c>
      <c r="X305" s="35">
        <f>IF(R305*Dati!$O$6+SUM(V305:W305)&lt;K305,R305*Dati!$O$6,K305-SUM(V305:W305))</f>
        <v>0</v>
      </c>
      <c r="Y305" s="35">
        <f>IF(R305*Dati!$N$6+SUM(V305:X305)&lt;K305,R305*Dati!$N$6,K305-SUM(V305:X305))</f>
        <v>0</v>
      </c>
      <c r="Z305" s="35">
        <f>IF($Q305*Dati!$Q$5+SUM(V305:Y305)&lt;$K305,$Q305*Dati!$Q$5,$K305-SUM(V305:Y305))</f>
        <v>0</v>
      </c>
      <c r="AA305" s="35">
        <f>IF($Q305*Dati!$P$5+SUM(V305:Z305)&lt;$K305,$Q305*Dati!$P$5,$K305-SUM(V305:Z305))</f>
        <v>0</v>
      </c>
      <c r="AB305" s="35">
        <f>IF($Q305*Dati!$O$5+SUM(V305:AA305)&lt;$K305,$Q305*Dati!$O$5,$K305-SUM(V305:AA305))</f>
        <v>0</v>
      </c>
      <c r="AC305" s="35">
        <f>IF($Q305*Dati!$N$5+SUM(V305:AB305)&lt;$K305,$Q305*Dati!$N$5,$K305-SUM(V305:AB305))</f>
        <v>0</v>
      </c>
      <c r="AD305" s="35">
        <f>IF($P305*Dati!$Q$4+SUM(V305:AC305)&lt;$K305,$P305*Dati!$Q$4,$K305-SUM(V305:AC305))</f>
        <v>0</v>
      </c>
      <c r="AE305" s="35">
        <f>IF($P305*Dati!$P$4+SUM(V305:AD305)&lt;$K305,$P305*Dati!$P$4,$K305-SUM(V305:AD305))</f>
        <v>0</v>
      </c>
      <c r="AF305" s="35">
        <f>IF($P305*Dati!$O$4+SUM(V305:AE305)&lt;$K305,$P305*Dati!$O$4,$K305-SUM(V305:AE305))</f>
        <v>0</v>
      </c>
      <c r="AG305" s="35">
        <f>IF($P305*Dati!$N$4+SUM(V305:AF305)&lt;$K305,$P305*Dati!$N$4,$K305-SUM(V305:AF305))</f>
        <v>0</v>
      </c>
      <c r="AH305" s="35">
        <f>IF($O305*Dati!$Q$3+SUM(V305:AG305)&lt;$K305,$O305*Dati!$Q$3,$K305-SUM(V305:AG305))</f>
        <v>0</v>
      </c>
      <c r="AI305" s="35">
        <f>IF($O305*Dati!$P$3+SUM(V305:AH305)&lt;$K305,$O305*Dati!$P$3,$K305-SUM(V305:AH305))</f>
        <v>0</v>
      </c>
      <c r="AJ305" s="35">
        <f>IF($O305*Dati!$O$3+SUM(V305:AI305)&lt;$K305,$O305*Dati!$O$3,$K305-SUM(V305:AI305))</f>
        <v>0</v>
      </c>
      <c r="AK305" s="35">
        <f>IF($O305*Dati!$N$3+SUM(V305:AJ305)&lt;$K305,$O305*Dati!$N$3,$K305-SUM(V305:AJ305))</f>
        <v>0</v>
      </c>
      <c r="AL305" s="35">
        <f t="shared" si="98"/>
        <v>240</v>
      </c>
      <c r="AM305" s="3">
        <f>(V305*Dati!$U$6+W305*Dati!$T$6+X305*Dati!$S$6+Y305*Dati!$R$6)+(Z305*Dati!$U$5+AA305*Dati!$T$5+AB305*Dati!$S$5+AC305*Dati!$R$5)+(AD305*Dati!$U$4+AE305*Dati!$T$4+AF305*Dati!$S$4+AG305*Dati!$R$4)+(AH305*Dati!$U$3+AI305*Dati!$T$3+AJ305*Dati!$S$3+AK305*Dati!$R$3)</f>
        <v>91380</v>
      </c>
      <c r="AN305" s="34">
        <f t="shared" si="99"/>
        <v>1</v>
      </c>
      <c r="AO305" s="34">
        <f t="shared" si="100"/>
        <v>0</v>
      </c>
      <c r="AP305" s="34">
        <f t="shared" si="101"/>
        <v>0</v>
      </c>
      <c r="AQ305" s="34">
        <f t="shared" si="102"/>
        <v>0</v>
      </c>
      <c r="AR305" s="6">
        <f>AN305*Dati!$B$21+AO305*Dati!$B$22+AP305*Dati!$B$23+AQ305*Dati!$B$24</f>
        <v>2000</v>
      </c>
    </row>
    <row r="306" spans="1:44" x14ac:dyDescent="0.25">
      <c r="A306" s="49"/>
      <c r="B306" s="11">
        <f t="shared" si="107"/>
        <v>304</v>
      </c>
      <c r="C306" s="3">
        <f t="shared" si="108"/>
        <v>7286421.5333333183</v>
      </c>
      <c r="D306" s="3">
        <f t="shared" si="109"/>
        <v>41380</v>
      </c>
      <c r="E306" s="3">
        <f>IF(D306&gt;0,(IF(D306&lt;Dati!$B$46,D306*Dati!$B$47,Dati!$B$46*Dati!$B$47)+IF(IF(D306-Dati!$B$46&gt;0,D306-Dati!$B$46,0)&lt;(Dati!$C$46-Dati!$B$46),IF(D306-Dati!$B$46&gt;0,D306-Dati!$B$46,0)*Dati!$C$47,(Dati!$C$46-Dati!$B$46)*Dati!$C$47)+IF(IF(D306-Dati!$C$46&gt;0,D306-Dati!$C$46,0)&lt;(Dati!$D$46-Dati!$C$46),IF(D306-Dati!$C$46&gt;0,D306-Dati!$C$46,0)*Dati!$D$47,(Dati!$D$46-Dati!$C$46)*Dati!$D$47)+IF(IF(D306-Dati!$D$46&gt;0,D306-Dati!$D$46,0)&lt;(Dati!$E$46-Dati!$D$46),IF(D306-Dati!$D$46&gt;0,D306-Dati!$D$46,0)*Dati!$E$47,(Dati!$E$46-Dati!$D$46)*Dati!$E$47)+IF(D306-Dati!$E$46&gt;0,D306-Dati!$E$46,0)*Dati!$F$47),0)</f>
        <v>17224.233333333334</v>
      </c>
      <c r="F306" s="3">
        <f t="shared" si="104"/>
        <v>24155.766666666666</v>
      </c>
      <c r="G306" s="39">
        <f t="shared" si="116"/>
        <v>1</v>
      </c>
      <c r="H306" s="39">
        <f t="shared" si="116"/>
        <v>0</v>
      </c>
      <c r="I306" s="39">
        <f t="shared" si="116"/>
        <v>0</v>
      </c>
      <c r="J306" s="39">
        <f t="shared" si="116"/>
        <v>0</v>
      </c>
      <c r="K306" s="37">
        <f>G306*Dati!$F$9+H306*Dati!$F$10+I306*Dati!$F$11+Simulazione!J306*Dati!$F$12</f>
        <v>450</v>
      </c>
      <c r="L306" s="37">
        <f>G306*Dati!$H$9+H306*Dati!$H$10+I306*Dati!$H$11+Simulazione!J306*Dati!$H$12</f>
        <v>1</v>
      </c>
      <c r="M306" s="9">
        <f>G306*Dati!$E$9+H306*Dati!$E$10+I306*Dati!$E$11+Simulazione!J306*Dati!$E$12</f>
        <v>8000</v>
      </c>
      <c r="N306" s="9">
        <f>IF(G306-G305=0,0,(G306-G305)*Dati!$J$9)+IF(H306-H305=0,0,(H306-H305)*Dati!$J$10)+IF(I306-I305=0,0,(I306-I305)*Dati!$J$11)+IF(J306-J305=0,0,(J306-J305)*Dati!$J$12)</f>
        <v>0</v>
      </c>
      <c r="O306" s="34">
        <f t="shared" si="117"/>
        <v>0</v>
      </c>
      <c r="P306" s="34">
        <f t="shared" si="117"/>
        <v>0</v>
      </c>
      <c r="Q306" s="34">
        <f t="shared" si="117"/>
        <v>0</v>
      </c>
      <c r="R306" s="34">
        <f t="shared" si="117"/>
        <v>1</v>
      </c>
      <c r="S306" s="40">
        <f t="shared" si="105"/>
        <v>1</v>
      </c>
      <c r="T306" s="43">
        <f t="shared" si="106"/>
        <v>1</v>
      </c>
      <c r="U306" s="3">
        <f>O306*Dati!$B$3+Simulazione!P306*Dati!$B$4+Simulazione!Q306*Dati!$B$5+Simulazione!R306*Dati!$B$6</f>
        <v>40000</v>
      </c>
      <c r="V306" s="35">
        <f>IF(R306*Dati!$Q$6&lt;K306,R306*Dati!$Q$6,K306)</f>
        <v>108</v>
      </c>
      <c r="W306" s="35">
        <f>IF(R306*Dati!$P$6+SUM(V306:V306)&lt;K306,R306*Dati!$P$6,K306-SUM(V306:V306))</f>
        <v>132</v>
      </c>
      <c r="X306" s="35">
        <f>IF(R306*Dati!$O$6+SUM(V306:W306)&lt;K306,R306*Dati!$O$6,K306-SUM(V306:W306))</f>
        <v>0</v>
      </c>
      <c r="Y306" s="35">
        <f>IF(R306*Dati!$N$6+SUM(V306:X306)&lt;K306,R306*Dati!$N$6,K306-SUM(V306:X306))</f>
        <v>0</v>
      </c>
      <c r="Z306" s="35">
        <f>IF($Q306*Dati!$Q$5+SUM(V306:Y306)&lt;$K306,$Q306*Dati!$Q$5,$K306-SUM(V306:Y306))</f>
        <v>0</v>
      </c>
      <c r="AA306" s="35">
        <f>IF($Q306*Dati!$P$5+SUM(V306:Z306)&lt;$K306,$Q306*Dati!$P$5,$K306-SUM(V306:Z306))</f>
        <v>0</v>
      </c>
      <c r="AB306" s="35">
        <f>IF($Q306*Dati!$O$5+SUM(V306:AA306)&lt;$K306,$Q306*Dati!$O$5,$K306-SUM(V306:AA306))</f>
        <v>0</v>
      </c>
      <c r="AC306" s="35">
        <f>IF($Q306*Dati!$N$5+SUM(V306:AB306)&lt;$K306,$Q306*Dati!$N$5,$K306-SUM(V306:AB306))</f>
        <v>0</v>
      </c>
      <c r="AD306" s="35">
        <f>IF($P306*Dati!$Q$4+SUM(V306:AC306)&lt;$K306,$P306*Dati!$Q$4,$K306-SUM(V306:AC306))</f>
        <v>0</v>
      </c>
      <c r="AE306" s="35">
        <f>IF($P306*Dati!$P$4+SUM(V306:AD306)&lt;$K306,$P306*Dati!$P$4,$K306-SUM(V306:AD306))</f>
        <v>0</v>
      </c>
      <c r="AF306" s="35">
        <f>IF($P306*Dati!$O$4+SUM(V306:AE306)&lt;$K306,$P306*Dati!$O$4,$K306-SUM(V306:AE306))</f>
        <v>0</v>
      </c>
      <c r="AG306" s="35">
        <f>IF($P306*Dati!$N$4+SUM(V306:AF306)&lt;$K306,$P306*Dati!$N$4,$K306-SUM(V306:AF306))</f>
        <v>0</v>
      </c>
      <c r="AH306" s="35">
        <f>IF($O306*Dati!$Q$3+SUM(V306:AG306)&lt;$K306,$O306*Dati!$Q$3,$K306-SUM(V306:AG306))</f>
        <v>0</v>
      </c>
      <c r="AI306" s="35">
        <f>IF($O306*Dati!$P$3+SUM(V306:AH306)&lt;$K306,$O306*Dati!$P$3,$K306-SUM(V306:AH306))</f>
        <v>0</v>
      </c>
      <c r="AJ306" s="35">
        <f>IF($O306*Dati!$O$3+SUM(V306:AI306)&lt;$K306,$O306*Dati!$O$3,$K306-SUM(V306:AI306))</f>
        <v>0</v>
      </c>
      <c r="AK306" s="35">
        <f>IF($O306*Dati!$N$3+SUM(V306:AJ306)&lt;$K306,$O306*Dati!$N$3,$K306-SUM(V306:AJ306))</f>
        <v>0</v>
      </c>
      <c r="AL306" s="35">
        <f t="shared" si="98"/>
        <v>240</v>
      </c>
      <c r="AM306" s="3">
        <f>(V306*Dati!$U$6+W306*Dati!$T$6+X306*Dati!$S$6+Y306*Dati!$R$6)+(Z306*Dati!$U$5+AA306*Dati!$T$5+AB306*Dati!$S$5+AC306*Dati!$R$5)+(AD306*Dati!$U$4+AE306*Dati!$T$4+AF306*Dati!$S$4+AG306*Dati!$R$4)+(AH306*Dati!$U$3+AI306*Dati!$T$3+AJ306*Dati!$S$3+AK306*Dati!$R$3)</f>
        <v>91380</v>
      </c>
      <c r="AN306" s="34">
        <f t="shared" si="99"/>
        <v>1</v>
      </c>
      <c r="AO306" s="34">
        <f t="shared" si="100"/>
        <v>0</v>
      </c>
      <c r="AP306" s="34">
        <f t="shared" si="101"/>
        <v>0</v>
      </c>
      <c r="AQ306" s="34">
        <f t="shared" si="102"/>
        <v>0</v>
      </c>
      <c r="AR306" s="6">
        <f>AN306*Dati!$B$21+AO306*Dati!$B$22+AP306*Dati!$B$23+AQ306*Dati!$B$24</f>
        <v>2000</v>
      </c>
    </row>
    <row r="307" spans="1:44" x14ac:dyDescent="0.25">
      <c r="A307" s="49"/>
      <c r="B307" s="11">
        <f t="shared" si="107"/>
        <v>305</v>
      </c>
      <c r="C307" s="3">
        <f t="shared" si="108"/>
        <v>7310577.2999999849</v>
      </c>
      <c r="D307" s="3">
        <f t="shared" si="109"/>
        <v>41380</v>
      </c>
      <c r="E307" s="3">
        <f>IF(D307&gt;0,(IF(D307&lt;Dati!$B$46,D307*Dati!$B$47,Dati!$B$46*Dati!$B$47)+IF(IF(D307-Dati!$B$46&gt;0,D307-Dati!$B$46,0)&lt;(Dati!$C$46-Dati!$B$46),IF(D307-Dati!$B$46&gt;0,D307-Dati!$B$46,0)*Dati!$C$47,(Dati!$C$46-Dati!$B$46)*Dati!$C$47)+IF(IF(D307-Dati!$C$46&gt;0,D307-Dati!$C$46,0)&lt;(Dati!$D$46-Dati!$C$46),IF(D307-Dati!$C$46&gt;0,D307-Dati!$C$46,0)*Dati!$D$47,(Dati!$D$46-Dati!$C$46)*Dati!$D$47)+IF(IF(D307-Dati!$D$46&gt;0,D307-Dati!$D$46,0)&lt;(Dati!$E$46-Dati!$D$46),IF(D307-Dati!$D$46&gt;0,D307-Dati!$D$46,0)*Dati!$E$47,(Dati!$E$46-Dati!$D$46)*Dati!$E$47)+IF(D307-Dati!$E$46&gt;0,D307-Dati!$E$46,0)*Dati!$F$47),0)</f>
        <v>17224.233333333334</v>
      </c>
      <c r="F307" s="3">
        <f t="shared" si="104"/>
        <v>24155.766666666666</v>
      </c>
      <c r="G307" s="39">
        <f t="shared" si="116"/>
        <v>1</v>
      </c>
      <c r="H307" s="39">
        <f t="shared" si="116"/>
        <v>0</v>
      </c>
      <c r="I307" s="39">
        <f t="shared" si="116"/>
        <v>0</v>
      </c>
      <c r="J307" s="39">
        <f t="shared" si="116"/>
        <v>0</v>
      </c>
      <c r="K307" s="37">
        <f>G307*Dati!$F$9+H307*Dati!$F$10+I307*Dati!$F$11+Simulazione!J307*Dati!$F$12</f>
        <v>450</v>
      </c>
      <c r="L307" s="37">
        <f>G307*Dati!$H$9+H307*Dati!$H$10+I307*Dati!$H$11+Simulazione!J307*Dati!$H$12</f>
        <v>1</v>
      </c>
      <c r="M307" s="9">
        <f>G307*Dati!$E$9+H307*Dati!$E$10+I307*Dati!$E$11+Simulazione!J307*Dati!$E$12</f>
        <v>8000</v>
      </c>
      <c r="N307" s="9">
        <f>IF(G307-G306=0,0,(G307-G306)*Dati!$J$9)+IF(H307-H306=0,0,(H307-H306)*Dati!$J$10)+IF(I307-I306=0,0,(I307-I306)*Dati!$J$11)+IF(J307-J306=0,0,(J307-J306)*Dati!$J$12)</f>
        <v>0</v>
      </c>
      <c r="O307" s="34">
        <f t="shared" si="117"/>
        <v>0</v>
      </c>
      <c r="P307" s="34">
        <f t="shared" si="117"/>
        <v>0</v>
      </c>
      <c r="Q307" s="34">
        <f t="shared" si="117"/>
        <v>0</v>
      </c>
      <c r="R307" s="34">
        <f t="shared" si="117"/>
        <v>1</v>
      </c>
      <c r="S307" s="40">
        <f t="shared" si="105"/>
        <v>1</v>
      </c>
      <c r="T307" s="43">
        <f t="shared" si="106"/>
        <v>1</v>
      </c>
      <c r="U307" s="3">
        <f>O307*Dati!$B$3+Simulazione!P307*Dati!$B$4+Simulazione!Q307*Dati!$B$5+Simulazione!R307*Dati!$B$6</f>
        <v>40000</v>
      </c>
      <c r="V307" s="35">
        <f>IF(R307*Dati!$Q$6&lt;K307,R307*Dati!$Q$6,K307)</f>
        <v>108</v>
      </c>
      <c r="W307" s="35">
        <f>IF(R307*Dati!$P$6+SUM(V307:V307)&lt;K307,R307*Dati!$P$6,K307-SUM(V307:V307))</f>
        <v>132</v>
      </c>
      <c r="X307" s="35">
        <f>IF(R307*Dati!$O$6+SUM(V307:W307)&lt;K307,R307*Dati!$O$6,K307-SUM(V307:W307))</f>
        <v>0</v>
      </c>
      <c r="Y307" s="35">
        <f>IF(R307*Dati!$N$6+SUM(V307:X307)&lt;K307,R307*Dati!$N$6,K307-SUM(V307:X307))</f>
        <v>0</v>
      </c>
      <c r="Z307" s="35">
        <f>IF($Q307*Dati!$Q$5+SUM(V307:Y307)&lt;$K307,$Q307*Dati!$Q$5,$K307-SUM(V307:Y307))</f>
        <v>0</v>
      </c>
      <c r="AA307" s="35">
        <f>IF($Q307*Dati!$P$5+SUM(V307:Z307)&lt;$K307,$Q307*Dati!$P$5,$K307-SUM(V307:Z307))</f>
        <v>0</v>
      </c>
      <c r="AB307" s="35">
        <f>IF($Q307*Dati!$O$5+SUM(V307:AA307)&lt;$K307,$Q307*Dati!$O$5,$K307-SUM(V307:AA307))</f>
        <v>0</v>
      </c>
      <c r="AC307" s="35">
        <f>IF($Q307*Dati!$N$5+SUM(V307:AB307)&lt;$K307,$Q307*Dati!$N$5,$K307-SUM(V307:AB307))</f>
        <v>0</v>
      </c>
      <c r="AD307" s="35">
        <f>IF($P307*Dati!$Q$4+SUM(V307:AC307)&lt;$K307,$P307*Dati!$Q$4,$K307-SUM(V307:AC307))</f>
        <v>0</v>
      </c>
      <c r="AE307" s="35">
        <f>IF($P307*Dati!$P$4+SUM(V307:AD307)&lt;$K307,$P307*Dati!$P$4,$K307-SUM(V307:AD307))</f>
        <v>0</v>
      </c>
      <c r="AF307" s="35">
        <f>IF($P307*Dati!$O$4+SUM(V307:AE307)&lt;$K307,$P307*Dati!$O$4,$K307-SUM(V307:AE307))</f>
        <v>0</v>
      </c>
      <c r="AG307" s="35">
        <f>IF($P307*Dati!$N$4+SUM(V307:AF307)&lt;$K307,$P307*Dati!$N$4,$K307-SUM(V307:AF307))</f>
        <v>0</v>
      </c>
      <c r="AH307" s="35">
        <f>IF($O307*Dati!$Q$3+SUM(V307:AG307)&lt;$K307,$O307*Dati!$Q$3,$K307-SUM(V307:AG307))</f>
        <v>0</v>
      </c>
      <c r="AI307" s="35">
        <f>IF($O307*Dati!$P$3+SUM(V307:AH307)&lt;$K307,$O307*Dati!$P$3,$K307-SUM(V307:AH307))</f>
        <v>0</v>
      </c>
      <c r="AJ307" s="35">
        <f>IF($O307*Dati!$O$3+SUM(V307:AI307)&lt;$K307,$O307*Dati!$O$3,$K307-SUM(V307:AI307))</f>
        <v>0</v>
      </c>
      <c r="AK307" s="35">
        <f>IF($O307*Dati!$N$3+SUM(V307:AJ307)&lt;$K307,$O307*Dati!$N$3,$K307-SUM(V307:AJ307))</f>
        <v>0</v>
      </c>
      <c r="AL307" s="35">
        <f t="shared" si="98"/>
        <v>240</v>
      </c>
      <c r="AM307" s="3">
        <f>(V307*Dati!$U$6+W307*Dati!$T$6+X307*Dati!$S$6+Y307*Dati!$R$6)+(Z307*Dati!$U$5+AA307*Dati!$T$5+AB307*Dati!$S$5+AC307*Dati!$R$5)+(AD307*Dati!$U$4+AE307*Dati!$T$4+AF307*Dati!$S$4+AG307*Dati!$R$4)+(AH307*Dati!$U$3+AI307*Dati!$T$3+AJ307*Dati!$S$3+AK307*Dati!$R$3)</f>
        <v>91380</v>
      </c>
      <c r="AN307" s="34">
        <f t="shared" si="99"/>
        <v>1</v>
      </c>
      <c r="AO307" s="34">
        <f t="shared" si="100"/>
        <v>0</v>
      </c>
      <c r="AP307" s="34">
        <f t="shared" si="101"/>
        <v>0</v>
      </c>
      <c r="AQ307" s="34">
        <f t="shared" si="102"/>
        <v>0</v>
      </c>
      <c r="AR307" s="6">
        <f>AN307*Dati!$B$21+AO307*Dati!$B$22+AP307*Dati!$B$23+AQ307*Dati!$B$24</f>
        <v>2000</v>
      </c>
    </row>
    <row r="308" spans="1:44" x14ac:dyDescent="0.25">
      <c r="A308" s="49"/>
      <c r="B308" s="11">
        <f t="shared" si="107"/>
        <v>306</v>
      </c>
      <c r="C308" s="3">
        <f t="shared" si="108"/>
        <v>7334733.0666666515</v>
      </c>
      <c r="D308" s="3">
        <f t="shared" si="109"/>
        <v>41380</v>
      </c>
      <c r="E308" s="3">
        <f>IF(D308&gt;0,(IF(D308&lt;Dati!$B$46,D308*Dati!$B$47,Dati!$B$46*Dati!$B$47)+IF(IF(D308-Dati!$B$46&gt;0,D308-Dati!$B$46,0)&lt;(Dati!$C$46-Dati!$B$46),IF(D308-Dati!$B$46&gt;0,D308-Dati!$B$46,0)*Dati!$C$47,(Dati!$C$46-Dati!$B$46)*Dati!$C$47)+IF(IF(D308-Dati!$C$46&gt;0,D308-Dati!$C$46,0)&lt;(Dati!$D$46-Dati!$C$46),IF(D308-Dati!$C$46&gt;0,D308-Dati!$C$46,0)*Dati!$D$47,(Dati!$D$46-Dati!$C$46)*Dati!$D$47)+IF(IF(D308-Dati!$D$46&gt;0,D308-Dati!$D$46,0)&lt;(Dati!$E$46-Dati!$D$46),IF(D308-Dati!$D$46&gt;0,D308-Dati!$D$46,0)*Dati!$E$47,(Dati!$E$46-Dati!$D$46)*Dati!$E$47)+IF(D308-Dati!$E$46&gt;0,D308-Dati!$E$46,0)*Dati!$F$47),0)</f>
        <v>17224.233333333334</v>
      </c>
      <c r="F308" s="3">
        <f t="shared" si="104"/>
        <v>24155.766666666666</v>
      </c>
      <c r="G308" s="39">
        <f t="shared" si="116"/>
        <v>1</v>
      </c>
      <c r="H308" s="39">
        <f t="shared" si="116"/>
        <v>0</v>
      </c>
      <c r="I308" s="39">
        <f t="shared" si="116"/>
        <v>0</v>
      </c>
      <c r="J308" s="39">
        <f t="shared" si="116"/>
        <v>0</v>
      </c>
      <c r="K308" s="37">
        <f>G308*Dati!$F$9+H308*Dati!$F$10+I308*Dati!$F$11+Simulazione!J308*Dati!$F$12</f>
        <v>450</v>
      </c>
      <c r="L308" s="37">
        <f>G308*Dati!$H$9+H308*Dati!$H$10+I308*Dati!$H$11+Simulazione!J308*Dati!$H$12</f>
        <v>1</v>
      </c>
      <c r="M308" s="9">
        <f>G308*Dati!$E$9+H308*Dati!$E$10+I308*Dati!$E$11+Simulazione!J308*Dati!$E$12</f>
        <v>8000</v>
      </c>
      <c r="N308" s="9">
        <f>IF(G308-G307=0,0,(G308-G307)*Dati!$J$9)+IF(H308-H307=0,0,(H308-H307)*Dati!$J$10)+IF(I308-I307=0,0,(I308-I307)*Dati!$J$11)+IF(J308-J307=0,0,(J308-J307)*Dati!$J$12)</f>
        <v>0</v>
      </c>
      <c r="O308" s="34">
        <f t="shared" si="117"/>
        <v>0</v>
      </c>
      <c r="P308" s="34">
        <f t="shared" si="117"/>
        <v>0</v>
      </c>
      <c r="Q308" s="34">
        <f t="shared" si="117"/>
        <v>0</v>
      </c>
      <c r="R308" s="34">
        <f t="shared" si="117"/>
        <v>1</v>
      </c>
      <c r="S308" s="40">
        <f t="shared" si="105"/>
        <v>1</v>
      </c>
      <c r="T308" s="43">
        <f t="shared" si="106"/>
        <v>1</v>
      </c>
      <c r="U308" s="3">
        <f>O308*Dati!$B$3+Simulazione!P308*Dati!$B$4+Simulazione!Q308*Dati!$B$5+Simulazione!R308*Dati!$B$6</f>
        <v>40000</v>
      </c>
      <c r="V308" s="35">
        <f>IF(R308*Dati!$Q$6&lt;K308,R308*Dati!$Q$6,K308)</f>
        <v>108</v>
      </c>
      <c r="W308" s="35">
        <f>IF(R308*Dati!$P$6+SUM(V308:V308)&lt;K308,R308*Dati!$P$6,K308-SUM(V308:V308))</f>
        <v>132</v>
      </c>
      <c r="X308" s="35">
        <f>IF(R308*Dati!$O$6+SUM(V308:W308)&lt;K308,R308*Dati!$O$6,K308-SUM(V308:W308))</f>
        <v>0</v>
      </c>
      <c r="Y308" s="35">
        <f>IF(R308*Dati!$N$6+SUM(V308:X308)&lt;K308,R308*Dati!$N$6,K308-SUM(V308:X308))</f>
        <v>0</v>
      </c>
      <c r="Z308" s="35">
        <f>IF($Q308*Dati!$Q$5+SUM(V308:Y308)&lt;$K308,$Q308*Dati!$Q$5,$K308-SUM(V308:Y308))</f>
        <v>0</v>
      </c>
      <c r="AA308" s="35">
        <f>IF($Q308*Dati!$P$5+SUM(V308:Z308)&lt;$K308,$Q308*Dati!$P$5,$K308-SUM(V308:Z308))</f>
        <v>0</v>
      </c>
      <c r="AB308" s="35">
        <f>IF($Q308*Dati!$O$5+SUM(V308:AA308)&lt;$K308,$Q308*Dati!$O$5,$K308-SUM(V308:AA308))</f>
        <v>0</v>
      </c>
      <c r="AC308" s="35">
        <f>IF($Q308*Dati!$N$5+SUM(V308:AB308)&lt;$K308,$Q308*Dati!$N$5,$K308-SUM(V308:AB308))</f>
        <v>0</v>
      </c>
      <c r="AD308" s="35">
        <f>IF($P308*Dati!$Q$4+SUM(V308:AC308)&lt;$K308,$P308*Dati!$Q$4,$K308-SUM(V308:AC308))</f>
        <v>0</v>
      </c>
      <c r="AE308" s="35">
        <f>IF($P308*Dati!$P$4+SUM(V308:AD308)&lt;$K308,$P308*Dati!$P$4,$K308-SUM(V308:AD308))</f>
        <v>0</v>
      </c>
      <c r="AF308" s="35">
        <f>IF($P308*Dati!$O$4+SUM(V308:AE308)&lt;$K308,$P308*Dati!$O$4,$K308-SUM(V308:AE308))</f>
        <v>0</v>
      </c>
      <c r="AG308" s="35">
        <f>IF($P308*Dati!$N$4+SUM(V308:AF308)&lt;$K308,$P308*Dati!$N$4,$K308-SUM(V308:AF308))</f>
        <v>0</v>
      </c>
      <c r="AH308" s="35">
        <f>IF($O308*Dati!$Q$3+SUM(V308:AG308)&lt;$K308,$O308*Dati!$Q$3,$K308-SUM(V308:AG308))</f>
        <v>0</v>
      </c>
      <c r="AI308" s="35">
        <f>IF($O308*Dati!$P$3+SUM(V308:AH308)&lt;$K308,$O308*Dati!$P$3,$K308-SUM(V308:AH308))</f>
        <v>0</v>
      </c>
      <c r="AJ308" s="35">
        <f>IF($O308*Dati!$O$3+SUM(V308:AI308)&lt;$K308,$O308*Dati!$O$3,$K308-SUM(V308:AI308))</f>
        <v>0</v>
      </c>
      <c r="AK308" s="35">
        <f>IF($O308*Dati!$N$3+SUM(V308:AJ308)&lt;$K308,$O308*Dati!$N$3,$K308-SUM(V308:AJ308))</f>
        <v>0</v>
      </c>
      <c r="AL308" s="35">
        <f t="shared" si="98"/>
        <v>240</v>
      </c>
      <c r="AM308" s="3">
        <f>(V308*Dati!$U$6+W308*Dati!$T$6+X308*Dati!$S$6+Y308*Dati!$R$6)+(Z308*Dati!$U$5+AA308*Dati!$T$5+AB308*Dati!$S$5+AC308*Dati!$R$5)+(AD308*Dati!$U$4+AE308*Dati!$T$4+AF308*Dati!$S$4+AG308*Dati!$R$4)+(AH308*Dati!$U$3+AI308*Dati!$T$3+AJ308*Dati!$S$3+AK308*Dati!$R$3)</f>
        <v>91380</v>
      </c>
      <c r="AN308" s="34">
        <f t="shared" si="99"/>
        <v>1</v>
      </c>
      <c r="AO308" s="34">
        <f t="shared" si="100"/>
        <v>0</v>
      </c>
      <c r="AP308" s="34">
        <f t="shared" si="101"/>
        <v>0</v>
      </c>
      <c r="AQ308" s="34">
        <f t="shared" si="102"/>
        <v>0</v>
      </c>
      <c r="AR308" s="6">
        <f>AN308*Dati!$B$21+AO308*Dati!$B$22+AP308*Dati!$B$23+AQ308*Dati!$B$24</f>
        <v>2000</v>
      </c>
    </row>
    <row r="309" spans="1:44" x14ac:dyDescent="0.25">
      <c r="A309" s="49"/>
      <c r="B309" s="11">
        <f t="shared" si="107"/>
        <v>307</v>
      </c>
      <c r="C309" s="3">
        <f t="shared" si="108"/>
        <v>7358888.8333333181</v>
      </c>
      <c r="D309" s="3">
        <f t="shared" si="109"/>
        <v>41380</v>
      </c>
      <c r="E309" s="3">
        <f>IF(D309&gt;0,(IF(D309&lt;Dati!$B$46,D309*Dati!$B$47,Dati!$B$46*Dati!$B$47)+IF(IF(D309-Dati!$B$46&gt;0,D309-Dati!$B$46,0)&lt;(Dati!$C$46-Dati!$B$46),IF(D309-Dati!$B$46&gt;0,D309-Dati!$B$46,0)*Dati!$C$47,(Dati!$C$46-Dati!$B$46)*Dati!$C$47)+IF(IF(D309-Dati!$C$46&gt;0,D309-Dati!$C$46,0)&lt;(Dati!$D$46-Dati!$C$46),IF(D309-Dati!$C$46&gt;0,D309-Dati!$C$46,0)*Dati!$D$47,(Dati!$D$46-Dati!$C$46)*Dati!$D$47)+IF(IF(D309-Dati!$D$46&gt;0,D309-Dati!$D$46,0)&lt;(Dati!$E$46-Dati!$D$46),IF(D309-Dati!$D$46&gt;0,D309-Dati!$D$46,0)*Dati!$E$47,(Dati!$E$46-Dati!$D$46)*Dati!$E$47)+IF(D309-Dati!$E$46&gt;0,D309-Dati!$E$46,0)*Dati!$F$47),0)</f>
        <v>17224.233333333334</v>
      </c>
      <c r="F309" s="3">
        <f t="shared" si="104"/>
        <v>24155.766666666666</v>
      </c>
      <c r="G309" s="39">
        <f t="shared" ref="G309:J324" si="119">G308</f>
        <v>1</v>
      </c>
      <c r="H309" s="39">
        <f t="shared" si="119"/>
        <v>0</v>
      </c>
      <c r="I309" s="39">
        <f t="shared" si="119"/>
        <v>0</v>
      </c>
      <c r="J309" s="39">
        <f t="shared" si="119"/>
        <v>0</v>
      </c>
      <c r="K309" s="37">
        <f>G309*Dati!$F$9+H309*Dati!$F$10+I309*Dati!$F$11+Simulazione!J309*Dati!$F$12</f>
        <v>450</v>
      </c>
      <c r="L309" s="37">
        <f>G309*Dati!$H$9+H309*Dati!$H$10+I309*Dati!$H$11+Simulazione!J309*Dati!$H$12</f>
        <v>1</v>
      </c>
      <c r="M309" s="9">
        <f>G309*Dati!$E$9+H309*Dati!$E$10+I309*Dati!$E$11+Simulazione!J309*Dati!$E$12</f>
        <v>8000</v>
      </c>
      <c r="N309" s="9">
        <f>IF(G309-G308=0,0,(G309-G308)*Dati!$J$9)+IF(H309-H308=0,0,(H309-H308)*Dati!$J$10)+IF(I309-I308=0,0,(I309-I308)*Dati!$J$11)+IF(J309-J308=0,0,(J309-J308)*Dati!$J$12)</f>
        <v>0</v>
      </c>
      <c r="O309" s="34">
        <f t="shared" si="117"/>
        <v>0</v>
      </c>
      <c r="P309" s="34">
        <f t="shared" si="117"/>
        <v>0</v>
      </c>
      <c r="Q309" s="34">
        <f t="shared" si="117"/>
        <v>0</v>
      </c>
      <c r="R309" s="34">
        <f t="shared" si="117"/>
        <v>1</v>
      </c>
      <c r="S309" s="40">
        <f t="shared" si="105"/>
        <v>1</v>
      </c>
      <c r="T309" s="43">
        <f t="shared" si="106"/>
        <v>1</v>
      </c>
      <c r="U309" s="3">
        <f>O309*Dati!$B$3+Simulazione!P309*Dati!$B$4+Simulazione!Q309*Dati!$B$5+Simulazione!R309*Dati!$B$6</f>
        <v>40000</v>
      </c>
      <c r="V309" s="35">
        <f>IF(R309*Dati!$Q$6&lt;K309,R309*Dati!$Q$6,K309)</f>
        <v>108</v>
      </c>
      <c r="W309" s="35">
        <f>IF(R309*Dati!$P$6+SUM(V309:V309)&lt;K309,R309*Dati!$P$6,K309-SUM(V309:V309))</f>
        <v>132</v>
      </c>
      <c r="X309" s="35">
        <f>IF(R309*Dati!$O$6+SUM(V309:W309)&lt;K309,R309*Dati!$O$6,K309-SUM(V309:W309))</f>
        <v>0</v>
      </c>
      <c r="Y309" s="35">
        <f>IF(R309*Dati!$N$6+SUM(V309:X309)&lt;K309,R309*Dati!$N$6,K309-SUM(V309:X309))</f>
        <v>0</v>
      </c>
      <c r="Z309" s="35">
        <f>IF($Q309*Dati!$Q$5+SUM(V309:Y309)&lt;$K309,$Q309*Dati!$Q$5,$K309-SUM(V309:Y309))</f>
        <v>0</v>
      </c>
      <c r="AA309" s="35">
        <f>IF($Q309*Dati!$P$5+SUM(V309:Z309)&lt;$K309,$Q309*Dati!$P$5,$K309-SUM(V309:Z309))</f>
        <v>0</v>
      </c>
      <c r="AB309" s="35">
        <f>IF($Q309*Dati!$O$5+SUM(V309:AA309)&lt;$K309,$Q309*Dati!$O$5,$K309-SUM(V309:AA309))</f>
        <v>0</v>
      </c>
      <c r="AC309" s="35">
        <f>IF($Q309*Dati!$N$5+SUM(V309:AB309)&lt;$K309,$Q309*Dati!$N$5,$K309-SUM(V309:AB309))</f>
        <v>0</v>
      </c>
      <c r="AD309" s="35">
        <f>IF($P309*Dati!$Q$4+SUM(V309:AC309)&lt;$K309,$P309*Dati!$Q$4,$K309-SUM(V309:AC309))</f>
        <v>0</v>
      </c>
      <c r="AE309" s="35">
        <f>IF($P309*Dati!$P$4+SUM(V309:AD309)&lt;$K309,$P309*Dati!$P$4,$K309-SUM(V309:AD309))</f>
        <v>0</v>
      </c>
      <c r="AF309" s="35">
        <f>IF($P309*Dati!$O$4+SUM(V309:AE309)&lt;$K309,$P309*Dati!$O$4,$K309-SUM(V309:AE309))</f>
        <v>0</v>
      </c>
      <c r="AG309" s="35">
        <f>IF($P309*Dati!$N$4+SUM(V309:AF309)&lt;$K309,$P309*Dati!$N$4,$K309-SUM(V309:AF309))</f>
        <v>0</v>
      </c>
      <c r="AH309" s="35">
        <f>IF($O309*Dati!$Q$3+SUM(V309:AG309)&lt;$K309,$O309*Dati!$Q$3,$K309-SUM(V309:AG309))</f>
        <v>0</v>
      </c>
      <c r="AI309" s="35">
        <f>IF($O309*Dati!$P$3+SUM(V309:AH309)&lt;$K309,$O309*Dati!$P$3,$K309-SUM(V309:AH309))</f>
        <v>0</v>
      </c>
      <c r="AJ309" s="35">
        <f>IF($O309*Dati!$O$3+SUM(V309:AI309)&lt;$K309,$O309*Dati!$O$3,$K309-SUM(V309:AI309))</f>
        <v>0</v>
      </c>
      <c r="AK309" s="35">
        <f>IF($O309*Dati!$N$3+SUM(V309:AJ309)&lt;$K309,$O309*Dati!$N$3,$K309-SUM(V309:AJ309))</f>
        <v>0</v>
      </c>
      <c r="AL309" s="35">
        <f t="shared" ref="AL309:AL372" si="120">SUM(V309:AK309)</f>
        <v>240</v>
      </c>
      <c r="AM309" s="3">
        <f>(V309*Dati!$U$6+W309*Dati!$T$6+X309*Dati!$S$6+Y309*Dati!$R$6)+(Z309*Dati!$U$5+AA309*Dati!$T$5+AB309*Dati!$S$5+AC309*Dati!$R$5)+(AD309*Dati!$U$4+AE309*Dati!$T$4+AF309*Dati!$S$4+AG309*Dati!$R$4)+(AH309*Dati!$U$3+AI309*Dati!$T$3+AJ309*Dati!$S$3+AK309*Dati!$R$3)</f>
        <v>91380</v>
      </c>
      <c r="AN309" s="34">
        <f t="shared" ref="AN309:AN372" si="121">AN308</f>
        <v>1</v>
      </c>
      <c r="AO309" s="34">
        <f t="shared" ref="AO309:AO372" si="122">AO308</f>
        <v>0</v>
      </c>
      <c r="AP309" s="34">
        <f t="shared" ref="AP309:AP372" si="123">AP308</f>
        <v>0</v>
      </c>
      <c r="AQ309" s="34">
        <f t="shared" ref="AQ309:AQ372" si="124">AQ308</f>
        <v>0</v>
      </c>
      <c r="AR309" s="6">
        <f>AN309*Dati!$B$21+AO309*Dati!$B$22+AP309*Dati!$B$23+AQ309*Dati!$B$24</f>
        <v>2000</v>
      </c>
    </row>
    <row r="310" spans="1:44" x14ac:dyDescent="0.25">
      <c r="A310" s="49"/>
      <c r="B310" s="11">
        <f t="shared" si="107"/>
        <v>308</v>
      </c>
      <c r="C310" s="3">
        <f t="shared" si="108"/>
        <v>7383044.5999999847</v>
      </c>
      <c r="D310" s="3">
        <f t="shared" si="109"/>
        <v>41380</v>
      </c>
      <c r="E310" s="3">
        <f>IF(D310&gt;0,(IF(D310&lt;Dati!$B$46,D310*Dati!$B$47,Dati!$B$46*Dati!$B$47)+IF(IF(D310-Dati!$B$46&gt;0,D310-Dati!$B$46,0)&lt;(Dati!$C$46-Dati!$B$46),IF(D310-Dati!$B$46&gt;0,D310-Dati!$B$46,0)*Dati!$C$47,(Dati!$C$46-Dati!$B$46)*Dati!$C$47)+IF(IF(D310-Dati!$C$46&gt;0,D310-Dati!$C$46,0)&lt;(Dati!$D$46-Dati!$C$46),IF(D310-Dati!$C$46&gt;0,D310-Dati!$C$46,0)*Dati!$D$47,(Dati!$D$46-Dati!$C$46)*Dati!$D$47)+IF(IF(D310-Dati!$D$46&gt;0,D310-Dati!$D$46,0)&lt;(Dati!$E$46-Dati!$D$46),IF(D310-Dati!$D$46&gt;0,D310-Dati!$D$46,0)*Dati!$E$47,(Dati!$E$46-Dati!$D$46)*Dati!$E$47)+IF(D310-Dati!$E$46&gt;0,D310-Dati!$E$46,0)*Dati!$F$47),0)</f>
        <v>17224.233333333334</v>
      </c>
      <c r="F310" s="3">
        <f t="shared" si="104"/>
        <v>24155.766666666666</v>
      </c>
      <c r="G310" s="39">
        <f t="shared" si="119"/>
        <v>1</v>
      </c>
      <c r="H310" s="39">
        <f t="shared" si="119"/>
        <v>0</v>
      </c>
      <c r="I310" s="39">
        <f t="shared" si="119"/>
        <v>0</v>
      </c>
      <c r="J310" s="39">
        <f t="shared" si="119"/>
        <v>0</v>
      </c>
      <c r="K310" s="37">
        <f>G310*Dati!$F$9+H310*Dati!$F$10+I310*Dati!$F$11+Simulazione!J310*Dati!$F$12</f>
        <v>450</v>
      </c>
      <c r="L310" s="37">
        <f>G310*Dati!$H$9+H310*Dati!$H$10+I310*Dati!$H$11+Simulazione!J310*Dati!$H$12</f>
        <v>1</v>
      </c>
      <c r="M310" s="9">
        <f>G310*Dati!$E$9+H310*Dati!$E$10+I310*Dati!$E$11+Simulazione!J310*Dati!$E$12</f>
        <v>8000</v>
      </c>
      <c r="N310" s="9">
        <f>IF(G310-G309=0,0,(G310-G309)*Dati!$J$9)+IF(H310-H309=0,0,(H310-H309)*Dati!$J$10)+IF(I310-I309=0,0,(I310-I309)*Dati!$J$11)+IF(J310-J309=0,0,(J310-J309)*Dati!$J$12)</f>
        <v>0</v>
      </c>
      <c r="O310" s="34">
        <f t="shared" ref="O310:R325" si="125">O309</f>
        <v>0</v>
      </c>
      <c r="P310" s="34">
        <f t="shared" si="125"/>
        <v>0</v>
      </c>
      <c r="Q310" s="34">
        <f t="shared" si="125"/>
        <v>0</v>
      </c>
      <c r="R310" s="34">
        <f t="shared" si="125"/>
        <v>1</v>
      </c>
      <c r="S310" s="40">
        <f t="shared" si="105"/>
        <v>1</v>
      </c>
      <c r="T310" s="43">
        <f t="shared" si="106"/>
        <v>1</v>
      </c>
      <c r="U310" s="3">
        <f>O310*Dati!$B$3+Simulazione!P310*Dati!$B$4+Simulazione!Q310*Dati!$B$5+Simulazione!R310*Dati!$B$6</f>
        <v>40000</v>
      </c>
      <c r="V310" s="35">
        <f>IF(R310*Dati!$Q$6&lt;K310,R310*Dati!$Q$6,K310)</f>
        <v>108</v>
      </c>
      <c r="W310" s="35">
        <f>IF(R310*Dati!$P$6+SUM(V310:V310)&lt;K310,R310*Dati!$P$6,K310-SUM(V310:V310))</f>
        <v>132</v>
      </c>
      <c r="X310" s="35">
        <f>IF(R310*Dati!$O$6+SUM(V310:W310)&lt;K310,R310*Dati!$O$6,K310-SUM(V310:W310))</f>
        <v>0</v>
      </c>
      <c r="Y310" s="35">
        <f>IF(R310*Dati!$N$6+SUM(V310:X310)&lt;K310,R310*Dati!$N$6,K310-SUM(V310:X310))</f>
        <v>0</v>
      </c>
      <c r="Z310" s="35">
        <f>IF($Q310*Dati!$Q$5+SUM(V310:Y310)&lt;$K310,$Q310*Dati!$Q$5,$K310-SUM(V310:Y310))</f>
        <v>0</v>
      </c>
      <c r="AA310" s="35">
        <f>IF($Q310*Dati!$P$5+SUM(V310:Z310)&lt;$K310,$Q310*Dati!$P$5,$K310-SUM(V310:Z310))</f>
        <v>0</v>
      </c>
      <c r="AB310" s="35">
        <f>IF($Q310*Dati!$O$5+SUM(V310:AA310)&lt;$K310,$Q310*Dati!$O$5,$K310-SUM(V310:AA310))</f>
        <v>0</v>
      </c>
      <c r="AC310" s="35">
        <f>IF($Q310*Dati!$N$5+SUM(V310:AB310)&lt;$K310,$Q310*Dati!$N$5,$K310-SUM(V310:AB310))</f>
        <v>0</v>
      </c>
      <c r="AD310" s="35">
        <f>IF($P310*Dati!$Q$4+SUM(V310:AC310)&lt;$K310,$P310*Dati!$Q$4,$K310-SUM(V310:AC310))</f>
        <v>0</v>
      </c>
      <c r="AE310" s="35">
        <f>IF($P310*Dati!$P$4+SUM(V310:AD310)&lt;$K310,$P310*Dati!$P$4,$K310-SUM(V310:AD310))</f>
        <v>0</v>
      </c>
      <c r="AF310" s="35">
        <f>IF($P310*Dati!$O$4+SUM(V310:AE310)&lt;$K310,$P310*Dati!$O$4,$K310-SUM(V310:AE310))</f>
        <v>0</v>
      </c>
      <c r="AG310" s="35">
        <f>IF($P310*Dati!$N$4+SUM(V310:AF310)&lt;$K310,$P310*Dati!$N$4,$K310-SUM(V310:AF310))</f>
        <v>0</v>
      </c>
      <c r="AH310" s="35">
        <f>IF($O310*Dati!$Q$3+SUM(V310:AG310)&lt;$K310,$O310*Dati!$Q$3,$K310-SUM(V310:AG310))</f>
        <v>0</v>
      </c>
      <c r="AI310" s="35">
        <f>IF($O310*Dati!$P$3+SUM(V310:AH310)&lt;$K310,$O310*Dati!$P$3,$K310-SUM(V310:AH310))</f>
        <v>0</v>
      </c>
      <c r="AJ310" s="35">
        <f>IF($O310*Dati!$O$3+SUM(V310:AI310)&lt;$K310,$O310*Dati!$O$3,$K310-SUM(V310:AI310))</f>
        <v>0</v>
      </c>
      <c r="AK310" s="35">
        <f>IF($O310*Dati!$N$3+SUM(V310:AJ310)&lt;$K310,$O310*Dati!$N$3,$K310-SUM(V310:AJ310))</f>
        <v>0</v>
      </c>
      <c r="AL310" s="35">
        <f t="shared" si="120"/>
        <v>240</v>
      </c>
      <c r="AM310" s="3">
        <f>(V310*Dati!$U$6+W310*Dati!$T$6+X310*Dati!$S$6+Y310*Dati!$R$6)+(Z310*Dati!$U$5+AA310*Dati!$T$5+AB310*Dati!$S$5+AC310*Dati!$R$5)+(AD310*Dati!$U$4+AE310*Dati!$T$4+AF310*Dati!$S$4+AG310*Dati!$R$4)+(AH310*Dati!$U$3+AI310*Dati!$T$3+AJ310*Dati!$S$3+AK310*Dati!$R$3)</f>
        <v>91380</v>
      </c>
      <c r="AN310" s="34">
        <f t="shared" si="121"/>
        <v>1</v>
      </c>
      <c r="AO310" s="34">
        <f t="shared" si="122"/>
        <v>0</v>
      </c>
      <c r="AP310" s="34">
        <f t="shared" si="123"/>
        <v>0</v>
      </c>
      <c r="AQ310" s="34">
        <f t="shared" si="124"/>
        <v>0</v>
      </c>
      <c r="AR310" s="6">
        <f>AN310*Dati!$B$21+AO310*Dati!$B$22+AP310*Dati!$B$23+AQ310*Dati!$B$24</f>
        <v>2000</v>
      </c>
    </row>
    <row r="311" spans="1:44" x14ac:dyDescent="0.25">
      <c r="A311" s="49"/>
      <c r="B311" s="11">
        <f t="shared" si="107"/>
        <v>309</v>
      </c>
      <c r="C311" s="3">
        <f t="shared" si="108"/>
        <v>7407200.3666666513</v>
      </c>
      <c r="D311" s="3">
        <f t="shared" si="109"/>
        <v>41380</v>
      </c>
      <c r="E311" s="3">
        <f>IF(D311&gt;0,(IF(D311&lt;Dati!$B$46,D311*Dati!$B$47,Dati!$B$46*Dati!$B$47)+IF(IF(D311-Dati!$B$46&gt;0,D311-Dati!$B$46,0)&lt;(Dati!$C$46-Dati!$B$46),IF(D311-Dati!$B$46&gt;0,D311-Dati!$B$46,0)*Dati!$C$47,(Dati!$C$46-Dati!$B$46)*Dati!$C$47)+IF(IF(D311-Dati!$C$46&gt;0,D311-Dati!$C$46,0)&lt;(Dati!$D$46-Dati!$C$46),IF(D311-Dati!$C$46&gt;0,D311-Dati!$C$46,0)*Dati!$D$47,(Dati!$D$46-Dati!$C$46)*Dati!$D$47)+IF(IF(D311-Dati!$D$46&gt;0,D311-Dati!$D$46,0)&lt;(Dati!$E$46-Dati!$D$46),IF(D311-Dati!$D$46&gt;0,D311-Dati!$D$46,0)*Dati!$E$47,(Dati!$E$46-Dati!$D$46)*Dati!$E$47)+IF(D311-Dati!$E$46&gt;0,D311-Dati!$E$46,0)*Dati!$F$47),0)</f>
        <v>17224.233333333334</v>
      </c>
      <c r="F311" s="3">
        <f t="shared" si="104"/>
        <v>24155.766666666666</v>
      </c>
      <c r="G311" s="39">
        <f t="shared" si="119"/>
        <v>1</v>
      </c>
      <c r="H311" s="39">
        <f t="shared" si="119"/>
        <v>0</v>
      </c>
      <c r="I311" s="39">
        <f t="shared" si="119"/>
        <v>0</v>
      </c>
      <c r="J311" s="39">
        <f t="shared" si="119"/>
        <v>0</v>
      </c>
      <c r="K311" s="37">
        <f>G311*Dati!$F$9+H311*Dati!$F$10+I311*Dati!$F$11+Simulazione!J311*Dati!$F$12</f>
        <v>450</v>
      </c>
      <c r="L311" s="37">
        <f>G311*Dati!$H$9+H311*Dati!$H$10+I311*Dati!$H$11+Simulazione!J311*Dati!$H$12</f>
        <v>1</v>
      </c>
      <c r="M311" s="9">
        <f>G311*Dati!$E$9+H311*Dati!$E$10+I311*Dati!$E$11+Simulazione!J311*Dati!$E$12</f>
        <v>8000</v>
      </c>
      <c r="N311" s="9">
        <f>IF(G311-G310=0,0,(G311-G310)*Dati!$J$9)+IF(H311-H310=0,0,(H311-H310)*Dati!$J$10)+IF(I311-I310=0,0,(I311-I310)*Dati!$J$11)+IF(J311-J310=0,0,(J311-J310)*Dati!$J$12)</f>
        <v>0</v>
      </c>
      <c r="O311" s="34">
        <f t="shared" si="125"/>
        <v>0</v>
      </c>
      <c r="P311" s="34">
        <f t="shared" si="125"/>
        <v>0</v>
      </c>
      <c r="Q311" s="34">
        <f t="shared" si="125"/>
        <v>0</v>
      </c>
      <c r="R311" s="34">
        <f t="shared" si="125"/>
        <v>1</v>
      </c>
      <c r="S311" s="40">
        <f t="shared" si="105"/>
        <v>1</v>
      </c>
      <c r="T311" s="43">
        <f t="shared" si="106"/>
        <v>1</v>
      </c>
      <c r="U311" s="3">
        <f>O311*Dati!$B$3+Simulazione!P311*Dati!$B$4+Simulazione!Q311*Dati!$B$5+Simulazione!R311*Dati!$B$6</f>
        <v>40000</v>
      </c>
      <c r="V311" s="35">
        <f>IF(R311*Dati!$Q$6&lt;K311,R311*Dati!$Q$6,K311)</f>
        <v>108</v>
      </c>
      <c r="W311" s="35">
        <f>IF(R311*Dati!$P$6+SUM(V311:V311)&lt;K311,R311*Dati!$P$6,K311-SUM(V311:V311))</f>
        <v>132</v>
      </c>
      <c r="X311" s="35">
        <f>IF(R311*Dati!$O$6+SUM(V311:W311)&lt;K311,R311*Dati!$O$6,K311-SUM(V311:W311))</f>
        <v>0</v>
      </c>
      <c r="Y311" s="35">
        <f>IF(R311*Dati!$N$6+SUM(V311:X311)&lt;K311,R311*Dati!$N$6,K311-SUM(V311:X311))</f>
        <v>0</v>
      </c>
      <c r="Z311" s="35">
        <f>IF($Q311*Dati!$Q$5+SUM(V311:Y311)&lt;$K311,$Q311*Dati!$Q$5,$K311-SUM(V311:Y311))</f>
        <v>0</v>
      </c>
      <c r="AA311" s="35">
        <f>IF($Q311*Dati!$P$5+SUM(V311:Z311)&lt;$K311,$Q311*Dati!$P$5,$K311-SUM(V311:Z311))</f>
        <v>0</v>
      </c>
      <c r="AB311" s="35">
        <f>IF($Q311*Dati!$O$5+SUM(V311:AA311)&lt;$K311,$Q311*Dati!$O$5,$K311-SUM(V311:AA311))</f>
        <v>0</v>
      </c>
      <c r="AC311" s="35">
        <f>IF($Q311*Dati!$N$5+SUM(V311:AB311)&lt;$K311,$Q311*Dati!$N$5,$K311-SUM(V311:AB311))</f>
        <v>0</v>
      </c>
      <c r="AD311" s="35">
        <f>IF($P311*Dati!$Q$4+SUM(V311:AC311)&lt;$K311,$P311*Dati!$Q$4,$K311-SUM(V311:AC311))</f>
        <v>0</v>
      </c>
      <c r="AE311" s="35">
        <f>IF($P311*Dati!$P$4+SUM(V311:AD311)&lt;$K311,$P311*Dati!$P$4,$K311-SUM(V311:AD311))</f>
        <v>0</v>
      </c>
      <c r="AF311" s="35">
        <f>IF($P311*Dati!$O$4+SUM(V311:AE311)&lt;$K311,$P311*Dati!$O$4,$K311-SUM(V311:AE311))</f>
        <v>0</v>
      </c>
      <c r="AG311" s="35">
        <f>IF($P311*Dati!$N$4+SUM(V311:AF311)&lt;$K311,$P311*Dati!$N$4,$K311-SUM(V311:AF311))</f>
        <v>0</v>
      </c>
      <c r="AH311" s="35">
        <f>IF($O311*Dati!$Q$3+SUM(V311:AG311)&lt;$K311,$O311*Dati!$Q$3,$K311-SUM(V311:AG311))</f>
        <v>0</v>
      </c>
      <c r="AI311" s="35">
        <f>IF($O311*Dati!$P$3+SUM(V311:AH311)&lt;$K311,$O311*Dati!$P$3,$K311-SUM(V311:AH311))</f>
        <v>0</v>
      </c>
      <c r="AJ311" s="35">
        <f>IF($O311*Dati!$O$3+SUM(V311:AI311)&lt;$K311,$O311*Dati!$O$3,$K311-SUM(V311:AI311))</f>
        <v>0</v>
      </c>
      <c r="AK311" s="35">
        <f>IF($O311*Dati!$N$3+SUM(V311:AJ311)&lt;$K311,$O311*Dati!$N$3,$K311-SUM(V311:AJ311))</f>
        <v>0</v>
      </c>
      <c r="AL311" s="35">
        <f t="shared" si="120"/>
        <v>240</v>
      </c>
      <c r="AM311" s="3">
        <f>(V311*Dati!$U$6+W311*Dati!$T$6+X311*Dati!$S$6+Y311*Dati!$R$6)+(Z311*Dati!$U$5+AA311*Dati!$T$5+AB311*Dati!$S$5+AC311*Dati!$R$5)+(AD311*Dati!$U$4+AE311*Dati!$T$4+AF311*Dati!$S$4+AG311*Dati!$R$4)+(AH311*Dati!$U$3+AI311*Dati!$T$3+AJ311*Dati!$S$3+AK311*Dati!$R$3)</f>
        <v>91380</v>
      </c>
      <c r="AN311" s="34">
        <f t="shared" si="121"/>
        <v>1</v>
      </c>
      <c r="AO311" s="34">
        <f t="shared" si="122"/>
        <v>0</v>
      </c>
      <c r="AP311" s="34">
        <f t="shared" si="123"/>
        <v>0</v>
      </c>
      <c r="AQ311" s="34">
        <f t="shared" si="124"/>
        <v>0</v>
      </c>
      <c r="AR311" s="6">
        <f>AN311*Dati!$B$21+AO311*Dati!$B$22+AP311*Dati!$B$23+AQ311*Dati!$B$24</f>
        <v>2000</v>
      </c>
    </row>
    <row r="312" spans="1:44" x14ac:dyDescent="0.25">
      <c r="A312" s="49"/>
      <c r="B312" s="11">
        <f t="shared" si="107"/>
        <v>310</v>
      </c>
      <c r="C312" s="3">
        <f t="shared" si="108"/>
        <v>7431356.1333333179</v>
      </c>
      <c r="D312" s="3">
        <f t="shared" si="109"/>
        <v>41380</v>
      </c>
      <c r="E312" s="3">
        <f>IF(D312&gt;0,(IF(D312&lt;Dati!$B$46,D312*Dati!$B$47,Dati!$B$46*Dati!$B$47)+IF(IF(D312-Dati!$B$46&gt;0,D312-Dati!$B$46,0)&lt;(Dati!$C$46-Dati!$B$46),IF(D312-Dati!$B$46&gt;0,D312-Dati!$B$46,0)*Dati!$C$47,(Dati!$C$46-Dati!$B$46)*Dati!$C$47)+IF(IF(D312-Dati!$C$46&gt;0,D312-Dati!$C$46,0)&lt;(Dati!$D$46-Dati!$C$46),IF(D312-Dati!$C$46&gt;0,D312-Dati!$C$46,0)*Dati!$D$47,(Dati!$D$46-Dati!$C$46)*Dati!$D$47)+IF(IF(D312-Dati!$D$46&gt;0,D312-Dati!$D$46,0)&lt;(Dati!$E$46-Dati!$D$46),IF(D312-Dati!$D$46&gt;0,D312-Dati!$D$46,0)*Dati!$E$47,(Dati!$E$46-Dati!$D$46)*Dati!$E$47)+IF(D312-Dati!$E$46&gt;0,D312-Dati!$E$46,0)*Dati!$F$47),0)</f>
        <v>17224.233333333334</v>
      </c>
      <c r="F312" s="3">
        <f t="shared" si="104"/>
        <v>24155.766666666666</v>
      </c>
      <c r="G312" s="39">
        <f t="shared" si="119"/>
        <v>1</v>
      </c>
      <c r="H312" s="39">
        <f t="shared" si="119"/>
        <v>0</v>
      </c>
      <c r="I312" s="39">
        <f t="shared" si="119"/>
        <v>0</v>
      </c>
      <c r="J312" s="39">
        <f t="shared" si="119"/>
        <v>0</v>
      </c>
      <c r="K312" s="37">
        <f>G312*Dati!$F$9+H312*Dati!$F$10+I312*Dati!$F$11+Simulazione!J312*Dati!$F$12</f>
        <v>450</v>
      </c>
      <c r="L312" s="37">
        <f>G312*Dati!$H$9+H312*Dati!$H$10+I312*Dati!$H$11+Simulazione!J312*Dati!$H$12</f>
        <v>1</v>
      </c>
      <c r="M312" s="9">
        <f>G312*Dati!$E$9+H312*Dati!$E$10+I312*Dati!$E$11+Simulazione!J312*Dati!$E$12</f>
        <v>8000</v>
      </c>
      <c r="N312" s="9">
        <f>IF(G312-G311=0,0,(G312-G311)*Dati!$J$9)+IF(H312-H311=0,0,(H312-H311)*Dati!$J$10)+IF(I312-I311=0,0,(I312-I311)*Dati!$J$11)+IF(J312-J311=0,0,(J312-J311)*Dati!$J$12)</f>
        <v>0</v>
      </c>
      <c r="O312" s="34">
        <f t="shared" si="125"/>
        <v>0</v>
      </c>
      <c r="P312" s="34">
        <f t="shared" si="125"/>
        <v>0</v>
      </c>
      <c r="Q312" s="34">
        <f t="shared" si="125"/>
        <v>0</v>
      </c>
      <c r="R312" s="34">
        <f t="shared" si="125"/>
        <v>1</v>
      </c>
      <c r="S312" s="40">
        <f t="shared" si="105"/>
        <v>1</v>
      </c>
      <c r="T312" s="43">
        <f t="shared" si="106"/>
        <v>1</v>
      </c>
      <c r="U312" s="3">
        <f>O312*Dati!$B$3+Simulazione!P312*Dati!$B$4+Simulazione!Q312*Dati!$B$5+Simulazione!R312*Dati!$B$6</f>
        <v>40000</v>
      </c>
      <c r="V312" s="35">
        <f>IF(R312*Dati!$Q$6&lt;K312,R312*Dati!$Q$6,K312)</f>
        <v>108</v>
      </c>
      <c r="W312" s="35">
        <f>IF(R312*Dati!$P$6+SUM(V312:V312)&lt;K312,R312*Dati!$P$6,K312-SUM(V312:V312))</f>
        <v>132</v>
      </c>
      <c r="X312" s="35">
        <f>IF(R312*Dati!$O$6+SUM(V312:W312)&lt;K312,R312*Dati!$O$6,K312-SUM(V312:W312))</f>
        <v>0</v>
      </c>
      <c r="Y312" s="35">
        <f>IF(R312*Dati!$N$6+SUM(V312:X312)&lt;K312,R312*Dati!$N$6,K312-SUM(V312:X312))</f>
        <v>0</v>
      </c>
      <c r="Z312" s="35">
        <f>IF($Q312*Dati!$Q$5+SUM(V312:Y312)&lt;$K312,$Q312*Dati!$Q$5,$K312-SUM(V312:Y312))</f>
        <v>0</v>
      </c>
      <c r="AA312" s="35">
        <f>IF($Q312*Dati!$P$5+SUM(V312:Z312)&lt;$K312,$Q312*Dati!$P$5,$K312-SUM(V312:Z312))</f>
        <v>0</v>
      </c>
      <c r="AB312" s="35">
        <f>IF($Q312*Dati!$O$5+SUM(V312:AA312)&lt;$K312,$Q312*Dati!$O$5,$K312-SUM(V312:AA312))</f>
        <v>0</v>
      </c>
      <c r="AC312" s="35">
        <f>IF($Q312*Dati!$N$5+SUM(V312:AB312)&lt;$K312,$Q312*Dati!$N$5,$K312-SUM(V312:AB312))</f>
        <v>0</v>
      </c>
      <c r="AD312" s="35">
        <f>IF($P312*Dati!$Q$4+SUM(V312:AC312)&lt;$K312,$P312*Dati!$Q$4,$K312-SUM(V312:AC312))</f>
        <v>0</v>
      </c>
      <c r="AE312" s="35">
        <f>IF($P312*Dati!$P$4+SUM(V312:AD312)&lt;$K312,$P312*Dati!$P$4,$K312-SUM(V312:AD312))</f>
        <v>0</v>
      </c>
      <c r="AF312" s="35">
        <f>IF($P312*Dati!$O$4+SUM(V312:AE312)&lt;$K312,$P312*Dati!$O$4,$K312-SUM(V312:AE312))</f>
        <v>0</v>
      </c>
      <c r="AG312" s="35">
        <f>IF($P312*Dati!$N$4+SUM(V312:AF312)&lt;$K312,$P312*Dati!$N$4,$K312-SUM(V312:AF312))</f>
        <v>0</v>
      </c>
      <c r="AH312" s="35">
        <f>IF($O312*Dati!$Q$3+SUM(V312:AG312)&lt;$K312,$O312*Dati!$Q$3,$K312-SUM(V312:AG312))</f>
        <v>0</v>
      </c>
      <c r="AI312" s="35">
        <f>IF($O312*Dati!$P$3+SUM(V312:AH312)&lt;$K312,$O312*Dati!$P$3,$K312-SUM(V312:AH312))</f>
        <v>0</v>
      </c>
      <c r="AJ312" s="35">
        <f>IF($O312*Dati!$O$3+SUM(V312:AI312)&lt;$K312,$O312*Dati!$O$3,$K312-SUM(V312:AI312))</f>
        <v>0</v>
      </c>
      <c r="AK312" s="35">
        <f>IF($O312*Dati!$N$3+SUM(V312:AJ312)&lt;$K312,$O312*Dati!$N$3,$K312-SUM(V312:AJ312))</f>
        <v>0</v>
      </c>
      <c r="AL312" s="35">
        <f t="shared" si="120"/>
        <v>240</v>
      </c>
      <c r="AM312" s="3">
        <f>(V312*Dati!$U$6+W312*Dati!$T$6+X312*Dati!$S$6+Y312*Dati!$R$6)+(Z312*Dati!$U$5+AA312*Dati!$T$5+AB312*Dati!$S$5+AC312*Dati!$R$5)+(AD312*Dati!$U$4+AE312*Dati!$T$4+AF312*Dati!$S$4+AG312*Dati!$R$4)+(AH312*Dati!$U$3+AI312*Dati!$T$3+AJ312*Dati!$S$3+AK312*Dati!$R$3)</f>
        <v>91380</v>
      </c>
      <c r="AN312" s="34">
        <f t="shared" si="121"/>
        <v>1</v>
      </c>
      <c r="AO312" s="34">
        <f t="shared" si="122"/>
        <v>0</v>
      </c>
      <c r="AP312" s="34">
        <f t="shared" si="123"/>
        <v>0</v>
      </c>
      <c r="AQ312" s="34">
        <f t="shared" si="124"/>
        <v>0</v>
      </c>
      <c r="AR312" s="6">
        <f>AN312*Dati!$B$21+AO312*Dati!$B$22+AP312*Dati!$B$23+AQ312*Dati!$B$24</f>
        <v>2000</v>
      </c>
    </row>
    <row r="313" spans="1:44" x14ac:dyDescent="0.25">
      <c r="A313" s="49"/>
      <c r="B313" s="11">
        <f t="shared" si="107"/>
        <v>311</v>
      </c>
      <c r="C313" s="3">
        <f t="shared" si="108"/>
        <v>7455511.8999999845</v>
      </c>
      <c r="D313" s="3">
        <f t="shared" si="109"/>
        <v>41380</v>
      </c>
      <c r="E313" s="3">
        <f>IF(D313&gt;0,(IF(D313&lt;Dati!$B$46,D313*Dati!$B$47,Dati!$B$46*Dati!$B$47)+IF(IF(D313-Dati!$B$46&gt;0,D313-Dati!$B$46,0)&lt;(Dati!$C$46-Dati!$B$46),IF(D313-Dati!$B$46&gt;0,D313-Dati!$B$46,0)*Dati!$C$47,(Dati!$C$46-Dati!$B$46)*Dati!$C$47)+IF(IF(D313-Dati!$C$46&gt;0,D313-Dati!$C$46,0)&lt;(Dati!$D$46-Dati!$C$46),IF(D313-Dati!$C$46&gt;0,D313-Dati!$C$46,0)*Dati!$D$47,(Dati!$D$46-Dati!$C$46)*Dati!$D$47)+IF(IF(D313-Dati!$D$46&gt;0,D313-Dati!$D$46,0)&lt;(Dati!$E$46-Dati!$D$46),IF(D313-Dati!$D$46&gt;0,D313-Dati!$D$46,0)*Dati!$E$47,(Dati!$E$46-Dati!$D$46)*Dati!$E$47)+IF(D313-Dati!$E$46&gt;0,D313-Dati!$E$46,0)*Dati!$F$47),0)</f>
        <v>17224.233333333334</v>
      </c>
      <c r="F313" s="3">
        <f t="shared" si="104"/>
        <v>24155.766666666666</v>
      </c>
      <c r="G313" s="39">
        <f t="shared" si="119"/>
        <v>1</v>
      </c>
      <c r="H313" s="39">
        <f t="shared" si="119"/>
        <v>0</v>
      </c>
      <c r="I313" s="39">
        <f t="shared" si="119"/>
        <v>0</v>
      </c>
      <c r="J313" s="39">
        <f t="shared" si="119"/>
        <v>0</v>
      </c>
      <c r="K313" s="37">
        <f>G313*Dati!$F$9+H313*Dati!$F$10+I313*Dati!$F$11+Simulazione!J313*Dati!$F$12</f>
        <v>450</v>
      </c>
      <c r="L313" s="37">
        <f>G313*Dati!$H$9+H313*Dati!$H$10+I313*Dati!$H$11+Simulazione!J313*Dati!$H$12</f>
        <v>1</v>
      </c>
      <c r="M313" s="9">
        <f>G313*Dati!$E$9+H313*Dati!$E$10+I313*Dati!$E$11+Simulazione!J313*Dati!$E$12</f>
        <v>8000</v>
      </c>
      <c r="N313" s="9">
        <f>IF(G313-G312=0,0,(G313-G312)*Dati!$J$9)+IF(H313-H312=0,0,(H313-H312)*Dati!$J$10)+IF(I313-I312=0,0,(I313-I312)*Dati!$J$11)+IF(J313-J312=0,0,(J313-J312)*Dati!$J$12)</f>
        <v>0</v>
      </c>
      <c r="O313" s="34">
        <f t="shared" si="125"/>
        <v>0</v>
      </c>
      <c r="P313" s="34">
        <f t="shared" si="125"/>
        <v>0</v>
      </c>
      <c r="Q313" s="34">
        <f t="shared" si="125"/>
        <v>0</v>
      </c>
      <c r="R313" s="34">
        <f t="shared" si="125"/>
        <v>1</v>
      </c>
      <c r="S313" s="40">
        <f t="shared" si="105"/>
        <v>1</v>
      </c>
      <c r="T313" s="43">
        <f t="shared" si="106"/>
        <v>1</v>
      </c>
      <c r="U313" s="3">
        <f>O313*Dati!$B$3+Simulazione!P313*Dati!$B$4+Simulazione!Q313*Dati!$B$5+Simulazione!R313*Dati!$B$6</f>
        <v>40000</v>
      </c>
      <c r="V313" s="35">
        <f>IF(R313*Dati!$Q$6&lt;K313,R313*Dati!$Q$6,K313)</f>
        <v>108</v>
      </c>
      <c r="W313" s="35">
        <f>IF(R313*Dati!$P$6+SUM(V313:V313)&lt;K313,R313*Dati!$P$6,K313-SUM(V313:V313))</f>
        <v>132</v>
      </c>
      <c r="X313" s="35">
        <f>IF(R313*Dati!$O$6+SUM(V313:W313)&lt;K313,R313*Dati!$O$6,K313-SUM(V313:W313))</f>
        <v>0</v>
      </c>
      <c r="Y313" s="35">
        <f>IF(R313*Dati!$N$6+SUM(V313:X313)&lt;K313,R313*Dati!$N$6,K313-SUM(V313:X313))</f>
        <v>0</v>
      </c>
      <c r="Z313" s="35">
        <f>IF($Q313*Dati!$Q$5+SUM(V313:Y313)&lt;$K313,$Q313*Dati!$Q$5,$K313-SUM(V313:Y313))</f>
        <v>0</v>
      </c>
      <c r="AA313" s="35">
        <f>IF($Q313*Dati!$P$5+SUM(V313:Z313)&lt;$K313,$Q313*Dati!$P$5,$K313-SUM(V313:Z313))</f>
        <v>0</v>
      </c>
      <c r="AB313" s="35">
        <f>IF($Q313*Dati!$O$5+SUM(V313:AA313)&lt;$K313,$Q313*Dati!$O$5,$K313-SUM(V313:AA313))</f>
        <v>0</v>
      </c>
      <c r="AC313" s="35">
        <f>IF($Q313*Dati!$N$5+SUM(V313:AB313)&lt;$K313,$Q313*Dati!$N$5,$K313-SUM(V313:AB313))</f>
        <v>0</v>
      </c>
      <c r="AD313" s="35">
        <f>IF($P313*Dati!$Q$4+SUM(V313:AC313)&lt;$K313,$P313*Dati!$Q$4,$K313-SUM(V313:AC313))</f>
        <v>0</v>
      </c>
      <c r="AE313" s="35">
        <f>IF($P313*Dati!$P$4+SUM(V313:AD313)&lt;$K313,$P313*Dati!$P$4,$K313-SUM(V313:AD313))</f>
        <v>0</v>
      </c>
      <c r="AF313" s="35">
        <f>IF($P313*Dati!$O$4+SUM(V313:AE313)&lt;$K313,$P313*Dati!$O$4,$K313-SUM(V313:AE313))</f>
        <v>0</v>
      </c>
      <c r="AG313" s="35">
        <f>IF($P313*Dati!$N$4+SUM(V313:AF313)&lt;$K313,$P313*Dati!$N$4,$K313-SUM(V313:AF313))</f>
        <v>0</v>
      </c>
      <c r="AH313" s="35">
        <f>IF($O313*Dati!$Q$3+SUM(V313:AG313)&lt;$K313,$O313*Dati!$Q$3,$K313-SUM(V313:AG313))</f>
        <v>0</v>
      </c>
      <c r="AI313" s="35">
        <f>IF($O313*Dati!$P$3+SUM(V313:AH313)&lt;$K313,$O313*Dati!$P$3,$K313-SUM(V313:AH313))</f>
        <v>0</v>
      </c>
      <c r="AJ313" s="35">
        <f>IF($O313*Dati!$O$3+SUM(V313:AI313)&lt;$K313,$O313*Dati!$O$3,$K313-SUM(V313:AI313))</f>
        <v>0</v>
      </c>
      <c r="AK313" s="35">
        <f>IF($O313*Dati!$N$3+SUM(V313:AJ313)&lt;$K313,$O313*Dati!$N$3,$K313-SUM(V313:AJ313))</f>
        <v>0</v>
      </c>
      <c r="AL313" s="35">
        <f t="shared" si="120"/>
        <v>240</v>
      </c>
      <c r="AM313" s="3">
        <f>(V313*Dati!$U$6+W313*Dati!$T$6+X313*Dati!$S$6+Y313*Dati!$R$6)+(Z313*Dati!$U$5+AA313*Dati!$T$5+AB313*Dati!$S$5+AC313*Dati!$R$5)+(AD313*Dati!$U$4+AE313*Dati!$T$4+AF313*Dati!$S$4+AG313*Dati!$R$4)+(AH313*Dati!$U$3+AI313*Dati!$T$3+AJ313*Dati!$S$3+AK313*Dati!$R$3)</f>
        <v>91380</v>
      </c>
      <c r="AN313" s="34">
        <f t="shared" si="121"/>
        <v>1</v>
      </c>
      <c r="AO313" s="34">
        <f t="shared" si="122"/>
        <v>0</v>
      </c>
      <c r="AP313" s="34">
        <f t="shared" si="123"/>
        <v>0</v>
      </c>
      <c r="AQ313" s="34">
        <f t="shared" si="124"/>
        <v>0</v>
      </c>
      <c r="AR313" s="6">
        <f>AN313*Dati!$B$21+AO313*Dati!$B$22+AP313*Dati!$B$23+AQ313*Dati!$B$24</f>
        <v>2000</v>
      </c>
    </row>
    <row r="314" spans="1:44" x14ac:dyDescent="0.25">
      <c r="A314" s="50"/>
      <c r="B314" s="11">
        <f t="shared" si="107"/>
        <v>312</v>
      </c>
      <c r="C314" s="3">
        <f t="shared" si="108"/>
        <v>7479667.6666666511</v>
      </c>
      <c r="D314" s="3">
        <f t="shared" si="109"/>
        <v>41380</v>
      </c>
      <c r="E314" s="3">
        <f>IF(D314&gt;0,(IF(D314&lt;Dati!$B$46,D314*Dati!$B$47,Dati!$B$46*Dati!$B$47)+IF(IF(D314-Dati!$B$46&gt;0,D314-Dati!$B$46,0)&lt;(Dati!$C$46-Dati!$B$46),IF(D314-Dati!$B$46&gt;0,D314-Dati!$B$46,0)*Dati!$C$47,(Dati!$C$46-Dati!$B$46)*Dati!$C$47)+IF(IF(D314-Dati!$C$46&gt;0,D314-Dati!$C$46,0)&lt;(Dati!$D$46-Dati!$C$46),IF(D314-Dati!$C$46&gt;0,D314-Dati!$C$46,0)*Dati!$D$47,(Dati!$D$46-Dati!$C$46)*Dati!$D$47)+IF(IF(D314-Dati!$D$46&gt;0,D314-Dati!$D$46,0)&lt;(Dati!$E$46-Dati!$D$46),IF(D314-Dati!$D$46&gt;0,D314-Dati!$D$46,0)*Dati!$E$47,(Dati!$E$46-Dati!$D$46)*Dati!$E$47)+IF(D314-Dati!$E$46&gt;0,D314-Dati!$E$46,0)*Dati!$F$47),0)</f>
        <v>17224.233333333334</v>
      </c>
      <c r="F314" s="3">
        <f t="shared" si="104"/>
        <v>24155.766666666666</v>
      </c>
      <c r="G314" s="39">
        <f t="shared" si="119"/>
        <v>1</v>
      </c>
      <c r="H314" s="39">
        <f t="shared" si="119"/>
        <v>0</v>
      </c>
      <c r="I314" s="39">
        <f t="shared" si="119"/>
        <v>0</v>
      </c>
      <c r="J314" s="39">
        <f t="shared" si="119"/>
        <v>0</v>
      </c>
      <c r="K314" s="37">
        <f>G314*Dati!$F$9+H314*Dati!$F$10+I314*Dati!$F$11+Simulazione!J314*Dati!$F$12</f>
        <v>450</v>
      </c>
      <c r="L314" s="37">
        <f>G314*Dati!$H$9+H314*Dati!$H$10+I314*Dati!$H$11+Simulazione!J314*Dati!$H$12</f>
        <v>1</v>
      </c>
      <c r="M314" s="9">
        <f>G314*Dati!$E$9+H314*Dati!$E$10+I314*Dati!$E$11+Simulazione!J314*Dati!$E$12</f>
        <v>8000</v>
      </c>
      <c r="N314" s="9">
        <f>IF(G314-G313=0,0,(G314-G313)*Dati!$J$9)+IF(H314-H313=0,0,(H314-H313)*Dati!$J$10)+IF(I314-I313=0,0,(I314-I313)*Dati!$J$11)+IF(J314-J313=0,0,(J314-J313)*Dati!$J$12)</f>
        <v>0</v>
      </c>
      <c r="O314" s="34">
        <f t="shared" si="125"/>
        <v>0</v>
      </c>
      <c r="P314" s="34">
        <f t="shared" si="125"/>
        <v>0</v>
      </c>
      <c r="Q314" s="34">
        <f t="shared" si="125"/>
        <v>0</v>
      </c>
      <c r="R314" s="34">
        <f t="shared" si="125"/>
        <v>1</v>
      </c>
      <c r="S314" s="40">
        <f t="shared" si="105"/>
        <v>1</v>
      </c>
      <c r="T314" s="43">
        <f t="shared" si="106"/>
        <v>1</v>
      </c>
      <c r="U314" s="3">
        <f>O314*Dati!$B$3+Simulazione!P314*Dati!$B$4+Simulazione!Q314*Dati!$B$5+Simulazione!R314*Dati!$B$6</f>
        <v>40000</v>
      </c>
      <c r="V314" s="35">
        <f>IF(R314*Dati!$Q$6&lt;K314,R314*Dati!$Q$6,K314)</f>
        <v>108</v>
      </c>
      <c r="W314" s="35">
        <f>IF(R314*Dati!$P$6+SUM(V314:V314)&lt;K314,R314*Dati!$P$6,K314-SUM(V314:V314))</f>
        <v>132</v>
      </c>
      <c r="X314" s="35">
        <f>IF(R314*Dati!$O$6+SUM(V314:W314)&lt;K314,R314*Dati!$O$6,K314-SUM(V314:W314))</f>
        <v>0</v>
      </c>
      <c r="Y314" s="35">
        <f>IF(R314*Dati!$N$6+SUM(V314:X314)&lt;K314,R314*Dati!$N$6,K314-SUM(V314:X314))</f>
        <v>0</v>
      </c>
      <c r="Z314" s="35">
        <f>IF($Q314*Dati!$Q$5+SUM(V314:Y314)&lt;$K314,$Q314*Dati!$Q$5,$K314-SUM(V314:Y314))</f>
        <v>0</v>
      </c>
      <c r="AA314" s="35">
        <f>IF($Q314*Dati!$P$5+SUM(V314:Z314)&lt;$K314,$Q314*Dati!$P$5,$K314-SUM(V314:Z314))</f>
        <v>0</v>
      </c>
      <c r="AB314" s="35">
        <f>IF($Q314*Dati!$O$5+SUM(V314:AA314)&lt;$K314,$Q314*Dati!$O$5,$K314-SUM(V314:AA314))</f>
        <v>0</v>
      </c>
      <c r="AC314" s="35">
        <f>IF($Q314*Dati!$N$5+SUM(V314:AB314)&lt;$K314,$Q314*Dati!$N$5,$K314-SUM(V314:AB314))</f>
        <v>0</v>
      </c>
      <c r="AD314" s="35">
        <f>IF($P314*Dati!$Q$4+SUM(V314:AC314)&lt;$K314,$P314*Dati!$Q$4,$K314-SUM(V314:AC314))</f>
        <v>0</v>
      </c>
      <c r="AE314" s="35">
        <f>IF($P314*Dati!$P$4+SUM(V314:AD314)&lt;$K314,$P314*Dati!$P$4,$K314-SUM(V314:AD314))</f>
        <v>0</v>
      </c>
      <c r="AF314" s="35">
        <f>IF($P314*Dati!$O$4+SUM(V314:AE314)&lt;$K314,$P314*Dati!$O$4,$K314-SUM(V314:AE314))</f>
        <v>0</v>
      </c>
      <c r="AG314" s="35">
        <f>IF($P314*Dati!$N$4+SUM(V314:AF314)&lt;$K314,$P314*Dati!$N$4,$K314-SUM(V314:AF314))</f>
        <v>0</v>
      </c>
      <c r="AH314" s="35">
        <f>IF($O314*Dati!$Q$3+SUM(V314:AG314)&lt;$K314,$O314*Dati!$Q$3,$K314-SUM(V314:AG314))</f>
        <v>0</v>
      </c>
      <c r="AI314" s="35">
        <f>IF($O314*Dati!$P$3+SUM(V314:AH314)&lt;$K314,$O314*Dati!$P$3,$K314-SUM(V314:AH314))</f>
        <v>0</v>
      </c>
      <c r="AJ314" s="35">
        <f>IF($O314*Dati!$O$3+SUM(V314:AI314)&lt;$K314,$O314*Dati!$O$3,$K314-SUM(V314:AI314))</f>
        <v>0</v>
      </c>
      <c r="AK314" s="35">
        <f>IF($O314*Dati!$N$3+SUM(V314:AJ314)&lt;$K314,$O314*Dati!$N$3,$K314-SUM(V314:AJ314))</f>
        <v>0</v>
      </c>
      <c r="AL314" s="35">
        <f t="shared" si="120"/>
        <v>240</v>
      </c>
      <c r="AM314" s="3">
        <f>(V314*Dati!$U$6+W314*Dati!$T$6+X314*Dati!$S$6+Y314*Dati!$R$6)+(Z314*Dati!$U$5+AA314*Dati!$T$5+AB314*Dati!$S$5+AC314*Dati!$R$5)+(AD314*Dati!$U$4+AE314*Dati!$T$4+AF314*Dati!$S$4+AG314*Dati!$R$4)+(AH314*Dati!$U$3+AI314*Dati!$T$3+AJ314*Dati!$S$3+AK314*Dati!$R$3)</f>
        <v>91380</v>
      </c>
      <c r="AN314" s="34">
        <f t="shared" si="121"/>
        <v>1</v>
      </c>
      <c r="AO314" s="34">
        <f t="shared" si="122"/>
        <v>0</v>
      </c>
      <c r="AP314" s="34">
        <f t="shared" si="123"/>
        <v>0</v>
      </c>
      <c r="AQ314" s="34">
        <f t="shared" si="124"/>
        <v>0</v>
      </c>
      <c r="AR314" s="6">
        <f>AN314*Dati!$B$21+AO314*Dati!$B$22+AP314*Dati!$B$23+AQ314*Dati!$B$24</f>
        <v>2000</v>
      </c>
    </row>
    <row r="315" spans="1:44" ht="15" customHeight="1" x14ac:dyDescent="0.25">
      <c r="A315" s="48">
        <f t="shared" ref="A315" si="126">A303+1</f>
        <v>27</v>
      </c>
      <c r="B315" s="11">
        <f t="shared" si="107"/>
        <v>313</v>
      </c>
      <c r="C315" s="3">
        <f t="shared" si="108"/>
        <v>7503823.4333333177</v>
      </c>
      <c r="D315" s="3">
        <f t="shared" si="109"/>
        <v>41380</v>
      </c>
      <c r="E315" s="3">
        <f>IF(D315&gt;0,(IF(D315&lt;Dati!$B$46,D315*Dati!$B$47,Dati!$B$46*Dati!$B$47)+IF(IF(D315-Dati!$B$46&gt;0,D315-Dati!$B$46,0)&lt;(Dati!$C$46-Dati!$B$46),IF(D315-Dati!$B$46&gt;0,D315-Dati!$B$46,0)*Dati!$C$47,(Dati!$C$46-Dati!$B$46)*Dati!$C$47)+IF(IF(D315-Dati!$C$46&gt;0,D315-Dati!$C$46,0)&lt;(Dati!$D$46-Dati!$C$46),IF(D315-Dati!$C$46&gt;0,D315-Dati!$C$46,0)*Dati!$D$47,(Dati!$D$46-Dati!$C$46)*Dati!$D$47)+IF(IF(D315-Dati!$D$46&gt;0,D315-Dati!$D$46,0)&lt;(Dati!$E$46-Dati!$D$46),IF(D315-Dati!$D$46&gt;0,D315-Dati!$D$46,0)*Dati!$E$47,(Dati!$E$46-Dati!$D$46)*Dati!$E$47)+IF(D315-Dati!$E$46&gt;0,D315-Dati!$E$46,0)*Dati!$F$47),0)</f>
        <v>17224.233333333334</v>
      </c>
      <c r="F315" s="3">
        <f t="shared" si="104"/>
        <v>24155.766666666666</v>
      </c>
      <c r="G315" s="39">
        <f t="shared" si="119"/>
        <v>1</v>
      </c>
      <c r="H315" s="39">
        <f t="shared" si="119"/>
        <v>0</v>
      </c>
      <c r="I315" s="39">
        <f t="shared" si="119"/>
        <v>0</v>
      </c>
      <c r="J315" s="39">
        <f t="shared" si="119"/>
        <v>0</v>
      </c>
      <c r="K315" s="37">
        <f>G315*Dati!$F$9+H315*Dati!$F$10+I315*Dati!$F$11+Simulazione!J315*Dati!$F$12</f>
        <v>450</v>
      </c>
      <c r="L315" s="37">
        <f>G315*Dati!$H$9+H315*Dati!$H$10+I315*Dati!$H$11+Simulazione!J315*Dati!$H$12</f>
        <v>1</v>
      </c>
      <c r="M315" s="9">
        <f>G315*Dati!$E$9+H315*Dati!$E$10+I315*Dati!$E$11+Simulazione!J315*Dati!$E$12</f>
        <v>8000</v>
      </c>
      <c r="N315" s="9">
        <f>IF(G315-G314=0,0,(G315-G314)*Dati!$J$9)+IF(H315-H314=0,0,(H315-H314)*Dati!$J$10)+IF(I315-I314=0,0,(I315-I314)*Dati!$J$11)+IF(J315-J314=0,0,(J315-J314)*Dati!$J$12)</f>
        <v>0</v>
      </c>
      <c r="O315" s="34">
        <f t="shared" si="125"/>
        <v>0</v>
      </c>
      <c r="P315" s="34">
        <f t="shared" si="125"/>
        <v>0</v>
      </c>
      <c r="Q315" s="34">
        <f t="shared" si="125"/>
        <v>0</v>
      </c>
      <c r="R315" s="34">
        <f t="shared" si="125"/>
        <v>1</v>
      </c>
      <c r="S315" s="40">
        <f t="shared" si="105"/>
        <v>1</v>
      </c>
      <c r="T315" s="43">
        <f t="shared" si="106"/>
        <v>1</v>
      </c>
      <c r="U315" s="3">
        <f>O315*Dati!$B$3+Simulazione!P315*Dati!$B$4+Simulazione!Q315*Dati!$B$5+Simulazione!R315*Dati!$B$6</f>
        <v>40000</v>
      </c>
      <c r="V315" s="35">
        <f>IF(R315*Dati!$Q$6&lt;K315,R315*Dati!$Q$6,K315)</f>
        <v>108</v>
      </c>
      <c r="W315" s="35">
        <f>IF(R315*Dati!$P$6+SUM(V315:V315)&lt;K315,R315*Dati!$P$6,K315-SUM(V315:V315))</f>
        <v>132</v>
      </c>
      <c r="X315" s="35">
        <f>IF(R315*Dati!$O$6+SUM(V315:W315)&lt;K315,R315*Dati!$O$6,K315-SUM(V315:W315))</f>
        <v>0</v>
      </c>
      <c r="Y315" s="35">
        <f>IF(R315*Dati!$N$6+SUM(V315:X315)&lt;K315,R315*Dati!$N$6,K315-SUM(V315:X315))</f>
        <v>0</v>
      </c>
      <c r="Z315" s="35">
        <f>IF($Q315*Dati!$Q$5+SUM(V315:Y315)&lt;$K315,$Q315*Dati!$Q$5,$K315-SUM(V315:Y315))</f>
        <v>0</v>
      </c>
      <c r="AA315" s="35">
        <f>IF($Q315*Dati!$P$5+SUM(V315:Z315)&lt;$K315,$Q315*Dati!$P$5,$K315-SUM(V315:Z315))</f>
        <v>0</v>
      </c>
      <c r="AB315" s="35">
        <f>IF($Q315*Dati!$O$5+SUM(V315:AA315)&lt;$K315,$Q315*Dati!$O$5,$K315-SUM(V315:AA315))</f>
        <v>0</v>
      </c>
      <c r="AC315" s="35">
        <f>IF($Q315*Dati!$N$5+SUM(V315:AB315)&lt;$K315,$Q315*Dati!$N$5,$K315-SUM(V315:AB315))</f>
        <v>0</v>
      </c>
      <c r="AD315" s="35">
        <f>IF($P315*Dati!$Q$4+SUM(V315:AC315)&lt;$K315,$P315*Dati!$Q$4,$K315-SUM(V315:AC315))</f>
        <v>0</v>
      </c>
      <c r="AE315" s="35">
        <f>IF($P315*Dati!$P$4+SUM(V315:AD315)&lt;$K315,$P315*Dati!$P$4,$K315-SUM(V315:AD315))</f>
        <v>0</v>
      </c>
      <c r="AF315" s="35">
        <f>IF($P315*Dati!$O$4+SUM(V315:AE315)&lt;$K315,$P315*Dati!$O$4,$K315-SUM(V315:AE315))</f>
        <v>0</v>
      </c>
      <c r="AG315" s="35">
        <f>IF($P315*Dati!$N$4+SUM(V315:AF315)&lt;$K315,$P315*Dati!$N$4,$K315-SUM(V315:AF315))</f>
        <v>0</v>
      </c>
      <c r="AH315" s="35">
        <f>IF($O315*Dati!$Q$3+SUM(V315:AG315)&lt;$K315,$O315*Dati!$Q$3,$K315-SUM(V315:AG315))</f>
        <v>0</v>
      </c>
      <c r="AI315" s="35">
        <f>IF($O315*Dati!$P$3+SUM(V315:AH315)&lt;$K315,$O315*Dati!$P$3,$K315-SUM(V315:AH315))</f>
        <v>0</v>
      </c>
      <c r="AJ315" s="35">
        <f>IF($O315*Dati!$O$3+SUM(V315:AI315)&lt;$K315,$O315*Dati!$O$3,$K315-SUM(V315:AI315))</f>
        <v>0</v>
      </c>
      <c r="AK315" s="35">
        <f>IF($O315*Dati!$N$3+SUM(V315:AJ315)&lt;$K315,$O315*Dati!$N$3,$K315-SUM(V315:AJ315))</f>
        <v>0</v>
      </c>
      <c r="AL315" s="35">
        <f t="shared" si="120"/>
        <v>240</v>
      </c>
      <c r="AM315" s="3">
        <f>(V315*Dati!$U$6+W315*Dati!$T$6+X315*Dati!$S$6+Y315*Dati!$R$6)+(Z315*Dati!$U$5+AA315*Dati!$T$5+AB315*Dati!$S$5+AC315*Dati!$R$5)+(AD315*Dati!$U$4+AE315*Dati!$T$4+AF315*Dati!$S$4+AG315*Dati!$R$4)+(AH315*Dati!$U$3+AI315*Dati!$T$3+AJ315*Dati!$S$3+AK315*Dati!$R$3)</f>
        <v>91380</v>
      </c>
      <c r="AN315" s="34">
        <f t="shared" si="121"/>
        <v>1</v>
      </c>
      <c r="AO315" s="34">
        <f t="shared" si="122"/>
        <v>0</v>
      </c>
      <c r="AP315" s="34">
        <f t="shared" si="123"/>
        <v>0</v>
      </c>
      <c r="AQ315" s="34">
        <f t="shared" si="124"/>
        <v>0</v>
      </c>
      <c r="AR315" s="6">
        <f>AN315*Dati!$B$21+AO315*Dati!$B$22+AP315*Dati!$B$23+AQ315*Dati!$B$24</f>
        <v>2000</v>
      </c>
    </row>
    <row r="316" spans="1:44" x14ac:dyDescent="0.25">
      <c r="A316" s="49"/>
      <c r="B316" s="11">
        <f t="shared" si="107"/>
        <v>314</v>
      </c>
      <c r="C316" s="3">
        <f t="shared" si="108"/>
        <v>7527979.1999999844</v>
      </c>
      <c r="D316" s="3">
        <f t="shared" si="109"/>
        <v>41380</v>
      </c>
      <c r="E316" s="3">
        <f>IF(D316&gt;0,(IF(D316&lt;Dati!$B$46,D316*Dati!$B$47,Dati!$B$46*Dati!$B$47)+IF(IF(D316-Dati!$B$46&gt;0,D316-Dati!$B$46,0)&lt;(Dati!$C$46-Dati!$B$46),IF(D316-Dati!$B$46&gt;0,D316-Dati!$B$46,0)*Dati!$C$47,(Dati!$C$46-Dati!$B$46)*Dati!$C$47)+IF(IF(D316-Dati!$C$46&gt;0,D316-Dati!$C$46,0)&lt;(Dati!$D$46-Dati!$C$46),IF(D316-Dati!$C$46&gt;0,D316-Dati!$C$46,0)*Dati!$D$47,(Dati!$D$46-Dati!$C$46)*Dati!$D$47)+IF(IF(D316-Dati!$D$46&gt;0,D316-Dati!$D$46,0)&lt;(Dati!$E$46-Dati!$D$46),IF(D316-Dati!$D$46&gt;0,D316-Dati!$D$46,0)*Dati!$E$47,(Dati!$E$46-Dati!$D$46)*Dati!$E$47)+IF(D316-Dati!$E$46&gt;0,D316-Dati!$E$46,0)*Dati!$F$47),0)</f>
        <v>17224.233333333334</v>
      </c>
      <c r="F316" s="3">
        <f t="shared" si="104"/>
        <v>24155.766666666666</v>
      </c>
      <c r="G316" s="39">
        <f t="shared" si="119"/>
        <v>1</v>
      </c>
      <c r="H316" s="39">
        <f t="shared" si="119"/>
        <v>0</v>
      </c>
      <c r="I316" s="39">
        <f t="shared" si="119"/>
        <v>0</v>
      </c>
      <c r="J316" s="39">
        <f t="shared" si="119"/>
        <v>0</v>
      </c>
      <c r="K316" s="37">
        <f>G316*Dati!$F$9+H316*Dati!$F$10+I316*Dati!$F$11+Simulazione!J316*Dati!$F$12</f>
        <v>450</v>
      </c>
      <c r="L316" s="37">
        <f>G316*Dati!$H$9+H316*Dati!$H$10+I316*Dati!$H$11+Simulazione!J316*Dati!$H$12</f>
        <v>1</v>
      </c>
      <c r="M316" s="9">
        <f>G316*Dati!$E$9+H316*Dati!$E$10+I316*Dati!$E$11+Simulazione!J316*Dati!$E$12</f>
        <v>8000</v>
      </c>
      <c r="N316" s="9">
        <f>IF(G316-G315=0,0,(G316-G315)*Dati!$J$9)+IF(H316-H315=0,0,(H316-H315)*Dati!$J$10)+IF(I316-I315=0,0,(I316-I315)*Dati!$J$11)+IF(J316-J315=0,0,(J316-J315)*Dati!$J$12)</f>
        <v>0</v>
      </c>
      <c r="O316" s="34">
        <f t="shared" si="125"/>
        <v>0</v>
      </c>
      <c r="P316" s="34">
        <f t="shared" si="125"/>
        <v>0</v>
      </c>
      <c r="Q316" s="34">
        <f t="shared" si="125"/>
        <v>0</v>
      </c>
      <c r="R316" s="34">
        <f t="shared" si="125"/>
        <v>1</v>
      </c>
      <c r="S316" s="40">
        <f t="shared" si="105"/>
        <v>1</v>
      </c>
      <c r="T316" s="43">
        <f t="shared" si="106"/>
        <v>1</v>
      </c>
      <c r="U316" s="3">
        <f>O316*Dati!$B$3+Simulazione!P316*Dati!$B$4+Simulazione!Q316*Dati!$B$5+Simulazione!R316*Dati!$B$6</f>
        <v>40000</v>
      </c>
      <c r="V316" s="35">
        <f>IF(R316*Dati!$Q$6&lt;K316,R316*Dati!$Q$6,K316)</f>
        <v>108</v>
      </c>
      <c r="W316" s="35">
        <f>IF(R316*Dati!$P$6+SUM(V316:V316)&lt;K316,R316*Dati!$P$6,K316-SUM(V316:V316))</f>
        <v>132</v>
      </c>
      <c r="X316" s="35">
        <f>IF(R316*Dati!$O$6+SUM(V316:W316)&lt;K316,R316*Dati!$O$6,K316-SUM(V316:W316))</f>
        <v>0</v>
      </c>
      <c r="Y316" s="35">
        <f>IF(R316*Dati!$N$6+SUM(V316:X316)&lt;K316,R316*Dati!$N$6,K316-SUM(V316:X316))</f>
        <v>0</v>
      </c>
      <c r="Z316" s="35">
        <f>IF($Q316*Dati!$Q$5+SUM(V316:Y316)&lt;$K316,$Q316*Dati!$Q$5,$K316-SUM(V316:Y316))</f>
        <v>0</v>
      </c>
      <c r="AA316" s="35">
        <f>IF($Q316*Dati!$P$5+SUM(V316:Z316)&lt;$K316,$Q316*Dati!$P$5,$K316-SUM(V316:Z316))</f>
        <v>0</v>
      </c>
      <c r="AB316" s="35">
        <f>IF($Q316*Dati!$O$5+SUM(V316:AA316)&lt;$K316,$Q316*Dati!$O$5,$K316-SUM(V316:AA316))</f>
        <v>0</v>
      </c>
      <c r="AC316" s="35">
        <f>IF($Q316*Dati!$N$5+SUM(V316:AB316)&lt;$K316,$Q316*Dati!$N$5,$K316-SUM(V316:AB316))</f>
        <v>0</v>
      </c>
      <c r="AD316" s="35">
        <f>IF($P316*Dati!$Q$4+SUM(V316:AC316)&lt;$K316,$P316*Dati!$Q$4,$K316-SUM(V316:AC316))</f>
        <v>0</v>
      </c>
      <c r="AE316" s="35">
        <f>IF($P316*Dati!$P$4+SUM(V316:AD316)&lt;$K316,$P316*Dati!$P$4,$K316-SUM(V316:AD316))</f>
        <v>0</v>
      </c>
      <c r="AF316" s="35">
        <f>IF($P316*Dati!$O$4+SUM(V316:AE316)&lt;$K316,$P316*Dati!$O$4,$K316-SUM(V316:AE316))</f>
        <v>0</v>
      </c>
      <c r="AG316" s="35">
        <f>IF($P316*Dati!$N$4+SUM(V316:AF316)&lt;$K316,$P316*Dati!$N$4,$K316-SUM(V316:AF316))</f>
        <v>0</v>
      </c>
      <c r="AH316" s="35">
        <f>IF($O316*Dati!$Q$3+SUM(V316:AG316)&lt;$K316,$O316*Dati!$Q$3,$K316-SUM(V316:AG316))</f>
        <v>0</v>
      </c>
      <c r="AI316" s="35">
        <f>IF($O316*Dati!$P$3+SUM(V316:AH316)&lt;$K316,$O316*Dati!$P$3,$K316-SUM(V316:AH316))</f>
        <v>0</v>
      </c>
      <c r="AJ316" s="35">
        <f>IF($O316*Dati!$O$3+SUM(V316:AI316)&lt;$K316,$O316*Dati!$O$3,$K316-SUM(V316:AI316))</f>
        <v>0</v>
      </c>
      <c r="AK316" s="35">
        <f>IF($O316*Dati!$N$3+SUM(V316:AJ316)&lt;$K316,$O316*Dati!$N$3,$K316-SUM(V316:AJ316))</f>
        <v>0</v>
      </c>
      <c r="AL316" s="35">
        <f t="shared" si="120"/>
        <v>240</v>
      </c>
      <c r="AM316" s="3">
        <f>(V316*Dati!$U$6+W316*Dati!$T$6+X316*Dati!$S$6+Y316*Dati!$R$6)+(Z316*Dati!$U$5+AA316*Dati!$T$5+AB316*Dati!$S$5+AC316*Dati!$R$5)+(AD316*Dati!$U$4+AE316*Dati!$T$4+AF316*Dati!$S$4+AG316*Dati!$R$4)+(AH316*Dati!$U$3+AI316*Dati!$T$3+AJ316*Dati!$S$3+AK316*Dati!$R$3)</f>
        <v>91380</v>
      </c>
      <c r="AN316" s="34">
        <f t="shared" si="121"/>
        <v>1</v>
      </c>
      <c r="AO316" s="34">
        <f t="shared" si="122"/>
        <v>0</v>
      </c>
      <c r="AP316" s="34">
        <f t="shared" si="123"/>
        <v>0</v>
      </c>
      <c r="AQ316" s="34">
        <f t="shared" si="124"/>
        <v>0</v>
      </c>
      <c r="AR316" s="6">
        <f>AN316*Dati!$B$21+AO316*Dati!$B$22+AP316*Dati!$B$23+AQ316*Dati!$B$24</f>
        <v>2000</v>
      </c>
    </row>
    <row r="317" spans="1:44" x14ac:dyDescent="0.25">
      <c r="A317" s="49"/>
      <c r="B317" s="11">
        <f t="shared" si="107"/>
        <v>315</v>
      </c>
      <c r="C317" s="3">
        <f t="shared" si="108"/>
        <v>7552134.966666651</v>
      </c>
      <c r="D317" s="3">
        <f t="shared" si="109"/>
        <v>41380</v>
      </c>
      <c r="E317" s="3">
        <f>IF(D317&gt;0,(IF(D317&lt;Dati!$B$46,D317*Dati!$B$47,Dati!$B$46*Dati!$B$47)+IF(IF(D317-Dati!$B$46&gt;0,D317-Dati!$B$46,0)&lt;(Dati!$C$46-Dati!$B$46),IF(D317-Dati!$B$46&gt;0,D317-Dati!$B$46,0)*Dati!$C$47,(Dati!$C$46-Dati!$B$46)*Dati!$C$47)+IF(IF(D317-Dati!$C$46&gt;0,D317-Dati!$C$46,0)&lt;(Dati!$D$46-Dati!$C$46),IF(D317-Dati!$C$46&gt;0,D317-Dati!$C$46,0)*Dati!$D$47,(Dati!$D$46-Dati!$C$46)*Dati!$D$47)+IF(IF(D317-Dati!$D$46&gt;0,D317-Dati!$D$46,0)&lt;(Dati!$E$46-Dati!$D$46),IF(D317-Dati!$D$46&gt;0,D317-Dati!$D$46,0)*Dati!$E$47,(Dati!$E$46-Dati!$D$46)*Dati!$E$47)+IF(D317-Dati!$E$46&gt;0,D317-Dati!$E$46,0)*Dati!$F$47),0)</f>
        <v>17224.233333333334</v>
      </c>
      <c r="F317" s="3">
        <f t="shared" si="104"/>
        <v>24155.766666666666</v>
      </c>
      <c r="G317" s="39">
        <f t="shared" si="119"/>
        <v>1</v>
      </c>
      <c r="H317" s="39">
        <f t="shared" si="119"/>
        <v>0</v>
      </c>
      <c r="I317" s="39">
        <f t="shared" si="119"/>
        <v>0</v>
      </c>
      <c r="J317" s="39">
        <f t="shared" si="119"/>
        <v>0</v>
      </c>
      <c r="K317" s="37">
        <f>G317*Dati!$F$9+H317*Dati!$F$10+I317*Dati!$F$11+Simulazione!J317*Dati!$F$12</f>
        <v>450</v>
      </c>
      <c r="L317" s="37">
        <f>G317*Dati!$H$9+H317*Dati!$H$10+I317*Dati!$H$11+Simulazione!J317*Dati!$H$12</f>
        <v>1</v>
      </c>
      <c r="M317" s="9">
        <f>G317*Dati!$E$9+H317*Dati!$E$10+I317*Dati!$E$11+Simulazione!J317*Dati!$E$12</f>
        <v>8000</v>
      </c>
      <c r="N317" s="9">
        <f>IF(G317-G316=0,0,(G317-G316)*Dati!$J$9)+IF(H317-H316=0,0,(H317-H316)*Dati!$J$10)+IF(I317-I316=0,0,(I317-I316)*Dati!$J$11)+IF(J317-J316=0,0,(J317-J316)*Dati!$J$12)</f>
        <v>0</v>
      </c>
      <c r="O317" s="34">
        <f t="shared" si="125"/>
        <v>0</v>
      </c>
      <c r="P317" s="34">
        <f t="shared" si="125"/>
        <v>0</v>
      </c>
      <c r="Q317" s="34">
        <f t="shared" si="125"/>
        <v>0</v>
      </c>
      <c r="R317" s="34">
        <f t="shared" si="125"/>
        <v>1</v>
      </c>
      <c r="S317" s="40">
        <f t="shared" si="105"/>
        <v>1</v>
      </c>
      <c r="T317" s="43">
        <f t="shared" si="106"/>
        <v>1</v>
      </c>
      <c r="U317" s="3">
        <f>O317*Dati!$B$3+Simulazione!P317*Dati!$B$4+Simulazione!Q317*Dati!$B$5+Simulazione!R317*Dati!$B$6</f>
        <v>40000</v>
      </c>
      <c r="V317" s="35">
        <f>IF(R317*Dati!$Q$6&lt;K317,R317*Dati!$Q$6,K317)</f>
        <v>108</v>
      </c>
      <c r="W317" s="35">
        <f>IF(R317*Dati!$P$6+SUM(V317:V317)&lt;K317,R317*Dati!$P$6,K317-SUM(V317:V317))</f>
        <v>132</v>
      </c>
      <c r="X317" s="35">
        <f>IF(R317*Dati!$O$6+SUM(V317:W317)&lt;K317,R317*Dati!$O$6,K317-SUM(V317:W317))</f>
        <v>0</v>
      </c>
      <c r="Y317" s="35">
        <f>IF(R317*Dati!$N$6+SUM(V317:X317)&lt;K317,R317*Dati!$N$6,K317-SUM(V317:X317))</f>
        <v>0</v>
      </c>
      <c r="Z317" s="35">
        <f>IF($Q317*Dati!$Q$5+SUM(V317:Y317)&lt;$K317,$Q317*Dati!$Q$5,$K317-SUM(V317:Y317))</f>
        <v>0</v>
      </c>
      <c r="AA317" s="35">
        <f>IF($Q317*Dati!$P$5+SUM(V317:Z317)&lt;$K317,$Q317*Dati!$P$5,$K317-SUM(V317:Z317))</f>
        <v>0</v>
      </c>
      <c r="AB317" s="35">
        <f>IF($Q317*Dati!$O$5+SUM(V317:AA317)&lt;$K317,$Q317*Dati!$O$5,$K317-SUM(V317:AA317))</f>
        <v>0</v>
      </c>
      <c r="AC317" s="35">
        <f>IF($Q317*Dati!$N$5+SUM(V317:AB317)&lt;$K317,$Q317*Dati!$N$5,$K317-SUM(V317:AB317))</f>
        <v>0</v>
      </c>
      <c r="AD317" s="35">
        <f>IF($P317*Dati!$Q$4+SUM(V317:AC317)&lt;$K317,$P317*Dati!$Q$4,$K317-SUM(V317:AC317))</f>
        <v>0</v>
      </c>
      <c r="AE317" s="35">
        <f>IF($P317*Dati!$P$4+SUM(V317:AD317)&lt;$K317,$P317*Dati!$P$4,$K317-SUM(V317:AD317))</f>
        <v>0</v>
      </c>
      <c r="AF317" s="35">
        <f>IF($P317*Dati!$O$4+SUM(V317:AE317)&lt;$K317,$P317*Dati!$O$4,$K317-SUM(V317:AE317))</f>
        <v>0</v>
      </c>
      <c r="AG317" s="35">
        <f>IF($P317*Dati!$N$4+SUM(V317:AF317)&lt;$K317,$P317*Dati!$N$4,$K317-SUM(V317:AF317))</f>
        <v>0</v>
      </c>
      <c r="AH317" s="35">
        <f>IF($O317*Dati!$Q$3+SUM(V317:AG317)&lt;$K317,$O317*Dati!$Q$3,$K317-SUM(V317:AG317))</f>
        <v>0</v>
      </c>
      <c r="AI317" s="35">
        <f>IF($O317*Dati!$P$3+SUM(V317:AH317)&lt;$K317,$O317*Dati!$P$3,$K317-SUM(V317:AH317))</f>
        <v>0</v>
      </c>
      <c r="AJ317" s="35">
        <f>IF($O317*Dati!$O$3+SUM(V317:AI317)&lt;$K317,$O317*Dati!$O$3,$K317-SUM(V317:AI317))</f>
        <v>0</v>
      </c>
      <c r="AK317" s="35">
        <f>IF($O317*Dati!$N$3+SUM(V317:AJ317)&lt;$K317,$O317*Dati!$N$3,$K317-SUM(V317:AJ317))</f>
        <v>0</v>
      </c>
      <c r="AL317" s="35">
        <f t="shared" si="120"/>
        <v>240</v>
      </c>
      <c r="AM317" s="3">
        <f>(V317*Dati!$U$6+W317*Dati!$T$6+X317*Dati!$S$6+Y317*Dati!$R$6)+(Z317*Dati!$U$5+AA317*Dati!$T$5+AB317*Dati!$S$5+AC317*Dati!$R$5)+(AD317*Dati!$U$4+AE317*Dati!$T$4+AF317*Dati!$S$4+AG317*Dati!$R$4)+(AH317*Dati!$U$3+AI317*Dati!$T$3+AJ317*Dati!$S$3+AK317*Dati!$R$3)</f>
        <v>91380</v>
      </c>
      <c r="AN317" s="34">
        <f t="shared" si="121"/>
        <v>1</v>
      </c>
      <c r="AO317" s="34">
        <f t="shared" si="122"/>
        <v>0</v>
      </c>
      <c r="AP317" s="34">
        <f t="shared" si="123"/>
        <v>0</v>
      </c>
      <c r="AQ317" s="34">
        <f t="shared" si="124"/>
        <v>0</v>
      </c>
      <c r="AR317" s="6">
        <f>AN317*Dati!$B$21+AO317*Dati!$B$22+AP317*Dati!$B$23+AQ317*Dati!$B$24</f>
        <v>2000</v>
      </c>
    </row>
    <row r="318" spans="1:44" x14ac:dyDescent="0.25">
      <c r="A318" s="49"/>
      <c r="B318" s="11">
        <f t="shared" si="107"/>
        <v>316</v>
      </c>
      <c r="C318" s="3">
        <f t="shared" si="108"/>
        <v>7576290.7333333176</v>
      </c>
      <c r="D318" s="3">
        <f t="shared" si="109"/>
        <v>41380</v>
      </c>
      <c r="E318" s="3">
        <f>IF(D318&gt;0,(IF(D318&lt;Dati!$B$46,D318*Dati!$B$47,Dati!$B$46*Dati!$B$47)+IF(IF(D318-Dati!$B$46&gt;0,D318-Dati!$B$46,0)&lt;(Dati!$C$46-Dati!$B$46),IF(D318-Dati!$B$46&gt;0,D318-Dati!$B$46,0)*Dati!$C$47,(Dati!$C$46-Dati!$B$46)*Dati!$C$47)+IF(IF(D318-Dati!$C$46&gt;0,D318-Dati!$C$46,0)&lt;(Dati!$D$46-Dati!$C$46),IF(D318-Dati!$C$46&gt;0,D318-Dati!$C$46,0)*Dati!$D$47,(Dati!$D$46-Dati!$C$46)*Dati!$D$47)+IF(IF(D318-Dati!$D$46&gt;0,D318-Dati!$D$46,0)&lt;(Dati!$E$46-Dati!$D$46),IF(D318-Dati!$D$46&gt;0,D318-Dati!$D$46,0)*Dati!$E$47,(Dati!$E$46-Dati!$D$46)*Dati!$E$47)+IF(D318-Dati!$E$46&gt;0,D318-Dati!$E$46,0)*Dati!$F$47),0)</f>
        <v>17224.233333333334</v>
      </c>
      <c r="F318" s="3">
        <f t="shared" si="104"/>
        <v>24155.766666666666</v>
      </c>
      <c r="G318" s="39">
        <f t="shared" si="119"/>
        <v>1</v>
      </c>
      <c r="H318" s="39">
        <f t="shared" si="119"/>
        <v>0</v>
      </c>
      <c r="I318" s="39">
        <f t="shared" si="119"/>
        <v>0</v>
      </c>
      <c r="J318" s="39">
        <f t="shared" si="119"/>
        <v>0</v>
      </c>
      <c r="K318" s="37">
        <f>G318*Dati!$F$9+H318*Dati!$F$10+I318*Dati!$F$11+Simulazione!J318*Dati!$F$12</f>
        <v>450</v>
      </c>
      <c r="L318" s="37">
        <f>G318*Dati!$H$9+H318*Dati!$H$10+I318*Dati!$H$11+Simulazione!J318*Dati!$H$12</f>
        <v>1</v>
      </c>
      <c r="M318" s="9">
        <f>G318*Dati!$E$9+H318*Dati!$E$10+I318*Dati!$E$11+Simulazione!J318*Dati!$E$12</f>
        <v>8000</v>
      </c>
      <c r="N318" s="9">
        <f>IF(G318-G317=0,0,(G318-G317)*Dati!$J$9)+IF(H318-H317=0,0,(H318-H317)*Dati!$J$10)+IF(I318-I317=0,0,(I318-I317)*Dati!$J$11)+IF(J318-J317=0,0,(J318-J317)*Dati!$J$12)</f>
        <v>0</v>
      </c>
      <c r="O318" s="34">
        <f t="shared" si="125"/>
        <v>0</v>
      </c>
      <c r="P318" s="34">
        <f t="shared" si="125"/>
        <v>0</v>
      </c>
      <c r="Q318" s="34">
        <f t="shared" si="125"/>
        <v>0</v>
      </c>
      <c r="R318" s="34">
        <f t="shared" si="125"/>
        <v>1</v>
      </c>
      <c r="S318" s="40">
        <f t="shared" si="105"/>
        <v>1</v>
      </c>
      <c r="T318" s="43">
        <f t="shared" si="106"/>
        <v>1</v>
      </c>
      <c r="U318" s="3">
        <f>O318*Dati!$B$3+Simulazione!P318*Dati!$B$4+Simulazione!Q318*Dati!$B$5+Simulazione!R318*Dati!$B$6</f>
        <v>40000</v>
      </c>
      <c r="V318" s="35">
        <f>IF(R318*Dati!$Q$6&lt;K318,R318*Dati!$Q$6,K318)</f>
        <v>108</v>
      </c>
      <c r="W318" s="35">
        <f>IF(R318*Dati!$P$6+SUM(V318:V318)&lt;K318,R318*Dati!$P$6,K318-SUM(V318:V318))</f>
        <v>132</v>
      </c>
      <c r="X318" s="35">
        <f>IF(R318*Dati!$O$6+SUM(V318:W318)&lt;K318,R318*Dati!$O$6,K318-SUM(V318:W318))</f>
        <v>0</v>
      </c>
      <c r="Y318" s="35">
        <f>IF(R318*Dati!$N$6+SUM(V318:X318)&lt;K318,R318*Dati!$N$6,K318-SUM(V318:X318))</f>
        <v>0</v>
      </c>
      <c r="Z318" s="35">
        <f>IF($Q318*Dati!$Q$5+SUM(V318:Y318)&lt;$K318,$Q318*Dati!$Q$5,$K318-SUM(V318:Y318))</f>
        <v>0</v>
      </c>
      <c r="AA318" s="35">
        <f>IF($Q318*Dati!$P$5+SUM(V318:Z318)&lt;$K318,$Q318*Dati!$P$5,$K318-SUM(V318:Z318))</f>
        <v>0</v>
      </c>
      <c r="AB318" s="35">
        <f>IF($Q318*Dati!$O$5+SUM(V318:AA318)&lt;$K318,$Q318*Dati!$O$5,$K318-SUM(V318:AA318))</f>
        <v>0</v>
      </c>
      <c r="AC318" s="35">
        <f>IF($Q318*Dati!$N$5+SUM(V318:AB318)&lt;$K318,$Q318*Dati!$N$5,$K318-SUM(V318:AB318))</f>
        <v>0</v>
      </c>
      <c r="AD318" s="35">
        <f>IF($P318*Dati!$Q$4+SUM(V318:AC318)&lt;$K318,$P318*Dati!$Q$4,$K318-SUM(V318:AC318))</f>
        <v>0</v>
      </c>
      <c r="AE318" s="35">
        <f>IF($P318*Dati!$P$4+SUM(V318:AD318)&lt;$K318,$P318*Dati!$P$4,$K318-SUM(V318:AD318))</f>
        <v>0</v>
      </c>
      <c r="AF318" s="35">
        <f>IF($P318*Dati!$O$4+SUM(V318:AE318)&lt;$K318,$P318*Dati!$O$4,$K318-SUM(V318:AE318))</f>
        <v>0</v>
      </c>
      <c r="AG318" s="35">
        <f>IF($P318*Dati!$N$4+SUM(V318:AF318)&lt;$K318,$P318*Dati!$N$4,$K318-SUM(V318:AF318))</f>
        <v>0</v>
      </c>
      <c r="AH318" s="35">
        <f>IF($O318*Dati!$Q$3+SUM(V318:AG318)&lt;$K318,$O318*Dati!$Q$3,$K318-SUM(V318:AG318))</f>
        <v>0</v>
      </c>
      <c r="AI318" s="35">
        <f>IF($O318*Dati!$P$3+SUM(V318:AH318)&lt;$K318,$O318*Dati!$P$3,$K318-SUM(V318:AH318))</f>
        <v>0</v>
      </c>
      <c r="AJ318" s="35">
        <f>IF($O318*Dati!$O$3+SUM(V318:AI318)&lt;$K318,$O318*Dati!$O$3,$K318-SUM(V318:AI318))</f>
        <v>0</v>
      </c>
      <c r="AK318" s="35">
        <f>IF($O318*Dati!$N$3+SUM(V318:AJ318)&lt;$K318,$O318*Dati!$N$3,$K318-SUM(V318:AJ318))</f>
        <v>0</v>
      </c>
      <c r="AL318" s="35">
        <f t="shared" si="120"/>
        <v>240</v>
      </c>
      <c r="AM318" s="3">
        <f>(V318*Dati!$U$6+W318*Dati!$T$6+X318*Dati!$S$6+Y318*Dati!$R$6)+(Z318*Dati!$U$5+AA318*Dati!$T$5+AB318*Dati!$S$5+AC318*Dati!$R$5)+(AD318*Dati!$U$4+AE318*Dati!$T$4+AF318*Dati!$S$4+AG318*Dati!$R$4)+(AH318*Dati!$U$3+AI318*Dati!$T$3+AJ318*Dati!$S$3+AK318*Dati!$R$3)</f>
        <v>91380</v>
      </c>
      <c r="AN318" s="34">
        <f t="shared" si="121"/>
        <v>1</v>
      </c>
      <c r="AO318" s="34">
        <f t="shared" si="122"/>
        <v>0</v>
      </c>
      <c r="AP318" s="34">
        <f t="shared" si="123"/>
        <v>0</v>
      </c>
      <c r="AQ318" s="34">
        <f t="shared" si="124"/>
        <v>0</v>
      </c>
      <c r="AR318" s="6">
        <f>AN318*Dati!$B$21+AO318*Dati!$B$22+AP318*Dati!$B$23+AQ318*Dati!$B$24</f>
        <v>2000</v>
      </c>
    </row>
    <row r="319" spans="1:44" x14ac:dyDescent="0.25">
      <c r="A319" s="49"/>
      <c r="B319" s="11">
        <f t="shared" si="107"/>
        <v>317</v>
      </c>
      <c r="C319" s="3">
        <f t="shared" si="108"/>
        <v>7600446.4999999842</v>
      </c>
      <c r="D319" s="3">
        <f t="shared" si="109"/>
        <v>41380</v>
      </c>
      <c r="E319" s="3">
        <f>IF(D319&gt;0,(IF(D319&lt;Dati!$B$46,D319*Dati!$B$47,Dati!$B$46*Dati!$B$47)+IF(IF(D319-Dati!$B$46&gt;0,D319-Dati!$B$46,0)&lt;(Dati!$C$46-Dati!$B$46),IF(D319-Dati!$B$46&gt;0,D319-Dati!$B$46,0)*Dati!$C$47,(Dati!$C$46-Dati!$B$46)*Dati!$C$47)+IF(IF(D319-Dati!$C$46&gt;0,D319-Dati!$C$46,0)&lt;(Dati!$D$46-Dati!$C$46),IF(D319-Dati!$C$46&gt;0,D319-Dati!$C$46,0)*Dati!$D$47,(Dati!$D$46-Dati!$C$46)*Dati!$D$47)+IF(IF(D319-Dati!$D$46&gt;0,D319-Dati!$D$46,0)&lt;(Dati!$E$46-Dati!$D$46),IF(D319-Dati!$D$46&gt;0,D319-Dati!$D$46,0)*Dati!$E$47,(Dati!$E$46-Dati!$D$46)*Dati!$E$47)+IF(D319-Dati!$E$46&gt;0,D319-Dati!$E$46,0)*Dati!$F$47),0)</f>
        <v>17224.233333333334</v>
      </c>
      <c r="F319" s="3">
        <f t="shared" si="104"/>
        <v>24155.766666666666</v>
      </c>
      <c r="G319" s="39">
        <f t="shared" si="119"/>
        <v>1</v>
      </c>
      <c r="H319" s="39">
        <f t="shared" si="119"/>
        <v>0</v>
      </c>
      <c r="I319" s="39">
        <f t="shared" si="119"/>
        <v>0</v>
      </c>
      <c r="J319" s="39">
        <f t="shared" si="119"/>
        <v>0</v>
      </c>
      <c r="K319" s="37">
        <f>G319*Dati!$F$9+H319*Dati!$F$10+I319*Dati!$F$11+Simulazione!J319*Dati!$F$12</f>
        <v>450</v>
      </c>
      <c r="L319" s="37">
        <f>G319*Dati!$H$9+H319*Dati!$H$10+I319*Dati!$H$11+Simulazione!J319*Dati!$H$12</f>
        <v>1</v>
      </c>
      <c r="M319" s="9">
        <f>G319*Dati!$E$9+H319*Dati!$E$10+I319*Dati!$E$11+Simulazione!J319*Dati!$E$12</f>
        <v>8000</v>
      </c>
      <c r="N319" s="9">
        <f>IF(G319-G318=0,0,(G319-G318)*Dati!$J$9)+IF(H319-H318=0,0,(H319-H318)*Dati!$J$10)+IF(I319-I318=0,0,(I319-I318)*Dati!$J$11)+IF(J319-J318=0,0,(J319-J318)*Dati!$J$12)</f>
        <v>0</v>
      </c>
      <c r="O319" s="34">
        <f t="shared" si="125"/>
        <v>0</v>
      </c>
      <c r="P319" s="34">
        <f t="shared" si="125"/>
        <v>0</v>
      </c>
      <c r="Q319" s="34">
        <f t="shared" si="125"/>
        <v>0</v>
      </c>
      <c r="R319" s="34">
        <f t="shared" si="125"/>
        <v>1</v>
      </c>
      <c r="S319" s="40">
        <f t="shared" si="105"/>
        <v>1</v>
      </c>
      <c r="T319" s="43">
        <f t="shared" si="106"/>
        <v>1</v>
      </c>
      <c r="U319" s="3">
        <f>O319*Dati!$B$3+Simulazione!P319*Dati!$B$4+Simulazione!Q319*Dati!$B$5+Simulazione!R319*Dati!$B$6</f>
        <v>40000</v>
      </c>
      <c r="V319" s="35">
        <f>IF(R319*Dati!$Q$6&lt;K319,R319*Dati!$Q$6,K319)</f>
        <v>108</v>
      </c>
      <c r="W319" s="35">
        <f>IF(R319*Dati!$P$6+SUM(V319:V319)&lt;K319,R319*Dati!$P$6,K319-SUM(V319:V319))</f>
        <v>132</v>
      </c>
      <c r="X319" s="35">
        <f>IF(R319*Dati!$O$6+SUM(V319:W319)&lt;K319,R319*Dati!$O$6,K319-SUM(V319:W319))</f>
        <v>0</v>
      </c>
      <c r="Y319" s="35">
        <f>IF(R319*Dati!$N$6+SUM(V319:X319)&lt;K319,R319*Dati!$N$6,K319-SUM(V319:X319))</f>
        <v>0</v>
      </c>
      <c r="Z319" s="35">
        <f>IF($Q319*Dati!$Q$5+SUM(V319:Y319)&lt;$K319,$Q319*Dati!$Q$5,$K319-SUM(V319:Y319))</f>
        <v>0</v>
      </c>
      <c r="AA319" s="35">
        <f>IF($Q319*Dati!$P$5+SUM(V319:Z319)&lt;$K319,$Q319*Dati!$P$5,$K319-SUM(V319:Z319))</f>
        <v>0</v>
      </c>
      <c r="AB319" s="35">
        <f>IF($Q319*Dati!$O$5+SUM(V319:AA319)&lt;$K319,$Q319*Dati!$O$5,$K319-SUM(V319:AA319))</f>
        <v>0</v>
      </c>
      <c r="AC319" s="35">
        <f>IF($Q319*Dati!$N$5+SUM(V319:AB319)&lt;$K319,$Q319*Dati!$N$5,$K319-SUM(V319:AB319))</f>
        <v>0</v>
      </c>
      <c r="AD319" s="35">
        <f>IF($P319*Dati!$Q$4+SUM(V319:AC319)&lt;$K319,$P319*Dati!$Q$4,$K319-SUM(V319:AC319))</f>
        <v>0</v>
      </c>
      <c r="AE319" s="35">
        <f>IF($P319*Dati!$P$4+SUM(V319:AD319)&lt;$K319,$P319*Dati!$P$4,$K319-SUM(V319:AD319))</f>
        <v>0</v>
      </c>
      <c r="AF319" s="35">
        <f>IF($P319*Dati!$O$4+SUM(V319:AE319)&lt;$K319,$P319*Dati!$O$4,$K319-SUM(V319:AE319))</f>
        <v>0</v>
      </c>
      <c r="AG319" s="35">
        <f>IF($P319*Dati!$N$4+SUM(V319:AF319)&lt;$K319,$P319*Dati!$N$4,$K319-SUM(V319:AF319))</f>
        <v>0</v>
      </c>
      <c r="AH319" s="35">
        <f>IF($O319*Dati!$Q$3+SUM(V319:AG319)&lt;$K319,$O319*Dati!$Q$3,$K319-SUM(V319:AG319))</f>
        <v>0</v>
      </c>
      <c r="AI319" s="35">
        <f>IF($O319*Dati!$P$3+SUM(V319:AH319)&lt;$K319,$O319*Dati!$P$3,$K319-SUM(V319:AH319))</f>
        <v>0</v>
      </c>
      <c r="AJ319" s="35">
        <f>IF($O319*Dati!$O$3+SUM(V319:AI319)&lt;$K319,$O319*Dati!$O$3,$K319-SUM(V319:AI319))</f>
        <v>0</v>
      </c>
      <c r="AK319" s="35">
        <f>IF($O319*Dati!$N$3+SUM(V319:AJ319)&lt;$K319,$O319*Dati!$N$3,$K319-SUM(V319:AJ319))</f>
        <v>0</v>
      </c>
      <c r="AL319" s="35">
        <f t="shared" si="120"/>
        <v>240</v>
      </c>
      <c r="AM319" s="3">
        <f>(V319*Dati!$U$6+W319*Dati!$T$6+X319*Dati!$S$6+Y319*Dati!$R$6)+(Z319*Dati!$U$5+AA319*Dati!$T$5+AB319*Dati!$S$5+AC319*Dati!$R$5)+(AD319*Dati!$U$4+AE319*Dati!$T$4+AF319*Dati!$S$4+AG319*Dati!$R$4)+(AH319*Dati!$U$3+AI319*Dati!$T$3+AJ319*Dati!$S$3+AK319*Dati!$R$3)</f>
        <v>91380</v>
      </c>
      <c r="AN319" s="34">
        <f t="shared" si="121"/>
        <v>1</v>
      </c>
      <c r="AO319" s="34">
        <f t="shared" si="122"/>
        <v>0</v>
      </c>
      <c r="AP319" s="34">
        <f t="shared" si="123"/>
        <v>0</v>
      </c>
      <c r="AQ319" s="34">
        <f t="shared" si="124"/>
        <v>0</v>
      </c>
      <c r="AR319" s="6">
        <f>AN319*Dati!$B$21+AO319*Dati!$B$22+AP319*Dati!$B$23+AQ319*Dati!$B$24</f>
        <v>2000</v>
      </c>
    </row>
    <row r="320" spans="1:44" x14ac:dyDescent="0.25">
      <c r="A320" s="49"/>
      <c r="B320" s="11">
        <f t="shared" si="107"/>
        <v>318</v>
      </c>
      <c r="C320" s="3">
        <f t="shared" si="108"/>
        <v>7624602.2666666508</v>
      </c>
      <c r="D320" s="3">
        <f t="shared" si="109"/>
        <v>41380</v>
      </c>
      <c r="E320" s="3">
        <f>IF(D320&gt;0,(IF(D320&lt;Dati!$B$46,D320*Dati!$B$47,Dati!$B$46*Dati!$B$47)+IF(IF(D320-Dati!$B$46&gt;0,D320-Dati!$B$46,0)&lt;(Dati!$C$46-Dati!$B$46),IF(D320-Dati!$B$46&gt;0,D320-Dati!$B$46,0)*Dati!$C$47,(Dati!$C$46-Dati!$B$46)*Dati!$C$47)+IF(IF(D320-Dati!$C$46&gt;0,D320-Dati!$C$46,0)&lt;(Dati!$D$46-Dati!$C$46),IF(D320-Dati!$C$46&gt;0,D320-Dati!$C$46,0)*Dati!$D$47,(Dati!$D$46-Dati!$C$46)*Dati!$D$47)+IF(IF(D320-Dati!$D$46&gt;0,D320-Dati!$D$46,0)&lt;(Dati!$E$46-Dati!$D$46),IF(D320-Dati!$D$46&gt;0,D320-Dati!$D$46,0)*Dati!$E$47,(Dati!$E$46-Dati!$D$46)*Dati!$E$47)+IF(D320-Dati!$E$46&gt;0,D320-Dati!$E$46,0)*Dati!$F$47),0)</f>
        <v>17224.233333333334</v>
      </c>
      <c r="F320" s="3">
        <f t="shared" si="104"/>
        <v>24155.766666666666</v>
      </c>
      <c r="G320" s="39">
        <f t="shared" si="119"/>
        <v>1</v>
      </c>
      <c r="H320" s="39">
        <f t="shared" si="119"/>
        <v>0</v>
      </c>
      <c r="I320" s="39">
        <f t="shared" si="119"/>
        <v>0</v>
      </c>
      <c r="J320" s="39">
        <f t="shared" si="119"/>
        <v>0</v>
      </c>
      <c r="K320" s="37">
        <f>G320*Dati!$F$9+H320*Dati!$F$10+I320*Dati!$F$11+Simulazione!J320*Dati!$F$12</f>
        <v>450</v>
      </c>
      <c r="L320" s="37">
        <f>G320*Dati!$H$9+H320*Dati!$H$10+I320*Dati!$H$11+Simulazione!J320*Dati!$H$12</f>
        <v>1</v>
      </c>
      <c r="M320" s="9">
        <f>G320*Dati!$E$9+H320*Dati!$E$10+I320*Dati!$E$11+Simulazione!J320*Dati!$E$12</f>
        <v>8000</v>
      </c>
      <c r="N320" s="9">
        <f>IF(G320-G319=0,0,(G320-G319)*Dati!$J$9)+IF(H320-H319=0,0,(H320-H319)*Dati!$J$10)+IF(I320-I319=0,0,(I320-I319)*Dati!$J$11)+IF(J320-J319=0,0,(J320-J319)*Dati!$J$12)</f>
        <v>0</v>
      </c>
      <c r="O320" s="34">
        <f t="shared" si="125"/>
        <v>0</v>
      </c>
      <c r="P320" s="34">
        <f t="shared" si="125"/>
        <v>0</v>
      </c>
      <c r="Q320" s="34">
        <f t="shared" si="125"/>
        <v>0</v>
      </c>
      <c r="R320" s="34">
        <f t="shared" si="125"/>
        <v>1</v>
      </c>
      <c r="S320" s="40">
        <f t="shared" si="105"/>
        <v>1</v>
      </c>
      <c r="T320" s="43">
        <f t="shared" si="106"/>
        <v>1</v>
      </c>
      <c r="U320" s="3">
        <f>O320*Dati!$B$3+Simulazione!P320*Dati!$B$4+Simulazione!Q320*Dati!$B$5+Simulazione!R320*Dati!$B$6</f>
        <v>40000</v>
      </c>
      <c r="V320" s="35">
        <f>IF(R320*Dati!$Q$6&lt;K320,R320*Dati!$Q$6,K320)</f>
        <v>108</v>
      </c>
      <c r="W320" s="35">
        <f>IF(R320*Dati!$P$6+SUM(V320:V320)&lt;K320,R320*Dati!$P$6,K320-SUM(V320:V320))</f>
        <v>132</v>
      </c>
      <c r="X320" s="35">
        <f>IF(R320*Dati!$O$6+SUM(V320:W320)&lt;K320,R320*Dati!$O$6,K320-SUM(V320:W320))</f>
        <v>0</v>
      </c>
      <c r="Y320" s="35">
        <f>IF(R320*Dati!$N$6+SUM(V320:X320)&lt;K320,R320*Dati!$N$6,K320-SUM(V320:X320))</f>
        <v>0</v>
      </c>
      <c r="Z320" s="35">
        <f>IF($Q320*Dati!$Q$5+SUM(V320:Y320)&lt;$K320,$Q320*Dati!$Q$5,$K320-SUM(V320:Y320))</f>
        <v>0</v>
      </c>
      <c r="AA320" s="35">
        <f>IF($Q320*Dati!$P$5+SUM(V320:Z320)&lt;$K320,$Q320*Dati!$P$5,$K320-SUM(V320:Z320))</f>
        <v>0</v>
      </c>
      <c r="AB320" s="35">
        <f>IF($Q320*Dati!$O$5+SUM(V320:AA320)&lt;$K320,$Q320*Dati!$O$5,$K320-SUM(V320:AA320))</f>
        <v>0</v>
      </c>
      <c r="AC320" s="35">
        <f>IF($Q320*Dati!$N$5+SUM(V320:AB320)&lt;$K320,$Q320*Dati!$N$5,$K320-SUM(V320:AB320))</f>
        <v>0</v>
      </c>
      <c r="AD320" s="35">
        <f>IF($P320*Dati!$Q$4+SUM(V320:AC320)&lt;$K320,$P320*Dati!$Q$4,$K320-SUM(V320:AC320))</f>
        <v>0</v>
      </c>
      <c r="AE320" s="35">
        <f>IF($P320*Dati!$P$4+SUM(V320:AD320)&lt;$K320,$P320*Dati!$P$4,$K320-SUM(V320:AD320))</f>
        <v>0</v>
      </c>
      <c r="AF320" s="35">
        <f>IF($P320*Dati!$O$4+SUM(V320:AE320)&lt;$K320,$P320*Dati!$O$4,$K320-SUM(V320:AE320))</f>
        <v>0</v>
      </c>
      <c r="AG320" s="35">
        <f>IF($P320*Dati!$N$4+SUM(V320:AF320)&lt;$K320,$P320*Dati!$N$4,$K320-SUM(V320:AF320))</f>
        <v>0</v>
      </c>
      <c r="AH320" s="35">
        <f>IF($O320*Dati!$Q$3+SUM(V320:AG320)&lt;$K320,$O320*Dati!$Q$3,$K320-SUM(V320:AG320))</f>
        <v>0</v>
      </c>
      <c r="AI320" s="35">
        <f>IF($O320*Dati!$P$3+SUM(V320:AH320)&lt;$K320,$O320*Dati!$P$3,$K320-SUM(V320:AH320))</f>
        <v>0</v>
      </c>
      <c r="AJ320" s="35">
        <f>IF($O320*Dati!$O$3+SUM(V320:AI320)&lt;$K320,$O320*Dati!$O$3,$K320-SUM(V320:AI320))</f>
        <v>0</v>
      </c>
      <c r="AK320" s="35">
        <f>IF($O320*Dati!$N$3+SUM(V320:AJ320)&lt;$K320,$O320*Dati!$N$3,$K320-SUM(V320:AJ320))</f>
        <v>0</v>
      </c>
      <c r="AL320" s="35">
        <f t="shared" si="120"/>
        <v>240</v>
      </c>
      <c r="AM320" s="3">
        <f>(V320*Dati!$U$6+W320*Dati!$T$6+X320*Dati!$S$6+Y320*Dati!$R$6)+(Z320*Dati!$U$5+AA320*Dati!$T$5+AB320*Dati!$S$5+AC320*Dati!$R$5)+(AD320*Dati!$U$4+AE320*Dati!$T$4+AF320*Dati!$S$4+AG320*Dati!$R$4)+(AH320*Dati!$U$3+AI320*Dati!$T$3+AJ320*Dati!$S$3+AK320*Dati!$R$3)</f>
        <v>91380</v>
      </c>
      <c r="AN320" s="34">
        <f t="shared" si="121"/>
        <v>1</v>
      </c>
      <c r="AO320" s="34">
        <f t="shared" si="122"/>
        <v>0</v>
      </c>
      <c r="AP320" s="34">
        <f t="shared" si="123"/>
        <v>0</v>
      </c>
      <c r="AQ320" s="34">
        <f t="shared" si="124"/>
        <v>0</v>
      </c>
      <c r="AR320" s="6">
        <f>AN320*Dati!$B$21+AO320*Dati!$B$22+AP320*Dati!$B$23+AQ320*Dati!$B$24</f>
        <v>2000</v>
      </c>
    </row>
    <row r="321" spans="1:44" x14ac:dyDescent="0.25">
      <c r="A321" s="49"/>
      <c r="B321" s="11">
        <f t="shared" si="107"/>
        <v>319</v>
      </c>
      <c r="C321" s="3">
        <f t="shared" si="108"/>
        <v>7648758.0333333174</v>
      </c>
      <c r="D321" s="3">
        <f t="shared" si="109"/>
        <v>41380</v>
      </c>
      <c r="E321" s="3">
        <f>IF(D321&gt;0,(IF(D321&lt;Dati!$B$46,D321*Dati!$B$47,Dati!$B$46*Dati!$B$47)+IF(IF(D321-Dati!$B$46&gt;0,D321-Dati!$B$46,0)&lt;(Dati!$C$46-Dati!$B$46),IF(D321-Dati!$B$46&gt;0,D321-Dati!$B$46,0)*Dati!$C$47,(Dati!$C$46-Dati!$B$46)*Dati!$C$47)+IF(IF(D321-Dati!$C$46&gt;0,D321-Dati!$C$46,0)&lt;(Dati!$D$46-Dati!$C$46),IF(D321-Dati!$C$46&gt;0,D321-Dati!$C$46,0)*Dati!$D$47,(Dati!$D$46-Dati!$C$46)*Dati!$D$47)+IF(IF(D321-Dati!$D$46&gt;0,D321-Dati!$D$46,0)&lt;(Dati!$E$46-Dati!$D$46),IF(D321-Dati!$D$46&gt;0,D321-Dati!$D$46,0)*Dati!$E$47,(Dati!$E$46-Dati!$D$46)*Dati!$E$47)+IF(D321-Dati!$E$46&gt;0,D321-Dati!$E$46,0)*Dati!$F$47),0)</f>
        <v>17224.233333333334</v>
      </c>
      <c r="F321" s="3">
        <f t="shared" si="104"/>
        <v>24155.766666666666</v>
      </c>
      <c r="G321" s="39">
        <f t="shared" si="119"/>
        <v>1</v>
      </c>
      <c r="H321" s="39">
        <f t="shared" si="119"/>
        <v>0</v>
      </c>
      <c r="I321" s="39">
        <f t="shared" si="119"/>
        <v>0</v>
      </c>
      <c r="J321" s="39">
        <f t="shared" si="119"/>
        <v>0</v>
      </c>
      <c r="K321" s="37">
        <f>G321*Dati!$F$9+H321*Dati!$F$10+I321*Dati!$F$11+Simulazione!J321*Dati!$F$12</f>
        <v>450</v>
      </c>
      <c r="L321" s="37">
        <f>G321*Dati!$H$9+H321*Dati!$H$10+I321*Dati!$H$11+Simulazione!J321*Dati!$H$12</f>
        <v>1</v>
      </c>
      <c r="M321" s="9">
        <f>G321*Dati!$E$9+H321*Dati!$E$10+I321*Dati!$E$11+Simulazione!J321*Dati!$E$12</f>
        <v>8000</v>
      </c>
      <c r="N321" s="9">
        <f>IF(G321-G320=0,0,(G321-G320)*Dati!$J$9)+IF(H321-H320=0,0,(H321-H320)*Dati!$J$10)+IF(I321-I320=0,0,(I321-I320)*Dati!$J$11)+IF(J321-J320=0,0,(J321-J320)*Dati!$J$12)</f>
        <v>0</v>
      </c>
      <c r="O321" s="34">
        <f t="shared" si="125"/>
        <v>0</v>
      </c>
      <c r="P321" s="34">
        <f t="shared" si="125"/>
        <v>0</v>
      </c>
      <c r="Q321" s="34">
        <f t="shared" si="125"/>
        <v>0</v>
      </c>
      <c r="R321" s="34">
        <f t="shared" si="125"/>
        <v>1</v>
      </c>
      <c r="S321" s="40">
        <f t="shared" si="105"/>
        <v>1</v>
      </c>
      <c r="T321" s="43">
        <f t="shared" si="106"/>
        <v>1</v>
      </c>
      <c r="U321" s="3">
        <f>O321*Dati!$B$3+Simulazione!P321*Dati!$B$4+Simulazione!Q321*Dati!$B$5+Simulazione!R321*Dati!$B$6</f>
        <v>40000</v>
      </c>
      <c r="V321" s="35">
        <f>IF(R321*Dati!$Q$6&lt;K321,R321*Dati!$Q$6,K321)</f>
        <v>108</v>
      </c>
      <c r="W321" s="35">
        <f>IF(R321*Dati!$P$6+SUM(V321:V321)&lt;K321,R321*Dati!$P$6,K321-SUM(V321:V321))</f>
        <v>132</v>
      </c>
      <c r="X321" s="35">
        <f>IF(R321*Dati!$O$6+SUM(V321:W321)&lt;K321,R321*Dati!$O$6,K321-SUM(V321:W321))</f>
        <v>0</v>
      </c>
      <c r="Y321" s="35">
        <f>IF(R321*Dati!$N$6+SUM(V321:X321)&lt;K321,R321*Dati!$N$6,K321-SUM(V321:X321))</f>
        <v>0</v>
      </c>
      <c r="Z321" s="35">
        <f>IF($Q321*Dati!$Q$5+SUM(V321:Y321)&lt;$K321,$Q321*Dati!$Q$5,$K321-SUM(V321:Y321))</f>
        <v>0</v>
      </c>
      <c r="AA321" s="35">
        <f>IF($Q321*Dati!$P$5+SUM(V321:Z321)&lt;$K321,$Q321*Dati!$P$5,$K321-SUM(V321:Z321))</f>
        <v>0</v>
      </c>
      <c r="AB321" s="35">
        <f>IF($Q321*Dati!$O$5+SUM(V321:AA321)&lt;$K321,$Q321*Dati!$O$5,$K321-SUM(V321:AA321))</f>
        <v>0</v>
      </c>
      <c r="AC321" s="35">
        <f>IF($Q321*Dati!$N$5+SUM(V321:AB321)&lt;$K321,$Q321*Dati!$N$5,$K321-SUM(V321:AB321))</f>
        <v>0</v>
      </c>
      <c r="AD321" s="35">
        <f>IF($P321*Dati!$Q$4+SUM(V321:AC321)&lt;$K321,$P321*Dati!$Q$4,$K321-SUM(V321:AC321))</f>
        <v>0</v>
      </c>
      <c r="AE321" s="35">
        <f>IF($P321*Dati!$P$4+SUM(V321:AD321)&lt;$K321,$P321*Dati!$P$4,$K321-SUM(V321:AD321))</f>
        <v>0</v>
      </c>
      <c r="AF321" s="35">
        <f>IF($P321*Dati!$O$4+SUM(V321:AE321)&lt;$K321,$P321*Dati!$O$4,$K321-SUM(V321:AE321))</f>
        <v>0</v>
      </c>
      <c r="AG321" s="35">
        <f>IF($P321*Dati!$N$4+SUM(V321:AF321)&lt;$K321,$P321*Dati!$N$4,$K321-SUM(V321:AF321))</f>
        <v>0</v>
      </c>
      <c r="AH321" s="35">
        <f>IF($O321*Dati!$Q$3+SUM(V321:AG321)&lt;$K321,$O321*Dati!$Q$3,$K321-SUM(V321:AG321))</f>
        <v>0</v>
      </c>
      <c r="AI321" s="35">
        <f>IF($O321*Dati!$P$3+SUM(V321:AH321)&lt;$K321,$O321*Dati!$P$3,$K321-SUM(V321:AH321))</f>
        <v>0</v>
      </c>
      <c r="AJ321" s="35">
        <f>IF($O321*Dati!$O$3+SUM(V321:AI321)&lt;$K321,$O321*Dati!$O$3,$K321-SUM(V321:AI321))</f>
        <v>0</v>
      </c>
      <c r="AK321" s="35">
        <f>IF($O321*Dati!$N$3+SUM(V321:AJ321)&lt;$K321,$O321*Dati!$N$3,$K321-SUM(V321:AJ321))</f>
        <v>0</v>
      </c>
      <c r="AL321" s="35">
        <f t="shared" si="120"/>
        <v>240</v>
      </c>
      <c r="AM321" s="3">
        <f>(V321*Dati!$U$6+W321*Dati!$T$6+X321*Dati!$S$6+Y321*Dati!$R$6)+(Z321*Dati!$U$5+AA321*Dati!$T$5+AB321*Dati!$S$5+AC321*Dati!$R$5)+(AD321*Dati!$U$4+AE321*Dati!$T$4+AF321*Dati!$S$4+AG321*Dati!$R$4)+(AH321*Dati!$U$3+AI321*Dati!$T$3+AJ321*Dati!$S$3+AK321*Dati!$R$3)</f>
        <v>91380</v>
      </c>
      <c r="AN321" s="34">
        <f t="shared" si="121"/>
        <v>1</v>
      </c>
      <c r="AO321" s="34">
        <f t="shared" si="122"/>
        <v>0</v>
      </c>
      <c r="AP321" s="34">
        <f t="shared" si="123"/>
        <v>0</v>
      </c>
      <c r="AQ321" s="34">
        <f t="shared" si="124"/>
        <v>0</v>
      </c>
      <c r="AR321" s="6">
        <f>AN321*Dati!$B$21+AO321*Dati!$B$22+AP321*Dati!$B$23+AQ321*Dati!$B$24</f>
        <v>2000</v>
      </c>
    </row>
    <row r="322" spans="1:44" x14ac:dyDescent="0.25">
      <c r="A322" s="49"/>
      <c r="B322" s="11">
        <f t="shared" si="107"/>
        <v>320</v>
      </c>
      <c r="C322" s="3">
        <f t="shared" si="108"/>
        <v>7672913.799999984</v>
      </c>
      <c r="D322" s="3">
        <f t="shared" si="109"/>
        <v>41380</v>
      </c>
      <c r="E322" s="3">
        <f>IF(D322&gt;0,(IF(D322&lt;Dati!$B$46,D322*Dati!$B$47,Dati!$B$46*Dati!$B$47)+IF(IF(D322-Dati!$B$46&gt;0,D322-Dati!$B$46,0)&lt;(Dati!$C$46-Dati!$B$46),IF(D322-Dati!$B$46&gt;0,D322-Dati!$B$46,0)*Dati!$C$47,(Dati!$C$46-Dati!$B$46)*Dati!$C$47)+IF(IF(D322-Dati!$C$46&gt;0,D322-Dati!$C$46,0)&lt;(Dati!$D$46-Dati!$C$46),IF(D322-Dati!$C$46&gt;0,D322-Dati!$C$46,0)*Dati!$D$47,(Dati!$D$46-Dati!$C$46)*Dati!$D$47)+IF(IF(D322-Dati!$D$46&gt;0,D322-Dati!$D$46,0)&lt;(Dati!$E$46-Dati!$D$46),IF(D322-Dati!$D$46&gt;0,D322-Dati!$D$46,0)*Dati!$E$47,(Dati!$E$46-Dati!$D$46)*Dati!$E$47)+IF(D322-Dati!$E$46&gt;0,D322-Dati!$E$46,0)*Dati!$F$47),0)</f>
        <v>17224.233333333334</v>
      </c>
      <c r="F322" s="3">
        <f t="shared" si="104"/>
        <v>24155.766666666666</v>
      </c>
      <c r="G322" s="39">
        <f t="shared" si="119"/>
        <v>1</v>
      </c>
      <c r="H322" s="39">
        <f t="shared" si="119"/>
        <v>0</v>
      </c>
      <c r="I322" s="39">
        <f t="shared" si="119"/>
        <v>0</v>
      </c>
      <c r="J322" s="39">
        <f t="shared" si="119"/>
        <v>0</v>
      </c>
      <c r="K322" s="37">
        <f>G322*Dati!$F$9+H322*Dati!$F$10+I322*Dati!$F$11+Simulazione!J322*Dati!$F$12</f>
        <v>450</v>
      </c>
      <c r="L322" s="37">
        <f>G322*Dati!$H$9+H322*Dati!$H$10+I322*Dati!$H$11+Simulazione!J322*Dati!$H$12</f>
        <v>1</v>
      </c>
      <c r="M322" s="9">
        <f>G322*Dati!$E$9+H322*Dati!$E$10+I322*Dati!$E$11+Simulazione!J322*Dati!$E$12</f>
        <v>8000</v>
      </c>
      <c r="N322" s="9">
        <f>IF(G322-G321=0,0,(G322-G321)*Dati!$J$9)+IF(H322-H321=0,0,(H322-H321)*Dati!$J$10)+IF(I322-I321=0,0,(I322-I321)*Dati!$J$11)+IF(J322-J321=0,0,(J322-J321)*Dati!$J$12)</f>
        <v>0</v>
      </c>
      <c r="O322" s="34">
        <f t="shared" si="125"/>
        <v>0</v>
      </c>
      <c r="P322" s="34">
        <f t="shared" si="125"/>
        <v>0</v>
      </c>
      <c r="Q322" s="34">
        <f t="shared" si="125"/>
        <v>0</v>
      </c>
      <c r="R322" s="34">
        <f t="shared" si="125"/>
        <v>1</v>
      </c>
      <c r="S322" s="40">
        <f t="shared" si="105"/>
        <v>1</v>
      </c>
      <c r="T322" s="43">
        <f t="shared" si="106"/>
        <v>1</v>
      </c>
      <c r="U322" s="3">
        <f>O322*Dati!$B$3+Simulazione!P322*Dati!$B$4+Simulazione!Q322*Dati!$B$5+Simulazione!R322*Dati!$B$6</f>
        <v>40000</v>
      </c>
      <c r="V322" s="35">
        <f>IF(R322*Dati!$Q$6&lt;K322,R322*Dati!$Q$6,K322)</f>
        <v>108</v>
      </c>
      <c r="W322" s="35">
        <f>IF(R322*Dati!$P$6+SUM(V322:V322)&lt;K322,R322*Dati!$P$6,K322-SUM(V322:V322))</f>
        <v>132</v>
      </c>
      <c r="X322" s="35">
        <f>IF(R322*Dati!$O$6+SUM(V322:W322)&lt;K322,R322*Dati!$O$6,K322-SUM(V322:W322))</f>
        <v>0</v>
      </c>
      <c r="Y322" s="35">
        <f>IF(R322*Dati!$N$6+SUM(V322:X322)&lt;K322,R322*Dati!$N$6,K322-SUM(V322:X322))</f>
        <v>0</v>
      </c>
      <c r="Z322" s="35">
        <f>IF($Q322*Dati!$Q$5+SUM(V322:Y322)&lt;$K322,$Q322*Dati!$Q$5,$K322-SUM(V322:Y322))</f>
        <v>0</v>
      </c>
      <c r="AA322" s="35">
        <f>IF($Q322*Dati!$P$5+SUM(V322:Z322)&lt;$K322,$Q322*Dati!$P$5,$K322-SUM(V322:Z322))</f>
        <v>0</v>
      </c>
      <c r="AB322" s="35">
        <f>IF($Q322*Dati!$O$5+SUM(V322:AA322)&lt;$K322,$Q322*Dati!$O$5,$K322-SUM(V322:AA322))</f>
        <v>0</v>
      </c>
      <c r="AC322" s="35">
        <f>IF($Q322*Dati!$N$5+SUM(V322:AB322)&lt;$K322,$Q322*Dati!$N$5,$K322-SUM(V322:AB322))</f>
        <v>0</v>
      </c>
      <c r="AD322" s="35">
        <f>IF($P322*Dati!$Q$4+SUM(V322:AC322)&lt;$K322,$P322*Dati!$Q$4,$K322-SUM(V322:AC322))</f>
        <v>0</v>
      </c>
      <c r="AE322" s="35">
        <f>IF($P322*Dati!$P$4+SUM(V322:AD322)&lt;$K322,$P322*Dati!$P$4,$K322-SUM(V322:AD322))</f>
        <v>0</v>
      </c>
      <c r="AF322" s="35">
        <f>IF($P322*Dati!$O$4+SUM(V322:AE322)&lt;$K322,$P322*Dati!$O$4,$K322-SUM(V322:AE322))</f>
        <v>0</v>
      </c>
      <c r="AG322" s="35">
        <f>IF($P322*Dati!$N$4+SUM(V322:AF322)&lt;$K322,$P322*Dati!$N$4,$K322-SUM(V322:AF322))</f>
        <v>0</v>
      </c>
      <c r="AH322" s="35">
        <f>IF($O322*Dati!$Q$3+SUM(V322:AG322)&lt;$K322,$O322*Dati!$Q$3,$K322-SUM(V322:AG322))</f>
        <v>0</v>
      </c>
      <c r="AI322" s="35">
        <f>IF($O322*Dati!$P$3+SUM(V322:AH322)&lt;$K322,$O322*Dati!$P$3,$K322-SUM(V322:AH322))</f>
        <v>0</v>
      </c>
      <c r="AJ322" s="35">
        <f>IF($O322*Dati!$O$3+SUM(V322:AI322)&lt;$K322,$O322*Dati!$O$3,$K322-SUM(V322:AI322))</f>
        <v>0</v>
      </c>
      <c r="AK322" s="35">
        <f>IF($O322*Dati!$N$3+SUM(V322:AJ322)&lt;$K322,$O322*Dati!$N$3,$K322-SUM(V322:AJ322))</f>
        <v>0</v>
      </c>
      <c r="AL322" s="35">
        <f t="shared" si="120"/>
        <v>240</v>
      </c>
      <c r="AM322" s="3">
        <f>(V322*Dati!$U$6+W322*Dati!$T$6+X322*Dati!$S$6+Y322*Dati!$R$6)+(Z322*Dati!$U$5+AA322*Dati!$T$5+AB322*Dati!$S$5+AC322*Dati!$R$5)+(AD322*Dati!$U$4+AE322*Dati!$T$4+AF322*Dati!$S$4+AG322*Dati!$R$4)+(AH322*Dati!$U$3+AI322*Dati!$T$3+AJ322*Dati!$S$3+AK322*Dati!$R$3)</f>
        <v>91380</v>
      </c>
      <c r="AN322" s="34">
        <f t="shared" si="121"/>
        <v>1</v>
      </c>
      <c r="AO322" s="34">
        <f t="shared" si="122"/>
        <v>0</v>
      </c>
      <c r="AP322" s="34">
        <f t="shared" si="123"/>
        <v>0</v>
      </c>
      <c r="AQ322" s="34">
        <f t="shared" si="124"/>
        <v>0</v>
      </c>
      <c r="AR322" s="6">
        <f>AN322*Dati!$B$21+AO322*Dati!$B$22+AP322*Dati!$B$23+AQ322*Dati!$B$24</f>
        <v>2000</v>
      </c>
    </row>
    <row r="323" spans="1:44" x14ac:dyDescent="0.25">
      <c r="A323" s="49"/>
      <c r="B323" s="11">
        <f t="shared" si="107"/>
        <v>321</v>
      </c>
      <c r="C323" s="3">
        <f t="shared" si="108"/>
        <v>7697069.5666666506</v>
      </c>
      <c r="D323" s="3">
        <f t="shared" si="109"/>
        <v>41380</v>
      </c>
      <c r="E323" s="3">
        <f>IF(D323&gt;0,(IF(D323&lt;Dati!$B$46,D323*Dati!$B$47,Dati!$B$46*Dati!$B$47)+IF(IF(D323-Dati!$B$46&gt;0,D323-Dati!$B$46,0)&lt;(Dati!$C$46-Dati!$B$46),IF(D323-Dati!$B$46&gt;0,D323-Dati!$B$46,0)*Dati!$C$47,(Dati!$C$46-Dati!$B$46)*Dati!$C$47)+IF(IF(D323-Dati!$C$46&gt;0,D323-Dati!$C$46,0)&lt;(Dati!$D$46-Dati!$C$46),IF(D323-Dati!$C$46&gt;0,D323-Dati!$C$46,0)*Dati!$D$47,(Dati!$D$46-Dati!$C$46)*Dati!$D$47)+IF(IF(D323-Dati!$D$46&gt;0,D323-Dati!$D$46,0)&lt;(Dati!$E$46-Dati!$D$46),IF(D323-Dati!$D$46&gt;0,D323-Dati!$D$46,0)*Dati!$E$47,(Dati!$E$46-Dati!$D$46)*Dati!$E$47)+IF(D323-Dati!$E$46&gt;0,D323-Dati!$E$46,0)*Dati!$F$47),0)</f>
        <v>17224.233333333334</v>
      </c>
      <c r="F323" s="3">
        <f t="shared" si="104"/>
        <v>24155.766666666666</v>
      </c>
      <c r="G323" s="39">
        <f t="shared" si="119"/>
        <v>1</v>
      </c>
      <c r="H323" s="39">
        <f t="shared" si="119"/>
        <v>0</v>
      </c>
      <c r="I323" s="39">
        <f t="shared" si="119"/>
        <v>0</v>
      </c>
      <c r="J323" s="39">
        <f t="shared" si="119"/>
        <v>0</v>
      </c>
      <c r="K323" s="37">
        <f>G323*Dati!$F$9+H323*Dati!$F$10+I323*Dati!$F$11+Simulazione!J323*Dati!$F$12</f>
        <v>450</v>
      </c>
      <c r="L323" s="37">
        <f>G323*Dati!$H$9+H323*Dati!$H$10+I323*Dati!$H$11+Simulazione!J323*Dati!$H$12</f>
        <v>1</v>
      </c>
      <c r="M323" s="9">
        <f>G323*Dati!$E$9+H323*Dati!$E$10+I323*Dati!$E$11+Simulazione!J323*Dati!$E$12</f>
        <v>8000</v>
      </c>
      <c r="N323" s="9">
        <f>IF(G323-G322=0,0,(G323-G322)*Dati!$J$9)+IF(H323-H322=0,0,(H323-H322)*Dati!$J$10)+IF(I323-I322=0,0,(I323-I322)*Dati!$J$11)+IF(J323-J322=0,0,(J323-J322)*Dati!$J$12)</f>
        <v>0</v>
      </c>
      <c r="O323" s="34">
        <f t="shared" si="125"/>
        <v>0</v>
      </c>
      <c r="P323" s="34">
        <f t="shared" si="125"/>
        <v>0</v>
      </c>
      <c r="Q323" s="34">
        <f t="shared" si="125"/>
        <v>0</v>
      </c>
      <c r="R323" s="34">
        <f t="shared" si="125"/>
        <v>1</v>
      </c>
      <c r="S323" s="40">
        <f t="shared" si="105"/>
        <v>1</v>
      </c>
      <c r="T323" s="43">
        <f t="shared" si="106"/>
        <v>1</v>
      </c>
      <c r="U323" s="3">
        <f>O323*Dati!$B$3+Simulazione!P323*Dati!$B$4+Simulazione!Q323*Dati!$B$5+Simulazione!R323*Dati!$B$6</f>
        <v>40000</v>
      </c>
      <c r="V323" s="35">
        <f>IF(R323*Dati!$Q$6&lt;K323,R323*Dati!$Q$6,K323)</f>
        <v>108</v>
      </c>
      <c r="W323" s="35">
        <f>IF(R323*Dati!$P$6+SUM(V323:V323)&lt;K323,R323*Dati!$P$6,K323-SUM(V323:V323))</f>
        <v>132</v>
      </c>
      <c r="X323" s="35">
        <f>IF(R323*Dati!$O$6+SUM(V323:W323)&lt;K323,R323*Dati!$O$6,K323-SUM(V323:W323))</f>
        <v>0</v>
      </c>
      <c r="Y323" s="35">
        <f>IF(R323*Dati!$N$6+SUM(V323:X323)&lt;K323,R323*Dati!$N$6,K323-SUM(V323:X323))</f>
        <v>0</v>
      </c>
      <c r="Z323" s="35">
        <f>IF($Q323*Dati!$Q$5+SUM(V323:Y323)&lt;$K323,$Q323*Dati!$Q$5,$K323-SUM(V323:Y323))</f>
        <v>0</v>
      </c>
      <c r="AA323" s="35">
        <f>IF($Q323*Dati!$P$5+SUM(V323:Z323)&lt;$K323,$Q323*Dati!$P$5,$K323-SUM(V323:Z323))</f>
        <v>0</v>
      </c>
      <c r="AB323" s="35">
        <f>IF($Q323*Dati!$O$5+SUM(V323:AA323)&lt;$K323,$Q323*Dati!$O$5,$K323-SUM(V323:AA323))</f>
        <v>0</v>
      </c>
      <c r="AC323" s="35">
        <f>IF($Q323*Dati!$N$5+SUM(V323:AB323)&lt;$K323,$Q323*Dati!$N$5,$K323-SUM(V323:AB323))</f>
        <v>0</v>
      </c>
      <c r="AD323" s="35">
        <f>IF($P323*Dati!$Q$4+SUM(V323:AC323)&lt;$K323,$P323*Dati!$Q$4,$K323-SUM(V323:AC323))</f>
        <v>0</v>
      </c>
      <c r="AE323" s="35">
        <f>IF($P323*Dati!$P$4+SUM(V323:AD323)&lt;$K323,$P323*Dati!$P$4,$K323-SUM(V323:AD323))</f>
        <v>0</v>
      </c>
      <c r="AF323" s="35">
        <f>IF($P323*Dati!$O$4+SUM(V323:AE323)&lt;$K323,$P323*Dati!$O$4,$K323-SUM(V323:AE323))</f>
        <v>0</v>
      </c>
      <c r="AG323" s="35">
        <f>IF($P323*Dati!$N$4+SUM(V323:AF323)&lt;$K323,$P323*Dati!$N$4,$K323-SUM(V323:AF323))</f>
        <v>0</v>
      </c>
      <c r="AH323" s="35">
        <f>IF($O323*Dati!$Q$3+SUM(V323:AG323)&lt;$K323,$O323*Dati!$Q$3,$K323-SUM(V323:AG323))</f>
        <v>0</v>
      </c>
      <c r="AI323" s="35">
        <f>IF($O323*Dati!$P$3+SUM(V323:AH323)&lt;$K323,$O323*Dati!$P$3,$K323-SUM(V323:AH323))</f>
        <v>0</v>
      </c>
      <c r="AJ323" s="35">
        <f>IF($O323*Dati!$O$3+SUM(V323:AI323)&lt;$K323,$O323*Dati!$O$3,$K323-SUM(V323:AI323))</f>
        <v>0</v>
      </c>
      <c r="AK323" s="35">
        <f>IF($O323*Dati!$N$3+SUM(V323:AJ323)&lt;$K323,$O323*Dati!$N$3,$K323-SUM(V323:AJ323))</f>
        <v>0</v>
      </c>
      <c r="AL323" s="35">
        <f t="shared" si="120"/>
        <v>240</v>
      </c>
      <c r="AM323" s="3">
        <f>(V323*Dati!$U$6+W323*Dati!$T$6+X323*Dati!$S$6+Y323*Dati!$R$6)+(Z323*Dati!$U$5+AA323*Dati!$T$5+AB323*Dati!$S$5+AC323*Dati!$R$5)+(AD323*Dati!$U$4+AE323*Dati!$T$4+AF323*Dati!$S$4+AG323*Dati!$R$4)+(AH323*Dati!$U$3+AI323*Dati!$T$3+AJ323*Dati!$S$3+AK323*Dati!$R$3)</f>
        <v>91380</v>
      </c>
      <c r="AN323" s="34">
        <f t="shared" si="121"/>
        <v>1</v>
      </c>
      <c r="AO323" s="34">
        <f t="shared" si="122"/>
        <v>0</v>
      </c>
      <c r="AP323" s="34">
        <f t="shared" si="123"/>
        <v>0</v>
      </c>
      <c r="AQ323" s="34">
        <f t="shared" si="124"/>
        <v>0</v>
      </c>
      <c r="AR323" s="6">
        <f>AN323*Dati!$B$21+AO323*Dati!$B$22+AP323*Dati!$B$23+AQ323*Dati!$B$24</f>
        <v>2000</v>
      </c>
    </row>
    <row r="324" spans="1:44" x14ac:dyDescent="0.25">
      <c r="A324" s="49"/>
      <c r="B324" s="11">
        <f t="shared" si="107"/>
        <v>322</v>
      </c>
      <c r="C324" s="3">
        <f t="shared" si="108"/>
        <v>7721225.3333333172</v>
      </c>
      <c r="D324" s="3">
        <f t="shared" si="109"/>
        <v>41380</v>
      </c>
      <c r="E324" s="3">
        <f>IF(D324&gt;0,(IF(D324&lt;Dati!$B$46,D324*Dati!$B$47,Dati!$B$46*Dati!$B$47)+IF(IF(D324-Dati!$B$46&gt;0,D324-Dati!$B$46,0)&lt;(Dati!$C$46-Dati!$B$46),IF(D324-Dati!$B$46&gt;0,D324-Dati!$B$46,0)*Dati!$C$47,(Dati!$C$46-Dati!$B$46)*Dati!$C$47)+IF(IF(D324-Dati!$C$46&gt;0,D324-Dati!$C$46,0)&lt;(Dati!$D$46-Dati!$C$46),IF(D324-Dati!$C$46&gt;0,D324-Dati!$C$46,0)*Dati!$D$47,(Dati!$D$46-Dati!$C$46)*Dati!$D$47)+IF(IF(D324-Dati!$D$46&gt;0,D324-Dati!$D$46,0)&lt;(Dati!$E$46-Dati!$D$46),IF(D324-Dati!$D$46&gt;0,D324-Dati!$D$46,0)*Dati!$E$47,(Dati!$E$46-Dati!$D$46)*Dati!$E$47)+IF(D324-Dati!$E$46&gt;0,D324-Dati!$E$46,0)*Dati!$F$47),0)</f>
        <v>17224.233333333334</v>
      </c>
      <c r="F324" s="3">
        <f t="shared" ref="F324:F387" si="127">D324-E324</f>
        <v>24155.766666666666</v>
      </c>
      <c r="G324" s="39">
        <f t="shared" si="119"/>
        <v>1</v>
      </c>
      <c r="H324" s="39">
        <f t="shared" si="119"/>
        <v>0</v>
      </c>
      <c r="I324" s="39">
        <f t="shared" si="119"/>
        <v>0</v>
      </c>
      <c r="J324" s="39">
        <f t="shared" si="119"/>
        <v>0</v>
      </c>
      <c r="K324" s="37">
        <f>G324*Dati!$F$9+H324*Dati!$F$10+I324*Dati!$F$11+Simulazione!J324*Dati!$F$12</f>
        <v>450</v>
      </c>
      <c r="L324" s="37">
        <f>G324*Dati!$H$9+H324*Dati!$H$10+I324*Dati!$H$11+Simulazione!J324*Dati!$H$12</f>
        <v>1</v>
      </c>
      <c r="M324" s="9">
        <f>G324*Dati!$E$9+H324*Dati!$E$10+I324*Dati!$E$11+Simulazione!J324*Dati!$E$12</f>
        <v>8000</v>
      </c>
      <c r="N324" s="9">
        <f>IF(G324-G323=0,0,(G324-G323)*Dati!$J$9)+IF(H324-H323=0,0,(H324-H323)*Dati!$J$10)+IF(I324-I323=0,0,(I324-I323)*Dati!$J$11)+IF(J324-J323=0,0,(J324-J323)*Dati!$J$12)</f>
        <v>0</v>
      </c>
      <c r="O324" s="34">
        <f t="shared" si="125"/>
        <v>0</v>
      </c>
      <c r="P324" s="34">
        <f t="shared" si="125"/>
        <v>0</v>
      </c>
      <c r="Q324" s="34">
        <f t="shared" si="125"/>
        <v>0</v>
      </c>
      <c r="R324" s="34">
        <f t="shared" si="125"/>
        <v>1</v>
      </c>
      <c r="S324" s="40">
        <f t="shared" ref="S324:S387" si="128">IF(SUM(O324:R324)&lt;=L324,SUM(O324:R324),"NO")</f>
        <v>1</v>
      </c>
      <c r="T324" s="43">
        <f t="shared" ref="T324:T387" si="129">IF(S324="NO",1,SUM(O324:R324)/L324)</f>
        <v>1</v>
      </c>
      <c r="U324" s="3">
        <f>O324*Dati!$B$3+Simulazione!P324*Dati!$B$4+Simulazione!Q324*Dati!$B$5+Simulazione!R324*Dati!$B$6</f>
        <v>40000</v>
      </c>
      <c r="V324" s="35">
        <f>IF(R324*Dati!$Q$6&lt;K324,R324*Dati!$Q$6,K324)</f>
        <v>108</v>
      </c>
      <c r="W324" s="35">
        <f>IF(R324*Dati!$P$6+SUM(V324:V324)&lt;K324,R324*Dati!$P$6,K324-SUM(V324:V324))</f>
        <v>132</v>
      </c>
      <c r="X324" s="35">
        <f>IF(R324*Dati!$O$6+SUM(V324:W324)&lt;K324,R324*Dati!$O$6,K324-SUM(V324:W324))</f>
        <v>0</v>
      </c>
      <c r="Y324" s="35">
        <f>IF(R324*Dati!$N$6+SUM(V324:X324)&lt;K324,R324*Dati!$N$6,K324-SUM(V324:X324))</f>
        <v>0</v>
      </c>
      <c r="Z324" s="35">
        <f>IF($Q324*Dati!$Q$5+SUM(V324:Y324)&lt;$K324,$Q324*Dati!$Q$5,$K324-SUM(V324:Y324))</f>
        <v>0</v>
      </c>
      <c r="AA324" s="35">
        <f>IF($Q324*Dati!$P$5+SUM(V324:Z324)&lt;$K324,$Q324*Dati!$P$5,$K324-SUM(V324:Z324))</f>
        <v>0</v>
      </c>
      <c r="AB324" s="35">
        <f>IF($Q324*Dati!$O$5+SUM(V324:AA324)&lt;$K324,$Q324*Dati!$O$5,$K324-SUM(V324:AA324))</f>
        <v>0</v>
      </c>
      <c r="AC324" s="35">
        <f>IF($Q324*Dati!$N$5+SUM(V324:AB324)&lt;$K324,$Q324*Dati!$N$5,$K324-SUM(V324:AB324))</f>
        <v>0</v>
      </c>
      <c r="AD324" s="35">
        <f>IF($P324*Dati!$Q$4+SUM(V324:AC324)&lt;$K324,$P324*Dati!$Q$4,$K324-SUM(V324:AC324))</f>
        <v>0</v>
      </c>
      <c r="AE324" s="35">
        <f>IF($P324*Dati!$P$4+SUM(V324:AD324)&lt;$K324,$P324*Dati!$P$4,$K324-SUM(V324:AD324))</f>
        <v>0</v>
      </c>
      <c r="AF324" s="35">
        <f>IF($P324*Dati!$O$4+SUM(V324:AE324)&lt;$K324,$P324*Dati!$O$4,$K324-SUM(V324:AE324))</f>
        <v>0</v>
      </c>
      <c r="AG324" s="35">
        <f>IF($P324*Dati!$N$4+SUM(V324:AF324)&lt;$K324,$P324*Dati!$N$4,$K324-SUM(V324:AF324))</f>
        <v>0</v>
      </c>
      <c r="AH324" s="35">
        <f>IF($O324*Dati!$Q$3+SUM(V324:AG324)&lt;$K324,$O324*Dati!$Q$3,$K324-SUM(V324:AG324))</f>
        <v>0</v>
      </c>
      <c r="AI324" s="35">
        <f>IF($O324*Dati!$P$3+SUM(V324:AH324)&lt;$K324,$O324*Dati!$P$3,$K324-SUM(V324:AH324))</f>
        <v>0</v>
      </c>
      <c r="AJ324" s="35">
        <f>IF($O324*Dati!$O$3+SUM(V324:AI324)&lt;$K324,$O324*Dati!$O$3,$K324-SUM(V324:AI324))</f>
        <v>0</v>
      </c>
      <c r="AK324" s="35">
        <f>IF($O324*Dati!$N$3+SUM(V324:AJ324)&lt;$K324,$O324*Dati!$N$3,$K324-SUM(V324:AJ324))</f>
        <v>0</v>
      </c>
      <c r="AL324" s="35">
        <f t="shared" si="120"/>
        <v>240</v>
      </c>
      <c r="AM324" s="3">
        <f>(V324*Dati!$U$6+W324*Dati!$T$6+X324*Dati!$S$6+Y324*Dati!$R$6)+(Z324*Dati!$U$5+AA324*Dati!$T$5+AB324*Dati!$S$5+AC324*Dati!$R$5)+(AD324*Dati!$U$4+AE324*Dati!$T$4+AF324*Dati!$S$4+AG324*Dati!$R$4)+(AH324*Dati!$U$3+AI324*Dati!$T$3+AJ324*Dati!$S$3+AK324*Dati!$R$3)</f>
        <v>91380</v>
      </c>
      <c r="AN324" s="34">
        <f t="shared" si="121"/>
        <v>1</v>
      </c>
      <c r="AO324" s="34">
        <f t="shared" si="122"/>
        <v>0</v>
      </c>
      <c r="AP324" s="34">
        <f t="shared" si="123"/>
        <v>0</v>
      </c>
      <c r="AQ324" s="34">
        <f t="shared" si="124"/>
        <v>0</v>
      </c>
      <c r="AR324" s="6">
        <f>AN324*Dati!$B$21+AO324*Dati!$B$22+AP324*Dati!$B$23+AQ324*Dati!$B$24</f>
        <v>2000</v>
      </c>
    </row>
    <row r="325" spans="1:44" x14ac:dyDescent="0.25">
      <c r="A325" s="49"/>
      <c r="B325" s="11">
        <f t="shared" ref="B325:B388" si="130">B324+1</f>
        <v>323</v>
      </c>
      <c r="C325" s="3">
        <f t="shared" ref="C325:C388" si="131">IF(C324+F324&gt;-500000,C324+F324,"FALLITO")</f>
        <v>7745381.0999999838</v>
      </c>
      <c r="D325" s="3">
        <f t="shared" ref="D325:D388" si="132">+AM325-M325-U325-AR325-N325</f>
        <v>41380</v>
      </c>
      <c r="E325" s="3">
        <f>IF(D325&gt;0,(IF(D325&lt;Dati!$B$46,D325*Dati!$B$47,Dati!$B$46*Dati!$B$47)+IF(IF(D325-Dati!$B$46&gt;0,D325-Dati!$B$46,0)&lt;(Dati!$C$46-Dati!$B$46),IF(D325-Dati!$B$46&gt;0,D325-Dati!$B$46,0)*Dati!$C$47,(Dati!$C$46-Dati!$B$46)*Dati!$C$47)+IF(IF(D325-Dati!$C$46&gt;0,D325-Dati!$C$46,0)&lt;(Dati!$D$46-Dati!$C$46),IF(D325-Dati!$C$46&gt;0,D325-Dati!$C$46,0)*Dati!$D$47,(Dati!$D$46-Dati!$C$46)*Dati!$D$47)+IF(IF(D325-Dati!$D$46&gt;0,D325-Dati!$D$46,0)&lt;(Dati!$E$46-Dati!$D$46),IF(D325-Dati!$D$46&gt;0,D325-Dati!$D$46,0)*Dati!$E$47,(Dati!$E$46-Dati!$D$46)*Dati!$E$47)+IF(D325-Dati!$E$46&gt;0,D325-Dati!$E$46,0)*Dati!$F$47),0)</f>
        <v>17224.233333333334</v>
      </c>
      <c r="F325" s="3">
        <f t="shared" si="127"/>
        <v>24155.766666666666</v>
      </c>
      <c r="G325" s="39">
        <f t="shared" ref="G325:J340" si="133">G324</f>
        <v>1</v>
      </c>
      <c r="H325" s="39">
        <f t="shared" si="133"/>
        <v>0</v>
      </c>
      <c r="I325" s="39">
        <f t="shared" si="133"/>
        <v>0</v>
      </c>
      <c r="J325" s="39">
        <f t="shared" si="133"/>
        <v>0</v>
      </c>
      <c r="K325" s="37">
        <f>G325*Dati!$F$9+H325*Dati!$F$10+I325*Dati!$F$11+Simulazione!J325*Dati!$F$12</f>
        <v>450</v>
      </c>
      <c r="L325" s="37">
        <f>G325*Dati!$H$9+H325*Dati!$H$10+I325*Dati!$H$11+Simulazione!J325*Dati!$H$12</f>
        <v>1</v>
      </c>
      <c r="M325" s="9">
        <f>G325*Dati!$E$9+H325*Dati!$E$10+I325*Dati!$E$11+Simulazione!J325*Dati!$E$12</f>
        <v>8000</v>
      </c>
      <c r="N325" s="9">
        <f>IF(G325-G324=0,0,(G325-G324)*Dati!$J$9)+IF(H325-H324=0,0,(H325-H324)*Dati!$J$10)+IF(I325-I324=0,0,(I325-I324)*Dati!$J$11)+IF(J325-J324=0,0,(J325-J324)*Dati!$J$12)</f>
        <v>0</v>
      </c>
      <c r="O325" s="34">
        <f t="shared" si="125"/>
        <v>0</v>
      </c>
      <c r="P325" s="34">
        <f t="shared" si="125"/>
        <v>0</v>
      </c>
      <c r="Q325" s="34">
        <f t="shared" si="125"/>
        <v>0</v>
      </c>
      <c r="R325" s="34">
        <f t="shared" si="125"/>
        <v>1</v>
      </c>
      <c r="S325" s="40">
        <f t="shared" si="128"/>
        <v>1</v>
      </c>
      <c r="T325" s="43">
        <f t="shared" si="129"/>
        <v>1</v>
      </c>
      <c r="U325" s="3">
        <f>O325*Dati!$B$3+Simulazione!P325*Dati!$B$4+Simulazione!Q325*Dati!$B$5+Simulazione!R325*Dati!$B$6</f>
        <v>40000</v>
      </c>
      <c r="V325" s="35">
        <f>IF(R325*Dati!$Q$6&lt;K325,R325*Dati!$Q$6,K325)</f>
        <v>108</v>
      </c>
      <c r="W325" s="35">
        <f>IF(R325*Dati!$P$6+SUM(V325:V325)&lt;K325,R325*Dati!$P$6,K325-SUM(V325:V325))</f>
        <v>132</v>
      </c>
      <c r="X325" s="35">
        <f>IF(R325*Dati!$O$6+SUM(V325:W325)&lt;K325,R325*Dati!$O$6,K325-SUM(V325:W325))</f>
        <v>0</v>
      </c>
      <c r="Y325" s="35">
        <f>IF(R325*Dati!$N$6+SUM(V325:X325)&lt;K325,R325*Dati!$N$6,K325-SUM(V325:X325))</f>
        <v>0</v>
      </c>
      <c r="Z325" s="35">
        <f>IF($Q325*Dati!$Q$5+SUM(V325:Y325)&lt;$K325,$Q325*Dati!$Q$5,$K325-SUM(V325:Y325))</f>
        <v>0</v>
      </c>
      <c r="AA325" s="35">
        <f>IF($Q325*Dati!$P$5+SUM(V325:Z325)&lt;$K325,$Q325*Dati!$P$5,$K325-SUM(V325:Z325))</f>
        <v>0</v>
      </c>
      <c r="AB325" s="35">
        <f>IF($Q325*Dati!$O$5+SUM(V325:AA325)&lt;$K325,$Q325*Dati!$O$5,$K325-SUM(V325:AA325))</f>
        <v>0</v>
      </c>
      <c r="AC325" s="35">
        <f>IF($Q325*Dati!$N$5+SUM(V325:AB325)&lt;$K325,$Q325*Dati!$N$5,$K325-SUM(V325:AB325))</f>
        <v>0</v>
      </c>
      <c r="AD325" s="35">
        <f>IF($P325*Dati!$Q$4+SUM(V325:AC325)&lt;$K325,$P325*Dati!$Q$4,$K325-SUM(V325:AC325))</f>
        <v>0</v>
      </c>
      <c r="AE325" s="35">
        <f>IF($P325*Dati!$P$4+SUM(V325:AD325)&lt;$K325,$P325*Dati!$P$4,$K325-SUM(V325:AD325))</f>
        <v>0</v>
      </c>
      <c r="AF325" s="35">
        <f>IF($P325*Dati!$O$4+SUM(V325:AE325)&lt;$K325,$P325*Dati!$O$4,$K325-SUM(V325:AE325))</f>
        <v>0</v>
      </c>
      <c r="AG325" s="35">
        <f>IF($P325*Dati!$N$4+SUM(V325:AF325)&lt;$K325,$P325*Dati!$N$4,$K325-SUM(V325:AF325))</f>
        <v>0</v>
      </c>
      <c r="AH325" s="35">
        <f>IF($O325*Dati!$Q$3+SUM(V325:AG325)&lt;$K325,$O325*Dati!$Q$3,$K325-SUM(V325:AG325))</f>
        <v>0</v>
      </c>
      <c r="AI325" s="35">
        <f>IF($O325*Dati!$P$3+SUM(V325:AH325)&lt;$K325,$O325*Dati!$P$3,$K325-SUM(V325:AH325))</f>
        <v>0</v>
      </c>
      <c r="AJ325" s="35">
        <f>IF($O325*Dati!$O$3+SUM(V325:AI325)&lt;$K325,$O325*Dati!$O$3,$K325-SUM(V325:AI325))</f>
        <v>0</v>
      </c>
      <c r="AK325" s="35">
        <f>IF($O325*Dati!$N$3+SUM(V325:AJ325)&lt;$K325,$O325*Dati!$N$3,$K325-SUM(V325:AJ325))</f>
        <v>0</v>
      </c>
      <c r="AL325" s="35">
        <f t="shared" si="120"/>
        <v>240</v>
      </c>
      <c r="AM325" s="3">
        <f>(V325*Dati!$U$6+W325*Dati!$T$6+X325*Dati!$S$6+Y325*Dati!$R$6)+(Z325*Dati!$U$5+AA325*Dati!$T$5+AB325*Dati!$S$5+AC325*Dati!$R$5)+(AD325*Dati!$U$4+AE325*Dati!$T$4+AF325*Dati!$S$4+AG325*Dati!$R$4)+(AH325*Dati!$U$3+AI325*Dati!$T$3+AJ325*Dati!$S$3+AK325*Dati!$R$3)</f>
        <v>91380</v>
      </c>
      <c r="AN325" s="34">
        <f t="shared" si="121"/>
        <v>1</v>
      </c>
      <c r="AO325" s="34">
        <f t="shared" si="122"/>
        <v>0</v>
      </c>
      <c r="AP325" s="34">
        <f t="shared" si="123"/>
        <v>0</v>
      </c>
      <c r="AQ325" s="34">
        <f t="shared" si="124"/>
        <v>0</v>
      </c>
      <c r="AR325" s="6">
        <f>AN325*Dati!$B$21+AO325*Dati!$B$22+AP325*Dati!$B$23+AQ325*Dati!$B$24</f>
        <v>2000</v>
      </c>
    </row>
    <row r="326" spans="1:44" x14ac:dyDescent="0.25">
      <c r="A326" s="50"/>
      <c r="B326" s="11">
        <f t="shared" si="130"/>
        <v>324</v>
      </c>
      <c r="C326" s="3">
        <f t="shared" si="131"/>
        <v>7769536.8666666504</v>
      </c>
      <c r="D326" s="3">
        <f t="shared" si="132"/>
        <v>41380</v>
      </c>
      <c r="E326" s="3">
        <f>IF(D326&gt;0,(IF(D326&lt;Dati!$B$46,D326*Dati!$B$47,Dati!$B$46*Dati!$B$47)+IF(IF(D326-Dati!$B$46&gt;0,D326-Dati!$B$46,0)&lt;(Dati!$C$46-Dati!$B$46),IF(D326-Dati!$B$46&gt;0,D326-Dati!$B$46,0)*Dati!$C$47,(Dati!$C$46-Dati!$B$46)*Dati!$C$47)+IF(IF(D326-Dati!$C$46&gt;0,D326-Dati!$C$46,0)&lt;(Dati!$D$46-Dati!$C$46),IF(D326-Dati!$C$46&gt;0,D326-Dati!$C$46,0)*Dati!$D$47,(Dati!$D$46-Dati!$C$46)*Dati!$D$47)+IF(IF(D326-Dati!$D$46&gt;0,D326-Dati!$D$46,0)&lt;(Dati!$E$46-Dati!$D$46),IF(D326-Dati!$D$46&gt;0,D326-Dati!$D$46,0)*Dati!$E$47,(Dati!$E$46-Dati!$D$46)*Dati!$E$47)+IF(D326-Dati!$E$46&gt;0,D326-Dati!$E$46,0)*Dati!$F$47),0)</f>
        <v>17224.233333333334</v>
      </c>
      <c r="F326" s="3">
        <f t="shared" si="127"/>
        <v>24155.766666666666</v>
      </c>
      <c r="G326" s="39">
        <f t="shared" si="133"/>
        <v>1</v>
      </c>
      <c r="H326" s="39">
        <f t="shared" si="133"/>
        <v>0</v>
      </c>
      <c r="I326" s="39">
        <f t="shared" si="133"/>
        <v>0</v>
      </c>
      <c r="J326" s="39">
        <f t="shared" si="133"/>
        <v>0</v>
      </c>
      <c r="K326" s="37">
        <f>G326*Dati!$F$9+H326*Dati!$F$10+I326*Dati!$F$11+Simulazione!J326*Dati!$F$12</f>
        <v>450</v>
      </c>
      <c r="L326" s="37">
        <f>G326*Dati!$H$9+H326*Dati!$H$10+I326*Dati!$H$11+Simulazione!J326*Dati!$H$12</f>
        <v>1</v>
      </c>
      <c r="M326" s="9">
        <f>G326*Dati!$E$9+H326*Dati!$E$10+I326*Dati!$E$11+Simulazione!J326*Dati!$E$12</f>
        <v>8000</v>
      </c>
      <c r="N326" s="9">
        <f>IF(G326-G325=0,0,(G326-G325)*Dati!$J$9)+IF(H326-H325=0,0,(H326-H325)*Dati!$J$10)+IF(I326-I325=0,0,(I326-I325)*Dati!$J$11)+IF(J326-J325=0,0,(J326-J325)*Dati!$J$12)</f>
        <v>0</v>
      </c>
      <c r="O326" s="34">
        <f t="shared" ref="O326:R341" si="134">O325</f>
        <v>0</v>
      </c>
      <c r="P326" s="34">
        <f t="shared" si="134"/>
        <v>0</v>
      </c>
      <c r="Q326" s="34">
        <f t="shared" si="134"/>
        <v>0</v>
      </c>
      <c r="R326" s="34">
        <f t="shared" si="134"/>
        <v>1</v>
      </c>
      <c r="S326" s="40">
        <f t="shared" si="128"/>
        <v>1</v>
      </c>
      <c r="T326" s="43">
        <f t="shared" si="129"/>
        <v>1</v>
      </c>
      <c r="U326" s="3">
        <f>O326*Dati!$B$3+Simulazione!P326*Dati!$B$4+Simulazione!Q326*Dati!$B$5+Simulazione!R326*Dati!$B$6</f>
        <v>40000</v>
      </c>
      <c r="V326" s="35">
        <f>IF(R326*Dati!$Q$6&lt;K326,R326*Dati!$Q$6,K326)</f>
        <v>108</v>
      </c>
      <c r="W326" s="35">
        <f>IF(R326*Dati!$P$6+SUM(V326:V326)&lt;K326,R326*Dati!$P$6,K326-SUM(V326:V326))</f>
        <v>132</v>
      </c>
      <c r="X326" s="35">
        <f>IF(R326*Dati!$O$6+SUM(V326:W326)&lt;K326,R326*Dati!$O$6,K326-SUM(V326:W326))</f>
        <v>0</v>
      </c>
      <c r="Y326" s="35">
        <f>IF(R326*Dati!$N$6+SUM(V326:X326)&lt;K326,R326*Dati!$N$6,K326-SUM(V326:X326))</f>
        <v>0</v>
      </c>
      <c r="Z326" s="35">
        <f>IF($Q326*Dati!$Q$5+SUM(V326:Y326)&lt;$K326,$Q326*Dati!$Q$5,$K326-SUM(V326:Y326))</f>
        <v>0</v>
      </c>
      <c r="AA326" s="35">
        <f>IF($Q326*Dati!$P$5+SUM(V326:Z326)&lt;$K326,$Q326*Dati!$P$5,$K326-SUM(V326:Z326))</f>
        <v>0</v>
      </c>
      <c r="AB326" s="35">
        <f>IF($Q326*Dati!$O$5+SUM(V326:AA326)&lt;$K326,$Q326*Dati!$O$5,$K326-SUM(V326:AA326))</f>
        <v>0</v>
      </c>
      <c r="AC326" s="35">
        <f>IF($Q326*Dati!$N$5+SUM(V326:AB326)&lt;$K326,$Q326*Dati!$N$5,$K326-SUM(V326:AB326))</f>
        <v>0</v>
      </c>
      <c r="AD326" s="35">
        <f>IF($P326*Dati!$Q$4+SUM(V326:AC326)&lt;$K326,$P326*Dati!$Q$4,$K326-SUM(V326:AC326))</f>
        <v>0</v>
      </c>
      <c r="AE326" s="35">
        <f>IF($P326*Dati!$P$4+SUM(V326:AD326)&lt;$K326,$P326*Dati!$P$4,$K326-SUM(V326:AD326))</f>
        <v>0</v>
      </c>
      <c r="AF326" s="35">
        <f>IF($P326*Dati!$O$4+SUM(V326:AE326)&lt;$K326,$P326*Dati!$O$4,$K326-SUM(V326:AE326))</f>
        <v>0</v>
      </c>
      <c r="AG326" s="35">
        <f>IF($P326*Dati!$N$4+SUM(V326:AF326)&lt;$K326,$P326*Dati!$N$4,$K326-SUM(V326:AF326))</f>
        <v>0</v>
      </c>
      <c r="AH326" s="35">
        <f>IF($O326*Dati!$Q$3+SUM(V326:AG326)&lt;$K326,$O326*Dati!$Q$3,$K326-SUM(V326:AG326))</f>
        <v>0</v>
      </c>
      <c r="AI326" s="35">
        <f>IF($O326*Dati!$P$3+SUM(V326:AH326)&lt;$K326,$O326*Dati!$P$3,$K326-SUM(V326:AH326))</f>
        <v>0</v>
      </c>
      <c r="AJ326" s="35">
        <f>IF($O326*Dati!$O$3+SUM(V326:AI326)&lt;$K326,$O326*Dati!$O$3,$K326-SUM(V326:AI326))</f>
        <v>0</v>
      </c>
      <c r="AK326" s="35">
        <f>IF($O326*Dati!$N$3+SUM(V326:AJ326)&lt;$K326,$O326*Dati!$N$3,$K326-SUM(V326:AJ326))</f>
        <v>0</v>
      </c>
      <c r="AL326" s="35">
        <f t="shared" si="120"/>
        <v>240</v>
      </c>
      <c r="AM326" s="3">
        <f>(V326*Dati!$U$6+W326*Dati!$T$6+X326*Dati!$S$6+Y326*Dati!$R$6)+(Z326*Dati!$U$5+AA326*Dati!$T$5+AB326*Dati!$S$5+AC326*Dati!$R$5)+(AD326*Dati!$U$4+AE326*Dati!$T$4+AF326*Dati!$S$4+AG326*Dati!$R$4)+(AH326*Dati!$U$3+AI326*Dati!$T$3+AJ326*Dati!$S$3+AK326*Dati!$R$3)</f>
        <v>91380</v>
      </c>
      <c r="AN326" s="34">
        <f t="shared" si="121"/>
        <v>1</v>
      </c>
      <c r="AO326" s="34">
        <f t="shared" si="122"/>
        <v>0</v>
      </c>
      <c r="AP326" s="34">
        <f t="shared" si="123"/>
        <v>0</v>
      </c>
      <c r="AQ326" s="34">
        <f t="shared" si="124"/>
        <v>0</v>
      </c>
      <c r="AR326" s="6">
        <f>AN326*Dati!$B$21+AO326*Dati!$B$22+AP326*Dati!$B$23+AQ326*Dati!$B$24</f>
        <v>2000</v>
      </c>
    </row>
    <row r="327" spans="1:44" ht="15" customHeight="1" x14ac:dyDescent="0.25">
      <c r="A327" s="48">
        <f t="shared" ref="A327" si="135">A315+1</f>
        <v>28</v>
      </c>
      <c r="B327" s="11">
        <f t="shared" si="130"/>
        <v>325</v>
      </c>
      <c r="C327" s="3">
        <f t="shared" si="131"/>
        <v>7793692.633333317</v>
      </c>
      <c r="D327" s="3">
        <f t="shared" si="132"/>
        <v>41380</v>
      </c>
      <c r="E327" s="3">
        <f>IF(D327&gt;0,(IF(D327&lt;Dati!$B$46,D327*Dati!$B$47,Dati!$B$46*Dati!$B$47)+IF(IF(D327-Dati!$B$46&gt;0,D327-Dati!$B$46,0)&lt;(Dati!$C$46-Dati!$B$46),IF(D327-Dati!$B$46&gt;0,D327-Dati!$B$46,0)*Dati!$C$47,(Dati!$C$46-Dati!$B$46)*Dati!$C$47)+IF(IF(D327-Dati!$C$46&gt;0,D327-Dati!$C$46,0)&lt;(Dati!$D$46-Dati!$C$46),IF(D327-Dati!$C$46&gt;0,D327-Dati!$C$46,0)*Dati!$D$47,(Dati!$D$46-Dati!$C$46)*Dati!$D$47)+IF(IF(D327-Dati!$D$46&gt;0,D327-Dati!$D$46,0)&lt;(Dati!$E$46-Dati!$D$46),IF(D327-Dati!$D$46&gt;0,D327-Dati!$D$46,0)*Dati!$E$47,(Dati!$E$46-Dati!$D$46)*Dati!$E$47)+IF(D327-Dati!$E$46&gt;0,D327-Dati!$E$46,0)*Dati!$F$47),0)</f>
        <v>17224.233333333334</v>
      </c>
      <c r="F327" s="3">
        <f t="shared" si="127"/>
        <v>24155.766666666666</v>
      </c>
      <c r="G327" s="39">
        <f t="shared" si="133"/>
        <v>1</v>
      </c>
      <c r="H327" s="39">
        <f t="shared" si="133"/>
        <v>0</v>
      </c>
      <c r="I327" s="39">
        <f t="shared" si="133"/>
        <v>0</v>
      </c>
      <c r="J327" s="39">
        <f t="shared" si="133"/>
        <v>0</v>
      </c>
      <c r="K327" s="37">
        <f>G327*Dati!$F$9+H327*Dati!$F$10+I327*Dati!$F$11+Simulazione!J327*Dati!$F$12</f>
        <v>450</v>
      </c>
      <c r="L327" s="37">
        <f>G327*Dati!$H$9+H327*Dati!$H$10+I327*Dati!$H$11+Simulazione!J327*Dati!$H$12</f>
        <v>1</v>
      </c>
      <c r="M327" s="9">
        <f>G327*Dati!$E$9+H327*Dati!$E$10+I327*Dati!$E$11+Simulazione!J327*Dati!$E$12</f>
        <v>8000</v>
      </c>
      <c r="N327" s="9">
        <f>IF(G327-G326=0,0,(G327-G326)*Dati!$J$9)+IF(H327-H326=0,0,(H327-H326)*Dati!$J$10)+IF(I327-I326=0,0,(I327-I326)*Dati!$J$11)+IF(J327-J326=0,0,(J327-J326)*Dati!$J$12)</f>
        <v>0</v>
      </c>
      <c r="O327" s="34">
        <f t="shared" si="134"/>
        <v>0</v>
      </c>
      <c r="P327" s="34">
        <f t="shared" si="134"/>
        <v>0</v>
      </c>
      <c r="Q327" s="34">
        <f t="shared" si="134"/>
        <v>0</v>
      </c>
      <c r="R327" s="34">
        <f t="shared" si="134"/>
        <v>1</v>
      </c>
      <c r="S327" s="40">
        <f t="shared" si="128"/>
        <v>1</v>
      </c>
      <c r="T327" s="43">
        <f t="shared" si="129"/>
        <v>1</v>
      </c>
      <c r="U327" s="3">
        <f>O327*Dati!$B$3+Simulazione!P327*Dati!$B$4+Simulazione!Q327*Dati!$B$5+Simulazione!R327*Dati!$B$6</f>
        <v>40000</v>
      </c>
      <c r="V327" s="35">
        <f>IF(R327*Dati!$Q$6&lt;K327,R327*Dati!$Q$6,K327)</f>
        <v>108</v>
      </c>
      <c r="W327" s="35">
        <f>IF(R327*Dati!$P$6+SUM(V327:V327)&lt;K327,R327*Dati!$P$6,K327-SUM(V327:V327))</f>
        <v>132</v>
      </c>
      <c r="X327" s="35">
        <f>IF(R327*Dati!$O$6+SUM(V327:W327)&lt;K327,R327*Dati!$O$6,K327-SUM(V327:W327))</f>
        <v>0</v>
      </c>
      <c r="Y327" s="35">
        <f>IF(R327*Dati!$N$6+SUM(V327:X327)&lt;K327,R327*Dati!$N$6,K327-SUM(V327:X327))</f>
        <v>0</v>
      </c>
      <c r="Z327" s="35">
        <f>IF($Q327*Dati!$Q$5+SUM(V327:Y327)&lt;$K327,$Q327*Dati!$Q$5,$K327-SUM(V327:Y327))</f>
        <v>0</v>
      </c>
      <c r="AA327" s="35">
        <f>IF($Q327*Dati!$P$5+SUM(V327:Z327)&lt;$K327,$Q327*Dati!$P$5,$K327-SUM(V327:Z327))</f>
        <v>0</v>
      </c>
      <c r="AB327" s="35">
        <f>IF($Q327*Dati!$O$5+SUM(V327:AA327)&lt;$K327,$Q327*Dati!$O$5,$K327-SUM(V327:AA327))</f>
        <v>0</v>
      </c>
      <c r="AC327" s="35">
        <f>IF($Q327*Dati!$N$5+SUM(V327:AB327)&lt;$K327,$Q327*Dati!$N$5,$K327-SUM(V327:AB327))</f>
        <v>0</v>
      </c>
      <c r="AD327" s="35">
        <f>IF($P327*Dati!$Q$4+SUM(V327:AC327)&lt;$K327,$P327*Dati!$Q$4,$K327-SUM(V327:AC327))</f>
        <v>0</v>
      </c>
      <c r="AE327" s="35">
        <f>IF($P327*Dati!$P$4+SUM(V327:AD327)&lt;$K327,$P327*Dati!$P$4,$K327-SUM(V327:AD327))</f>
        <v>0</v>
      </c>
      <c r="AF327" s="35">
        <f>IF($P327*Dati!$O$4+SUM(V327:AE327)&lt;$K327,$P327*Dati!$O$4,$K327-SUM(V327:AE327))</f>
        <v>0</v>
      </c>
      <c r="AG327" s="35">
        <f>IF($P327*Dati!$N$4+SUM(V327:AF327)&lt;$K327,$P327*Dati!$N$4,$K327-SUM(V327:AF327))</f>
        <v>0</v>
      </c>
      <c r="AH327" s="35">
        <f>IF($O327*Dati!$Q$3+SUM(V327:AG327)&lt;$K327,$O327*Dati!$Q$3,$K327-SUM(V327:AG327))</f>
        <v>0</v>
      </c>
      <c r="AI327" s="35">
        <f>IF($O327*Dati!$P$3+SUM(V327:AH327)&lt;$K327,$O327*Dati!$P$3,$K327-SUM(V327:AH327))</f>
        <v>0</v>
      </c>
      <c r="AJ327" s="35">
        <f>IF($O327*Dati!$O$3+SUM(V327:AI327)&lt;$K327,$O327*Dati!$O$3,$K327-SUM(V327:AI327))</f>
        <v>0</v>
      </c>
      <c r="AK327" s="35">
        <f>IF($O327*Dati!$N$3+SUM(V327:AJ327)&lt;$K327,$O327*Dati!$N$3,$K327-SUM(V327:AJ327))</f>
        <v>0</v>
      </c>
      <c r="AL327" s="35">
        <f t="shared" si="120"/>
        <v>240</v>
      </c>
      <c r="AM327" s="3">
        <f>(V327*Dati!$U$6+W327*Dati!$T$6+X327*Dati!$S$6+Y327*Dati!$R$6)+(Z327*Dati!$U$5+AA327*Dati!$T$5+AB327*Dati!$S$5+AC327*Dati!$R$5)+(AD327*Dati!$U$4+AE327*Dati!$T$4+AF327*Dati!$S$4+AG327*Dati!$R$4)+(AH327*Dati!$U$3+AI327*Dati!$T$3+AJ327*Dati!$S$3+AK327*Dati!$R$3)</f>
        <v>91380</v>
      </c>
      <c r="AN327" s="34">
        <f t="shared" si="121"/>
        <v>1</v>
      </c>
      <c r="AO327" s="34">
        <f t="shared" si="122"/>
        <v>0</v>
      </c>
      <c r="AP327" s="34">
        <f t="shared" si="123"/>
        <v>0</v>
      </c>
      <c r="AQ327" s="34">
        <f t="shared" si="124"/>
        <v>0</v>
      </c>
      <c r="AR327" s="6">
        <f>AN327*Dati!$B$21+AO327*Dati!$B$22+AP327*Dati!$B$23+AQ327*Dati!$B$24</f>
        <v>2000</v>
      </c>
    </row>
    <row r="328" spans="1:44" x14ac:dyDescent="0.25">
      <c r="A328" s="49"/>
      <c r="B328" s="11">
        <f t="shared" si="130"/>
        <v>326</v>
      </c>
      <c r="C328" s="3">
        <f t="shared" si="131"/>
        <v>7817848.3999999836</v>
      </c>
      <c r="D328" s="3">
        <f t="shared" si="132"/>
        <v>41380</v>
      </c>
      <c r="E328" s="3">
        <f>IF(D328&gt;0,(IF(D328&lt;Dati!$B$46,D328*Dati!$B$47,Dati!$B$46*Dati!$B$47)+IF(IF(D328-Dati!$B$46&gt;0,D328-Dati!$B$46,0)&lt;(Dati!$C$46-Dati!$B$46),IF(D328-Dati!$B$46&gt;0,D328-Dati!$B$46,0)*Dati!$C$47,(Dati!$C$46-Dati!$B$46)*Dati!$C$47)+IF(IF(D328-Dati!$C$46&gt;0,D328-Dati!$C$46,0)&lt;(Dati!$D$46-Dati!$C$46),IF(D328-Dati!$C$46&gt;0,D328-Dati!$C$46,0)*Dati!$D$47,(Dati!$D$46-Dati!$C$46)*Dati!$D$47)+IF(IF(D328-Dati!$D$46&gt;0,D328-Dati!$D$46,0)&lt;(Dati!$E$46-Dati!$D$46),IF(D328-Dati!$D$46&gt;0,D328-Dati!$D$46,0)*Dati!$E$47,(Dati!$E$46-Dati!$D$46)*Dati!$E$47)+IF(D328-Dati!$E$46&gt;0,D328-Dati!$E$46,0)*Dati!$F$47),0)</f>
        <v>17224.233333333334</v>
      </c>
      <c r="F328" s="3">
        <f t="shared" si="127"/>
        <v>24155.766666666666</v>
      </c>
      <c r="G328" s="39">
        <f t="shared" si="133"/>
        <v>1</v>
      </c>
      <c r="H328" s="39">
        <f t="shared" si="133"/>
        <v>0</v>
      </c>
      <c r="I328" s="39">
        <f t="shared" si="133"/>
        <v>0</v>
      </c>
      <c r="J328" s="39">
        <f t="shared" si="133"/>
        <v>0</v>
      </c>
      <c r="K328" s="37">
        <f>G328*Dati!$F$9+H328*Dati!$F$10+I328*Dati!$F$11+Simulazione!J328*Dati!$F$12</f>
        <v>450</v>
      </c>
      <c r="L328" s="37">
        <f>G328*Dati!$H$9+H328*Dati!$H$10+I328*Dati!$H$11+Simulazione!J328*Dati!$H$12</f>
        <v>1</v>
      </c>
      <c r="M328" s="9">
        <f>G328*Dati!$E$9+H328*Dati!$E$10+I328*Dati!$E$11+Simulazione!J328*Dati!$E$12</f>
        <v>8000</v>
      </c>
      <c r="N328" s="9">
        <f>IF(G328-G327=0,0,(G328-G327)*Dati!$J$9)+IF(H328-H327=0,0,(H328-H327)*Dati!$J$10)+IF(I328-I327=0,0,(I328-I327)*Dati!$J$11)+IF(J328-J327=0,0,(J328-J327)*Dati!$J$12)</f>
        <v>0</v>
      </c>
      <c r="O328" s="34">
        <f t="shared" si="134"/>
        <v>0</v>
      </c>
      <c r="P328" s="34">
        <f t="shared" si="134"/>
        <v>0</v>
      </c>
      <c r="Q328" s="34">
        <f t="shared" si="134"/>
        <v>0</v>
      </c>
      <c r="R328" s="34">
        <f t="shared" si="134"/>
        <v>1</v>
      </c>
      <c r="S328" s="40">
        <f t="shared" si="128"/>
        <v>1</v>
      </c>
      <c r="T328" s="43">
        <f t="shared" si="129"/>
        <v>1</v>
      </c>
      <c r="U328" s="3">
        <f>O328*Dati!$B$3+Simulazione!P328*Dati!$B$4+Simulazione!Q328*Dati!$B$5+Simulazione!R328*Dati!$B$6</f>
        <v>40000</v>
      </c>
      <c r="V328" s="35">
        <f>IF(R328*Dati!$Q$6&lt;K328,R328*Dati!$Q$6,K328)</f>
        <v>108</v>
      </c>
      <c r="W328" s="35">
        <f>IF(R328*Dati!$P$6+SUM(V328:V328)&lt;K328,R328*Dati!$P$6,K328-SUM(V328:V328))</f>
        <v>132</v>
      </c>
      <c r="X328" s="35">
        <f>IF(R328*Dati!$O$6+SUM(V328:W328)&lt;K328,R328*Dati!$O$6,K328-SUM(V328:W328))</f>
        <v>0</v>
      </c>
      <c r="Y328" s="35">
        <f>IF(R328*Dati!$N$6+SUM(V328:X328)&lt;K328,R328*Dati!$N$6,K328-SUM(V328:X328))</f>
        <v>0</v>
      </c>
      <c r="Z328" s="35">
        <f>IF($Q328*Dati!$Q$5+SUM(V328:Y328)&lt;$K328,$Q328*Dati!$Q$5,$K328-SUM(V328:Y328))</f>
        <v>0</v>
      </c>
      <c r="AA328" s="35">
        <f>IF($Q328*Dati!$P$5+SUM(V328:Z328)&lt;$K328,$Q328*Dati!$P$5,$K328-SUM(V328:Z328))</f>
        <v>0</v>
      </c>
      <c r="AB328" s="35">
        <f>IF($Q328*Dati!$O$5+SUM(V328:AA328)&lt;$K328,$Q328*Dati!$O$5,$K328-SUM(V328:AA328))</f>
        <v>0</v>
      </c>
      <c r="AC328" s="35">
        <f>IF($Q328*Dati!$N$5+SUM(V328:AB328)&lt;$K328,$Q328*Dati!$N$5,$K328-SUM(V328:AB328))</f>
        <v>0</v>
      </c>
      <c r="AD328" s="35">
        <f>IF($P328*Dati!$Q$4+SUM(V328:AC328)&lt;$K328,$P328*Dati!$Q$4,$K328-SUM(V328:AC328))</f>
        <v>0</v>
      </c>
      <c r="AE328" s="35">
        <f>IF($P328*Dati!$P$4+SUM(V328:AD328)&lt;$K328,$P328*Dati!$P$4,$K328-SUM(V328:AD328))</f>
        <v>0</v>
      </c>
      <c r="AF328" s="35">
        <f>IF($P328*Dati!$O$4+SUM(V328:AE328)&lt;$K328,$P328*Dati!$O$4,$K328-SUM(V328:AE328))</f>
        <v>0</v>
      </c>
      <c r="AG328" s="35">
        <f>IF($P328*Dati!$N$4+SUM(V328:AF328)&lt;$K328,$P328*Dati!$N$4,$K328-SUM(V328:AF328))</f>
        <v>0</v>
      </c>
      <c r="AH328" s="35">
        <f>IF($O328*Dati!$Q$3+SUM(V328:AG328)&lt;$K328,$O328*Dati!$Q$3,$K328-SUM(V328:AG328))</f>
        <v>0</v>
      </c>
      <c r="AI328" s="35">
        <f>IF($O328*Dati!$P$3+SUM(V328:AH328)&lt;$K328,$O328*Dati!$P$3,$K328-SUM(V328:AH328))</f>
        <v>0</v>
      </c>
      <c r="AJ328" s="35">
        <f>IF($O328*Dati!$O$3+SUM(V328:AI328)&lt;$K328,$O328*Dati!$O$3,$K328-SUM(V328:AI328))</f>
        <v>0</v>
      </c>
      <c r="AK328" s="35">
        <f>IF($O328*Dati!$N$3+SUM(V328:AJ328)&lt;$K328,$O328*Dati!$N$3,$K328-SUM(V328:AJ328))</f>
        <v>0</v>
      </c>
      <c r="AL328" s="35">
        <f t="shared" si="120"/>
        <v>240</v>
      </c>
      <c r="AM328" s="3">
        <f>(V328*Dati!$U$6+W328*Dati!$T$6+X328*Dati!$S$6+Y328*Dati!$R$6)+(Z328*Dati!$U$5+AA328*Dati!$T$5+AB328*Dati!$S$5+AC328*Dati!$R$5)+(AD328*Dati!$U$4+AE328*Dati!$T$4+AF328*Dati!$S$4+AG328*Dati!$R$4)+(AH328*Dati!$U$3+AI328*Dati!$T$3+AJ328*Dati!$S$3+AK328*Dati!$R$3)</f>
        <v>91380</v>
      </c>
      <c r="AN328" s="34">
        <f t="shared" si="121"/>
        <v>1</v>
      </c>
      <c r="AO328" s="34">
        <f t="shared" si="122"/>
        <v>0</v>
      </c>
      <c r="AP328" s="34">
        <f t="shared" si="123"/>
        <v>0</v>
      </c>
      <c r="AQ328" s="34">
        <f t="shared" si="124"/>
        <v>0</v>
      </c>
      <c r="AR328" s="6">
        <f>AN328*Dati!$B$21+AO328*Dati!$B$22+AP328*Dati!$B$23+AQ328*Dati!$B$24</f>
        <v>2000</v>
      </c>
    </row>
    <row r="329" spans="1:44" x14ac:dyDescent="0.25">
      <c r="A329" s="49"/>
      <c r="B329" s="11">
        <f t="shared" si="130"/>
        <v>327</v>
      </c>
      <c r="C329" s="3">
        <f t="shared" si="131"/>
        <v>7842004.1666666502</v>
      </c>
      <c r="D329" s="3">
        <f t="shared" si="132"/>
        <v>41380</v>
      </c>
      <c r="E329" s="3">
        <f>IF(D329&gt;0,(IF(D329&lt;Dati!$B$46,D329*Dati!$B$47,Dati!$B$46*Dati!$B$47)+IF(IF(D329-Dati!$B$46&gt;0,D329-Dati!$B$46,0)&lt;(Dati!$C$46-Dati!$B$46),IF(D329-Dati!$B$46&gt;0,D329-Dati!$B$46,0)*Dati!$C$47,(Dati!$C$46-Dati!$B$46)*Dati!$C$47)+IF(IF(D329-Dati!$C$46&gt;0,D329-Dati!$C$46,0)&lt;(Dati!$D$46-Dati!$C$46),IF(D329-Dati!$C$46&gt;0,D329-Dati!$C$46,0)*Dati!$D$47,(Dati!$D$46-Dati!$C$46)*Dati!$D$47)+IF(IF(D329-Dati!$D$46&gt;0,D329-Dati!$D$46,0)&lt;(Dati!$E$46-Dati!$D$46),IF(D329-Dati!$D$46&gt;0,D329-Dati!$D$46,0)*Dati!$E$47,(Dati!$E$46-Dati!$D$46)*Dati!$E$47)+IF(D329-Dati!$E$46&gt;0,D329-Dati!$E$46,0)*Dati!$F$47),0)</f>
        <v>17224.233333333334</v>
      </c>
      <c r="F329" s="3">
        <f t="shared" si="127"/>
        <v>24155.766666666666</v>
      </c>
      <c r="G329" s="39">
        <f t="shared" si="133"/>
        <v>1</v>
      </c>
      <c r="H329" s="39">
        <f t="shared" si="133"/>
        <v>0</v>
      </c>
      <c r="I329" s="39">
        <f t="shared" si="133"/>
        <v>0</v>
      </c>
      <c r="J329" s="39">
        <f t="shared" si="133"/>
        <v>0</v>
      </c>
      <c r="K329" s="37">
        <f>G329*Dati!$F$9+H329*Dati!$F$10+I329*Dati!$F$11+Simulazione!J329*Dati!$F$12</f>
        <v>450</v>
      </c>
      <c r="L329" s="37">
        <f>G329*Dati!$H$9+H329*Dati!$H$10+I329*Dati!$H$11+Simulazione!J329*Dati!$H$12</f>
        <v>1</v>
      </c>
      <c r="M329" s="9">
        <f>G329*Dati!$E$9+H329*Dati!$E$10+I329*Dati!$E$11+Simulazione!J329*Dati!$E$12</f>
        <v>8000</v>
      </c>
      <c r="N329" s="9">
        <f>IF(G329-G328=0,0,(G329-G328)*Dati!$J$9)+IF(H329-H328=0,0,(H329-H328)*Dati!$J$10)+IF(I329-I328=0,0,(I329-I328)*Dati!$J$11)+IF(J329-J328=0,0,(J329-J328)*Dati!$J$12)</f>
        <v>0</v>
      </c>
      <c r="O329" s="34">
        <f t="shared" si="134"/>
        <v>0</v>
      </c>
      <c r="P329" s="34">
        <f t="shared" si="134"/>
        <v>0</v>
      </c>
      <c r="Q329" s="34">
        <f t="shared" si="134"/>
        <v>0</v>
      </c>
      <c r="R329" s="34">
        <f t="shared" si="134"/>
        <v>1</v>
      </c>
      <c r="S329" s="40">
        <f t="shared" si="128"/>
        <v>1</v>
      </c>
      <c r="T329" s="43">
        <f t="shared" si="129"/>
        <v>1</v>
      </c>
      <c r="U329" s="3">
        <f>O329*Dati!$B$3+Simulazione!P329*Dati!$B$4+Simulazione!Q329*Dati!$B$5+Simulazione!R329*Dati!$B$6</f>
        <v>40000</v>
      </c>
      <c r="V329" s="35">
        <f>IF(R329*Dati!$Q$6&lt;K329,R329*Dati!$Q$6,K329)</f>
        <v>108</v>
      </c>
      <c r="W329" s="35">
        <f>IF(R329*Dati!$P$6+SUM(V329:V329)&lt;K329,R329*Dati!$P$6,K329-SUM(V329:V329))</f>
        <v>132</v>
      </c>
      <c r="X329" s="35">
        <f>IF(R329*Dati!$O$6+SUM(V329:W329)&lt;K329,R329*Dati!$O$6,K329-SUM(V329:W329))</f>
        <v>0</v>
      </c>
      <c r="Y329" s="35">
        <f>IF(R329*Dati!$N$6+SUM(V329:X329)&lt;K329,R329*Dati!$N$6,K329-SUM(V329:X329))</f>
        <v>0</v>
      </c>
      <c r="Z329" s="35">
        <f>IF($Q329*Dati!$Q$5+SUM(V329:Y329)&lt;$K329,$Q329*Dati!$Q$5,$K329-SUM(V329:Y329))</f>
        <v>0</v>
      </c>
      <c r="AA329" s="35">
        <f>IF($Q329*Dati!$P$5+SUM(V329:Z329)&lt;$K329,$Q329*Dati!$P$5,$K329-SUM(V329:Z329))</f>
        <v>0</v>
      </c>
      <c r="AB329" s="35">
        <f>IF($Q329*Dati!$O$5+SUM(V329:AA329)&lt;$K329,$Q329*Dati!$O$5,$K329-SUM(V329:AA329))</f>
        <v>0</v>
      </c>
      <c r="AC329" s="35">
        <f>IF($Q329*Dati!$N$5+SUM(V329:AB329)&lt;$K329,$Q329*Dati!$N$5,$K329-SUM(V329:AB329))</f>
        <v>0</v>
      </c>
      <c r="AD329" s="35">
        <f>IF($P329*Dati!$Q$4+SUM(V329:AC329)&lt;$K329,$P329*Dati!$Q$4,$K329-SUM(V329:AC329))</f>
        <v>0</v>
      </c>
      <c r="AE329" s="35">
        <f>IF($P329*Dati!$P$4+SUM(V329:AD329)&lt;$K329,$P329*Dati!$P$4,$K329-SUM(V329:AD329))</f>
        <v>0</v>
      </c>
      <c r="AF329" s="35">
        <f>IF($P329*Dati!$O$4+SUM(V329:AE329)&lt;$K329,$P329*Dati!$O$4,$K329-SUM(V329:AE329))</f>
        <v>0</v>
      </c>
      <c r="AG329" s="35">
        <f>IF($P329*Dati!$N$4+SUM(V329:AF329)&lt;$K329,$P329*Dati!$N$4,$K329-SUM(V329:AF329))</f>
        <v>0</v>
      </c>
      <c r="AH329" s="35">
        <f>IF($O329*Dati!$Q$3+SUM(V329:AG329)&lt;$K329,$O329*Dati!$Q$3,$K329-SUM(V329:AG329))</f>
        <v>0</v>
      </c>
      <c r="AI329" s="35">
        <f>IF($O329*Dati!$P$3+SUM(V329:AH329)&lt;$K329,$O329*Dati!$P$3,$K329-SUM(V329:AH329))</f>
        <v>0</v>
      </c>
      <c r="AJ329" s="35">
        <f>IF($O329*Dati!$O$3+SUM(V329:AI329)&lt;$K329,$O329*Dati!$O$3,$K329-SUM(V329:AI329))</f>
        <v>0</v>
      </c>
      <c r="AK329" s="35">
        <f>IF($O329*Dati!$N$3+SUM(V329:AJ329)&lt;$K329,$O329*Dati!$N$3,$K329-SUM(V329:AJ329))</f>
        <v>0</v>
      </c>
      <c r="AL329" s="35">
        <f t="shared" si="120"/>
        <v>240</v>
      </c>
      <c r="AM329" s="3">
        <f>(V329*Dati!$U$6+W329*Dati!$T$6+X329*Dati!$S$6+Y329*Dati!$R$6)+(Z329*Dati!$U$5+AA329*Dati!$T$5+AB329*Dati!$S$5+AC329*Dati!$R$5)+(AD329*Dati!$U$4+AE329*Dati!$T$4+AF329*Dati!$S$4+AG329*Dati!$R$4)+(AH329*Dati!$U$3+AI329*Dati!$T$3+AJ329*Dati!$S$3+AK329*Dati!$R$3)</f>
        <v>91380</v>
      </c>
      <c r="AN329" s="34">
        <f t="shared" si="121"/>
        <v>1</v>
      </c>
      <c r="AO329" s="34">
        <f t="shared" si="122"/>
        <v>0</v>
      </c>
      <c r="AP329" s="34">
        <f t="shared" si="123"/>
        <v>0</v>
      </c>
      <c r="AQ329" s="34">
        <f t="shared" si="124"/>
        <v>0</v>
      </c>
      <c r="AR329" s="6">
        <f>AN329*Dati!$B$21+AO329*Dati!$B$22+AP329*Dati!$B$23+AQ329*Dati!$B$24</f>
        <v>2000</v>
      </c>
    </row>
    <row r="330" spans="1:44" x14ac:dyDescent="0.25">
      <c r="A330" s="49"/>
      <c r="B330" s="11">
        <f t="shared" si="130"/>
        <v>328</v>
      </c>
      <c r="C330" s="3">
        <f t="shared" si="131"/>
        <v>7866159.9333333168</v>
      </c>
      <c r="D330" s="3">
        <f t="shared" si="132"/>
        <v>41380</v>
      </c>
      <c r="E330" s="3">
        <f>IF(D330&gt;0,(IF(D330&lt;Dati!$B$46,D330*Dati!$B$47,Dati!$B$46*Dati!$B$47)+IF(IF(D330-Dati!$B$46&gt;0,D330-Dati!$B$46,0)&lt;(Dati!$C$46-Dati!$B$46),IF(D330-Dati!$B$46&gt;0,D330-Dati!$B$46,0)*Dati!$C$47,(Dati!$C$46-Dati!$B$46)*Dati!$C$47)+IF(IF(D330-Dati!$C$46&gt;0,D330-Dati!$C$46,0)&lt;(Dati!$D$46-Dati!$C$46),IF(D330-Dati!$C$46&gt;0,D330-Dati!$C$46,0)*Dati!$D$47,(Dati!$D$46-Dati!$C$46)*Dati!$D$47)+IF(IF(D330-Dati!$D$46&gt;0,D330-Dati!$D$46,0)&lt;(Dati!$E$46-Dati!$D$46),IF(D330-Dati!$D$46&gt;0,D330-Dati!$D$46,0)*Dati!$E$47,(Dati!$E$46-Dati!$D$46)*Dati!$E$47)+IF(D330-Dati!$E$46&gt;0,D330-Dati!$E$46,0)*Dati!$F$47),0)</f>
        <v>17224.233333333334</v>
      </c>
      <c r="F330" s="3">
        <f t="shared" si="127"/>
        <v>24155.766666666666</v>
      </c>
      <c r="G330" s="39">
        <f t="shared" si="133"/>
        <v>1</v>
      </c>
      <c r="H330" s="39">
        <f t="shared" si="133"/>
        <v>0</v>
      </c>
      <c r="I330" s="39">
        <f t="shared" si="133"/>
        <v>0</v>
      </c>
      <c r="J330" s="39">
        <f t="shared" si="133"/>
        <v>0</v>
      </c>
      <c r="K330" s="37">
        <f>G330*Dati!$F$9+H330*Dati!$F$10+I330*Dati!$F$11+Simulazione!J330*Dati!$F$12</f>
        <v>450</v>
      </c>
      <c r="L330" s="37">
        <f>G330*Dati!$H$9+H330*Dati!$H$10+I330*Dati!$H$11+Simulazione!J330*Dati!$H$12</f>
        <v>1</v>
      </c>
      <c r="M330" s="9">
        <f>G330*Dati!$E$9+H330*Dati!$E$10+I330*Dati!$E$11+Simulazione!J330*Dati!$E$12</f>
        <v>8000</v>
      </c>
      <c r="N330" s="9">
        <f>IF(G330-G329=0,0,(G330-G329)*Dati!$J$9)+IF(H330-H329=0,0,(H330-H329)*Dati!$J$10)+IF(I330-I329=0,0,(I330-I329)*Dati!$J$11)+IF(J330-J329=0,0,(J330-J329)*Dati!$J$12)</f>
        <v>0</v>
      </c>
      <c r="O330" s="34">
        <f t="shared" si="134"/>
        <v>0</v>
      </c>
      <c r="P330" s="34">
        <f t="shared" si="134"/>
        <v>0</v>
      </c>
      <c r="Q330" s="34">
        <f t="shared" si="134"/>
        <v>0</v>
      </c>
      <c r="R330" s="34">
        <f t="shared" si="134"/>
        <v>1</v>
      </c>
      <c r="S330" s="40">
        <f t="shared" si="128"/>
        <v>1</v>
      </c>
      <c r="T330" s="43">
        <f t="shared" si="129"/>
        <v>1</v>
      </c>
      <c r="U330" s="3">
        <f>O330*Dati!$B$3+Simulazione!P330*Dati!$B$4+Simulazione!Q330*Dati!$B$5+Simulazione!R330*Dati!$B$6</f>
        <v>40000</v>
      </c>
      <c r="V330" s="35">
        <f>IF(R330*Dati!$Q$6&lt;K330,R330*Dati!$Q$6,K330)</f>
        <v>108</v>
      </c>
      <c r="W330" s="35">
        <f>IF(R330*Dati!$P$6+SUM(V330:V330)&lt;K330,R330*Dati!$P$6,K330-SUM(V330:V330))</f>
        <v>132</v>
      </c>
      <c r="X330" s="35">
        <f>IF(R330*Dati!$O$6+SUM(V330:W330)&lt;K330,R330*Dati!$O$6,K330-SUM(V330:W330))</f>
        <v>0</v>
      </c>
      <c r="Y330" s="35">
        <f>IF(R330*Dati!$N$6+SUM(V330:X330)&lt;K330,R330*Dati!$N$6,K330-SUM(V330:X330))</f>
        <v>0</v>
      </c>
      <c r="Z330" s="35">
        <f>IF($Q330*Dati!$Q$5+SUM(V330:Y330)&lt;$K330,$Q330*Dati!$Q$5,$K330-SUM(V330:Y330))</f>
        <v>0</v>
      </c>
      <c r="AA330" s="35">
        <f>IF($Q330*Dati!$P$5+SUM(V330:Z330)&lt;$K330,$Q330*Dati!$P$5,$K330-SUM(V330:Z330))</f>
        <v>0</v>
      </c>
      <c r="AB330" s="35">
        <f>IF($Q330*Dati!$O$5+SUM(V330:AA330)&lt;$K330,$Q330*Dati!$O$5,$K330-SUM(V330:AA330))</f>
        <v>0</v>
      </c>
      <c r="AC330" s="35">
        <f>IF($Q330*Dati!$N$5+SUM(V330:AB330)&lt;$K330,$Q330*Dati!$N$5,$K330-SUM(V330:AB330))</f>
        <v>0</v>
      </c>
      <c r="AD330" s="35">
        <f>IF($P330*Dati!$Q$4+SUM(V330:AC330)&lt;$K330,$P330*Dati!$Q$4,$K330-SUM(V330:AC330))</f>
        <v>0</v>
      </c>
      <c r="AE330" s="35">
        <f>IF($P330*Dati!$P$4+SUM(V330:AD330)&lt;$K330,$P330*Dati!$P$4,$K330-SUM(V330:AD330))</f>
        <v>0</v>
      </c>
      <c r="AF330" s="35">
        <f>IF($P330*Dati!$O$4+SUM(V330:AE330)&lt;$K330,$P330*Dati!$O$4,$K330-SUM(V330:AE330))</f>
        <v>0</v>
      </c>
      <c r="AG330" s="35">
        <f>IF($P330*Dati!$N$4+SUM(V330:AF330)&lt;$K330,$P330*Dati!$N$4,$K330-SUM(V330:AF330))</f>
        <v>0</v>
      </c>
      <c r="AH330" s="35">
        <f>IF($O330*Dati!$Q$3+SUM(V330:AG330)&lt;$K330,$O330*Dati!$Q$3,$K330-SUM(V330:AG330))</f>
        <v>0</v>
      </c>
      <c r="AI330" s="35">
        <f>IF($O330*Dati!$P$3+SUM(V330:AH330)&lt;$K330,$O330*Dati!$P$3,$K330-SUM(V330:AH330))</f>
        <v>0</v>
      </c>
      <c r="AJ330" s="35">
        <f>IF($O330*Dati!$O$3+SUM(V330:AI330)&lt;$K330,$O330*Dati!$O$3,$K330-SUM(V330:AI330))</f>
        <v>0</v>
      </c>
      <c r="AK330" s="35">
        <f>IF($O330*Dati!$N$3+SUM(V330:AJ330)&lt;$K330,$O330*Dati!$N$3,$K330-SUM(V330:AJ330))</f>
        <v>0</v>
      </c>
      <c r="AL330" s="35">
        <f t="shared" si="120"/>
        <v>240</v>
      </c>
      <c r="AM330" s="3">
        <f>(V330*Dati!$U$6+W330*Dati!$T$6+X330*Dati!$S$6+Y330*Dati!$R$6)+(Z330*Dati!$U$5+AA330*Dati!$T$5+AB330*Dati!$S$5+AC330*Dati!$R$5)+(AD330*Dati!$U$4+AE330*Dati!$T$4+AF330*Dati!$S$4+AG330*Dati!$R$4)+(AH330*Dati!$U$3+AI330*Dati!$T$3+AJ330*Dati!$S$3+AK330*Dati!$R$3)</f>
        <v>91380</v>
      </c>
      <c r="AN330" s="34">
        <f t="shared" si="121"/>
        <v>1</v>
      </c>
      <c r="AO330" s="34">
        <f t="shared" si="122"/>
        <v>0</v>
      </c>
      <c r="AP330" s="34">
        <f t="shared" si="123"/>
        <v>0</v>
      </c>
      <c r="AQ330" s="34">
        <f t="shared" si="124"/>
        <v>0</v>
      </c>
      <c r="AR330" s="6">
        <f>AN330*Dati!$B$21+AO330*Dati!$B$22+AP330*Dati!$B$23+AQ330*Dati!$B$24</f>
        <v>2000</v>
      </c>
    </row>
    <row r="331" spans="1:44" x14ac:dyDescent="0.25">
      <c r="A331" s="49"/>
      <c r="B331" s="11">
        <f t="shared" si="130"/>
        <v>329</v>
      </c>
      <c r="C331" s="3">
        <f t="shared" si="131"/>
        <v>7890315.6999999834</v>
      </c>
      <c r="D331" s="3">
        <f t="shared" si="132"/>
        <v>41380</v>
      </c>
      <c r="E331" s="3">
        <f>IF(D331&gt;0,(IF(D331&lt;Dati!$B$46,D331*Dati!$B$47,Dati!$B$46*Dati!$B$47)+IF(IF(D331-Dati!$B$46&gt;0,D331-Dati!$B$46,0)&lt;(Dati!$C$46-Dati!$B$46),IF(D331-Dati!$B$46&gt;0,D331-Dati!$B$46,0)*Dati!$C$47,(Dati!$C$46-Dati!$B$46)*Dati!$C$47)+IF(IF(D331-Dati!$C$46&gt;0,D331-Dati!$C$46,0)&lt;(Dati!$D$46-Dati!$C$46),IF(D331-Dati!$C$46&gt;0,D331-Dati!$C$46,0)*Dati!$D$47,(Dati!$D$46-Dati!$C$46)*Dati!$D$47)+IF(IF(D331-Dati!$D$46&gt;0,D331-Dati!$D$46,0)&lt;(Dati!$E$46-Dati!$D$46),IF(D331-Dati!$D$46&gt;0,D331-Dati!$D$46,0)*Dati!$E$47,(Dati!$E$46-Dati!$D$46)*Dati!$E$47)+IF(D331-Dati!$E$46&gt;0,D331-Dati!$E$46,0)*Dati!$F$47),0)</f>
        <v>17224.233333333334</v>
      </c>
      <c r="F331" s="3">
        <f t="shared" si="127"/>
        <v>24155.766666666666</v>
      </c>
      <c r="G331" s="39">
        <f t="shared" si="133"/>
        <v>1</v>
      </c>
      <c r="H331" s="39">
        <f t="shared" si="133"/>
        <v>0</v>
      </c>
      <c r="I331" s="39">
        <f t="shared" si="133"/>
        <v>0</v>
      </c>
      <c r="J331" s="39">
        <f t="shared" si="133"/>
        <v>0</v>
      </c>
      <c r="K331" s="37">
        <f>G331*Dati!$F$9+H331*Dati!$F$10+I331*Dati!$F$11+Simulazione!J331*Dati!$F$12</f>
        <v>450</v>
      </c>
      <c r="L331" s="37">
        <f>G331*Dati!$H$9+H331*Dati!$H$10+I331*Dati!$H$11+Simulazione!J331*Dati!$H$12</f>
        <v>1</v>
      </c>
      <c r="M331" s="9">
        <f>G331*Dati!$E$9+H331*Dati!$E$10+I331*Dati!$E$11+Simulazione!J331*Dati!$E$12</f>
        <v>8000</v>
      </c>
      <c r="N331" s="9">
        <f>IF(G331-G330=0,0,(G331-G330)*Dati!$J$9)+IF(H331-H330=0,0,(H331-H330)*Dati!$J$10)+IF(I331-I330=0,0,(I331-I330)*Dati!$J$11)+IF(J331-J330=0,0,(J331-J330)*Dati!$J$12)</f>
        <v>0</v>
      </c>
      <c r="O331" s="34">
        <f t="shared" si="134"/>
        <v>0</v>
      </c>
      <c r="P331" s="34">
        <f t="shared" si="134"/>
        <v>0</v>
      </c>
      <c r="Q331" s="34">
        <f t="shared" si="134"/>
        <v>0</v>
      </c>
      <c r="R331" s="34">
        <f t="shared" si="134"/>
        <v>1</v>
      </c>
      <c r="S331" s="40">
        <f t="shared" si="128"/>
        <v>1</v>
      </c>
      <c r="T331" s="43">
        <f t="shared" si="129"/>
        <v>1</v>
      </c>
      <c r="U331" s="3">
        <f>O331*Dati!$B$3+Simulazione!P331*Dati!$B$4+Simulazione!Q331*Dati!$B$5+Simulazione!R331*Dati!$B$6</f>
        <v>40000</v>
      </c>
      <c r="V331" s="35">
        <f>IF(R331*Dati!$Q$6&lt;K331,R331*Dati!$Q$6,K331)</f>
        <v>108</v>
      </c>
      <c r="W331" s="35">
        <f>IF(R331*Dati!$P$6+SUM(V331:V331)&lt;K331,R331*Dati!$P$6,K331-SUM(V331:V331))</f>
        <v>132</v>
      </c>
      <c r="X331" s="35">
        <f>IF(R331*Dati!$O$6+SUM(V331:W331)&lt;K331,R331*Dati!$O$6,K331-SUM(V331:W331))</f>
        <v>0</v>
      </c>
      <c r="Y331" s="35">
        <f>IF(R331*Dati!$N$6+SUM(V331:X331)&lt;K331,R331*Dati!$N$6,K331-SUM(V331:X331))</f>
        <v>0</v>
      </c>
      <c r="Z331" s="35">
        <f>IF($Q331*Dati!$Q$5+SUM(V331:Y331)&lt;$K331,$Q331*Dati!$Q$5,$K331-SUM(V331:Y331))</f>
        <v>0</v>
      </c>
      <c r="AA331" s="35">
        <f>IF($Q331*Dati!$P$5+SUM(V331:Z331)&lt;$K331,$Q331*Dati!$P$5,$K331-SUM(V331:Z331))</f>
        <v>0</v>
      </c>
      <c r="AB331" s="35">
        <f>IF($Q331*Dati!$O$5+SUM(V331:AA331)&lt;$K331,$Q331*Dati!$O$5,$K331-SUM(V331:AA331))</f>
        <v>0</v>
      </c>
      <c r="AC331" s="35">
        <f>IF($Q331*Dati!$N$5+SUM(V331:AB331)&lt;$K331,$Q331*Dati!$N$5,$K331-SUM(V331:AB331))</f>
        <v>0</v>
      </c>
      <c r="AD331" s="35">
        <f>IF($P331*Dati!$Q$4+SUM(V331:AC331)&lt;$K331,$P331*Dati!$Q$4,$K331-SUM(V331:AC331))</f>
        <v>0</v>
      </c>
      <c r="AE331" s="35">
        <f>IF($P331*Dati!$P$4+SUM(V331:AD331)&lt;$K331,$P331*Dati!$P$4,$K331-SUM(V331:AD331))</f>
        <v>0</v>
      </c>
      <c r="AF331" s="35">
        <f>IF($P331*Dati!$O$4+SUM(V331:AE331)&lt;$K331,$P331*Dati!$O$4,$K331-SUM(V331:AE331))</f>
        <v>0</v>
      </c>
      <c r="AG331" s="35">
        <f>IF($P331*Dati!$N$4+SUM(V331:AF331)&lt;$K331,$P331*Dati!$N$4,$K331-SUM(V331:AF331))</f>
        <v>0</v>
      </c>
      <c r="AH331" s="35">
        <f>IF($O331*Dati!$Q$3+SUM(V331:AG331)&lt;$K331,$O331*Dati!$Q$3,$K331-SUM(V331:AG331))</f>
        <v>0</v>
      </c>
      <c r="AI331" s="35">
        <f>IF($O331*Dati!$P$3+SUM(V331:AH331)&lt;$K331,$O331*Dati!$P$3,$K331-SUM(V331:AH331))</f>
        <v>0</v>
      </c>
      <c r="AJ331" s="35">
        <f>IF($O331*Dati!$O$3+SUM(V331:AI331)&lt;$K331,$O331*Dati!$O$3,$K331-SUM(V331:AI331))</f>
        <v>0</v>
      </c>
      <c r="AK331" s="35">
        <f>IF($O331*Dati!$N$3+SUM(V331:AJ331)&lt;$K331,$O331*Dati!$N$3,$K331-SUM(V331:AJ331))</f>
        <v>0</v>
      </c>
      <c r="AL331" s="35">
        <f t="shared" si="120"/>
        <v>240</v>
      </c>
      <c r="AM331" s="3">
        <f>(V331*Dati!$U$6+W331*Dati!$T$6+X331*Dati!$S$6+Y331*Dati!$R$6)+(Z331*Dati!$U$5+AA331*Dati!$T$5+AB331*Dati!$S$5+AC331*Dati!$R$5)+(AD331*Dati!$U$4+AE331*Dati!$T$4+AF331*Dati!$S$4+AG331*Dati!$R$4)+(AH331*Dati!$U$3+AI331*Dati!$T$3+AJ331*Dati!$S$3+AK331*Dati!$R$3)</f>
        <v>91380</v>
      </c>
      <c r="AN331" s="34">
        <f t="shared" si="121"/>
        <v>1</v>
      </c>
      <c r="AO331" s="34">
        <f t="shared" si="122"/>
        <v>0</v>
      </c>
      <c r="AP331" s="34">
        <f t="shared" si="123"/>
        <v>0</v>
      </c>
      <c r="AQ331" s="34">
        <f t="shared" si="124"/>
        <v>0</v>
      </c>
      <c r="AR331" s="6">
        <f>AN331*Dati!$B$21+AO331*Dati!$B$22+AP331*Dati!$B$23+AQ331*Dati!$B$24</f>
        <v>2000</v>
      </c>
    </row>
    <row r="332" spans="1:44" x14ac:dyDescent="0.25">
      <c r="A332" s="49"/>
      <c r="B332" s="11">
        <f t="shared" si="130"/>
        <v>330</v>
      </c>
      <c r="C332" s="3">
        <f t="shared" si="131"/>
        <v>7914471.46666665</v>
      </c>
      <c r="D332" s="3">
        <f t="shared" si="132"/>
        <v>41380</v>
      </c>
      <c r="E332" s="3">
        <f>IF(D332&gt;0,(IF(D332&lt;Dati!$B$46,D332*Dati!$B$47,Dati!$B$46*Dati!$B$47)+IF(IF(D332-Dati!$B$46&gt;0,D332-Dati!$B$46,0)&lt;(Dati!$C$46-Dati!$B$46),IF(D332-Dati!$B$46&gt;0,D332-Dati!$B$46,0)*Dati!$C$47,(Dati!$C$46-Dati!$B$46)*Dati!$C$47)+IF(IF(D332-Dati!$C$46&gt;0,D332-Dati!$C$46,0)&lt;(Dati!$D$46-Dati!$C$46),IF(D332-Dati!$C$46&gt;0,D332-Dati!$C$46,0)*Dati!$D$47,(Dati!$D$46-Dati!$C$46)*Dati!$D$47)+IF(IF(D332-Dati!$D$46&gt;0,D332-Dati!$D$46,0)&lt;(Dati!$E$46-Dati!$D$46),IF(D332-Dati!$D$46&gt;0,D332-Dati!$D$46,0)*Dati!$E$47,(Dati!$E$46-Dati!$D$46)*Dati!$E$47)+IF(D332-Dati!$E$46&gt;0,D332-Dati!$E$46,0)*Dati!$F$47),0)</f>
        <v>17224.233333333334</v>
      </c>
      <c r="F332" s="3">
        <f t="shared" si="127"/>
        <v>24155.766666666666</v>
      </c>
      <c r="G332" s="39">
        <f t="shared" si="133"/>
        <v>1</v>
      </c>
      <c r="H332" s="39">
        <f t="shared" si="133"/>
        <v>0</v>
      </c>
      <c r="I332" s="39">
        <f t="shared" si="133"/>
        <v>0</v>
      </c>
      <c r="J332" s="39">
        <f t="shared" si="133"/>
        <v>0</v>
      </c>
      <c r="K332" s="37">
        <f>G332*Dati!$F$9+H332*Dati!$F$10+I332*Dati!$F$11+Simulazione!J332*Dati!$F$12</f>
        <v>450</v>
      </c>
      <c r="L332" s="37">
        <f>G332*Dati!$H$9+H332*Dati!$H$10+I332*Dati!$H$11+Simulazione!J332*Dati!$H$12</f>
        <v>1</v>
      </c>
      <c r="M332" s="9">
        <f>G332*Dati!$E$9+H332*Dati!$E$10+I332*Dati!$E$11+Simulazione!J332*Dati!$E$12</f>
        <v>8000</v>
      </c>
      <c r="N332" s="9">
        <f>IF(G332-G331=0,0,(G332-G331)*Dati!$J$9)+IF(H332-H331=0,0,(H332-H331)*Dati!$J$10)+IF(I332-I331=0,0,(I332-I331)*Dati!$J$11)+IF(J332-J331=0,0,(J332-J331)*Dati!$J$12)</f>
        <v>0</v>
      </c>
      <c r="O332" s="34">
        <f t="shared" si="134"/>
        <v>0</v>
      </c>
      <c r="P332" s="34">
        <f t="shared" si="134"/>
        <v>0</v>
      </c>
      <c r="Q332" s="34">
        <f t="shared" si="134"/>
        <v>0</v>
      </c>
      <c r="R332" s="34">
        <f t="shared" si="134"/>
        <v>1</v>
      </c>
      <c r="S332" s="40">
        <f t="shared" si="128"/>
        <v>1</v>
      </c>
      <c r="T332" s="43">
        <f t="shared" si="129"/>
        <v>1</v>
      </c>
      <c r="U332" s="3">
        <f>O332*Dati!$B$3+Simulazione!P332*Dati!$B$4+Simulazione!Q332*Dati!$B$5+Simulazione!R332*Dati!$B$6</f>
        <v>40000</v>
      </c>
      <c r="V332" s="35">
        <f>IF(R332*Dati!$Q$6&lt;K332,R332*Dati!$Q$6,K332)</f>
        <v>108</v>
      </c>
      <c r="W332" s="35">
        <f>IF(R332*Dati!$P$6+SUM(V332:V332)&lt;K332,R332*Dati!$P$6,K332-SUM(V332:V332))</f>
        <v>132</v>
      </c>
      <c r="X332" s="35">
        <f>IF(R332*Dati!$O$6+SUM(V332:W332)&lt;K332,R332*Dati!$O$6,K332-SUM(V332:W332))</f>
        <v>0</v>
      </c>
      <c r="Y332" s="35">
        <f>IF(R332*Dati!$N$6+SUM(V332:X332)&lt;K332,R332*Dati!$N$6,K332-SUM(V332:X332))</f>
        <v>0</v>
      </c>
      <c r="Z332" s="35">
        <f>IF($Q332*Dati!$Q$5+SUM(V332:Y332)&lt;$K332,$Q332*Dati!$Q$5,$K332-SUM(V332:Y332))</f>
        <v>0</v>
      </c>
      <c r="AA332" s="35">
        <f>IF($Q332*Dati!$P$5+SUM(V332:Z332)&lt;$K332,$Q332*Dati!$P$5,$K332-SUM(V332:Z332))</f>
        <v>0</v>
      </c>
      <c r="AB332" s="35">
        <f>IF($Q332*Dati!$O$5+SUM(V332:AA332)&lt;$K332,$Q332*Dati!$O$5,$K332-SUM(V332:AA332))</f>
        <v>0</v>
      </c>
      <c r="AC332" s="35">
        <f>IF($Q332*Dati!$N$5+SUM(V332:AB332)&lt;$K332,$Q332*Dati!$N$5,$K332-SUM(V332:AB332))</f>
        <v>0</v>
      </c>
      <c r="AD332" s="35">
        <f>IF($P332*Dati!$Q$4+SUM(V332:AC332)&lt;$K332,$P332*Dati!$Q$4,$K332-SUM(V332:AC332))</f>
        <v>0</v>
      </c>
      <c r="AE332" s="35">
        <f>IF($P332*Dati!$P$4+SUM(V332:AD332)&lt;$K332,$P332*Dati!$P$4,$K332-SUM(V332:AD332))</f>
        <v>0</v>
      </c>
      <c r="AF332" s="35">
        <f>IF($P332*Dati!$O$4+SUM(V332:AE332)&lt;$K332,$P332*Dati!$O$4,$K332-SUM(V332:AE332))</f>
        <v>0</v>
      </c>
      <c r="AG332" s="35">
        <f>IF($P332*Dati!$N$4+SUM(V332:AF332)&lt;$K332,$P332*Dati!$N$4,$K332-SUM(V332:AF332))</f>
        <v>0</v>
      </c>
      <c r="AH332" s="35">
        <f>IF($O332*Dati!$Q$3+SUM(V332:AG332)&lt;$K332,$O332*Dati!$Q$3,$K332-SUM(V332:AG332))</f>
        <v>0</v>
      </c>
      <c r="AI332" s="35">
        <f>IF($O332*Dati!$P$3+SUM(V332:AH332)&lt;$K332,$O332*Dati!$P$3,$K332-SUM(V332:AH332))</f>
        <v>0</v>
      </c>
      <c r="AJ332" s="35">
        <f>IF($O332*Dati!$O$3+SUM(V332:AI332)&lt;$K332,$O332*Dati!$O$3,$K332-SUM(V332:AI332))</f>
        <v>0</v>
      </c>
      <c r="AK332" s="35">
        <f>IF($O332*Dati!$N$3+SUM(V332:AJ332)&lt;$K332,$O332*Dati!$N$3,$K332-SUM(V332:AJ332))</f>
        <v>0</v>
      </c>
      <c r="AL332" s="35">
        <f t="shared" si="120"/>
        <v>240</v>
      </c>
      <c r="AM332" s="3">
        <f>(V332*Dati!$U$6+W332*Dati!$T$6+X332*Dati!$S$6+Y332*Dati!$R$6)+(Z332*Dati!$U$5+AA332*Dati!$T$5+AB332*Dati!$S$5+AC332*Dati!$R$5)+(AD332*Dati!$U$4+AE332*Dati!$T$4+AF332*Dati!$S$4+AG332*Dati!$R$4)+(AH332*Dati!$U$3+AI332*Dati!$T$3+AJ332*Dati!$S$3+AK332*Dati!$R$3)</f>
        <v>91380</v>
      </c>
      <c r="AN332" s="34">
        <f t="shared" si="121"/>
        <v>1</v>
      </c>
      <c r="AO332" s="34">
        <f t="shared" si="122"/>
        <v>0</v>
      </c>
      <c r="AP332" s="34">
        <f t="shared" si="123"/>
        <v>0</v>
      </c>
      <c r="AQ332" s="34">
        <f t="shared" si="124"/>
        <v>0</v>
      </c>
      <c r="AR332" s="6">
        <f>AN332*Dati!$B$21+AO332*Dati!$B$22+AP332*Dati!$B$23+AQ332*Dati!$B$24</f>
        <v>2000</v>
      </c>
    </row>
    <row r="333" spans="1:44" x14ac:dyDescent="0.25">
      <c r="A333" s="49"/>
      <c r="B333" s="11">
        <f t="shared" si="130"/>
        <v>331</v>
      </c>
      <c r="C333" s="3">
        <f t="shared" si="131"/>
        <v>7938627.2333333166</v>
      </c>
      <c r="D333" s="3">
        <f t="shared" si="132"/>
        <v>41380</v>
      </c>
      <c r="E333" s="3">
        <f>IF(D333&gt;0,(IF(D333&lt;Dati!$B$46,D333*Dati!$B$47,Dati!$B$46*Dati!$B$47)+IF(IF(D333-Dati!$B$46&gt;0,D333-Dati!$B$46,0)&lt;(Dati!$C$46-Dati!$B$46),IF(D333-Dati!$B$46&gt;0,D333-Dati!$B$46,0)*Dati!$C$47,(Dati!$C$46-Dati!$B$46)*Dati!$C$47)+IF(IF(D333-Dati!$C$46&gt;0,D333-Dati!$C$46,0)&lt;(Dati!$D$46-Dati!$C$46),IF(D333-Dati!$C$46&gt;0,D333-Dati!$C$46,0)*Dati!$D$47,(Dati!$D$46-Dati!$C$46)*Dati!$D$47)+IF(IF(D333-Dati!$D$46&gt;0,D333-Dati!$D$46,0)&lt;(Dati!$E$46-Dati!$D$46),IF(D333-Dati!$D$46&gt;0,D333-Dati!$D$46,0)*Dati!$E$47,(Dati!$E$46-Dati!$D$46)*Dati!$E$47)+IF(D333-Dati!$E$46&gt;0,D333-Dati!$E$46,0)*Dati!$F$47),0)</f>
        <v>17224.233333333334</v>
      </c>
      <c r="F333" s="3">
        <f t="shared" si="127"/>
        <v>24155.766666666666</v>
      </c>
      <c r="G333" s="39">
        <f t="shared" si="133"/>
        <v>1</v>
      </c>
      <c r="H333" s="39">
        <f t="shared" si="133"/>
        <v>0</v>
      </c>
      <c r="I333" s="39">
        <f t="shared" si="133"/>
        <v>0</v>
      </c>
      <c r="J333" s="39">
        <f t="shared" si="133"/>
        <v>0</v>
      </c>
      <c r="K333" s="37">
        <f>G333*Dati!$F$9+H333*Dati!$F$10+I333*Dati!$F$11+Simulazione!J333*Dati!$F$12</f>
        <v>450</v>
      </c>
      <c r="L333" s="37">
        <f>G333*Dati!$H$9+H333*Dati!$H$10+I333*Dati!$H$11+Simulazione!J333*Dati!$H$12</f>
        <v>1</v>
      </c>
      <c r="M333" s="9">
        <f>G333*Dati!$E$9+H333*Dati!$E$10+I333*Dati!$E$11+Simulazione!J333*Dati!$E$12</f>
        <v>8000</v>
      </c>
      <c r="N333" s="9">
        <f>IF(G333-G332=0,0,(G333-G332)*Dati!$J$9)+IF(H333-H332=0,0,(H333-H332)*Dati!$J$10)+IF(I333-I332=0,0,(I333-I332)*Dati!$J$11)+IF(J333-J332=0,0,(J333-J332)*Dati!$J$12)</f>
        <v>0</v>
      </c>
      <c r="O333" s="34">
        <f t="shared" si="134"/>
        <v>0</v>
      </c>
      <c r="P333" s="34">
        <f t="shared" si="134"/>
        <v>0</v>
      </c>
      <c r="Q333" s="34">
        <f t="shared" si="134"/>
        <v>0</v>
      </c>
      <c r="R333" s="34">
        <f t="shared" si="134"/>
        <v>1</v>
      </c>
      <c r="S333" s="40">
        <f t="shared" si="128"/>
        <v>1</v>
      </c>
      <c r="T333" s="43">
        <f t="shared" si="129"/>
        <v>1</v>
      </c>
      <c r="U333" s="3">
        <f>O333*Dati!$B$3+Simulazione!P333*Dati!$B$4+Simulazione!Q333*Dati!$B$5+Simulazione!R333*Dati!$B$6</f>
        <v>40000</v>
      </c>
      <c r="V333" s="35">
        <f>IF(R333*Dati!$Q$6&lt;K333,R333*Dati!$Q$6,K333)</f>
        <v>108</v>
      </c>
      <c r="W333" s="35">
        <f>IF(R333*Dati!$P$6+SUM(V333:V333)&lt;K333,R333*Dati!$P$6,K333-SUM(V333:V333))</f>
        <v>132</v>
      </c>
      <c r="X333" s="35">
        <f>IF(R333*Dati!$O$6+SUM(V333:W333)&lt;K333,R333*Dati!$O$6,K333-SUM(V333:W333))</f>
        <v>0</v>
      </c>
      <c r="Y333" s="35">
        <f>IF(R333*Dati!$N$6+SUM(V333:X333)&lt;K333,R333*Dati!$N$6,K333-SUM(V333:X333))</f>
        <v>0</v>
      </c>
      <c r="Z333" s="35">
        <f>IF($Q333*Dati!$Q$5+SUM(V333:Y333)&lt;$K333,$Q333*Dati!$Q$5,$K333-SUM(V333:Y333))</f>
        <v>0</v>
      </c>
      <c r="AA333" s="35">
        <f>IF($Q333*Dati!$P$5+SUM(V333:Z333)&lt;$K333,$Q333*Dati!$P$5,$K333-SUM(V333:Z333))</f>
        <v>0</v>
      </c>
      <c r="AB333" s="35">
        <f>IF($Q333*Dati!$O$5+SUM(V333:AA333)&lt;$K333,$Q333*Dati!$O$5,$K333-SUM(V333:AA333))</f>
        <v>0</v>
      </c>
      <c r="AC333" s="35">
        <f>IF($Q333*Dati!$N$5+SUM(V333:AB333)&lt;$K333,$Q333*Dati!$N$5,$K333-SUM(V333:AB333))</f>
        <v>0</v>
      </c>
      <c r="AD333" s="35">
        <f>IF($P333*Dati!$Q$4+SUM(V333:AC333)&lt;$K333,$P333*Dati!$Q$4,$K333-SUM(V333:AC333))</f>
        <v>0</v>
      </c>
      <c r="AE333" s="35">
        <f>IF($P333*Dati!$P$4+SUM(V333:AD333)&lt;$K333,$P333*Dati!$P$4,$K333-SUM(V333:AD333))</f>
        <v>0</v>
      </c>
      <c r="AF333" s="35">
        <f>IF($P333*Dati!$O$4+SUM(V333:AE333)&lt;$K333,$P333*Dati!$O$4,$K333-SUM(V333:AE333))</f>
        <v>0</v>
      </c>
      <c r="AG333" s="35">
        <f>IF($P333*Dati!$N$4+SUM(V333:AF333)&lt;$K333,$P333*Dati!$N$4,$K333-SUM(V333:AF333))</f>
        <v>0</v>
      </c>
      <c r="AH333" s="35">
        <f>IF($O333*Dati!$Q$3+SUM(V333:AG333)&lt;$K333,$O333*Dati!$Q$3,$K333-SUM(V333:AG333))</f>
        <v>0</v>
      </c>
      <c r="AI333" s="35">
        <f>IF($O333*Dati!$P$3+SUM(V333:AH333)&lt;$K333,$O333*Dati!$P$3,$K333-SUM(V333:AH333))</f>
        <v>0</v>
      </c>
      <c r="AJ333" s="35">
        <f>IF($O333*Dati!$O$3+SUM(V333:AI333)&lt;$K333,$O333*Dati!$O$3,$K333-SUM(V333:AI333))</f>
        <v>0</v>
      </c>
      <c r="AK333" s="35">
        <f>IF($O333*Dati!$N$3+SUM(V333:AJ333)&lt;$K333,$O333*Dati!$N$3,$K333-SUM(V333:AJ333))</f>
        <v>0</v>
      </c>
      <c r="AL333" s="35">
        <f t="shared" si="120"/>
        <v>240</v>
      </c>
      <c r="AM333" s="3">
        <f>(V333*Dati!$U$6+W333*Dati!$T$6+X333*Dati!$S$6+Y333*Dati!$R$6)+(Z333*Dati!$U$5+AA333*Dati!$T$5+AB333*Dati!$S$5+AC333*Dati!$R$5)+(AD333*Dati!$U$4+AE333*Dati!$T$4+AF333*Dati!$S$4+AG333*Dati!$R$4)+(AH333*Dati!$U$3+AI333*Dati!$T$3+AJ333*Dati!$S$3+AK333*Dati!$R$3)</f>
        <v>91380</v>
      </c>
      <c r="AN333" s="34">
        <f t="shared" si="121"/>
        <v>1</v>
      </c>
      <c r="AO333" s="34">
        <f t="shared" si="122"/>
        <v>0</v>
      </c>
      <c r="AP333" s="34">
        <f t="shared" si="123"/>
        <v>0</v>
      </c>
      <c r="AQ333" s="34">
        <f t="shared" si="124"/>
        <v>0</v>
      </c>
      <c r="AR333" s="6">
        <f>AN333*Dati!$B$21+AO333*Dati!$B$22+AP333*Dati!$B$23+AQ333*Dati!$B$24</f>
        <v>2000</v>
      </c>
    </row>
    <row r="334" spans="1:44" x14ac:dyDescent="0.25">
      <c r="A334" s="49"/>
      <c r="B334" s="11">
        <f t="shared" si="130"/>
        <v>332</v>
      </c>
      <c r="C334" s="3">
        <f t="shared" si="131"/>
        <v>7962782.9999999832</v>
      </c>
      <c r="D334" s="3">
        <f t="shared" si="132"/>
        <v>41380</v>
      </c>
      <c r="E334" s="3">
        <f>IF(D334&gt;0,(IF(D334&lt;Dati!$B$46,D334*Dati!$B$47,Dati!$B$46*Dati!$B$47)+IF(IF(D334-Dati!$B$46&gt;0,D334-Dati!$B$46,0)&lt;(Dati!$C$46-Dati!$B$46),IF(D334-Dati!$B$46&gt;0,D334-Dati!$B$46,0)*Dati!$C$47,(Dati!$C$46-Dati!$B$46)*Dati!$C$47)+IF(IF(D334-Dati!$C$46&gt;0,D334-Dati!$C$46,0)&lt;(Dati!$D$46-Dati!$C$46),IF(D334-Dati!$C$46&gt;0,D334-Dati!$C$46,0)*Dati!$D$47,(Dati!$D$46-Dati!$C$46)*Dati!$D$47)+IF(IF(D334-Dati!$D$46&gt;0,D334-Dati!$D$46,0)&lt;(Dati!$E$46-Dati!$D$46),IF(D334-Dati!$D$46&gt;0,D334-Dati!$D$46,0)*Dati!$E$47,(Dati!$E$46-Dati!$D$46)*Dati!$E$47)+IF(D334-Dati!$E$46&gt;0,D334-Dati!$E$46,0)*Dati!$F$47),0)</f>
        <v>17224.233333333334</v>
      </c>
      <c r="F334" s="3">
        <f t="shared" si="127"/>
        <v>24155.766666666666</v>
      </c>
      <c r="G334" s="39">
        <f t="shared" si="133"/>
        <v>1</v>
      </c>
      <c r="H334" s="39">
        <f t="shared" si="133"/>
        <v>0</v>
      </c>
      <c r="I334" s="39">
        <f t="shared" si="133"/>
        <v>0</v>
      </c>
      <c r="J334" s="39">
        <f t="shared" si="133"/>
        <v>0</v>
      </c>
      <c r="K334" s="37">
        <f>G334*Dati!$F$9+H334*Dati!$F$10+I334*Dati!$F$11+Simulazione!J334*Dati!$F$12</f>
        <v>450</v>
      </c>
      <c r="L334" s="37">
        <f>G334*Dati!$H$9+H334*Dati!$H$10+I334*Dati!$H$11+Simulazione!J334*Dati!$H$12</f>
        <v>1</v>
      </c>
      <c r="M334" s="9">
        <f>G334*Dati!$E$9+H334*Dati!$E$10+I334*Dati!$E$11+Simulazione!J334*Dati!$E$12</f>
        <v>8000</v>
      </c>
      <c r="N334" s="9">
        <f>IF(G334-G333=0,0,(G334-G333)*Dati!$J$9)+IF(H334-H333=0,0,(H334-H333)*Dati!$J$10)+IF(I334-I333=0,0,(I334-I333)*Dati!$J$11)+IF(J334-J333=0,0,(J334-J333)*Dati!$J$12)</f>
        <v>0</v>
      </c>
      <c r="O334" s="34">
        <f t="shared" si="134"/>
        <v>0</v>
      </c>
      <c r="P334" s="34">
        <f t="shared" si="134"/>
        <v>0</v>
      </c>
      <c r="Q334" s="34">
        <f t="shared" si="134"/>
        <v>0</v>
      </c>
      <c r="R334" s="34">
        <f t="shared" si="134"/>
        <v>1</v>
      </c>
      <c r="S334" s="40">
        <f t="shared" si="128"/>
        <v>1</v>
      </c>
      <c r="T334" s="43">
        <f t="shared" si="129"/>
        <v>1</v>
      </c>
      <c r="U334" s="3">
        <f>O334*Dati!$B$3+Simulazione!P334*Dati!$B$4+Simulazione!Q334*Dati!$B$5+Simulazione!R334*Dati!$B$6</f>
        <v>40000</v>
      </c>
      <c r="V334" s="35">
        <f>IF(R334*Dati!$Q$6&lt;K334,R334*Dati!$Q$6,K334)</f>
        <v>108</v>
      </c>
      <c r="W334" s="35">
        <f>IF(R334*Dati!$P$6+SUM(V334:V334)&lt;K334,R334*Dati!$P$6,K334-SUM(V334:V334))</f>
        <v>132</v>
      </c>
      <c r="X334" s="35">
        <f>IF(R334*Dati!$O$6+SUM(V334:W334)&lt;K334,R334*Dati!$O$6,K334-SUM(V334:W334))</f>
        <v>0</v>
      </c>
      <c r="Y334" s="35">
        <f>IF(R334*Dati!$N$6+SUM(V334:X334)&lt;K334,R334*Dati!$N$6,K334-SUM(V334:X334))</f>
        <v>0</v>
      </c>
      <c r="Z334" s="35">
        <f>IF($Q334*Dati!$Q$5+SUM(V334:Y334)&lt;$K334,$Q334*Dati!$Q$5,$K334-SUM(V334:Y334))</f>
        <v>0</v>
      </c>
      <c r="AA334" s="35">
        <f>IF($Q334*Dati!$P$5+SUM(V334:Z334)&lt;$K334,$Q334*Dati!$P$5,$K334-SUM(V334:Z334))</f>
        <v>0</v>
      </c>
      <c r="AB334" s="35">
        <f>IF($Q334*Dati!$O$5+SUM(V334:AA334)&lt;$K334,$Q334*Dati!$O$5,$K334-SUM(V334:AA334))</f>
        <v>0</v>
      </c>
      <c r="AC334" s="35">
        <f>IF($Q334*Dati!$N$5+SUM(V334:AB334)&lt;$K334,$Q334*Dati!$N$5,$K334-SUM(V334:AB334))</f>
        <v>0</v>
      </c>
      <c r="AD334" s="35">
        <f>IF($P334*Dati!$Q$4+SUM(V334:AC334)&lt;$K334,$P334*Dati!$Q$4,$K334-SUM(V334:AC334))</f>
        <v>0</v>
      </c>
      <c r="AE334" s="35">
        <f>IF($P334*Dati!$P$4+SUM(V334:AD334)&lt;$K334,$P334*Dati!$P$4,$K334-SUM(V334:AD334))</f>
        <v>0</v>
      </c>
      <c r="AF334" s="35">
        <f>IF($P334*Dati!$O$4+SUM(V334:AE334)&lt;$K334,$P334*Dati!$O$4,$K334-SUM(V334:AE334))</f>
        <v>0</v>
      </c>
      <c r="AG334" s="35">
        <f>IF($P334*Dati!$N$4+SUM(V334:AF334)&lt;$K334,$P334*Dati!$N$4,$K334-SUM(V334:AF334))</f>
        <v>0</v>
      </c>
      <c r="AH334" s="35">
        <f>IF($O334*Dati!$Q$3+SUM(V334:AG334)&lt;$K334,$O334*Dati!$Q$3,$K334-SUM(V334:AG334))</f>
        <v>0</v>
      </c>
      <c r="AI334" s="35">
        <f>IF($O334*Dati!$P$3+SUM(V334:AH334)&lt;$K334,$O334*Dati!$P$3,$K334-SUM(V334:AH334))</f>
        <v>0</v>
      </c>
      <c r="AJ334" s="35">
        <f>IF($O334*Dati!$O$3+SUM(V334:AI334)&lt;$K334,$O334*Dati!$O$3,$K334-SUM(V334:AI334))</f>
        <v>0</v>
      </c>
      <c r="AK334" s="35">
        <f>IF($O334*Dati!$N$3+SUM(V334:AJ334)&lt;$K334,$O334*Dati!$N$3,$K334-SUM(V334:AJ334))</f>
        <v>0</v>
      </c>
      <c r="AL334" s="35">
        <f t="shared" si="120"/>
        <v>240</v>
      </c>
      <c r="AM334" s="3">
        <f>(V334*Dati!$U$6+W334*Dati!$T$6+X334*Dati!$S$6+Y334*Dati!$R$6)+(Z334*Dati!$U$5+AA334*Dati!$T$5+AB334*Dati!$S$5+AC334*Dati!$R$5)+(AD334*Dati!$U$4+AE334*Dati!$T$4+AF334*Dati!$S$4+AG334*Dati!$R$4)+(AH334*Dati!$U$3+AI334*Dati!$T$3+AJ334*Dati!$S$3+AK334*Dati!$R$3)</f>
        <v>91380</v>
      </c>
      <c r="AN334" s="34">
        <f t="shared" si="121"/>
        <v>1</v>
      </c>
      <c r="AO334" s="34">
        <f t="shared" si="122"/>
        <v>0</v>
      </c>
      <c r="AP334" s="34">
        <f t="shared" si="123"/>
        <v>0</v>
      </c>
      <c r="AQ334" s="34">
        <f t="shared" si="124"/>
        <v>0</v>
      </c>
      <c r="AR334" s="6">
        <f>AN334*Dati!$B$21+AO334*Dati!$B$22+AP334*Dati!$B$23+AQ334*Dati!$B$24</f>
        <v>2000</v>
      </c>
    </row>
    <row r="335" spans="1:44" x14ac:dyDescent="0.25">
      <c r="A335" s="49"/>
      <c r="B335" s="11">
        <f t="shared" si="130"/>
        <v>333</v>
      </c>
      <c r="C335" s="3">
        <f t="shared" si="131"/>
        <v>7986938.7666666498</v>
      </c>
      <c r="D335" s="3">
        <f t="shared" si="132"/>
        <v>41380</v>
      </c>
      <c r="E335" s="3">
        <f>IF(D335&gt;0,(IF(D335&lt;Dati!$B$46,D335*Dati!$B$47,Dati!$B$46*Dati!$B$47)+IF(IF(D335-Dati!$B$46&gt;0,D335-Dati!$B$46,0)&lt;(Dati!$C$46-Dati!$B$46),IF(D335-Dati!$B$46&gt;0,D335-Dati!$B$46,0)*Dati!$C$47,(Dati!$C$46-Dati!$B$46)*Dati!$C$47)+IF(IF(D335-Dati!$C$46&gt;0,D335-Dati!$C$46,0)&lt;(Dati!$D$46-Dati!$C$46),IF(D335-Dati!$C$46&gt;0,D335-Dati!$C$46,0)*Dati!$D$47,(Dati!$D$46-Dati!$C$46)*Dati!$D$47)+IF(IF(D335-Dati!$D$46&gt;0,D335-Dati!$D$46,0)&lt;(Dati!$E$46-Dati!$D$46),IF(D335-Dati!$D$46&gt;0,D335-Dati!$D$46,0)*Dati!$E$47,(Dati!$E$46-Dati!$D$46)*Dati!$E$47)+IF(D335-Dati!$E$46&gt;0,D335-Dati!$E$46,0)*Dati!$F$47),0)</f>
        <v>17224.233333333334</v>
      </c>
      <c r="F335" s="3">
        <f t="shared" si="127"/>
        <v>24155.766666666666</v>
      </c>
      <c r="G335" s="39">
        <f t="shared" si="133"/>
        <v>1</v>
      </c>
      <c r="H335" s="39">
        <f t="shared" si="133"/>
        <v>0</v>
      </c>
      <c r="I335" s="39">
        <f t="shared" si="133"/>
        <v>0</v>
      </c>
      <c r="J335" s="39">
        <f t="shared" si="133"/>
        <v>0</v>
      </c>
      <c r="K335" s="37">
        <f>G335*Dati!$F$9+H335*Dati!$F$10+I335*Dati!$F$11+Simulazione!J335*Dati!$F$12</f>
        <v>450</v>
      </c>
      <c r="L335" s="37">
        <f>G335*Dati!$H$9+H335*Dati!$H$10+I335*Dati!$H$11+Simulazione!J335*Dati!$H$12</f>
        <v>1</v>
      </c>
      <c r="M335" s="9">
        <f>G335*Dati!$E$9+H335*Dati!$E$10+I335*Dati!$E$11+Simulazione!J335*Dati!$E$12</f>
        <v>8000</v>
      </c>
      <c r="N335" s="9">
        <f>IF(G335-G334=0,0,(G335-G334)*Dati!$J$9)+IF(H335-H334=0,0,(H335-H334)*Dati!$J$10)+IF(I335-I334=0,0,(I335-I334)*Dati!$J$11)+IF(J335-J334=0,0,(J335-J334)*Dati!$J$12)</f>
        <v>0</v>
      </c>
      <c r="O335" s="34">
        <f t="shared" si="134"/>
        <v>0</v>
      </c>
      <c r="P335" s="34">
        <f t="shared" si="134"/>
        <v>0</v>
      </c>
      <c r="Q335" s="34">
        <f t="shared" si="134"/>
        <v>0</v>
      </c>
      <c r="R335" s="34">
        <f t="shared" si="134"/>
        <v>1</v>
      </c>
      <c r="S335" s="40">
        <f t="shared" si="128"/>
        <v>1</v>
      </c>
      <c r="T335" s="43">
        <f t="shared" si="129"/>
        <v>1</v>
      </c>
      <c r="U335" s="3">
        <f>O335*Dati!$B$3+Simulazione!P335*Dati!$B$4+Simulazione!Q335*Dati!$B$5+Simulazione!R335*Dati!$B$6</f>
        <v>40000</v>
      </c>
      <c r="V335" s="35">
        <f>IF(R335*Dati!$Q$6&lt;K335,R335*Dati!$Q$6,K335)</f>
        <v>108</v>
      </c>
      <c r="W335" s="35">
        <f>IF(R335*Dati!$P$6+SUM(V335:V335)&lt;K335,R335*Dati!$P$6,K335-SUM(V335:V335))</f>
        <v>132</v>
      </c>
      <c r="X335" s="35">
        <f>IF(R335*Dati!$O$6+SUM(V335:W335)&lt;K335,R335*Dati!$O$6,K335-SUM(V335:W335))</f>
        <v>0</v>
      </c>
      <c r="Y335" s="35">
        <f>IF(R335*Dati!$N$6+SUM(V335:X335)&lt;K335,R335*Dati!$N$6,K335-SUM(V335:X335))</f>
        <v>0</v>
      </c>
      <c r="Z335" s="35">
        <f>IF($Q335*Dati!$Q$5+SUM(V335:Y335)&lt;$K335,$Q335*Dati!$Q$5,$K335-SUM(V335:Y335))</f>
        <v>0</v>
      </c>
      <c r="AA335" s="35">
        <f>IF($Q335*Dati!$P$5+SUM(V335:Z335)&lt;$K335,$Q335*Dati!$P$5,$K335-SUM(V335:Z335))</f>
        <v>0</v>
      </c>
      <c r="AB335" s="35">
        <f>IF($Q335*Dati!$O$5+SUM(V335:AA335)&lt;$K335,$Q335*Dati!$O$5,$K335-SUM(V335:AA335))</f>
        <v>0</v>
      </c>
      <c r="AC335" s="35">
        <f>IF($Q335*Dati!$N$5+SUM(V335:AB335)&lt;$K335,$Q335*Dati!$N$5,$K335-SUM(V335:AB335))</f>
        <v>0</v>
      </c>
      <c r="AD335" s="35">
        <f>IF($P335*Dati!$Q$4+SUM(V335:AC335)&lt;$K335,$P335*Dati!$Q$4,$K335-SUM(V335:AC335))</f>
        <v>0</v>
      </c>
      <c r="AE335" s="35">
        <f>IF($P335*Dati!$P$4+SUM(V335:AD335)&lt;$K335,$P335*Dati!$P$4,$K335-SUM(V335:AD335))</f>
        <v>0</v>
      </c>
      <c r="AF335" s="35">
        <f>IF($P335*Dati!$O$4+SUM(V335:AE335)&lt;$K335,$P335*Dati!$O$4,$K335-SUM(V335:AE335))</f>
        <v>0</v>
      </c>
      <c r="AG335" s="35">
        <f>IF($P335*Dati!$N$4+SUM(V335:AF335)&lt;$K335,$P335*Dati!$N$4,$K335-SUM(V335:AF335))</f>
        <v>0</v>
      </c>
      <c r="AH335" s="35">
        <f>IF($O335*Dati!$Q$3+SUM(V335:AG335)&lt;$K335,$O335*Dati!$Q$3,$K335-SUM(V335:AG335))</f>
        <v>0</v>
      </c>
      <c r="AI335" s="35">
        <f>IF($O335*Dati!$P$3+SUM(V335:AH335)&lt;$K335,$O335*Dati!$P$3,$K335-SUM(V335:AH335))</f>
        <v>0</v>
      </c>
      <c r="AJ335" s="35">
        <f>IF($O335*Dati!$O$3+SUM(V335:AI335)&lt;$K335,$O335*Dati!$O$3,$K335-SUM(V335:AI335))</f>
        <v>0</v>
      </c>
      <c r="AK335" s="35">
        <f>IF($O335*Dati!$N$3+SUM(V335:AJ335)&lt;$K335,$O335*Dati!$N$3,$K335-SUM(V335:AJ335))</f>
        <v>0</v>
      </c>
      <c r="AL335" s="35">
        <f t="shared" si="120"/>
        <v>240</v>
      </c>
      <c r="AM335" s="3">
        <f>(V335*Dati!$U$6+W335*Dati!$T$6+X335*Dati!$S$6+Y335*Dati!$R$6)+(Z335*Dati!$U$5+AA335*Dati!$T$5+AB335*Dati!$S$5+AC335*Dati!$R$5)+(AD335*Dati!$U$4+AE335*Dati!$T$4+AF335*Dati!$S$4+AG335*Dati!$R$4)+(AH335*Dati!$U$3+AI335*Dati!$T$3+AJ335*Dati!$S$3+AK335*Dati!$R$3)</f>
        <v>91380</v>
      </c>
      <c r="AN335" s="34">
        <f t="shared" si="121"/>
        <v>1</v>
      </c>
      <c r="AO335" s="34">
        <f t="shared" si="122"/>
        <v>0</v>
      </c>
      <c r="AP335" s="34">
        <f t="shared" si="123"/>
        <v>0</v>
      </c>
      <c r="AQ335" s="34">
        <f t="shared" si="124"/>
        <v>0</v>
      </c>
      <c r="AR335" s="6">
        <f>AN335*Dati!$B$21+AO335*Dati!$B$22+AP335*Dati!$B$23+AQ335*Dati!$B$24</f>
        <v>2000</v>
      </c>
    </row>
    <row r="336" spans="1:44" x14ac:dyDescent="0.25">
      <c r="A336" s="49"/>
      <c r="B336" s="11">
        <f t="shared" si="130"/>
        <v>334</v>
      </c>
      <c r="C336" s="3">
        <f t="shared" si="131"/>
        <v>8011094.5333333164</v>
      </c>
      <c r="D336" s="3">
        <f t="shared" si="132"/>
        <v>41380</v>
      </c>
      <c r="E336" s="3">
        <f>IF(D336&gt;0,(IF(D336&lt;Dati!$B$46,D336*Dati!$B$47,Dati!$B$46*Dati!$B$47)+IF(IF(D336-Dati!$B$46&gt;0,D336-Dati!$B$46,0)&lt;(Dati!$C$46-Dati!$B$46),IF(D336-Dati!$B$46&gt;0,D336-Dati!$B$46,0)*Dati!$C$47,(Dati!$C$46-Dati!$B$46)*Dati!$C$47)+IF(IF(D336-Dati!$C$46&gt;0,D336-Dati!$C$46,0)&lt;(Dati!$D$46-Dati!$C$46),IF(D336-Dati!$C$46&gt;0,D336-Dati!$C$46,0)*Dati!$D$47,(Dati!$D$46-Dati!$C$46)*Dati!$D$47)+IF(IF(D336-Dati!$D$46&gt;0,D336-Dati!$D$46,0)&lt;(Dati!$E$46-Dati!$D$46),IF(D336-Dati!$D$46&gt;0,D336-Dati!$D$46,0)*Dati!$E$47,(Dati!$E$46-Dati!$D$46)*Dati!$E$47)+IF(D336-Dati!$E$46&gt;0,D336-Dati!$E$46,0)*Dati!$F$47),0)</f>
        <v>17224.233333333334</v>
      </c>
      <c r="F336" s="3">
        <f t="shared" si="127"/>
        <v>24155.766666666666</v>
      </c>
      <c r="G336" s="39">
        <f t="shared" si="133"/>
        <v>1</v>
      </c>
      <c r="H336" s="39">
        <f t="shared" si="133"/>
        <v>0</v>
      </c>
      <c r="I336" s="39">
        <f t="shared" si="133"/>
        <v>0</v>
      </c>
      <c r="J336" s="39">
        <f t="shared" si="133"/>
        <v>0</v>
      </c>
      <c r="K336" s="37">
        <f>G336*Dati!$F$9+H336*Dati!$F$10+I336*Dati!$F$11+Simulazione!J336*Dati!$F$12</f>
        <v>450</v>
      </c>
      <c r="L336" s="37">
        <f>G336*Dati!$H$9+H336*Dati!$H$10+I336*Dati!$H$11+Simulazione!J336*Dati!$H$12</f>
        <v>1</v>
      </c>
      <c r="M336" s="9">
        <f>G336*Dati!$E$9+H336*Dati!$E$10+I336*Dati!$E$11+Simulazione!J336*Dati!$E$12</f>
        <v>8000</v>
      </c>
      <c r="N336" s="9">
        <f>IF(G336-G335=0,0,(G336-G335)*Dati!$J$9)+IF(H336-H335=0,0,(H336-H335)*Dati!$J$10)+IF(I336-I335=0,0,(I336-I335)*Dati!$J$11)+IF(J336-J335=0,0,(J336-J335)*Dati!$J$12)</f>
        <v>0</v>
      </c>
      <c r="O336" s="34">
        <f t="shared" si="134"/>
        <v>0</v>
      </c>
      <c r="P336" s="34">
        <f t="shared" si="134"/>
        <v>0</v>
      </c>
      <c r="Q336" s="34">
        <f t="shared" si="134"/>
        <v>0</v>
      </c>
      <c r="R336" s="34">
        <f t="shared" si="134"/>
        <v>1</v>
      </c>
      <c r="S336" s="40">
        <f t="shared" si="128"/>
        <v>1</v>
      </c>
      <c r="T336" s="43">
        <f t="shared" si="129"/>
        <v>1</v>
      </c>
      <c r="U336" s="3">
        <f>O336*Dati!$B$3+Simulazione!P336*Dati!$B$4+Simulazione!Q336*Dati!$B$5+Simulazione!R336*Dati!$B$6</f>
        <v>40000</v>
      </c>
      <c r="V336" s="35">
        <f>IF(R336*Dati!$Q$6&lt;K336,R336*Dati!$Q$6,K336)</f>
        <v>108</v>
      </c>
      <c r="W336" s="35">
        <f>IF(R336*Dati!$P$6+SUM(V336:V336)&lt;K336,R336*Dati!$P$6,K336-SUM(V336:V336))</f>
        <v>132</v>
      </c>
      <c r="X336" s="35">
        <f>IF(R336*Dati!$O$6+SUM(V336:W336)&lt;K336,R336*Dati!$O$6,K336-SUM(V336:W336))</f>
        <v>0</v>
      </c>
      <c r="Y336" s="35">
        <f>IF(R336*Dati!$N$6+SUM(V336:X336)&lt;K336,R336*Dati!$N$6,K336-SUM(V336:X336))</f>
        <v>0</v>
      </c>
      <c r="Z336" s="35">
        <f>IF($Q336*Dati!$Q$5+SUM(V336:Y336)&lt;$K336,$Q336*Dati!$Q$5,$K336-SUM(V336:Y336))</f>
        <v>0</v>
      </c>
      <c r="AA336" s="35">
        <f>IF($Q336*Dati!$P$5+SUM(V336:Z336)&lt;$K336,$Q336*Dati!$P$5,$K336-SUM(V336:Z336))</f>
        <v>0</v>
      </c>
      <c r="AB336" s="35">
        <f>IF($Q336*Dati!$O$5+SUM(V336:AA336)&lt;$K336,$Q336*Dati!$O$5,$K336-SUM(V336:AA336))</f>
        <v>0</v>
      </c>
      <c r="AC336" s="35">
        <f>IF($Q336*Dati!$N$5+SUM(V336:AB336)&lt;$K336,$Q336*Dati!$N$5,$K336-SUM(V336:AB336))</f>
        <v>0</v>
      </c>
      <c r="AD336" s="35">
        <f>IF($P336*Dati!$Q$4+SUM(V336:AC336)&lt;$K336,$P336*Dati!$Q$4,$K336-SUM(V336:AC336))</f>
        <v>0</v>
      </c>
      <c r="AE336" s="35">
        <f>IF($P336*Dati!$P$4+SUM(V336:AD336)&lt;$K336,$P336*Dati!$P$4,$K336-SUM(V336:AD336))</f>
        <v>0</v>
      </c>
      <c r="AF336" s="35">
        <f>IF($P336*Dati!$O$4+SUM(V336:AE336)&lt;$K336,$P336*Dati!$O$4,$K336-SUM(V336:AE336))</f>
        <v>0</v>
      </c>
      <c r="AG336" s="35">
        <f>IF($P336*Dati!$N$4+SUM(V336:AF336)&lt;$K336,$P336*Dati!$N$4,$K336-SUM(V336:AF336))</f>
        <v>0</v>
      </c>
      <c r="AH336" s="35">
        <f>IF($O336*Dati!$Q$3+SUM(V336:AG336)&lt;$K336,$O336*Dati!$Q$3,$K336-SUM(V336:AG336))</f>
        <v>0</v>
      </c>
      <c r="AI336" s="35">
        <f>IF($O336*Dati!$P$3+SUM(V336:AH336)&lt;$K336,$O336*Dati!$P$3,$K336-SUM(V336:AH336))</f>
        <v>0</v>
      </c>
      <c r="AJ336" s="35">
        <f>IF($O336*Dati!$O$3+SUM(V336:AI336)&lt;$K336,$O336*Dati!$O$3,$K336-SUM(V336:AI336))</f>
        <v>0</v>
      </c>
      <c r="AK336" s="35">
        <f>IF($O336*Dati!$N$3+SUM(V336:AJ336)&lt;$K336,$O336*Dati!$N$3,$K336-SUM(V336:AJ336))</f>
        <v>0</v>
      </c>
      <c r="AL336" s="35">
        <f t="shared" si="120"/>
        <v>240</v>
      </c>
      <c r="AM336" s="3">
        <f>(V336*Dati!$U$6+W336*Dati!$T$6+X336*Dati!$S$6+Y336*Dati!$R$6)+(Z336*Dati!$U$5+AA336*Dati!$T$5+AB336*Dati!$S$5+AC336*Dati!$R$5)+(AD336*Dati!$U$4+AE336*Dati!$T$4+AF336*Dati!$S$4+AG336*Dati!$R$4)+(AH336*Dati!$U$3+AI336*Dati!$T$3+AJ336*Dati!$S$3+AK336*Dati!$R$3)</f>
        <v>91380</v>
      </c>
      <c r="AN336" s="34">
        <f t="shared" si="121"/>
        <v>1</v>
      </c>
      <c r="AO336" s="34">
        <f t="shared" si="122"/>
        <v>0</v>
      </c>
      <c r="AP336" s="34">
        <f t="shared" si="123"/>
        <v>0</v>
      </c>
      <c r="AQ336" s="34">
        <f t="shared" si="124"/>
        <v>0</v>
      </c>
      <c r="AR336" s="6">
        <f>AN336*Dati!$B$21+AO336*Dati!$B$22+AP336*Dati!$B$23+AQ336*Dati!$B$24</f>
        <v>2000</v>
      </c>
    </row>
    <row r="337" spans="1:44" x14ac:dyDescent="0.25">
      <c r="A337" s="49"/>
      <c r="B337" s="11">
        <f t="shared" si="130"/>
        <v>335</v>
      </c>
      <c r="C337" s="3">
        <f t="shared" si="131"/>
        <v>8035250.299999983</v>
      </c>
      <c r="D337" s="3">
        <f t="shared" si="132"/>
        <v>41380</v>
      </c>
      <c r="E337" s="3">
        <f>IF(D337&gt;0,(IF(D337&lt;Dati!$B$46,D337*Dati!$B$47,Dati!$B$46*Dati!$B$47)+IF(IF(D337-Dati!$B$46&gt;0,D337-Dati!$B$46,0)&lt;(Dati!$C$46-Dati!$B$46),IF(D337-Dati!$B$46&gt;0,D337-Dati!$B$46,0)*Dati!$C$47,(Dati!$C$46-Dati!$B$46)*Dati!$C$47)+IF(IF(D337-Dati!$C$46&gt;0,D337-Dati!$C$46,0)&lt;(Dati!$D$46-Dati!$C$46),IF(D337-Dati!$C$46&gt;0,D337-Dati!$C$46,0)*Dati!$D$47,(Dati!$D$46-Dati!$C$46)*Dati!$D$47)+IF(IF(D337-Dati!$D$46&gt;0,D337-Dati!$D$46,0)&lt;(Dati!$E$46-Dati!$D$46),IF(D337-Dati!$D$46&gt;0,D337-Dati!$D$46,0)*Dati!$E$47,(Dati!$E$46-Dati!$D$46)*Dati!$E$47)+IF(D337-Dati!$E$46&gt;0,D337-Dati!$E$46,0)*Dati!$F$47),0)</f>
        <v>17224.233333333334</v>
      </c>
      <c r="F337" s="3">
        <f t="shared" si="127"/>
        <v>24155.766666666666</v>
      </c>
      <c r="G337" s="39">
        <f t="shared" si="133"/>
        <v>1</v>
      </c>
      <c r="H337" s="39">
        <f t="shared" si="133"/>
        <v>0</v>
      </c>
      <c r="I337" s="39">
        <f t="shared" si="133"/>
        <v>0</v>
      </c>
      <c r="J337" s="39">
        <f t="shared" si="133"/>
        <v>0</v>
      </c>
      <c r="K337" s="37">
        <f>G337*Dati!$F$9+H337*Dati!$F$10+I337*Dati!$F$11+Simulazione!J337*Dati!$F$12</f>
        <v>450</v>
      </c>
      <c r="L337" s="37">
        <f>G337*Dati!$H$9+H337*Dati!$H$10+I337*Dati!$H$11+Simulazione!J337*Dati!$H$12</f>
        <v>1</v>
      </c>
      <c r="M337" s="9">
        <f>G337*Dati!$E$9+H337*Dati!$E$10+I337*Dati!$E$11+Simulazione!J337*Dati!$E$12</f>
        <v>8000</v>
      </c>
      <c r="N337" s="9">
        <f>IF(G337-G336=0,0,(G337-G336)*Dati!$J$9)+IF(H337-H336=0,0,(H337-H336)*Dati!$J$10)+IF(I337-I336=0,0,(I337-I336)*Dati!$J$11)+IF(J337-J336=0,0,(J337-J336)*Dati!$J$12)</f>
        <v>0</v>
      </c>
      <c r="O337" s="34">
        <f t="shared" si="134"/>
        <v>0</v>
      </c>
      <c r="P337" s="34">
        <f t="shared" si="134"/>
        <v>0</v>
      </c>
      <c r="Q337" s="34">
        <f t="shared" si="134"/>
        <v>0</v>
      </c>
      <c r="R337" s="34">
        <f t="shared" si="134"/>
        <v>1</v>
      </c>
      <c r="S337" s="40">
        <f t="shared" si="128"/>
        <v>1</v>
      </c>
      <c r="T337" s="43">
        <f t="shared" si="129"/>
        <v>1</v>
      </c>
      <c r="U337" s="3">
        <f>O337*Dati!$B$3+Simulazione!P337*Dati!$B$4+Simulazione!Q337*Dati!$B$5+Simulazione!R337*Dati!$B$6</f>
        <v>40000</v>
      </c>
      <c r="V337" s="35">
        <f>IF(R337*Dati!$Q$6&lt;K337,R337*Dati!$Q$6,K337)</f>
        <v>108</v>
      </c>
      <c r="W337" s="35">
        <f>IF(R337*Dati!$P$6+SUM(V337:V337)&lt;K337,R337*Dati!$P$6,K337-SUM(V337:V337))</f>
        <v>132</v>
      </c>
      <c r="X337" s="35">
        <f>IF(R337*Dati!$O$6+SUM(V337:W337)&lt;K337,R337*Dati!$O$6,K337-SUM(V337:W337))</f>
        <v>0</v>
      </c>
      <c r="Y337" s="35">
        <f>IF(R337*Dati!$N$6+SUM(V337:X337)&lt;K337,R337*Dati!$N$6,K337-SUM(V337:X337))</f>
        <v>0</v>
      </c>
      <c r="Z337" s="35">
        <f>IF($Q337*Dati!$Q$5+SUM(V337:Y337)&lt;$K337,$Q337*Dati!$Q$5,$K337-SUM(V337:Y337))</f>
        <v>0</v>
      </c>
      <c r="AA337" s="35">
        <f>IF($Q337*Dati!$P$5+SUM(V337:Z337)&lt;$K337,$Q337*Dati!$P$5,$K337-SUM(V337:Z337))</f>
        <v>0</v>
      </c>
      <c r="AB337" s="35">
        <f>IF($Q337*Dati!$O$5+SUM(V337:AA337)&lt;$K337,$Q337*Dati!$O$5,$K337-SUM(V337:AA337))</f>
        <v>0</v>
      </c>
      <c r="AC337" s="35">
        <f>IF($Q337*Dati!$N$5+SUM(V337:AB337)&lt;$K337,$Q337*Dati!$N$5,$K337-SUM(V337:AB337))</f>
        <v>0</v>
      </c>
      <c r="AD337" s="35">
        <f>IF($P337*Dati!$Q$4+SUM(V337:AC337)&lt;$K337,$P337*Dati!$Q$4,$K337-SUM(V337:AC337))</f>
        <v>0</v>
      </c>
      <c r="AE337" s="35">
        <f>IF($P337*Dati!$P$4+SUM(V337:AD337)&lt;$K337,$P337*Dati!$P$4,$K337-SUM(V337:AD337))</f>
        <v>0</v>
      </c>
      <c r="AF337" s="35">
        <f>IF($P337*Dati!$O$4+SUM(V337:AE337)&lt;$K337,$P337*Dati!$O$4,$K337-SUM(V337:AE337))</f>
        <v>0</v>
      </c>
      <c r="AG337" s="35">
        <f>IF($P337*Dati!$N$4+SUM(V337:AF337)&lt;$K337,$P337*Dati!$N$4,$K337-SUM(V337:AF337))</f>
        <v>0</v>
      </c>
      <c r="AH337" s="35">
        <f>IF($O337*Dati!$Q$3+SUM(V337:AG337)&lt;$K337,$O337*Dati!$Q$3,$K337-SUM(V337:AG337))</f>
        <v>0</v>
      </c>
      <c r="AI337" s="35">
        <f>IF($O337*Dati!$P$3+SUM(V337:AH337)&lt;$K337,$O337*Dati!$P$3,$K337-SUM(V337:AH337))</f>
        <v>0</v>
      </c>
      <c r="AJ337" s="35">
        <f>IF($O337*Dati!$O$3+SUM(V337:AI337)&lt;$K337,$O337*Dati!$O$3,$K337-SUM(V337:AI337))</f>
        <v>0</v>
      </c>
      <c r="AK337" s="35">
        <f>IF($O337*Dati!$N$3+SUM(V337:AJ337)&lt;$K337,$O337*Dati!$N$3,$K337-SUM(V337:AJ337))</f>
        <v>0</v>
      </c>
      <c r="AL337" s="35">
        <f t="shared" si="120"/>
        <v>240</v>
      </c>
      <c r="AM337" s="3">
        <f>(V337*Dati!$U$6+W337*Dati!$T$6+X337*Dati!$S$6+Y337*Dati!$R$6)+(Z337*Dati!$U$5+AA337*Dati!$T$5+AB337*Dati!$S$5+AC337*Dati!$R$5)+(AD337*Dati!$U$4+AE337*Dati!$T$4+AF337*Dati!$S$4+AG337*Dati!$R$4)+(AH337*Dati!$U$3+AI337*Dati!$T$3+AJ337*Dati!$S$3+AK337*Dati!$R$3)</f>
        <v>91380</v>
      </c>
      <c r="AN337" s="34">
        <f t="shared" si="121"/>
        <v>1</v>
      </c>
      <c r="AO337" s="34">
        <f t="shared" si="122"/>
        <v>0</v>
      </c>
      <c r="AP337" s="34">
        <f t="shared" si="123"/>
        <v>0</v>
      </c>
      <c r="AQ337" s="34">
        <f t="shared" si="124"/>
        <v>0</v>
      </c>
      <c r="AR337" s="6">
        <f>AN337*Dati!$B$21+AO337*Dati!$B$22+AP337*Dati!$B$23+AQ337*Dati!$B$24</f>
        <v>2000</v>
      </c>
    </row>
    <row r="338" spans="1:44" x14ac:dyDescent="0.25">
      <c r="A338" s="50"/>
      <c r="B338" s="11">
        <f t="shared" si="130"/>
        <v>336</v>
      </c>
      <c r="C338" s="3">
        <f t="shared" si="131"/>
        <v>8059406.0666666497</v>
      </c>
      <c r="D338" s="3">
        <f t="shared" si="132"/>
        <v>41380</v>
      </c>
      <c r="E338" s="3">
        <f>IF(D338&gt;0,(IF(D338&lt;Dati!$B$46,D338*Dati!$B$47,Dati!$B$46*Dati!$B$47)+IF(IF(D338-Dati!$B$46&gt;0,D338-Dati!$B$46,0)&lt;(Dati!$C$46-Dati!$B$46),IF(D338-Dati!$B$46&gt;0,D338-Dati!$B$46,0)*Dati!$C$47,(Dati!$C$46-Dati!$B$46)*Dati!$C$47)+IF(IF(D338-Dati!$C$46&gt;0,D338-Dati!$C$46,0)&lt;(Dati!$D$46-Dati!$C$46),IF(D338-Dati!$C$46&gt;0,D338-Dati!$C$46,0)*Dati!$D$47,(Dati!$D$46-Dati!$C$46)*Dati!$D$47)+IF(IF(D338-Dati!$D$46&gt;0,D338-Dati!$D$46,0)&lt;(Dati!$E$46-Dati!$D$46),IF(D338-Dati!$D$46&gt;0,D338-Dati!$D$46,0)*Dati!$E$47,(Dati!$E$46-Dati!$D$46)*Dati!$E$47)+IF(D338-Dati!$E$46&gt;0,D338-Dati!$E$46,0)*Dati!$F$47),0)</f>
        <v>17224.233333333334</v>
      </c>
      <c r="F338" s="3">
        <f t="shared" si="127"/>
        <v>24155.766666666666</v>
      </c>
      <c r="G338" s="39">
        <f t="shared" si="133"/>
        <v>1</v>
      </c>
      <c r="H338" s="39">
        <f t="shared" si="133"/>
        <v>0</v>
      </c>
      <c r="I338" s="39">
        <f t="shared" si="133"/>
        <v>0</v>
      </c>
      <c r="J338" s="39">
        <f t="shared" si="133"/>
        <v>0</v>
      </c>
      <c r="K338" s="37">
        <f>G338*Dati!$F$9+H338*Dati!$F$10+I338*Dati!$F$11+Simulazione!J338*Dati!$F$12</f>
        <v>450</v>
      </c>
      <c r="L338" s="37">
        <f>G338*Dati!$H$9+H338*Dati!$H$10+I338*Dati!$H$11+Simulazione!J338*Dati!$H$12</f>
        <v>1</v>
      </c>
      <c r="M338" s="9">
        <f>G338*Dati!$E$9+H338*Dati!$E$10+I338*Dati!$E$11+Simulazione!J338*Dati!$E$12</f>
        <v>8000</v>
      </c>
      <c r="N338" s="9">
        <f>IF(G338-G337=0,0,(G338-G337)*Dati!$J$9)+IF(H338-H337=0,0,(H338-H337)*Dati!$J$10)+IF(I338-I337=0,0,(I338-I337)*Dati!$J$11)+IF(J338-J337=0,0,(J338-J337)*Dati!$J$12)</f>
        <v>0</v>
      </c>
      <c r="O338" s="34">
        <f t="shared" si="134"/>
        <v>0</v>
      </c>
      <c r="P338" s="34">
        <f t="shared" si="134"/>
        <v>0</v>
      </c>
      <c r="Q338" s="34">
        <f t="shared" si="134"/>
        <v>0</v>
      </c>
      <c r="R338" s="34">
        <f t="shared" si="134"/>
        <v>1</v>
      </c>
      <c r="S338" s="40">
        <f t="shared" si="128"/>
        <v>1</v>
      </c>
      <c r="T338" s="43">
        <f t="shared" si="129"/>
        <v>1</v>
      </c>
      <c r="U338" s="3">
        <f>O338*Dati!$B$3+Simulazione!P338*Dati!$B$4+Simulazione!Q338*Dati!$B$5+Simulazione!R338*Dati!$B$6</f>
        <v>40000</v>
      </c>
      <c r="V338" s="35">
        <f>IF(R338*Dati!$Q$6&lt;K338,R338*Dati!$Q$6,K338)</f>
        <v>108</v>
      </c>
      <c r="W338" s="35">
        <f>IF(R338*Dati!$P$6+SUM(V338:V338)&lt;K338,R338*Dati!$P$6,K338-SUM(V338:V338))</f>
        <v>132</v>
      </c>
      <c r="X338" s="35">
        <f>IF(R338*Dati!$O$6+SUM(V338:W338)&lt;K338,R338*Dati!$O$6,K338-SUM(V338:W338))</f>
        <v>0</v>
      </c>
      <c r="Y338" s="35">
        <f>IF(R338*Dati!$N$6+SUM(V338:X338)&lt;K338,R338*Dati!$N$6,K338-SUM(V338:X338))</f>
        <v>0</v>
      </c>
      <c r="Z338" s="35">
        <f>IF($Q338*Dati!$Q$5+SUM(V338:Y338)&lt;$K338,$Q338*Dati!$Q$5,$K338-SUM(V338:Y338))</f>
        <v>0</v>
      </c>
      <c r="AA338" s="35">
        <f>IF($Q338*Dati!$P$5+SUM(V338:Z338)&lt;$K338,$Q338*Dati!$P$5,$K338-SUM(V338:Z338))</f>
        <v>0</v>
      </c>
      <c r="AB338" s="35">
        <f>IF($Q338*Dati!$O$5+SUM(V338:AA338)&lt;$K338,$Q338*Dati!$O$5,$K338-SUM(V338:AA338))</f>
        <v>0</v>
      </c>
      <c r="AC338" s="35">
        <f>IF($Q338*Dati!$N$5+SUM(V338:AB338)&lt;$K338,$Q338*Dati!$N$5,$K338-SUM(V338:AB338))</f>
        <v>0</v>
      </c>
      <c r="AD338" s="35">
        <f>IF($P338*Dati!$Q$4+SUM(V338:AC338)&lt;$K338,$P338*Dati!$Q$4,$K338-SUM(V338:AC338))</f>
        <v>0</v>
      </c>
      <c r="AE338" s="35">
        <f>IF($P338*Dati!$P$4+SUM(V338:AD338)&lt;$K338,$P338*Dati!$P$4,$K338-SUM(V338:AD338))</f>
        <v>0</v>
      </c>
      <c r="AF338" s="35">
        <f>IF($P338*Dati!$O$4+SUM(V338:AE338)&lt;$K338,$P338*Dati!$O$4,$K338-SUM(V338:AE338))</f>
        <v>0</v>
      </c>
      <c r="AG338" s="35">
        <f>IF($P338*Dati!$N$4+SUM(V338:AF338)&lt;$K338,$P338*Dati!$N$4,$K338-SUM(V338:AF338))</f>
        <v>0</v>
      </c>
      <c r="AH338" s="35">
        <f>IF($O338*Dati!$Q$3+SUM(V338:AG338)&lt;$K338,$O338*Dati!$Q$3,$K338-SUM(V338:AG338))</f>
        <v>0</v>
      </c>
      <c r="AI338" s="35">
        <f>IF($O338*Dati!$P$3+SUM(V338:AH338)&lt;$K338,$O338*Dati!$P$3,$K338-SUM(V338:AH338))</f>
        <v>0</v>
      </c>
      <c r="AJ338" s="35">
        <f>IF($O338*Dati!$O$3+SUM(V338:AI338)&lt;$K338,$O338*Dati!$O$3,$K338-SUM(V338:AI338))</f>
        <v>0</v>
      </c>
      <c r="AK338" s="35">
        <f>IF($O338*Dati!$N$3+SUM(V338:AJ338)&lt;$K338,$O338*Dati!$N$3,$K338-SUM(V338:AJ338))</f>
        <v>0</v>
      </c>
      <c r="AL338" s="35">
        <f t="shared" si="120"/>
        <v>240</v>
      </c>
      <c r="AM338" s="3">
        <f>(V338*Dati!$U$6+W338*Dati!$T$6+X338*Dati!$S$6+Y338*Dati!$R$6)+(Z338*Dati!$U$5+AA338*Dati!$T$5+AB338*Dati!$S$5+AC338*Dati!$R$5)+(AD338*Dati!$U$4+AE338*Dati!$T$4+AF338*Dati!$S$4+AG338*Dati!$R$4)+(AH338*Dati!$U$3+AI338*Dati!$T$3+AJ338*Dati!$S$3+AK338*Dati!$R$3)</f>
        <v>91380</v>
      </c>
      <c r="AN338" s="34">
        <f t="shared" si="121"/>
        <v>1</v>
      </c>
      <c r="AO338" s="34">
        <f t="shared" si="122"/>
        <v>0</v>
      </c>
      <c r="AP338" s="34">
        <f t="shared" si="123"/>
        <v>0</v>
      </c>
      <c r="AQ338" s="34">
        <f t="shared" si="124"/>
        <v>0</v>
      </c>
      <c r="AR338" s="6">
        <f>AN338*Dati!$B$21+AO338*Dati!$B$22+AP338*Dati!$B$23+AQ338*Dati!$B$24</f>
        <v>2000</v>
      </c>
    </row>
    <row r="339" spans="1:44" ht="15" customHeight="1" x14ac:dyDescent="0.25">
      <c r="A339" s="48">
        <f t="shared" ref="A339" si="136">A327+1</f>
        <v>29</v>
      </c>
      <c r="B339" s="11">
        <f t="shared" si="130"/>
        <v>337</v>
      </c>
      <c r="C339" s="3">
        <f t="shared" si="131"/>
        <v>8083561.8333333163</v>
      </c>
      <c r="D339" s="3">
        <f t="shared" si="132"/>
        <v>41380</v>
      </c>
      <c r="E339" s="3">
        <f>IF(D339&gt;0,(IF(D339&lt;Dati!$B$46,D339*Dati!$B$47,Dati!$B$46*Dati!$B$47)+IF(IF(D339-Dati!$B$46&gt;0,D339-Dati!$B$46,0)&lt;(Dati!$C$46-Dati!$B$46),IF(D339-Dati!$B$46&gt;0,D339-Dati!$B$46,0)*Dati!$C$47,(Dati!$C$46-Dati!$B$46)*Dati!$C$47)+IF(IF(D339-Dati!$C$46&gt;0,D339-Dati!$C$46,0)&lt;(Dati!$D$46-Dati!$C$46),IF(D339-Dati!$C$46&gt;0,D339-Dati!$C$46,0)*Dati!$D$47,(Dati!$D$46-Dati!$C$46)*Dati!$D$47)+IF(IF(D339-Dati!$D$46&gt;0,D339-Dati!$D$46,0)&lt;(Dati!$E$46-Dati!$D$46),IF(D339-Dati!$D$46&gt;0,D339-Dati!$D$46,0)*Dati!$E$47,(Dati!$E$46-Dati!$D$46)*Dati!$E$47)+IF(D339-Dati!$E$46&gt;0,D339-Dati!$E$46,0)*Dati!$F$47),0)</f>
        <v>17224.233333333334</v>
      </c>
      <c r="F339" s="3">
        <f t="shared" si="127"/>
        <v>24155.766666666666</v>
      </c>
      <c r="G339" s="39">
        <f t="shared" si="133"/>
        <v>1</v>
      </c>
      <c r="H339" s="39">
        <f t="shared" si="133"/>
        <v>0</v>
      </c>
      <c r="I339" s="39">
        <f t="shared" si="133"/>
        <v>0</v>
      </c>
      <c r="J339" s="39">
        <f t="shared" si="133"/>
        <v>0</v>
      </c>
      <c r="K339" s="37">
        <f>G339*Dati!$F$9+H339*Dati!$F$10+I339*Dati!$F$11+Simulazione!J339*Dati!$F$12</f>
        <v>450</v>
      </c>
      <c r="L339" s="37">
        <f>G339*Dati!$H$9+H339*Dati!$H$10+I339*Dati!$H$11+Simulazione!J339*Dati!$H$12</f>
        <v>1</v>
      </c>
      <c r="M339" s="9">
        <f>G339*Dati!$E$9+H339*Dati!$E$10+I339*Dati!$E$11+Simulazione!J339*Dati!$E$12</f>
        <v>8000</v>
      </c>
      <c r="N339" s="9">
        <f>IF(G339-G338=0,0,(G339-G338)*Dati!$J$9)+IF(H339-H338=0,0,(H339-H338)*Dati!$J$10)+IF(I339-I338=0,0,(I339-I338)*Dati!$J$11)+IF(J339-J338=0,0,(J339-J338)*Dati!$J$12)</f>
        <v>0</v>
      </c>
      <c r="O339" s="34">
        <f t="shared" si="134"/>
        <v>0</v>
      </c>
      <c r="P339" s="34">
        <f t="shared" si="134"/>
        <v>0</v>
      </c>
      <c r="Q339" s="34">
        <f t="shared" si="134"/>
        <v>0</v>
      </c>
      <c r="R339" s="34">
        <f t="shared" si="134"/>
        <v>1</v>
      </c>
      <c r="S339" s="40">
        <f t="shared" si="128"/>
        <v>1</v>
      </c>
      <c r="T339" s="43">
        <f t="shared" si="129"/>
        <v>1</v>
      </c>
      <c r="U339" s="3">
        <f>O339*Dati!$B$3+Simulazione!P339*Dati!$B$4+Simulazione!Q339*Dati!$B$5+Simulazione!R339*Dati!$B$6</f>
        <v>40000</v>
      </c>
      <c r="V339" s="35">
        <f>IF(R339*Dati!$Q$6&lt;K339,R339*Dati!$Q$6,K339)</f>
        <v>108</v>
      </c>
      <c r="W339" s="35">
        <f>IF(R339*Dati!$P$6+SUM(V339:V339)&lt;K339,R339*Dati!$P$6,K339-SUM(V339:V339))</f>
        <v>132</v>
      </c>
      <c r="X339" s="35">
        <f>IF(R339*Dati!$O$6+SUM(V339:W339)&lt;K339,R339*Dati!$O$6,K339-SUM(V339:W339))</f>
        <v>0</v>
      </c>
      <c r="Y339" s="35">
        <f>IF(R339*Dati!$N$6+SUM(V339:X339)&lt;K339,R339*Dati!$N$6,K339-SUM(V339:X339))</f>
        <v>0</v>
      </c>
      <c r="Z339" s="35">
        <f>IF($Q339*Dati!$Q$5+SUM(V339:Y339)&lt;$K339,$Q339*Dati!$Q$5,$K339-SUM(V339:Y339))</f>
        <v>0</v>
      </c>
      <c r="AA339" s="35">
        <f>IF($Q339*Dati!$P$5+SUM(V339:Z339)&lt;$K339,$Q339*Dati!$P$5,$K339-SUM(V339:Z339))</f>
        <v>0</v>
      </c>
      <c r="AB339" s="35">
        <f>IF($Q339*Dati!$O$5+SUM(V339:AA339)&lt;$K339,$Q339*Dati!$O$5,$K339-SUM(V339:AA339))</f>
        <v>0</v>
      </c>
      <c r="AC339" s="35">
        <f>IF($Q339*Dati!$N$5+SUM(V339:AB339)&lt;$K339,$Q339*Dati!$N$5,$K339-SUM(V339:AB339))</f>
        <v>0</v>
      </c>
      <c r="AD339" s="35">
        <f>IF($P339*Dati!$Q$4+SUM(V339:AC339)&lt;$K339,$P339*Dati!$Q$4,$K339-SUM(V339:AC339))</f>
        <v>0</v>
      </c>
      <c r="AE339" s="35">
        <f>IF($P339*Dati!$P$4+SUM(V339:AD339)&lt;$K339,$P339*Dati!$P$4,$K339-SUM(V339:AD339))</f>
        <v>0</v>
      </c>
      <c r="AF339" s="35">
        <f>IF($P339*Dati!$O$4+SUM(V339:AE339)&lt;$K339,$P339*Dati!$O$4,$K339-SUM(V339:AE339))</f>
        <v>0</v>
      </c>
      <c r="AG339" s="35">
        <f>IF($P339*Dati!$N$4+SUM(V339:AF339)&lt;$K339,$P339*Dati!$N$4,$K339-SUM(V339:AF339))</f>
        <v>0</v>
      </c>
      <c r="AH339" s="35">
        <f>IF($O339*Dati!$Q$3+SUM(V339:AG339)&lt;$K339,$O339*Dati!$Q$3,$K339-SUM(V339:AG339))</f>
        <v>0</v>
      </c>
      <c r="AI339" s="35">
        <f>IF($O339*Dati!$P$3+SUM(V339:AH339)&lt;$K339,$O339*Dati!$P$3,$K339-SUM(V339:AH339))</f>
        <v>0</v>
      </c>
      <c r="AJ339" s="35">
        <f>IF($O339*Dati!$O$3+SUM(V339:AI339)&lt;$K339,$O339*Dati!$O$3,$K339-SUM(V339:AI339))</f>
        <v>0</v>
      </c>
      <c r="AK339" s="35">
        <f>IF($O339*Dati!$N$3+SUM(V339:AJ339)&lt;$K339,$O339*Dati!$N$3,$K339-SUM(V339:AJ339))</f>
        <v>0</v>
      </c>
      <c r="AL339" s="35">
        <f t="shared" si="120"/>
        <v>240</v>
      </c>
      <c r="AM339" s="3">
        <f>(V339*Dati!$U$6+W339*Dati!$T$6+X339*Dati!$S$6+Y339*Dati!$R$6)+(Z339*Dati!$U$5+AA339*Dati!$T$5+AB339*Dati!$S$5+AC339*Dati!$R$5)+(AD339*Dati!$U$4+AE339*Dati!$T$4+AF339*Dati!$S$4+AG339*Dati!$R$4)+(AH339*Dati!$U$3+AI339*Dati!$T$3+AJ339*Dati!$S$3+AK339*Dati!$R$3)</f>
        <v>91380</v>
      </c>
      <c r="AN339" s="34">
        <f t="shared" si="121"/>
        <v>1</v>
      </c>
      <c r="AO339" s="34">
        <f t="shared" si="122"/>
        <v>0</v>
      </c>
      <c r="AP339" s="34">
        <f t="shared" si="123"/>
        <v>0</v>
      </c>
      <c r="AQ339" s="34">
        <f t="shared" si="124"/>
        <v>0</v>
      </c>
      <c r="AR339" s="6">
        <f>AN339*Dati!$B$21+AO339*Dati!$B$22+AP339*Dati!$B$23+AQ339*Dati!$B$24</f>
        <v>2000</v>
      </c>
    </row>
    <row r="340" spans="1:44" x14ac:dyDescent="0.25">
      <c r="A340" s="49"/>
      <c r="B340" s="11">
        <f t="shared" si="130"/>
        <v>338</v>
      </c>
      <c r="C340" s="3">
        <f t="shared" si="131"/>
        <v>8107717.5999999829</v>
      </c>
      <c r="D340" s="3">
        <f t="shared" si="132"/>
        <v>41380</v>
      </c>
      <c r="E340" s="3">
        <f>IF(D340&gt;0,(IF(D340&lt;Dati!$B$46,D340*Dati!$B$47,Dati!$B$46*Dati!$B$47)+IF(IF(D340-Dati!$B$46&gt;0,D340-Dati!$B$46,0)&lt;(Dati!$C$46-Dati!$B$46),IF(D340-Dati!$B$46&gt;0,D340-Dati!$B$46,0)*Dati!$C$47,(Dati!$C$46-Dati!$B$46)*Dati!$C$47)+IF(IF(D340-Dati!$C$46&gt;0,D340-Dati!$C$46,0)&lt;(Dati!$D$46-Dati!$C$46),IF(D340-Dati!$C$46&gt;0,D340-Dati!$C$46,0)*Dati!$D$47,(Dati!$D$46-Dati!$C$46)*Dati!$D$47)+IF(IF(D340-Dati!$D$46&gt;0,D340-Dati!$D$46,0)&lt;(Dati!$E$46-Dati!$D$46),IF(D340-Dati!$D$46&gt;0,D340-Dati!$D$46,0)*Dati!$E$47,(Dati!$E$46-Dati!$D$46)*Dati!$E$47)+IF(D340-Dati!$E$46&gt;0,D340-Dati!$E$46,0)*Dati!$F$47),0)</f>
        <v>17224.233333333334</v>
      </c>
      <c r="F340" s="3">
        <f t="shared" si="127"/>
        <v>24155.766666666666</v>
      </c>
      <c r="G340" s="39">
        <f t="shared" si="133"/>
        <v>1</v>
      </c>
      <c r="H340" s="39">
        <f t="shared" si="133"/>
        <v>0</v>
      </c>
      <c r="I340" s="39">
        <f t="shared" si="133"/>
        <v>0</v>
      </c>
      <c r="J340" s="39">
        <f t="shared" si="133"/>
        <v>0</v>
      </c>
      <c r="K340" s="37">
        <f>G340*Dati!$F$9+H340*Dati!$F$10+I340*Dati!$F$11+Simulazione!J340*Dati!$F$12</f>
        <v>450</v>
      </c>
      <c r="L340" s="37">
        <f>G340*Dati!$H$9+H340*Dati!$H$10+I340*Dati!$H$11+Simulazione!J340*Dati!$H$12</f>
        <v>1</v>
      </c>
      <c r="M340" s="9">
        <f>G340*Dati!$E$9+H340*Dati!$E$10+I340*Dati!$E$11+Simulazione!J340*Dati!$E$12</f>
        <v>8000</v>
      </c>
      <c r="N340" s="9">
        <f>IF(G340-G339=0,0,(G340-G339)*Dati!$J$9)+IF(H340-H339=0,0,(H340-H339)*Dati!$J$10)+IF(I340-I339=0,0,(I340-I339)*Dati!$J$11)+IF(J340-J339=0,0,(J340-J339)*Dati!$J$12)</f>
        <v>0</v>
      </c>
      <c r="O340" s="34">
        <f t="shared" si="134"/>
        <v>0</v>
      </c>
      <c r="P340" s="34">
        <f t="shared" si="134"/>
        <v>0</v>
      </c>
      <c r="Q340" s="34">
        <f t="shared" si="134"/>
        <v>0</v>
      </c>
      <c r="R340" s="34">
        <f t="shared" si="134"/>
        <v>1</v>
      </c>
      <c r="S340" s="40">
        <f t="shared" si="128"/>
        <v>1</v>
      </c>
      <c r="T340" s="43">
        <f t="shared" si="129"/>
        <v>1</v>
      </c>
      <c r="U340" s="3">
        <f>O340*Dati!$B$3+Simulazione!P340*Dati!$B$4+Simulazione!Q340*Dati!$B$5+Simulazione!R340*Dati!$B$6</f>
        <v>40000</v>
      </c>
      <c r="V340" s="35">
        <f>IF(R340*Dati!$Q$6&lt;K340,R340*Dati!$Q$6,K340)</f>
        <v>108</v>
      </c>
      <c r="W340" s="35">
        <f>IF(R340*Dati!$P$6+SUM(V340:V340)&lt;K340,R340*Dati!$P$6,K340-SUM(V340:V340))</f>
        <v>132</v>
      </c>
      <c r="X340" s="35">
        <f>IF(R340*Dati!$O$6+SUM(V340:W340)&lt;K340,R340*Dati!$O$6,K340-SUM(V340:W340))</f>
        <v>0</v>
      </c>
      <c r="Y340" s="35">
        <f>IF(R340*Dati!$N$6+SUM(V340:X340)&lt;K340,R340*Dati!$N$6,K340-SUM(V340:X340))</f>
        <v>0</v>
      </c>
      <c r="Z340" s="35">
        <f>IF($Q340*Dati!$Q$5+SUM(V340:Y340)&lt;$K340,$Q340*Dati!$Q$5,$K340-SUM(V340:Y340))</f>
        <v>0</v>
      </c>
      <c r="AA340" s="35">
        <f>IF($Q340*Dati!$P$5+SUM(V340:Z340)&lt;$K340,$Q340*Dati!$P$5,$K340-SUM(V340:Z340))</f>
        <v>0</v>
      </c>
      <c r="AB340" s="35">
        <f>IF($Q340*Dati!$O$5+SUM(V340:AA340)&lt;$K340,$Q340*Dati!$O$5,$K340-SUM(V340:AA340))</f>
        <v>0</v>
      </c>
      <c r="AC340" s="35">
        <f>IF($Q340*Dati!$N$5+SUM(V340:AB340)&lt;$K340,$Q340*Dati!$N$5,$K340-SUM(V340:AB340))</f>
        <v>0</v>
      </c>
      <c r="AD340" s="35">
        <f>IF($P340*Dati!$Q$4+SUM(V340:AC340)&lt;$K340,$P340*Dati!$Q$4,$K340-SUM(V340:AC340))</f>
        <v>0</v>
      </c>
      <c r="AE340" s="35">
        <f>IF($P340*Dati!$P$4+SUM(V340:AD340)&lt;$K340,$P340*Dati!$P$4,$K340-SUM(V340:AD340))</f>
        <v>0</v>
      </c>
      <c r="AF340" s="35">
        <f>IF($P340*Dati!$O$4+SUM(V340:AE340)&lt;$K340,$P340*Dati!$O$4,$K340-SUM(V340:AE340))</f>
        <v>0</v>
      </c>
      <c r="AG340" s="35">
        <f>IF($P340*Dati!$N$4+SUM(V340:AF340)&lt;$K340,$P340*Dati!$N$4,$K340-SUM(V340:AF340))</f>
        <v>0</v>
      </c>
      <c r="AH340" s="35">
        <f>IF($O340*Dati!$Q$3+SUM(V340:AG340)&lt;$K340,$O340*Dati!$Q$3,$K340-SUM(V340:AG340))</f>
        <v>0</v>
      </c>
      <c r="AI340" s="35">
        <f>IF($O340*Dati!$P$3+SUM(V340:AH340)&lt;$K340,$O340*Dati!$P$3,$K340-SUM(V340:AH340))</f>
        <v>0</v>
      </c>
      <c r="AJ340" s="35">
        <f>IF($O340*Dati!$O$3+SUM(V340:AI340)&lt;$K340,$O340*Dati!$O$3,$K340-SUM(V340:AI340))</f>
        <v>0</v>
      </c>
      <c r="AK340" s="35">
        <f>IF($O340*Dati!$N$3+SUM(V340:AJ340)&lt;$K340,$O340*Dati!$N$3,$K340-SUM(V340:AJ340))</f>
        <v>0</v>
      </c>
      <c r="AL340" s="35">
        <f t="shared" si="120"/>
        <v>240</v>
      </c>
      <c r="AM340" s="3">
        <f>(V340*Dati!$U$6+W340*Dati!$T$6+X340*Dati!$S$6+Y340*Dati!$R$6)+(Z340*Dati!$U$5+AA340*Dati!$T$5+AB340*Dati!$S$5+AC340*Dati!$R$5)+(AD340*Dati!$U$4+AE340*Dati!$T$4+AF340*Dati!$S$4+AG340*Dati!$R$4)+(AH340*Dati!$U$3+AI340*Dati!$T$3+AJ340*Dati!$S$3+AK340*Dati!$R$3)</f>
        <v>91380</v>
      </c>
      <c r="AN340" s="34">
        <f t="shared" si="121"/>
        <v>1</v>
      </c>
      <c r="AO340" s="34">
        <f t="shared" si="122"/>
        <v>0</v>
      </c>
      <c r="AP340" s="34">
        <f t="shared" si="123"/>
        <v>0</v>
      </c>
      <c r="AQ340" s="34">
        <f t="shared" si="124"/>
        <v>0</v>
      </c>
      <c r="AR340" s="6">
        <f>AN340*Dati!$B$21+AO340*Dati!$B$22+AP340*Dati!$B$23+AQ340*Dati!$B$24</f>
        <v>2000</v>
      </c>
    </row>
    <row r="341" spans="1:44" x14ac:dyDescent="0.25">
      <c r="A341" s="49"/>
      <c r="B341" s="11">
        <f t="shared" si="130"/>
        <v>339</v>
      </c>
      <c r="C341" s="3">
        <f t="shared" si="131"/>
        <v>8131873.3666666495</v>
      </c>
      <c r="D341" s="3">
        <f t="shared" si="132"/>
        <v>41380</v>
      </c>
      <c r="E341" s="3">
        <f>IF(D341&gt;0,(IF(D341&lt;Dati!$B$46,D341*Dati!$B$47,Dati!$B$46*Dati!$B$47)+IF(IF(D341-Dati!$B$46&gt;0,D341-Dati!$B$46,0)&lt;(Dati!$C$46-Dati!$B$46),IF(D341-Dati!$B$46&gt;0,D341-Dati!$B$46,0)*Dati!$C$47,(Dati!$C$46-Dati!$B$46)*Dati!$C$47)+IF(IF(D341-Dati!$C$46&gt;0,D341-Dati!$C$46,0)&lt;(Dati!$D$46-Dati!$C$46),IF(D341-Dati!$C$46&gt;0,D341-Dati!$C$46,0)*Dati!$D$47,(Dati!$D$46-Dati!$C$46)*Dati!$D$47)+IF(IF(D341-Dati!$D$46&gt;0,D341-Dati!$D$46,0)&lt;(Dati!$E$46-Dati!$D$46),IF(D341-Dati!$D$46&gt;0,D341-Dati!$D$46,0)*Dati!$E$47,(Dati!$E$46-Dati!$D$46)*Dati!$E$47)+IF(D341-Dati!$E$46&gt;0,D341-Dati!$E$46,0)*Dati!$F$47),0)</f>
        <v>17224.233333333334</v>
      </c>
      <c r="F341" s="3">
        <f t="shared" si="127"/>
        <v>24155.766666666666</v>
      </c>
      <c r="G341" s="39">
        <f t="shared" ref="G341:J356" si="137">G340</f>
        <v>1</v>
      </c>
      <c r="H341" s="39">
        <f t="shared" si="137"/>
        <v>0</v>
      </c>
      <c r="I341" s="39">
        <f t="shared" si="137"/>
        <v>0</v>
      </c>
      <c r="J341" s="39">
        <f t="shared" si="137"/>
        <v>0</v>
      </c>
      <c r="K341" s="37">
        <f>G341*Dati!$F$9+H341*Dati!$F$10+I341*Dati!$F$11+Simulazione!J341*Dati!$F$12</f>
        <v>450</v>
      </c>
      <c r="L341" s="37">
        <f>G341*Dati!$H$9+H341*Dati!$H$10+I341*Dati!$H$11+Simulazione!J341*Dati!$H$12</f>
        <v>1</v>
      </c>
      <c r="M341" s="9">
        <f>G341*Dati!$E$9+H341*Dati!$E$10+I341*Dati!$E$11+Simulazione!J341*Dati!$E$12</f>
        <v>8000</v>
      </c>
      <c r="N341" s="9">
        <f>IF(G341-G340=0,0,(G341-G340)*Dati!$J$9)+IF(H341-H340=0,0,(H341-H340)*Dati!$J$10)+IF(I341-I340=0,0,(I341-I340)*Dati!$J$11)+IF(J341-J340=0,0,(J341-J340)*Dati!$J$12)</f>
        <v>0</v>
      </c>
      <c r="O341" s="34">
        <f t="shared" si="134"/>
        <v>0</v>
      </c>
      <c r="P341" s="34">
        <f t="shared" si="134"/>
        <v>0</v>
      </c>
      <c r="Q341" s="34">
        <f t="shared" si="134"/>
        <v>0</v>
      </c>
      <c r="R341" s="34">
        <f t="shared" si="134"/>
        <v>1</v>
      </c>
      <c r="S341" s="40">
        <f t="shared" si="128"/>
        <v>1</v>
      </c>
      <c r="T341" s="43">
        <f t="shared" si="129"/>
        <v>1</v>
      </c>
      <c r="U341" s="3">
        <f>O341*Dati!$B$3+Simulazione!P341*Dati!$B$4+Simulazione!Q341*Dati!$B$5+Simulazione!R341*Dati!$B$6</f>
        <v>40000</v>
      </c>
      <c r="V341" s="35">
        <f>IF(R341*Dati!$Q$6&lt;K341,R341*Dati!$Q$6,K341)</f>
        <v>108</v>
      </c>
      <c r="W341" s="35">
        <f>IF(R341*Dati!$P$6+SUM(V341:V341)&lt;K341,R341*Dati!$P$6,K341-SUM(V341:V341))</f>
        <v>132</v>
      </c>
      <c r="X341" s="35">
        <f>IF(R341*Dati!$O$6+SUM(V341:W341)&lt;K341,R341*Dati!$O$6,K341-SUM(V341:W341))</f>
        <v>0</v>
      </c>
      <c r="Y341" s="35">
        <f>IF(R341*Dati!$N$6+SUM(V341:X341)&lt;K341,R341*Dati!$N$6,K341-SUM(V341:X341))</f>
        <v>0</v>
      </c>
      <c r="Z341" s="35">
        <f>IF($Q341*Dati!$Q$5+SUM(V341:Y341)&lt;$K341,$Q341*Dati!$Q$5,$K341-SUM(V341:Y341))</f>
        <v>0</v>
      </c>
      <c r="AA341" s="35">
        <f>IF($Q341*Dati!$P$5+SUM(V341:Z341)&lt;$K341,$Q341*Dati!$P$5,$K341-SUM(V341:Z341))</f>
        <v>0</v>
      </c>
      <c r="AB341" s="35">
        <f>IF($Q341*Dati!$O$5+SUM(V341:AA341)&lt;$K341,$Q341*Dati!$O$5,$K341-SUM(V341:AA341))</f>
        <v>0</v>
      </c>
      <c r="AC341" s="35">
        <f>IF($Q341*Dati!$N$5+SUM(V341:AB341)&lt;$K341,$Q341*Dati!$N$5,$K341-SUM(V341:AB341))</f>
        <v>0</v>
      </c>
      <c r="AD341" s="35">
        <f>IF($P341*Dati!$Q$4+SUM(V341:AC341)&lt;$K341,$P341*Dati!$Q$4,$K341-SUM(V341:AC341))</f>
        <v>0</v>
      </c>
      <c r="AE341" s="35">
        <f>IF($P341*Dati!$P$4+SUM(V341:AD341)&lt;$K341,$P341*Dati!$P$4,$K341-SUM(V341:AD341))</f>
        <v>0</v>
      </c>
      <c r="AF341" s="35">
        <f>IF($P341*Dati!$O$4+SUM(V341:AE341)&lt;$K341,$P341*Dati!$O$4,$K341-SUM(V341:AE341))</f>
        <v>0</v>
      </c>
      <c r="AG341" s="35">
        <f>IF($P341*Dati!$N$4+SUM(V341:AF341)&lt;$K341,$P341*Dati!$N$4,$K341-SUM(V341:AF341))</f>
        <v>0</v>
      </c>
      <c r="AH341" s="35">
        <f>IF($O341*Dati!$Q$3+SUM(V341:AG341)&lt;$K341,$O341*Dati!$Q$3,$K341-SUM(V341:AG341))</f>
        <v>0</v>
      </c>
      <c r="AI341" s="35">
        <f>IF($O341*Dati!$P$3+SUM(V341:AH341)&lt;$K341,$O341*Dati!$P$3,$K341-SUM(V341:AH341))</f>
        <v>0</v>
      </c>
      <c r="AJ341" s="35">
        <f>IF($O341*Dati!$O$3+SUM(V341:AI341)&lt;$K341,$O341*Dati!$O$3,$K341-SUM(V341:AI341))</f>
        <v>0</v>
      </c>
      <c r="AK341" s="35">
        <f>IF($O341*Dati!$N$3+SUM(V341:AJ341)&lt;$K341,$O341*Dati!$N$3,$K341-SUM(V341:AJ341))</f>
        <v>0</v>
      </c>
      <c r="AL341" s="35">
        <f t="shared" si="120"/>
        <v>240</v>
      </c>
      <c r="AM341" s="3">
        <f>(V341*Dati!$U$6+W341*Dati!$T$6+X341*Dati!$S$6+Y341*Dati!$R$6)+(Z341*Dati!$U$5+AA341*Dati!$T$5+AB341*Dati!$S$5+AC341*Dati!$R$5)+(AD341*Dati!$U$4+AE341*Dati!$T$4+AF341*Dati!$S$4+AG341*Dati!$R$4)+(AH341*Dati!$U$3+AI341*Dati!$T$3+AJ341*Dati!$S$3+AK341*Dati!$R$3)</f>
        <v>91380</v>
      </c>
      <c r="AN341" s="34">
        <f t="shared" si="121"/>
        <v>1</v>
      </c>
      <c r="AO341" s="34">
        <f t="shared" si="122"/>
        <v>0</v>
      </c>
      <c r="AP341" s="34">
        <f t="shared" si="123"/>
        <v>0</v>
      </c>
      <c r="AQ341" s="34">
        <f t="shared" si="124"/>
        <v>0</v>
      </c>
      <c r="AR341" s="6">
        <f>AN341*Dati!$B$21+AO341*Dati!$B$22+AP341*Dati!$B$23+AQ341*Dati!$B$24</f>
        <v>2000</v>
      </c>
    </row>
    <row r="342" spans="1:44" x14ac:dyDescent="0.25">
      <c r="A342" s="49"/>
      <c r="B342" s="11">
        <f t="shared" si="130"/>
        <v>340</v>
      </c>
      <c r="C342" s="3">
        <f t="shared" si="131"/>
        <v>8156029.1333333161</v>
      </c>
      <c r="D342" s="3">
        <f t="shared" si="132"/>
        <v>41380</v>
      </c>
      <c r="E342" s="3">
        <f>IF(D342&gt;0,(IF(D342&lt;Dati!$B$46,D342*Dati!$B$47,Dati!$B$46*Dati!$B$47)+IF(IF(D342-Dati!$B$46&gt;0,D342-Dati!$B$46,0)&lt;(Dati!$C$46-Dati!$B$46),IF(D342-Dati!$B$46&gt;0,D342-Dati!$B$46,0)*Dati!$C$47,(Dati!$C$46-Dati!$B$46)*Dati!$C$47)+IF(IF(D342-Dati!$C$46&gt;0,D342-Dati!$C$46,0)&lt;(Dati!$D$46-Dati!$C$46),IF(D342-Dati!$C$46&gt;0,D342-Dati!$C$46,0)*Dati!$D$47,(Dati!$D$46-Dati!$C$46)*Dati!$D$47)+IF(IF(D342-Dati!$D$46&gt;0,D342-Dati!$D$46,0)&lt;(Dati!$E$46-Dati!$D$46),IF(D342-Dati!$D$46&gt;0,D342-Dati!$D$46,0)*Dati!$E$47,(Dati!$E$46-Dati!$D$46)*Dati!$E$47)+IF(D342-Dati!$E$46&gt;0,D342-Dati!$E$46,0)*Dati!$F$47),0)</f>
        <v>17224.233333333334</v>
      </c>
      <c r="F342" s="3">
        <f t="shared" si="127"/>
        <v>24155.766666666666</v>
      </c>
      <c r="G342" s="39">
        <f t="shared" si="137"/>
        <v>1</v>
      </c>
      <c r="H342" s="39">
        <f t="shared" si="137"/>
        <v>0</v>
      </c>
      <c r="I342" s="39">
        <f t="shared" si="137"/>
        <v>0</v>
      </c>
      <c r="J342" s="39">
        <f t="shared" si="137"/>
        <v>0</v>
      </c>
      <c r="K342" s="37">
        <f>G342*Dati!$F$9+H342*Dati!$F$10+I342*Dati!$F$11+Simulazione!J342*Dati!$F$12</f>
        <v>450</v>
      </c>
      <c r="L342" s="37">
        <f>G342*Dati!$H$9+H342*Dati!$H$10+I342*Dati!$H$11+Simulazione!J342*Dati!$H$12</f>
        <v>1</v>
      </c>
      <c r="M342" s="9">
        <f>G342*Dati!$E$9+H342*Dati!$E$10+I342*Dati!$E$11+Simulazione!J342*Dati!$E$12</f>
        <v>8000</v>
      </c>
      <c r="N342" s="9">
        <f>IF(G342-G341=0,0,(G342-G341)*Dati!$J$9)+IF(H342-H341=0,0,(H342-H341)*Dati!$J$10)+IF(I342-I341=0,0,(I342-I341)*Dati!$J$11)+IF(J342-J341=0,0,(J342-J341)*Dati!$J$12)</f>
        <v>0</v>
      </c>
      <c r="O342" s="34">
        <f t="shared" ref="O342:R357" si="138">O341</f>
        <v>0</v>
      </c>
      <c r="P342" s="34">
        <f t="shared" si="138"/>
        <v>0</v>
      </c>
      <c r="Q342" s="34">
        <f t="shared" si="138"/>
        <v>0</v>
      </c>
      <c r="R342" s="34">
        <f t="shared" si="138"/>
        <v>1</v>
      </c>
      <c r="S342" s="40">
        <f t="shared" si="128"/>
        <v>1</v>
      </c>
      <c r="T342" s="43">
        <f t="shared" si="129"/>
        <v>1</v>
      </c>
      <c r="U342" s="3">
        <f>O342*Dati!$B$3+Simulazione!P342*Dati!$B$4+Simulazione!Q342*Dati!$B$5+Simulazione!R342*Dati!$B$6</f>
        <v>40000</v>
      </c>
      <c r="V342" s="35">
        <f>IF(R342*Dati!$Q$6&lt;K342,R342*Dati!$Q$6,K342)</f>
        <v>108</v>
      </c>
      <c r="W342" s="35">
        <f>IF(R342*Dati!$P$6+SUM(V342:V342)&lt;K342,R342*Dati!$P$6,K342-SUM(V342:V342))</f>
        <v>132</v>
      </c>
      <c r="X342" s="35">
        <f>IF(R342*Dati!$O$6+SUM(V342:W342)&lt;K342,R342*Dati!$O$6,K342-SUM(V342:W342))</f>
        <v>0</v>
      </c>
      <c r="Y342" s="35">
        <f>IF(R342*Dati!$N$6+SUM(V342:X342)&lt;K342,R342*Dati!$N$6,K342-SUM(V342:X342))</f>
        <v>0</v>
      </c>
      <c r="Z342" s="35">
        <f>IF($Q342*Dati!$Q$5+SUM(V342:Y342)&lt;$K342,$Q342*Dati!$Q$5,$K342-SUM(V342:Y342))</f>
        <v>0</v>
      </c>
      <c r="AA342" s="35">
        <f>IF($Q342*Dati!$P$5+SUM(V342:Z342)&lt;$K342,$Q342*Dati!$P$5,$K342-SUM(V342:Z342))</f>
        <v>0</v>
      </c>
      <c r="AB342" s="35">
        <f>IF($Q342*Dati!$O$5+SUM(V342:AA342)&lt;$K342,$Q342*Dati!$O$5,$K342-SUM(V342:AA342))</f>
        <v>0</v>
      </c>
      <c r="AC342" s="35">
        <f>IF($Q342*Dati!$N$5+SUM(V342:AB342)&lt;$K342,$Q342*Dati!$N$5,$K342-SUM(V342:AB342))</f>
        <v>0</v>
      </c>
      <c r="AD342" s="35">
        <f>IF($P342*Dati!$Q$4+SUM(V342:AC342)&lt;$K342,$P342*Dati!$Q$4,$K342-SUM(V342:AC342))</f>
        <v>0</v>
      </c>
      <c r="AE342" s="35">
        <f>IF($P342*Dati!$P$4+SUM(V342:AD342)&lt;$K342,$P342*Dati!$P$4,$K342-SUM(V342:AD342))</f>
        <v>0</v>
      </c>
      <c r="AF342" s="35">
        <f>IF($P342*Dati!$O$4+SUM(V342:AE342)&lt;$K342,$P342*Dati!$O$4,$K342-SUM(V342:AE342))</f>
        <v>0</v>
      </c>
      <c r="AG342" s="35">
        <f>IF($P342*Dati!$N$4+SUM(V342:AF342)&lt;$K342,$P342*Dati!$N$4,$K342-SUM(V342:AF342))</f>
        <v>0</v>
      </c>
      <c r="AH342" s="35">
        <f>IF($O342*Dati!$Q$3+SUM(V342:AG342)&lt;$K342,$O342*Dati!$Q$3,$K342-SUM(V342:AG342))</f>
        <v>0</v>
      </c>
      <c r="AI342" s="35">
        <f>IF($O342*Dati!$P$3+SUM(V342:AH342)&lt;$K342,$O342*Dati!$P$3,$K342-SUM(V342:AH342))</f>
        <v>0</v>
      </c>
      <c r="AJ342" s="35">
        <f>IF($O342*Dati!$O$3+SUM(V342:AI342)&lt;$K342,$O342*Dati!$O$3,$K342-SUM(V342:AI342))</f>
        <v>0</v>
      </c>
      <c r="AK342" s="35">
        <f>IF($O342*Dati!$N$3+SUM(V342:AJ342)&lt;$K342,$O342*Dati!$N$3,$K342-SUM(V342:AJ342))</f>
        <v>0</v>
      </c>
      <c r="AL342" s="35">
        <f t="shared" si="120"/>
        <v>240</v>
      </c>
      <c r="AM342" s="3">
        <f>(V342*Dati!$U$6+W342*Dati!$T$6+X342*Dati!$S$6+Y342*Dati!$R$6)+(Z342*Dati!$U$5+AA342*Dati!$T$5+AB342*Dati!$S$5+AC342*Dati!$R$5)+(AD342*Dati!$U$4+AE342*Dati!$T$4+AF342*Dati!$S$4+AG342*Dati!$R$4)+(AH342*Dati!$U$3+AI342*Dati!$T$3+AJ342*Dati!$S$3+AK342*Dati!$R$3)</f>
        <v>91380</v>
      </c>
      <c r="AN342" s="34">
        <f t="shared" si="121"/>
        <v>1</v>
      </c>
      <c r="AO342" s="34">
        <f t="shared" si="122"/>
        <v>0</v>
      </c>
      <c r="AP342" s="34">
        <f t="shared" si="123"/>
        <v>0</v>
      </c>
      <c r="AQ342" s="34">
        <f t="shared" si="124"/>
        <v>0</v>
      </c>
      <c r="AR342" s="6">
        <f>AN342*Dati!$B$21+AO342*Dati!$B$22+AP342*Dati!$B$23+AQ342*Dati!$B$24</f>
        <v>2000</v>
      </c>
    </row>
    <row r="343" spans="1:44" x14ac:dyDescent="0.25">
      <c r="A343" s="49"/>
      <c r="B343" s="11">
        <f t="shared" si="130"/>
        <v>341</v>
      </c>
      <c r="C343" s="3">
        <f t="shared" si="131"/>
        <v>8180184.8999999827</v>
      </c>
      <c r="D343" s="3">
        <f t="shared" si="132"/>
        <v>41380</v>
      </c>
      <c r="E343" s="3">
        <f>IF(D343&gt;0,(IF(D343&lt;Dati!$B$46,D343*Dati!$B$47,Dati!$B$46*Dati!$B$47)+IF(IF(D343-Dati!$B$46&gt;0,D343-Dati!$B$46,0)&lt;(Dati!$C$46-Dati!$B$46),IF(D343-Dati!$B$46&gt;0,D343-Dati!$B$46,0)*Dati!$C$47,(Dati!$C$46-Dati!$B$46)*Dati!$C$47)+IF(IF(D343-Dati!$C$46&gt;0,D343-Dati!$C$46,0)&lt;(Dati!$D$46-Dati!$C$46),IF(D343-Dati!$C$46&gt;0,D343-Dati!$C$46,0)*Dati!$D$47,(Dati!$D$46-Dati!$C$46)*Dati!$D$47)+IF(IF(D343-Dati!$D$46&gt;0,D343-Dati!$D$46,0)&lt;(Dati!$E$46-Dati!$D$46),IF(D343-Dati!$D$46&gt;0,D343-Dati!$D$46,0)*Dati!$E$47,(Dati!$E$46-Dati!$D$46)*Dati!$E$47)+IF(D343-Dati!$E$46&gt;0,D343-Dati!$E$46,0)*Dati!$F$47),0)</f>
        <v>17224.233333333334</v>
      </c>
      <c r="F343" s="3">
        <f t="shared" si="127"/>
        <v>24155.766666666666</v>
      </c>
      <c r="G343" s="39">
        <f t="shared" si="137"/>
        <v>1</v>
      </c>
      <c r="H343" s="39">
        <f t="shared" si="137"/>
        <v>0</v>
      </c>
      <c r="I343" s="39">
        <f t="shared" si="137"/>
        <v>0</v>
      </c>
      <c r="J343" s="39">
        <f t="shared" si="137"/>
        <v>0</v>
      </c>
      <c r="K343" s="37">
        <f>G343*Dati!$F$9+H343*Dati!$F$10+I343*Dati!$F$11+Simulazione!J343*Dati!$F$12</f>
        <v>450</v>
      </c>
      <c r="L343" s="37">
        <f>G343*Dati!$H$9+H343*Dati!$H$10+I343*Dati!$H$11+Simulazione!J343*Dati!$H$12</f>
        <v>1</v>
      </c>
      <c r="M343" s="9">
        <f>G343*Dati!$E$9+H343*Dati!$E$10+I343*Dati!$E$11+Simulazione!J343*Dati!$E$12</f>
        <v>8000</v>
      </c>
      <c r="N343" s="9">
        <f>IF(G343-G342=0,0,(G343-G342)*Dati!$J$9)+IF(H343-H342=0,0,(H343-H342)*Dati!$J$10)+IF(I343-I342=0,0,(I343-I342)*Dati!$J$11)+IF(J343-J342=0,0,(J343-J342)*Dati!$J$12)</f>
        <v>0</v>
      </c>
      <c r="O343" s="34">
        <f t="shared" si="138"/>
        <v>0</v>
      </c>
      <c r="P343" s="34">
        <f t="shared" si="138"/>
        <v>0</v>
      </c>
      <c r="Q343" s="34">
        <f t="shared" si="138"/>
        <v>0</v>
      </c>
      <c r="R343" s="34">
        <f t="shared" si="138"/>
        <v>1</v>
      </c>
      <c r="S343" s="40">
        <f t="shared" si="128"/>
        <v>1</v>
      </c>
      <c r="T343" s="43">
        <f t="shared" si="129"/>
        <v>1</v>
      </c>
      <c r="U343" s="3">
        <f>O343*Dati!$B$3+Simulazione!P343*Dati!$B$4+Simulazione!Q343*Dati!$B$5+Simulazione!R343*Dati!$B$6</f>
        <v>40000</v>
      </c>
      <c r="V343" s="35">
        <f>IF(R343*Dati!$Q$6&lt;K343,R343*Dati!$Q$6,K343)</f>
        <v>108</v>
      </c>
      <c r="W343" s="35">
        <f>IF(R343*Dati!$P$6+SUM(V343:V343)&lt;K343,R343*Dati!$P$6,K343-SUM(V343:V343))</f>
        <v>132</v>
      </c>
      <c r="X343" s="35">
        <f>IF(R343*Dati!$O$6+SUM(V343:W343)&lt;K343,R343*Dati!$O$6,K343-SUM(V343:W343))</f>
        <v>0</v>
      </c>
      <c r="Y343" s="35">
        <f>IF(R343*Dati!$N$6+SUM(V343:X343)&lt;K343,R343*Dati!$N$6,K343-SUM(V343:X343))</f>
        <v>0</v>
      </c>
      <c r="Z343" s="35">
        <f>IF($Q343*Dati!$Q$5+SUM(V343:Y343)&lt;$K343,$Q343*Dati!$Q$5,$K343-SUM(V343:Y343))</f>
        <v>0</v>
      </c>
      <c r="AA343" s="35">
        <f>IF($Q343*Dati!$P$5+SUM(V343:Z343)&lt;$K343,$Q343*Dati!$P$5,$K343-SUM(V343:Z343))</f>
        <v>0</v>
      </c>
      <c r="AB343" s="35">
        <f>IF($Q343*Dati!$O$5+SUM(V343:AA343)&lt;$K343,$Q343*Dati!$O$5,$K343-SUM(V343:AA343))</f>
        <v>0</v>
      </c>
      <c r="AC343" s="35">
        <f>IF($Q343*Dati!$N$5+SUM(V343:AB343)&lt;$K343,$Q343*Dati!$N$5,$K343-SUM(V343:AB343))</f>
        <v>0</v>
      </c>
      <c r="AD343" s="35">
        <f>IF($P343*Dati!$Q$4+SUM(V343:AC343)&lt;$K343,$P343*Dati!$Q$4,$K343-SUM(V343:AC343))</f>
        <v>0</v>
      </c>
      <c r="AE343" s="35">
        <f>IF($P343*Dati!$P$4+SUM(V343:AD343)&lt;$K343,$P343*Dati!$P$4,$K343-SUM(V343:AD343))</f>
        <v>0</v>
      </c>
      <c r="AF343" s="35">
        <f>IF($P343*Dati!$O$4+SUM(V343:AE343)&lt;$K343,$P343*Dati!$O$4,$K343-SUM(V343:AE343))</f>
        <v>0</v>
      </c>
      <c r="AG343" s="35">
        <f>IF($P343*Dati!$N$4+SUM(V343:AF343)&lt;$K343,$P343*Dati!$N$4,$K343-SUM(V343:AF343))</f>
        <v>0</v>
      </c>
      <c r="AH343" s="35">
        <f>IF($O343*Dati!$Q$3+SUM(V343:AG343)&lt;$K343,$O343*Dati!$Q$3,$K343-SUM(V343:AG343))</f>
        <v>0</v>
      </c>
      <c r="AI343" s="35">
        <f>IF($O343*Dati!$P$3+SUM(V343:AH343)&lt;$K343,$O343*Dati!$P$3,$K343-SUM(V343:AH343))</f>
        <v>0</v>
      </c>
      <c r="AJ343" s="35">
        <f>IF($O343*Dati!$O$3+SUM(V343:AI343)&lt;$K343,$O343*Dati!$O$3,$K343-SUM(V343:AI343))</f>
        <v>0</v>
      </c>
      <c r="AK343" s="35">
        <f>IF($O343*Dati!$N$3+SUM(V343:AJ343)&lt;$K343,$O343*Dati!$N$3,$K343-SUM(V343:AJ343))</f>
        <v>0</v>
      </c>
      <c r="AL343" s="35">
        <f t="shared" si="120"/>
        <v>240</v>
      </c>
      <c r="AM343" s="3">
        <f>(V343*Dati!$U$6+W343*Dati!$T$6+X343*Dati!$S$6+Y343*Dati!$R$6)+(Z343*Dati!$U$5+AA343*Dati!$T$5+AB343*Dati!$S$5+AC343*Dati!$R$5)+(AD343*Dati!$U$4+AE343*Dati!$T$4+AF343*Dati!$S$4+AG343*Dati!$R$4)+(AH343*Dati!$U$3+AI343*Dati!$T$3+AJ343*Dati!$S$3+AK343*Dati!$R$3)</f>
        <v>91380</v>
      </c>
      <c r="AN343" s="34">
        <f t="shared" si="121"/>
        <v>1</v>
      </c>
      <c r="AO343" s="34">
        <f t="shared" si="122"/>
        <v>0</v>
      </c>
      <c r="AP343" s="34">
        <f t="shared" si="123"/>
        <v>0</v>
      </c>
      <c r="AQ343" s="34">
        <f t="shared" si="124"/>
        <v>0</v>
      </c>
      <c r="AR343" s="6">
        <f>AN343*Dati!$B$21+AO343*Dati!$B$22+AP343*Dati!$B$23+AQ343*Dati!$B$24</f>
        <v>2000</v>
      </c>
    </row>
    <row r="344" spans="1:44" x14ac:dyDescent="0.25">
      <c r="A344" s="49"/>
      <c r="B344" s="11">
        <f t="shared" si="130"/>
        <v>342</v>
      </c>
      <c r="C344" s="3">
        <f t="shared" si="131"/>
        <v>8204340.6666666493</v>
      </c>
      <c r="D344" s="3">
        <f t="shared" si="132"/>
        <v>41380</v>
      </c>
      <c r="E344" s="3">
        <f>IF(D344&gt;0,(IF(D344&lt;Dati!$B$46,D344*Dati!$B$47,Dati!$B$46*Dati!$B$47)+IF(IF(D344-Dati!$B$46&gt;0,D344-Dati!$B$46,0)&lt;(Dati!$C$46-Dati!$B$46),IF(D344-Dati!$B$46&gt;0,D344-Dati!$B$46,0)*Dati!$C$47,(Dati!$C$46-Dati!$B$46)*Dati!$C$47)+IF(IF(D344-Dati!$C$46&gt;0,D344-Dati!$C$46,0)&lt;(Dati!$D$46-Dati!$C$46),IF(D344-Dati!$C$46&gt;0,D344-Dati!$C$46,0)*Dati!$D$47,(Dati!$D$46-Dati!$C$46)*Dati!$D$47)+IF(IF(D344-Dati!$D$46&gt;0,D344-Dati!$D$46,0)&lt;(Dati!$E$46-Dati!$D$46),IF(D344-Dati!$D$46&gt;0,D344-Dati!$D$46,0)*Dati!$E$47,(Dati!$E$46-Dati!$D$46)*Dati!$E$47)+IF(D344-Dati!$E$46&gt;0,D344-Dati!$E$46,0)*Dati!$F$47),0)</f>
        <v>17224.233333333334</v>
      </c>
      <c r="F344" s="3">
        <f t="shared" si="127"/>
        <v>24155.766666666666</v>
      </c>
      <c r="G344" s="39">
        <f t="shared" si="137"/>
        <v>1</v>
      </c>
      <c r="H344" s="39">
        <f t="shared" si="137"/>
        <v>0</v>
      </c>
      <c r="I344" s="39">
        <f t="shared" si="137"/>
        <v>0</v>
      </c>
      <c r="J344" s="39">
        <f t="shared" si="137"/>
        <v>0</v>
      </c>
      <c r="K344" s="37">
        <f>G344*Dati!$F$9+H344*Dati!$F$10+I344*Dati!$F$11+Simulazione!J344*Dati!$F$12</f>
        <v>450</v>
      </c>
      <c r="L344" s="37">
        <f>G344*Dati!$H$9+H344*Dati!$H$10+I344*Dati!$H$11+Simulazione!J344*Dati!$H$12</f>
        <v>1</v>
      </c>
      <c r="M344" s="9">
        <f>G344*Dati!$E$9+H344*Dati!$E$10+I344*Dati!$E$11+Simulazione!J344*Dati!$E$12</f>
        <v>8000</v>
      </c>
      <c r="N344" s="9">
        <f>IF(G344-G343=0,0,(G344-G343)*Dati!$J$9)+IF(H344-H343=0,0,(H344-H343)*Dati!$J$10)+IF(I344-I343=0,0,(I344-I343)*Dati!$J$11)+IF(J344-J343=0,0,(J344-J343)*Dati!$J$12)</f>
        <v>0</v>
      </c>
      <c r="O344" s="34">
        <f t="shared" si="138"/>
        <v>0</v>
      </c>
      <c r="P344" s="34">
        <f t="shared" si="138"/>
        <v>0</v>
      </c>
      <c r="Q344" s="34">
        <f t="shared" si="138"/>
        <v>0</v>
      </c>
      <c r="R344" s="34">
        <f t="shared" si="138"/>
        <v>1</v>
      </c>
      <c r="S344" s="40">
        <f t="shared" si="128"/>
        <v>1</v>
      </c>
      <c r="T344" s="43">
        <f t="shared" si="129"/>
        <v>1</v>
      </c>
      <c r="U344" s="3">
        <f>O344*Dati!$B$3+Simulazione!P344*Dati!$B$4+Simulazione!Q344*Dati!$B$5+Simulazione!R344*Dati!$B$6</f>
        <v>40000</v>
      </c>
      <c r="V344" s="35">
        <f>IF(R344*Dati!$Q$6&lt;K344,R344*Dati!$Q$6,K344)</f>
        <v>108</v>
      </c>
      <c r="W344" s="35">
        <f>IF(R344*Dati!$P$6+SUM(V344:V344)&lt;K344,R344*Dati!$P$6,K344-SUM(V344:V344))</f>
        <v>132</v>
      </c>
      <c r="X344" s="35">
        <f>IF(R344*Dati!$O$6+SUM(V344:W344)&lt;K344,R344*Dati!$O$6,K344-SUM(V344:W344))</f>
        <v>0</v>
      </c>
      <c r="Y344" s="35">
        <f>IF(R344*Dati!$N$6+SUM(V344:X344)&lt;K344,R344*Dati!$N$6,K344-SUM(V344:X344))</f>
        <v>0</v>
      </c>
      <c r="Z344" s="35">
        <f>IF($Q344*Dati!$Q$5+SUM(V344:Y344)&lt;$K344,$Q344*Dati!$Q$5,$K344-SUM(V344:Y344))</f>
        <v>0</v>
      </c>
      <c r="AA344" s="35">
        <f>IF($Q344*Dati!$P$5+SUM(V344:Z344)&lt;$K344,$Q344*Dati!$P$5,$K344-SUM(V344:Z344))</f>
        <v>0</v>
      </c>
      <c r="AB344" s="35">
        <f>IF($Q344*Dati!$O$5+SUM(V344:AA344)&lt;$K344,$Q344*Dati!$O$5,$K344-SUM(V344:AA344))</f>
        <v>0</v>
      </c>
      <c r="AC344" s="35">
        <f>IF($Q344*Dati!$N$5+SUM(V344:AB344)&lt;$K344,$Q344*Dati!$N$5,$K344-SUM(V344:AB344))</f>
        <v>0</v>
      </c>
      <c r="AD344" s="35">
        <f>IF($P344*Dati!$Q$4+SUM(V344:AC344)&lt;$K344,$P344*Dati!$Q$4,$K344-SUM(V344:AC344))</f>
        <v>0</v>
      </c>
      <c r="AE344" s="35">
        <f>IF($P344*Dati!$P$4+SUM(V344:AD344)&lt;$K344,$P344*Dati!$P$4,$K344-SUM(V344:AD344))</f>
        <v>0</v>
      </c>
      <c r="AF344" s="35">
        <f>IF($P344*Dati!$O$4+SUM(V344:AE344)&lt;$K344,$P344*Dati!$O$4,$K344-SUM(V344:AE344))</f>
        <v>0</v>
      </c>
      <c r="AG344" s="35">
        <f>IF($P344*Dati!$N$4+SUM(V344:AF344)&lt;$K344,$P344*Dati!$N$4,$K344-SUM(V344:AF344))</f>
        <v>0</v>
      </c>
      <c r="AH344" s="35">
        <f>IF($O344*Dati!$Q$3+SUM(V344:AG344)&lt;$K344,$O344*Dati!$Q$3,$K344-SUM(V344:AG344))</f>
        <v>0</v>
      </c>
      <c r="AI344" s="35">
        <f>IF($O344*Dati!$P$3+SUM(V344:AH344)&lt;$K344,$O344*Dati!$P$3,$K344-SUM(V344:AH344))</f>
        <v>0</v>
      </c>
      <c r="AJ344" s="35">
        <f>IF($O344*Dati!$O$3+SUM(V344:AI344)&lt;$K344,$O344*Dati!$O$3,$K344-SUM(V344:AI344))</f>
        <v>0</v>
      </c>
      <c r="AK344" s="35">
        <f>IF($O344*Dati!$N$3+SUM(V344:AJ344)&lt;$K344,$O344*Dati!$N$3,$K344-SUM(V344:AJ344))</f>
        <v>0</v>
      </c>
      <c r="AL344" s="35">
        <f t="shared" si="120"/>
        <v>240</v>
      </c>
      <c r="AM344" s="3">
        <f>(V344*Dati!$U$6+W344*Dati!$T$6+X344*Dati!$S$6+Y344*Dati!$R$6)+(Z344*Dati!$U$5+AA344*Dati!$T$5+AB344*Dati!$S$5+AC344*Dati!$R$5)+(AD344*Dati!$U$4+AE344*Dati!$T$4+AF344*Dati!$S$4+AG344*Dati!$R$4)+(AH344*Dati!$U$3+AI344*Dati!$T$3+AJ344*Dati!$S$3+AK344*Dati!$R$3)</f>
        <v>91380</v>
      </c>
      <c r="AN344" s="34">
        <f t="shared" si="121"/>
        <v>1</v>
      </c>
      <c r="AO344" s="34">
        <f t="shared" si="122"/>
        <v>0</v>
      </c>
      <c r="AP344" s="34">
        <f t="shared" si="123"/>
        <v>0</v>
      </c>
      <c r="AQ344" s="34">
        <f t="shared" si="124"/>
        <v>0</v>
      </c>
      <c r="AR344" s="6">
        <f>AN344*Dati!$B$21+AO344*Dati!$B$22+AP344*Dati!$B$23+AQ344*Dati!$B$24</f>
        <v>2000</v>
      </c>
    </row>
    <row r="345" spans="1:44" x14ac:dyDescent="0.25">
      <c r="A345" s="49"/>
      <c r="B345" s="11">
        <f t="shared" si="130"/>
        <v>343</v>
      </c>
      <c r="C345" s="3">
        <f t="shared" si="131"/>
        <v>8228496.4333333159</v>
      </c>
      <c r="D345" s="3">
        <f t="shared" si="132"/>
        <v>41380</v>
      </c>
      <c r="E345" s="3">
        <f>IF(D345&gt;0,(IF(D345&lt;Dati!$B$46,D345*Dati!$B$47,Dati!$B$46*Dati!$B$47)+IF(IF(D345-Dati!$B$46&gt;0,D345-Dati!$B$46,0)&lt;(Dati!$C$46-Dati!$B$46),IF(D345-Dati!$B$46&gt;0,D345-Dati!$B$46,0)*Dati!$C$47,(Dati!$C$46-Dati!$B$46)*Dati!$C$47)+IF(IF(D345-Dati!$C$46&gt;0,D345-Dati!$C$46,0)&lt;(Dati!$D$46-Dati!$C$46),IF(D345-Dati!$C$46&gt;0,D345-Dati!$C$46,0)*Dati!$D$47,(Dati!$D$46-Dati!$C$46)*Dati!$D$47)+IF(IF(D345-Dati!$D$46&gt;0,D345-Dati!$D$46,0)&lt;(Dati!$E$46-Dati!$D$46),IF(D345-Dati!$D$46&gt;0,D345-Dati!$D$46,0)*Dati!$E$47,(Dati!$E$46-Dati!$D$46)*Dati!$E$47)+IF(D345-Dati!$E$46&gt;0,D345-Dati!$E$46,0)*Dati!$F$47),0)</f>
        <v>17224.233333333334</v>
      </c>
      <c r="F345" s="3">
        <f t="shared" si="127"/>
        <v>24155.766666666666</v>
      </c>
      <c r="G345" s="39">
        <f t="shared" si="137"/>
        <v>1</v>
      </c>
      <c r="H345" s="39">
        <f t="shared" si="137"/>
        <v>0</v>
      </c>
      <c r="I345" s="39">
        <f t="shared" si="137"/>
        <v>0</v>
      </c>
      <c r="J345" s="39">
        <f t="shared" si="137"/>
        <v>0</v>
      </c>
      <c r="K345" s="37">
        <f>G345*Dati!$F$9+H345*Dati!$F$10+I345*Dati!$F$11+Simulazione!J345*Dati!$F$12</f>
        <v>450</v>
      </c>
      <c r="L345" s="37">
        <f>G345*Dati!$H$9+H345*Dati!$H$10+I345*Dati!$H$11+Simulazione!J345*Dati!$H$12</f>
        <v>1</v>
      </c>
      <c r="M345" s="9">
        <f>G345*Dati!$E$9+H345*Dati!$E$10+I345*Dati!$E$11+Simulazione!J345*Dati!$E$12</f>
        <v>8000</v>
      </c>
      <c r="N345" s="9">
        <f>IF(G345-G344=0,0,(G345-G344)*Dati!$J$9)+IF(H345-H344=0,0,(H345-H344)*Dati!$J$10)+IF(I345-I344=0,0,(I345-I344)*Dati!$J$11)+IF(J345-J344=0,0,(J345-J344)*Dati!$J$12)</f>
        <v>0</v>
      </c>
      <c r="O345" s="34">
        <f t="shared" si="138"/>
        <v>0</v>
      </c>
      <c r="P345" s="34">
        <f t="shared" si="138"/>
        <v>0</v>
      </c>
      <c r="Q345" s="34">
        <f t="shared" si="138"/>
        <v>0</v>
      </c>
      <c r="R345" s="34">
        <f t="shared" si="138"/>
        <v>1</v>
      </c>
      <c r="S345" s="40">
        <f t="shared" si="128"/>
        <v>1</v>
      </c>
      <c r="T345" s="43">
        <f t="shared" si="129"/>
        <v>1</v>
      </c>
      <c r="U345" s="3">
        <f>O345*Dati!$B$3+Simulazione!P345*Dati!$B$4+Simulazione!Q345*Dati!$B$5+Simulazione!R345*Dati!$B$6</f>
        <v>40000</v>
      </c>
      <c r="V345" s="35">
        <f>IF(R345*Dati!$Q$6&lt;K345,R345*Dati!$Q$6,K345)</f>
        <v>108</v>
      </c>
      <c r="W345" s="35">
        <f>IF(R345*Dati!$P$6+SUM(V345:V345)&lt;K345,R345*Dati!$P$6,K345-SUM(V345:V345))</f>
        <v>132</v>
      </c>
      <c r="X345" s="35">
        <f>IF(R345*Dati!$O$6+SUM(V345:W345)&lt;K345,R345*Dati!$O$6,K345-SUM(V345:W345))</f>
        <v>0</v>
      </c>
      <c r="Y345" s="35">
        <f>IF(R345*Dati!$N$6+SUM(V345:X345)&lt;K345,R345*Dati!$N$6,K345-SUM(V345:X345))</f>
        <v>0</v>
      </c>
      <c r="Z345" s="35">
        <f>IF($Q345*Dati!$Q$5+SUM(V345:Y345)&lt;$K345,$Q345*Dati!$Q$5,$K345-SUM(V345:Y345))</f>
        <v>0</v>
      </c>
      <c r="AA345" s="35">
        <f>IF($Q345*Dati!$P$5+SUM(V345:Z345)&lt;$K345,$Q345*Dati!$P$5,$K345-SUM(V345:Z345))</f>
        <v>0</v>
      </c>
      <c r="AB345" s="35">
        <f>IF($Q345*Dati!$O$5+SUM(V345:AA345)&lt;$K345,$Q345*Dati!$O$5,$K345-SUM(V345:AA345))</f>
        <v>0</v>
      </c>
      <c r="AC345" s="35">
        <f>IF($Q345*Dati!$N$5+SUM(V345:AB345)&lt;$K345,$Q345*Dati!$N$5,$K345-SUM(V345:AB345))</f>
        <v>0</v>
      </c>
      <c r="AD345" s="35">
        <f>IF($P345*Dati!$Q$4+SUM(V345:AC345)&lt;$K345,$P345*Dati!$Q$4,$K345-SUM(V345:AC345))</f>
        <v>0</v>
      </c>
      <c r="AE345" s="35">
        <f>IF($P345*Dati!$P$4+SUM(V345:AD345)&lt;$K345,$P345*Dati!$P$4,$K345-SUM(V345:AD345))</f>
        <v>0</v>
      </c>
      <c r="AF345" s="35">
        <f>IF($P345*Dati!$O$4+SUM(V345:AE345)&lt;$K345,$P345*Dati!$O$4,$K345-SUM(V345:AE345))</f>
        <v>0</v>
      </c>
      <c r="AG345" s="35">
        <f>IF($P345*Dati!$N$4+SUM(V345:AF345)&lt;$K345,$P345*Dati!$N$4,$K345-SUM(V345:AF345))</f>
        <v>0</v>
      </c>
      <c r="AH345" s="35">
        <f>IF($O345*Dati!$Q$3+SUM(V345:AG345)&lt;$K345,$O345*Dati!$Q$3,$K345-SUM(V345:AG345))</f>
        <v>0</v>
      </c>
      <c r="AI345" s="35">
        <f>IF($O345*Dati!$P$3+SUM(V345:AH345)&lt;$K345,$O345*Dati!$P$3,$K345-SUM(V345:AH345))</f>
        <v>0</v>
      </c>
      <c r="AJ345" s="35">
        <f>IF($O345*Dati!$O$3+SUM(V345:AI345)&lt;$K345,$O345*Dati!$O$3,$K345-SUM(V345:AI345))</f>
        <v>0</v>
      </c>
      <c r="AK345" s="35">
        <f>IF($O345*Dati!$N$3+SUM(V345:AJ345)&lt;$K345,$O345*Dati!$N$3,$K345-SUM(V345:AJ345))</f>
        <v>0</v>
      </c>
      <c r="AL345" s="35">
        <f t="shared" si="120"/>
        <v>240</v>
      </c>
      <c r="AM345" s="3">
        <f>(V345*Dati!$U$6+W345*Dati!$T$6+X345*Dati!$S$6+Y345*Dati!$R$6)+(Z345*Dati!$U$5+AA345*Dati!$T$5+AB345*Dati!$S$5+AC345*Dati!$R$5)+(AD345*Dati!$U$4+AE345*Dati!$T$4+AF345*Dati!$S$4+AG345*Dati!$R$4)+(AH345*Dati!$U$3+AI345*Dati!$T$3+AJ345*Dati!$S$3+AK345*Dati!$R$3)</f>
        <v>91380</v>
      </c>
      <c r="AN345" s="34">
        <f t="shared" si="121"/>
        <v>1</v>
      </c>
      <c r="AO345" s="34">
        <f t="shared" si="122"/>
        <v>0</v>
      </c>
      <c r="AP345" s="34">
        <f t="shared" si="123"/>
        <v>0</v>
      </c>
      <c r="AQ345" s="34">
        <f t="shared" si="124"/>
        <v>0</v>
      </c>
      <c r="AR345" s="6">
        <f>AN345*Dati!$B$21+AO345*Dati!$B$22+AP345*Dati!$B$23+AQ345*Dati!$B$24</f>
        <v>2000</v>
      </c>
    </row>
    <row r="346" spans="1:44" x14ac:dyDescent="0.25">
      <c r="A346" s="49"/>
      <c r="B346" s="11">
        <f t="shared" si="130"/>
        <v>344</v>
      </c>
      <c r="C346" s="3">
        <f t="shared" si="131"/>
        <v>8252652.1999999825</v>
      </c>
      <c r="D346" s="3">
        <f t="shared" si="132"/>
        <v>41380</v>
      </c>
      <c r="E346" s="3">
        <f>IF(D346&gt;0,(IF(D346&lt;Dati!$B$46,D346*Dati!$B$47,Dati!$B$46*Dati!$B$47)+IF(IF(D346-Dati!$B$46&gt;0,D346-Dati!$B$46,0)&lt;(Dati!$C$46-Dati!$B$46),IF(D346-Dati!$B$46&gt;0,D346-Dati!$B$46,0)*Dati!$C$47,(Dati!$C$46-Dati!$B$46)*Dati!$C$47)+IF(IF(D346-Dati!$C$46&gt;0,D346-Dati!$C$46,0)&lt;(Dati!$D$46-Dati!$C$46),IF(D346-Dati!$C$46&gt;0,D346-Dati!$C$46,0)*Dati!$D$47,(Dati!$D$46-Dati!$C$46)*Dati!$D$47)+IF(IF(D346-Dati!$D$46&gt;0,D346-Dati!$D$46,0)&lt;(Dati!$E$46-Dati!$D$46),IF(D346-Dati!$D$46&gt;0,D346-Dati!$D$46,0)*Dati!$E$47,(Dati!$E$46-Dati!$D$46)*Dati!$E$47)+IF(D346-Dati!$E$46&gt;0,D346-Dati!$E$46,0)*Dati!$F$47),0)</f>
        <v>17224.233333333334</v>
      </c>
      <c r="F346" s="3">
        <f t="shared" si="127"/>
        <v>24155.766666666666</v>
      </c>
      <c r="G346" s="39">
        <f t="shared" si="137"/>
        <v>1</v>
      </c>
      <c r="H346" s="39">
        <f t="shared" si="137"/>
        <v>0</v>
      </c>
      <c r="I346" s="39">
        <f t="shared" si="137"/>
        <v>0</v>
      </c>
      <c r="J346" s="39">
        <f t="shared" si="137"/>
        <v>0</v>
      </c>
      <c r="K346" s="37">
        <f>G346*Dati!$F$9+H346*Dati!$F$10+I346*Dati!$F$11+Simulazione!J346*Dati!$F$12</f>
        <v>450</v>
      </c>
      <c r="L346" s="37">
        <f>G346*Dati!$H$9+H346*Dati!$H$10+I346*Dati!$H$11+Simulazione!J346*Dati!$H$12</f>
        <v>1</v>
      </c>
      <c r="M346" s="9">
        <f>G346*Dati!$E$9+H346*Dati!$E$10+I346*Dati!$E$11+Simulazione!J346*Dati!$E$12</f>
        <v>8000</v>
      </c>
      <c r="N346" s="9">
        <f>IF(G346-G345=0,0,(G346-G345)*Dati!$J$9)+IF(H346-H345=0,0,(H346-H345)*Dati!$J$10)+IF(I346-I345=0,0,(I346-I345)*Dati!$J$11)+IF(J346-J345=0,0,(J346-J345)*Dati!$J$12)</f>
        <v>0</v>
      </c>
      <c r="O346" s="34">
        <f t="shared" si="138"/>
        <v>0</v>
      </c>
      <c r="P346" s="34">
        <f t="shared" si="138"/>
        <v>0</v>
      </c>
      <c r="Q346" s="34">
        <f t="shared" si="138"/>
        <v>0</v>
      </c>
      <c r="R346" s="34">
        <f t="shared" si="138"/>
        <v>1</v>
      </c>
      <c r="S346" s="40">
        <f t="shared" si="128"/>
        <v>1</v>
      </c>
      <c r="T346" s="43">
        <f t="shared" si="129"/>
        <v>1</v>
      </c>
      <c r="U346" s="3">
        <f>O346*Dati!$B$3+Simulazione!P346*Dati!$B$4+Simulazione!Q346*Dati!$B$5+Simulazione!R346*Dati!$B$6</f>
        <v>40000</v>
      </c>
      <c r="V346" s="35">
        <f>IF(R346*Dati!$Q$6&lt;K346,R346*Dati!$Q$6,K346)</f>
        <v>108</v>
      </c>
      <c r="W346" s="35">
        <f>IF(R346*Dati!$P$6+SUM(V346:V346)&lt;K346,R346*Dati!$P$6,K346-SUM(V346:V346))</f>
        <v>132</v>
      </c>
      <c r="X346" s="35">
        <f>IF(R346*Dati!$O$6+SUM(V346:W346)&lt;K346,R346*Dati!$O$6,K346-SUM(V346:W346))</f>
        <v>0</v>
      </c>
      <c r="Y346" s="35">
        <f>IF(R346*Dati!$N$6+SUM(V346:X346)&lt;K346,R346*Dati!$N$6,K346-SUM(V346:X346))</f>
        <v>0</v>
      </c>
      <c r="Z346" s="35">
        <f>IF($Q346*Dati!$Q$5+SUM(V346:Y346)&lt;$K346,$Q346*Dati!$Q$5,$K346-SUM(V346:Y346))</f>
        <v>0</v>
      </c>
      <c r="AA346" s="35">
        <f>IF($Q346*Dati!$P$5+SUM(V346:Z346)&lt;$K346,$Q346*Dati!$P$5,$K346-SUM(V346:Z346))</f>
        <v>0</v>
      </c>
      <c r="AB346" s="35">
        <f>IF($Q346*Dati!$O$5+SUM(V346:AA346)&lt;$K346,$Q346*Dati!$O$5,$K346-SUM(V346:AA346))</f>
        <v>0</v>
      </c>
      <c r="AC346" s="35">
        <f>IF($Q346*Dati!$N$5+SUM(V346:AB346)&lt;$K346,$Q346*Dati!$N$5,$K346-SUM(V346:AB346))</f>
        <v>0</v>
      </c>
      <c r="AD346" s="35">
        <f>IF($P346*Dati!$Q$4+SUM(V346:AC346)&lt;$K346,$P346*Dati!$Q$4,$K346-SUM(V346:AC346))</f>
        <v>0</v>
      </c>
      <c r="AE346" s="35">
        <f>IF($P346*Dati!$P$4+SUM(V346:AD346)&lt;$K346,$P346*Dati!$P$4,$K346-SUM(V346:AD346))</f>
        <v>0</v>
      </c>
      <c r="AF346" s="35">
        <f>IF($P346*Dati!$O$4+SUM(V346:AE346)&lt;$K346,$P346*Dati!$O$4,$K346-SUM(V346:AE346))</f>
        <v>0</v>
      </c>
      <c r="AG346" s="35">
        <f>IF($P346*Dati!$N$4+SUM(V346:AF346)&lt;$K346,$P346*Dati!$N$4,$K346-SUM(V346:AF346))</f>
        <v>0</v>
      </c>
      <c r="AH346" s="35">
        <f>IF($O346*Dati!$Q$3+SUM(V346:AG346)&lt;$K346,$O346*Dati!$Q$3,$K346-SUM(V346:AG346))</f>
        <v>0</v>
      </c>
      <c r="AI346" s="35">
        <f>IF($O346*Dati!$P$3+SUM(V346:AH346)&lt;$K346,$O346*Dati!$P$3,$K346-SUM(V346:AH346))</f>
        <v>0</v>
      </c>
      <c r="AJ346" s="35">
        <f>IF($O346*Dati!$O$3+SUM(V346:AI346)&lt;$K346,$O346*Dati!$O$3,$K346-SUM(V346:AI346))</f>
        <v>0</v>
      </c>
      <c r="AK346" s="35">
        <f>IF($O346*Dati!$N$3+SUM(V346:AJ346)&lt;$K346,$O346*Dati!$N$3,$K346-SUM(V346:AJ346))</f>
        <v>0</v>
      </c>
      <c r="AL346" s="35">
        <f t="shared" si="120"/>
        <v>240</v>
      </c>
      <c r="AM346" s="3">
        <f>(V346*Dati!$U$6+W346*Dati!$T$6+X346*Dati!$S$6+Y346*Dati!$R$6)+(Z346*Dati!$U$5+AA346*Dati!$T$5+AB346*Dati!$S$5+AC346*Dati!$R$5)+(AD346*Dati!$U$4+AE346*Dati!$T$4+AF346*Dati!$S$4+AG346*Dati!$R$4)+(AH346*Dati!$U$3+AI346*Dati!$T$3+AJ346*Dati!$S$3+AK346*Dati!$R$3)</f>
        <v>91380</v>
      </c>
      <c r="AN346" s="34">
        <f t="shared" si="121"/>
        <v>1</v>
      </c>
      <c r="AO346" s="34">
        <f t="shared" si="122"/>
        <v>0</v>
      </c>
      <c r="AP346" s="34">
        <f t="shared" si="123"/>
        <v>0</v>
      </c>
      <c r="AQ346" s="34">
        <f t="shared" si="124"/>
        <v>0</v>
      </c>
      <c r="AR346" s="6">
        <f>AN346*Dati!$B$21+AO346*Dati!$B$22+AP346*Dati!$B$23+AQ346*Dati!$B$24</f>
        <v>2000</v>
      </c>
    </row>
    <row r="347" spans="1:44" x14ac:dyDescent="0.25">
      <c r="A347" s="49"/>
      <c r="B347" s="11">
        <f t="shared" si="130"/>
        <v>345</v>
      </c>
      <c r="C347" s="3">
        <f t="shared" si="131"/>
        <v>8276807.9666666491</v>
      </c>
      <c r="D347" s="3">
        <f t="shared" si="132"/>
        <v>41380</v>
      </c>
      <c r="E347" s="3">
        <f>IF(D347&gt;0,(IF(D347&lt;Dati!$B$46,D347*Dati!$B$47,Dati!$B$46*Dati!$B$47)+IF(IF(D347-Dati!$B$46&gt;0,D347-Dati!$B$46,0)&lt;(Dati!$C$46-Dati!$B$46),IF(D347-Dati!$B$46&gt;0,D347-Dati!$B$46,0)*Dati!$C$47,(Dati!$C$46-Dati!$B$46)*Dati!$C$47)+IF(IF(D347-Dati!$C$46&gt;0,D347-Dati!$C$46,0)&lt;(Dati!$D$46-Dati!$C$46),IF(D347-Dati!$C$46&gt;0,D347-Dati!$C$46,0)*Dati!$D$47,(Dati!$D$46-Dati!$C$46)*Dati!$D$47)+IF(IF(D347-Dati!$D$46&gt;0,D347-Dati!$D$46,0)&lt;(Dati!$E$46-Dati!$D$46),IF(D347-Dati!$D$46&gt;0,D347-Dati!$D$46,0)*Dati!$E$47,(Dati!$E$46-Dati!$D$46)*Dati!$E$47)+IF(D347-Dati!$E$46&gt;0,D347-Dati!$E$46,0)*Dati!$F$47),0)</f>
        <v>17224.233333333334</v>
      </c>
      <c r="F347" s="3">
        <f t="shared" si="127"/>
        <v>24155.766666666666</v>
      </c>
      <c r="G347" s="39">
        <f t="shared" si="137"/>
        <v>1</v>
      </c>
      <c r="H347" s="39">
        <f t="shared" si="137"/>
        <v>0</v>
      </c>
      <c r="I347" s="39">
        <f t="shared" si="137"/>
        <v>0</v>
      </c>
      <c r="J347" s="39">
        <f t="shared" si="137"/>
        <v>0</v>
      </c>
      <c r="K347" s="37">
        <f>G347*Dati!$F$9+H347*Dati!$F$10+I347*Dati!$F$11+Simulazione!J347*Dati!$F$12</f>
        <v>450</v>
      </c>
      <c r="L347" s="37">
        <f>G347*Dati!$H$9+H347*Dati!$H$10+I347*Dati!$H$11+Simulazione!J347*Dati!$H$12</f>
        <v>1</v>
      </c>
      <c r="M347" s="9">
        <f>G347*Dati!$E$9+H347*Dati!$E$10+I347*Dati!$E$11+Simulazione!J347*Dati!$E$12</f>
        <v>8000</v>
      </c>
      <c r="N347" s="9">
        <f>IF(G347-G346=0,0,(G347-G346)*Dati!$J$9)+IF(H347-H346=0,0,(H347-H346)*Dati!$J$10)+IF(I347-I346=0,0,(I347-I346)*Dati!$J$11)+IF(J347-J346=0,0,(J347-J346)*Dati!$J$12)</f>
        <v>0</v>
      </c>
      <c r="O347" s="34">
        <f t="shared" si="138"/>
        <v>0</v>
      </c>
      <c r="P347" s="34">
        <f t="shared" si="138"/>
        <v>0</v>
      </c>
      <c r="Q347" s="34">
        <f t="shared" si="138"/>
        <v>0</v>
      </c>
      <c r="R347" s="34">
        <f t="shared" si="138"/>
        <v>1</v>
      </c>
      <c r="S347" s="40">
        <f t="shared" si="128"/>
        <v>1</v>
      </c>
      <c r="T347" s="43">
        <f t="shared" si="129"/>
        <v>1</v>
      </c>
      <c r="U347" s="3">
        <f>O347*Dati!$B$3+Simulazione!P347*Dati!$B$4+Simulazione!Q347*Dati!$B$5+Simulazione!R347*Dati!$B$6</f>
        <v>40000</v>
      </c>
      <c r="V347" s="35">
        <f>IF(R347*Dati!$Q$6&lt;K347,R347*Dati!$Q$6,K347)</f>
        <v>108</v>
      </c>
      <c r="W347" s="35">
        <f>IF(R347*Dati!$P$6+SUM(V347:V347)&lt;K347,R347*Dati!$P$6,K347-SUM(V347:V347))</f>
        <v>132</v>
      </c>
      <c r="X347" s="35">
        <f>IF(R347*Dati!$O$6+SUM(V347:W347)&lt;K347,R347*Dati!$O$6,K347-SUM(V347:W347))</f>
        <v>0</v>
      </c>
      <c r="Y347" s="35">
        <f>IF(R347*Dati!$N$6+SUM(V347:X347)&lt;K347,R347*Dati!$N$6,K347-SUM(V347:X347))</f>
        <v>0</v>
      </c>
      <c r="Z347" s="35">
        <f>IF($Q347*Dati!$Q$5+SUM(V347:Y347)&lt;$K347,$Q347*Dati!$Q$5,$K347-SUM(V347:Y347))</f>
        <v>0</v>
      </c>
      <c r="AA347" s="35">
        <f>IF($Q347*Dati!$P$5+SUM(V347:Z347)&lt;$K347,$Q347*Dati!$P$5,$K347-SUM(V347:Z347))</f>
        <v>0</v>
      </c>
      <c r="AB347" s="35">
        <f>IF($Q347*Dati!$O$5+SUM(V347:AA347)&lt;$K347,$Q347*Dati!$O$5,$K347-SUM(V347:AA347))</f>
        <v>0</v>
      </c>
      <c r="AC347" s="35">
        <f>IF($Q347*Dati!$N$5+SUM(V347:AB347)&lt;$K347,$Q347*Dati!$N$5,$K347-SUM(V347:AB347))</f>
        <v>0</v>
      </c>
      <c r="AD347" s="35">
        <f>IF($P347*Dati!$Q$4+SUM(V347:AC347)&lt;$K347,$P347*Dati!$Q$4,$K347-SUM(V347:AC347))</f>
        <v>0</v>
      </c>
      <c r="AE347" s="35">
        <f>IF($P347*Dati!$P$4+SUM(V347:AD347)&lt;$K347,$P347*Dati!$P$4,$K347-SUM(V347:AD347))</f>
        <v>0</v>
      </c>
      <c r="AF347" s="35">
        <f>IF($P347*Dati!$O$4+SUM(V347:AE347)&lt;$K347,$P347*Dati!$O$4,$K347-SUM(V347:AE347))</f>
        <v>0</v>
      </c>
      <c r="AG347" s="35">
        <f>IF($P347*Dati!$N$4+SUM(V347:AF347)&lt;$K347,$P347*Dati!$N$4,$K347-SUM(V347:AF347))</f>
        <v>0</v>
      </c>
      <c r="AH347" s="35">
        <f>IF($O347*Dati!$Q$3+SUM(V347:AG347)&lt;$K347,$O347*Dati!$Q$3,$K347-SUM(V347:AG347))</f>
        <v>0</v>
      </c>
      <c r="AI347" s="35">
        <f>IF($O347*Dati!$P$3+SUM(V347:AH347)&lt;$K347,$O347*Dati!$P$3,$K347-SUM(V347:AH347))</f>
        <v>0</v>
      </c>
      <c r="AJ347" s="35">
        <f>IF($O347*Dati!$O$3+SUM(V347:AI347)&lt;$K347,$O347*Dati!$O$3,$K347-SUM(V347:AI347))</f>
        <v>0</v>
      </c>
      <c r="AK347" s="35">
        <f>IF($O347*Dati!$N$3+SUM(V347:AJ347)&lt;$K347,$O347*Dati!$N$3,$K347-SUM(V347:AJ347))</f>
        <v>0</v>
      </c>
      <c r="AL347" s="35">
        <f t="shared" si="120"/>
        <v>240</v>
      </c>
      <c r="AM347" s="3">
        <f>(V347*Dati!$U$6+W347*Dati!$T$6+X347*Dati!$S$6+Y347*Dati!$R$6)+(Z347*Dati!$U$5+AA347*Dati!$T$5+AB347*Dati!$S$5+AC347*Dati!$R$5)+(AD347*Dati!$U$4+AE347*Dati!$T$4+AF347*Dati!$S$4+AG347*Dati!$R$4)+(AH347*Dati!$U$3+AI347*Dati!$T$3+AJ347*Dati!$S$3+AK347*Dati!$R$3)</f>
        <v>91380</v>
      </c>
      <c r="AN347" s="34">
        <f t="shared" si="121"/>
        <v>1</v>
      </c>
      <c r="AO347" s="34">
        <f t="shared" si="122"/>
        <v>0</v>
      </c>
      <c r="AP347" s="34">
        <f t="shared" si="123"/>
        <v>0</v>
      </c>
      <c r="AQ347" s="34">
        <f t="shared" si="124"/>
        <v>0</v>
      </c>
      <c r="AR347" s="6">
        <f>AN347*Dati!$B$21+AO347*Dati!$B$22+AP347*Dati!$B$23+AQ347*Dati!$B$24</f>
        <v>2000</v>
      </c>
    </row>
    <row r="348" spans="1:44" x14ac:dyDescent="0.25">
      <c r="A348" s="49"/>
      <c r="B348" s="11">
        <f t="shared" si="130"/>
        <v>346</v>
      </c>
      <c r="C348" s="3">
        <f t="shared" si="131"/>
        <v>8300963.7333333157</v>
      </c>
      <c r="D348" s="3">
        <f t="shared" si="132"/>
        <v>41380</v>
      </c>
      <c r="E348" s="3">
        <f>IF(D348&gt;0,(IF(D348&lt;Dati!$B$46,D348*Dati!$B$47,Dati!$B$46*Dati!$B$47)+IF(IF(D348-Dati!$B$46&gt;0,D348-Dati!$B$46,0)&lt;(Dati!$C$46-Dati!$B$46),IF(D348-Dati!$B$46&gt;0,D348-Dati!$B$46,0)*Dati!$C$47,(Dati!$C$46-Dati!$B$46)*Dati!$C$47)+IF(IF(D348-Dati!$C$46&gt;0,D348-Dati!$C$46,0)&lt;(Dati!$D$46-Dati!$C$46),IF(D348-Dati!$C$46&gt;0,D348-Dati!$C$46,0)*Dati!$D$47,(Dati!$D$46-Dati!$C$46)*Dati!$D$47)+IF(IF(D348-Dati!$D$46&gt;0,D348-Dati!$D$46,0)&lt;(Dati!$E$46-Dati!$D$46),IF(D348-Dati!$D$46&gt;0,D348-Dati!$D$46,0)*Dati!$E$47,(Dati!$E$46-Dati!$D$46)*Dati!$E$47)+IF(D348-Dati!$E$46&gt;0,D348-Dati!$E$46,0)*Dati!$F$47),0)</f>
        <v>17224.233333333334</v>
      </c>
      <c r="F348" s="3">
        <f t="shared" si="127"/>
        <v>24155.766666666666</v>
      </c>
      <c r="G348" s="39">
        <f t="shared" si="137"/>
        <v>1</v>
      </c>
      <c r="H348" s="39">
        <f t="shared" si="137"/>
        <v>0</v>
      </c>
      <c r="I348" s="39">
        <f t="shared" si="137"/>
        <v>0</v>
      </c>
      <c r="J348" s="39">
        <f t="shared" si="137"/>
        <v>0</v>
      </c>
      <c r="K348" s="37">
        <f>G348*Dati!$F$9+H348*Dati!$F$10+I348*Dati!$F$11+Simulazione!J348*Dati!$F$12</f>
        <v>450</v>
      </c>
      <c r="L348" s="37">
        <f>G348*Dati!$H$9+H348*Dati!$H$10+I348*Dati!$H$11+Simulazione!J348*Dati!$H$12</f>
        <v>1</v>
      </c>
      <c r="M348" s="9">
        <f>G348*Dati!$E$9+H348*Dati!$E$10+I348*Dati!$E$11+Simulazione!J348*Dati!$E$12</f>
        <v>8000</v>
      </c>
      <c r="N348" s="9">
        <f>IF(G348-G347=0,0,(G348-G347)*Dati!$J$9)+IF(H348-H347=0,0,(H348-H347)*Dati!$J$10)+IF(I348-I347=0,0,(I348-I347)*Dati!$J$11)+IF(J348-J347=0,0,(J348-J347)*Dati!$J$12)</f>
        <v>0</v>
      </c>
      <c r="O348" s="34">
        <f t="shared" si="138"/>
        <v>0</v>
      </c>
      <c r="P348" s="34">
        <f t="shared" si="138"/>
        <v>0</v>
      </c>
      <c r="Q348" s="34">
        <f t="shared" si="138"/>
        <v>0</v>
      </c>
      <c r="R348" s="34">
        <f t="shared" si="138"/>
        <v>1</v>
      </c>
      <c r="S348" s="40">
        <f t="shared" si="128"/>
        <v>1</v>
      </c>
      <c r="T348" s="43">
        <f t="shared" si="129"/>
        <v>1</v>
      </c>
      <c r="U348" s="3">
        <f>O348*Dati!$B$3+Simulazione!P348*Dati!$B$4+Simulazione!Q348*Dati!$B$5+Simulazione!R348*Dati!$B$6</f>
        <v>40000</v>
      </c>
      <c r="V348" s="35">
        <f>IF(R348*Dati!$Q$6&lt;K348,R348*Dati!$Q$6,K348)</f>
        <v>108</v>
      </c>
      <c r="W348" s="35">
        <f>IF(R348*Dati!$P$6+SUM(V348:V348)&lt;K348,R348*Dati!$P$6,K348-SUM(V348:V348))</f>
        <v>132</v>
      </c>
      <c r="X348" s="35">
        <f>IF(R348*Dati!$O$6+SUM(V348:W348)&lt;K348,R348*Dati!$O$6,K348-SUM(V348:W348))</f>
        <v>0</v>
      </c>
      <c r="Y348" s="35">
        <f>IF(R348*Dati!$N$6+SUM(V348:X348)&lt;K348,R348*Dati!$N$6,K348-SUM(V348:X348))</f>
        <v>0</v>
      </c>
      <c r="Z348" s="35">
        <f>IF($Q348*Dati!$Q$5+SUM(V348:Y348)&lt;$K348,$Q348*Dati!$Q$5,$K348-SUM(V348:Y348))</f>
        <v>0</v>
      </c>
      <c r="AA348" s="35">
        <f>IF($Q348*Dati!$P$5+SUM(V348:Z348)&lt;$K348,$Q348*Dati!$P$5,$K348-SUM(V348:Z348))</f>
        <v>0</v>
      </c>
      <c r="AB348" s="35">
        <f>IF($Q348*Dati!$O$5+SUM(V348:AA348)&lt;$K348,$Q348*Dati!$O$5,$K348-SUM(V348:AA348))</f>
        <v>0</v>
      </c>
      <c r="AC348" s="35">
        <f>IF($Q348*Dati!$N$5+SUM(V348:AB348)&lt;$K348,$Q348*Dati!$N$5,$K348-SUM(V348:AB348))</f>
        <v>0</v>
      </c>
      <c r="AD348" s="35">
        <f>IF($P348*Dati!$Q$4+SUM(V348:AC348)&lt;$K348,$P348*Dati!$Q$4,$K348-SUM(V348:AC348))</f>
        <v>0</v>
      </c>
      <c r="AE348" s="35">
        <f>IF($P348*Dati!$P$4+SUM(V348:AD348)&lt;$K348,$P348*Dati!$P$4,$K348-SUM(V348:AD348))</f>
        <v>0</v>
      </c>
      <c r="AF348" s="35">
        <f>IF($P348*Dati!$O$4+SUM(V348:AE348)&lt;$K348,$P348*Dati!$O$4,$K348-SUM(V348:AE348))</f>
        <v>0</v>
      </c>
      <c r="AG348" s="35">
        <f>IF($P348*Dati!$N$4+SUM(V348:AF348)&lt;$K348,$P348*Dati!$N$4,$K348-SUM(V348:AF348))</f>
        <v>0</v>
      </c>
      <c r="AH348" s="35">
        <f>IF($O348*Dati!$Q$3+SUM(V348:AG348)&lt;$K348,$O348*Dati!$Q$3,$K348-SUM(V348:AG348))</f>
        <v>0</v>
      </c>
      <c r="AI348" s="35">
        <f>IF($O348*Dati!$P$3+SUM(V348:AH348)&lt;$K348,$O348*Dati!$P$3,$K348-SUM(V348:AH348))</f>
        <v>0</v>
      </c>
      <c r="AJ348" s="35">
        <f>IF($O348*Dati!$O$3+SUM(V348:AI348)&lt;$K348,$O348*Dati!$O$3,$K348-SUM(V348:AI348))</f>
        <v>0</v>
      </c>
      <c r="AK348" s="35">
        <f>IF($O348*Dati!$N$3+SUM(V348:AJ348)&lt;$K348,$O348*Dati!$N$3,$K348-SUM(V348:AJ348))</f>
        <v>0</v>
      </c>
      <c r="AL348" s="35">
        <f t="shared" si="120"/>
        <v>240</v>
      </c>
      <c r="AM348" s="3">
        <f>(V348*Dati!$U$6+W348*Dati!$T$6+X348*Dati!$S$6+Y348*Dati!$R$6)+(Z348*Dati!$U$5+AA348*Dati!$T$5+AB348*Dati!$S$5+AC348*Dati!$R$5)+(AD348*Dati!$U$4+AE348*Dati!$T$4+AF348*Dati!$S$4+AG348*Dati!$R$4)+(AH348*Dati!$U$3+AI348*Dati!$T$3+AJ348*Dati!$S$3+AK348*Dati!$R$3)</f>
        <v>91380</v>
      </c>
      <c r="AN348" s="34">
        <f t="shared" si="121"/>
        <v>1</v>
      </c>
      <c r="AO348" s="34">
        <f t="shared" si="122"/>
        <v>0</v>
      </c>
      <c r="AP348" s="34">
        <f t="shared" si="123"/>
        <v>0</v>
      </c>
      <c r="AQ348" s="34">
        <f t="shared" si="124"/>
        <v>0</v>
      </c>
      <c r="AR348" s="6">
        <f>AN348*Dati!$B$21+AO348*Dati!$B$22+AP348*Dati!$B$23+AQ348*Dati!$B$24</f>
        <v>2000</v>
      </c>
    </row>
    <row r="349" spans="1:44" x14ac:dyDescent="0.25">
      <c r="A349" s="49"/>
      <c r="B349" s="11">
        <f t="shared" si="130"/>
        <v>347</v>
      </c>
      <c r="C349" s="3">
        <f t="shared" si="131"/>
        <v>8325119.4999999823</v>
      </c>
      <c r="D349" s="3">
        <f t="shared" si="132"/>
        <v>41380</v>
      </c>
      <c r="E349" s="3">
        <f>IF(D349&gt;0,(IF(D349&lt;Dati!$B$46,D349*Dati!$B$47,Dati!$B$46*Dati!$B$47)+IF(IF(D349-Dati!$B$46&gt;0,D349-Dati!$B$46,0)&lt;(Dati!$C$46-Dati!$B$46),IF(D349-Dati!$B$46&gt;0,D349-Dati!$B$46,0)*Dati!$C$47,(Dati!$C$46-Dati!$B$46)*Dati!$C$47)+IF(IF(D349-Dati!$C$46&gt;0,D349-Dati!$C$46,0)&lt;(Dati!$D$46-Dati!$C$46),IF(D349-Dati!$C$46&gt;0,D349-Dati!$C$46,0)*Dati!$D$47,(Dati!$D$46-Dati!$C$46)*Dati!$D$47)+IF(IF(D349-Dati!$D$46&gt;0,D349-Dati!$D$46,0)&lt;(Dati!$E$46-Dati!$D$46),IF(D349-Dati!$D$46&gt;0,D349-Dati!$D$46,0)*Dati!$E$47,(Dati!$E$46-Dati!$D$46)*Dati!$E$47)+IF(D349-Dati!$E$46&gt;0,D349-Dati!$E$46,0)*Dati!$F$47),0)</f>
        <v>17224.233333333334</v>
      </c>
      <c r="F349" s="3">
        <f t="shared" si="127"/>
        <v>24155.766666666666</v>
      </c>
      <c r="G349" s="39">
        <f t="shared" si="137"/>
        <v>1</v>
      </c>
      <c r="H349" s="39">
        <f t="shared" si="137"/>
        <v>0</v>
      </c>
      <c r="I349" s="39">
        <f t="shared" si="137"/>
        <v>0</v>
      </c>
      <c r="J349" s="39">
        <f t="shared" si="137"/>
        <v>0</v>
      </c>
      <c r="K349" s="37">
        <f>G349*Dati!$F$9+H349*Dati!$F$10+I349*Dati!$F$11+Simulazione!J349*Dati!$F$12</f>
        <v>450</v>
      </c>
      <c r="L349" s="37">
        <f>G349*Dati!$H$9+H349*Dati!$H$10+I349*Dati!$H$11+Simulazione!J349*Dati!$H$12</f>
        <v>1</v>
      </c>
      <c r="M349" s="9">
        <f>G349*Dati!$E$9+H349*Dati!$E$10+I349*Dati!$E$11+Simulazione!J349*Dati!$E$12</f>
        <v>8000</v>
      </c>
      <c r="N349" s="9">
        <f>IF(G349-G348=0,0,(G349-G348)*Dati!$J$9)+IF(H349-H348=0,0,(H349-H348)*Dati!$J$10)+IF(I349-I348=0,0,(I349-I348)*Dati!$J$11)+IF(J349-J348=0,0,(J349-J348)*Dati!$J$12)</f>
        <v>0</v>
      </c>
      <c r="O349" s="34">
        <f t="shared" si="138"/>
        <v>0</v>
      </c>
      <c r="P349" s="34">
        <f t="shared" si="138"/>
        <v>0</v>
      </c>
      <c r="Q349" s="34">
        <f t="shared" si="138"/>
        <v>0</v>
      </c>
      <c r="R349" s="34">
        <f t="shared" si="138"/>
        <v>1</v>
      </c>
      <c r="S349" s="40">
        <f t="shared" si="128"/>
        <v>1</v>
      </c>
      <c r="T349" s="43">
        <f t="shared" si="129"/>
        <v>1</v>
      </c>
      <c r="U349" s="3">
        <f>O349*Dati!$B$3+Simulazione!P349*Dati!$B$4+Simulazione!Q349*Dati!$B$5+Simulazione!R349*Dati!$B$6</f>
        <v>40000</v>
      </c>
      <c r="V349" s="35">
        <f>IF(R349*Dati!$Q$6&lt;K349,R349*Dati!$Q$6,K349)</f>
        <v>108</v>
      </c>
      <c r="W349" s="35">
        <f>IF(R349*Dati!$P$6+SUM(V349:V349)&lt;K349,R349*Dati!$P$6,K349-SUM(V349:V349))</f>
        <v>132</v>
      </c>
      <c r="X349" s="35">
        <f>IF(R349*Dati!$O$6+SUM(V349:W349)&lt;K349,R349*Dati!$O$6,K349-SUM(V349:W349))</f>
        <v>0</v>
      </c>
      <c r="Y349" s="35">
        <f>IF(R349*Dati!$N$6+SUM(V349:X349)&lt;K349,R349*Dati!$N$6,K349-SUM(V349:X349))</f>
        <v>0</v>
      </c>
      <c r="Z349" s="35">
        <f>IF($Q349*Dati!$Q$5+SUM(V349:Y349)&lt;$K349,$Q349*Dati!$Q$5,$K349-SUM(V349:Y349))</f>
        <v>0</v>
      </c>
      <c r="AA349" s="35">
        <f>IF($Q349*Dati!$P$5+SUM(V349:Z349)&lt;$K349,$Q349*Dati!$P$5,$K349-SUM(V349:Z349))</f>
        <v>0</v>
      </c>
      <c r="AB349" s="35">
        <f>IF($Q349*Dati!$O$5+SUM(V349:AA349)&lt;$K349,$Q349*Dati!$O$5,$K349-SUM(V349:AA349))</f>
        <v>0</v>
      </c>
      <c r="AC349" s="35">
        <f>IF($Q349*Dati!$N$5+SUM(V349:AB349)&lt;$K349,$Q349*Dati!$N$5,$K349-SUM(V349:AB349))</f>
        <v>0</v>
      </c>
      <c r="AD349" s="35">
        <f>IF($P349*Dati!$Q$4+SUM(V349:AC349)&lt;$K349,$P349*Dati!$Q$4,$K349-SUM(V349:AC349))</f>
        <v>0</v>
      </c>
      <c r="AE349" s="35">
        <f>IF($P349*Dati!$P$4+SUM(V349:AD349)&lt;$K349,$P349*Dati!$P$4,$K349-SUM(V349:AD349))</f>
        <v>0</v>
      </c>
      <c r="AF349" s="35">
        <f>IF($P349*Dati!$O$4+SUM(V349:AE349)&lt;$K349,$P349*Dati!$O$4,$K349-SUM(V349:AE349))</f>
        <v>0</v>
      </c>
      <c r="AG349" s="35">
        <f>IF($P349*Dati!$N$4+SUM(V349:AF349)&lt;$K349,$P349*Dati!$N$4,$K349-SUM(V349:AF349))</f>
        <v>0</v>
      </c>
      <c r="AH349" s="35">
        <f>IF($O349*Dati!$Q$3+SUM(V349:AG349)&lt;$K349,$O349*Dati!$Q$3,$K349-SUM(V349:AG349))</f>
        <v>0</v>
      </c>
      <c r="AI349" s="35">
        <f>IF($O349*Dati!$P$3+SUM(V349:AH349)&lt;$K349,$O349*Dati!$P$3,$K349-SUM(V349:AH349))</f>
        <v>0</v>
      </c>
      <c r="AJ349" s="35">
        <f>IF($O349*Dati!$O$3+SUM(V349:AI349)&lt;$K349,$O349*Dati!$O$3,$K349-SUM(V349:AI349))</f>
        <v>0</v>
      </c>
      <c r="AK349" s="35">
        <f>IF($O349*Dati!$N$3+SUM(V349:AJ349)&lt;$K349,$O349*Dati!$N$3,$K349-SUM(V349:AJ349))</f>
        <v>0</v>
      </c>
      <c r="AL349" s="35">
        <f t="shared" si="120"/>
        <v>240</v>
      </c>
      <c r="AM349" s="3">
        <f>(V349*Dati!$U$6+W349*Dati!$T$6+X349*Dati!$S$6+Y349*Dati!$R$6)+(Z349*Dati!$U$5+AA349*Dati!$T$5+AB349*Dati!$S$5+AC349*Dati!$R$5)+(AD349*Dati!$U$4+AE349*Dati!$T$4+AF349*Dati!$S$4+AG349*Dati!$R$4)+(AH349*Dati!$U$3+AI349*Dati!$T$3+AJ349*Dati!$S$3+AK349*Dati!$R$3)</f>
        <v>91380</v>
      </c>
      <c r="AN349" s="34">
        <f t="shared" si="121"/>
        <v>1</v>
      </c>
      <c r="AO349" s="34">
        <f t="shared" si="122"/>
        <v>0</v>
      </c>
      <c r="AP349" s="34">
        <f t="shared" si="123"/>
        <v>0</v>
      </c>
      <c r="AQ349" s="34">
        <f t="shared" si="124"/>
        <v>0</v>
      </c>
      <c r="AR349" s="6">
        <f>AN349*Dati!$B$21+AO349*Dati!$B$22+AP349*Dati!$B$23+AQ349*Dati!$B$24</f>
        <v>2000</v>
      </c>
    </row>
    <row r="350" spans="1:44" x14ac:dyDescent="0.25">
      <c r="A350" s="50"/>
      <c r="B350" s="11">
        <f t="shared" si="130"/>
        <v>348</v>
      </c>
      <c r="C350" s="3">
        <f t="shared" si="131"/>
        <v>8349275.2666666489</v>
      </c>
      <c r="D350" s="3">
        <f t="shared" si="132"/>
        <v>41380</v>
      </c>
      <c r="E350" s="3">
        <f>IF(D350&gt;0,(IF(D350&lt;Dati!$B$46,D350*Dati!$B$47,Dati!$B$46*Dati!$B$47)+IF(IF(D350-Dati!$B$46&gt;0,D350-Dati!$B$46,0)&lt;(Dati!$C$46-Dati!$B$46),IF(D350-Dati!$B$46&gt;0,D350-Dati!$B$46,0)*Dati!$C$47,(Dati!$C$46-Dati!$B$46)*Dati!$C$47)+IF(IF(D350-Dati!$C$46&gt;0,D350-Dati!$C$46,0)&lt;(Dati!$D$46-Dati!$C$46),IF(D350-Dati!$C$46&gt;0,D350-Dati!$C$46,0)*Dati!$D$47,(Dati!$D$46-Dati!$C$46)*Dati!$D$47)+IF(IF(D350-Dati!$D$46&gt;0,D350-Dati!$D$46,0)&lt;(Dati!$E$46-Dati!$D$46),IF(D350-Dati!$D$46&gt;0,D350-Dati!$D$46,0)*Dati!$E$47,(Dati!$E$46-Dati!$D$46)*Dati!$E$47)+IF(D350-Dati!$E$46&gt;0,D350-Dati!$E$46,0)*Dati!$F$47),0)</f>
        <v>17224.233333333334</v>
      </c>
      <c r="F350" s="3">
        <f t="shared" si="127"/>
        <v>24155.766666666666</v>
      </c>
      <c r="G350" s="39">
        <f t="shared" si="137"/>
        <v>1</v>
      </c>
      <c r="H350" s="39">
        <f t="shared" si="137"/>
        <v>0</v>
      </c>
      <c r="I350" s="39">
        <f t="shared" si="137"/>
        <v>0</v>
      </c>
      <c r="J350" s="39">
        <f t="shared" si="137"/>
        <v>0</v>
      </c>
      <c r="K350" s="37">
        <f>G350*Dati!$F$9+H350*Dati!$F$10+I350*Dati!$F$11+Simulazione!J350*Dati!$F$12</f>
        <v>450</v>
      </c>
      <c r="L350" s="37">
        <f>G350*Dati!$H$9+H350*Dati!$H$10+I350*Dati!$H$11+Simulazione!J350*Dati!$H$12</f>
        <v>1</v>
      </c>
      <c r="M350" s="9">
        <f>G350*Dati!$E$9+H350*Dati!$E$10+I350*Dati!$E$11+Simulazione!J350*Dati!$E$12</f>
        <v>8000</v>
      </c>
      <c r="N350" s="9">
        <f>IF(G350-G349=0,0,(G350-G349)*Dati!$J$9)+IF(H350-H349=0,0,(H350-H349)*Dati!$J$10)+IF(I350-I349=0,0,(I350-I349)*Dati!$J$11)+IF(J350-J349=0,0,(J350-J349)*Dati!$J$12)</f>
        <v>0</v>
      </c>
      <c r="O350" s="34">
        <f t="shared" si="138"/>
        <v>0</v>
      </c>
      <c r="P350" s="34">
        <f t="shared" si="138"/>
        <v>0</v>
      </c>
      <c r="Q350" s="34">
        <f t="shared" si="138"/>
        <v>0</v>
      </c>
      <c r="R350" s="34">
        <f t="shared" si="138"/>
        <v>1</v>
      </c>
      <c r="S350" s="40">
        <f t="shared" si="128"/>
        <v>1</v>
      </c>
      <c r="T350" s="43">
        <f t="shared" si="129"/>
        <v>1</v>
      </c>
      <c r="U350" s="3">
        <f>O350*Dati!$B$3+Simulazione!P350*Dati!$B$4+Simulazione!Q350*Dati!$B$5+Simulazione!R350*Dati!$B$6</f>
        <v>40000</v>
      </c>
      <c r="V350" s="35">
        <f>IF(R350*Dati!$Q$6&lt;K350,R350*Dati!$Q$6,K350)</f>
        <v>108</v>
      </c>
      <c r="W350" s="35">
        <f>IF(R350*Dati!$P$6+SUM(V350:V350)&lt;K350,R350*Dati!$P$6,K350-SUM(V350:V350))</f>
        <v>132</v>
      </c>
      <c r="X350" s="35">
        <f>IF(R350*Dati!$O$6+SUM(V350:W350)&lt;K350,R350*Dati!$O$6,K350-SUM(V350:W350))</f>
        <v>0</v>
      </c>
      <c r="Y350" s="35">
        <f>IF(R350*Dati!$N$6+SUM(V350:X350)&lt;K350,R350*Dati!$N$6,K350-SUM(V350:X350))</f>
        <v>0</v>
      </c>
      <c r="Z350" s="35">
        <f>IF($Q350*Dati!$Q$5+SUM(V350:Y350)&lt;$K350,$Q350*Dati!$Q$5,$K350-SUM(V350:Y350))</f>
        <v>0</v>
      </c>
      <c r="AA350" s="35">
        <f>IF($Q350*Dati!$P$5+SUM(V350:Z350)&lt;$K350,$Q350*Dati!$P$5,$K350-SUM(V350:Z350))</f>
        <v>0</v>
      </c>
      <c r="AB350" s="35">
        <f>IF($Q350*Dati!$O$5+SUM(V350:AA350)&lt;$K350,$Q350*Dati!$O$5,$K350-SUM(V350:AA350))</f>
        <v>0</v>
      </c>
      <c r="AC350" s="35">
        <f>IF($Q350*Dati!$N$5+SUM(V350:AB350)&lt;$K350,$Q350*Dati!$N$5,$K350-SUM(V350:AB350))</f>
        <v>0</v>
      </c>
      <c r="AD350" s="35">
        <f>IF($P350*Dati!$Q$4+SUM(V350:AC350)&lt;$K350,$P350*Dati!$Q$4,$K350-SUM(V350:AC350))</f>
        <v>0</v>
      </c>
      <c r="AE350" s="35">
        <f>IF($P350*Dati!$P$4+SUM(V350:AD350)&lt;$K350,$P350*Dati!$P$4,$K350-SUM(V350:AD350))</f>
        <v>0</v>
      </c>
      <c r="AF350" s="35">
        <f>IF($P350*Dati!$O$4+SUM(V350:AE350)&lt;$K350,$P350*Dati!$O$4,$K350-SUM(V350:AE350))</f>
        <v>0</v>
      </c>
      <c r="AG350" s="35">
        <f>IF($P350*Dati!$N$4+SUM(V350:AF350)&lt;$K350,$P350*Dati!$N$4,$K350-SUM(V350:AF350))</f>
        <v>0</v>
      </c>
      <c r="AH350" s="35">
        <f>IF($O350*Dati!$Q$3+SUM(V350:AG350)&lt;$K350,$O350*Dati!$Q$3,$K350-SUM(V350:AG350))</f>
        <v>0</v>
      </c>
      <c r="AI350" s="35">
        <f>IF($O350*Dati!$P$3+SUM(V350:AH350)&lt;$K350,$O350*Dati!$P$3,$K350-SUM(V350:AH350))</f>
        <v>0</v>
      </c>
      <c r="AJ350" s="35">
        <f>IF($O350*Dati!$O$3+SUM(V350:AI350)&lt;$K350,$O350*Dati!$O$3,$K350-SUM(V350:AI350))</f>
        <v>0</v>
      </c>
      <c r="AK350" s="35">
        <f>IF($O350*Dati!$N$3+SUM(V350:AJ350)&lt;$K350,$O350*Dati!$N$3,$K350-SUM(V350:AJ350))</f>
        <v>0</v>
      </c>
      <c r="AL350" s="35">
        <f t="shared" si="120"/>
        <v>240</v>
      </c>
      <c r="AM350" s="3">
        <f>(V350*Dati!$U$6+W350*Dati!$T$6+X350*Dati!$S$6+Y350*Dati!$R$6)+(Z350*Dati!$U$5+AA350*Dati!$T$5+AB350*Dati!$S$5+AC350*Dati!$R$5)+(AD350*Dati!$U$4+AE350*Dati!$T$4+AF350*Dati!$S$4+AG350*Dati!$R$4)+(AH350*Dati!$U$3+AI350*Dati!$T$3+AJ350*Dati!$S$3+AK350*Dati!$R$3)</f>
        <v>91380</v>
      </c>
      <c r="AN350" s="34">
        <f t="shared" si="121"/>
        <v>1</v>
      </c>
      <c r="AO350" s="34">
        <f t="shared" si="122"/>
        <v>0</v>
      </c>
      <c r="AP350" s="34">
        <f t="shared" si="123"/>
        <v>0</v>
      </c>
      <c r="AQ350" s="34">
        <f t="shared" si="124"/>
        <v>0</v>
      </c>
      <c r="AR350" s="6">
        <f>AN350*Dati!$B$21+AO350*Dati!$B$22+AP350*Dati!$B$23+AQ350*Dati!$B$24</f>
        <v>2000</v>
      </c>
    </row>
    <row r="351" spans="1:44" ht="15" customHeight="1" x14ac:dyDescent="0.25">
      <c r="A351" s="48">
        <f t="shared" ref="A351" si="139">A339+1</f>
        <v>30</v>
      </c>
      <c r="B351" s="11">
        <f t="shared" si="130"/>
        <v>349</v>
      </c>
      <c r="C351" s="3">
        <f t="shared" si="131"/>
        <v>8373431.0333333155</v>
      </c>
      <c r="D351" s="3">
        <f t="shared" si="132"/>
        <v>41380</v>
      </c>
      <c r="E351" s="3">
        <f>IF(D351&gt;0,(IF(D351&lt;Dati!$B$46,D351*Dati!$B$47,Dati!$B$46*Dati!$B$47)+IF(IF(D351-Dati!$B$46&gt;0,D351-Dati!$B$46,0)&lt;(Dati!$C$46-Dati!$B$46),IF(D351-Dati!$B$46&gt;0,D351-Dati!$B$46,0)*Dati!$C$47,(Dati!$C$46-Dati!$B$46)*Dati!$C$47)+IF(IF(D351-Dati!$C$46&gt;0,D351-Dati!$C$46,0)&lt;(Dati!$D$46-Dati!$C$46),IF(D351-Dati!$C$46&gt;0,D351-Dati!$C$46,0)*Dati!$D$47,(Dati!$D$46-Dati!$C$46)*Dati!$D$47)+IF(IF(D351-Dati!$D$46&gt;0,D351-Dati!$D$46,0)&lt;(Dati!$E$46-Dati!$D$46),IF(D351-Dati!$D$46&gt;0,D351-Dati!$D$46,0)*Dati!$E$47,(Dati!$E$46-Dati!$D$46)*Dati!$E$47)+IF(D351-Dati!$E$46&gt;0,D351-Dati!$E$46,0)*Dati!$F$47),0)</f>
        <v>17224.233333333334</v>
      </c>
      <c r="F351" s="3">
        <f t="shared" si="127"/>
        <v>24155.766666666666</v>
      </c>
      <c r="G351" s="39">
        <f t="shared" si="137"/>
        <v>1</v>
      </c>
      <c r="H351" s="39">
        <f t="shared" si="137"/>
        <v>0</v>
      </c>
      <c r="I351" s="39">
        <f t="shared" si="137"/>
        <v>0</v>
      </c>
      <c r="J351" s="39">
        <f t="shared" si="137"/>
        <v>0</v>
      </c>
      <c r="K351" s="37">
        <f>G351*Dati!$F$9+H351*Dati!$F$10+I351*Dati!$F$11+Simulazione!J351*Dati!$F$12</f>
        <v>450</v>
      </c>
      <c r="L351" s="37">
        <f>G351*Dati!$H$9+H351*Dati!$H$10+I351*Dati!$H$11+Simulazione!J351*Dati!$H$12</f>
        <v>1</v>
      </c>
      <c r="M351" s="9">
        <f>G351*Dati!$E$9+H351*Dati!$E$10+I351*Dati!$E$11+Simulazione!J351*Dati!$E$12</f>
        <v>8000</v>
      </c>
      <c r="N351" s="9">
        <f>IF(G351-G350=0,0,(G351-G350)*Dati!$J$9)+IF(H351-H350=0,0,(H351-H350)*Dati!$J$10)+IF(I351-I350=0,0,(I351-I350)*Dati!$J$11)+IF(J351-J350=0,0,(J351-J350)*Dati!$J$12)</f>
        <v>0</v>
      </c>
      <c r="O351" s="34">
        <f t="shared" si="138"/>
        <v>0</v>
      </c>
      <c r="P351" s="34">
        <f t="shared" si="138"/>
        <v>0</v>
      </c>
      <c r="Q351" s="34">
        <f t="shared" si="138"/>
        <v>0</v>
      </c>
      <c r="R351" s="34">
        <f t="shared" si="138"/>
        <v>1</v>
      </c>
      <c r="S351" s="40">
        <f t="shared" si="128"/>
        <v>1</v>
      </c>
      <c r="T351" s="43">
        <f t="shared" si="129"/>
        <v>1</v>
      </c>
      <c r="U351" s="3">
        <f>O351*Dati!$B$3+Simulazione!P351*Dati!$B$4+Simulazione!Q351*Dati!$B$5+Simulazione!R351*Dati!$B$6</f>
        <v>40000</v>
      </c>
      <c r="V351" s="35">
        <f>IF(R351*Dati!$Q$6&lt;K351,R351*Dati!$Q$6,K351)</f>
        <v>108</v>
      </c>
      <c r="W351" s="35">
        <f>IF(R351*Dati!$P$6+SUM(V351:V351)&lt;K351,R351*Dati!$P$6,K351-SUM(V351:V351))</f>
        <v>132</v>
      </c>
      <c r="X351" s="35">
        <f>IF(R351*Dati!$O$6+SUM(V351:W351)&lt;K351,R351*Dati!$O$6,K351-SUM(V351:W351))</f>
        <v>0</v>
      </c>
      <c r="Y351" s="35">
        <f>IF(R351*Dati!$N$6+SUM(V351:X351)&lt;K351,R351*Dati!$N$6,K351-SUM(V351:X351))</f>
        <v>0</v>
      </c>
      <c r="Z351" s="35">
        <f>IF($Q351*Dati!$Q$5+SUM(V351:Y351)&lt;$K351,$Q351*Dati!$Q$5,$K351-SUM(V351:Y351))</f>
        <v>0</v>
      </c>
      <c r="AA351" s="35">
        <f>IF($Q351*Dati!$P$5+SUM(V351:Z351)&lt;$K351,$Q351*Dati!$P$5,$K351-SUM(V351:Z351))</f>
        <v>0</v>
      </c>
      <c r="AB351" s="35">
        <f>IF($Q351*Dati!$O$5+SUM(V351:AA351)&lt;$K351,$Q351*Dati!$O$5,$K351-SUM(V351:AA351))</f>
        <v>0</v>
      </c>
      <c r="AC351" s="35">
        <f>IF($Q351*Dati!$N$5+SUM(V351:AB351)&lt;$K351,$Q351*Dati!$N$5,$K351-SUM(V351:AB351))</f>
        <v>0</v>
      </c>
      <c r="AD351" s="35">
        <f>IF($P351*Dati!$Q$4+SUM(V351:AC351)&lt;$K351,$P351*Dati!$Q$4,$K351-SUM(V351:AC351))</f>
        <v>0</v>
      </c>
      <c r="AE351" s="35">
        <f>IF($P351*Dati!$P$4+SUM(V351:AD351)&lt;$K351,$P351*Dati!$P$4,$K351-SUM(V351:AD351))</f>
        <v>0</v>
      </c>
      <c r="AF351" s="35">
        <f>IF($P351*Dati!$O$4+SUM(V351:AE351)&lt;$K351,$P351*Dati!$O$4,$K351-SUM(V351:AE351))</f>
        <v>0</v>
      </c>
      <c r="AG351" s="35">
        <f>IF($P351*Dati!$N$4+SUM(V351:AF351)&lt;$K351,$P351*Dati!$N$4,$K351-SUM(V351:AF351))</f>
        <v>0</v>
      </c>
      <c r="AH351" s="35">
        <f>IF($O351*Dati!$Q$3+SUM(V351:AG351)&lt;$K351,$O351*Dati!$Q$3,$K351-SUM(V351:AG351))</f>
        <v>0</v>
      </c>
      <c r="AI351" s="35">
        <f>IF($O351*Dati!$P$3+SUM(V351:AH351)&lt;$K351,$O351*Dati!$P$3,$K351-SUM(V351:AH351))</f>
        <v>0</v>
      </c>
      <c r="AJ351" s="35">
        <f>IF($O351*Dati!$O$3+SUM(V351:AI351)&lt;$K351,$O351*Dati!$O$3,$K351-SUM(V351:AI351))</f>
        <v>0</v>
      </c>
      <c r="AK351" s="35">
        <f>IF($O351*Dati!$N$3+SUM(V351:AJ351)&lt;$K351,$O351*Dati!$N$3,$K351-SUM(V351:AJ351))</f>
        <v>0</v>
      </c>
      <c r="AL351" s="35">
        <f t="shared" si="120"/>
        <v>240</v>
      </c>
      <c r="AM351" s="3">
        <f>(V351*Dati!$U$6+W351*Dati!$T$6+X351*Dati!$S$6+Y351*Dati!$R$6)+(Z351*Dati!$U$5+AA351*Dati!$T$5+AB351*Dati!$S$5+AC351*Dati!$R$5)+(AD351*Dati!$U$4+AE351*Dati!$T$4+AF351*Dati!$S$4+AG351*Dati!$R$4)+(AH351*Dati!$U$3+AI351*Dati!$T$3+AJ351*Dati!$S$3+AK351*Dati!$R$3)</f>
        <v>91380</v>
      </c>
      <c r="AN351" s="34">
        <f t="shared" si="121"/>
        <v>1</v>
      </c>
      <c r="AO351" s="34">
        <f t="shared" si="122"/>
        <v>0</v>
      </c>
      <c r="AP351" s="34">
        <f t="shared" si="123"/>
        <v>0</v>
      </c>
      <c r="AQ351" s="34">
        <f t="shared" si="124"/>
        <v>0</v>
      </c>
      <c r="AR351" s="6">
        <f>AN351*Dati!$B$21+AO351*Dati!$B$22+AP351*Dati!$B$23+AQ351*Dati!$B$24</f>
        <v>2000</v>
      </c>
    </row>
    <row r="352" spans="1:44" x14ac:dyDescent="0.25">
      <c r="A352" s="49"/>
      <c r="B352" s="11">
        <f t="shared" si="130"/>
        <v>350</v>
      </c>
      <c r="C352" s="3">
        <f t="shared" si="131"/>
        <v>8397586.7999999821</v>
      </c>
      <c r="D352" s="3">
        <f t="shared" si="132"/>
        <v>41380</v>
      </c>
      <c r="E352" s="3">
        <f>IF(D352&gt;0,(IF(D352&lt;Dati!$B$46,D352*Dati!$B$47,Dati!$B$46*Dati!$B$47)+IF(IF(D352-Dati!$B$46&gt;0,D352-Dati!$B$46,0)&lt;(Dati!$C$46-Dati!$B$46),IF(D352-Dati!$B$46&gt;0,D352-Dati!$B$46,0)*Dati!$C$47,(Dati!$C$46-Dati!$B$46)*Dati!$C$47)+IF(IF(D352-Dati!$C$46&gt;0,D352-Dati!$C$46,0)&lt;(Dati!$D$46-Dati!$C$46),IF(D352-Dati!$C$46&gt;0,D352-Dati!$C$46,0)*Dati!$D$47,(Dati!$D$46-Dati!$C$46)*Dati!$D$47)+IF(IF(D352-Dati!$D$46&gt;0,D352-Dati!$D$46,0)&lt;(Dati!$E$46-Dati!$D$46),IF(D352-Dati!$D$46&gt;0,D352-Dati!$D$46,0)*Dati!$E$47,(Dati!$E$46-Dati!$D$46)*Dati!$E$47)+IF(D352-Dati!$E$46&gt;0,D352-Dati!$E$46,0)*Dati!$F$47),0)</f>
        <v>17224.233333333334</v>
      </c>
      <c r="F352" s="3">
        <f t="shared" si="127"/>
        <v>24155.766666666666</v>
      </c>
      <c r="G352" s="39">
        <f t="shared" si="137"/>
        <v>1</v>
      </c>
      <c r="H352" s="39">
        <f t="shared" si="137"/>
        <v>0</v>
      </c>
      <c r="I352" s="39">
        <f t="shared" si="137"/>
        <v>0</v>
      </c>
      <c r="J352" s="39">
        <f t="shared" si="137"/>
        <v>0</v>
      </c>
      <c r="K352" s="37">
        <f>G352*Dati!$F$9+H352*Dati!$F$10+I352*Dati!$F$11+Simulazione!J352*Dati!$F$12</f>
        <v>450</v>
      </c>
      <c r="L352" s="37">
        <f>G352*Dati!$H$9+H352*Dati!$H$10+I352*Dati!$H$11+Simulazione!J352*Dati!$H$12</f>
        <v>1</v>
      </c>
      <c r="M352" s="9">
        <f>G352*Dati!$E$9+H352*Dati!$E$10+I352*Dati!$E$11+Simulazione!J352*Dati!$E$12</f>
        <v>8000</v>
      </c>
      <c r="N352" s="9">
        <f>IF(G352-G351=0,0,(G352-G351)*Dati!$J$9)+IF(H352-H351=0,0,(H352-H351)*Dati!$J$10)+IF(I352-I351=0,0,(I352-I351)*Dati!$J$11)+IF(J352-J351=0,0,(J352-J351)*Dati!$J$12)</f>
        <v>0</v>
      </c>
      <c r="O352" s="34">
        <f t="shared" si="138"/>
        <v>0</v>
      </c>
      <c r="P352" s="34">
        <f t="shared" si="138"/>
        <v>0</v>
      </c>
      <c r="Q352" s="34">
        <f t="shared" si="138"/>
        <v>0</v>
      </c>
      <c r="R352" s="34">
        <f t="shared" si="138"/>
        <v>1</v>
      </c>
      <c r="S352" s="40">
        <f t="shared" si="128"/>
        <v>1</v>
      </c>
      <c r="T352" s="43">
        <f t="shared" si="129"/>
        <v>1</v>
      </c>
      <c r="U352" s="3">
        <f>O352*Dati!$B$3+Simulazione!P352*Dati!$B$4+Simulazione!Q352*Dati!$B$5+Simulazione!R352*Dati!$B$6</f>
        <v>40000</v>
      </c>
      <c r="V352" s="35">
        <f>IF(R352*Dati!$Q$6&lt;K352,R352*Dati!$Q$6,K352)</f>
        <v>108</v>
      </c>
      <c r="W352" s="35">
        <f>IF(R352*Dati!$P$6+SUM(V352:V352)&lt;K352,R352*Dati!$P$6,K352-SUM(V352:V352))</f>
        <v>132</v>
      </c>
      <c r="X352" s="35">
        <f>IF(R352*Dati!$O$6+SUM(V352:W352)&lt;K352,R352*Dati!$O$6,K352-SUM(V352:W352))</f>
        <v>0</v>
      </c>
      <c r="Y352" s="35">
        <f>IF(R352*Dati!$N$6+SUM(V352:X352)&lt;K352,R352*Dati!$N$6,K352-SUM(V352:X352))</f>
        <v>0</v>
      </c>
      <c r="Z352" s="35">
        <f>IF($Q352*Dati!$Q$5+SUM(V352:Y352)&lt;$K352,$Q352*Dati!$Q$5,$K352-SUM(V352:Y352))</f>
        <v>0</v>
      </c>
      <c r="AA352" s="35">
        <f>IF($Q352*Dati!$P$5+SUM(V352:Z352)&lt;$K352,$Q352*Dati!$P$5,$K352-SUM(V352:Z352))</f>
        <v>0</v>
      </c>
      <c r="AB352" s="35">
        <f>IF($Q352*Dati!$O$5+SUM(V352:AA352)&lt;$K352,$Q352*Dati!$O$5,$K352-SUM(V352:AA352))</f>
        <v>0</v>
      </c>
      <c r="AC352" s="35">
        <f>IF($Q352*Dati!$N$5+SUM(V352:AB352)&lt;$K352,$Q352*Dati!$N$5,$K352-SUM(V352:AB352))</f>
        <v>0</v>
      </c>
      <c r="AD352" s="35">
        <f>IF($P352*Dati!$Q$4+SUM(V352:AC352)&lt;$K352,$P352*Dati!$Q$4,$K352-SUM(V352:AC352))</f>
        <v>0</v>
      </c>
      <c r="AE352" s="35">
        <f>IF($P352*Dati!$P$4+SUM(V352:AD352)&lt;$K352,$P352*Dati!$P$4,$K352-SUM(V352:AD352))</f>
        <v>0</v>
      </c>
      <c r="AF352" s="35">
        <f>IF($P352*Dati!$O$4+SUM(V352:AE352)&lt;$K352,$P352*Dati!$O$4,$K352-SUM(V352:AE352))</f>
        <v>0</v>
      </c>
      <c r="AG352" s="35">
        <f>IF($P352*Dati!$N$4+SUM(V352:AF352)&lt;$K352,$P352*Dati!$N$4,$K352-SUM(V352:AF352))</f>
        <v>0</v>
      </c>
      <c r="AH352" s="35">
        <f>IF($O352*Dati!$Q$3+SUM(V352:AG352)&lt;$K352,$O352*Dati!$Q$3,$K352-SUM(V352:AG352))</f>
        <v>0</v>
      </c>
      <c r="AI352" s="35">
        <f>IF($O352*Dati!$P$3+SUM(V352:AH352)&lt;$K352,$O352*Dati!$P$3,$K352-SUM(V352:AH352))</f>
        <v>0</v>
      </c>
      <c r="AJ352" s="35">
        <f>IF($O352*Dati!$O$3+SUM(V352:AI352)&lt;$K352,$O352*Dati!$O$3,$K352-SUM(V352:AI352))</f>
        <v>0</v>
      </c>
      <c r="AK352" s="35">
        <f>IF($O352*Dati!$N$3+SUM(V352:AJ352)&lt;$K352,$O352*Dati!$N$3,$K352-SUM(V352:AJ352))</f>
        <v>0</v>
      </c>
      <c r="AL352" s="35">
        <f t="shared" si="120"/>
        <v>240</v>
      </c>
      <c r="AM352" s="3">
        <f>(V352*Dati!$U$6+W352*Dati!$T$6+X352*Dati!$S$6+Y352*Dati!$R$6)+(Z352*Dati!$U$5+AA352*Dati!$T$5+AB352*Dati!$S$5+AC352*Dati!$R$5)+(AD352*Dati!$U$4+AE352*Dati!$T$4+AF352*Dati!$S$4+AG352*Dati!$R$4)+(AH352*Dati!$U$3+AI352*Dati!$T$3+AJ352*Dati!$S$3+AK352*Dati!$R$3)</f>
        <v>91380</v>
      </c>
      <c r="AN352" s="34">
        <f t="shared" si="121"/>
        <v>1</v>
      </c>
      <c r="AO352" s="34">
        <f t="shared" si="122"/>
        <v>0</v>
      </c>
      <c r="AP352" s="34">
        <f t="shared" si="123"/>
        <v>0</v>
      </c>
      <c r="AQ352" s="34">
        <f t="shared" si="124"/>
        <v>0</v>
      </c>
      <c r="AR352" s="6">
        <f>AN352*Dati!$B$21+AO352*Dati!$B$22+AP352*Dati!$B$23+AQ352*Dati!$B$24</f>
        <v>2000</v>
      </c>
    </row>
    <row r="353" spans="1:44" x14ac:dyDescent="0.25">
      <c r="A353" s="49"/>
      <c r="B353" s="11">
        <f t="shared" si="130"/>
        <v>351</v>
      </c>
      <c r="C353" s="3">
        <f t="shared" si="131"/>
        <v>8421742.5666666497</v>
      </c>
      <c r="D353" s="3">
        <f t="shared" si="132"/>
        <v>41380</v>
      </c>
      <c r="E353" s="3">
        <f>IF(D353&gt;0,(IF(D353&lt;Dati!$B$46,D353*Dati!$B$47,Dati!$B$46*Dati!$B$47)+IF(IF(D353-Dati!$B$46&gt;0,D353-Dati!$B$46,0)&lt;(Dati!$C$46-Dati!$B$46),IF(D353-Dati!$B$46&gt;0,D353-Dati!$B$46,0)*Dati!$C$47,(Dati!$C$46-Dati!$B$46)*Dati!$C$47)+IF(IF(D353-Dati!$C$46&gt;0,D353-Dati!$C$46,0)&lt;(Dati!$D$46-Dati!$C$46),IF(D353-Dati!$C$46&gt;0,D353-Dati!$C$46,0)*Dati!$D$47,(Dati!$D$46-Dati!$C$46)*Dati!$D$47)+IF(IF(D353-Dati!$D$46&gt;0,D353-Dati!$D$46,0)&lt;(Dati!$E$46-Dati!$D$46),IF(D353-Dati!$D$46&gt;0,D353-Dati!$D$46,0)*Dati!$E$47,(Dati!$E$46-Dati!$D$46)*Dati!$E$47)+IF(D353-Dati!$E$46&gt;0,D353-Dati!$E$46,0)*Dati!$F$47),0)</f>
        <v>17224.233333333334</v>
      </c>
      <c r="F353" s="3">
        <f t="shared" si="127"/>
        <v>24155.766666666666</v>
      </c>
      <c r="G353" s="39">
        <f t="shared" si="137"/>
        <v>1</v>
      </c>
      <c r="H353" s="39">
        <f t="shared" si="137"/>
        <v>0</v>
      </c>
      <c r="I353" s="39">
        <f t="shared" si="137"/>
        <v>0</v>
      </c>
      <c r="J353" s="39">
        <f t="shared" si="137"/>
        <v>0</v>
      </c>
      <c r="K353" s="37">
        <f>G353*Dati!$F$9+H353*Dati!$F$10+I353*Dati!$F$11+Simulazione!J353*Dati!$F$12</f>
        <v>450</v>
      </c>
      <c r="L353" s="37">
        <f>G353*Dati!$H$9+H353*Dati!$H$10+I353*Dati!$H$11+Simulazione!J353*Dati!$H$12</f>
        <v>1</v>
      </c>
      <c r="M353" s="9">
        <f>G353*Dati!$E$9+H353*Dati!$E$10+I353*Dati!$E$11+Simulazione!J353*Dati!$E$12</f>
        <v>8000</v>
      </c>
      <c r="N353" s="9">
        <f>IF(G353-G352=0,0,(G353-G352)*Dati!$J$9)+IF(H353-H352=0,0,(H353-H352)*Dati!$J$10)+IF(I353-I352=0,0,(I353-I352)*Dati!$J$11)+IF(J353-J352=0,0,(J353-J352)*Dati!$J$12)</f>
        <v>0</v>
      </c>
      <c r="O353" s="34">
        <f t="shared" si="138"/>
        <v>0</v>
      </c>
      <c r="P353" s="34">
        <f t="shared" si="138"/>
        <v>0</v>
      </c>
      <c r="Q353" s="34">
        <f t="shared" si="138"/>
        <v>0</v>
      </c>
      <c r="R353" s="34">
        <f t="shared" si="138"/>
        <v>1</v>
      </c>
      <c r="S353" s="40">
        <f t="shared" si="128"/>
        <v>1</v>
      </c>
      <c r="T353" s="43">
        <f t="shared" si="129"/>
        <v>1</v>
      </c>
      <c r="U353" s="3">
        <f>O353*Dati!$B$3+Simulazione!P353*Dati!$B$4+Simulazione!Q353*Dati!$B$5+Simulazione!R353*Dati!$B$6</f>
        <v>40000</v>
      </c>
      <c r="V353" s="35">
        <f>IF(R353*Dati!$Q$6&lt;K353,R353*Dati!$Q$6,K353)</f>
        <v>108</v>
      </c>
      <c r="W353" s="35">
        <f>IF(R353*Dati!$P$6+SUM(V353:V353)&lt;K353,R353*Dati!$P$6,K353-SUM(V353:V353))</f>
        <v>132</v>
      </c>
      <c r="X353" s="35">
        <f>IF(R353*Dati!$O$6+SUM(V353:W353)&lt;K353,R353*Dati!$O$6,K353-SUM(V353:W353))</f>
        <v>0</v>
      </c>
      <c r="Y353" s="35">
        <f>IF(R353*Dati!$N$6+SUM(V353:X353)&lt;K353,R353*Dati!$N$6,K353-SUM(V353:X353))</f>
        <v>0</v>
      </c>
      <c r="Z353" s="35">
        <f>IF($Q353*Dati!$Q$5+SUM(V353:Y353)&lt;$K353,$Q353*Dati!$Q$5,$K353-SUM(V353:Y353))</f>
        <v>0</v>
      </c>
      <c r="AA353" s="35">
        <f>IF($Q353*Dati!$P$5+SUM(V353:Z353)&lt;$K353,$Q353*Dati!$P$5,$K353-SUM(V353:Z353))</f>
        <v>0</v>
      </c>
      <c r="AB353" s="35">
        <f>IF($Q353*Dati!$O$5+SUM(V353:AA353)&lt;$K353,$Q353*Dati!$O$5,$K353-SUM(V353:AA353))</f>
        <v>0</v>
      </c>
      <c r="AC353" s="35">
        <f>IF($Q353*Dati!$N$5+SUM(V353:AB353)&lt;$K353,$Q353*Dati!$N$5,$K353-SUM(V353:AB353))</f>
        <v>0</v>
      </c>
      <c r="AD353" s="35">
        <f>IF($P353*Dati!$Q$4+SUM(V353:AC353)&lt;$K353,$P353*Dati!$Q$4,$K353-SUM(V353:AC353))</f>
        <v>0</v>
      </c>
      <c r="AE353" s="35">
        <f>IF($P353*Dati!$P$4+SUM(V353:AD353)&lt;$K353,$P353*Dati!$P$4,$K353-SUM(V353:AD353))</f>
        <v>0</v>
      </c>
      <c r="AF353" s="35">
        <f>IF($P353*Dati!$O$4+SUM(V353:AE353)&lt;$K353,$P353*Dati!$O$4,$K353-SUM(V353:AE353))</f>
        <v>0</v>
      </c>
      <c r="AG353" s="35">
        <f>IF($P353*Dati!$N$4+SUM(V353:AF353)&lt;$K353,$P353*Dati!$N$4,$K353-SUM(V353:AF353))</f>
        <v>0</v>
      </c>
      <c r="AH353" s="35">
        <f>IF($O353*Dati!$Q$3+SUM(V353:AG353)&lt;$K353,$O353*Dati!$Q$3,$K353-SUM(V353:AG353))</f>
        <v>0</v>
      </c>
      <c r="AI353" s="35">
        <f>IF($O353*Dati!$P$3+SUM(V353:AH353)&lt;$K353,$O353*Dati!$P$3,$K353-SUM(V353:AH353))</f>
        <v>0</v>
      </c>
      <c r="AJ353" s="35">
        <f>IF($O353*Dati!$O$3+SUM(V353:AI353)&lt;$K353,$O353*Dati!$O$3,$K353-SUM(V353:AI353))</f>
        <v>0</v>
      </c>
      <c r="AK353" s="35">
        <f>IF($O353*Dati!$N$3+SUM(V353:AJ353)&lt;$K353,$O353*Dati!$N$3,$K353-SUM(V353:AJ353))</f>
        <v>0</v>
      </c>
      <c r="AL353" s="35">
        <f t="shared" si="120"/>
        <v>240</v>
      </c>
      <c r="AM353" s="3">
        <f>(V353*Dati!$U$6+W353*Dati!$T$6+X353*Dati!$S$6+Y353*Dati!$R$6)+(Z353*Dati!$U$5+AA353*Dati!$T$5+AB353*Dati!$S$5+AC353*Dati!$R$5)+(AD353*Dati!$U$4+AE353*Dati!$T$4+AF353*Dati!$S$4+AG353*Dati!$R$4)+(AH353*Dati!$U$3+AI353*Dati!$T$3+AJ353*Dati!$S$3+AK353*Dati!$R$3)</f>
        <v>91380</v>
      </c>
      <c r="AN353" s="34">
        <f t="shared" si="121"/>
        <v>1</v>
      </c>
      <c r="AO353" s="34">
        <f t="shared" si="122"/>
        <v>0</v>
      </c>
      <c r="AP353" s="34">
        <f t="shared" si="123"/>
        <v>0</v>
      </c>
      <c r="AQ353" s="34">
        <f t="shared" si="124"/>
        <v>0</v>
      </c>
      <c r="AR353" s="6">
        <f>AN353*Dati!$B$21+AO353*Dati!$B$22+AP353*Dati!$B$23+AQ353*Dati!$B$24</f>
        <v>2000</v>
      </c>
    </row>
    <row r="354" spans="1:44" x14ac:dyDescent="0.25">
      <c r="A354" s="49"/>
      <c r="B354" s="11">
        <f t="shared" si="130"/>
        <v>352</v>
      </c>
      <c r="C354" s="3">
        <f t="shared" si="131"/>
        <v>8445898.3333333172</v>
      </c>
      <c r="D354" s="3">
        <f t="shared" si="132"/>
        <v>41380</v>
      </c>
      <c r="E354" s="3">
        <f>IF(D354&gt;0,(IF(D354&lt;Dati!$B$46,D354*Dati!$B$47,Dati!$B$46*Dati!$B$47)+IF(IF(D354-Dati!$B$46&gt;0,D354-Dati!$B$46,0)&lt;(Dati!$C$46-Dati!$B$46),IF(D354-Dati!$B$46&gt;0,D354-Dati!$B$46,0)*Dati!$C$47,(Dati!$C$46-Dati!$B$46)*Dati!$C$47)+IF(IF(D354-Dati!$C$46&gt;0,D354-Dati!$C$46,0)&lt;(Dati!$D$46-Dati!$C$46),IF(D354-Dati!$C$46&gt;0,D354-Dati!$C$46,0)*Dati!$D$47,(Dati!$D$46-Dati!$C$46)*Dati!$D$47)+IF(IF(D354-Dati!$D$46&gt;0,D354-Dati!$D$46,0)&lt;(Dati!$E$46-Dati!$D$46),IF(D354-Dati!$D$46&gt;0,D354-Dati!$D$46,0)*Dati!$E$47,(Dati!$E$46-Dati!$D$46)*Dati!$E$47)+IF(D354-Dati!$E$46&gt;0,D354-Dati!$E$46,0)*Dati!$F$47),0)</f>
        <v>17224.233333333334</v>
      </c>
      <c r="F354" s="3">
        <f t="shared" si="127"/>
        <v>24155.766666666666</v>
      </c>
      <c r="G354" s="39">
        <f t="shared" si="137"/>
        <v>1</v>
      </c>
      <c r="H354" s="39">
        <f t="shared" si="137"/>
        <v>0</v>
      </c>
      <c r="I354" s="39">
        <f t="shared" si="137"/>
        <v>0</v>
      </c>
      <c r="J354" s="39">
        <f t="shared" si="137"/>
        <v>0</v>
      </c>
      <c r="K354" s="37">
        <f>G354*Dati!$F$9+H354*Dati!$F$10+I354*Dati!$F$11+Simulazione!J354*Dati!$F$12</f>
        <v>450</v>
      </c>
      <c r="L354" s="37">
        <f>G354*Dati!$H$9+H354*Dati!$H$10+I354*Dati!$H$11+Simulazione!J354*Dati!$H$12</f>
        <v>1</v>
      </c>
      <c r="M354" s="9">
        <f>G354*Dati!$E$9+H354*Dati!$E$10+I354*Dati!$E$11+Simulazione!J354*Dati!$E$12</f>
        <v>8000</v>
      </c>
      <c r="N354" s="9">
        <f>IF(G354-G353=0,0,(G354-G353)*Dati!$J$9)+IF(H354-H353=0,0,(H354-H353)*Dati!$J$10)+IF(I354-I353=0,0,(I354-I353)*Dati!$J$11)+IF(J354-J353=0,0,(J354-J353)*Dati!$J$12)</f>
        <v>0</v>
      </c>
      <c r="O354" s="34">
        <f t="shared" si="138"/>
        <v>0</v>
      </c>
      <c r="P354" s="34">
        <f t="shared" si="138"/>
        <v>0</v>
      </c>
      <c r="Q354" s="34">
        <f t="shared" si="138"/>
        <v>0</v>
      </c>
      <c r="R354" s="34">
        <f t="shared" si="138"/>
        <v>1</v>
      </c>
      <c r="S354" s="40">
        <f t="shared" si="128"/>
        <v>1</v>
      </c>
      <c r="T354" s="43">
        <f t="shared" si="129"/>
        <v>1</v>
      </c>
      <c r="U354" s="3">
        <f>O354*Dati!$B$3+Simulazione!P354*Dati!$B$4+Simulazione!Q354*Dati!$B$5+Simulazione!R354*Dati!$B$6</f>
        <v>40000</v>
      </c>
      <c r="V354" s="35">
        <f>IF(R354*Dati!$Q$6&lt;K354,R354*Dati!$Q$6,K354)</f>
        <v>108</v>
      </c>
      <c r="W354" s="35">
        <f>IF(R354*Dati!$P$6+SUM(V354:V354)&lt;K354,R354*Dati!$P$6,K354-SUM(V354:V354))</f>
        <v>132</v>
      </c>
      <c r="X354" s="35">
        <f>IF(R354*Dati!$O$6+SUM(V354:W354)&lt;K354,R354*Dati!$O$6,K354-SUM(V354:W354))</f>
        <v>0</v>
      </c>
      <c r="Y354" s="35">
        <f>IF(R354*Dati!$N$6+SUM(V354:X354)&lt;K354,R354*Dati!$N$6,K354-SUM(V354:X354))</f>
        <v>0</v>
      </c>
      <c r="Z354" s="35">
        <f>IF($Q354*Dati!$Q$5+SUM(V354:Y354)&lt;$K354,$Q354*Dati!$Q$5,$K354-SUM(V354:Y354))</f>
        <v>0</v>
      </c>
      <c r="AA354" s="35">
        <f>IF($Q354*Dati!$P$5+SUM(V354:Z354)&lt;$K354,$Q354*Dati!$P$5,$K354-SUM(V354:Z354))</f>
        <v>0</v>
      </c>
      <c r="AB354" s="35">
        <f>IF($Q354*Dati!$O$5+SUM(V354:AA354)&lt;$K354,$Q354*Dati!$O$5,$K354-SUM(V354:AA354))</f>
        <v>0</v>
      </c>
      <c r="AC354" s="35">
        <f>IF($Q354*Dati!$N$5+SUM(V354:AB354)&lt;$K354,$Q354*Dati!$N$5,$K354-SUM(V354:AB354))</f>
        <v>0</v>
      </c>
      <c r="AD354" s="35">
        <f>IF($P354*Dati!$Q$4+SUM(V354:AC354)&lt;$K354,$P354*Dati!$Q$4,$K354-SUM(V354:AC354))</f>
        <v>0</v>
      </c>
      <c r="AE354" s="35">
        <f>IF($P354*Dati!$P$4+SUM(V354:AD354)&lt;$K354,$P354*Dati!$P$4,$K354-SUM(V354:AD354))</f>
        <v>0</v>
      </c>
      <c r="AF354" s="35">
        <f>IF($P354*Dati!$O$4+SUM(V354:AE354)&lt;$K354,$P354*Dati!$O$4,$K354-SUM(V354:AE354))</f>
        <v>0</v>
      </c>
      <c r="AG354" s="35">
        <f>IF($P354*Dati!$N$4+SUM(V354:AF354)&lt;$K354,$P354*Dati!$N$4,$K354-SUM(V354:AF354))</f>
        <v>0</v>
      </c>
      <c r="AH354" s="35">
        <f>IF($O354*Dati!$Q$3+SUM(V354:AG354)&lt;$K354,$O354*Dati!$Q$3,$K354-SUM(V354:AG354))</f>
        <v>0</v>
      </c>
      <c r="AI354" s="35">
        <f>IF($O354*Dati!$P$3+SUM(V354:AH354)&lt;$K354,$O354*Dati!$P$3,$K354-SUM(V354:AH354))</f>
        <v>0</v>
      </c>
      <c r="AJ354" s="35">
        <f>IF($O354*Dati!$O$3+SUM(V354:AI354)&lt;$K354,$O354*Dati!$O$3,$K354-SUM(V354:AI354))</f>
        <v>0</v>
      </c>
      <c r="AK354" s="35">
        <f>IF($O354*Dati!$N$3+SUM(V354:AJ354)&lt;$K354,$O354*Dati!$N$3,$K354-SUM(V354:AJ354))</f>
        <v>0</v>
      </c>
      <c r="AL354" s="35">
        <f t="shared" si="120"/>
        <v>240</v>
      </c>
      <c r="AM354" s="3">
        <f>(V354*Dati!$U$6+W354*Dati!$T$6+X354*Dati!$S$6+Y354*Dati!$R$6)+(Z354*Dati!$U$5+AA354*Dati!$T$5+AB354*Dati!$S$5+AC354*Dati!$R$5)+(AD354*Dati!$U$4+AE354*Dati!$T$4+AF354*Dati!$S$4+AG354*Dati!$R$4)+(AH354*Dati!$U$3+AI354*Dati!$T$3+AJ354*Dati!$S$3+AK354*Dati!$R$3)</f>
        <v>91380</v>
      </c>
      <c r="AN354" s="34">
        <f t="shared" si="121"/>
        <v>1</v>
      </c>
      <c r="AO354" s="34">
        <f t="shared" si="122"/>
        <v>0</v>
      </c>
      <c r="AP354" s="34">
        <f t="shared" si="123"/>
        <v>0</v>
      </c>
      <c r="AQ354" s="34">
        <f t="shared" si="124"/>
        <v>0</v>
      </c>
      <c r="AR354" s="6">
        <f>AN354*Dati!$B$21+AO354*Dati!$B$22+AP354*Dati!$B$23+AQ354*Dati!$B$24</f>
        <v>2000</v>
      </c>
    </row>
    <row r="355" spans="1:44" x14ac:dyDescent="0.25">
      <c r="A355" s="49"/>
      <c r="B355" s="11">
        <f t="shared" si="130"/>
        <v>353</v>
      </c>
      <c r="C355" s="3">
        <f t="shared" si="131"/>
        <v>8470054.0999999847</v>
      </c>
      <c r="D355" s="3">
        <f t="shared" si="132"/>
        <v>41380</v>
      </c>
      <c r="E355" s="3">
        <f>IF(D355&gt;0,(IF(D355&lt;Dati!$B$46,D355*Dati!$B$47,Dati!$B$46*Dati!$B$47)+IF(IF(D355-Dati!$B$46&gt;0,D355-Dati!$B$46,0)&lt;(Dati!$C$46-Dati!$B$46),IF(D355-Dati!$B$46&gt;0,D355-Dati!$B$46,0)*Dati!$C$47,(Dati!$C$46-Dati!$B$46)*Dati!$C$47)+IF(IF(D355-Dati!$C$46&gt;0,D355-Dati!$C$46,0)&lt;(Dati!$D$46-Dati!$C$46),IF(D355-Dati!$C$46&gt;0,D355-Dati!$C$46,0)*Dati!$D$47,(Dati!$D$46-Dati!$C$46)*Dati!$D$47)+IF(IF(D355-Dati!$D$46&gt;0,D355-Dati!$D$46,0)&lt;(Dati!$E$46-Dati!$D$46),IF(D355-Dati!$D$46&gt;0,D355-Dati!$D$46,0)*Dati!$E$47,(Dati!$E$46-Dati!$D$46)*Dati!$E$47)+IF(D355-Dati!$E$46&gt;0,D355-Dati!$E$46,0)*Dati!$F$47),0)</f>
        <v>17224.233333333334</v>
      </c>
      <c r="F355" s="3">
        <f t="shared" si="127"/>
        <v>24155.766666666666</v>
      </c>
      <c r="G355" s="39">
        <f t="shared" si="137"/>
        <v>1</v>
      </c>
      <c r="H355" s="39">
        <f t="shared" si="137"/>
        <v>0</v>
      </c>
      <c r="I355" s="39">
        <f t="shared" si="137"/>
        <v>0</v>
      </c>
      <c r="J355" s="39">
        <f t="shared" si="137"/>
        <v>0</v>
      </c>
      <c r="K355" s="37">
        <f>G355*Dati!$F$9+H355*Dati!$F$10+I355*Dati!$F$11+Simulazione!J355*Dati!$F$12</f>
        <v>450</v>
      </c>
      <c r="L355" s="37">
        <f>G355*Dati!$H$9+H355*Dati!$H$10+I355*Dati!$H$11+Simulazione!J355*Dati!$H$12</f>
        <v>1</v>
      </c>
      <c r="M355" s="9">
        <f>G355*Dati!$E$9+H355*Dati!$E$10+I355*Dati!$E$11+Simulazione!J355*Dati!$E$12</f>
        <v>8000</v>
      </c>
      <c r="N355" s="9">
        <f>IF(G355-G354=0,0,(G355-G354)*Dati!$J$9)+IF(H355-H354=0,0,(H355-H354)*Dati!$J$10)+IF(I355-I354=0,0,(I355-I354)*Dati!$J$11)+IF(J355-J354=0,0,(J355-J354)*Dati!$J$12)</f>
        <v>0</v>
      </c>
      <c r="O355" s="34">
        <f t="shared" si="138"/>
        <v>0</v>
      </c>
      <c r="P355" s="34">
        <f t="shared" si="138"/>
        <v>0</v>
      </c>
      <c r="Q355" s="34">
        <f t="shared" si="138"/>
        <v>0</v>
      </c>
      <c r="R355" s="34">
        <f t="shared" si="138"/>
        <v>1</v>
      </c>
      <c r="S355" s="40">
        <f t="shared" si="128"/>
        <v>1</v>
      </c>
      <c r="T355" s="43">
        <f t="shared" si="129"/>
        <v>1</v>
      </c>
      <c r="U355" s="3">
        <f>O355*Dati!$B$3+Simulazione!P355*Dati!$B$4+Simulazione!Q355*Dati!$B$5+Simulazione!R355*Dati!$B$6</f>
        <v>40000</v>
      </c>
      <c r="V355" s="35">
        <f>IF(R355*Dati!$Q$6&lt;K355,R355*Dati!$Q$6,K355)</f>
        <v>108</v>
      </c>
      <c r="W355" s="35">
        <f>IF(R355*Dati!$P$6+SUM(V355:V355)&lt;K355,R355*Dati!$P$6,K355-SUM(V355:V355))</f>
        <v>132</v>
      </c>
      <c r="X355" s="35">
        <f>IF(R355*Dati!$O$6+SUM(V355:W355)&lt;K355,R355*Dati!$O$6,K355-SUM(V355:W355))</f>
        <v>0</v>
      </c>
      <c r="Y355" s="35">
        <f>IF(R355*Dati!$N$6+SUM(V355:X355)&lt;K355,R355*Dati!$N$6,K355-SUM(V355:X355))</f>
        <v>0</v>
      </c>
      <c r="Z355" s="35">
        <f>IF($Q355*Dati!$Q$5+SUM(V355:Y355)&lt;$K355,$Q355*Dati!$Q$5,$K355-SUM(V355:Y355))</f>
        <v>0</v>
      </c>
      <c r="AA355" s="35">
        <f>IF($Q355*Dati!$P$5+SUM(V355:Z355)&lt;$K355,$Q355*Dati!$P$5,$K355-SUM(V355:Z355))</f>
        <v>0</v>
      </c>
      <c r="AB355" s="35">
        <f>IF($Q355*Dati!$O$5+SUM(V355:AA355)&lt;$K355,$Q355*Dati!$O$5,$K355-SUM(V355:AA355))</f>
        <v>0</v>
      </c>
      <c r="AC355" s="35">
        <f>IF($Q355*Dati!$N$5+SUM(V355:AB355)&lt;$K355,$Q355*Dati!$N$5,$K355-SUM(V355:AB355))</f>
        <v>0</v>
      </c>
      <c r="AD355" s="35">
        <f>IF($P355*Dati!$Q$4+SUM(V355:AC355)&lt;$K355,$P355*Dati!$Q$4,$K355-SUM(V355:AC355))</f>
        <v>0</v>
      </c>
      <c r="AE355" s="35">
        <f>IF($P355*Dati!$P$4+SUM(V355:AD355)&lt;$K355,$P355*Dati!$P$4,$K355-SUM(V355:AD355))</f>
        <v>0</v>
      </c>
      <c r="AF355" s="35">
        <f>IF($P355*Dati!$O$4+SUM(V355:AE355)&lt;$K355,$P355*Dati!$O$4,$K355-SUM(V355:AE355))</f>
        <v>0</v>
      </c>
      <c r="AG355" s="35">
        <f>IF($P355*Dati!$N$4+SUM(V355:AF355)&lt;$K355,$P355*Dati!$N$4,$K355-SUM(V355:AF355))</f>
        <v>0</v>
      </c>
      <c r="AH355" s="35">
        <f>IF($O355*Dati!$Q$3+SUM(V355:AG355)&lt;$K355,$O355*Dati!$Q$3,$K355-SUM(V355:AG355))</f>
        <v>0</v>
      </c>
      <c r="AI355" s="35">
        <f>IF($O355*Dati!$P$3+SUM(V355:AH355)&lt;$K355,$O355*Dati!$P$3,$K355-SUM(V355:AH355))</f>
        <v>0</v>
      </c>
      <c r="AJ355" s="35">
        <f>IF($O355*Dati!$O$3+SUM(V355:AI355)&lt;$K355,$O355*Dati!$O$3,$K355-SUM(V355:AI355))</f>
        <v>0</v>
      </c>
      <c r="AK355" s="35">
        <f>IF($O355*Dati!$N$3+SUM(V355:AJ355)&lt;$K355,$O355*Dati!$N$3,$K355-SUM(V355:AJ355))</f>
        <v>0</v>
      </c>
      <c r="AL355" s="35">
        <f t="shared" si="120"/>
        <v>240</v>
      </c>
      <c r="AM355" s="3">
        <f>(V355*Dati!$U$6+W355*Dati!$T$6+X355*Dati!$S$6+Y355*Dati!$R$6)+(Z355*Dati!$U$5+AA355*Dati!$T$5+AB355*Dati!$S$5+AC355*Dati!$R$5)+(AD355*Dati!$U$4+AE355*Dati!$T$4+AF355*Dati!$S$4+AG355*Dati!$R$4)+(AH355*Dati!$U$3+AI355*Dati!$T$3+AJ355*Dati!$S$3+AK355*Dati!$R$3)</f>
        <v>91380</v>
      </c>
      <c r="AN355" s="34">
        <f t="shared" si="121"/>
        <v>1</v>
      </c>
      <c r="AO355" s="34">
        <f t="shared" si="122"/>
        <v>0</v>
      </c>
      <c r="AP355" s="34">
        <f t="shared" si="123"/>
        <v>0</v>
      </c>
      <c r="AQ355" s="34">
        <f t="shared" si="124"/>
        <v>0</v>
      </c>
      <c r="AR355" s="6">
        <f>AN355*Dati!$B$21+AO355*Dati!$B$22+AP355*Dati!$B$23+AQ355*Dati!$B$24</f>
        <v>2000</v>
      </c>
    </row>
    <row r="356" spans="1:44" x14ac:dyDescent="0.25">
      <c r="A356" s="49"/>
      <c r="B356" s="11">
        <f t="shared" si="130"/>
        <v>354</v>
      </c>
      <c r="C356" s="3">
        <f t="shared" si="131"/>
        <v>8494209.8666666523</v>
      </c>
      <c r="D356" s="3">
        <f t="shared" si="132"/>
        <v>41380</v>
      </c>
      <c r="E356" s="3">
        <f>IF(D356&gt;0,(IF(D356&lt;Dati!$B$46,D356*Dati!$B$47,Dati!$B$46*Dati!$B$47)+IF(IF(D356-Dati!$B$46&gt;0,D356-Dati!$B$46,0)&lt;(Dati!$C$46-Dati!$B$46),IF(D356-Dati!$B$46&gt;0,D356-Dati!$B$46,0)*Dati!$C$47,(Dati!$C$46-Dati!$B$46)*Dati!$C$47)+IF(IF(D356-Dati!$C$46&gt;0,D356-Dati!$C$46,0)&lt;(Dati!$D$46-Dati!$C$46),IF(D356-Dati!$C$46&gt;0,D356-Dati!$C$46,0)*Dati!$D$47,(Dati!$D$46-Dati!$C$46)*Dati!$D$47)+IF(IF(D356-Dati!$D$46&gt;0,D356-Dati!$D$46,0)&lt;(Dati!$E$46-Dati!$D$46),IF(D356-Dati!$D$46&gt;0,D356-Dati!$D$46,0)*Dati!$E$47,(Dati!$E$46-Dati!$D$46)*Dati!$E$47)+IF(D356-Dati!$E$46&gt;0,D356-Dati!$E$46,0)*Dati!$F$47),0)</f>
        <v>17224.233333333334</v>
      </c>
      <c r="F356" s="3">
        <f t="shared" si="127"/>
        <v>24155.766666666666</v>
      </c>
      <c r="G356" s="39">
        <f t="shared" si="137"/>
        <v>1</v>
      </c>
      <c r="H356" s="39">
        <f t="shared" si="137"/>
        <v>0</v>
      </c>
      <c r="I356" s="39">
        <f t="shared" si="137"/>
        <v>0</v>
      </c>
      <c r="J356" s="39">
        <f t="shared" si="137"/>
        <v>0</v>
      </c>
      <c r="K356" s="37">
        <f>G356*Dati!$F$9+H356*Dati!$F$10+I356*Dati!$F$11+Simulazione!J356*Dati!$F$12</f>
        <v>450</v>
      </c>
      <c r="L356" s="37">
        <f>G356*Dati!$H$9+H356*Dati!$H$10+I356*Dati!$H$11+Simulazione!J356*Dati!$H$12</f>
        <v>1</v>
      </c>
      <c r="M356" s="9">
        <f>G356*Dati!$E$9+H356*Dati!$E$10+I356*Dati!$E$11+Simulazione!J356*Dati!$E$12</f>
        <v>8000</v>
      </c>
      <c r="N356" s="9">
        <f>IF(G356-G355=0,0,(G356-G355)*Dati!$J$9)+IF(H356-H355=0,0,(H356-H355)*Dati!$J$10)+IF(I356-I355=0,0,(I356-I355)*Dati!$J$11)+IF(J356-J355=0,0,(J356-J355)*Dati!$J$12)</f>
        <v>0</v>
      </c>
      <c r="O356" s="34">
        <f t="shared" si="138"/>
        <v>0</v>
      </c>
      <c r="P356" s="34">
        <f t="shared" si="138"/>
        <v>0</v>
      </c>
      <c r="Q356" s="34">
        <f t="shared" si="138"/>
        <v>0</v>
      </c>
      <c r="R356" s="34">
        <f t="shared" si="138"/>
        <v>1</v>
      </c>
      <c r="S356" s="40">
        <f t="shared" si="128"/>
        <v>1</v>
      </c>
      <c r="T356" s="43">
        <f t="shared" si="129"/>
        <v>1</v>
      </c>
      <c r="U356" s="3">
        <f>O356*Dati!$B$3+Simulazione!P356*Dati!$B$4+Simulazione!Q356*Dati!$B$5+Simulazione!R356*Dati!$B$6</f>
        <v>40000</v>
      </c>
      <c r="V356" s="35">
        <f>IF(R356*Dati!$Q$6&lt;K356,R356*Dati!$Q$6,K356)</f>
        <v>108</v>
      </c>
      <c r="W356" s="35">
        <f>IF(R356*Dati!$P$6+SUM(V356:V356)&lt;K356,R356*Dati!$P$6,K356-SUM(V356:V356))</f>
        <v>132</v>
      </c>
      <c r="X356" s="35">
        <f>IF(R356*Dati!$O$6+SUM(V356:W356)&lt;K356,R356*Dati!$O$6,K356-SUM(V356:W356))</f>
        <v>0</v>
      </c>
      <c r="Y356" s="35">
        <f>IF(R356*Dati!$N$6+SUM(V356:X356)&lt;K356,R356*Dati!$N$6,K356-SUM(V356:X356))</f>
        <v>0</v>
      </c>
      <c r="Z356" s="35">
        <f>IF($Q356*Dati!$Q$5+SUM(V356:Y356)&lt;$K356,$Q356*Dati!$Q$5,$K356-SUM(V356:Y356))</f>
        <v>0</v>
      </c>
      <c r="AA356" s="35">
        <f>IF($Q356*Dati!$P$5+SUM(V356:Z356)&lt;$K356,$Q356*Dati!$P$5,$K356-SUM(V356:Z356))</f>
        <v>0</v>
      </c>
      <c r="AB356" s="35">
        <f>IF($Q356*Dati!$O$5+SUM(V356:AA356)&lt;$K356,$Q356*Dati!$O$5,$K356-SUM(V356:AA356))</f>
        <v>0</v>
      </c>
      <c r="AC356" s="35">
        <f>IF($Q356*Dati!$N$5+SUM(V356:AB356)&lt;$K356,$Q356*Dati!$N$5,$K356-SUM(V356:AB356))</f>
        <v>0</v>
      </c>
      <c r="AD356" s="35">
        <f>IF($P356*Dati!$Q$4+SUM(V356:AC356)&lt;$K356,$P356*Dati!$Q$4,$K356-SUM(V356:AC356))</f>
        <v>0</v>
      </c>
      <c r="AE356" s="35">
        <f>IF($P356*Dati!$P$4+SUM(V356:AD356)&lt;$K356,$P356*Dati!$P$4,$K356-SUM(V356:AD356))</f>
        <v>0</v>
      </c>
      <c r="AF356" s="35">
        <f>IF($P356*Dati!$O$4+SUM(V356:AE356)&lt;$K356,$P356*Dati!$O$4,$K356-SUM(V356:AE356))</f>
        <v>0</v>
      </c>
      <c r="AG356" s="35">
        <f>IF($P356*Dati!$N$4+SUM(V356:AF356)&lt;$K356,$P356*Dati!$N$4,$K356-SUM(V356:AF356))</f>
        <v>0</v>
      </c>
      <c r="AH356" s="35">
        <f>IF($O356*Dati!$Q$3+SUM(V356:AG356)&lt;$K356,$O356*Dati!$Q$3,$K356-SUM(V356:AG356))</f>
        <v>0</v>
      </c>
      <c r="AI356" s="35">
        <f>IF($O356*Dati!$P$3+SUM(V356:AH356)&lt;$K356,$O356*Dati!$P$3,$K356-SUM(V356:AH356))</f>
        <v>0</v>
      </c>
      <c r="AJ356" s="35">
        <f>IF($O356*Dati!$O$3+SUM(V356:AI356)&lt;$K356,$O356*Dati!$O$3,$K356-SUM(V356:AI356))</f>
        <v>0</v>
      </c>
      <c r="AK356" s="35">
        <f>IF($O356*Dati!$N$3+SUM(V356:AJ356)&lt;$K356,$O356*Dati!$N$3,$K356-SUM(V356:AJ356))</f>
        <v>0</v>
      </c>
      <c r="AL356" s="35">
        <f t="shared" si="120"/>
        <v>240</v>
      </c>
      <c r="AM356" s="3">
        <f>(V356*Dati!$U$6+W356*Dati!$T$6+X356*Dati!$S$6+Y356*Dati!$R$6)+(Z356*Dati!$U$5+AA356*Dati!$T$5+AB356*Dati!$S$5+AC356*Dati!$R$5)+(AD356*Dati!$U$4+AE356*Dati!$T$4+AF356*Dati!$S$4+AG356*Dati!$R$4)+(AH356*Dati!$U$3+AI356*Dati!$T$3+AJ356*Dati!$S$3+AK356*Dati!$R$3)</f>
        <v>91380</v>
      </c>
      <c r="AN356" s="34">
        <f t="shared" si="121"/>
        <v>1</v>
      </c>
      <c r="AO356" s="34">
        <f t="shared" si="122"/>
        <v>0</v>
      </c>
      <c r="AP356" s="34">
        <f t="shared" si="123"/>
        <v>0</v>
      </c>
      <c r="AQ356" s="34">
        <f t="shared" si="124"/>
        <v>0</v>
      </c>
      <c r="AR356" s="6">
        <f>AN356*Dati!$B$21+AO356*Dati!$B$22+AP356*Dati!$B$23+AQ356*Dati!$B$24</f>
        <v>2000</v>
      </c>
    </row>
    <row r="357" spans="1:44" x14ac:dyDescent="0.25">
      <c r="A357" s="49"/>
      <c r="B357" s="11">
        <f t="shared" si="130"/>
        <v>355</v>
      </c>
      <c r="C357" s="3">
        <f t="shared" si="131"/>
        <v>8518365.6333333198</v>
      </c>
      <c r="D357" s="3">
        <f t="shared" si="132"/>
        <v>41380</v>
      </c>
      <c r="E357" s="3">
        <f>IF(D357&gt;0,(IF(D357&lt;Dati!$B$46,D357*Dati!$B$47,Dati!$B$46*Dati!$B$47)+IF(IF(D357-Dati!$B$46&gt;0,D357-Dati!$B$46,0)&lt;(Dati!$C$46-Dati!$B$46),IF(D357-Dati!$B$46&gt;0,D357-Dati!$B$46,0)*Dati!$C$47,(Dati!$C$46-Dati!$B$46)*Dati!$C$47)+IF(IF(D357-Dati!$C$46&gt;0,D357-Dati!$C$46,0)&lt;(Dati!$D$46-Dati!$C$46),IF(D357-Dati!$C$46&gt;0,D357-Dati!$C$46,0)*Dati!$D$47,(Dati!$D$46-Dati!$C$46)*Dati!$D$47)+IF(IF(D357-Dati!$D$46&gt;0,D357-Dati!$D$46,0)&lt;(Dati!$E$46-Dati!$D$46),IF(D357-Dati!$D$46&gt;0,D357-Dati!$D$46,0)*Dati!$E$47,(Dati!$E$46-Dati!$D$46)*Dati!$E$47)+IF(D357-Dati!$E$46&gt;0,D357-Dati!$E$46,0)*Dati!$F$47),0)</f>
        <v>17224.233333333334</v>
      </c>
      <c r="F357" s="3">
        <f t="shared" si="127"/>
        <v>24155.766666666666</v>
      </c>
      <c r="G357" s="39">
        <f t="shared" ref="G357:J372" si="140">G356</f>
        <v>1</v>
      </c>
      <c r="H357" s="39">
        <f t="shared" si="140"/>
        <v>0</v>
      </c>
      <c r="I357" s="39">
        <f t="shared" si="140"/>
        <v>0</v>
      </c>
      <c r="J357" s="39">
        <f t="shared" si="140"/>
        <v>0</v>
      </c>
      <c r="K357" s="37">
        <f>G357*Dati!$F$9+H357*Dati!$F$10+I357*Dati!$F$11+Simulazione!J357*Dati!$F$12</f>
        <v>450</v>
      </c>
      <c r="L357" s="37">
        <f>G357*Dati!$H$9+H357*Dati!$H$10+I357*Dati!$H$11+Simulazione!J357*Dati!$H$12</f>
        <v>1</v>
      </c>
      <c r="M357" s="9">
        <f>G357*Dati!$E$9+H357*Dati!$E$10+I357*Dati!$E$11+Simulazione!J357*Dati!$E$12</f>
        <v>8000</v>
      </c>
      <c r="N357" s="9">
        <f>IF(G357-G356=0,0,(G357-G356)*Dati!$J$9)+IF(H357-H356=0,0,(H357-H356)*Dati!$J$10)+IF(I357-I356=0,0,(I357-I356)*Dati!$J$11)+IF(J357-J356=0,0,(J357-J356)*Dati!$J$12)</f>
        <v>0</v>
      </c>
      <c r="O357" s="34">
        <f t="shared" si="138"/>
        <v>0</v>
      </c>
      <c r="P357" s="34">
        <f t="shared" si="138"/>
        <v>0</v>
      </c>
      <c r="Q357" s="34">
        <f t="shared" si="138"/>
        <v>0</v>
      </c>
      <c r="R357" s="34">
        <f t="shared" si="138"/>
        <v>1</v>
      </c>
      <c r="S357" s="40">
        <f t="shared" si="128"/>
        <v>1</v>
      </c>
      <c r="T357" s="43">
        <f t="shared" si="129"/>
        <v>1</v>
      </c>
      <c r="U357" s="3">
        <f>O357*Dati!$B$3+Simulazione!P357*Dati!$B$4+Simulazione!Q357*Dati!$B$5+Simulazione!R357*Dati!$B$6</f>
        <v>40000</v>
      </c>
      <c r="V357" s="35">
        <f>IF(R357*Dati!$Q$6&lt;K357,R357*Dati!$Q$6,K357)</f>
        <v>108</v>
      </c>
      <c r="W357" s="35">
        <f>IF(R357*Dati!$P$6+SUM(V357:V357)&lt;K357,R357*Dati!$P$6,K357-SUM(V357:V357))</f>
        <v>132</v>
      </c>
      <c r="X357" s="35">
        <f>IF(R357*Dati!$O$6+SUM(V357:W357)&lt;K357,R357*Dati!$O$6,K357-SUM(V357:W357))</f>
        <v>0</v>
      </c>
      <c r="Y357" s="35">
        <f>IF(R357*Dati!$N$6+SUM(V357:X357)&lt;K357,R357*Dati!$N$6,K357-SUM(V357:X357))</f>
        <v>0</v>
      </c>
      <c r="Z357" s="35">
        <f>IF($Q357*Dati!$Q$5+SUM(V357:Y357)&lt;$K357,$Q357*Dati!$Q$5,$K357-SUM(V357:Y357))</f>
        <v>0</v>
      </c>
      <c r="AA357" s="35">
        <f>IF($Q357*Dati!$P$5+SUM(V357:Z357)&lt;$K357,$Q357*Dati!$P$5,$K357-SUM(V357:Z357))</f>
        <v>0</v>
      </c>
      <c r="AB357" s="35">
        <f>IF($Q357*Dati!$O$5+SUM(V357:AA357)&lt;$K357,$Q357*Dati!$O$5,$K357-SUM(V357:AA357))</f>
        <v>0</v>
      </c>
      <c r="AC357" s="35">
        <f>IF($Q357*Dati!$N$5+SUM(V357:AB357)&lt;$K357,$Q357*Dati!$N$5,$K357-SUM(V357:AB357))</f>
        <v>0</v>
      </c>
      <c r="AD357" s="35">
        <f>IF($P357*Dati!$Q$4+SUM(V357:AC357)&lt;$K357,$P357*Dati!$Q$4,$K357-SUM(V357:AC357))</f>
        <v>0</v>
      </c>
      <c r="AE357" s="35">
        <f>IF($P357*Dati!$P$4+SUM(V357:AD357)&lt;$K357,$P357*Dati!$P$4,$K357-SUM(V357:AD357))</f>
        <v>0</v>
      </c>
      <c r="AF357" s="35">
        <f>IF($P357*Dati!$O$4+SUM(V357:AE357)&lt;$K357,$P357*Dati!$O$4,$K357-SUM(V357:AE357))</f>
        <v>0</v>
      </c>
      <c r="AG357" s="35">
        <f>IF($P357*Dati!$N$4+SUM(V357:AF357)&lt;$K357,$P357*Dati!$N$4,$K357-SUM(V357:AF357))</f>
        <v>0</v>
      </c>
      <c r="AH357" s="35">
        <f>IF($O357*Dati!$Q$3+SUM(V357:AG357)&lt;$K357,$O357*Dati!$Q$3,$K357-SUM(V357:AG357))</f>
        <v>0</v>
      </c>
      <c r="AI357" s="35">
        <f>IF($O357*Dati!$P$3+SUM(V357:AH357)&lt;$K357,$O357*Dati!$P$3,$K357-SUM(V357:AH357))</f>
        <v>0</v>
      </c>
      <c r="AJ357" s="35">
        <f>IF($O357*Dati!$O$3+SUM(V357:AI357)&lt;$K357,$O357*Dati!$O$3,$K357-SUM(V357:AI357))</f>
        <v>0</v>
      </c>
      <c r="AK357" s="35">
        <f>IF($O357*Dati!$N$3+SUM(V357:AJ357)&lt;$K357,$O357*Dati!$N$3,$K357-SUM(V357:AJ357))</f>
        <v>0</v>
      </c>
      <c r="AL357" s="35">
        <f t="shared" si="120"/>
        <v>240</v>
      </c>
      <c r="AM357" s="3">
        <f>(V357*Dati!$U$6+W357*Dati!$T$6+X357*Dati!$S$6+Y357*Dati!$R$6)+(Z357*Dati!$U$5+AA357*Dati!$T$5+AB357*Dati!$S$5+AC357*Dati!$R$5)+(AD357*Dati!$U$4+AE357*Dati!$T$4+AF357*Dati!$S$4+AG357*Dati!$R$4)+(AH357*Dati!$U$3+AI357*Dati!$T$3+AJ357*Dati!$S$3+AK357*Dati!$R$3)</f>
        <v>91380</v>
      </c>
      <c r="AN357" s="34">
        <f t="shared" si="121"/>
        <v>1</v>
      </c>
      <c r="AO357" s="34">
        <f t="shared" si="122"/>
        <v>0</v>
      </c>
      <c r="AP357" s="34">
        <f t="shared" si="123"/>
        <v>0</v>
      </c>
      <c r="AQ357" s="34">
        <f t="shared" si="124"/>
        <v>0</v>
      </c>
      <c r="AR357" s="6">
        <f>AN357*Dati!$B$21+AO357*Dati!$B$22+AP357*Dati!$B$23+AQ357*Dati!$B$24</f>
        <v>2000</v>
      </c>
    </row>
    <row r="358" spans="1:44" x14ac:dyDescent="0.25">
      <c r="A358" s="49"/>
      <c r="B358" s="11">
        <f t="shared" si="130"/>
        <v>356</v>
      </c>
      <c r="C358" s="3">
        <f t="shared" si="131"/>
        <v>8542521.3999999873</v>
      </c>
      <c r="D358" s="3">
        <f t="shared" si="132"/>
        <v>41380</v>
      </c>
      <c r="E358" s="3">
        <f>IF(D358&gt;0,(IF(D358&lt;Dati!$B$46,D358*Dati!$B$47,Dati!$B$46*Dati!$B$47)+IF(IF(D358-Dati!$B$46&gt;0,D358-Dati!$B$46,0)&lt;(Dati!$C$46-Dati!$B$46),IF(D358-Dati!$B$46&gt;0,D358-Dati!$B$46,0)*Dati!$C$47,(Dati!$C$46-Dati!$B$46)*Dati!$C$47)+IF(IF(D358-Dati!$C$46&gt;0,D358-Dati!$C$46,0)&lt;(Dati!$D$46-Dati!$C$46),IF(D358-Dati!$C$46&gt;0,D358-Dati!$C$46,0)*Dati!$D$47,(Dati!$D$46-Dati!$C$46)*Dati!$D$47)+IF(IF(D358-Dati!$D$46&gt;0,D358-Dati!$D$46,0)&lt;(Dati!$E$46-Dati!$D$46),IF(D358-Dati!$D$46&gt;0,D358-Dati!$D$46,0)*Dati!$E$47,(Dati!$E$46-Dati!$D$46)*Dati!$E$47)+IF(D358-Dati!$E$46&gt;0,D358-Dati!$E$46,0)*Dati!$F$47),0)</f>
        <v>17224.233333333334</v>
      </c>
      <c r="F358" s="3">
        <f t="shared" si="127"/>
        <v>24155.766666666666</v>
      </c>
      <c r="G358" s="39">
        <f t="shared" si="140"/>
        <v>1</v>
      </c>
      <c r="H358" s="39">
        <f t="shared" si="140"/>
        <v>0</v>
      </c>
      <c r="I358" s="39">
        <f t="shared" si="140"/>
        <v>0</v>
      </c>
      <c r="J358" s="39">
        <f t="shared" si="140"/>
        <v>0</v>
      </c>
      <c r="K358" s="37">
        <f>G358*Dati!$F$9+H358*Dati!$F$10+I358*Dati!$F$11+Simulazione!J358*Dati!$F$12</f>
        <v>450</v>
      </c>
      <c r="L358" s="37">
        <f>G358*Dati!$H$9+H358*Dati!$H$10+I358*Dati!$H$11+Simulazione!J358*Dati!$H$12</f>
        <v>1</v>
      </c>
      <c r="M358" s="9">
        <f>G358*Dati!$E$9+H358*Dati!$E$10+I358*Dati!$E$11+Simulazione!J358*Dati!$E$12</f>
        <v>8000</v>
      </c>
      <c r="N358" s="9">
        <f>IF(G358-G357=0,0,(G358-G357)*Dati!$J$9)+IF(H358-H357=0,0,(H358-H357)*Dati!$J$10)+IF(I358-I357=0,0,(I358-I357)*Dati!$J$11)+IF(J358-J357=0,0,(J358-J357)*Dati!$J$12)</f>
        <v>0</v>
      </c>
      <c r="O358" s="34">
        <f t="shared" ref="O358:R373" si="141">O357</f>
        <v>0</v>
      </c>
      <c r="P358" s="34">
        <f t="shared" si="141"/>
        <v>0</v>
      </c>
      <c r="Q358" s="34">
        <f t="shared" si="141"/>
        <v>0</v>
      </c>
      <c r="R358" s="34">
        <f t="shared" si="141"/>
        <v>1</v>
      </c>
      <c r="S358" s="40">
        <f t="shared" si="128"/>
        <v>1</v>
      </c>
      <c r="T358" s="43">
        <f t="shared" si="129"/>
        <v>1</v>
      </c>
      <c r="U358" s="3">
        <f>O358*Dati!$B$3+Simulazione!P358*Dati!$B$4+Simulazione!Q358*Dati!$B$5+Simulazione!R358*Dati!$B$6</f>
        <v>40000</v>
      </c>
      <c r="V358" s="35">
        <f>IF(R358*Dati!$Q$6&lt;K358,R358*Dati!$Q$6,K358)</f>
        <v>108</v>
      </c>
      <c r="W358" s="35">
        <f>IF(R358*Dati!$P$6+SUM(V358:V358)&lt;K358,R358*Dati!$P$6,K358-SUM(V358:V358))</f>
        <v>132</v>
      </c>
      <c r="X358" s="35">
        <f>IF(R358*Dati!$O$6+SUM(V358:W358)&lt;K358,R358*Dati!$O$6,K358-SUM(V358:W358))</f>
        <v>0</v>
      </c>
      <c r="Y358" s="35">
        <f>IF(R358*Dati!$N$6+SUM(V358:X358)&lt;K358,R358*Dati!$N$6,K358-SUM(V358:X358))</f>
        <v>0</v>
      </c>
      <c r="Z358" s="35">
        <f>IF($Q358*Dati!$Q$5+SUM(V358:Y358)&lt;$K358,$Q358*Dati!$Q$5,$K358-SUM(V358:Y358))</f>
        <v>0</v>
      </c>
      <c r="AA358" s="35">
        <f>IF($Q358*Dati!$P$5+SUM(V358:Z358)&lt;$K358,$Q358*Dati!$P$5,$K358-SUM(V358:Z358))</f>
        <v>0</v>
      </c>
      <c r="AB358" s="35">
        <f>IF($Q358*Dati!$O$5+SUM(V358:AA358)&lt;$K358,$Q358*Dati!$O$5,$K358-SUM(V358:AA358))</f>
        <v>0</v>
      </c>
      <c r="AC358" s="35">
        <f>IF($Q358*Dati!$N$5+SUM(V358:AB358)&lt;$K358,$Q358*Dati!$N$5,$K358-SUM(V358:AB358))</f>
        <v>0</v>
      </c>
      <c r="AD358" s="35">
        <f>IF($P358*Dati!$Q$4+SUM(V358:AC358)&lt;$K358,$P358*Dati!$Q$4,$K358-SUM(V358:AC358))</f>
        <v>0</v>
      </c>
      <c r="AE358" s="35">
        <f>IF($P358*Dati!$P$4+SUM(V358:AD358)&lt;$K358,$P358*Dati!$P$4,$K358-SUM(V358:AD358))</f>
        <v>0</v>
      </c>
      <c r="AF358" s="35">
        <f>IF($P358*Dati!$O$4+SUM(V358:AE358)&lt;$K358,$P358*Dati!$O$4,$K358-SUM(V358:AE358))</f>
        <v>0</v>
      </c>
      <c r="AG358" s="35">
        <f>IF($P358*Dati!$N$4+SUM(V358:AF358)&lt;$K358,$P358*Dati!$N$4,$K358-SUM(V358:AF358))</f>
        <v>0</v>
      </c>
      <c r="AH358" s="35">
        <f>IF($O358*Dati!$Q$3+SUM(V358:AG358)&lt;$K358,$O358*Dati!$Q$3,$K358-SUM(V358:AG358))</f>
        <v>0</v>
      </c>
      <c r="AI358" s="35">
        <f>IF($O358*Dati!$P$3+SUM(V358:AH358)&lt;$K358,$O358*Dati!$P$3,$K358-SUM(V358:AH358))</f>
        <v>0</v>
      </c>
      <c r="AJ358" s="35">
        <f>IF($O358*Dati!$O$3+SUM(V358:AI358)&lt;$K358,$O358*Dati!$O$3,$K358-SUM(V358:AI358))</f>
        <v>0</v>
      </c>
      <c r="AK358" s="35">
        <f>IF($O358*Dati!$N$3+SUM(V358:AJ358)&lt;$K358,$O358*Dati!$N$3,$K358-SUM(V358:AJ358))</f>
        <v>0</v>
      </c>
      <c r="AL358" s="35">
        <f t="shared" si="120"/>
        <v>240</v>
      </c>
      <c r="AM358" s="3">
        <f>(V358*Dati!$U$6+W358*Dati!$T$6+X358*Dati!$S$6+Y358*Dati!$R$6)+(Z358*Dati!$U$5+AA358*Dati!$T$5+AB358*Dati!$S$5+AC358*Dati!$R$5)+(AD358*Dati!$U$4+AE358*Dati!$T$4+AF358*Dati!$S$4+AG358*Dati!$R$4)+(AH358*Dati!$U$3+AI358*Dati!$T$3+AJ358*Dati!$S$3+AK358*Dati!$R$3)</f>
        <v>91380</v>
      </c>
      <c r="AN358" s="34">
        <f t="shared" si="121"/>
        <v>1</v>
      </c>
      <c r="AO358" s="34">
        <f t="shared" si="122"/>
        <v>0</v>
      </c>
      <c r="AP358" s="34">
        <f t="shared" si="123"/>
        <v>0</v>
      </c>
      <c r="AQ358" s="34">
        <f t="shared" si="124"/>
        <v>0</v>
      </c>
      <c r="AR358" s="6">
        <f>AN358*Dati!$B$21+AO358*Dati!$B$22+AP358*Dati!$B$23+AQ358*Dati!$B$24</f>
        <v>2000</v>
      </c>
    </row>
    <row r="359" spans="1:44" x14ac:dyDescent="0.25">
      <c r="A359" s="49"/>
      <c r="B359" s="11">
        <f t="shared" si="130"/>
        <v>357</v>
      </c>
      <c r="C359" s="3">
        <f t="shared" si="131"/>
        <v>8566677.1666666549</v>
      </c>
      <c r="D359" s="3">
        <f t="shared" si="132"/>
        <v>41380</v>
      </c>
      <c r="E359" s="3">
        <f>IF(D359&gt;0,(IF(D359&lt;Dati!$B$46,D359*Dati!$B$47,Dati!$B$46*Dati!$B$47)+IF(IF(D359-Dati!$B$46&gt;0,D359-Dati!$B$46,0)&lt;(Dati!$C$46-Dati!$B$46),IF(D359-Dati!$B$46&gt;0,D359-Dati!$B$46,0)*Dati!$C$47,(Dati!$C$46-Dati!$B$46)*Dati!$C$47)+IF(IF(D359-Dati!$C$46&gt;0,D359-Dati!$C$46,0)&lt;(Dati!$D$46-Dati!$C$46),IF(D359-Dati!$C$46&gt;0,D359-Dati!$C$46,0)*Dati!$D$47,(Dati!$D$46-Dati!$C$46)*Dati!$D$47)+IF(IF(D359-Dati!$D$46&gt;0,D359-Dati!$D$46,0)&lt;(Dati!$E$46-Dati!$D$46),IF(D359-Dati!$D$46&gt;0,D359-Dati!$D$46,0)*Dati!$E$47,(Dati!$E$46-Dati!$D$46)*Dati!$E$47)+IF(D359-Dati!$E$46&gt;0,D359-Dati!$E$46,0)*Dati!$F$47),0)</f>
        <v>17224.233333333334</v>
      </c>
      <c r="F359" s="3">
        <f t="shared" si="127"/>
        <v>24155.766666666666</v>
      </c>
      <c r="G359" s="39">
        <f t="shared" si="140"/>
        <v>1</v>
      </c>
      <c r="H359" s="39">
        <f t="shared" si="140"/>
        <v>0</v>
      </c>
      <c r="I359" s="39">
        <f t="shared" si="140"/>
        <v>0</v>
      </c>
      <c r="J359" s="39">
        <f t="shared" si="140"/>
        <v>0</v>
      </c>
      <c r="K359" s="37">
        <f>G359*Dati!$F$9+H359*Dati!$F$10+I359*Dati!$F$11+Simulazione!J359*Dati!$F$12</f>
        <v>450</v>
      </c>
      <c r="L359" s="37">
        <f>G359*Dati!$H$9+H359*Dati!$H$10+I359*Dati!$H$11+Simulazione!J359*Dati!$H$12</f>
        <v>1</v>
      </c>
      <c r="M359" s="9">
        <f>G359*Dati!$E$9+H359*Dati!$E$10+I359*Dati!$E$11+Simulazione!J359*Dati!$E$12</f>
        <v>8000</v>
      </c>
      <c r="N359" s="9">
        <f>IF(G359-G358=0,0,(G359-G358)*Dati!$J$9)+IF(H359-H358=0,0,(H359-H358)*Dati!$J$10)+IF(I359-I358=0,0,(I359-I358)*Dati!$J$11)+IF(J359-J358=0,0,(J359-J358)*Dati!$J$12)</f>
        <v>0</v>
      </c>
      <c r="O359" s="34">
        <f t="shared" si="141"/>
        <v>0</v>
      </c>
      <c r="P359" s="34">
        <f t="shared" si="141"/>
        <v>0</v>
      </c>
      <c r="Q359" s="34">
        <f t="shared" si="141"/>
        <v>0</v>
      </c>
      <c r="R359" s="34">
        <f t="shared" si="141"/>
        <v>1</v>
      </c>
      <c r="S359" s="40">
        <f t="shared" si="128"/>
        <v>1</v>
      </c>
      <c r="T359" s="43">
        <f t="shared" si="129"/>
        <v>1</v>
      </c>
      <c r="U359" s="3">
        <f>O359*Dati!$B$3+Simulazione!P359*Dati!$B$4+Simulazione!Q359*Dati!$B$5+Simulazione!R359*Dati!$B$6</f>
        <v>40000</v>
      </c>
      <c r="V359" s="35">
        <f>IF(R359*Dati!$Q$6&lt;K359,R359*Dati!$Q$6,K359)</f>
        <v>108</v>
      </c>
      <c r="W359" s="35">
        <f>IF(R359*Dati!$P$6+SUM(V359:V359)&lt;K359,R359*Dati!$P$6,K359-SUM(V359:V359))</f>
        <v>132</v>
      </c>
      <c r="X359" s="35">
        <f>IF(R359*Dati!$O$6+SUM(V359:W359)&lt;K359,R359*Dati!$O$6,K359-SUM(V359:W359))</f>
        <v>0</v>
      </c>
      <c r="Y359" s="35">
        <f>IF(R359*Dati!$N$6+SUM(V359:X359)&lt;K359,R359*Dati!$N$6,K359-SUM(V359:X359))</f>
        <v>0</v>
      </c>
      <c r="Z359" s="35">
        <f>IF($Q359*Dati!$Q$5+SUM(V359:Y359)&lt;$K359,$Q359*Dati!$Q$5,$K359-SUM(V359:Y359))</f>
        <v>0</v>
      </c>
      <c r="AA359" s="35">
        <f>IF($Q359*Dati!$P$5+SUM(V359:Z359)&lt;$K359,$Q359*Dati!$P$5,$K359-SUM(V359:Z359))</f>
        <v>0</v>
      </c>
      <c r="AB359" s="35">
        <f>IF($Q359*Dati!$O$5+SUM(V359:AA359)&lt;$K359,$Q359*Dati!$O$5,$K359-SUM(V359:AA359))</f>
        <v>0</v>
      </c>
      <c r="AC359" s="35">
        <f>IF($Q359*Dati!$N$5+SUM(V359:AB359)&lt;$K359,$Q359*Dati!$N$5,$K359-SUM(V359:AB359))</f>
        <v>0</v>
      </c>
      <c r="AD359" s="35">
        <f>IF($P359*Dati!$Q$4+SUM(V359:AC359)&lt;$K359,$P359*Dati!$Q$4,$K359-SUM(V359:AC359))</f>
        <v>0</v>
      </c>
      <c r="AE359" s="35">
        <f>IF($P359*Dati!$P$4+SUM(V359:AD359)&lt;$K359,$P359*Dati!$P$4,$K359-SUM(V359:AD359))</f>
        <v>0</v>
      </c>
      <c r="AF359" s="35">
        <f>IF($P359*Dati!$O$4+SUM(V359:AE359)&lt;$K359,$P359*Dati!$O$4,$K359-SUM(V359:AE359))</f>
        <v>0</v>
      </c>
      <c r="AG359" s="35">
        <f>IF($P359*Dati!$N$4+SUM(V359:AF359)&lt;$K359,$P359*Dati!$N$4,$K359-SUM(V359:AF359))</f>
        <v>0</v>
      </c>
      <c r="AH359" s="35">
        <f>IF($O359*Dati!$Q$3+SUM(V359:AG359)&lt;$K359,$O359*Dati!$Q$3,$K359-SUM(V359:AG359))</f>
        <v>0</v>
      </c>
      <c r="AI359" s="35">
        <f>IF($O359*Dati!$P$3+SUM(V359:AH359)&lt;$K359,$O359*Dati!$P$3,$K359-SUM(V359:AH359))</f>
        <v>0</v>
      </c>
      <c r="AJ359" s="35">
        <f>IF($O359*Dati!$O$3+SUM(V359:AI359)&lt;$K359,$O359*Dati!$O$3,$K359-SUM(V359:AI359))</f>
        <v>0</v>
      </c>
      <c r="AK359" s="35">
        <f>IF($O359*Dati!$N$3+SUM(V359:AJ359)&lt;$K359,$O359*Dati!$N$3,$K359-SUM(V359:AJ359))</f>
        <v>0</v>
      </c>
      <c r="AL359" s="35">
        <f t="shared" si="120"/>
        <v>240</v>
      </c>
      <c r="AM359" s="3">
        <f>(V359*Dati!$U$6+W359*Dati!$T$6+X359*Dati!$S$6+Y359*Dati!$R$6)+(Z359*Dati!$U$5+AA359*Dati!$T$5+AB359*Dati!$S$5+AC359*Dati!$R$5)+(AD359*Dati!$U$4+AE359*Dati!$T$4+AF359*Dati!$S$4+AG359*Dati!$R$4)+(AH359*Dati!$U$3+AI359*Dati!$T$3+AJ359*Dati!$S$3+AK359*Dati!$R$3)</f>
        <v>91380</v>
      </c>
      <c r="AN359" s="34">
        <f t="shared" si="121"/>
        <v>1</v>
      </c>
      <c r="AO359" s="34">
        <f t="shared" si="122"/>
        <v>0</v>
      </c>
      <c r="AP359" s="34">
        <f t="shared" si="123"/>
        <v>0</v>
      </c>
      <c r="AQ359" s="34">
        <f t="shared" si="124"/>
        <v>0</v>
      </c>
      <c r="AR359" s="6">
        <f>AN359*Dati!$B$21+AO359*Dati!$B$22+AP359*Dati!$B$23+AQ359*Dati!$B$24</f>
        <v>2000</v>
      </c>
    </row>
    <row r="360" spans="1:44" x14ac:dyDescent="0.25">
      <c r="A360" s="49"/>
      <c r="B360" s="11">
        <f t="shared" si="130"/>
        <v>358</v>
      </c>
      <c r="C360" s="3">
        <f t="shared" si="131"/>
        <v>8590832.9333333224</v>
      </c>
      <c r="D360" s="3">
        <f t="shared" si="132"/>
        <v>41380</v>
      </c>
      <c r="E360" s="3">
        <f>IF(D360&gt;0,(IF(D360&lt;Dati!$B$46,D360*Dati!$B$47,Dati!$B$46*Dati!$B$47)+IF(IF(D360-Dati!$B$46&gt;0,D360-Dati!$B$46,0)&lt;(Dati!$C$46-Dati!$B$46),IF(D360-Dati!$B$46&gt;0,D360-Dati!$B$46,0)*Dati!$C$47,(Dati!$C$46-Dati!$B$46)*Dati!$C$47)+IF(IF(D360-Dati!$C$46&gt;0,D360-Dati!$C$46,0)&lt;(Dati!$D$46-Dati!$C$46),IF(D360-Dati!$C$46&gt;0,D360-Dati!$C$46,0)*Dati!$D$47,(Dati!$D$46-Dati!$C$46)*Dati!$D$47)+IF(IF(D360-Dati!$D$46&gt;0,D360-Dati!$D$46,0)&lt;(Dati!$E$46-Dati!$D$46),IF(D360-Dati!$D$46&gt;0,D360-Dati!$D$46,0)*Dati!$E$47,(Dati!$E$46-Dati!$D$46)*Dati!$E$47)+IF(D360-Dati!$E$46&gt;0,D360-Dati!$E$46,0)*Dati!$F$47),0)</f>
        <v>17224.233333333334</v>
      </c>
      <c r="F360" s="3">
        <f t="shared" si="127"/>
        <v>24155.766666666666</v>
      </c>
      <c r="G360" s="39">
        <f t="shared" si="140"/>
        <v>1</v>
      </c>
      <c r="H360" s="39">
        <f t="shared" si="140"/>
        <v>0</v>
      </c>
      <c r="I360" s="39">
        <f t="shared" si="140"/>
        <v>0</v>
      </c>
      <c r="J360" s="39">
        <f t="shared" si="140"/>
        <v>0</v>
      </c>
      <c r="K360" s="37">
        <f>G360*Dati!$F$9+H360*Dati!$F$10+I360*Dati!$F$11+Simulazione!J360*Dati!$F$12</f>
        <v>450</v>
      </c>
      <c r="L360" s="37">
        <f>G360*Dati!$H$9+H360*Dati!$H$10+I360*Dati!$H$11+Simulazione!J360*Dati!$H$12</f>
        <v>1</v>
      </c>
      <c r="M360" s="9">
        <f>G360*Dati!$E$9+H360*Dati!$E$10+I360*Dati!$E$11+Simulazione!J360*Dati!$E$12</f>
        <v>8000</v>
      </c>
      <c r="N360" s="9">
        <f>IF(G360-G359=0,0,(G360-G359)*Dati!$J$9)+IF(H360-H359=0,0,(H360-H359)*Dati!$J$10)+IF(I360-I359=0,0,(I360-I359)*Dati!$J$11)+IF(J360-J359=0,0,(J360-J359)*Dati!$J$12)</f>
        <v>0</v>
      </c>
      <c r="O360" s="34">
        <f t="shared" si="141"/>
        <v>0</v>
      </c>
      <c r="P360" s="34">
        <f t="shared" si="141"/>
        <v>0</v>
      </c>
      <c r="Q360" s="34">
        <f t="shared" si="141"/>
        <v>0</v>
      </c>
      <c r="R360" s="34">
        <f t="shared" si="141"/>
        <v>1</v>
      </c>
      <c r="S360" s="40">
        <f t="shared" si="128"/>
        <v>1</v>
      </c>
      <c r="T360" s="43">
        <f t="shared" si="129"/>
        <v>1</v>
      </c>
      <c r="U360" s="3">
        <f>O360*Dati!$B$3+Simulazione!P360*Dati!$B$4+Simulazione!Q360*Dati!$B$5+Simulazione!R360*Dati!$B$6</f>
        <v>40000</v>
      </c>
      <c r="V360" s="35">
        <f>IF(R360*Dati!$Q$6&lt;K360,R360*Dati!$Q$6,K360)</f>
        <v>108</v>
      </c>
      <c r="W360" s="35">
        <f>IF(R360*Dati!$P$6+SUM(V360:V360)&lt;K360,R360*Dati!$P$6,K360-SUM(V360:V360))</f>
        <v>132</v>
      </c>
      <c r="X360" s="35">
        <f>IF(R360*Dati!$O$6+SUM(V360:W360)&lt;K360,R360*Dati!$O$6,K360-SUM(V360:W360))</f>
        <v>0</v>
      </c>
      <c r="Y360" s="35">
        <f>IF(R360*Dati!$N$6+SUM(V360:X360)&lt;K360,R360*Dati!$N$6,K360-SUM(V360:X360))</f>
        <v>0</v>
      </c>
      <c r="Z360" s="35">
        <f>IF($Q360*Dati!$Q$5+SUM(V360:Y360)&lt;$K360,$Q360*Dati!$Q$5,$K360-SUM(V360:Y360))</f>
        <v>0</v>
      </c>
      <c r="AA360" s="35">
        <f>IF($Q360*Dati!$P$5+SUM(V360:Z360)&lt;$K360,$Q360*Dati!$P$5,$K360-SUM(V360:Z360))</f>
        <v>0</v>
      </c>
      <c r="AB360" s="35">
        <f>IF($Q360*Dati!$O$5+SUM(V360:AA360)&lt;$K360,$Q360*Dati!$O$5,$K360-SUM(V360:AA360))</f>
        <v>0</v>
      </c>
      <c r="AC360" s="35">
        <f>IF($Q360*Dati!$N$5+SUM(V360:AB360)&lt;$K360,$Q360*Dati!$N$5,$K360-SUM(V360:AB360))</f>
        <v>0</v>
      </c>
      <c r="AD360" s="35">
        <f>IF($P360*Dati!$Q$4+SUM(V360:AC360)&lt;$K360,$P360*Dati!$Q$4,$K360-SUM(V360:AC360))</f>
        <v>0</v>
      </c>
      <c r="AE360" s="35">
        <f>IF($P360*Dati!$P$4+SUM(V360:AD360)&lt;$K360,$P360*Dati!$P$4,$K360-SUM(V360:AD360))</f>
        <v>0</v>
      </c>
      <c r="AF360" s="35">
        <f>IF($P360*Dati!$O$4+SUM(V360:AE360)&lt;$K360,$P360*Dati!$O$4,$K360-SUM(V360:AE360))</f>
        <v>0</v>
      </c>
      <c r="AG360" s="35">
        <f>IF($P360*Dati!$N$4+SUM(V360:AF360)&lt;$K360,$P360*Dati!$N$4,$K360-SUM(V360:AF360))</f>
        <v>0</v>
      </c>
      <c r="AH360" s="35">
        <f>IF($O360*Dati!$Q$3+SUM(V360:AG360)&lt;$K360,$O360*Dati!$Q$3,$K360-SUM(V360:AG360))</f>
        <v>0</v>
      </c>
      <c r="AI360" s="35">
        <f>IF($O360*Dati!$P$3+SUM(V360:AH360)&lt;$K360,$O360*Dati!$P$3,$K360-SUM(V360:AH360))</f>
        <v>0</v>
      </c>
      <c r="AJ360" s="35">
        <f>IF($O360*Dati!$O$3+SUM(V360:AI360)&lt;$K360,$O360*Dati!$O$3,$K360-SUM(V360:AI360))</f>
        <v>0</v>
      </c>
      <c r="AK360" s="35">
        <f>IF($O360*Dati!$N$3+SUM(V360:AJ360)&lt;$K360,$O360*Dati!$N$3,$K360-SUM(V360:AJ360))</f>
        <v>0</v>
      </c>
      <c r="AL360" s="35">
        <f t="shared" si="120"/>
        <v>240</v>
      </c>
      <c r="AM360" s="3">
        <f>(V360*Dati!$U$6+W360*Dati!$T$6+X360*Dati!$S$6+Y360*Dati!$R$6)+(Z360*Dati!$U$5+AA360*Dati!$T$5+AB360*Dati!$S$5+AC360*Dati!$R$5)+(AD360*Dati!$U$4+AE360*Dati!$T$4+AF360*Dati!$S$4+AG360*Dati!$R$4)+(AH360*Dati!$U$3+AI360*Dati!$T$3+AJ360*Dati!$S$3+AK360*Dati!$R$3)</f>
        <v>91380</v>
      </c>
      <c r="AN360" s="34">
        <f t="shared" si="121"/>
        <v>1</v>
      </c>
      <c r="AO360" s="34">
        <f t="shared" si="122"/>
        <v>0</v>
      </c>
      <c r="AP360" s="34">
        <f t="shared" si="123"/>
        <v>0</v>
      </c>
      <c r="AQ360" s="34">
        <f t="shared" si="124"/>
        <v>0</v>
      </c>
      <c r="AR360" s="6">
        <f>AN360*Dati!$B$21+AO360*Dati!$B$22+AP360*Dati!$B$23+AQ360*Dati!$B$24</f>
        <v>2000</v>
      </c>
    </row>
    <row r="361" spans="1:44" x14ac:dyDescent="0.25">
      <c r="A361" s="49"/>
      <c r="B361" s="11">
        <f t="shared" si="130"/>
        <v>359</v>
      </c>
      <c r="C361" s="3">
        <f t="shared" si="131"/>
        <v>8614988.6999999899</v>
      </c>
      <c r="D361" s="3">
        <f t="shared" si="132"/>
        <v>41380</v>
      </c>
      <c r="E361" s="3">
        <f>IF(D361&gt;0,(IF(D361&lt;Dati!$B$46,D361*Dati!$B$47,Dati!$B$46*Dati!$B$47)+IF(IF(D361-Dati!$B$46&gt;0,D361-Dati!$B$46,0)&lt;(Dati!$C$46-Dati!$B$46),IF(D361-Dati!$B$46&gt;0,D361-Dati!$B$46,0)*Dati!$C$47,(Dati!$C$46-Dati!$B$46)*Dati!$C$47)+IF(IF(D361-Dati!$C$46&gt;0,D361-Dati!$C$46,0)&lt;(Dati!$D$46-Dati!$C$46),IF(D361-Dati!$C$46&gt;0,D361-Dati!$C$46,0)*Dati!$D$47,(Dati!$D$46-Dati!$C$46)*Dati!$D$47)+IF(IF(D361-Dati!$D$46&gt;0,D361-Dati!$D$46,0)&lt;(Dati!$E$46-Dati!$D$46),IF(D361-Dati!$D$46&gt;0,D361-Dati!$D$46,0)*Dati!$E$47,(Dati!$E$46-Dati!$D$46)*Dati!$E$47)+IF(D361-Dati!$E$46&gt;0,D361-Dati!$E$46,0)*Dati!$F$47),0)</f>
        <v>17224.233333333334</v>
      </c>
      <c r="F361" s="3">
        <f t="shared" si="127"/>
        <v>24155.766666666666</v>
      </c>
      <c r="G361" s="39">
        <f t="shared" si="140"/>
        <v>1</v>
      </c>
      <c r="H361" s="39">
        <f t="shared" si="140"/>
        <v>0</v>
      </c>
      <c r="I361" s="39">
        <f t="shared" si="140"/>
        <v>0</v>
      </c>
      <c r="J361" s="39">
        <f t="shared" si="140"/>
        <v>0</v>
      </c>
      <c r="K361" s="37">
        <f>G361*Dati!$F$9+H361*Dati!$F$10+I361*Dati!$F$11+Simulazione!J361*Dati!$F$12</f>
        <v>450</v>
      </c>
      <c r="L361" s="37">
        <f>G361*Dati!$H$9+H361*Dati!$H$10+I361*Dati!$H$11+Simulazione!J361*Dati!$H$12</f>
        <v>1</v>
      </c>
      <c r="M361" s="9">
        <f>G361*Dati!$E$9+H361*Dati!$E$10+I361*Dati!$E$11+Simulazione!J361*Dati!$E$12</f>
        <v>8000</v>
      </c>
      <c r="N361" s="9">
        <f>IF(G361-G360=0,0,(G361-G360)*Dati!$J$9)+IF(H361-H360=0,0,(H361-H360)*Dati!$J$10)+IF(I361-I360=0,0,(I361-I360)*Dati!$J$11)+IF(J361-J360=0,0,(J361-J360)*Dati!$J$12)</f>
        <v>0</v>
      </c>
      <c r="O361" s="34">
        <f t="shared" si="141"/>
        <v>0</v>
      </c>
      <c r="P361" s="34">
        <f t="shared" si="141"/>
        <v>0</v>
      </c>
      <c r="Q361" s="34">
        <f t="shared" si="141"/>
        <v>0</v>
      </c>
      <c r="R361" s="34">
        <f t="shared" si="141"/>
        <v>1</v>
      </c>
      <c r="S361" s="40">
        <f t="shared" si="128"/>
        <v>1</v>
      </c>
      <c r="T361" s="43">
        <f t="shared" si="129"/>
        <v>1</v>
      </c>
      <c r="U361" s="3">
        <f>O361*Dati!$B$3+Simulazione!P361*Dati!$B$4+Simulazione!Q361*Dati!$B$5+Simulazione!R361*Dati!$B$6</f>
        <v>40000</v>
      </c>
      <c r="V361" s="35">
        <f>IF(R361*Dati!$Q$6&lt;K361,R361*Dati!$Q$6,K361)</f>
        <v>108</v>
      </c>
      <c r="W361" s="35">
        <f>IF(R361*Dati!$P$6+SUM(V361:V361)&lt;K361,R361*Dati!$P$6,K361-SUM(V361:V361))</f>
        <v>132</v>
      </c>
      <c r="X361" s="35">
        <f>IF(R361*Dati!$O$6+SUM(V361:W361)&lt;K361,R361*Dati!$O$6,K361-SUM(V361:W361))</f>
        <v>0</v>
      </c>
      <c r="Y361" s="35">
        <f>IF(R361*Dati!$N$6+SUM(V361:X361)&lt;K361,R361*Dati!$N$6,K361-SUM(V361:X361))</f>
        <v>0</v>
      </c>
      <c r="Z361" s="35">
        <f>IF($Q361*Dati!$Q$5+SUM(V361:Y361)&lt;$K361,$Q361*Dati!$Q$5,$K361-SUM(V361:Y361))</f>
        <v>0</v>
      </c>
      <c r="AA361" s="35">
        <f>IF($Q361*Dati!$P$5+SUM(V361:Z361)&lt;$K361,$Q361*Dati!$P$5,$K361-SUM(V361:Z361))</f>
        <v>0</v>
      </c>
      <c r="AB361" s="35">
        <f>IF($Q361*Dati!$O$5+SUM(V361:AA361)&lt;$K361,$Q361*Dati!$O$5,$K361-SUM(V361:AA361))</f>
        <v>0</v>
      </c>
      <c r="AC361" s="35">
        <f>IF($Q361*Dati!$N$5+SUM(V361:AB361)&lt;$K361,$Q361*Dati!$N$5,$K361-SUM(V361:AB361))</f>
        <v>0</v>
      </c>
      <c r="AD361" s="35">
        <f>IF($P361*Dati!$Q$4+SUM(V361:AC361)&lt;$K361,$P361*Dati!$Q$4,$K361-SUM(V361:AC361))</f>
        <v>0</v>
      </c>
      <c r="AE361" s="35">
        <f>IF($P361*Dati!$P$4+SUM(V361:AD361)&lt;$K361,$P361*Dati!$P$4,$K361-SUM(V361:AD361))</f>
        <v>0</v>
      </c>
      <c r="AF361" s="35">
        <f>IF($P361*Dati!$O$4+SUM(V361:AE361)&lt;$K361,$P361*Dati!$O$4,$K361-SUM(V361:AE361))</f>
        <v>0</v>
      </c>
      <c r="AG361" s="35">
        <f>IF($P361*Dati!$N$4+SUM(V361:AF361)&lt;$K361,$P361*Dati!$N$4,$K361-SUM(V361:AF361))</f>
        <v>0</v>
      </c>
      <c r="AH361" s="35">
        <f>IF($O361*Dati!$Q$3+SUM(V361:AG361)&lt;$K361,$O361*Dati!$Q$3,$K361-SUM(V361:AG361))</f>
        <v>0</v>
      </c>
      <c r="AI361" s="35">
        <f>IF($O361*Dati!$P$3+SUM(V361:AH361)&lt;$K361,$O361*Dati!$P$3,$K361-SUM(V361:AH361))</f>
        <v>0</v>
      </c>
      <c r="AJ361" s="35">
        <f>IF($O361*Dati!$O$3+SUM(V361:AI361)&lt;$K361,$O361*Dati!$O$3,$K361-SUM(V361:AI361))</f>
        <v>0</v>
      </c>
      <c r="AK361" s="35">
        <f>IF($O361*Dati!$N$3+SUM(V361:AJ361)&lt;$K361,$O361*Dati!$N$3,$K361-SUM(V361:AJ361))</f>
        <v>0</v>
      </c>
      <c r="AL361" s="35">
        <f t="shared" si="120"/>
        <v>240</v>
      </c>
      <c r="AM361" s="3">
        <f>(V361*Dati!$U$6+W361*Dati!$T$6+X361*Dati!$S$6+Y361*Dati!$R$6)+(Z361*Dati!$U$5+AA361*Dati!$T$5+AB361*Dati!$S$5+AC361*Dati!$R$5)+(AD361*Dati!$U$4+AE361*Dati!$T$4+AF361*Dati!$S$4+AG361*Dati!$R$4)+(AH361*Dati!$U$3+AI361*Dati!$T$3+AJ361*Dati!$S$3+AK361*Dati!$R$3)</f>
        <v>91380</v>
      </c>
      <c r="AN361" s="34">
        <f t="shared" si="121"/>
        <v>1</v>
      </c>
      <c r="AO361" s="34">
        <f t="shared" si="122"/>
        <v>0</v>
      </c>
      <c r="AP361" s="34">
        <f t="shared" si="123"/>
        <v>0</v>
      </c>
      <c r="AQ361" s="34">
        <f t="shared" si="124"/>
        <v>0</v>
      </c>
      <c r="AR361" s="6">
        <f>AN361*Dati!$B$21+AO361*Dati!$B$22+AP361*Dati!$B$23+AQ361*Dati!$B$24</f>
        <v>2000</v>
      </c>
    </row>
    <row r="362" spans="1:44" x14ac:dyDescent="0.25">
      <c r="A362" s="50"/>
      <c r="B362" s="11">
        <f t="shared" si="130"/>
        <v>360</v>
      </c>
      <c r="C362" s="3">
        <f t="shared" si="131"/>
        <v>8639144.4666666575</v>
      </c>
      <c r="D362" s="3">
        <f t="shared" si="132"/>
        <v>41380</v>
      </c>
      <c r="E362" s="3">
        <f>IF(D362&gt;0,(IF(D362&lt;Dati!$B$46,D362*Dati!$B$47,Dati!$B$46*Dati!$B$47)+IF(IF(D362-Dati!$B$46&gt;0,D362-Dati!$B$46,0)&lt;(Dati!$C$46-Dati!$B$46),IF(D362-Dati!$B$46&gt;0,D362-Dati!$B$46,0)*Dati!$C$47,(Dati!$C$46-Dati!$B$46)*Dati!$C$47)+IF(IF(D362-Dati!$C$46&gt;0,D362-Dati!$C$46,0)&lt;(Dati!$D$46-Dati!$C$46),IF(D362-Dati!$C$46&gt;0,D362-Dati!$C$46,0)*Dati!$D$47,(Dati!$D$46-Dati!$C$46)*Dati!$D$47)+IF(IF(D362-Dati!$D$46&gt;0,D362-Dati!$D$46,0)&lt;(Dati!$E$46-Dati!$D$46),IF(D362-Dati!$D$46&gt;0,D362-Dati!$D$46,0)*Dati!$E$47,(Dati!$E$46-Dati!$D$46)*Dati!$E$47)+IF(D362-Dati!$E$46&gt;0,D362-Dati!$E$46,0)*Dati!$F$47),0)</f>
        <v>17224.233333333334</v>
      </c>
      <c r="F362" s="3">
        <f t="shared" si="127"/>
        <v>24155.766666666666</v>
      </c>
      <c r="G362" s="39">
        <f t="shared" si="140"/>
        <v>1</v>
      </c>
      <c r="H362" s="39">
        <f t="shared" si="140"/>
        <v>0</v>
      </c>
      <c r="I362" s="39">
        <f t="shared" si="140"/>
        <v>0</v>
      </c>
      <c r="J362" s="39">
        <f t="shared" si="140"/>
        <v>0</v>
      </c>
      <c r="K362" s="37">
        <f>G362*Dati!$F$9+H362*Dati!$F$10+I362*Dati!$F$11+Simulazione!J362*Dati!$F$12</f>
        <v>450</v>
      </c>
      <c r="L362" s="37">
        <f>G362*Dati!$H$9+H362*Dati!$H$10+I362*Dati!$H$11+Simulazione!J362*Dati!$H$12</f>
        <v>1</v>
      </c>
      <c r="M362" s="9">
        <f>G362*Dati!$E$9+H362*Dati!$E$10+I362*Dati!$E$11+Simulazione!J362*Dati!$E$12</f>
        <v>8000</v>
      </c>
      <c r="N362" s="9">
        <f>IF(G362-G361=0,0,(G362-G361)*Dati!$J$9)+IF(H362-H361=0,0,(H362-H361)*Dati!$J$10)+IF(I362-I361=0,0,(I362-I361)*Dati!$J$11)+IF(J362-J361=0,0,(J362-J361)*Dati!$J$12)</f>
        <v>0</v>
      </c>
      <c r="O362" s="34">
        <f t="shared" si="141"/>
        <v>0</v>
      </c>
      <c r="P362" s="34">
        <f t="shared" si="141"/>
        <v>0</v>
      </c>
      <c r="Q362" s="34">
        <f t="shared" si="141"/>
        <v>0</v>
      </c>
      <c r="R362" s="34">
        <f t="shared" si="141"/>
        <v>1</v>
      </c>
      <c r="S362" s="40">
        <f t="shared" si="128"/>
        <v>1</v>
      </c>
      <c r="T362" s="43">
        <f t="shared" si="129"/>
        <v>1</v>
      </c>
      <c r="U362" s="3">
        <f>O362*Dati!$B$3+Simulazione!P362*Dati!$B$4+Simulazione!Q362*Dati!$B$5+Simulazione!R362*Dati!$B$6</f>
        <v>40000</v>
      </c>
      <c r="V362" s="35">
        <f>IF(R362*Dati!$Q$6&lt;K362,R362*Dati!$Q$6,K362)</f>
        <v>108</v>
      </c>
      <c r="W362" s="35">
        <f>IF(R362*Dati!$P$6+SUM(V362:V362)&lt;K362,R362*Dati!$P$6,K362-SUM(V362:V362))</f>
        <v>132</v>
      </c>
      <c r="X362" s="35">
        <f>IF(R362*Dati!$O$6+SUM(V362:W362)&lt;K362,R362*Dati!$O$6,K362-SUM(V362:W362))</f>
        <v>0</v>
      </c>
      <c r="Y362" s="35">
        <f>IF(R362*Dati!$N$6+SUM(V362:X362)&lt;K362,R362*Dati!$N$6,K362-SUM(V362:X362))</f>
        <v>0</v>
      </c>
      <c r="Z362" s="35">
        <f>IF($Q362*Dati!$Q$5+SUM(V362:Y362)&lt;$K362,$Q362*Dati!$Q$5,$K362-SUM(V362:Y362))</f>
        <v>0</v>
      </c>
      <c r="AA362" s="35">
        <f>IF($Q362*Dati!$P$5+SUM(V362:Z362)&lt;$K362,$Q362*Dati!$P$5,$K362-SUM(V362:Z362))</f>
        <v>0</v>
      </c>
      <c r="AB362" s="35">
        <f>IF($Q362*Dati!$O$5+SUM(V362:AA362)&lt;$K362,$Q362*Dati!$O$5,$K362-SUM(V362:AA362))</f>
        <v>0</v>
      </c>
      <c r="AC362" s="35">
        <f>IF($Q362*Dati!$N$5+SUM(V362:AB362)&lt;$K362,$Q362*Dati!$N$5,$K362-SUM(V362:AB362))</f>
        <v>0</v>
      </c>
      <c r="AD362" s="35">
        <f>IF($P362*Dati!$Q$4+SUM(V362:AC362)&lt;$K362,$P362*Dati!$Q$4,$K362-SUM(V362:AC362))</f>
        <v>0</v>
      </c>
      <c r="AE362" s="35">
        <f>IF($P362*Dati!$P$4+SUM(V362:AD362)&lt;$K362,$P362*Dati!$P$4,$K362-SUM(V362:AD362))</f>
        <v>0</v>
      </c>
      <c r="AF362" s="35">
        <f>IF($P362*Dati!$O$4+SUM(V362:AE362)&lt;$K362,$P362*Dati!$O$4,$K362-SUM(V362:AE362))</f>
        <v>0</v>
      </c>
      <c r="AG362" s="35">
        <f>IF($P362*Dati!$N$4+SUM(V362:AF362)&lt;$K362,$P362*Dati!$N$4,$K362-SUM(V362:AF362))</f>
        <v>0</v>
      </c>
      <c r="AH362" s="35">
        <f>IF($O362*Dati!$Q$3+SUM(V362:AG362)&lt;$K362,$O362*Dati!$Q$3,$K362-SUM(V362:AG362))</f>
        <v>0</v>
      </c>
      <c r="AI362" s="35">
        <f>IF($O362*Dati!$P$3+SUM(V362:AH362)&lt;$K362,$O362*Dati!$P$3,$K362-SUM(V362:AH362))</f>
        <v>0</v>
      </c>
      <c r="AJ362" s="35">
        <f>IF($O362*Dati!$O$3+SUM(V362:AI362)&lt;$K362,$O362*Dati!$O$3,$K362-SUM(V362:AI362))</f>
        <v>0</v>
      </c>
      <c r="AK362" s="35">
        <f>IF($O362*Dati!$N$3+SUM(V362:AJ362)&lt;$K362,$O362*Dati!$N$3,$K362-SUM(V362:AJ362))</f>
        <v>0</v>
      </c>
      <c r="AL362" s="35">
        <f t="shared" si="120"/>
        <v>240</v>
      </c>
      <c r="AM362" s="3">
        <f>(V362*Dati!$U$6+W362*Dati!$T$6+X362*Dati!$S$6+Y362*Dati!$R$6)+(Z362*Dati!$U$5+AA362*Dati!$T$5+AB362*Dati!$S$5+AC362*Dati!$R$5)+(AD362*Dati!$U$4+AE362*Dati!$T$4+AF362*Dati!$S$4+AG362*Dati!$R$4)+(AH362*Dati!$U$3+AI362*Dati!$T$3+AJ362*Dati!$S$3+AK362*Dati!$R$3)</f>
        <v>91380</v>
      </c>
      <c r="AN362" s="34">
        <f t="shared" si="121"/>
        <v>1</v>
      </c>
      <c r="AO362" s="34">
        <f t="shared" si="122"/>
        <v>0</v>
      </c>
      <c r="AP362" s="34">
        <f t="shared" si="123"/>
        <v>0</v>
      </c>
      <c r="AQ362" s="34">
        <f t="shared" si="124"/>
        <v>0</v>
      </c>
      <c r="AR362" s="6">
        <f>AN362*Dati!$B$21+AO362*Dati!$B$22+AP362*Dati!$B$23+AQ362*Dati!$B$24</f>
        <v>2000</v>
      </c>
    </row>
    <row r="363" spans="1:44" ht="15" customHeight="1" x14ac:dyDescent="0.25">
      <c r="A363" s="48">
        <f t="shared" ref="A363" si="142">A351+1</f>
        <v>31</v>
      </c>
      <c r="B363" s="11">
        <f t="shared" si="130"/>
        <v>361</v>
      </c>
      <c r="C363" s="3">
        <f t="shared" si="131"/>
        <v>8663300.233333325</v>
      </c>
      <c r="D363" s="3">
        <f t="shared" si="132"/>
        <v>41380</v>
      </c>
      <c r="E363" s="3">
        <f>IF(D363&gt;0,(IF(D363&lt;Dati!$B$46,D363*Dati!$B$47,Dati!$B$46*Dati!$B$47)+IF(IF(D363-Dati!$B$46&gt;0,D363-Dati!$B$46,0)&lt;(Dati!$C$46-Dati!$B$46),IF(D363-Dati!$B$46&gt;0,D363-Dati!$B$46,0)*Dati!$C$47,(Dati!$C$46-Dati!$B$46)*Dati!$C$47)+IF(IF(D363-Dati!$C$46&gt;0,D363-Dati!$C$46,0)&lt;(Dati!$D$46-Dati!$C$46),IF(D363-Dati!$C$46&gt;0,D363-Dati!$C$46,0)*Dati!$D$47,(Dati!$D$46-Dati!$C$46)*Dati!$D$47)+IF(IF(D363-Dati!$D$46&gt;0,D363-Dati!$D$46,0)&lt;(Dati!$E$46-Dati!$D$46),IF(D363-Dati!$D$46&gt;0,D363-Dati!$D$46,0)*Dati!$E$47,(Dati!$E$46-Dati!$D$46)*Dati!$E$47)+IF(D363-Dati!$E$46&gt;0,D363-Dati!$E$46,0)*Dati!$F$47),0)</f>
        <v>17224.233333333334</v>
      </c>
      <c r="F363" s="3">
        <f t="shared" si="127"/>
        <v>24155.766666666666</v>
      </c>
      <c r="G363" s="39">
        <f t="shared" si="140"/>
        <v>1</v>
      </c>
      <c r="H363" s="39">
        <f t="shared" si="140"/>
        <v>0</v>
      </c>
      <c r="I363" s="39">
        <f t="shared" si="140"/>
        <v>0</v>
      </c>
      <c r="J363" s="39">
        <f t="shared" si="140"/>
        <v>0</v>
      </c>
      <c r="K363" s="37">
        <f>G363*Dati!$F$9+H363*Dati!$F$10+I363*Dati!$F$11+Simulazione!J363*Dati!$F$12</f>
        <v>450</v>
      </c>
      <c r="L363" s="37">
        <f>G363*Dati!$H$9+H363*Dati!$H$10+I363*Dati!$H$11+Simulazione!J363*Dati!$H$12</f>
        <v>1</v>
      </c>
      <c r="M363" s="9">
        <f>G363*Dati!$E$9+H363*Dati!$E$10+I363*Dati!$E$11+Simulazione!J363*Dati!$E$12</f>
        <v>8000</v>
      </c>
      <c r="N363" s="9">
        <f>IF(G363-G362=0,0,(G363-G362)*Dati!$J$9)+IF(H363-H362=0,0,(H363-H362)*Dati!$J$10)+IF(I363-I362=0,0,(I363-I362)*Dati!$J$11)+IF(J363-J362=0,0,(J363-J362)*Dati!$J$12)</f>
        <v>0</v>
      </c>
      <c r="O363" s="34">
        <f t="shared" si="141"/>
        <v>0</v>
      </c>
      <c r="P363" s="34">
        <f t="shared" si="141"/>
        <v>0</v>
      </c>
      <c r="Q363" s="34">
        <f t="shared" si="141"/>
        <v>0</v>
      </c>
      <c r="R363" s="34">
        <f t="shared" si="141"/>
        <v>1</v>
      </c>
      <c r="S363" s="40">
        <f t="shared" si="128"/>
        <v>1</v>
      </c>
      <c r="T363" s="43">
        <f t="shared" si="129"/>
        <v>1</v>
      </c>
      <c r="U363" s="3">
        <f>O363*Dati!$B$3+Simulazione!P363*Dati!$B$4+Simulazione!Q363*Dati!$B$5+Simulazione!R363*Dati!$B$6</f>
        <v>40000</v>
      </c>
      <c r="V363" s="35">
        <f>IF(R363*Dati!$Q$6&lt;K363,R363*Dati!$Q$6,K363)</f>
        <v>108</v>
      </c>
      <c r="W363" s="35">
        <f>IF(R363*Dati!$P$6+SUM(V363:V363)&lt;K363,R363*Dati!$P$6,K363-SUM(V363:V363))</f>
        <v>132</v>
      </c>
      <c r="X363" s="35">
        <f>IF(R363*Dati!$O$6+SUM(V363:W363)&lt;K363,R363*Dati!$O$6,K363-SUM(V363:W363))</f>
        <v>0</v>
      </c>
      <c r="Y363" s="35">
        <f>IF(R363*Dati!$N$6+SUM(V363:X363)&lt;K363,R363*Dati!$N$6,K363-SUM(V363:X363))</f>
        <v>0</v>
      </c>
      <c r="Z363" s="35">
        <f>IF($Q363*Dati!$Q$5+SUM(V363:Y363)&lt;$K363,$Q363*Dati!$Q$5,$K363-SUM(V363:Y363))</f>
        <v>0</v>
      </c>
      <c r="AA363" s="35">
        <f>IF($Q363*Dati!$P$5+SUM(V363:Z363)&lt;$K363,$Q363*Dati!$P$5,$K363-SUM(V363:Z363))</f>
        <v>0</v>
      </c>
      <c r="AB363" s="35">
        <f>IF($Q363*Dati!$O$5+SUM(V363:AA363)&lt;$K363,$Q363*Dati!$O$5,$K363-SUM(V363:AA363))</f>
        <v>0</v>
      </c>
      <c r="AC363" s="35">
        <f>IF($Q363*Dati!$N$5+SUM(V363:AB363)&lt;$K363,$Q363*Dati!$N$5,$K363-SUM(V363:AB363))</f>
        <v>0</v>
      </c>
      <c r="AD363" s="35">
        <f>IF($P363*Dati!$Q$4+SUM(V363:AC363)&lt;$K363,$P363*Dati!$Q$4,$K363-SUM(V363:AC363))</f>
        <v>0</v>
      </c>
      <c r="AE363" s="35">
        <f>IF($P363*Dati!$P$4+SUM(V363:AD363)&lt;$K363,$P363*Dati!$P$4,$K363-SUM(V363:AD363))</f>
        <v>0</v>
      </c>
      <c r="AF363" s="35">
        <f>IF($P363*Dati!$O$4+SUM(V363:AE363)&lt;$K363,$P363*Dati!$O$4,$K363-SUM(V363:AE363))</f>
        <v>0</v>
      </c>
      <c r="AG363" s="35">
        <f>IF($P363*Dati!$N$4+SUM(V363:AF363)&lt;$K363,$P363*Dati!$N$4,$K363-SUM(V363:AF363))</f>
        <v>0</v>
      </c>
      <c r="AH363" s="35">
        <f>IF($O363*Dati!$Q$3+SUM(V363:AG363)&lt;$K363,$O363*Dati!$Q$3,$K363-SUM(V363:AG363))</f>
        <v>0</v>
      </c>
      <c r="AI363" s="35">
        <f>IF($O363*Dati!$P$3+SUM(V363:AH363)&lt;$K363,$O363*Dati!$P$3,$K363-SUM(V363:AH363))</f>
        <v>0</v>
      </c>
      <c r="AJ363" s="35">
        <f>IF($O363*Dati!$O$3+SUM(V363:AI363)&lt;$K363,$O363*Dati!$O$3,$K363-SUM(V363:AI363))</f>
        <v>0</v>
      </c>
      <c r="AK363" s="35">
        <f>IF($O363*Dati!$N$3+SUM(V363:AJ363)&lt;$K363,$O363*Dati!$N$3,$K363-SUM(V363:AJ363))</f>
        <v>0</v>
      </c>
      <c r="AL363" s="35">
        <f t="shared" si="120"/>
        <v>240</v>
      </c>
      <c r="AM363" s="3">
        <f>(V363*Dati!$U$6+W363*Dati!$T$6+X363*Dati!$S$6+Y363*Dati!$R$6)+(Z363*Dati!$U$5+AA363*Dati!$T$5+AB363*Dati!$S$5+AC363*Dati!$R$5)+(AD363*Dati!$U$4+AE363*Dati!$T$4+AF363*Dati!$S$4+AG363*Dati!$R$4)+(AH363*Dati!$U$3+AI363*Dati!$T$3+AJ363*Dati!$S$3+AK363*Dati!$R$3)</f>
        <v>91380</v>
      </c>
      <c r="AN363" s="34">
        <f t="shared" si="121"/>
        <v>1</v>
      </c>
      <c r="AO363" s="34">
        <f t="shared" si="122"/>
        <v>0</v>
      </c>
      <c r="AP363" s="34">
        <f t="shared" si="123"/>
        <v>0</v>
      </c>
      <c r="AQ363" s="34">
        <f t="shared" si="124"/>
        <v>0</v>
      </c>
      <c r="AR363" s="6">
        <f>AN363*Dati!$B$21+AO363*Dati!$B$22+AP363*Dati!$B$23+AQ363*Dati!$B$24</f>
        <v>2000</v>
      </c>
    </row>
    <row r="364" spans="1:44" x14ac:dyDescent="0.25">
      <c r="A364" s="49"/>
      <c r="B364" s="11">
        <f t="shared" si="130"/>
        <v>362</v>
      </c>
      <c r="C364" s="3">
        <f t="shared" si="131"/>
        <v>8687455.9999999925</v>
      </c>
      <c r="D364" s="3">
        <f t="shared" si="132"/>
        <v>41380</v>
      </c>
      <c r="E364" s="3">
        <f>IF(D364&gt;0,(IF(D364&lt;Dati!$B$46,D364*Dati!$B$47,Dati!$B$46*Dati!$B$47)+IF(IF(D364-Dati!$B$46&gt;0,D364-Dati!$B$46,0)&lt;(Dati!$C$46-Dati!$B$46),IF(D364-Dati!$B$46&gt;0,D364-Dati!$B$46,0)*Dati!$C$47,(Dati!$C$46-Dati!$B$46)*Dati!$C$47)+IF(IF(D364-Dati!$C$46&gt;0,D364-Dati!$C$46,0)&lt;(Dati!$D$46-Dati!$C$46),IF(D364-Dati!$C$46&gt;0,D364-Dati!$C$46,0)*Dati!$D$47,(Dati!$D$46-Dati!$C$46)*Dati!$D$47)+IF(IF(D364-Dati!$D$46&gt;0,D364-Dati!$D$46,0)&lt;(Dati!$E$46-Dati!$D$46),IF(D364-Dati!$D$46&gt;0,D364-Dati!$D$46,0)*Dati!$E$47,(Dati!$E$46-Dati!$D$46)*Dati!$E$47)+IF(D364-Dati!$E$46&gt;0,D364-Dati!$E$46,0)*Dati!$F$47),0)</f>
        <v>17224.233333333334</v>
      </c>
      <c r="F364" s="3">
        <f t="shared" si="127"/>
        <v>24155.766666666666</v>
      </c>
      <c r="G364" s="39">
        <f t="shared" si="140"/>
        <v>1</v>
      </c>
      <c r="H364" s="39">
        <f t="shared" si="140"/>
        <v>0</v>
      </c>
      <c r="I364" s="39">
        <f t="shared" si="140"/>
        <v>0</v>
      </c>
      <c r="J364" s="39">
        <f t="shared" si="140"/>
        <v>0</v>
      </c>
      <c r="K364" s="37">
        <f>G364*Dati!$F$9+H364*Dati!$F$10+I364*Dati!$F$11+Simulazione!J364*Dati!$F$12</f>
        <v>450</v>
      </c>
      <c r="L364" s="37">
        <f>G364*Dati!$H$9+H364*Dati!$H$10+I364*Dati!$H$11+Simulazione!J364*Dati!$H$12</f>
        <v>1</v>
      </c>
      <c r="M364" s="9">
        <f>G364*Dati!$E$9+H364*Dati!$E$10+I364*Dati!$E$11+Simulazione!J364*Dati!$E$12</f>
        <v>8000</v>
      </c>
      <c r="N364" s="9">
        <f>IF(G364-G363=0,0,(G364-G363)*Dati!$J$9)+IF(H364-H363=0,0,(H364-H363)*Dati!$J$10)+IF(I364-I363=0,0,(I364-I363)*Dati!$J$11)+IF(J364-J363=0,0,(J364-J363)*Dati!$J$12)</f>
        <v>0</v>
      </c>
      <c r="O364" s="34">
        <f t="shared" si="141"/>
        <v>0</v>
      </c>
      <c r="P364" s="34">
        <f t="shared" si="141"/>
        <v>0</v>
      </c>
      <c r="Q364" s="34">
        <f t="shared" si="141"/>
        <v>0</v>
      </c>
      <c r="R364" s="34">
        <f t="shared" si="141"/>
        <v>1</v>
      </c>
      <c r="S364" s="40">
        <f t="shared" si="128"/>
        <v>1</v>
      </c>
      <c r="T364" s="43">
        <f t="shared" si="129"/>
        <v>1</v>
      </c>
      <c r="U364" s="3">
        <f>O364*Dati!$B$3+Simulazione!P364*Dati!$B$4+Simulazione!Q364*Dati!$B$5+Simulazione!R364*Dati!$B$6</f>
        <v>40000</v>
      </c>
      <c r="V364" s="35">
        <f>IF(R364*Dati!$Q$6&lt;K364,R364*Dati!$Q$6,K364)</f>
        <v>108</v>
      </c>
      <c r="W364" s="35">
        <f>IF(R364*Dati!$P$6+SUM(V364:V364)&lt;K364,R364*Dati!$P$6,K364-SUM(V364:V364))</f>
        <v>132</v>
      </c>
      <c r="X364" s="35">
        <f>IF(R364*Dati!$O$6+SUM(V364:W364)&lt;K364,R364*Dati!$O$6,K364-SUM(V364:W364))</f>
        <v>0</v>
      </c>
      <c r="Y364" s="35">
        <f>IF(R364*Dati!$N$6+SUM(V364:X364)&lt;K364,R364*Dati!$N$6,K364-SUM(V364:X364))</f>
        <v>0</v>
      </c>
      <c r="Z364" s="35">
        <f>IF($Q364*Dati!$Q$5+SUM(V364:Y364)&lt;$K364,$Q364*Dati!$Q$5,$K364-SUM(V364:Y364))</f>
        <v>0</v>
      </c>
      <c r="AA364" s="35">
        <f>IF($Q364*Dati!$P$5+SUM(V364:Z364)&lt;$K364,$Q364*Dati!$P$5,$K364-SUM(V364:Z364))</f>
        <v>0</v>
      </c>
      <c r="AB364" s="35">
        <f>IF($Q364*Dati!$O$5+SUM(V364:AA364)&lt;$K364,$Q364*Dati!$O$5,$K364-SUM(V364:AA364))</f>
        <v>0</v>
      </c>
      <c r="AC364" s="35">
        <f>IF($Q364*Dati!$N$5+SUM(V364:AB364)&lt;$K364,$Q364*Dati!$N$5,$K364-SUM(V364:AB364))</f>
        <v>0</v>
      </c>
      <c r="AD364" s="35">
        <f>IF($P364*Dati!$Q$4+SUM(V364:AC364)&lt;$K364,$P364*Dati!$Q$4,$K364-SUM(V364:AC364))</f>
        <v>0</v>
      </c>
      <c r="AE364" s="35">
        <f>IF($P364*Dati!$P$4+SUM(V364:AD364)&lt;$K364,$P364*Dati!$P$4,$K364-SUM(V364:AD364))</f>
        <v>0</v>
      </c>
      <c r="AF364" s="35">
        <f>IF($P364*Dati!$O$4+SUM(V364:AE364)&lt;$K364,$P364*Dati!$O$4,$K364-SUM(V364:AE364))</f>
        <v>0</v>
      </c>
      <c r="AG364" s="35">
        <f>IF($P364*Dati!$N$4+SUM(V364:AF364)&lt;$K364,$P364*Dati!$N$4,$K364-SUM(V364:AF364))</f>
        <v>0</v>
      </c>
      <c r="AH364" s="35">
        <f>IF($O364*Dati!$Q$3+SUM(V364:AG364)&lt;$K364,$O364*Dati!$Q$3,$K364-SUM(V364:AG364))</f>
        <v>0</v>
      </c>
      <c r="AI364" s="35">
        <f>IF($O364*Dati!$P$3+SUM(V364:AH364)&lt;$K364,$O364*Dati!$P$3,$K364-SUM(V364:AH364))</f>
        <v>0</v>
      </c>
      <c r="AJ364" s="35">
        <f>IF($O364*Dati!$O$3+SUM(V364:AI364)&lt;$K364,$O364*Dati!$O$3,$K364-SUM(V364:AI364))</f>
        <v>0</v>
      </c>
      <c r="AK364" s="35">
        <f>IF($O364*Dati!$N$3+SUM(V364:AJ364)&lt;$K364,$O364*Dati!$N$3,$K364-SUM(V364:AJ364))</f>
        <v>0</v>
      </c>
      <c r="AL364" s="35">
        <f t="shared" si="120"/>
        <v>240</v>
      </c>
      <c r="AM364" s="3">
        <f>(V364*Dati!$U$6+W364*Dati!$T$6+X364*Dati!$S$6+Y364*Dati!$R$6)+(Z364*Dati!$U$5+AA364*Dati!$T$5+AB364*Dati!$S$5+AC364*Dati!$R$5)+(AD364*Dati!$U$4+AE364*Dati!$T$4+AF364*Dati!$S$4+AG364*Dati!$R$4)+(AH364*Dati!$U$3+AI364*Dati!$T$3+AJ364*Dati!$S$3+AK364*Dati!$R$3)</f>
        <v>91380</v>
      </c>
      <c r="AN364" s="34">
        <f t="shared" si="121"/>
        <v>1</v>
      </c>
      <c r="AO364" s="34">
        <f t="shared" si="122"/>
        <v>0</v>
      </c>
      <c r="AP364" s="34">
        <f t="shared" si="123"/>
        <v>0</v>
      </c>
      <c r="AQ364" s="34">
        <f t="shared" si="124"/>
        <v>0</v>
      </c>
      <c r="AR364" s="6">
        <f>AN364*Dati!$B$21+AO364*Dati!$B$22+AP364*Dati!$B$23+AQ364*Dati!$B$24</f>
        <v>2000</v>
      </c>
    </row>
    <row r="365" spans="1:44" x14ac:dyDescent="0.25">
      <c r="A365" s="49"/>
      <c r="B365" s="11">
        <f t="shared" si="130"/>
        <v>363</v>
      </c>
      <c r="C365" s="3">
        <f t="shared" si="131"/>
        <v>8711611.7666666601</v>
      </c>
      <c r="D365" s="3">
        <f t="shared" si="132"/>
        <v>41380</v>
      </c>
      <c r="E365" s="3">
        <f>IF(D365&gt;0,(IF(D365&lt;Dati!$B$46,D365*Dati!$B$47,Dati!$B$46*Dati!$B$47)+IF(IF(D365-Dati!$B$46&gt;0,D365-Dati!$B$46,0)&lt;(Dati!$C$46-Dati!$B$46),IF(D365-Dati!$B$46&gt;0,D365-Dati!$B$46,0)*Dati!$C$47,(Dati!$C$46-Dati!$B$46)*Dati!$C$47)+IF(IF(D365-Dati!$C$46&gt;0,D365-Dati!$C$46,0)&lt;(Dati!$D$46-Dati!$C$46),IF(D365-Dati!$C$46&gt;0,D365-Dati!$C$46,0)*Dati!$D$47,(Dati!$D$46-Dati!$C$46)*Dati!$D$47)+IF(IF(D365-Dati!$D$46&gt;0,D365-Dati!$D$46,0)&lt;(Dati!$E$46-Dati!$D$46),IF(D365-Dati!$D$46&gt;0,D365-Dati!$D$46,0)*Dati!$E$47,(Dati!$E$46-Dati!$D$46)*Dati!$E$47)+IF(D365-Dati!$E$46&gt;0,D365-Dati!$E$46,0)*Dati!$F$47),0)</f>
        <v>17224.233333333334</v>
      </c>
      <c r="F365" s="3">
        <f t="shared" si="127"/>
        <v>24155.766666666666</v>
      </c>
      <c r="G365" s="39">
        <f t="shared" si="140"/>
        <v>1</v>
      </c>
      <c r="H365" s="39">
        <f t="shared" si="140"/>
        <v>0</v>
      </c>
      <c r="I365" s="39">
        <f t="shared" si="140"/>
        <v>0</v>
      </c>
      <c r="J365" s="39">
        <f t="shared" si="140"/>
        <v>0</v>
      </c>
      <c r="K365" s="37">
        <f>G365*Dati!$F$9+H365*Dati!$F$10+I365*Dati!$F$11+Simulazione!J365*Dati!$F$12</f>
        <v>450</v>
      </c>
      <c r="L365" s="37">
        <f>G365*Dati!$H$9+H365*Dati!$H$10+I365*Dati!$H$11+Simulazione!J365*Dati!$H$12</f>
        <v>1</v>
      </c>
      <c r="M365" s="9">
        <f>G365*Dati!$E$9+H365*Dati!$E$10+I365*Dati!$E$11+Simulazione!J365*Dati!$E$12</f>
        <v>8000</v>
      </c>
      <c r="N365" s="9">
        <f>IF(G365-G364=0,0,(G365-G364)*Dati!$J$9)+IF(H365-H364=0,0,(H365-H364)*Dati!$J$10)+IF(I365-I364=0,0,(I365-I364)*Dati!$J$11)+IF(J365-J364=0,0,(J365-J364)*Dati!$J$12)</f>
        <v>0</v>
      </c>
      <c r="O365" s="34">
        <f t="shared" si="141"/>
        <v>0</v>
      </c>
      <c r="P365" s="34">
        <f t="shared" si="141"/>
        <v>0</v>
      </c>
      <c r="Q365" s="34">
        <f t="shared" si="141"/>
        <v>0</v>
      </c>
      <c r="R365" s="34">
        <f t="shared" si="141"/>
        <v>1</v>
      </c>
      <c r="S365" s="40">
        <f t="shared" si="128"/>
        <v>1</v>
      </c>
      <c r="T365" s="43">
        <f t="shared" si="129"/>
        <v>1</v>
      </c>
      <c r="U365" s="3">
        <f>O365*Dati!$B$3+Simulazione!P365*Dati!$B$4+Simulazione!Q365*Dati!$B$5+Simulazione!R365*Dati!$B$6</f>
        <v>40000</v>
      </c>
      <c r="V365" s="35">
        <f>IF(R365*Dati!$Q$6&lt;K365,R365*Dati!$Q$6,K365)</f>
        <v>108</v>
      </c>
      <c r="W365" s="35">
        <f>IF(R365*Dati!$P$6+SUM(V365:V365)&lt;K365,R365*Dati!$P$6,K365-SUM(V365:V365))</f>
        <v>132</v>
      </c>
      <c r="X365" s="35">
        <f>IF(R365*Dati!$O$6+SUM(V365:W365)&lt;K365,R365*Dati!$O$6,K365-SUM(V365:W365))</f>
        <v>0</v>
      </c>
      <c r="Y365" s="35">
        <f>IF(R365*Dati!$N$6+SUM(V365:X365)&lt;K365,R365*Dati!$N$6,K365-SUM(V365:X365))</f>
        <v>0</v>
      </c>
      <c r="Z365" s="35">
        <f>IF($Q365*Dati!$Q$5+SUM(V365:Y365)&lt;$K365,$Q365*Dati!$Q$5,$K365-SUM(V365:Y365))</f>
        <v>0</v>
      </c>
      <c r="AA365" s="35">
        <f>IF($Q365*Dati!$P$5+SUM(V365:Z365)&lt;$K365,$Q365*Dati!$P$5,$K365-SUM(V365:Z365))</f>
        <v>0</v>
      </c>
      <c r="AB365" s="35">
        <f>IF($Q365*Dati!$O$5+SUM(V365:AA365)&lt;$K365,$Q365*Dati!$O$5,$K365-SUM(V365:AA365))</f>
        <v>0</v>
      </c>
      <c r="AC365" s="35">
        <f>IF($Q365*Dati!$N$5+SUM(V365:AB365)&lt;$K365,$Q365*Dati!$N$5,$K365-SUM(V365:AB365))</f>
        <v>0</v>
      </c>
      <c r="AD365" s="35">
        <f>IF($P365*Dati!$Q$4+SUM(V365:AC365)&lt;$K365,$P365*Dati!$Q$4,$K365-SUM(V365:AC365))</f>
        <v>0</v>
      </c>
      <c r="AE365" s="35">
        <f>IF($P365*Dati!$P$4+SUM(V365:AD365)&lt;$K365,$P365*Dati!$P$4,$K365-SUM(V365:AD365))</f>
        <v>0</v>
      </c>
      <c r="AF365" s="35">
        <f>IF($P365*Dati!$O$4+SUM(V365:AE365)&lt;$K365,$P365*Dati!$O$4,$K365-SUM(V365:AE365))</f>
        <v>0</v>
      </c>
      <c r="AG365" s="35">
        <f>IF($P365*Dati!$N$4+SUM(V365:AF365)&lt;$K365,$P365*Dati!$N$4,$K365-SUM(V365:AF365))</f>
        <v>0</v>
      </c>
      <c r="AH365" s="35">
        <f>IF($O365*Dati!$Q$3+SUM(V365:AG365)&lt;$K365,$O365*Dati!$Q$3,$K365-SUM(V365:AG365))</f>
        <v>0</v>
      </c>
      <c r="AI365" s="35">
        <f>IF($O365*Dati!$P$3+SUM(V365:AH365)&lt;$K365,$O365*Dati!$P$3,$K365-SUM(V365:AH365))</f>
        <v>0</v>
      </c>
      <c r="AJ365" s="35">
        <f>IF($O365*Dati!$O$3+SUM(V365:AI365)&lt;$K365,$O365*Dati!$O$3,$K365-SUM(V365:AI365))</f>
        <v>0</v>
      </c>
      <c r="AK365" s="35">
        <f>IF($O365*Dati!$N$3+SUM(V365:AJ365)&lt;$K365,$O365*Dati!$N$3,$K365-SUM(V365:AJ365))</f>
        <v>0</v>
      </c>
      <c r="AL365" s="35">
        <f t="shared" si="120"/>
        <v>240</v>
      </c>
      <c r="AM365" s="3">
        <f>(V365*Dati!$U$6+W365*Dati!$T$6+X365*Dati!$S$6+Y365*Dati!$R$6)+(Z365*Dati!$U$5+AA365*Dati!$T$5+AB365*Dati!$S$5+AC365*Dati!$R$5)+(AD365*Dati!$U$4+AE365*Dati!$T$4+AF365*Dati!$S$4+AG365*Dati!$R$4)+(AH365*Dati!$U$3+AI365*Dati!$T$3+AJ365*Dati!$S$3+AK365*Dati!$R$3)</f>
        <v>91380</v>
      </c>
      <c r="AN365" s="34">
        <f t="shared" si="121"/>
        <v>1</v>
      </c>
      <c r="AO365" s="34">
        <f t="shared" si="122"/>
        <v>0</v>
      </c>
      <c r="AP365" s="34">
        <f t="shared" si="123"/>
        <v>0</v>
      </c>
      <c r="AQ365" s="34">
        <f t="shared" si="124"/>
        <v>0</v>
      </c>
      <c r="AR365" s="6">
        <f>AN365*Dati!$B$21+AO365*Dati!$B$22+AP365*Dati!$B$23+AQ365*Dati!$B$24</f>
        <v>2000</v>
      </c>
    </row>
    <row r="366" spans="1:44" x14ac:dyDescent="0.25">
      <c r="A366" s="49"/>
      <c r="B366" s="11">
        <f t="shared" si="130"/>
        <v>364</v>
      </c>
      <c r="C366" s="3">
        <f t="shared" si="131"/>
        <v>8735767.5333333276</v>
      </c>
      <c r="D366" s="3">
        <f t="shared" si="132"/>
        <v>41380</v>
      </c>
      <c r="E366" s="3">
        <f>IF(D366&gt;0,(IF(D366&lt;Dati!$B$46,D366*Dati!$B$47,Dati!$B$46*Dati!$B$47)+IF(IF(D366-Dati!$B$46&gt;0,D366-Dati!$B$46,0)&lt;(Dati!$C$46-Dati!$B$46),IF(D366-Dati!$B$46&gt;0,D366-Dati!$B$46,0)*Dati!$C$47,(Dati!$C$46-Dati!$B$46)*Dati!$C$47)+IF(IF(D366-Dati!$C$46&gt;0,D366-Dati!$C$46,0)&lt;(Dati!$D$46-Dati!$C$46),IF(D366-Dati!$C$46&gt;0,D366-Dati!$C$46,0)*Dati!$D$47,(Dati!$D$46-Dati!$C$46)*Dati!$D$47)+IF(IF(D366-Dati!$D$46&gt;0,D366-Dati!$D$46,0)&lt;(Dati!$E$46-Dati!$D$46),IF(D366-Dati!$D$46&gt;0,D366-Dati!$D$46,0)*Dati!$E$47,(Dati!$E$46-Dati!$D$46)*Dati!$E$47)+IF(D366-Dati!$E$46&gt;0,D366-Dati!$E$46,0)*Dati!$F$47),0)</f>
        <v>17224.233333333334</v>
      </c>
      <c r="F366" s="3">
        <f t="shared" si="127"/>
        <v>24155.766666666666</v>
      </c>
      <c r="G366" s="39">
        <f t="shared" si="140"/>
        <v>1</v>
      </c>
      <c r="H366" s="39">
        <f t="shared" si="140"/>
        <v>0</v>
      </c>
      <c r="I366" s="39">
        <f t="shared" si="140"/>
        <v>0</v>
      </c>
      <c r="J366" s="39">
        <f t="shared" si="140"/>
        <v>0</v>
      </c>
      <c r="K366" s="37">
        <f>G366*Dati!$F$9+H366*Dati!$F$10+I366*Dati!$F$11+Simulazione!J366*Dati!$F$12</f>
        <v>450</v>
      </c>
      <c r="L366" s="37">
        <f>G366*Dati!$H$9+H366*Dati!$H$10+I366*Dati!$H$11+Simulazione!J366*Dati!$H$12</f>
        <v>1</v>
      </c>
      <c r="M366" s="9">
        <f>G366*Dati!$E$9+H366*Dati!$E$10+I366*Dati!$E$11+Simulazione!J366*Dati!$E$12</f>
        <v>8000</v>
      </c>
      <c r="N366" s="9">
        <f>IF(G366-G365=0,0,(G366-G365)*Dati!$J$9)+IF(H366-H365=0,0,(H366-H365)*Dati!$J$10)+IF(I366-I365=0,0,(I366-I365)*Dati!$J$11)+IF(J366-J365=0,0,(J366-J365)*Dati!$J$12)</f>
        <v>0</v>
      </c>
      <c r="O366" s="34">
        <f t="shared" si="141"/>
        <v>0</v>
      </c>
      <c r="P366" s="34">
        <f t="shared" si="141"/>
        <v>0</v>
      </c>
      <c r="Q366" s="34">
        <f t="shared" si="141"/>
        <v>0</v>
      </c>
      <c r="R366" s="34">
        <f t="shared" si="141"/>
        <v>1</v>
      </c>
      <c r="S366" s="40">
        <f t="shared" si="128"/>
        <v>1</v>
      </c>
      <c r="T366" s="43">
        <f t="shared" si="129"/>
        <v>1</v>
      </c>
      <c r="U366" s="3">
        <f>O366*Dati!$B$3+Simulazione!P366*Dati!$B$4+Simulazione!Q366*Dati!$B$5+Simulazione!R366*Dati!$B$6</f>
        <v>40000</v>
      </c>
      <c r="V366" s="35">
        <f>IF(R366*Dati!$Q$6&lt;K366,R366*Dati!$Q$6,K366)</f>
        <v>108</v>
      </c>
      <c r="W366" s="35">
        <f>IF(R366*Dati!$P$6+SUM(V366:V366)&lt;K366,R366*Dati!$P$6,K366-SUM(V366:V366))</f>
        <v>132</v>
      </c>
      <c r="X366" s="35">
        <f>IF(R366*Dati!$O$6+SUM(V366:W366)&lt;K366,R366*Dati!$O$6,K366-SUM(V366:W366))</f>
        <v>0</v>
      </c>
      <c r="Y366" s="35">
        <f>IF(R366*Dati!$N$6+SUM(V366:X366)&lt;K366,R366*Dati!$N$6,K366-SUM(V366:X366))</f>
        <v>0</v>
      </c>
      <c r="Z366" s="35">
        <f>IF($Q366*Dati!$Q$5+SUM(V366:Y366)&lt;$K366,$Q366*Dati!$Q$5,$K366-SUM(V366:Y366))</f>
        <v>0</v>
      </c>
      <c r="AA366" s="35">
        <f>IF($Q366*Dati!$P$5+SUM(V366:Z366)&lt;$K366,$Q366*Dati!$P$5,$K366-SUM(V366:Z366))</f>
        <v>0</v>
      </c>
      <c r="AB366" s="35">
        <f>IF($Q366*Dati!$O$5+SUM(V366:AA366)&lt;$K366,$Q366*Dati!$O$5,$K366-SUM(V366:AA366))</f>
        <v>0</v>
      </c>
      <c r="AC366" s="35">
        <f>IF($Q366*Dati!$N$5+SUM(V366:AB366)&lt;$K366,$Q366*Dati!$N$5,$K366-SUM(V366:AB366))</f>
        <v>0</v>
      </c>
      <c r="AD366" s="35">
        <f>IF($P366*Dati!$Q$4+SUM(V366:AC366)&lt;$K366,$P366*Dati!$Q$4,$K366-SUM(V366:AC366))</f>
        <v>0</v>
      </c>
      <c r="AE366" s="35">
        <f>IF($P366*Dati!$P$4+SUM(V366:AD366)&lt;$K366,$P366*Dati!$P$4,$K366-SUM(V366:AD366))</f>
        <v>0</v>
      </c>
      <c r="AF366" s="35">
        <f>IF($P366*Dati!$O$4+SUM(V366:AE366)&lt;$K366,$P366*Dati!$O$4,$K366-SUM(V366:AE366))</f>
        <v>0</v>
      </c>
      <c r="AG366" s="35">
        <f>IF($P366*Dati!$N$4+SUM(V366:AF366)&lt;$K366,$P366*Dati!$N$4,$K366-SUM(V366:AF366))</f>
        <v>0</v>
      </c>
      <c r="AH366" s="35">
        <f>IF($O366*Dati!$Q$3+SUM(V366:AG366)&lt;$K366,$O366*Dati!$Q$3,$K366-SUM(V366:AG366))</f>
        <v>0</v>
      </c>
      <c r="AI366" s="35">
        <f>IF($O366*Dati!$P$3+SUM(V366:AH366)&lt;$K366,$O366*Dati!$P$3,$K366-SUM(V366:AH366))</f>
        <v>0</v>
      </c>
      <c r="AJ366" s="35">
        <f>IF($O366*Dati!$O$3+SUM(V366:AI366)&lt;$K366,$O366*Dati!$O$3,$K366-SUM(V366:AI366))</f>
        <v>0</v>
      </c>
      <c r="AK366" s="35">
        <f>IF($O366*Dati!$N$3+SUM(V366:AJ366)&lt;$K366,$O366*Dati!$N$3,$K366-SUM(V366:AJ366))</f>
        <v>0</v>
      </c>
      <c r="AL366" s="35">
        <f t="shared" si="120"/>
        <v>240</v>
      </c>
      <c r="AM366" s="3">
        <f>(V366*Dati!$U$6+W366*Dati!$T$6+X366*Dati!$S$6+Y366*Dati!$R$6)+(Z366*Dati!$U$5+AA366*Dati!$T$5+AB366*Dati!$S$5+AC366*Dati!$R$5)+(AD366*Dati!$U$4+AE366*Dati!$T$4+AF366*Dati!$S$4+AG366*Dati!$R$4)+(AH366*Dati!$U$3+AI366*Dati!$T$3+AJ366*Dati!$S$3+AK366*Dati!$R$3)</f>
        <v>91380</v>
      </c>
      <c r="AN366" s="34">
        <f t="shared" si="121"/>
        <v>1</v>
      </c>
      <c r="AO366" s="34">
        <f t="shared" si="122"/>
        <v>0</v>
      </c>
      <c r="AP366" s="34">
        <f t="shared" si="123"/>
        <v>0</v>
      </c>
      <c r="AQ366" s="34">
        <f t="shared" si="124"/>
        <v>0</v>
      </c>
      <c r="AR366" s="6">
        <f>AN366*Dati!$B$21+AO366*Dati!$B$22+AP366*Dati!$B$23+AQ366*Dati!$B$24</f>
        <v>2000</v>
      </c>
    </row>
    <row r="367" spans="1:44" x14ac:dyDescent="0.25">
      <c r="A367" s="49"/>
      <c r="B367" s="11">
        <f t="shared" si="130"/>
        <v>365</v>
      </c>
      <c r="C367" s="3">
        <f t="shared" si="131"/>
        <v>8759923.2999999952</v>
      </c>
      <c r="D367" s="3">
        <f t="shared" si="132"/>
        <v>41380</v>
      </c>
      <c r="E367" s="3">
        <f>IF(D367&gt;0,(IF(D367&lt;Dati!$B$46,D367*Dati!$B$47,Dati!$B$46*Dati!$B$47)+IF(IF(D367-Dati!$B$46&gt;0,D367-Dati!$B$46,0)&lt;(Dati!$C$46-Dati!$B$46),IF(D367-Dati!$B$46&gt;0,D367-Dati!$B$46,0)*Dati!$C$47,(Dati!$C$46-Dati!$B$46)*Dati!$C$47)+IF(IF(D367-Dati!$C$46&gt;0,D367-Dati!$C$46,0)&lt;(Dati!$D$46-Dati!$C$46),IF(D367-Dati!$C$46&gt;0,D367-Dati!$C$46,0)*Dati!$D$47,(Dati!$D$46-Dati!$C$46)*Dati!$D$47)+IF(IF(D367-Dati!$D$46&gt;0,D367-Dati!$D$46,0)&lt;(Dati!$E$46-Dati!$D$46),IF(D367-Dati!$D$46&gt;0,D367-Dati!$D$46,0)*Dati!$E$47,(Dati!$E$46-Dati!$D$46)*Dati!$E$47)+IF(D367-Dati!$E$46&gt;0,D367-Dati!$E$46,0)*Dati!$F$47),0)</f>
        <v>17224.233333333334</v>
      </c>
      <c r="F367" s="3">
        <f t="shared" si="127"/>
        <v>24155.766666666666</v>
      </c>
      <c r="G367" s="39">
        <f t="shared" si="140"/>
        <v>1</v>
      </c>
      <c r="H367" s="39">
        <f t="shared" si="140"/>
        <v>0</v>
      </c>
      <c r="I367" s="39">
        <f t="shared" si="140"/>
        <v>0</v>
      </c>
      <c r="J367" s="39">
        <f t="shared" si="140"/>
        <v>0</v>
      </c>
      <c r="K367" s="37">
        <f>G367*Dati!$F$9+H367*Dati!$F$10+I367*Dati!$F$11+Simulazione!J367*Dati!$F$12</f>
        <v>450</v>
      </c>
      <c r="L367" s="37">
        <f>G367*Dati!$H$9+H367*Dati!$H$10+I367*Dati!$H$11+Simulazione!J367*Dati!$H$12</f>
        <v>1</v>
      </c>
      <c r="M367" s="9">
        <f>G367*Dati!$E$9+H367*Dati!$E$10+I367*Dati!$E$11+Simulazione!J367*Dati!$E$12</f>
        <v>8000</v>
      </c>
      <c r="N367" s="9">
        <f>IF(G367-G366=0,0,(G367-G366)*Dati!$J$9)+IF(H367-H366=0,0,(H367-H366)*Dati!$J$10)+IF(I367-I366=0,0,(I367-I366)*Dati!$J$11)+IF(J367-J366=0,0,(J367-J366)*Dati!$J$12)</f>
        <v>0</v>
      </c>
      <c r="O367" s="34">
        <f t="shared" si="141"/>
        <v>0</v>
      </c>
      <c r="P367" s="34">
        <f t="shared" si="141"/>
        <v>0</v>
      </c>
      <c r="Q367" s="34">
        <f t="shared" si="141"/>
        <v>0</v>
      </c>
      <c r="R367" s="34">
        <f t="shared" si="141"/>
        <v>1</v>
      </c>
      <c r="S367" s="40">
        <f t="shared" si="128"/>
        <v>1</v>
      </c>
      <c r="T367" s="43">
        <f t="shared" si="129"/>
        <v>1</v>
      </c>
      <c r="U367" s="3">
        <f>O367*Dati!$B$3+Simulazione!P367*Dati!$B$4+Simulazione!Q367*Dati!$B$5+Simulazione!R367*Dati!$B$6</f>
        <v>40000</v>
      </c>
      <c r="V367" s="35">
        <f>IF(R367*Dati!$Q$6&lt;K367,R367*Dati!$Q$6,K367)</f>
        <v>108</v>
      </c>
      <c r="W367" s="35">
        <f>IF(R367*Dati!$P$6+SUM(V367:V367)&lt;K367,R367*Dati!$P$6,K367-SUM(V367:V367))</f>
        <v>132</v>
      </c>
      <c r="X367" s="35">
        <f>IF(R367*Dati!$O$6+SUM(V367:W367)&lt;K367,R367*Dati!$O$6,K367-SUM(V367:W367))</f>
        <v>0</v>
      </c>
      <c r="Y367" s="35">
        <f>IF(R367*Dati!$N$6+SUM(V367:X367)&lt;K367,R367*Dati!$N$6,K367-SUM(V367:X367))</f>
        <v>0</v>
      </c>
      <c r="Z367" s="35">
        <f>IF($Q367*Dati!$Q$5+SUM(V367:Y367)&lt;$K367,$Q367*Dati!$Q$5,$K367-SUM(V367:Y367))</f>
        <v>0</v>
      </c>
      <c r="AA367" s="35">
        <f>IF($Q367*Dati!$P$5+SUM(V367:Z367)&lt;$K367,$Q367*Dati!$P$5,$K367-SUM(V367:Z367))</f>
        <v>0</v>
      </c>
      <c r="AB367" s="35">
        <f>IF($Q367*Dati!$O$5+SUM(V367:AA367)&lt;$K367,$Q367*Dati!$O$5,$K367-SUM(V367:AA367))</f>
        <v>0</v>
      </c>
      <c r="AC367" s="35">
        <f>IF($Q367*Dati!$N$5+SUM(V367:AB367)&lt;$K367,$Q367*Dati!$N$5,$K367-SUM(V367:AB367))</f>
        <v>0</v>
      </c>
      <c r="AD367" s="35">
        <f>IF($P367*Dati!$Q$4+SUM(V367:AC367)&lt;$K367,$P367*Dati!$Q$4,$K367-SUM(V367:AC367))</f>
        <v>0</v>
      </c>
      <c r="AE367" s="35">
        <f>IF($P367*Dati!$P$4+SUM(V367:AD367)&lt;$K367,$P367*Dati!$P$4,$K367-SUM(V367:AD367))</f>
        <v>0</v>
      </c>
      <c r="AF367" s="35">
        <f>IF($P367*Dati!$O$4+SUM(V367:AE367)&lt;$K367,$P367*Dati!$O$4,$K367-SUM(V367:AE367))</f>
        <v>0</v>
      </c>
      <c r="AG367" s="35">
        <f>IF($P367*Dati!$N$4+SUM(V367:AF367)&lt;$K367,$P367*Dati!$N$4,$K367-SUM(V367:AF367))</f>
        <v>0</v>
      </c>
      <c r="AH367" s="35">
        <f>IF($O367*Dati!$Q$3+SUM(V367:AG367)&lt;$K367,$O367*Dati!$Q$3,$K367-SUM(V367:AG367))</f>
        <v>0</v>
      </c>
      <c r="AI367" s="35">
        <f>IF($O367*Dati!$P$3+SUM(V367:AH367)&lt;$K367,$O367*Dati!$P$3,$K367-SUM(V367:AH367))</f>
        <v>0</v>
      </c>
      <c r="AJ367" s="35">
        <f>IF($O367*Dati!$O$3+SUM(V367:AI367)&lt;$K367,$O367*Dati!$O$3,$K367-SUM(V367:AI367))</f>
        <v>0</v>
      </c>
      <c r="AK367" s="35">
        <f>IF($O367*Dati!$N$3+SUM(V367:AJ367)&lt;$K367,$O367*Dati!$N$3,$K367-SUM(V367:AJ367))</f>
        <v>0</v>
      </c>
      <c r="AL367" s="35">
        <f t="shared" si="120"/>
        <v>240</v>
      </c>
      <c r="AM367" s="3">
        <f>(V367*Dati!$U$6+W367*Dati!$T$6+X367*Dati!$S$6+Y367*Dati!$R$6)+(Z367*Dati!$U$5+AA367*Dati!$T$5+AB367*Dati!$S$5+AC367*Dati!$R$5)+(AD367*Dati!$U$4+AE367*Dati!$T$4+AF367*Dati!$S$4+AG367*Dati!$R$4)+(AH367*Dati!$U$3+AI367*Dati!$T$3+AJ367*Dati!$S$3+AK367*Dati!$R$3)</f>
        <v>91380</v>
      </c>
      <c r="AN367" s="34">
        <f t="shared" si="121"/>
        <v>1</v>
      </c>
      <c r="AO367" s="34">
        <f t="shared" si="122"/>
        <v>0</v>
      </c>
      <c r="AP367" s="34">
        <f t="shared" si="123"/>
        <v>0</v>
      </c>
      <c r="AQ367" s="34">
        <f t="shared" si="124"/>
        <v>0</v>
      </c>
      <c r="AR367" s="6">
        <f>AN367*Dati!$B$21+AO367*Dati!$B$22+AP367*Dati!$B$23+AQ367*Dati!$B$24</f>
        <v>2000</v>
      </c>
    </row>
    <row r="368" spans="1:44" x14ac:dyDescent="0.25">
      <c r="A368" s="49"/>
      <c r="B368" s="11">
        <f t="shared" si="130"/>
        <v>366</v>
      </c>
      <c r="C368" s="3">
        <f t="shared" si="131"/>
        <v>8784079.0666666627</v>
      </c>
      <c r="D368" s="3">
        <f t="shared" si="132"/>
        <v>41380</v>
      </c>
      <c r="E368" s="3">
        <f>IF(D368&gt;0,(IF(D368&lt;Dati!$B$46,D368*Dati!$B$47,Dati!$B$46*Dati!$B$47)+IF(IF(D368-Dati!$B$46&gt;0,D368-Dati!$B$46,0)&lt;(Dati!$C$46-Dati!$B$46),IF(D368-Dati!$B$46&gt;0,D368-Dati!$B$46,0)*Dati!$C$47,(Dati!$C$46-Dati!$B$46)*Dati!$C$47)+IF(IF(D368-Dati!$C$46&gt;0,D368-Dati!$C$46,0)&lt;(Dati!$D$46-Dati!$C$46),IF(D368-Dati!$C$46&gt;0,D368-Dati!$C$46,0)*Dati!$D$47,(Dati!$D$46-Dati!$C$46)*Dati!$D$47)+IF(IF(D368-Dati!$D$46&gt;0,D368-Dati!$D$46,0)&lt;(Dati!$E$46-Dati!$D$46),IF(D368-Dati!$D$46&gt;0,D368-Dati!$D$46,0)*Dati!$E$47,(Dati!$E$46-Dati!$D$46)*Dati!$E$47)+IF(D368-Dati!$E$46&gt;0,D368-Dati!$E$46,0)*Dati!$F$47),0)</f>
        <v>17224.233333333334</v>
      </c>
      <c r="F368" s="3">
        <f t="shared" si="127"/>
        <v>24155.766666666666</v>
      </c>
      <c r="G368" s="39">
        <f t="shared" si="140"/>
        <v>1</v>
      </c>
      <c r="H368" s="39">
        <f t="shared" si="140"/>
        <v>0</v>
      </c>
      <c r="I368" s="39">
        <f t="shared" si="140"/>
        <v>0</v>
      </c>
      <c r="J368" s="39">
        <f t="shared" si="140"/>
        <v>0</v>
      </c>
      <c r="K368" s="37">
        <f>G368*Dati!$F$9+H368*Dati!$F$10+I368*Dati!$F$11+Simulazione!J368*Dati!$F$12</f>
        <v>450</v>
      </c>
      <c r="L368" s="37">
        <f>G368*Dati!$H$9+H368*Dati!$H$10+I368*Dati!$H$11+Simulazione!J368*Dati!$H$12</f>
        <v>1</v>
      </c>
      <c r="M368" s="9">
        <f>G368*Dati!$E$9+H368*Dati!$E$10+I368*Dati!$E$11+Simulazione!J368*Dati!$E$12</f>
        <v>8000</v>
      </c>
      <c r="N368" s="9">
        <f>IF(G368-G367=0,0,(G368-G367)*Dati!$J$9)+IF(H368-H367=0,0,(H368-H367)*Dati!$J$10)+IF(I368-I367=0,0,(I368-I367)*Dati!$J$11)+IF(J368-J367=0,0,(J368-J367)*Dati!$J$12)</f>
        <v>0</v>
      </c>
      <c r="O368" s="34">
        <f t="shared" si="141"/>
        <v>0</v>
      </c>
      <c r="P368" s="34">
        <f t="shared" si="141"/>
        <v>0</v>
      </c>
      <c r="Q368" s="34">
        <f t="shared" si="141"/>
        <v>0</v>
      </c>
      <c r="R368" s="34">
        <f t="shared" si="141"/>
        <v>1</v>
      </c>
      <c r="S368" s="40">
        <f t="shared" si="128"/>
        <v>1</v>
      </c>
      <c r="T368" s="43">
        <f t="shared" si="129"/>
        <v>1</v>
      </c>
      <c r="U368" s="3">
        <f>O368*Dati!$B$3+Simulazione!P368*Dati!$B$4+Simulazione!Q368*Dati!$B$5+Simulazione!R368*Dati!$B$6</f>
        <v>40000</v>
      </c>
      <c r="V368" s="35">
        <f>IF(R368*Dati!$Q$6&lt;K368,R368*Dati!$Q$6,K368)</f>
        <v>108</v>
      </c>
      <c r="W368" s="35">
        <f>IF(R368*Dati!$P$6+SUM(V368:V368)&lt;K368,R368*Dati!$P$6,K368-SUM(V368:V368))</f>
        <v>132</v>
      </c>
      <c r="X368" s="35">
        <f>IF(R368*Dati!$O$6+SUM(V368:W368)&lt;K368,R368*Dati!$O$6,K368-SUM(V368:W368))</f>
        <v>0</v>
      </c>
      <c r="Y368" s="35">
        <f>IF(R368*Dati!$N$6+SUM(V368:X368)&lt;K368,R368*Dati!$N$6,K368-SUM(V368:X368))</f>
        <v>0</v>
      </c>
      <c r="Z368" s="35">
        <f>IF($Q368*Dati!$Q$5+SUM(V368:Y368)&lt;$K368,$Q368*Dati!$Q$5,$K368-SUM(V368:Y368))</f>
        <v>0</v>
      </c>
      <c r="AA368" s="35">
        <f>IF($Q368*Dati!$P$5+SUM(V368:Z368)&lt;$K368,$Q368*Dati!$P$5,$K368-SUM(V368:Z368))</f>
        <v>0</v>
      </c>
      <c r="AB368" s="35">
        <f>IF($Q368*Dati!$O$5+SUM(V368:AA368)&lt;$K368,$Q368*Dati!$O$5,$K368-SUM(V368:AA368))</f>
        <v>0</v>
      </c>
      <c r="AC368" s="35">
        <f>IF($Q368*Dati!$N$5+SUM(V368:AB368)&lt;$K368,$Q368*Dati!$N$5,$K368-SUM(V368:AB368))</f>
        <v>0</v>
      </c>
      <c r="AD368" s="35">
        <f>IF($P368*Dati!$Q$4+SUM(V368:AC368)&lt;$K368,$P368*Dati!$Q$4,$K368-SUM(V368:AC368))</f>
        <v>0</v>
      </c>
      <c r="AE368" s="35">
        <f>IF($P368*Dati!$P$4+SUM(V368:AD368)&lt;$K368,$P368*Dati!$P$4,$K368-SUM(V368:AD368))</f>
        <v>0</v>
      </c>
      <c r="AF368" s="35">
        <f>IF($P368*Dati!$O$4+SUM(V368:AE368)&lt;$K368,$P368*Dati!$O$4,$K368-SUM(V368:AE368))</f>
        <v>0</v>
      </c>
      <c r="AG368" s="35">
        <f>IF($P368*Dati!$N$4+SUM(V368:AF368)&lt;$K368,$P368*Dati!$N$4,$K368-SUM(V368:AF368))</f>
        <v>0</v>
      </c>
      <c r="AH368" s="35">
        <f>IF($O368*Dati!$Q$3+SUM(V368:AG368)&lt;$K368,$O368*Dati!$Q$3,$K368-SUM(V368:AG368))</f>
        <v>0</v>
      </c>
      <c r="AI368" s="35">
        <f>IF($O368*Dati!$P$3+SUM(V368:AH368)&lt;$K368,$O368*Dati!$P$3,$K368-SUM(V368:AH368))</f>
        <v>0</v>
      </c>
      <c r="AJ368" s="35">
        <f>IF($O368*Dati!$O$3+SUM(V368:AI368)&lt;$K368,$O368*Dati!$O$3,$K368-SUM(V368:AI368))</f>
        <v>0</v>
      </c>
      <c r="AK368" s="35">
        <f>IF($O368*Dati!$N$3+SUM(V368:AJ368)&lt;$K368,$O368*Dati!$N$3,$K368-SUM(V368:AJ368))</f>
        <v>0</v>
      </c>
      <c r="AL368" s="35">
        <f t="shared" si="120"/>
        <v>240</v>
      </c>
      <c r="AM368" s="3">
        <f>(V368*Dati!$U$6+W368*Dati!$T$6+X368*Dati!$S$6+Y368*Dati!$R$6)+(Z368*Dati!$U$5+AA368*Dati!$T$5+AB368*Dati!$S$5+AC368*Dati!$R$5)+(AD368*Dati!$U$4+AE368*Dati!$T$4+AF368*Dati!$S$4+AG368*Dati!$R$4)+(AH368*Dati!$U$3+AI368*Dati!$T$3+AJ368*Dati!$S$3+AK368*Dati!$R$3)</f>
        <v>91380</v>
      </c>
      <c r="AN368" s="34">
        <f t="shared" si="121"/>
        <v>1</v>
      </c>
      <c r="AO368" s="34">
        <f t="shared" si="122"/>
        <v>0</v>
      </c>
      <c r="AP368" s="34">
        <f t="shared" si="123"/>
        <v>0</v>
      </c>
      <c r="AQ368" s="34">
        <f t="shared" si="124"/>
        <v>0</v>
      </c>
      <c r="AR368" s="6">
        <f>AN368*Dati!$B$21+AO368*Dati!$B$22+AP368*Dati!$B$23+AQ368*Dati!$B$24</f>
        <v>2000</v>
      </c>
    </row>
    <row r="369" spans="1:44" x14ac:dyDescent="0.25">
      <c r="A369" s="49"/>
      <c r="B369" s="11">
        <f t="shared" si="130"/>
        <v>367</v>
      </c>
      <c r="C369" s="3">
        <f t="shared" si="131"/>
        <v>8808234.8333333302</v>
      </c>
      <c r="D369" s="3">
        <f t="shared" si="132"/>
        <v>41380</v>
      </c>
      <c r="E369" s="3">
        <f>IF(D369&gt;0,(IF(D369&lt;Dati!$B$46,D369*Dati!$B$47,Dati!$B$46*Dati!$B$47)+IF(IF(D369-Dati!$B$46&gt;0,D369-Dati!$B$46,0)&lt;(Dati!$C$46-Dati!$B$46),IF(D369-Dati!$B$46&gt;0,D369-Dati!$B$46,0)*Dati!$C$47,(Dati!$C$46-Dati!$B$46)*Dati!$C$47)+IF(IF(D369-Dati!$C$46&gt;0,D369-Dati!$C$46,0)&lt;(Dati!$D$46-Dati!$C$46),IF(D369-Dati!$C$46&gt;0,D369-Dati!$C$46,0)*Dati!$D$47,(Dati!$D$46-Dati!$C$46)*Dati!$D$47)+IF(IF(D369-Dati!$D$46&gt;0,D369-Dati!$D$46,0)&lt;(Dati!$E$46-Dati!$D$46),IF(D369-Dati!$D$46&gt;0,D369-Dati!$D$46,0)*Dati!$E$47,(Dati!$E$46-Dati!$D$46)*Dati!$E$47)+IF(D369-Dati!$E$46&gt;0,D369-Dati!$E$46,0)*Dati!$F$47),0)</f>
        <v>17224.233333333334</v>
      </c>
      <c r="F369" s="3">
        <f t="shared" si="127"/>
        <v>24155.766666666666</v>
      </c>
      <c r="G369" s="39">
        <f t="shared" si="140"/>
        <v>1</v>
      </c>
      <c r="H369" s="39">
        <f t="shared" si="140"/>
        <v>0</v>
      </c>
      <c r="I369" s="39">
        <f t="shared" si="140"/>
        <v>0</v>
      </c>
      <c r="J369" s="39">
        <f t="shared" si="140"/>
        <v>0</v>
      </c>
      <c r="K369" s="37">
        <f>G369*Dati!$F$9+H369*Dati!$F$10+I369*Dati!$F$11+Simulazione!J369*Dati!$F$12</f>
        <v>450</v>
      </c>
      <c r="L369" s="37">
        <f>G369*Dati!$H$9+H369*Dati!$H$10+I369*Dati!$H$11+Simulazione!J369*Dati!$H$12</f>
        <v>1</v>
      </c>
      <c r="M369" s="9">
        <f>G369*Dati!$E$9+H369*Dati!$E$10+I369*Dati!$E$11+Simulazione!J369*Dati!$E$12</f>
        <v>8000</v>
      </c>
      <c r="N369" s="9">
        <f>IF(G369-G368=0,0,(G369-G368)*Dati!$J$9)+IF(H369-H368=0,0,(H369-H368)*Dati!$J$10)+IF(I369-I368=0,0,(I369-I368)*Dati!$J$11)+IF(J369-J368=0,0,(J369-J368)*Dati!$J$12)</f>
        <v>0</v>
      </c>
      <c r="O369" s="34">
        <f t="shared" si="141"/>
        <v>0</v>
      </c>
      <c r="P369" s="34">
        <f t="shared" si="141"/>
        <v>0</v>
      </c>
      <c r="Q369" s="34">
        <f t="shared" si="141"/>
        <v>0</v>
      </c>
      <c r="R369" s="34">
        <f t="shared" si="141"/>
        <v>1</v>
      </c>
      <c r="S369" s="40">
        <f t="shared" si="128"/>
        <v>1</v>
      </c>
      <c r="T369" s="43">
        <f t="shared" si="129"/>
        <v>1</v>
      </c>
      <c r="U369" s="3">
        <f>O369*Dati!$B$3+Simulazione!P369*Dati!$B$4+Simulazione!Q369*Dati!$B$5+Simulazione!R369*Dati!$B$6</f>
        <v>40000</v>
      </c>
      <c r="V369" s="35">
        <f>IF(R369*Dati!$Q$6&lt;K369,R369*Dati!$Q$6,K369)</f>
        <v>108</v>
      </c>
      <c r="W369" s="35">
        <f>IF(R369*Dati!$P$6+SUM(V369:V369)&lt;K369,R369*Dati!$P$6,K369-SUM(V369:V369))</f>
        <v>132</v>
      </c>
      <c r="X369" s="35">
        <f>IF(R369*Dati!$O$6+SUM(V369:W369)&lt;K369,R369*Dati!$O$6,K369-SUM(V369:W369))</f>
        <v>0</v>
      </c>
      <c r="Y369" s="35">
        <f>IF(R369*Dati!$N$6+SUM(V369:X369)&lt;K369,R369*Dati!$N$6,K369-SUM(V369:X369))</f>
        <v>0</v>
      </c>
      <c r="Z369" s="35">
        <f>IF($Q369*Dati!$Q$5+SUM(V369:Y369)&lt;$K369,$Q369*Dati!$Q$5,$K369-SUM(V369:Y369))</f>
        <v>0</v>
      </c>
      <c r="AA369" s="35">
        <f>IF($Q369*Dati!$P$5+SUM(V369:Z369)&lt;$K369,$Q369*Dati!$P$5,$K369-SUM(V369:Z369))</f>
        <v>0</v>
      </c>
      <c r="AB369" s="35">
        <f>IF($Q369*Dati!$O$5+SUM(V369:AA369)&lt;$K369,$Q369*Dati!$O$5,$K369-SUM(V369:AA369))</f>
        <v>0</v>
      </c>
      <c r="AC369" s="35">
        <f>IF($Q369*Dati!$N$5+SUM(V369:AB369)&lt;$K369,$Q369*Dati!$N$5,$K369-SUM(V369:AB369))</f>
        <v>0</v>
      </c>
      <c r="AD369" s="35">
        <f>IF($P369*Dati!$Q$4+SUM(V369:AC369)&lt;$K369,$P369*Dati!$Q$4,$K369-SUM(V369:AC369))</f>
        <v>0</v>
      </c>
      <c r="AE369" s="35">
        <f>IF($P369*Dati!$P$4+SUM(V369:AD369)&lt;$K369,$P369*Dati!$P$4,$K369-SUM(V369:AD369))</f>
        <v>0</v>
      </c>
      <c r="AF369" s="35">
        <f>IF($P369*Dati!$O$4+SUM(V369:AE369)&lt;$K369,$P369*Dati!$O$4,$K369-SUM(V369:AE369))</f>
        <v>0</v>
      </c>
      <c r="AG369" s="35">
        <f>IF($P369*Dati!$N$4+SUM(V369:AF369)&lt;$K369,$P369*Dati!$N$4,$K369-SUM(V369:AF369))</f>
        <v>0</v>
      </c>
      <c r="AH369" s="35">
        <f>IF($O369*Dati!$Q$3+SUM(V369:AG369)&lt;$K369,$O369*Dati!$Q$3,$K369-SUM(V369:AG369))</f>
        <v>0</v>
      </c>
      <c r="AI369" s="35">
        <f>IF($O369*Dati!$P$3+SUM(V369:AH369)&lt;$K369,$O369*Dati!$P$3,$K369-SUM(V369:AH369))</f>
        <v>0</v>
      </c>
      <c r="AJ369" s="35">
        <f>IF($O369*Dati!$O$3+SUM(V369:AI369)&lt;$K369,$O369*Dati!$O$3,$K369-SUM(V369:AI369))</f>
        <v>0</v>
      </c>
      <c r="AK369" s="35">
        <f>IF($O369*Dati!$N$3+SUM(V369:AJ369)&lt;$K369,$O369*Dati!$N$3,$K369-SUM(V369:AJ369))</f>
        <v>0</v>
      </c>
      <c r="AL369" s="35">
        <f t="shared" si="120"/>
        <v>240</v>
      </c>
      <c r="AM369" s="3">
        <f>(V369*Dati!$U$6+W369*Dati!$T$6+X369*Dati!$S$6+Y369*Dati!$R$6)+(Z369*Dati!$U$5+AA369*Dati!$T$5+AB369*Dati!$S$5+AC369*Dati!$R$5)+(AD369*Dati!$U$4+AE369*Dati!$T$4+AF369*Dati!$S$4+AG369*Dati!$R$4)+(AH369*Dati!$U$3+AI369*Dati!$T$3+AJ369*Dati!$S$3+AK369*Dati!$R$3)</f>
        <v>91380</v>
      </c>
      <c r="AN369" s="34">
        <f t="shared" si="121"/>
        <v>1</v>
      </c>
      <c r="AO369" s="34">
        <f t="shared" si="122"/>
        <v>0</v>
      </c>
      <c r="AP369" s="34">
        <f t="shared" si="123"/>
        <v>0</v>
      </c>
      <c r="AQ369" s="34">
        <f t="shared" si="124"/>
        <v>0</v>
      </c>
      <c r="AR369" s="6">
        <f>AN369*Dati!$B$21+AO369*Dati!$B$22+AP369*Dati!$B$23+AQ369*Dati!$B$24</f>
        <v>2000</v>
      </c>
    </row>
    <row r="370" spans="1:44" x14ac:dyDescent="0.25">
      <c r="A370" s="49"/>
      <c r="B370" s="11">
        <f t="shared" si="130"/>
        <v>368</v>
      </c>
      <c r="C370" s="3">
        <f t="shared" si="131"/>
        <v>8832390.5999999978</v>
      </c>
      <c r="D370" s="3">
        <f t="shared" si="132"/>
        <v>41380</v>
      </c>
      <c r="E370" s="3">
        <f>IF(D370&gt;0,(IF(D370&lt;Dati!$B$46,D370*Dati!$B$47,Dati!$B$46*Dati!$B$47)+IF(IF(D370-Dati!$B$46&gt;0,D370-Dati!$B$46,0)&lt;(Dati!$C$46-Dati!$B$46),IF(D370-Dati!$B$46&gt;0,D370-Dati!$B$46,0)*Dati!$C$47,(Dati!$C$46-Dati!$B$46)*Dati!$C$47)+IF(IF(D370-Dati!$C$46&gt;0,D370-Dati!$C$46,0)&lt;(Dati!$D$46-Dati!$C$46),IF(D370-Dati!$C$46&gt;0,D370-Dati!$C$46,0)*Dati!$D$47,(Dati!$D$46-Dati!$C$46)*Dati!$D$47)+IF(IF(D370-Dati!$D$46&gt;0,D370-Dati!$D$46,0)&lt;(Dati!$E$46-Dati!$D$46),IF(D370-Dati!$D$46&gt;0,D370-Dati!$D$46,0)*Dati!$E$47,(Dati!$E$46-Dati!$D$46)*Dati!$E$47)+IF(D370-Dati!$E$46&gt;0,D370-Dati!$E$46,0)*Dati!$F$47),0)</f>
        <v>17224.233333333334</v>
      </c>
      <c r="F370" s="3">
        <f t="shared" si="127"/>
        <v>24155.766666666666</v>
      </c>
      <c r="G370" s="39">
        <f t="shared" si="140"/>
        <v>1</v>
      </c>
      <c r="H370" s="39">
        <f t="shared" si="140"/>
        <v>0</v>
      </c>
      <c r="I370" s="39">
        <f t="shared" si="140"/>
        <v>0</v>
      </c>
      <c r="J370" s="39">
        <f t="shared" si="140"/>
        <v>0</v>
      </c>
      <c r="K370" s="37">
        <f>G370*Dati!$F$9+H370*Dati!$F$10+I370*Dati!$F$11+Simulazione!J370*Dati!$F$12</f>
        <v>450</v>
      </c>
      <c r="L370" s="37">
        <f>G370*Dati!$H$9+H370*Dati!$H$10+I370*Dati!$H$11+Simulazione!J370*Dati!$H$12</f>
        <v>1</v>
      </c>
      <c r="M370" s="9">
        <f>G370*Dati!$E$9+H370*Dati!$E$10+I370*Dati!$E$11+Simulazione!J370*Dati!$E$12</f>
        <v>8000</v>
      </c>
      <c r="N370" s="9">
        <f>IF(G370-G369=0,0,(G370-G369)*Dati!$J$9)+IF(H370-H369=0,0,(H370-H369)*Dati!$J$10)+IF(I370-I369=0,0,(I370-I369)*Dati!$J$11)+IF(J370-J369=0,0,(J370-J369)*Dati!$J$12)</f>
        <v>0</v>
      </c>
      <c r="O370" s="34">
        <f t="shared" si="141"/>
        <v>0</v>
      </c>
      <c r="P370" s="34">
        <f t="shared" si="141"/>
        <v>0</v>
      </c>
      <c r="Q370" s="34">
        <f t="shared" si="141"/>
        <v>0</v>
      </c>
      <c r="R370" s="34">
        <f t="shared" si="141"/>
        <v>1</v>
      </c>
      <c r="S370" s="40">
        <f t="shared" si="128"/>
        <v>1</v>
      </c>
      <c r="T370" s="43">
        <f t="shared" si="129"/>
        <v>1</v>
      </c>
      <c r="U370" s="3">
        <f>O370*Dati!$B$3+Simulazione!P370*Dati!$B$4+Simulazione!Q370*Dati!$B$5+Simulazione!R370*Dati!$B$6</f>
        <v>40000</v>
      </c>
      <c r="V370" s="35">
        <f>IF(R370*Dati!$Q$6&lt;K370,R370*Dati!$Q$6,K370)</f>
        <v>108</v>
      </c>
      <c r="W370" s="35">
        <f>IF(R370*Dati!$P$6+SUM(V370:V370)&lt;K370,R370*Dati!$P$6,K370-SUM(V370:V370))</f>
        <v>132</v>
      </c>
      <c r="X370" s="35">
        <f>IF(R370*Dati!$O$6+SUM(V370:W370)&lt;K370,R370*Dati!$O$6,K370-SUM(V370:W370))</f>
        <v>0</v>
      </c>
      <c r="Y370" s="35">
        <f>IF(R370*Dati!$N$6+SUM(V370:X370)&lt;K370,R370*Dati!$N$6,K370-SUM(V370:X370))</f>
        <v>0</v>
      </c>
      <c r="Z370" s="35">
        <f>IF($Q370*Dati!$Q$5+SUM(V370:Y370)&lt;$K370,$Q370*Dati!$Q$5,$K370-SUM(V370:Y370))</f>
        <v>0</v>
      </c>
      <c r="AA370" s="35">
        <f>IF($Q370*Dati!$P$5+SUM(V370:Z370)&lt;$K370,$Q370*Dati!$P$5,$K370-SUM(V370:Z370))</f>
        <v>0</v>
      </c>
      <c r="AB370" s="35">
        <f>IF($Q370*Dati!$O$5+SUM(V370:AA370)&lt;$K370,$Q370*Dati!$O$5,$K370-SUM(V370:AA370))</f>
        <v>0</v>
      </c>
      <c r="AC370" s="35">
        <f>IF($Q370*Dati!$N$5+SUM(V370:AB370)&lt;$K370,$Q370*Dati!$N$5,$K370-SUM(V370:AB370))</f>
        <v>0</v>
      </c>
      <c r="AD370" s="35">
        <f>IF($P370*Dati!$Q$4+SUM(V370:AC370)&lt;$K370,$P370*Dati!$Q$4,$K370-SUM(V370:AC370))</f>
        <v>0</v>
      </c>
      <c r="AE370" s="35">
        <f>IF($P370*Dati!$P$4+SUM(V370:AD370)&lt;$K370,$P370*Dati!$P$4,$K370-SUM(V370:AD370))</f>
        <v>0</v>
      </c>
      <c r="AF370" s="35">
        <f>IF($P370*Dati!$O$4+SUM(V370:AE370)&lt;$K370,$P370*Dati!$O$4,$K370-SUM(V370:AE370))</f>
        <v>0</v>
      </c>
      <c r="AG370" s="35">
        <f>IF($P370*Dati!$N$4+SUM(V370:AF370)&lt;$K370,$P370*Dati!$N$4,$K370-SUM(V370:AF370))</f>
        <v>0</v>
      </c>
      <c r="AH370" s="35">
        <f>IF($O370*Dati!$Q$3+SUM(V370:AG370)&lt;$K370,$O370*Dati!$Q$3,$K370-SUM(V370:AG370))</f>
        <v>0</v>
      </c>
      <c r="AI370" s="35">
        <f>IF($O370*Dati!$P$3+SUM(V370:AH370)&lt;$K370,$O370*Dati!$P$3,$K370-SUM(V370:AH370))</f>
        <v>0</v>
      </c>
      <c r="AJ370" s="35">
        <f>IF($O370*Dati!$O$3+SUM(V370:AI370)&lt;$K370,$O370*Dati!$O$3,$K370-SUM(V370:AI370))</f>
        <v>0</v>
      </c>
      <c r="AK370" s="35">
        <f>IF($O370*Dati!$N$3+SUM(V370:AJ370)&lt;$K370,$O370*Dati!$N$3,$K370-SUM(V370:AJ370))</f>
        <v>0</v>
      </c>
      <c r="AL370" s="35">
        <f t="shared" si="120"/>
        <v>240</v>
      </c>
      <c r="AM370" s="3">
        <f>(V370*Dati!$U$6+W370*Dati!$T$6+X370*Dati!$S$6+Y370*Dati!$R$6)+(Z370*Dati!$U$5+AA370*Dati!$T$5+AB370*Dati!$S$5+AC370*Dati!$R$5)+(AD370*Dati!$U$4+AE370*Dati!$T$4+AF370*Dati!$S$4+AG370*Dati!$R$4)+(AH370*Dati!$U$3+AI370*Dati!$T$3+AJ370*Dati!$S$3+AK370*Dati!$R$3)</f>
        <v>91380</v>
      </c>
      <c r="AN370" s="34">
        <f t="shared" si="121"/>
        <v>1</v>
      </c>
      <c r="AO370" s="34">
        <f t="shared" si="122"/>
        <v>0</v>
      </c>
      <c r="AP370" s="34">
        <f t="shared" si="123"/>
        <v>0</v>
      </c>
      <c r="AQ370" s="34">
        <f t="shared" si="124"/>
        <v>0</v>
      </c>
      <c r="AR370" s="6">
        <f>AN370*Dati!$B$21+AO370*Dati!$B$22+AP370*Dati!$B$23+AQ370*Dati!$B$24</f>
        <v>2000</v>
      </c>
    </row>
    <row r="371" spans="1:44" x14ac:dyDescent="0.25">
      <c r="A371" s="49"/>
      <c r="B371" s="11">
        <f t="shared" si="130"/>
        <v>369</v>
      </c>
      <c r="C371" s="3">
        <f t="shared" si="131"/>
        <v>8856546.3666666653</v>
      </c>
      <c r="D371" s="3">
        <f t="shared" si="132"/>
        <v>41380</v>
      </c>
      <c r="E371" s="3">
        <f>IF(D371&gt;0,(IF(D371&lt;Dati!$B$46,D371*Dati!$B$47,Dati!$B$46*Dati!$B$47)+IF(IF(D371-Dati!$B$46&gt;0,D371-Dati!$B$46,0)&lt;(Dati!$C$46-Dati!$B$46),IF(D371-Dati!$B$46&gt;0,D371-Dati!$B$46,0)*Dati!$C$47,(Dati!$C$46-Dati!$B$46)*Dati!$C$47)+IF(IF(D371-Dati!$C$46&gt;0,D371-Dati!$C$46,0)&lt;(Dati!$D$46-Dati!$C$46),IF(D371-Dati!$C$46&gt;0,D371-Dati!$C$46,0)*Dati!$D$47,(Dati!$D$46-Dati!$C$46)*Dati!$D$47)+IF(IF(D371-Dati!$D$46&gt;0,D371-Dati!$D$46,0)&lt;(Dati!$E$46-Dati!$D$46),IF(D371-Dati!$D$46&gt;0,D371-Dati!$D$46,0)*Dati!$E$47,(Dati!$E$46-Dati!$D$46)*Dati!$E$47)+IF(D371-Dati!$E$46&gt;0,D371-Dati!$E$46,0)*Dati!$F$47),0)</f>
        <v>17224.233333333334</v>
      </c>
      <c r="F371" s="3">
        <f t="shared" si="127"/>
        <v>24155.766666666666</v>
      </c>
      <c r="G371" s="39">
        <f t="shared" si="140"/>
        <v>1</v>
      </c>
      <c r="H371" s="39">
        <f t="shared" si="140"/>
        <v>0</v>
      </c>
      <c r="I371" s="39">
        <f t="shared" si="140"/>
        <v>0</v>
      </c>
      <c r="J371" s="39">
        <f t="shared" si="140"/>
        <v>0</v>
      </c>
      <c r="K371" s="37">
        <f>G371*Dati!$F$9+H371*Dati!$F$10+I371*Dati!$F$11+Simulazione!J371*Dati!$F$12</f>
        <v>450</v>
      </c>
      <c r="L371" s="37">
        <f>G371*Dati!$H$9+H371*Dati!$H$10+I371*Dati!$H$11+Simulazione!J371*Dati!$H$12</f>
        <v>1</v>
      </c>
      <c r="M371" s="9">
        <f>G371*Dati!$E$9+H371*Dati!$E$10+I371*Dati!$E$11+Simulazione!J371*Dati!$E$12</f>
        <v>8000</v>
      </c>
      <c r="N371" s="9">
        <f>IF(G371-G370=0,0,(G371-G370)*Dati!$J$9)+IF(H371-H370=0,0,(H371-H370)*Dati!$J$10)+IF(I371-I370=0,0,(I371-I370)*Dati!$J$11)+IF(J371-J370=0,0,(J371-J370)*Dati!$J$12)</f>
        <v>0</v>
      </c>
      <c r="O371" s="34">
        <f t="shared" si="141"/>
        <v>0</v>
      </c>
      <c r="P371" s="34">
        <f t="shared" si="141"/>
        <v>0</v>
      </c>
      <c r="Q371" s="34">
        <f t="shared" si="141"/>
        <v>0</v>
      </c>
      <c r="R371" s="34">
        <f t="shared" si="141"/>
        <v>1</v>
      </c>
      <c r="S371" s="40">
        <f t="shared" si="128"/>
        <v>1</v>
      </c>
      <c r="T371" s="43">
        <f t="shared" si="129"/>
        <v>1</v>
      </c>
      <c r="U371" s="3">
        <f>O371*Dati!$B$3+Simulazione!P371*Dati!$B$4+Simulazione!Q371*Dati!$B$5+Simulazione!R371*Dati!$B$6</f>
        <v>40000</v>
      </c>
      <c r="V371" s="35">
        <f>IF(R371*Dati!$Q$6&lt;K371,R371*Dati!$Q$6,K371)</f>
        <v>108</v>
      </c>
      <c r="W371" s="35">
        <f>IF(R371*Dati!$P$6+SUM(V371:V371)&lt;K371,R371*Dati!$P$6,K371-SUM(V371:V371))</f>
        <v>132</v>
      </c>
      <c r="X371" s="35">
        <f>IF(R371*Dati!$O$6+SUM(V371:W371)&lt;K371,R371*Dati!$O$6,K371-SUM(V371:W371))</f>
        <v>0</v>
      </c>
      <c r="Y371" s="35">
        <f>IF(R371*Dati!$N$6+SUM(V371:X371)&lt;K371,R371*Dati!$N$6,K371-SUM(V371:X371))</f>
        <v>0</v>
      </c>
      <c r="Z371" s="35">
        <f>IF($Q371*Dati!$Q$5+SUM(V371:Y371)&lt;$K371,$Q371*Dati!$Q$5,$K371-SUM(V371:Y371))</f>
        <v>0</v>
      </c>
      <c r="AA371" s="35">
        <f>IF($Q371*Dati!$P$5+SUM(V371:Z371)&lt;$K371,$Q371*Dati!$P$5,$K371-SUM(V371:Z371))</f>
        <v>0</v>
      </c>
      <c r="AB371" s="35">
        <f>IF($Q371*Dati!$O$5+SUM(V371:AA371)&lt;$K371,$Q371*Dati!$O$5,$K371-SUM(V371:AA371))</f>
        <v>0</v>
      </c>
      <c r="AC371" s="35">
        <f>IF($Q371*Dati!$N$5+SUM(V371:AB371)&lt;$K371,$Q371*Dati!$N$5,$K371-SUM(V371:AB371))</f>
        <v>0</v>
      </c>
      <c r="AD371" s="35">
        <f>IF($P371*Dati!$Q$4+SUM(V371:AC371)&lt;$K371,$P371*Dati!$Q$4,$K371-SUM(V371:AC371))</f>
        <v>0</v>
      </c>
      <c r="AE371" s="35">
        <f>IF($P371*Dati!$P$4+SUM(V371:AD371)&lt;$K371,$P371*Dati!$P$4,$K371-SUM(V371:AD371))</f>
        <v>0</v>
      </c>
      <c r="AF371" s="35">
        <f>IF($P371*Dati!$O$4+SUM(V371:AE371)&lt;$K371,$P371*Dati!$O$4,$K371-SUM(V371:AE371))</f>
        <v>0</v>
      </c>
      <c r="AG371" s="35">
        <f>IF($P371*Dati!$N$4+SUM(V371:AF371)&lt;$K371,$P371*Dati!$N$4,$K371-SUM(V371:AF371))</f>
        <v>0</v>
      </c>
      <c r="AH371" s="35">
        <f>IF($O371*Dati!$Q$3+SUM(V371:AG371)&lt;$K371,$O371*Dati!$Q$3,$K371-SUM(V371:AG371))</f>
        <v>0</v>
      </c>
      <c r="AI371" s="35">
        <f>IF($O371*Dati!$P$3+SUM(V371:AH371)&lt;$K371,$O371*Dati!$P$3,$K371-SUM(V371:AH371))</f>
        <v>0</v>
      </c>
      <c r="AJ371" s="35">
        <f>IF($O371*Dati!$O$3+SUM(V371:AI371)&lt;$K371,$O371*Dati!$O$3,$K371-SUM(V371:AI371))</f>
        <v>0</v>
      </c>
      <c r="AK371" s="35">
        <f>IF($O371*Dati!$N$3+SUM(V371:AJ371)&lt;$K371,$O371*Dati!$N$3,$K371-SUM(V371:AJ371))</f>
        <v>0</v>
      </c>
      <c r="AL371" s="35">
        <f t="shared" si="120"/>
        <v>240</v>
      </c>
      <c r="AM371" s="3">
        <f>(V371*Dati!$U$6+W371*Dati!$T$6+X371*Dati!$S$6+Y371*Dati!$R$6)+(Z371*Dati!$U$5+AA371*Dati!$T$5+AB371*Dati!$S$5+AC371*Dati!$R$5)+(AD371*Dati!$U$4+AE371*Dati!$T$4+AF371*Dati!$S$4+AG371*Dati!$R$4)+(AH371*Dati!$U$3+AI371*Dati!$T$3+AJ371*Dati!$S$3+AK371*Dati!$R$3)</f>
        <v>91380</v>
      </c>
      <c r="AN371" s="34">
        <f t="shared" si="121"/>
        <v>1</v>
      </c>
      <c r="AO371" s="34">
        <f t="shared" si="122"/>
        <v>0</v>
      </c>
      <c r="AP371" s="34">
        <f t="shared" si="123"/>
        <v>0</v>
      </c>
      <c r="AQ371" s="34">
        <f t="shared" si="124"/>
        <v>0</v>
      </c>
      <c r="AR371" s="6">
        <f>AN371*Dati!$B$21+AO371*Dati!$B$22+AP371*Dati!$B$23+AQ371*Dati!$B$24</f>
        <v>2000</v>
      </c>
    </row>
    <row r="372" spans="1:44" x14ac:dyDescent="0.25">
      <c r="A372" s="49"/>
      <c r="B372" s="11">
        <f t="shared" si="130"/>
        <v>370</v>
      </c>
      <c r="C372" s="3">
        <f t="shared" si="131"/>
        <v>8880702.1333333328</v>
      </c>
      <c r="D372" s="3">
        <f t="shared" si="132"/>
        <v>41380</v>
      </c>
      <c r="E372" s="3">
        <f>IF(D372&gt;0,(IF(D372&lt;Dati!$B$46,D372*Dati!$B$47,Dati!$B$46*Dati!$B$47)+IF(IF(D372-Dati!$B$46&gt;0,D372-Dati!$B$46,0)&lt;(Dati!$C$46-Dati!$B$46),IF(D372-Dati!$B$46&gt;0,D372-Dati!$B$46,0)*Dati!$C$47,(Dati!$C$46-Dati!$B$46)*Dati!$C$47)+IF(IF(D372-Dati!$C$46&gt;0,D372-Dati!$C$46,0)&lt;(Dati!$D$46-Dati!$C$46),IF(D372-Dati!$C$46&gt;0,D372-Dati!$C$46,0)*Dati!$D$47,(Dati!$D$46-Dati!$C$46)*Dati!$D$47)+IF(IF(D372-Dati!$D$46&gt;0,D372-Dati!$D$46,0)&lt;(Dati!$E$46-Dati!$D$46),IF(D372-Dati!$D$46&gt;0,D372-Dati!$D$46,0)*Dati!$E$47,(Dati!$E$46-Dati!$D$46)*Dati!$E$47)+IF(D372-Dati!$E$46&gt;0,D372-Dati!$E$46,0)*Dati!$F$47),0)</f>
        <v>17224.233333333334</v>
      </c>
      <c r="F372" s="3">
        <f t="shared" si="127"/>
        <v>24155.766666666666</v>
      </c>
      <c r="G372" s="39">
        <f t="shared" si="140"/>
        <v>1</v>
      </c>
      <c r="H372" s="39">
        <f t="shared" si="140"/>
        <v>0</v>
      </c>
      <c r="I372" s="39">
        <f t="shared" si="140"/>
        <v>0</v>
      </c>
      <c r="J372" s="39">
        <f t="shared" si="140"/>
        <v>0</v>
      </c>
      <c r="K372" s="37">
        <f>G372*Dati!$F$9+H372*Dati!$F$10+I372*Dati!$F$11+Simulazione!J372*Dati!$F$12</f>
        <v>450</v>
      </c>
      <c r="L372" s="37">
        <f>G372*Dati!$H$9+H372*Dati!$H$10+I372*Dati!$H$11+Simulazione!J372*Dati!$H$12</f>
        <v>1</v>
      </c>
      <c r="M372" s="9">
        <f>G372*Dati!$E$9+H372*Dati!$E$10+I372*Dati!$E$11+Simulazione!J372*Dati!$E$12</f>
        <v>8000</v>
      </c>
      <c r="N372" s="9">
        <f>IF(G372-G371=0,0,(G372-G371)*Dati!$J$9)+IF(H372-H371=0,0,(H372-H371)*Dati!$J$10)+IF(I372-I371=0,0,(I372-I371)*Dati!$J$11)+IF(J372-J371=0,0,(J372-J371)*Dati!$J$12)</f>
        <v>0</v>
      </c>
      <c r="O372" s="34">
        <f t="shared" si="141"/>
        <v>0</v>
      </c>
      <c r="P372" s="34">
        <f t="shared" si="141"/>
        <v>0</v>
      </c>
      <c r="Q372" s="34">
        <f t="shared" si="141"/>
        <v>0</v>
      </c>
      <c r="R372" s="34">
        <f t="shared" si="141"/>
        <v>1</v>
      </c>
      <c r="S372" s="40">
        <f t="shared" si="128"/>
        <v>1</v>
      </c>
      <c r="T372" s="43">
        <f t="shared" si="129"/>
        <v>1</v>
      </c>
      <c r="U372" s="3">
        <f>O372*Dati!$B$3+Simulazione!P372*Dati!$B$4+Simulazione!Q372*Dati!$B$5+Simulazione!R372*Dati!$B$6</f>
        <v>40000</v>
      </c>
      <c r="V372" s="35">
        <f>IF(R372*Dati!$Q$6&lt;K372,R372*Dati!$Q$6,K372)</f>
        <v>108</v>
      </c>
      <c r="W372" s="35">
        <f>IF(R372*Dati!$P$6+SUM(V372:V372)&lt;K372,R372*Dati!$P$6,K372-SUM(V372:V372))</f>
        <v>132</v>
      </c>
      <c r="X372" s="35">
        <f>IF(R372*Dati!$O$6+SUM(V372:W372)&lt;K372,R372*Dati!$O$6,K372-SUM(V372:W372))</f>
        <v>0</v>
      </c>
      <c r="Y372" s="35">
        <f>IF(R372*Dati!$N$6+SUM(V372:X372)&lt;K372,R372*Dati!$N$6,K372-SUM(V372:X372))</f>
        <v>0</v>
      </c>
      <c r="Z372" s="35">
        <f>IF($Q372*Dati!$Q$5+SUM(V372:Y372)&lt;$K372,$Q372*Dati!$Q$5,$K372-SUM(V372:Y372))</f>
        <v>0</v>
      </c>
      <c r="AA372" s="35">
        <f>IF($Q372*Dati!$P$5+SUM(V372:Z372)&lt;$K372,$Q372*Dati!$P$5,$K372-SUM(V372:Z372))</f>
        <v>0</v>
      </c>
      <c r="AB372" s="35">
        <f>IF($Q372*Dati!$O$5+SUM(V372:AA372)&lt;$K372,$Q372*Dati!$O$5,$K372-SUM(V372:AA372))</f>
        <v>0</v>
      </c>
      <c r="AC372" s="35">
        <f>IF($Q372*Dati!$N$5+SUM(V372:AB372)&lt;$K372,$Q372*Dati!$N$5,$K372-SUM(V372:AB372))</f>
        <v>0</v>
      </c>
      <c r="AD372" s="35">
        <f>IF($P372*Dati!$Q$4+SUM(V372:AC372)&lt;$K372,$P372*Dati!$Q$4,$K372-SUM(V372:AC372))</f>
        <v>0</v>
      </c>
      <c r="AE372" s="35">
        <f>IF($P372*Dati!$P$4+SUM(V372:AD372)&lt;$K372,$P372*Dati!$P$4,$K372-SUM(V372:AD372))</f>
        <v>0</v>
      </c>
      <c r="AF372" s="35">
        <f>IF($P372*Dati!$O$4+SUM(V372:AE372)&lt;$K372,$P372*Dati!$O$4,$K372-SUM(V372:AE372))</f>
        <v>0</v>
      </c>
      <c r="AG372" s="35">
        <f>IF($P372*Dati!$N$4+SUM(V372:AF372)&lt;$K372,$P372*Dati!$N$4,$K372-SUM(V372:AF372))</f>
        <v>0</v>
      </c>
      <c r="AH372" s="35">
        <f>IF($O372*Dati!$Q$3+SUM(V372:AG372)&lt;$K372,$O372*Dati!$Q$3,$K372-SUM(V372:AG372))</f>
        <v>0</v>
      </c>
      <c r="AI372" s="35">
        <f>IF($O372*Dati!$P$3+SUM(V372:AH372)&lt;$K372,$O372*Dati!$P$3,$K372-SUM(V372:AH372))</f>
        <v>0</v>
      </c>
      <c r="AJ372" s="35">
        <f>IF($O372*Dati!$O$3+SUM(V372:AI372)&lt;$K372,$O372*Dati!$O$3,$K372-SUM(V372:AI372))</f>
        <v>0</v>
      </c>
      <c r="AK372" s="35">
        <f>IF($O372*Dati!$N$3+SUM(V372:AJ372)&lt;$K372,$O372*Dati!$N$3,$K372-SUM(V372:AJ372))</f>
        <v>0</v>
      </c>
      <c r="AL372" s="35">
        <f t="shared" si="120"/>
        <v>240</v>
      </c>
      <c r="AM372" s="3">
        <f>(V372*Dati!$U$6+W372*Dati!$T$6+X372*Dati!$S$6+Y372*Dati!$R$6)+(Z372*Dati!$U$5+AA372*Dati!$T$5+AB372*Dati!$S$5+AC372*Dati!$R$5)+(AD372*Dati!$U$4+AE372*Dati!$T$4+AF372*Dati!$S$4+AG372*Dati!$R$4)+(AH372*Dati!$U$3+AI372*Dati!$T$3+AJ372*Dati!$S$3+AK372*Dati!$R$3)</f>
        <v>91380</v>
      </c>
      <c r="AN372" s="34">
        <f t="shared" si="121"/>
        <v>1</v>
      </c>
      <c r="AO372" s="34">
        <f t="shared" si="122"/>
        <v>0</v>
      </c>
      <c r="AP372" s="34">
        <f t="shared" si="123"/>
        <v>0</v>
      </c>
      <c r="AQ372" s="34">
        <f t="shared" si="124"/>
        <v>0</v>
      </c>
      <c r="AR372" s="6">
        <f>AN372*Dati!$B$21+AO372*Dati!$B$22+AP372*Dati!$B$23+AQ372*Dati!$B$24</f>
        <v>2000</v>
      </c>
    </row>
    <row r="373" spans="1:44" x14ac:dyDescent="0.25">
      <c r="A373" s="49"/>
      <c r="B373" s="11">
        <f t="shared" si="130"/>
        <v>371</v>
      </c>
      <c r="C373" s="3">
        <f t="shared" si="131"/>
        <v>8904857.9000000004</v>
      </c>
      <c r="D373" s="3">
        <f t="shared" si="132"/>
        <v>41380</v>
      </c>
      <c r="E373" s="3">
        <f>IF(D373&gt;0,(IF(D373&lt;Dati!$B$46,D373*Dati!$B$47,Dati!$B$46*Dati!$B$47)+IF(IF(D373-Dati!$B$46&gt;0,D373-Dati!$B$46,0)&lt;(Dati!$C$46-Dati!$B$46),IF(D373-Dati!$B$46&gt;0,D373-Dati!$B$46,0)*Dati!$C$47,(Dati!$C$46-Dati!$B$46)*Dati!$C$47)+IF(IF(D373-Dati!$C$46&gt;0,D373-Dati!$C$46,0)&lt;(Dati!$D$46-Dati!$C$46),IF(D373-Dati!$C$46&gt;0,D373-Dati!$C$46,0)*Dati!$D$47,(Dati!$D$46-Dati!$C$46)*Dati!$D$47)+IF(IF(D373-Dati!$D$46&gt;0,D373-Dati!$D$46,0)&lt;(Dati!$E$46-Dati!$D$46),IF(D373-Dati!$D$46&gt;0,D373-Dati!$D$46,0)*Dati!$E$47,(Dati!$E$46-Dati!$D$46)*Dati!$E$47)+IF(D373-Dati!$E$46&gt;0,D373-Dati!$E$46,0)*Dati!$F$47),0)</f>
        <v>17224.233333333334</v>
      </c>
      <c r="F373" s="3">
        <f t="shared" si="127"/>
        <v>24155.766666666666</v>
      </c>
      <c r="G373" s="39">
        <f t="shared" ref="G373:J383" si="143">G372</f>
        <v>1</v>
      </c>
      <c r="H373" s="39">
        <f t="shared" si="143"/>
        <v>0</v>
      </c>
      <c r="I373" s="39">
        <f t="shared" si="143"/>
        <v>0</v>
      </c>
      <c r="J373" s="39">
        <f t="shared" si="143"/>
        <v>0</v>
      </c>
      <c r="K373" s="37">
        <f>G373*Dati!$F$9+H373*Dati!$F$10+I373*Dati!$F$11+Simulazione!J373*Dati!$F$12</f>
        <v>450</v>
      </c>
      <c r="L373" s="37">
        <f>G373*Dati!$H$9+H373*Dati!$H$10+I373*Dati!$H$11+Simulazione!J373*Dati!$H$12</f>
        <v>1</v>
      </c>
      <c r="M373" s="9">
        <f>G373*Dati!$E$9+H373*Dati!$E$10+I373*Dati!$E$11+Simulazione!J373*Dati!$E$12</f>
        <v>8000</v>
      </c>
      <c r="N373" s="9">
        <f>IF(G373-G372=0,0,(G373-G372)*Dati!$J$9)+IF(H373-H372=0,0,(H373-H372)*Dati!$J$10)+IF(I373-I372=0,0,(I373-I372)*Dati!$J$11)+IF(J373-J372=0,0,(J373-J372)*Dati!$J$12)</f>
        <v>0</v>
      </c>
      <c r="O373" s="34">
        <f t="shared" si="141"/>
        <v>0</v>
      </c>
      <c r="P373" s="34">
        <f t="shared" si="141"/>
        <v>0</v>
      </c>
      <c r="Q373" s="34">
        <f t="shared" si="141"/>
        <v>0</v>
      </c>
      <c r="R373" s="34">
        <f t="shared" si="141"/>
        <v>1</v>
      </c>
      <c r="S373" s="40">
        <f t="shared" si="128"/>
        <v>1</v>
      </c>
      <c r="T373" s="43">
        <f t="shared" si="129"/>
        <v>1</v>
      </c>
      <c r="U373" s="3">
        <f>O373*Dati!$B$3+Simulazione!P373*Dati!$B$4+Simulazione!Q373*Dati!$B$5+Simulazione!R373*Dati!$B$6</f>
        <v>40000</v>
      </c>
      <c r="V373" s="35">
        <f>IF(R373*Dati!$Q$6&lt;K373,R373*Dati!$Q$6,K373)</f>
        <v>108</v>
      </c>
      <c r="W373" s="35">
        <f>IF(R373*Dati!$P$6+SUM(V373:V373)&lt;K373,R373*Dati!$P$6,K373-SUM(V373:V373))</f>
        <v>132</v>
      </c>
      <c r="X373" s="35">
        <f>IF(R373*Dati!$O$6+SUM(V373:W373)&lt;K373,R373*Dati!$O$6,K373-SUM(V373:W373))</f>
        <v>0</v>
      </c>
      <c r="Y373" s="35">
        <f>IF(R373*Dati!$N$6+SUM(V373:X373)&lt;K373,R373*Dati!$N$6,K373-SUM(V373:X373))</f>
        <v>0</v>
      </c>
      <c r="Z373" s="35">
        <f>IF($Q373*Dati!$Q$5+SUM(V373:Y373)&lt;$K373,$Q373*Dati!$Q$5,$K373-SUM(V373:Y373))</f>
        <v>0</v>
      </c>
      <c r="AA373" s="35">
        <f>IF($Q373*Dati!$P$5+SUM(V373:Z373)&lt;$K373,$Q373*Dati!$P$5,$K373-SUM(V373:Z373))</f>
        <v>0</v>
      </c>
      <c r="AB373" s="35">
        <f>IF($Q373*Dati!$O$5+SUM(V373:AA373)&lt;$K373,$Q373*Dati!$O$5,$K373-SUM(V373:AA373))</f>
        <v>0</v>
      </c>
      <c r="AC373" s="35">
        <f>IF($Q373*Dati!$N$5+SUM(V373:AB373)&lt;$K373,$Q373*Dati!$N$5,$K373-SUM(V373:AB373))</f>
        <v>0</v>
      </c>
      <c r="AD373" s="35">
        <f>IF($P373*Dati!$Q$4+SUM(V373:AC373)&lt;$K373,$P373*Dati!$Q$4,$K373-SUM(V373:AC373))</f>
        <v>0</v>
      </c>
      <c r="AE373" s="35">
        <f>IF($P373*Dati!$P$4+SUM(V373:AD373)&lt;$K373,$P373*Dati!$P$4,$K373-SUM(V373:AD373))</f>
        <v>0</v>
      </c>
      <c r="AF373" s="35">
        <f>IF($P373*Dati!$O$4+SUM(V373:AE373)&lt;$K373,$P373*Dati!$O$4,$K373-SUM(V373:AE373))</f>
        <v>0</v>
      </c>
      <c r="AG373" s="35">
        <f>IF($P373*Dati!$N$4+SUM(V373:AF373)&lt;$K373,$P373*Dati!$N$4,$K373-SUM(V373:AF373))</f>
        <v>0</v>
      </c>
      <c r="AH373" s="35">
        <f>IF($O373*Dati!$Q$3+SUM(V373:AG373)&lt;$K373,$O373*Dati!$Q$3,$K373-SUM(V373:AG373))</f>
        <v>0</v>
      </c>
      <c r="AI373" s="35">
        <f>IF($O373*Dati!$P$3+SUM(V373:AH373)&lt;$K373,$O373*Dati!$P$3,$K373-SUM(V373:AH373))</f>
        <v>0</v>
      </c>
      <c r="AJ373" s="35">
        <f>IF($O373*Dati!$O$3+SUM(V373:AI373)&lt;$K373,$O373*Dati!$O$3,$K373-SUM(V373:AI373))</f>
        <v>0</v>
      </c>
      <c r="AK373" s="35">
        <f>IF($O373*Dati!$N$3+SUM(V373:AJ373)&lt;$K373,$O373*Dati!$N$3,$K373-SUM(V373:AJ373))</f>
        <v>0</v>
      </c>
      <c r="AL373" s="35">
        <f t="shared" ref="AL373:AL383" si="144">SUM(V373:AK373)</f>
        <v>240</v>
      </c>
      <c r="AM373" s="3">
        <f>(V373*Dati!$U$6+W373*Dati!$T$6+X373*Dati!$S$6+Y373*Dati!$R$6)+(Z373*Dati!$U$5+AA373*Dati!$T$5+AB373*Dati!$S$5+AC373*Dati!$R$5)+(AD373*Dati!$U$4+AE373*Dati!$T$4+AF373*Dati!$S$4+AG373*Dati!$R$4)+(AH373*Dati!$U$3+AI373*Dati!$T$3+AJ373*Dati!$S$3+AK373*Dati!$R$3)</f>
        <v>91380</v>
      </c>
      <c r="AN373" s="34">
        <f t="shared" ref="AN373:AN383" si="145">AN372</f>
        <v>1</v>
      </c>
      <c r="AO373" s="34">
        <f t="shared" ref="AO373:AO383" si="146">AO372</f>
        <v>0</v>
      </c>
      <c r="AP373" s="34">
        <f t="shared" ref="AP373:AP383" si="147">AP372</f>
        <v>0</v>
      </c>
      <c r="AQ373" s="34">
        <f t="shared" ref="AQ373:AQ383" si="148">AQ372</f>
        <v>0</v>
      </c>
      <c r="AR373" s="6">
        <f>AN373*Dati!$B$21+AO373*Dati!$B$22+AP373*Dati!$B$23+AQ373*Dati!$B$24</f>
        <v>2000</v>
      </c>
    </row>
    <row r="374" spans="1:44" x14ac:dyDescent="0.25">
      <c r="A374" s="50"/>
      <c r="B374" s="11">
        <f t="shared" si="130"/>
        <v>372</v>
      </c>
      <c r="C374" s="3">
        <f t="shared" si="131"/>
        <v>8929013.6666666679</v>
      </c>
      <c r="D374" s="3">
        <f t="shared" si="132"/>
        <v>41380</v>
      </c>
      <c r="E374" s="3">
        <f>IF(D374&gt;0,(IF(D374&lt;Dati!$B$46,D374*Dati!$B$47,Dati!$B$46*Dati!$B$47)+IF(IF(D374-Dati!$B$46&gt;0,D374-Dati!$B$46,0)&lt;(Dati!$C$46-Dati!$B$46),IF(D374-Dati!$B$46&gt;0,D374-Dati!$B$46,0)*Dati!$C$47,(Dati!$C$46-Dati!$B$46)*Dati!$C$47)+IF(IF(D374-Dati!$C$46&gt;0,D374-Dati!$C$46,0)&lt;(Dati!$D$46-Dati!$C$46),IF(D374-Dati!$C$46&gt;0,D374-Dati!$C$46,0)*Dati!$D$47,(Dati!$D$46-Dati!$C$46)*Dati!$D$47)+IF(IF(D374-Dati!$D$46&gt;0,D374-Dati!$D$46,0)&lt;(Dati!$E$46-Dati!$D$46),IF(D374-Dati!$D$46&gt;0,D374-Dati!$D$46,0)*Dati!$E$47,(Dati!$E$46-Dati!$D$46)*Dati!$E$47)+IF(D374-Dati!$E$46&gt;0,D374-Dati!$E$46,0)*Dati!$F$47),0)</f>
        <v>17224.233333333334</v>
      </c>
      <c r="F374" s="3">
        <f t="shared" si="127"/>
        <v>24155.766666666666</v>
      </c>
      <c r="G374" s="39">
        <f t="shared" si="143"/>
        <v>1</v>
      </c>
      <c r="H374" s="39">
        <f t="shared" si="143"/>
        <v>0</v>
      </c>
      <c r="I374" s="39">
        <f t="shared" si="143"/>
        <v>0</v>
      </c>
      <c r="J374" s="39">
        <f t="shared" si="143"/>
        <v>0</v>
      </c>
      <c r="K374" s="37">
        <f>G374*Dati!$F$9+H374*Dati!$F$10+I374*Dati!$F$11+Simulazione!J374*Dati!$F$12</f>
        <v>450</v>
      </c>
      <c r="L374" s="37">
        <f>G374*Dati!$H$9+H374*Dati!$H$10+I374*Dati!$H$11+Simulazione!J374*Dati!$H$12</f>
        <v>1</v>
      </c>
      <c r="M374" s="9">
        <f>G374*Dati!$E$9+H374*Dati!$E$10+I374*Dati!$E$11+Simulazione!J374*Dati!$E$12</f>
        <v>8000</v>
      </c>
      <c r="N374" s="9">
        <f>IF(G374-G373=0,0,(G374-G373)*Dati!$J$9)+IF(H374-H373=0,0,(H374-H373)*Dati!$J$10)+IF(I374-I373=0,0,(I374-I373)*Dati!$J$11)+IF(J374-J373=0,0,(J374-J373)*Dati!$J$12)</f>
        <v>0</v>
      </c>
      <c r="O374" s="34">
        <f t="shared" ref="O374:R383" si="149">O373</f>
        <v>0</v>
      </c>
      <c r="P374" s="34">
        <f t="shared" si="149"/>
        <v>0</v>
      </c>
      <c r="Q374" s="34">
        <f t="shared" si="149"/>
        <v>0</v>
      </c>
      <c r="R374" s="34">
        <f t="shared" si="149"/>
        <v>1</v>
      </c>
      <c r="S374" s="40">
        <f t="shared" si="128"/>
        <v>1</v>
      </c>
      <c r="T374" s="43">
        <f t="shared" si="129"/>
        <v>1</v>
      </c>
      <c r="U374" s="3">
        <f>O374*Dati!$B$3+Simulazione!P374*Dati!$B$4+Simulazione!Q374*Dati!$B$5+Simulazione!R374*Dati!$B$6</f>
        <v>40000</v>
      </c>
      <c r="V374" s="35">
        <f>IF(R374*Dati!$Q$6&lt;K374,R374*Dati!$Q$6,K374)</f>
        <v>108</v>
      </c>
      <c r="W374" s="35">
        <f>IF(R374*Dati!$P$6+SUM(V374:V374)&lt;K374,R374*Dati!$P$6,K374-SUM(V374:V374))</f>
        <v>132</v>
      </c>
      <c r="X374" s="35">
        <f>IF(R374*Dati!$O$6+SUM(V374:W374)&lt;K374,R374*Dati!$O$6,K374-SUM(V374:W374))</f>
        <v>0</v>
      </c>
      <c r="Y374" s="35">
        <f>IF(R374*Dati!$N$6+SUM(V374:X374)&lt;K374,R374*Dati!$N$6,K374-SUM(V374:X374))</f>
        <v>0</v>
      </c>
      <c r="Z374" s="35">
        <f>IF($Q374*Dati!$Q$5+SUM(V374:Y374)&lt;$K374,$Q374*Dati!$Q$5,$K374-SUM(V374:Y374))</f>
        <v>0</v>
      </c>
      <c r="AA374" s="35">
        <f>IF($Q374*Dati!$P$5+SUM(V374:Z374)&lt;$K374,$Q374*Dati!$P$5,$K374-SUM(V374:Z374))</f>
        <v>0</v>
      </c>
      <c r="AB374" s="35">
        <f>IF($Q374*Dati!$O$5+SUM(V374:AA374)&lt;$K374,$Q374*Dati!$O$5,$K374-SUM(V374:AA374))</f>
        <v>0</v>
      </c>
      <c r="AC374" s="35">
        <f>IF($Q374*Dati!$N$5+SUM(V374:AB374)&lt;$K374,$Q374*Dati!$N$5,$K374-SUM(V374:AB374))</f>
        <v>0</v>
      </c>
      <c r="AD374" s="35">
        <f>IF($P374*Dati!$Q$4+SUM(V374:AC374)&lt;$K374,$P374*Dati!$Q$4,$K374-SUM(V374:AC374))</f>
        <v>0</v>
      </c>
      <c r="AE374" s="35">
        <f>IF($P374*Dati!$P$4+SUM(V374:AD374)&lt;$K374,$P374*Dati!$P$4,$K374-SUM(V374:AD374))</f>
        <v>0</v>
      </c>
      <c r="AF374" s="35">
        <f>IF($P374*Dati!$O$4+SUM(V374:AE374)&lt;$K374,$P374*Dati!$O$4,$K374-SUM(V374:AE374))</f>
        <v>0</v>
      </c>
      <c r="AG374" s="35">
        <f>IF($P374*Dati!$N$4+SUM(V374:AF374)&lt;$K374,$P374*Dati!$N$4,$K374-SUM(V374:AF374))</f>
        <v>0</v>
      </c>
      <c r="AH374" s="35">
        <f>IF($O374*Dati!$Q$3+SUM(V374:AG374)&lt;$K374,$O374*Dati!$Q$3,$K374-SUM(V374:AG374))</f>
        <v>0</v>
      </c>
      <c r="AI374" s="35">
        <f>IF($O374*Dati!$P$3+SUM(V374:AH374)&lt;$K374,$O374*Dati!$P$3,$K374-SUM(V374:AH374))</f>
        <v>0</v>
      </c>
      <c r="AJ374" s="35">
        <f>IF($O374*Dati!$O$3+SUM(V374:AI374)&lt;$K374,$O374*Dati!$O$3,$K374-SUM(V374:AI374))</f>
        <v>0</v>
      </c>
      <c r="AK374" s="35">
        <f>IF($O374*Dati!$N$3+SUM(V374:AJ374)&lt;$K374,$O374*Dati!$N$3,$K374-SUM(V374:AJ374))</f>
        <v>0</v>
      </c>
      <c r="AL374" s="35">
        <f t="shared" si="144"/>
        <v>240</v>
      </c>
      <c r="AM374" s="3">
        <f>(V374*Dati!$U$6+W374*Dati!$T$6+X374*Dati!$S$6+Y374*Dati!$R$6)+(Z374*Dati!$U$5+AA374*Dati!$T$5+AB374*Dati!$S$5+AC374*Dati!$R$5)+(AD374*Dati!$U$4+AE374*Dati!$T$4+AF374*Dati!$S$4+AG374*Dati!$R$4)+(AH374*Dati!$U$3+AI374*Dati!$T$3+AJ374*Dati!$S$3+AK374*Dati!$R$3)</f>
        <v>91380</v>
      </c>
      <c r="AN374" s="34">
        <f t="shared" si="145"/>
        <v>1</v>
      </c>
      <c r="AO374" s="34">
        <f t="shared" si="146"/>
        <v>0</v>
      </c>
      <c r="AP374" s="34">
        <f t="shared" si="147"/>
        <v>0</v>
      </c>
      <c r="AQ374" s="34">
        <f t="shared" si="148"/>
        <v>0</v>
      </c>
      <c r="AR374" s="6">
        <f>AN374*Dati!$B$21+AO374*Dati!$B$22+AP374*Dati!$B$23+AQ374*Dati!$B$24</f>
        <v>2000</v>
      </c>
    </row>
    <row r="375" spans="1:44" ht="15" customHeight="1" x14ac:dyDescent="0.25">
      <c r="A375" s="48">
        <f t="shared" ref="A375" si="150">A363+1</f>
        <v>32</v>
      </c>
      <c r="B375" s="11">
        <f t="shared" si="130"/>
        <v>373</v>
      </c>
      <c r="C375" s="3">
        <f t="shared" si="131"/>
        <v>8953169.4333333354</v>
      </c>
      <c r="D375" s="3">
        <f t="shared" si="132"/>
        <v>41380</v>
      </c>
      <c r="E375" s="3">
        <f>IF(D375&gt;0,(IF(D375&lt;Dati!$B$46,D375*Dati!$B$47,Dati!$B$46*Dati!$B$47)+IF(IF(D375-Dati!$B$46&gt;0,D375-Dati!$B$46,0)&lt;(Dati!$C$46-Dati!$B$46),IF(D375-Dati!$B$46&gt;0,D375-Dati!$B$46,0)*Dati!$C$47,(Dati!$C$46-Dati!$B$46)*Dati!$C$47)+IF(IF(D375-Dati!$C$46&gt;0,D375-Dati!$C$46,0)&lt;(Dati!$D$46-Dati!$C$46),IF(D375-Dati!$C$46&gt;0,D375-Dati!$C$46,0)*Dati!$D$47,(Dati!$D$46-Dati!$C$46)*Dati!$D$47)+IF(IF(D375-Dati!$D$46&gt;0,D375-Dati!$D$46,0)&lt;(Dati!$E$46-Dati!$D$46),IF(D375-Dati!$D$46&gt;0,D375-Dati!$D$46,0)*Dati!$E$47,(Dati!$E$46-Dati!$D$46)*Dati!$E$47)+IF(D375-Dati!$E$46&gt;0,D375-Dati!$E$46,0)*Dati!$F$47),0)</f>
        <v>17224.233333333334</v>
      </c>
      <c r="F375" s="3">
        <f t="shared" si="127"/>
        <v>24155.766666666666</v>
      </c>
      <c r="G375" s="39">
        <f t="shared" si="143"/>
        <v>1</v>
      </c>
      <c r="H375" s="39">
        <f t="shared" si="143"/>
        <v>0</v>
      </c>
      <c r="I375" s="39">
        <f t="shared" si="143"/>
        <v>0</v>
      </c>
      <c r="J375" s="39">
        <f t="shared" si="143"/>
        <v>0</v>
      </c>
      <c r="K375" s="37">
        <f>G375*Dati!$F$9+H375*Dati!$F$10+I375*Dati!$F$11+Simulazione!J375*Dati!$F$12</f>
        <v>450</v>
      </c>
      <c r="L375" s="37">
        <f>G375*Dati!$H$9+H375*Dati!$H$10+I375*Dati!$H$11+Simulazione!J375*Dati!$H$12</f>
        <v>1</v>
      </c>
      <c r="M375" s="9">
        <f>G375*Dati!$E$9+H375*Dati!$E$10+I375*Dati!$E$11+Simulazione!J375*Dati!$E$12</f>
        <v>8000</v>
      </c>
      <c r="N375" s="9">
        <f>IF(G375-G374=0,0,(G375-G374)*Dati!$J$9)+IF(H375-H374=0,0,(H375-H374)*Dati!$J$10)+IF(I375-I374=0,0,(I375-I374)*Dati!$J$11)+IF(J375-J374=0,0,(J375-J374)*Dati!$J$12)</f>
        <v>0</v>
      </c>
      <c r="O375" s="34">
        <f t="shared" si="149"/>
        <v>0</v>
      </c>
      <c r="P375" s="34">
        <f t="shared" si="149"/>
        <v>0</v>
      </c>
      <c r="Q375" s="34">
        <f t="shared" si="149"/>
        <v>0</v>
      </c>
      <c r="R375" s="34">
        <f t="shared" si="149"/>
        <v>1</v>
      </c>
      <c r="S375" s="40">
        <f t="shared" si="128"/>
        <v>1</v>
      </c>
      <c r="T375" s="43">
        <f t="shared" si="129"/>
        <v>1</v>
      </c>
      <c r="U375" s="3">
        <f>O375*Dati!$B$3+Simulazione!P375*Dati!$B$4+Simulazione!Q375*Dati!$B$5+Simulazione!R375*Dati!$B$6</f>
        <v>40000</v>
      </c>
      <c r="V375" s="35">
        <f>IF(R375*Dati!$Q$6&lt;K375,R375*Dati!$Q$6,K375)</f>
        <v>108</v>
      </c>
      <c r="W375" s="35">
        <f>IF(R375*Dati!$P$6+SUM(V375:V375)&lt;K375,R375*Dati!$P$6,K375-SUM(V375:V375))</f>
        <v>132</v>
      </c>
      <c r="X375" s="35">
        <f>IF(R375*Dati!$O$6+SUM(V375:W375)&lt;K375,R375*Dati!$O$6,K375-SUM(V375:W375))</f>
        <v>0</v>
      </c>
      <c r="Y375" s="35">
        <f>IF(R375*Dati!$N$6+SUM(V375:X375)&lt;K375,R375*Dati!$N$6,K375-SUM(V375:X375))</f>
        <v>0</v>
      </c>
      <c r="Z375" s="35">
        <f>IF($Q375*Dati!$Q$5+SUM(V375:Y375)&lt;$K375,$Q375*Dati!$Q$5,$K375-SUM(V375:Y375))</f>
        <v>0</v>
      </c>
      <c r="AA375" s="35">
        <f>IF($Q375*Dati!$P$5+SUM(V375:Z375)&lt;$K375,$Q375*Dati!$P$5,$K375-SUM(V375:Z375))</f>
        <v>0</v>
      </c>
      <c r="AB375" s="35">
        <f>IF($Q375*Dati!$O$5+SUM(V375:AA375)&lt;$K375,$Q375*Dati!$O$5,$K375-SUM(V375:AA375))</f>
        <v>0</v>
      </c>
      <c r="AC375" s="35">
        <f>IF($Q375*Dati!$N$5+SUM(V375:AB375)&lt;$K375,$Q375*Dati!$N$5,$K375-SUM(V375:AB375))</f>
        <v>0</v>
      </c>
      <c r="AD375" s="35">
        <f>IF($P375*Dati!$Q$4+SUM(V375:AC375)&lt;$K375,$P375*Dati!$Q$4,$K375-SUM(V375:AC375))</f>
        <v>0</v>
      </c>
      <c r="AE375" s="35">
        <f>IF($P375*Dati!$P$4+SUM(V375:AD375)&lt;$K375,$P375*Dati!$P$4,$K375-SUM(V375:AD375))</f>
        <v>0</v>
      </c>
      <c r="AF375" s="35">
        <f>IF($P375*Dati!$O$4+SUM(V375:AE375)&lt;$K375,$P375*Dati!$O$4,$K375-SUM(V375:AE375))</f>
        <v>0</v>
      </c>
      <c r="AG375" s="35">
        <f>IF($P375*Dati!$N$4+SUM(V375:AF375)&lt;$K375,$P375*Dati!$N$4,$K375-SUM(V375:AF375))</f>
        <v>0</v>
      </c>
      <c r="AH375" s="35">
        <f>IF($O375*Dati!$Q$3+SUM(V375:AG375)&lt;$K375,$O375*Dati!$Q$3,$K375-SUM(V375:AG375))</f>
        <v>0</v>
      </c>
      <c r="AI375" s="35">
        <f>IF($O375*Dati!$P$3+SUM(V375:AH375)&lt;$K375,$O375*Dati!$P$3,$K375-SUM(V375:AH375))</f>
        <v>0</v>
      </c>
      <c r="AJ375" s="35">
        <f>IF($O375*Dati!$O$3+SUM(V375:AI375)&lt;$K375,$O375*Dati!$O$3,$K375-SUM(V375:AI375))</f>
        <v>0</v>
      </c>
      <c r="AK375" s="35">
        <f>IF($O375*Dati!$N$3+SUM(V375:AJ375)&lt;$K375,$O375*Dati!$N$3,$K375-SUM(V375:AJ375))</f>
        <v>0</v>
      </c>
      <c r="AL375" s="35">
        <f t="shared" si="144"/>
        <v>240</v>
      </c>
      <c r="AM375" s="3">
        <f>(V375*Dati!$U$6+W375*Dati!$T$6+X375*Dati!$S$6+Y375*Dati!$R$6)+(Z375*Dati!$U$5+AA375*Dati!$T$5+AB375*Dati!$S$5+AC375*Dati!$R$5)+(AD375*Dati!$U$4+AE375*Dati!$T$4+AF375*Dati!$S$4+AG375*Dati!$R$4)+(AH375*Dati!$U$3+AI375*Dati!$T$3+AJ375*Dati!$S$3+AK375*Dati!$R$3)</f>
        <v>91380</v>
      </c>
      <c r="AN375" s="34">
        <f t="shared" si="145"/>
        <v>1</v>
      </c>
      <c r="AO375" s="34">
        <f t="shared" si="146"/>
        <v>0</v>
      </c>
      <c r="AP375" s="34">
        <f t="shared" si="147"/>
        <v>0</v>
      </c>
      <c r="AQ375" s="34">
        <f t="shared" si="148"/>
        <v>0</v>
      </c>
      <c r="AR375" s="6">
        <f>AN375*Dati!$B$21+AO375*Dati!$B$22+AP375*Dati!$B$23+AQ375*Dati!$B$24</f>
        <v>2000</v>
      </c>
    </row>
    <row r="376" spans="1:44" x14ac:dyDescent="0.25">
      <c r="A376" s="49"/>
      <c r="B376" s="11">
        <f t="shared" si="130"/>
        <v>374</v>
      </c>
      <c r="C376" s="3">
        <f t="shared" si="131"/>
        <v>8977325.200000003</v>
      </c>
      <c r="D376" s="3">
        <f t="shared" si="132"/>
        <v>41380</v>
      </c>
      <c r="E376" s="3">
        <f>IF(D376&gt;0,(IF(D376&lt;Dati!$B$46,D376*Dati!$B$47,Dati!$B$46*Dati!$B$47)+IF(IF(D376-Dati!$B$46&gt;0,D376-Dati!$B$46,0)&lt;(Dati!$C$46-Dati!$B$46),IF(D376-Dati!$B$46&gt;0,D376-Dati!$B$46,0)*Dati!$C$47,(Dati!$C$46-Dati!$B$46)*Dati!$C$47)+IF(IF(D376-Dati!$C$46&gt;0,D376-Dati!$C$46,0)&lt;(Dati!$D$46-Dati!$C$46),IF(D376-Dati!$C$46&gt;0,D376-Dati!$C$46,0)*Dati!$D$47,(Dati!$D$46-Dati!$C$46)*Dati!$D$47)+IF(IF(D376-Dati!$D$46&gt;0,D376-Dati!$D$46,0)&lt;(Dati!$E$46-Dati!$D$46),IF(D376-Dati!$D$46&gt;0,D376-Dati!$D$46,0)*Dati!$E$47,(Dati!$E$46-Dati!$D$46)*Dati!$E$47)+IF(D376-Dati!$E$46&gt;0,D376-Dati!$E$46,0)*Dati!$F$47),0)</f>
        <v>17224.233333333334</v>
      </c>
      <c r="F376" s="3">
        <f t="shared" si="127"/>
        <v>24155.766666666666</v>
      </c>
      <c r="G376" s="39">
        <f t="shared" si="143"/>
        <v>1</v>
      </c>
      <c r="H376" s="39">
        <f t="shared" si="143"/>
        <v>0</v>
      </c>
      <c r="I376" s="39">
        <f t="shared" si="143"/>
        <v>0</v>
      </c>
      <c r="J376" s="39">
        <f t="shared" si="143"/>
        <v>0</v>
      </c>
      <c r="K376" s="37">
        <f>G376*Dati!$F$9+H376*Dati!$F$10+I376*Dati!$F$11+Simulazione!J376*Dati!$F$12</f>
        <v>450</v>
      </c>
      <c r="L376" s="37">
        <f>G376*Dati!$H$9+H376*Dati!$H$10+I376*Dati!$H$11+Simulazione!J376*Dati!$H$12</f>
        <v>1</v>
      </c>
      <c r="M376" s="9">
        <f>G376*Dati!$E$9+H376*Dati!$E$10+I376*Dati!$E$11+Simulazione!J376*Dati!$E$12</f>
        <v>8000</v>
      </c>
      <c r="N376" s="9">
        <f>IF(G376-G375=0,0,(G376-G375)*Dati!$J$9)+IF(H376-H375=0,0,(H376-H375)*Dati!$J$10)+IF(I376-I375=0,0,(I376-I375)*Dati!$J$11)+IF(J376-J375=0,0,(J376-J375)*Dati!$J$12)</f>
        <v>0</v>
      </c>
      <c r="O376" s="34">
        <f t="shared" si="149"/>
        <v>0</v>
      </c>
      <c r="P376" s="34">
        <f t="shared" si="149"/>
        <v>0</v>
      </c>
      <c r="Q376" s="34">
        <f t="shared" si="149"/>
        <v>0</v>
      </c>
      <c r="R376" s="34">
        <f t="shared" si="149"/>
        <v>1</v>
      </c>
      <c r="S376" s="40">
        <f t="shared" si="128"/>
        <v>1</v>
      </c>
      <c r="T376" s="43">
        <f t="shared" si="129"/>
        <v>1</v>
      </c>
      <c r="U376" s="3">
        <f>O376*Dati!$B$3+Simulazione!P376*Dati!$B$4+Simulazione!Q376*Dati!$B$5+Simulazione!R376*Dati!$B$6</f>
        <v>40000</v>
      </c>
      <c r="V376" s="35">
        <f>IF(R376*Dati!$Q$6&lt;K376,R376*Dati!$Q$6,K376)</f>
        <v>108</v>
      </c>
      <c r="W376" s="35">
        <f>IF(R376*Dati!$P$6+SUM(V376:V376)&lt;K376,R376*Dati!$P$6,K376-SUM(V376:V376))</f>
        <v>132</v>
      </c>
      <c r="X376" s="35">
        <f>IF(R376*Dati!$O$6+SUM(V376:W376)&lt;K376,R376*Dati!$O$6,K376-SUM(V376:W376))</f>
        <v>0</v>
      </c>
      <c r="Y376" s="35">
        <f>IF(R376*Dati!$N$6+SUM(V376:X376)&lt;K376,R376*Dati!$N$6,K376-SUM(V376:X376))</f>
        <v>0</v>
      </c>
      <c r="Z376" s="35">
        <f>IF($Q376*Dati!$Q$5+SUM(V376:Y376)&lt;$K376,$Q376*Dati!$Q$5,$K376-SUM(V376:Y376))</f>
        <v>0</v>
      </c>
      <c r="AA376" s="35">
        <f>IF($Q376*Dati!$P$5+SUM(V376:Z376)&lt;$K376,$Q376*Dati!$P$5,$K376-SUM(V376:Z376))</f>
        <v>0</v>
      </c>
      <c r="AB376" s="35">
        <f>IF($Q376*Dati!$O$5+SUM(V376:AA376)&lt;$K376,$Q376*Dati!$O$5,$K376-SUM(V376:AA376))</f>
        <v>0</v>
      </c>
      <c r="AC376" s="35">
        <f>IF($Q376*Dati!$N$5+SUM(V376:AB376)&lt;$K376,$Q376*Dati!$N$5,$K376-SUM(V376:AB376))</f>
        <v>0</v>
      </c>
      <c r="AD376" s="35">
        <f>IF($P376*Dati!$Q$4+SUM(V376:AC376)&lt;$K376,$P376*Dati!$Q$4,$K376-SUM(V376:AC376))</f>
        <v>0</v>
      </c>
      <c r="AE376" s="35">
        <f>IF($P376*Dati!$P$4+SUM(V376:AD376)&lt;$K376,$P376*Dati!$P$4,$K376-SUM(V376:AD376))</f>
        <v>0</v>
      </c>
      <c r="AF376" s="35">
        <f>IF($P376*Dati!$O$4+SUM(V376:AE376)&lt;$K376,$P376*Dati!$O$4,$K376-SUM(V376:AE376))</f>
        <v>0</v>
      </c>
      <c r="AG376" s="35">
        <f>IF($P376*Dati!$N$4+SUM(V376:AF376)&lt;$K376,$P376*Dati!$N$4,$K376-SUM(V376:AF376))</f>
        <v>0</v>
      </c>
      <c r="AH376" s="35">
        <f>IF($O376*Dati!$Q$3+SUM(V376:AG376)&lt;$K376,$O376*Dati!$Q$3,$K376-SUM(V376:AG376))</f>
        <v>0</v>
      </c>
      <c r="AI376" s="35">
        <f>IF($O376*Dati!$P$3+SUM(V376:AH376)&lt;$K376,$O376*Dati!$P$3,$K376-SUM(V376:AH376))</f>
        <v>0</v>
      </c>
      <c r="AJ376" s="35">
        <f>IF($O376*Dati!$O$3+SUM(V376:AI376)&lt;$K376,$O376*Dati!$O$3,$K376-SUM(V376:AI376))</f>
        <v>0</v>
      </c>
      <c r="AK376" s="35">
        <f>IF($O376*Dati!$N$3+SUM(V376:AJ376)&lt;$K376,$O376*Dati!$N$3,$K376-SUM(V376:AJ376))</f>
        <v>0</v>
      </c>
      <c r="AL376" s="35">
        <f t="shared" si="144"/>
        <v>240</v>
      </c>
      <c r="AM376" s="3">
        <f>(V376*Dati!$U$6+W376*Dati!$T$6+X376*Dati!$S$6+Y376*Dati!$R$6)+(Z376*Dati!$U$5+AA376*Dati!$T$5+AB376*Dati!$S$5+AC376*Dati!$R$5)+(AD376*Dati!$U$4+AE376*Dati!$T$4+AF376*Dati!$S$4+AG376*Dati!$R$4)+(AH376*Dati!$U$3+AI376*Dati!$T$3+AJ376*Dati!$S$3+AK376*Dati!$R$3)</f>
        <v>91380</v>
      </c>
      <c r="AN376" s="34">
        <f t="shared" si="145"/>
        <v>1</v>
      </c>
      <c r="AO376" s="34">
        <f t="shared" si="146"/>
        <v>0</v>
      </c>
      <c r="AP376" s="34">
        <f t="shared" si="147"/>
        <v>0</v>
      </c>
      <c r="AQ376" s="34">
        <f t="shared" si="148"/>
        <v>0</v>
      </c>
      <c r="AR376" s="6">
        <f>AN376*Dati!$B$21+AO376*Dati!$B$22+AP376*Dati!$B$23+AQ376*Dati!$B$24</f>
        <v>2000</v>
      </c>
    </row>
    <row r="377" spans="1:44" x14ac:dyDescent="0.25">
      <c r="A377" s="49"/>
      <c r="B377" s="11">
        <f t="shared" si="130"/>
        <v>375</v>
      </c>
      <c r="C377" s="3">
        <f t="shared" si="131"/>
        <v>9001480.9666666705</v>
      </c>
      <c r="D377" s="3">
        <f t="shared" si="132"/>
        <v>41380</v>
      </c>
      <c r="E377" s="3">
        <f>IF(D377&gt;0,(IF(D377&lt;Dati!$B$46,D377*Dati!$B$47,Dati!$B$46*Dati!$B$47)+IF(IF(D377-Dati!$B$46&gt;0,D377-Dati!$B$46,0)&lt;(Dati!$C$46-Dati!$B$46),IF(D377-Dati!$B$46&gt;0,D377-Dati!$B$46,0)*Dati!$C$47,(Dati!$C$46-Dati!$B$46)*Dati!$C$47)+IF(IF(D377-Dati!$C$46&gt;0,D377-Dati!$C$46,0)&lt;(Dati!$D$46-Dati!$C$46),IF(D377-Dati!$C$46&gt;0,D377-Dati!$C$46,0)*Dati!$D$47,(Dati!$D$46-Dati!$C$46)*Dati!$D$47)+IF(IF(D377-Dati!$D$46&gt;0,D377-Dati!$D$46,0)&lt;(Dati!$E$46-Dati!$D$46),IF(D377-Dati!$D$46&gt;0,D377-Dati!$D$46,0)*Dati!$E$47,(Dati!$E$46-Dati!$D$46)*Dati!$E$47)+IF(D377-Dati!$E$46&gt;0,D377-Dati!$E$46,0)*Dati!$F$47),0)</f>
        <v>17224.233333333334</v>
      </c>
      <c r="F377" s="3">
        <f t="shared" si="127"/>
        <v>24155.766666666666</v>
      </c>
      <c r="G377" s="39">
        <f t="shared" si="143"/>
        <v>1</v>
      </c>
      <c r="H377" s="39">
        <f t="shared" si="143"/>
        <v>0</v>
      </c>
      <c r="I377" s="39">
        <f t="shared" si="143"/>
        <v>0</v>
      </c>
      <c r="J377" s="39">
        <f t="shared" si="143"/>
        <v>0</v>
      </c>
      <c r="K377" s="37">
        <f>G377*Dati!$F$9+H377*Dati!$F$10+I377*Dati!$F$11+Simulazione!J377*Dati!$F$12</f>
        <v>450</v>
      </c>
      <c r="L377" s="37">
        <f>G377*Dati!$H$9+H377*Dati!$H$10+I377*Dati!$H$11+Simulazione!J377*Dati!$H$12</f>
        <v>1</v>
      </c>
      <c r="M377" s="9">
        <f>G377*Dati!$E$9+H377*Dati!$E$10+I377*Dati!$E$11+Simulazione!J377*Dati!$E$12</f>
        <v>8000</v>
      </c>
      <c r="N377" s="9">
        <f>IF(G377-G376=0,0,(G377-G376)*Dati!$J$9)+IF(H377-H376=0,0,(H377-H376)*Dati!$J$10)+IF(I377-I376=0,0,(I377-I376)*Dati!$J$11)+IF(J377-J376=0,0,(J377-J376)*Dati!$J$12)</f>
        <v>0</v>
      </c>
      <c r="O377" s="34">
        <f t="shared" si="149"/>
        <v>0</v>
      </c>
      <c r="P377" s="34">
        <f t="shared" si="149"/>
        <v>0</v>
      </c>
      <c r="Q377" s="34">
        <f t="shared" si="149"/>
        <v>0</v>
      </c>
      <c r="R377" s="34">
        <f t="shared" si="149"/>
        <v>1</v>
      </c>
      <c r="S377" s="40">
        <f t="shared" si="128"/>
        <v>1</v>
      </c>
      <c r="T377" s="43">
        <f t="shared" si="129"/>
        <v>1</v>
      </c>
      <c r="U377" s="3">
        <f>O377*Dati!$B$3+Simulazione!P377*Dati!$B$4+Simulazione!Q377*Dati!$B$5+Simulazione!R377*Dati!$B$6</f>
        <v>40000</v>
      </c>
      <c r="V377" s="35">
        <f>IF(R377*Dati!$Q$6&lt;K377,R377*Dati!$Q$6,K377)</f>
        <v>108</v>
      </c>
      <c r="W377" s="35">
        <f>IF(R377*Dati!$P$6+SUM(V377:V377)&lt;K377,R377*Dati!$P$6,K377-SUM(V377:V377))</f>
        <v>132</v>
      </c>
      <c r="X377" s="35">
        <f>IF(R377*Dati!$O$6+SUM(V377:W377)&lt;K377,R377*Dati!$O$6,K377-SUM(V377:W377))</f>
        <v>0</v>
      </c>
      <c r="Y377" s="35">
        <f>IF(R377*Dati!$N$6+SUM(V377:X377)&lt;K377,R377*Dati!$N$6,K377-SUM(V377:X377))</f>
        <v>0</v>
      </c>
      <c r="Z377" s="35">
        <f>IF($Q377*Dati!$Q$5+SUM(V377:Y377)&lt;$K377,$Q377*Dati!$Q$5,$K377-SUM(V377:Y377))</f>
        <v>0</v>
      </c>
      <c r="AA377" s="35">
        <f>IF($Q377*Dati!$P$5+SUM(V377:Z377)&lt;$K377,$Q377*Dati!$P$5,$K377-SUM(V377:Z377))</f>
        <v>0</v>
      </c>
      <c r="AB377" s="35">
        <f>IF($Q377*Dati!$O$5+SUM(V377:AA377)&lt;$K377,$Q377*Dati!$O$5,$K377-SUM(V377:AA377))</f>
        <v>0</v>
      </c>
      <c r="AC377" s="35">
        <f>IF($Q377*Dati!$N$5+SUM(V377:AB377)&lt;$K377,$Q377*Dati!$N$5,$K377-SUM(V377:AB377))</f>
        <v>0</v>
      </c>
      <c r="AD377" s="35">
        <f>IF($P377*Dati!$Q$4+SUM(V377:AC377)&lt;$K377,$P377*Dati!$Q$4,$K377-SUM(V377:AC377))</f>
        <v>0</v>
      </c>
      <c r="AE377" s="35">
        <f>IF($P377*Dati!$P$4+SUM(V377:AD377)&lt;$K377,$P377*Dati!$P$4,$K377-SUM(V377:AD377))</f>
        <v>0</v>
      </c>
      <c r="AF377" s="35">
        <f>IF($P377*Dati!$O$4+SUM(V377:AE377)&lt;$K377,$P377*Dati!$O$4,$K377-SUM(V377:AE377))</f>
        <v>0</v>
      </c>
      <c r="AG377" s="35">
        <f>IF($P377*Dati!$N$4+SUM(V377:AF377)&lt;$K377,$P377*Dati!$N$4,$K377-SUM(V377:AF377))</f>
        <v>0</v>
      </c>
      <c r="AH377" s="35">
        <f>IF($O377*Dati!$Q$3+SUM(V377:AG377)&lt;$K377,$O377*Dati!$Q$3,$K377-SUM(V377:AG377))</f>
        <v>0</v>
      </c>
      <c r="AI377" s="35">
        <f>IF($O377*Dati!$P$3+SUM(V377:AH377)&lt;$K377,$O377*Dati!$P$3,$K377-SUM(V377:AH377))</f>
        <v>0</v>
      </c>
      <c r="AJ377" s="35">
        <f>IF($O377*Dati!$O$3+SUM(V377:AI377)&lt;$K377,$O377*Dati!$O$3,$K377-SUM(V377:AI377))</f>
        <v>0</v>
      </c>
      <c r="AK377" s="35">
        <f>IF($O377*Dati!$N$3+SUM(V377:AJ377)&lt;$K377,$O377*Dati!$N$3,$K377-SUM(V377:AJ377))</f>
        <v>0</v>
      </c>
      <c r="AL377" s="35">
        <f t="shared" si="144"/>
        <v>240</v>
      </c>
      <c r="AM377" s="3">
        <f>(V377*Dati!$U$6+W377*Dati!$T$6+X377*Dati!$S$6+Y377*Dati!$R$6)+(Z377*Dati!$U$5+AA377*Dati!$T$5+AB377*Dati!$S$5+AC377*Dati!$R$5)+(AD377*Dati!$U$4+AE377*Dati!$T$4+AF377*Dati!$S$4+AG377*Dati!$R$4)+(AH377*Dati!$U$3+AI377*Dati!$T$3+AJ377*Dati!$S$3+AK377*Dati!$R$3)</f>
        <v>91380</v>
      </c>
      <c r="AN377" s="34">
        <f t="shared" si="145"/>
        <v>1</v>
      </c>
      <c r="AO377" s="34">
        <f t="shared" si="146"/>
        <v>0</v>
      </c>
      <c r="AP377" s="34">
        <f t="shared" si="147"/>
        <v>0</v>
      </c>
      <c r="AQ377" s="34">
        <f t="shared" si="148"/>
        <v>0</v>
      </c>
      <c r="AR377" s="6">
        <f>AN377*Dati!$B$21+AO377*Dati!$B$22+AP377*Dati!$B$23+AQ377*Dati!$B$24</f>
        <v>2000</v>
      </c>
    </row>
    <row r="378" spans="1:44" x14ac:dyDescent="0.25">
      <c r="A378" s="49"/>
      <c r="B378" s="11">
        <f t="shared" si="130"/>
        <v>376</v>
      </c>
      <c r="C378" s="3">
        <f t="shared" si="131"/>
        <v>9025636.7333333381</v>
      </c>
      <c r="D378" s="3">
        <f t="shared" si="132"/>
        <v>41380</v>
      </c>
      <c r="E378" s="3">
        <f>IF(D378&gt;0,(IF(D378&lt;Dati!$B$46,D378*Dati!$B$47,Dati!$B$46*Dati!$B$47)+IF(IF(D378-Dati!$B$46&gt;0,D378-Dati!$B$46,0)&lt;(Dati!$C$46-Dati!$B$46),IF(D378-Dati!$B$46&gt;0,D378-Dati!$B$46,0)*Dati!$C$47,(Dati!$C$46-Dati!$B$46)*Dati!$C$47)+IF(IF(D378-Dati!$C$46&gt;0,D378-Dati!$C$46,0)&lt;(Dati!$D$46-Dati!$C$46),IF(D378-Dati!$C$46&gt;0,D378-Dati!$C$46,0)*Dati!$D$47,(Dati!$D$46-Dati!$C$46)*Dati!$D$47)+IF(IF(D378-Dati!$D$46&gt;0,D378-Dati!$D$46,0)&lt;(Dati!$E$46-Dati!$D$46),IF(D378-Dati!$D$46&gt;0,D378-Dati!$D$46,0)*Dati!$E$47,(Dati!$E$46-Dati!$D$46)*Dati!$E$47)+IF(D378-Dati!$E$46&gt;0,D378-Dati!$E$46,0)*Dati!$F$47),0)</f>
        <v>17224.233333333334</v>
      </c>
      <c r="F378" s="3">
        <f t="shared" si="127"/>
        <v>24155.766666666666</v>
      </c>
      <c r="G378" s="39">
        <f t="shared" si="143"/>
        <v>1</v>
      </c>
      <c r="H378" s="39">
        <f t="shared" si="143"/>
        <v>0</v>
      </c>
      <c r="I378" s="39">
        <f t="shared" si="143"/>
        <v>0</v>
      </c>
      <c r="J378" s="39">
        <f t="shared" si="143"/>
        <v>0</v>
      </c>
      <c r="K378" s="37">
        <f>G378*Dati!$F$9+H378*Dati!$F$10+I378*Dati!$F$11+Simulazione!J378*Dati!$F$12</f>
        <v>450</v>
      </c>
      <c r="L378" s="37">
        <f>G378*Dati!$H$9+H378*Dati!$H$10+I378*Dati!$H$11+Simulazione!J378*Dati!$H$12</f>
        <v>1</v>
      </c>
      <c r="M378" s="9">
        <f>G378*Dati!$E$9+H378*Dati!$E$10+I378*Dati!$E$11+Simulazione!J378*Dati!$E$12</f>
        <v>8000</v>
      </c>
      <c r="N378" s="9">
        <f>IF(G378-G377=0,0,(G378-G377)*Dati!$J$9)+IF(H378-H377=0,0,(H378-H377)*Dati!$J$10)+IF(I378-I377=0,0,(I378-I377)*Dati!$J$11)+IF(J378-J377=0,0,(J378-J377)*Dati!$J$12)</f>
        <v>0</v>
      </c>
      <c r="O378" s="34">
        <f t="shared" si="149"/>
        <v>0</v>
      </c>
      <c r="P378" s="34">
        <f t="shared" si="149"/>
        <v>0</v>
      </c>
      <c r="Q378" s="34">
        <f t="shared" si="149"/>
        <v>0</v>
      </c>
      <c r="R378" s="34">
        <f t="shared" si="149"/>
        <v>1</v>
      </c>
      <c r="S378" s="40">
        <f t="shared" si="128"/>
        <v>1</v>
      </c>
      <c r="T378" s="43">
        <f t="shared" si="129"/>
        <v>1</v>
      </c>
      <c r="U378" s="3">
        <f>O378*Dati!$B$3+Simulazione!P378*Dati!$B$4+Simulazione!Q378*Dati!$B$5+Simulazione!R378*Dati!$B$6</f>
        <v>40000</v>
      </c>
      <c r="V378" s="35">
        <f>IF(R378*Dati!$Q$6&lt;K378,R378*Dati!$Q$6,K378)</f>
        <v>108</v>
      </c>
      <c r="W378" s="35">
        <f>IF(R378*Dati!$P$6+SUM(V378:V378)&lt;K378,R378*Dati!$P$6,K378-SUM(V378:V378))</f>
        <v>132</v>
      </c>
      <c r="X378" s="35">
        <f>IF(R378*Dati!$O$6+SUM(V378:W378)&lt;K378,R378*Dati!$O$6,K378-SUM(V378:W378))</f>
        <v>0</v>
      </c>
      <c r="Y378" s="35">
        <f>IF(R378*Dati!$N$6+SUM(V378:X378)&lt;K378,R378*Dati!$N$6,K378-SUM(V378:X378))</f>
        <v>0</v>
      </c>
      <c r="Z378" s="35">
        <f>IF($Q378*Dati!$Q$5+SUM(V378:Y378)&lt;$K378,$Q378*Dati!$Q$5,$K378-SUM(V378:Y378))</f>
        <v>0</v>
      </c>
      <c r="AA378" s="35">
        <f>IF($Q378*Dati!$P$5+SUM(V378:Z378)&lt;$K378,$Q378*Dati!$P$5,$K378-SUM(V378:Z378))</f>
        <v>0</v>
      </c>
      <c r="AB378" s="35">
        <f>IF($Q378*Dati!$O$5+SUM(V378:AA378)&lt;$K378,$Q378*Dati!$O$5,$K378-SUM(V378:AA378))</f>
        <v>0</v>
      </c>
      <c r="AC378" s="35">
        <f>IF($Q378*Dati!$N$5+SUM(V378:AB378)&lt;$K378,$Q378*Dati!$N$5,$K378-SUM(V378:AB378))</f>
        <v>0</v>
      </c>
      <c r="AD378" s="35">
        <f>IF($P378*Dati!$Q$4+SUM(V378:AC378)&lt;$K378,$P378*Dati!$Q$4,$K378-SUM(V378:AC378))</f>
        <v>0</v>
      </c>
      <c r="AE378" s="35">
        <f>IF($P378*Dati!$P$4+SUM(V378:AD378)&lt;$K378,$P378*Dati!$P$4,$K378-SUM(V378:AD378))</f>
        <v>0</v>
      </c>
      <c r="AF378" s="35">
        <f>IF($P378*Dati!$O$4+SUM(V378:AE378)&lt;$K378,$P378*Dati!$O$4,$K378-SUM(V378:AE378))</f>
        <v>0</v>
      </c>
      <c r="AG378" s="35">
        <f>IF($P378*Dati!$N$4+SUM(V378:AF378)&lt;$K378,$P378*Dati!$N$4,$K378-SUM(V378:AF378))</f>
        <v>0</v>
      </c>
      <c r="AH378" s="35">
        <f>IF($O378*Dati!$Q$3+SUM(V378:AG378)&lt;$K378,$O378*Dati!$Q$3,$K378-SUM(V378:AG378))</f>
        <v>0</v>
      </c>
      <c r="AI378" s="35">
        <f>IF($O378*Dati!$P$3+SUM(V378:AH378)&lt;$K378,$O378*Dati!$P$3,$K378-SUM(V378:AH378))</f>
        <v>0</v>
      </c>
      <c r="AJ378" s="35">
        <f>IF($O378*Dati!$O$3+SUM(V378:AI378)&lt;$K378,$O378*Dati!$O$3,$K378-SUM(V378:AI378))</f>
        <v>0</v>
      </c>
      <c r="AK378" s="35">
        <f>IF($O378*Dati!$N$3+SUM(V378:AJ378)&lt;$K378,$O378*Dati!$N$3,$K378-SUM(V378:AJ378))</f>
        <v>0</v>
      </c>
      <c r="AL378" s="35">
        <f t="shared" si="144"/>
        <v>240</v>
      </c>
      <c r="AM378" s="3">
        <f>(V378*Dati!$U$6+W378*Dati!$T$6+X378*Dati!$S$6+Y378*Dati!$R$6)+(Z378*Dati!$U$5+AA378*Dati!$T$5+AB378*Dati!$S$5+AC378*Dati!$R$5)+(AD378*Dati!$U$4+AE378*Dati!$T$4+AF378*Dati!$S$4+AG378*Dati!$R$4)+(AH378*Dati!$U$3+AI378*Dati!$T$3+AJ378*Dati!$S$3+AK378*Dati!$R$3)</f>
        <v>91380</v>
      </c>
      <c r="AN378" s="34">
        <f t="shared" si="145"/>
        <v>1</v>
      </c>
      <c r="AO378" s="34">
        <f t="shared" si="146"/>
        <v>0</v>
      </c>
      <c r="AP378" s="34">
        <f t="shared" si="147"/>
        <v>0</v>
      </c>
      <c r="AQ378" s="34">
        <f t="shared" si="148"/>
        <v>0</v>
      </c>
      <c r="AR378" s="6">
        <f>AN378*Dati!$B$21+AO378*Dati!$B$22+AP378*Dati!$B$23+AQ378*Dati!$B$24</f>
        <v>2000</v>
      </c>
    </row>
    <row r="379" spans="1:44" x14ac:dyDescent="0.25">
      <c r="A379" s="49"/>
      <c r="B379" s="11">
        <f t="shared" si="130"/>
        <v>377</v>
      </c>
      <c r="C379" s="3">
        <f t="shared" si="131"/>
        <v>9049792.5000000056</v>
      </c>
      <c r="D379" s="3">
        <f t="shared" si="132"/>
        <v>41380</v>
      </c>
      <c r="E379" s="3">
        <f>IF(D379&gt;0,(IF(D379&lt;Dati!$B$46,D379*Dati!$B$47,Dati!$B$46*Dati!$B$47)+IF(IF(D379-Dati!$B$46&gt;0,D379-Dati!$B$46,0)&lt;(Dati!$C$46-Dati!$B$46),IF(D379-Dati!$B$46&gt;0,D379-Dati!$B$46,0)*Dati!$C$47,(Dati!$C$46-Dati!$B$46)*Dati!$C$47)+IF(IF(D379-Dati!$C$46&gt;0,D379-Dati!$C$46,0)&lt;(Dati!$D$46-Dati!$C$46),IF(D379-Dati!$C$46&gt;0,D379-Dati!$C$46,0)*Dati!$D$47,(Dati!$D$46-Dati!$C$46)*Dati!$D$47)+IF(IF(D379-Dati!$D$46&gt;0,D379-Dati!$D$46,0)&lt;(Dati!$E$46-Dati!$D$46),IF(D379-Dati!$D$46&gt;0,D379-Dati!$D$46,0)*Dati!$E$47,(Dati!$E$46-Dati!$D$46)*Dati!$E$47)+IF(D379-Dati!$E$46&gt;0,D379-Dati!$E$46,0)*Dati!$F$47),0)</f>
        <v>17224.233333333334</v>
      </c>
      <c r="F379" s="3">
        <f t="shared" si="127"/>
        <v>24155.766666666666</v>
      </c>
      <c r="G379" s="39">
        <f t="shared" si="143"/>
        <v>1</v>
      </c>
      <c r="H379" s="39">
        <f t="shared" si="143"/>
        <v>0</v>
      </c>
      <c r="I379" s="39">
        <f t="shared" si="143"/>
        <v>0</v>
      </c>
      <c r="J379" s="39">
        <f t="shared" si="143"/>
        <v>0</v>
      </c>
      <c r="K379" s="37">
        <f>G379*Dati!$F$9+H379*Dati!$F$10+I379*Dati!$F$11+Simulazione!J379*Dati!$F$12</f>
        <v>450</v>
      </c>
      <c r="L379" s="37">
        <f>G379*Dati!$H$9+H379*Dati!$H$10+I379*Dati!$H$11+Simulazione!J379*Dati!$H$12</f>
        <v>1</v>
      </c>
      <c r="M379" s="9">
        <f>G379*Dati!$E$9+H379*Dati!$E$10+I379*Dati!$E$11+Simulazione!J379*Dati!$E$12</f>
        <v>8000</v>
      </c>
      <c r="N379" s="9">
        <f>IF(G379-G378=0,0,(G379-G378)*Dati!$J$9)+IF(H379-H378=0,0,(H379-H378)*Dati!$J$10)+IF(I379-I378=0,0,(I379-I378)*Dati!$J$11)+IF(J379-J378=0,0,(J379-J378)*Dati!$J$12)</f>
        <v>0</v>
      </c>
      <c r="O379" s="34">
        <f t="shared" si="149"/>
        <v>0</v>
      </c>
      <c r="P379" s="34">
        <f t="shared" si="149"/>
        <v>0</v>
      </c>
      <c r="Q379" s="34">
        <f t="shared" si="149"/>
        <v>0</v>
      </c>
      <c r="R379" s="34">
        <f t="shared" si="149"/>
        <v>1</v>
      </c>
      <c r="S379" s="40">
        <f t="shared" si="128"/>
        <v>1</v>
      </c>
      <c r="T379" s="43">
        <f t="shared" si="129"/>
        <v>1</v>
      </c>
      <c r="U379" s="3">
        <f>O379*Dati!$B$3+Simulazione!P379*Dati!$B$4+Simulazione!Q379*Dati!$B$5+Simulazione!R379*Dati!$B$6</f>
        <v>40000</v>
      </c>
      <c r="V379" s="35">
        <f>IF(R379*Dati!$Q$6&lt;K379,R379*Dati!$Q$6,K379)</f>
        <v>108</v>
      </c>
      <c r="W379" s="35">
        <f>IF(R379*Dati!$P$6+SUM(V379:V379)&lt;K379,R379*Dati!$P$6,K379-SUM(V379:V379))</f>
        <v>132</v>
      </c>
      <c r="X379" s="35">
        <f>IF(R379*Dati!$O$6+SUM(V379:W379)&lt;K379,R379*Dati!$O$6,K379-SUM(V379:W379))</f>
        <v>0</v>
      </c>
      <c r="Y379" s="35">
        <f>IF(R379*Dati!$N$6+SUM(V379:X379)&lt;K379,R379*Dati!$N$6,K379-SUM(V379:X379))</f>
        <v>0</v>
      </c>
      <c r="Z379" s="35">
        <f>IF($Q379*Dati!$Q$5+SUM(V379:Y379)&lt;$K379,$Q379*Dati!$Q$5,$K379-SUM(V379:Y379))</f>
        <v>0</v>
      </c>
      <c r="AA379" s="35">
        <f>IF($Q379*Dati!$P$5+SUM(V379:Z379)&lt;$K379,$Q379*Dati!$P$5,$K379-SUM(V379:Z379))</f>
        <v>0</v>
      </c>
      <c r="AB379" s="35">
        <f>IF($Q379*Dati!$O$5+SUM(V379:AA379)&lt;$K379,$Q379*Dati!$O$5,$K379-SUM(V379:AA379))</f>
        <v>0</v>
      </c>
      <c r="AC379" s="35">
        <f>IF($Q379*Dati!$N$5+SUM(V379:AB379)&lt;$K379,$Q379*Dati!$N$5,$K379-SUM(V379:AB379))</f>
        <v>0</v>
      </c>
      <c r="AD379" s="35">
        <f>IF($P379*Dati!$Q$4+SUM(V379:AC379)&lt;$K379,$P379*Dati!$Q$4,$K379-SUM(V379:AC379))</f>
        <v>0</v>
      </c>
      <c r="AE379" s="35">
        <f>IF($P379*Dati!$P$4+SUM(V379:AD379)&lt;$K379,$P379*Dati!$P$4,$K379-SUM(V379:AD379))</f>
        <v>0</v>
      </c>
      <c r="AF379" s="35">
        <f>IF($P379*Dati!$O$4+SUM(V379:AE379)&lt;$K379,$P379*Dati!$O$4,$K379-SUM(V379:AE379))</f>
        <v>0</v>
      </c>
      <c r="AG379" s="35">
        <f>IF($P379*Dati!$N$4+SUM(V379:AF379)&lt;$K379,$P379*Dati!$N$4,$K379-SUM(V379:AF379))</f>
        <v>0</v>
      </c>
      <c r="AH379" s="35">
        <f>IF($O379*Dati!$Q$3+SUM(V379:AG379)&lt;$K379,$O379*Dati!$Q$3,$K379-SUM(V379:AG379))</f>
        <v>0</v>
      </c>
      <c r="AI379" s="35">
        <f>IF($O379*Dati!$P$3+SUM(V379:AH379)&lt;$K379,$O379*Dati!$P$3,$K379-SUM(V379:AH379))</f>
        <v>0</v>
      </c>
      <c r="AJ379" s="35">
        <f>IF($O379*Dati!$O$3+SUM(V379:AI379)&lt;$K379,$O379*Dati!$O$3,$K379-SUM(V379:AI379))</f>
        <v>0</v>
      </c>
      <c r="AK379" s="35">
        <f>IF($O379*Dati!$N$3+SUM(V379:AJ379)&lt;$K379,$O379*Dati!$N$3,$K379-SUM(V379:AJ379))</f>
        <v>0</v>
      </c>
      <c r="AL379" s="35">
        <f t="shared" si="144"/>
        <v>240</v>
      </c>
      <c r="AM379" s="3">
        <f>(V379*Dati!$U$6+W379*Dati!$T$6+X379*Dati!$S$6+Y379*Dati!$R$6)+(Z379*Dati!$U$5+AA379*Dati!$T$5+AB379*Dati!$S$5+AC379*Dati!$R$5)+(AD379*Dati!$U$4+AE379*Dati!$T$4+AF379*Dati!$S$4+AG379*Dati!$R$4)+(AH379*Dati!$U$3+AI379*Dati!$T$3+AJ379*Dati!$S$3+AK379*Dati!$R$3)</f>
        <v>91380</v>
      </c>
      <c r="AN379" s="34">
        <f t="shared" si="145"/>
        <v>1</v>
      </c>
      <c r="AO379" s="34">
        <f t="shared" si="146"/>
        <v>0</v>
      </c>
      <c r="AP379" s="34">
        <f t="shared" si="147"/>
        <v>0</v>
      </c>
      <c r="AQ379" s="34">
        <f t="shared" si="148"/>
        <v>0</v>
      </c>
      <c r="AR379" s="6">
        <f>AN379*Dati!$B$21+AO379*Dati!$B$22+AP379*Dati!$B$23+AQ379*Dati!$B$24</f>
        <v>2000</v>
      </c>
    </row>
    <row r="380" spans="1:44" x14ac:dyDescent="0.25">
      <c r="A380" s="49"/>
      <c r="B380" s="11">
        <f t="shared" si="130"/>
        <v>378</v>
      </c>
      <c r="C380" s="3">
        <f t="shared" si="131"/>
        <v>9073948.2666666731</v>
      </c>
      <c r="D380" s="3">
        <f t="shared" si="132"/>
        <v>41380</v>
      </c>
      <c r="E380" s="3">
        <f>IF(D380&gt;0,(IF(D380&lt;Dati!$B$46,D380*Dati!$B$47,Dati!$B$46*Dati!$B$47)+IF(IF(D380-Dati!$B$46&gt;0,D380-Dati!$B$46,0)&lt;(Dati!$C$46-Dati!$B$46),IF(D380-Dati!$B$46&gt;0,D380-Dati!$B$46,0)*Dati!$C$47,(Dati!$C$46-Dati!$B$46)*Dati!$C$47)+IF(IF(D380-Dati!$C$46&gt;0,D380-Dati!$C$46,0)&lt;(Dati!$D$46-Dati!$C$46),IF(D380-Dati!$C$46&gt;0,D380-Dati!$C$46,0)*Dati!$D$47,(Dati!$D$46-Dati!$C$46)*Dati!$D$47)+IF(IF(D380-Dati!$D$46&gt;0,D380-Dati!$D$46,0)&lt;(Dati!$E$46-Dati!$D$46),IF(D380-Dati!$D$46&gt;0,D380-Dati!$D$46,0)*Dati!$E$47,(Dati!$E$46-Dati!$D$46)*Dati!$E$47)+IF(D380-Dati!$E$46&gt;0,D380-Dati!$E$46,0)*Dati!$F$47),0)</f>
        <v>17224.233333333334</v>
      </c>
      <c r="F380" s="3">
        <f t="shared" si="127"/>
        <v>24155.766666666666</v>
      </c>
      <c r="G380" s="39">
        <f t="shared" si="143"/>
        <v>1</v>
      </c>
      <c r="H380" s="39">
        <f t="shared" si="143"/>
        <v>0</v>
      </c>
      <c r="I380" s="39">
        <f t="shared" si="143"/>
        <v>0</v>
      </c>
      <c r="J380" s="39">
        <f t="shared" si="143"/>
        <v>0</v>
      </c>
      <c r="K380" s="37">
        <f>G380*Dati!$F$9+H380*Dati!$F$10+I380*Dati!$F$11+Simulazione!J380*Dati!$F$12</f>
        <v>450</v>
      </c>
      <c r="L380" s="37">
        <f>G380*Dati!$H$9+H380*Dati!$H$10+I380*Dati!$H$11+Simulazione!J380*Dati!$H$12</f>
        <v>1</v>
      </c>
      <c r="M380" s="9">
        <f>G380*Dati!$E$9+H380*Dati!$E$10+I380*Dati!$E$11+Simulazione!J380*Dati!$E$12</f>
        <v>8000</v>
      </c>
      <c r="N380" s="9">
        <f>IF(G380-G379=0,0,(G380-G379)*Dati!$J$9)+IF(H380-H379=0,0,(H380-H379)*Dati!$J$10)+IF(I380-I379=0,0,(I380-I379)*Dati!$J$11)+IF(J380-J379=0,0,(J380-J379)*Dati!$J$12)</f>
        <v>0</v>
      </c>
      <c r="O380" s="34">
        <f t="shared" si="149"/>
        <v>0</v>
      </c>
      <c r="P380" s="34">
        <f t="shared" si="149"/>
        <v>0</v>
      </c>
      <c r="Q380" s="34">
        <f t="shared" si="149"/>
        <v>0</v>
      </c>
      <c r="R380" s="34">
        <f t="shared" si="149"/>
        <v>1</v>
      </c>
      <c r="S380" s="40">
        <f t="shared" si="128"/>
        <v>1</v>
      </c>
      <c r="T380" s="43">
        <f t="shared" si="129"/>
        <v>1</v>
      </c>
      <c r="U380" s="3">
        <f>O380*Dati!$B$3+Simulazione!P380*Dati!$B$4+Simulazione!Q380*Dati!$B$5+Simulazione!R380*Dati!$B$6</f>
        <v>40000</v>
      </c>
      <c r="V380" s="35">
        <f>IF(R380*Dati!$Q$6&lt;K380,R380*Dati!$Q$6,K380)</f>
        <v>108</v>
      </c>
      <c r="W380" s="35">
        <f>IF(R380*Dati!$P$6+SUM(V380:V380)&lt;K380,R380*Dati!$P$6,K380-SUM(V380:V380))</f>
        <v>132</v>
      </c>
      <c r="X380" s="35">
        <f>IF(R380*Dati!$O$6+SUM(V380:W380)&lt;K380,R380*Dati!$O$6,K380-SUM(V380:W380))</f>
        <v>0</v>
      </c>
      <c r="Y380" s="35">
        <f>IF(R380*Dati!$N$6+SUM(V380:X380)&lt;K380,R380*Dati!$N$6,K380-SUM(V380:X380))</f>
        <v>0</v>
      </c>
      <c r="Z380" s="35">
        <f>IF($Q380*Dati!$Q$5+SUM(V380:Y380)&lt;$K380,$Q380*Dati!$Q$5,$K380-SUM(V380:Y380))</f>
        <v>0</v>
      </c>
      <c r="AA380" s="35">
        <f>IF($Q380*Dati!$P$5+SUM(V380:Z380)&lt;$K380,$Q380*Dati!$P$5,$K380-SUM(V380:Z380))</f>
        <v>0</v>
      </c>
      <c r="AB380" s="35">
        <f>IF($Q380*Dati!$O$5+SUM(V380:AA380)&lt;$K380,$Q380*Dati!$O$5,$K380-SUM(V380:AA380))</f>
        <v>0</v>
      </c>
      <c r="AC380" s="35">
        <f>IF($Q380*Dati!$N$5+SUM(V380:AB380)&lt;$K380,$Q380*Dati!$N$5,$K380-SUM(V380:AB380))</f>
        <v>0</v>
      </c>
      <c r="AD380" s="35">
        <f>IF($P380*Dati!$Q$4+SUM(V380:AC380)&lt;$K380,$P380*Dati!$Q$4,$K380-SUM(V380:AC380))</f>
        <v>0</v>
      </c>
      <c r="AE380" s="35">
        <f>IF($P380*Dati!$P$4+SUM(V380:AD380)&lt;$K380,$P380*Dati!$P$4,$K380-SUM(V380:AD380))</f>
        <v>0</v>
      </c>
      <c r="AF380" s="35">
        <f>IF($P380*Dati!$O$4+SUM(V380:AE380)&lt;$K380,$P380*Dati!$O$4,$K380-SUM(V380:AE380))</f>
        <v>0</v>
      </c>
      <c r="AG380" s="35">
        <f>IF($P380*Dati!$N$4+SUM(V380:AF380)&lt;$K380,$P380*Dati!$N$4,$K380-SUM(V380:AF380))</f>
        <v>0</v>
      </c>
      <c r="AH380" s="35">
        <f>IF($O380*Dati!$Q$3+SUM(V380:AG380)&lt;$K380,$O380*Dati!$Q$3,$K380-SUM(V380:AG380))</f>
        <v>0</v>
      </c>
      <c r="AI380" s="35">
        <f>IF($O380*Dati!$P$3+SUM(V380:AH380)&lt;$K380,$O380*Dati!$P$3,$K380-SUM(V380:AH380))</f>
        <v>0</v>
      </c>
      <c r="AJ380" s="35">
        <f>IF($O380*Dati!$O$3+SUM(V380:AI380)&lt;$K380,$O380*Dati!$O$3,$K380-SUM(V380:AI380))</f>
        <v>0</v>
      </c>
      <c r="AK380" s="35">
        <f>IF($O380*Dati!$N$3+SUM(V380:AJ380)&lt;$K380,$O380*Dati!$N$3,$K380-SUM(V380:AJ380))</f>
        <v>0</v>
      </c>
      <c r="AL380" s="35">
        <f t="shared" si="144"/>
        <v>240</v>
      </c>
      <c r="AM380" s="3">
        <f>(V380*Dati!$U$6+W380*Dati!$T$6+X380*Dati!$S$6+Y380*Dati!$R$6)+(Z380*Dati!$U$5+AA380*Dati!$T$5+AB380*Dati!$S$5+AC380*Dati!$R$5)+(AD380*Dati!$U$4+AE380*Dati!$T$4+AF380*Dati!$S$4+AG380*Dati!$R$4)+(AH380*Dati!$U$3+AI380*Dati!$T$3+AJ380*Dati!$S$3+AK380*Dati!$R$3)</f>
        <v>91380</v>
      </c>
      <c r="AN380" s="34">
        <f t="shared" si="145"/>
        <v>1</v>
      </c>
      <c r="AO380" s="34">
        <f t="shared" si="146"/>
        <v>0</v>
      </c>
      <c r="AP380" s="34">
        <f t="shared" si="147"/>
        <v>0</v>
      </c>
      <c r="AQ380" s="34">
        <f t="shared" si="148"/>
        <v>0</v>
      </c>
      <c r="AR380" s="6">
        <f>AN380*Dati!$B$21+AO380*Dati!$B$22+AP380*Dati!$B$23+AQ380*Dati!$B$24</f>
        <v>2000</v>
      </c>
    </row>
    <row r="381" spans="1:44" x14ac:dyDescent="0.25">
      <c r="A381" s="49"/>
      <c r="B381" s="11">
        <f t="shared" si="130"/>
        <v>379</v>
      </c>
      <c r="C381" s="3">
        <f t="shared" si="131"/>
        <v>9098104.0333333407</v>
      </c>
      <c r="D381" s="3">
        <f t="shared" si="132"/>
        <v>41380</v>
      </c>
      <c r="E381" s="3">
        <f>IF(D381&gt;0,(IF(D381&lt;Dati!$B$46,D381*Dati!$B$47,Dati!$B$46*Dati!$B$47)+IF(IF(D381-Dati!$B$46&gt;0,D381-Dati!$B$46,0)&lt;(Dati!$C$46-Dati!$B$46),IF(D381-Dati!$B$46&gt;0,D381-Dati!$B$46,0)*Dati!$C$47,(Dati!$C$46-Dati!$B$46)*Dati!$C$47)+IF(IF(D381-Dati!$C$46&gt;0,D381-Dati!$C$46,0)&lt;(Dati!$D$46-Dati!$C$46),IF(D381-Dati!$C$46&gt;0,D381-Dati!$C$46,0)*Dati!$D$47,(Dati!$D$46-Dati!$C$46)*Dati!$D$47)+IF(IF(D381-Dati!$D$46&gt;0,D381-Dati!$D$46,0)&lt;(Dati!$E$46-Dati!$D$46),IF(D381-Dati!$D$46&gt;0,D381-Dati!$D$46,0)*Dati!$E$47,(Dati!$E$46-Dati!$D$46)*Dati!$E$47)+IF(D381-Dati!$E$46&gt;0,D381-Dati!$E$46,0)*Dati!$F$47),0)</f>
        <v>17224.233333333334</v>
      </c>
      <c r="F381" s="3">
        <f t="shared" si="127"/>
        <v>24155.766666666666</v>
      </c>
      <c r="G381" s="39">
        <f t="shared" si="143"/>
        <v>1</v>
      </c>
      <c r="H381" s="39">
        <f t="shared" si="143"/>
        <v>0</v>
      </c>
      <c r="I381" s="39">
        <f t="shared" si="143"/>
        <v>0</v>
      </c>
      <c r="J381" s="39">
        <f t="shared" si="143"/>
        <v>0</v>
      </c>
      <c r="K381" s="37">
        <f>G381*Dati!$F$9+H381*Dati!$F$10+I381*Dati!$F$11+Simulazione!J381*Dati!$F$12</f>
        <v>450</v>
      </c>
      <c r="L381" s="37">
        <f>G381*Dati!$H$9+H381*Dati!$H$10+I381*Dati!$H$11+Simulazione!J381*Dati!$H$12</f>
        <v>1</v>
      </c>
      <c r="M381" s="9">
        <f>G381*Dati!$E$9+H381*Dati!$E$10+I381*Dati!$E$11+Simulazione!J381*Dati!$E$12</f>
        <v>8000</v>
      </c>
      <c r="N381" s="9">
        <f>IF(G381-G380=0,0,(G381-G380)*Dati!$J$9)+IF(H381-H380=0,0,(H381-H380)*Dati!$J$10)+IF(I381-I380=0,0,(I381-I380)*Dati!$J$11)+IF(J381-J380=0,0,(J381-J380)*Dati!$J$12)</f>
        <v>0</v>
      </c>
      <c r="O381" s="34">
        <f t="shared" si="149"/>
        <v>0</v>
      </c>
      <c r="P381" s="34">
        <f t="shared" si="149"/>
        <v>0</v>
      </c>
      <c r="Q381" s="34">
        <f t="shared" si="149"/>
        <v>0</v>
      </c>
      <c r="R381" s="34">
        <f t="shared" si="149"/>
        <v>1</v>
      </c>
      <c r="S381" s="40">
        <f t="shared" si="128"/>
        <v>1</v>
      </c>
      <c r="T381" s="43">
        <f t="shared" si="129"/>
        <v>1</v>
      </c>
      <c r="U381" s="3">
        <f>O381*Dati!$B$3+Simulazione!P381*Dati!$B$4+Simulazione!Q381*Dati!$B$5+Simulazione!R381*Dati!$B$6</f>
        <v>40000</v>
      </c>
      <c r="V381" s="35">
        <f>IF(R381*Dati!$Q$6&lt;K381,R381*Dati!$Q$6,K381)</f>
        <v>108</v>
      </c>
      <c r="W381" s="35">
        <f>IF(R381*Dati!$P$6+SUM(V381:V381)&lt;K381,R381*Dati!$P$6,K381-SUM(V381:V381))</f>
        <v>132</v>
      </c>
      <c r="X381" s="35">
        <f>IF(R381*Dati!$O$6+SUM(V381:W381)&lt;K381,R381*Dati!$O$6,K381-SUM(V381:W381))</f>
        <v>0</v>
      </c>
      <c r="Y381" s="35">
        <f>IF(R381*Dati!$N$6+SUM(V381:X381)&lt;K381,R381*Dati!$N$6,K381-SUM(V381:X381))</f>
        <v>0</v>
      </c>
      <c r="Z381" s="35">
        <f>IF($Q381*Dati!$Q$5+SUM(V381:Y381)&lt;$K381,$Q381*Dati!$Q$5,$K381-SUM(V381:Y381))</f>
        <v>0</v>
      </c>
      <c r="AA381" s="35">
        <f>IF($Q381*Dati!$P$5+SUM(V381:Z381)&lt;$K381,$Q381*Dati!$P$5,$K381-SUM(V381:Z381))</f>
        <v>0</v>
      </c>
      <c r="AB381" s="35">
        <f>IF($Q381*Dati!$O$5+SUM(V381:AA381)&lt;$K381,$Q381*Dati!$O$5,$K381-SUM(V381:AA381))</f>
        <v>0</v>
      </c>
      <c r="AC381" s="35">
        <f>IF($Q381*Dati!$N$5+SUM(V381:AB381)&lt;$K381,$Q381*Dati!$N$5,$K381-SUM(V381:AB381))</f>
        <v>0</v>
      </c>
      <c r="AD381" s="35">
        <f>IF($P381*Dati!$Q$4+SUM(V381:AC381)&lt;$K381,$P381*Dati!$Q$4,$K381-SUM(V381:AC381))</f>
        <v>0</v>
      </c>
      <c r="AE381" s="35">
        <f>IF($P381*Dati!$P$4+SUM(V381:AD381)&lt;$K381,$P381*Dati!$P$4,$K381-SUM(V381:AD381))</f>
        <v>0</v>
      </c>
      <c r="AF381" s="35">
        <f>IF($P381*Dati!$O$4+SUM(V381:AE381)&lt;$K381,$P381*Dati!$O$4,$K381-SUM(V381:AE381))</f>
        <v>0</v>
      </c>
      <c r="AG381" s="35">
        <f>IF($P381*Dati!$N$4+SUM(V381:AF381)&lt;$K381,$P381*Dati!$N$4,$K381-SUM(V381:AF381))</f>
        <v>0</v>
      </c>
      <c r="AH381" s="35">
        <f>IF($O381*Dati!$Q$3+SUM(V381:AG381)&lt;$K381,$O381*Dati!$Q$3,$K381-SUM(V381:AG381))</f>
        <v>0</v>
      </c>
      <c r="AI381" s="35">
        <f>IF($O381*Dati!$P$3+SUM(V381:AH381)&lt;$K381,$O381*Dati!$P$3,$K381-SUM(V381:AH381))</f>
        <v>0</v>
      </c>
      <c r="AJ381" s="35">
        <f>IF($O381*Dati!$O$3+SUM(V381:AI381)&lt;$K381,$O381*Dati!$O$3,$K381-SUM(V381:AI381))</f>
        <v>0</v>
      </c>
      <c r="AK381" s="35">
        <f>IF($O381*Dati!$N$3+SUM(V381:AJ381)&lt;$K381,$O381*Dati!$N$3,$K381-SUM(V381:AJ381))</f>
        <v>0</v>
      </c>
      <c r="AL381" s="35">
        <f t="shared" si="144"/>
        <v>240</v>
      </c>
      <c r="AM381" s="3">
        <f>(V381*Dati!$U$6+W381*Dati!$T$6+X381*Dati!$S$6+Y381*Dati!$R$6)+(Z381*Dati!$U$5+AA381*Dati!$T$5+AB381*Dati!$S$5+AC381*Dati!$R$5)+(AD381*Dati!$U$4+AE381*Dati!$T$4+AF381*Dati!$S$4+AG381*Dati!$R$4)+(AH381*Dati!$U$3+AI381*Dati!$T$3+AJ381*Dati!$S$3+AK381*Dati!$R$3)</f>
        <v>91380</v>
      </c>
      <c r="AN381" s="34">
        <f t="shared" si="145"/>
        <v>1</v>
      </c>
      <c r="AO381" s="34">
        <f t="shared" si="146"/>
        <v>0</v>
      </c>
      <c r="AP381" s="34">
        <f t="shared" si="147"/>
        <v>0</v>
      </c>
      <c r="AQ381" s="34">
        <f t="shared" si="148"/>
        <v>0</v>
      </c>
      <c r="AR381" s="6">
        <f>AN381*Dati!$B$21+AO381*Dati!$B$22+AP381*Dati!$B$23+AQ381*Dati!$B$24</f>
        <v>2000</v>
      </c>
    </row>
    <row r="382" spans="1:44" x14ac:dyDescent="0.25">
      <c r="A382" s="49"/>
      <c r="B382" s="11">
        <f t="shared" si="130"/>
        <v>380</v>
      </c>
      <c r="C382" s="3">
        <f t="shared" si="131"/>
        <v>9122259.8000000082</v>
      </c>
      <c r="D382" s="3">
        <f t="shared" si="132"/>
        <v>41380</v>
      </c>
      <c r="E382" s="3">
        <f>IF(D382&gt;0,(IF(D382&lt;Dati!$B$46,D382*Dati!$B$47,Dati!$B$46*Dati!$B$47)+IF(IF(D382-Dati!$B$46&gt;0,D382-Dati!$B$46,0)&lt;(Dati!$C$46-Dati!$B$46),IF(D382-Dati!$B$46&gt;0,D382-Dati!$B$46,0)*Dati!$C$47,(Dati!$C$46-Dati!$B$46)*Dati!$C$47)+IF(IF(D382-Dati!$C$46&gt;0,D382-Dati!$C$46,0)&lt;(Dati!$D$46-Dati!$C$46),IF(D382-Dati!$C$46&gt;0,D382-Dati!$C$46,0)*Dati!$D$47,(Dati!$D$46-Dati!$C$46)*Dati!$D$47)+IF(IF(D382-Dati!$D$46&gt;0,D382-Dati!$D$46,0)&lt;(Dati!$E$46-Dati!$D$46),IF(D382-Dati!$D$46&gt;0,D382-Dati!$D$46,0)*Dati!$E$47,(Dati!$E$46-Dati!$D$46)*Dati!$E$47)+IF(D382-Dati!$E$46&gt;0,D382-Dati!$E$46,0)*Dati!$F$47),0)</f>
        <v>17224.233333333334</v>
      </c>
      <c r="F382" s="3">
        <f t="shared" si="127"/>
        <v>24155.766666666666</v>
      </c>
      <c r="G382" s="39">
        <f t="shared" si="143"/>
        <v>1</v>
      </c>
      <c r="H382" s="39">
        <f t="shared" si="143"/>
        <v>0</v>
      </c>
      <c r="I382" s="39">
        <f t="shared" si="143"/>
        <v>0</v>
      </c>
      <c r="J382" s="39">
        <f t="shared" si="143"/>
        <v>0</v>
      </c>
      <c r="K382" s="37">
        <f>G382*Dati!$F$9+H382*Dati!$F$10+I382*Dati!$F$11+Simulazione!J382*Dati!$F$12</f>
        <v>450</v>
      </c>
      <c r="L382" s="37">
        <f>G382*Dati!$H$9+H382*Dati!$H$10+I382*Dati!$H$11+Simulazione!J382*Dati!$H$12</f>
        <v>1</v>
      </c>
      <c r="M382" s="9">
        <f>G382*Dati!$E$9+H382*Dati!$E$10+I382*Dati!$E$11+Simulazione!J382*Dati!$E$12</f>
        <v>8000</v>
      </c>
      <c r="N382" s="9">
        <f>IF(G382-G381=0,0,(G382-G381)*Dati!$J$9)+IF(H382-H381=0,0,(H382-H381)*Dati!$J$10)+IF(I382-I381=0,0,(I382-I381)*Dati!$J$11)+IF(J382-J381=0,0,(J382-J381)*Dati!$J$12)</f>
        <v>0</v>
      </c>
      <c r="O382" s="34">
        <f t="shared" si="149"/>
        <v>0</v>
      </c>
      <c r="P382" s="34">
        <f t="shared" si="149"/>
        <v>0</v>
      </c>
      <c r="Q382" s="34">
        <f t="shared" si="149"/>
        <v>0</v>
      </c>
      <c r="R382" s="34">
        <f t="shared" si="149"/>
        <v>1</v>
      </c>
      <c r="S382" s="40">
        <f t="shared" si="128"/>
        <v>1</v>
      </c>
      <c r="T382" s="43">
        <f t="shared" si="129"/>
        <v>1</v>
      </c>
      <c r="U382" s="3">
        <f>O382*Dati!$B$3+Simulazione!P382*Dati!$B$4+Simulazione!Q382*Dati!$B$5+Simulazione!R382*Dati!$B$6</f>
        <v>40000</v>
      </c>
      <c r="V382" s="35">
        <f>IF(R382*Dati!$Q$6&lt;K382,R382*Dati!$Q$6,K382)</f>
        <v>108</v>
      </c>
      <c r="W382" s="35">
        <f>IF(R382*Dati!$P$6+SUM(V382:V382)&lt;K382,R382*Dati!$P$6,K382-SUM(V382:V382))</f>
        <v>132</v>
      </c>
      <c r="X382" s="35">
        <f>IF(R382*Dati!$O$6+SUM(V382:W382)&lt;K382,R382*Dati!$O$6,K382-SUM(V382:W382))</f>
        <v>0</v>
      </c>
      <c r="Y382" s="35">
        <f>IF(R382*Dati!$N$6+SUM(V382:X382)&lt;K382,R382*Dati!$N$6,K382-SUM(V382:X382))</f>
        <v>0</v>
      </c>
      <c r="Z382" s="35">
        <f>IF($Q382*Dati!$Q$5+SUM(V382:Y382)&lt;$K382,$Q382*Dati!$Q$5,$K382-SUM(V382:Y382))</f>
        <v>0</v>
      </c>
      <c r="AA382" s="35">
        <f>IF($Q382*Dati!$P$5+SUM(V382:Z382)&lt;$K382,$Q382*Dati!$P$5,$K382-SUM(V382:Z382))</f>
        <v>0</v>
      </c>
      <c r="AB382" s="35">
        <f>IF($Q382*Dati!$O$5+SUM(V382:AA382)&lt;$K382,$Q382*Dati!$O$5,$K382-SUM(V382:AA382))</f>
        <v>0</v>
      </c>
      <c r="AC382" s="35">
        <f>IF($Q382*Dati!$N$5+SUM(V382:AB382)&lt;$K382,$Q382*Dati!$N$5,$K382-SUM(V382:AB382))</f>
        <v>0</v>
      </c>
      <c r="AD382" s="35">
        <f>IF($P382*Dati!$Q$4+SUM(V382:AC382)&lt;$K382,$P382*Dati!$Q$4,$K382-SUM(V382:AC382))</f>
        <v>0</v>
      </c>
      <c r="AE382" s="35">
        <f>IF($P382*Dati!$P$4+SUM(V382:AD382)&lt;$K382,$P382*Dati!$P$4,$K382-SUM(V382:AD382))</f>
        <v>0</v>
      </c>
      <c r="AF382" s="35">
        <f>IF($P382*Dati!$O$4+SUM(V382:AE382)&lt;$K382,$P382*Dati!$O$4,$K382-SUM(V382:AE382))</f>
        <v>0</v>
      </c>
      <c r="AG382" s="35">
        <f>IF($P382*Dati!$N$4+SUM(V382:AF382)&lt;$K382,$P382*Dati!$N$4,$K382-SUM(V382:AF382))</f>
        <v>0</v>
      </c>
      <c r="AH382" s="35">
        <f>IF($O382*Dati!$Q$3+SUM(V382:AG382)&lt;$K382,$O382*Dati!$Q$3,$K382-SUM(V382:AG382))</f>
        <v>0</v>
      </c>
      <c r="AI382" s="35">
        <f>IF($O382*Dati!$P$3+SUM(V382:AH382)&lt;$K382,$O382*Dati!$P$3,$K382-SUM(V382:AH382))</f>
        <v>0</v>
      </c>
      <c r="AJ382" s="35">
        <f>IF($O382*Dati!$O$3+SUM(V382:AI382)&lt;$K382,$O382*Dati!$O$3,$K382-SUM(V382:AI382))</f>
        <v>0</v>
      </c>
      <c r="AK382" s="35">
        <f>IF($O382*Dati!$N$3+SUM(V382:AJ382)&lt;$K382,$O382*Dati!$N$3,$K382-SUM(V382:AJ382))</f>
        <v>0</v>
      </c>
      <c r="AL382" s="35">
        <f t="shared" si="144"/>
        <v>240</v>
      </c>
      <c r="AM382" s="3">
        <f>(V382*Dati!$U$6+W382*Dati!$T$6+X382*Dati!$S$6+Y382*Dati!$R$6)+(Z382*Dati!$U$5+AA382*Dati!$T$5+AB382*Dati!$S$5+AC382*Dati!$R$5)+(AD382*Dati!$U$4+AE382*Dati!$T$4+AF382*Dati!$S$4+AG382*Dati!$R$4)+(AH382*Dati!$U$3+AI382*Dati!$T$3+AJ382*Dati!$S$3+AK382*Dati!$R$3)</f>
        <v>91380</v>
      </c>
      <c r="AN382" s="34">
        <f t="shared" si="145"/>
        <v>1</v>
      </c>
      <c r="AO382" s="34">
        <f t="shared" si="146"/>
        <v>0</v>
      </c>
      <c r="AP382" s="34">
        <f t="shared" si="147"/>
        <v>0</v>
      </c>
      <c r="AQ382" s="34">
        <f t="shared" si="148"/>
        <v>0</v>
      </c>
      <c r="AR382" s="6">
        <f>AN382*Dati!$B$21+AO382*Dati!$B$22+AP382*Dati!$B$23+AQ382*Dati!$B$24</f>
        <v>2000</v>
      </c>
    </row>
    <row r="383" spans="1:44" x14ac:dyDescent="0.25">
      <c r="A383" s="49"/>
      <c r="B383" s="11">
        <f t="shared" si="130"/>
        <v>381</v>
      </c>
      <c r="C383" s="3">
        <f t="shared" si="131"/>
        <v>9146415.5666666757</v>
      </c>
      <c r="D383" s="3">
        <f t="shared" si="132"/>
        <v>41380</v>
      </c>
      <c r="E383" s="3">
        <f>IF(D383&gt;0,(IF(D383&lt;Dati!$B$46,D383*Dati!$B$47,Dati!$B$46*Dati!$B$47)+IF(IF(D383-Dati!$B$46&gt;0,D383-Dati!$B$46,0)&lt;(Dati!$C$46-Dati!$B$46),IF(D383-Dati!$B$46&gt;0,D383-Dati!$B$46,0)*Dati!$C$47,(Dati!$C$46-Dati!$B$46)*Dati!$C$47)+IF(IF(D383-Dati!$C$46&gt;0,D383-Dati!$C$46,0)&lt;(Dati!$D$46-Dati!$C$46),IF(D383-Dati!$C$46&gt;0,D383-Dati!$C$46,0)*Dati!$D$47,(Dati!$D$46-Dati!$C$46)*Dati!$D$47)+IF(IF(D383-Dati!$D$46&gt;0,D383-Dati!$D$46,0)&lt;(Dati!$E$46-Dati!$D$46),IF(D383-Dati!$D$46&gt;0,D383-Dati!$D$46,0)*Dati!$E$47,(Dati!$E$46-Dati!$D$46)*Dati!$E$47)+IF(D383-Dati!$E$46&gt;0,D383-Dati!$E$46,0)*Dati!$F$47),0)</f>
        <v>17224.233333333334</v>
      </c>
      <c r="F383" s="3">
        <f t="shared" si="127"/>
        <v>24155.766666666666</v>
      </c>
      <c r="G383" s="39">
        <f t="shared" si="143"/>
        <v>1</v>
      </c>
      <c r="H383" s="39">
        <f t="shared" si="143"/>
        <v>0</v>
      </c>
      <c r="I383" s="39">
        <f t="shared" si="143"/>
        <v>0</v>
      </c>
      <c r="J383" s="39">
        <f t="shared" si="143"/>
        <v>0</v>
      </c>
      <c r="K383" s="37">
        <f>G383*Dati!$F$9+H383*Dati!$F$10+I383*Dati!$F$11+Simulazione!J383*Dati!$F$12</f>
        <v>450</v>
      </c>
      <c r="L383" s="37">
        <f>G383*Dati!$H$9+H383*Dati!$H$10+I383*Dati!$H$11+Simulazione!J383*Dati!$H$12</f>
        <v>1</v>
      </c>
      <c r="M383" s="9">
        <f>G383*Dati!$E$9+H383*Dati!$E$10+I383*Dati!$E$11+Simulazione!J383*Dati!$E$12</f>
        <v>8000</v>
      </c>
      <c r="N383" s="9">
        <f>IF(G383-G382=0,0,(G383-G382)*Dati!$J$9)+IF(H383-H382=0,0,(H383-H382)*Dati!$J$10)+IF(I383-I382=0,0,(I383-I382)*Dati!$J$11)+IF(J383-J382=0,0,(J383-J382)*Dati!$J$12)</f>
        <v>0</v>
      </c>
      <c r="O383" s="34">
        <f t="shared" si="149"/>
        <v>0</v>
      </c>
      <c r="P383" s="34">
        <f t="shared" si="149"/>
        <v>0</v>
      </c>
      <c r="Q383" s="34">
        <f t="shared" si="149"/>
        <v>0</v>
      </c>
      <c r="R383" s="34">
        <f t="shared" si="149"/>
        <v>1</v>
      </c>
      <c r="S383" s="40">
        <f t="shared" si="128"/>
        <v>1</v>
      </c>
      <c r="T383" s="43">
        <f t="shared" si="129"/>
        <v>1</v>
      </c>
      <c r="U383" s="3">
        <f>O383*Dati!$B$3+Simulazione!P383*Dati!$B$4+Simulazione!Q383*Dati!$B$5+Simulazione!R383*Dati!$B$6</f>
        <v>40000</v>
      </c>
      <c r="V383" s="35">
        <f>IF(R383*Dati!$Q$6&lt;K383,R383*Dati!$Q$6,K383)</f>
        <v>108</v>
      </c>
      <c r="W383" s="35">
        <f>IF(R383*Dati!$P$6+SUM(V383:V383)&lt;K383,R383*Dati!$P$6,K383-SUM(V383:V383))</f>
        <v>132</v>
      </c>
      <c r="X383" s="35">
        <f>IF(R383*Dati!$O$6+SUM(V383:W383)&lt;K383,R383*Dati!$O$6,K383-SUM(V383:W383))</f>
        <v>0</v>
      </c>
      <c r="Y383" s="35">
        <f>IF(R383*Dati!$N$6+SUM(V383:X383)&lt;K383,R383*Dati!$N$6,K383-SUM(V383:X383))</f>
        <v>0</v>
      </c>
      <c r="Z383" s="35">
        <f>IF($Q383*Dati!$Q$5+SUM(V383:Y383)&lt;$K383,$Q383*Dati!$Q$5,$K383-SUM(V383:Y383))</f>
        <v>0</v>
      </c>
      <c r="AA383" s="35">
        <f>IF($Q383*Dati!$P$5+SUM(V383:Z383)&lt;$K383,$Q383*Dati!$P$5,$K383-SUM(V383:Z383))</f>
        <v>0</v>
      </c>
      <c r="AB383" s="35">
        <f>IF($Q383*Dati!$O$5+SUM(V383:AA383)&lt;$K383,$Q383*Dati!$O$5,$K383-SUM(V383:AA383))</f>
        <v>0</v>
      </c>
      <c r="AC383" s="35">
        <f>IF($Q383*Dati!$N$5+SUM(V383:AB383)&lt;$K383,$Q383*Dati!$N$5,$K383-SUM(V383:AB383))</f>
        <v>0</v>
      </c>
      <c r="AD383" s="35">
        <f>IF($P383*Dati!$Q$4+SUM(V383:AC383)&lt;$K383,$P383*Dati!$Q$4,$K383-SUM(V383:AC383))</f>
        <v>0</v>
      </c>
      <c r="AE383" s="35">
        <f>IF($P383*Dati!$P$4+SUM(V383:AD383)&lt;$K383,$P383*Dati!$P$4,$K383-SUM(V383:AD383))</f>
        <v>0</v>
      </c>
      <c r="AF383" s="35">
        <f>IF($P383*Dati!$O$4+SUM(V383:AE383)&lt;$K383,$P383*Dati!$O$4,$K383-SUM(V383:AE383))</f>
        <v>0</v>
      </c>
      <c r="AG383" s="35">
        <f>IF($P383*Dati!$N$4+SUM(V383:AF383)&lt;$K383,$P383*Dati!$N$4,$K383-SUM(V383:AF383))</f>
        <v>0</v>
      </c>
      <c r="AH383" s="35">
        <f>IF($O383*Dati!$Q$3+SUM(V383:AG383)&lt;$K383,$O383*Dati!$Q$3,$K383-SUM(V383:AG383))</f>
        <v>0</v>
      </c>
      <c r="AI383" s="35">
        <f>IF($O383*Dati!$P$3+SUM(V383:AH383)&lt;$K383,$O383*Dati!$P$3,$K383-SUM(V383:AH383))</f>
        <v>0</v>
      </c>
      <c r="AJ383" s="35">
        <f>IF($O383*Dati!$O$3+SUM(V383:AI383)&lt;$K383,$O383*Dati!$O$3,$K383-SUM(V383:AI383))</f>
        <v>0</v>
      </c>
      <c r="AK383" s="35">
        <f>IF($O383*Dati!$N$3+SUM(V383:AJ383)&lt;$K383,$O383*Dati!$N$3,$K383-SUM(V383:AJ383))</f>
        <v>0</v>
      </c>
      <c r="AL383" s="35">
        <f t="shared" si="144"/>
        <v>240</v>
      </c>
      <c r="AM383" s="3">
        <f>(V383*Dati!$U$6+W383*Dati!$T$6+X383*Dati!$S$6+Y383*Dati!$R$6)+(Z383*Dati!$U$5+AA383*Dati!$T$5+AB383*Dati!$S$5+AC383*Dati!$R$5)+(AD383*Dati!$U$4+AE383*Dati!$T$4+AF383*Dati!$S$4+AG383*Dati!$R$4)+(AH383*Dati!$U$3+AI383*Dati!$T$3+AJ383*Dati!$S$3+AK383*Dati!$R$3)</f>
        <v>91380</v>
      </c>
      <c r="AN383" s="34">
        <f t="shared" si="145"/>
        <v>1</v>
      </c>
      <c r="AO383" s="34">
        <f t="shared" si="146"/>
        <v>0</v>
      </c>
      <c r="AP383" s="34">
        <f t="shared" si="147"/>
        <v>0</v>
      </c>
      <c r="AQ383" s="34">
        <f t="shared" si="148"/>
        <v>0</v>
      </c>
      <c r="AR383" s="6">
        <f>AN383*Dati!$B$21+AO383*Dati!$B$22+AP383*Dati!$B$23+AQ383*Dati!$B$24</f>
        <v>2000</v>
      </c>
    </row>
    <row r="384" spans="1:44" x14ac:dyDescent="0.25">
      <c r="A384" s="49"/>
      <c r="B384" s="11">
        <f t="shared" si="130"/>
        <v>382</v>
      </c>
      <c r="C384" s="3">
        <f t="shared" si="131"/>
        <v>9170571.3333333433</v>
      </c>
      <c r="D384" s="3">
        <f t="shared" si="132"/>
        <v>41380</v>
      </c>
      <c r="E384" s="3">
        <f>IF(D384&gt;0,(IF(D384&lt;Dati!$B$46,D384*Dati!$B$47,Dati!$B$46*Dati!$B$47)+IF(IF(D384-Dati!$B$46&gt;0,D384-Dati!$B$46,0)&lt;(Dati!$C$46-Dati!$B$46),IF(D384-Dati!$B$46&gt;0,D384-Dati!$B$46,0)*Dati!$C$47,(Dati!$C$46-Dati!$B$46)*Dati!$C$47)+IF(IF(D384-Dati!$C$46&gt;0,D384-Dati!$C$46,0)&lt;(Dati!$D$46-Dati!$C$46),IF(D384-Dati!$C$46&gt;0,D384-Dati!$C$46,0)*Dati!$D$47,(Dati!$D$46-Dati!$C$46)*Dati!$D$47)+IF(IF(D384-Dati!$D$46&gt;0,D384-Dati!$D$46,0)&lt;(Dati!$E$46-Dati!$D$46),IF(D384-Dati!$D$46&gt;0,D384-Dati!$D$46,0)*Dati!$E$47,(Dati!$E$46-Dati!$D$46)*Dati!$E$47)+IF(D384-Dati!$E$46&gt;0,D384-Dati!$E$46,0)*Dati!$F$47),0)</f>
        <v>17224.233333333334</v>
      </c>
      <c r="F384" s="3">
        <f t="shared" si="127"/>
        <v>24155.766666666666</v>
      </c>
      <c r="G384" s="39">
        <f t="shared" ref="G384:J384" si="151">G383</f>
        <v>1</v>
      </c>
      <c r="H384" s="39">
        <f t="shared" si="151"/>
        <v>0</v>
      </c>
      <c r="I384" s="39">
        <f t="shared" si="151"/>
        <v>0</v>
      </c>
      <c r="J384" s="39">
        <f t="shared" si="151"/>
        <v>0</v>
      </c>
      <c r="K384" s="37">
        <f>G384*Dati!$F$9+H384*Dati!$F$10+I384*Dati!$F$11+Simulazione!J384*Dati!$F$12</f>
        <v>450</v>
      </c>
      <c r="L384" s="37">
        <f>G384*Dati!$H$9+H384*Dati!$H$10+I384*Dati!$H$11+Simulazione!J384*Dati!$H$12</f>
        <v>1</v>
      </c>
      <c r="M384" s="9">
        <f>G384*Dati!$E$9+H384*Dati!$E$10+I384*Dati!$E$11+Simulazione!J384*Dati!$E$12</f>
        <v>8000</v>
      </c>
      <c r="N384" s="9">
        <f>IF(G384-G383=0,0,(G384-G383)*Dati!$J$9)+IF(H384-H383=0,0,(H384-H383)*Dati!$J$10)+IF(I384-I383=0,0,(I384-I383)*Dati!$J$11)+IF(J384-J383=0,0,(J384-J383)*Dati!$J$12)</f>
        <v>0</v>
      </c>
      <c r="O384" s="34">
        <f t="shared" ref="O384:R384" si="152">O383</f>
        <v>0</v>
      </c>
      <c r="P384" s="34">
        <f t="shared" si="152"/>
        <v>0</v>
      </c>
      <c r="Q384" s="34">
        <f t="shared" si="152"/>
        <v>0</v>
      </c>
      <c r="R384" s="34">
        <f t="shared" si="152"/>
        <v>1</v>
      </c>
      <c r="S384" s="40">
        <f t="shared" si="128"/>
        <v>1</v>
      </c>
      <c r="T384" s="43">
        <f t="shared" si="129"/>
        <v>1</v>
      </c>
      <c r="U384" s="3">
        <f>O384*Dati!$B$3+Simulazione!P384*Dati!$B$4+Simulazione!Q384*Dati!$B$5+Simulazione!R384*Dati!$B$6</f>
        <v>40000</v>
      </c>
      <c r="V384" s="35">
        <f>IF(R384*Dati!$Q$6&lt;K384,R384*Dati!$Q$6,K384)</f>
        <v>108</v>
      </c>
      <c r="W384" s="35">
        <f>IF(R384*Dati!$P$6+SUM(V384:V384)&lt;K384,R384*Dati!$P$6,K384-SUM(V384:V384))</f>
        <v>132</v>
      </c>
      <c r="X384" s="35">
        <f>IF(R384*Dati!$O$6+SUM(V384:W384)&lt;K384,R384*Dati!$O$6,K384-SUM(V384:W384))</f>
        <v>0</v>
      </c>
      <c r="Y384" s="35">
        <f>IF(R384*Dati!$N$6+SUM(V384:X384)&lt;K384,R384*Dati!$N$6,K384-SUM(V384:X384))</f>
        <v>0</v>
      </c>
      <c r="Z384" s="35">
        <f>IF($Q384*Dati!$Q$5+SUM(V384:Y384)&lt;$K384,$Q384*Dati!$Q$5,$K384-SUM(V384:Y384))</f>
        <v>0</v>
      </c>
      <c r="AA384" s="35">
        <f>IF($Q384*Dati!$P$5+SUM(V384:Z384)&lt;$K384,$Q384*Dati!$P$5,$K384-SUM(V384:Z384))</f>
        <v>0</v>
      </c>
      <c r="AB384" s="35">
        <f>IF($Q384*Dati!$O$5+SUM(V384:AA384)&lt;$K384,$Q384*Dati!$O$5,$K384-SUM(V384:AA384))</f>
        <v>0</v>
      </c>
      <c r="AC384" s="35">
        <f>IF($Q384*Dati!$N$5+SUM(V384:AB384)&lt;$K384,$Q384*Dati!$N$5,$K384-SUM(V384:AB384))</f>
        <v>0</v>
      </c>
      <c r="AD384" s="35">
        <f>IF($P384*Dati!$Q$4+SUM(V384:AC384)&lt;$K384,$P384*Dati!$Q$4,$K384-SUM(V384:AC384))</f>
        <v>0</v>
      </c>
      <c r="AE384" s="35">
        <f>IF($P384*Dati!$P$4+SUM(V384:AD384)&lt;$K384,$P384*Dati!$P$4,$K384-SUM(V384:AD384))</f>
        <v>0</v>
      </c>
      <c r="AF384" s="35">
        <f>IF($P384*Dati!$O$4+SUM(V384:AE384)&lt;$K384,$P384*Dati!$O$4,$K384-SUM(V384:AE384))</f>
        <v>0</v>
      </c>
      <c r="AG384" s="35">
        <f>IF($P384*Dati!$N$4+SUM(V384:AF384)&lt;$K384,$P384*Dati!$N$4,$K384-SUM(V384:AF384))</f>
        <v>0</v>
      </c>
      <c r="AH384" s="35">
        <f>IF($O384*Dati!$Q$3+SUM(V384:AG384)&lt;$K384,$O384*Dati!$Q$3,$K384-SUM(V384:AG384))</f>
        <v>0</v>
      </c>
      <c r="AI384" s="35">
        <f>IF($O384*Dati!$P$3+SUM(V384:AH384)&lt;$K384,$O384*Dati!$P$3,$K384-SUM(V384:AH384))</f>
        <v>0</v>
      </c>
      <c r="AJ384" s="35">
        <f>IF($O384*Dati!$O$3+SUM(V384:AI384)&lt;$K384,$O384*Dati!$O$3,$K384-SUM(V384:AI384))</f>
        <v>0</v>
      </c>
      <c r="AK384" s="35">
        <f>IF($O384*Dati!$N$3+SUM(V384:AJ384)&lt;$K384,$O384*Dati!$N$3,$K384-SUM(V384:AJ384))</f>
        <v>0</v>
      </c>
      <c r="AL384" s="35">
        <f t="shared" ref="AL384:AL447" si="153">SUM(V384:AK384)</f>
        <v>240</v>
      </c>
      <c r="AM384" s="3">
        <f>(V384*Dati!$U$6+W384*Dati!$T$6+X384*Dati!$S$6+Y384*Dati!$R$6)+(Z384*Dati!$U$5+AA384*Dati!$T$5+AB384*Dati!$S$5+AC384*Dati!$R$5)+(AD384*Dati!$U$4+AE384*Dati!$T$4+AF384*Dati!$S$4+AG384*Dati!$R$4)+(AH384*Dati!$U$3+AI384*Dati!$T$3+AJ384*Dati!$S$3+AK384*Dati!$R$3)</f>
        <v>91380</v>
      </c>
      <c r="AN384" s="34">
        <f t="shared" ref="AN384:AN447" si="154">AN383</f>
        <v>1</v>
      </c>
      <c r="AO384" s="34">
        <f t="shared" ref="AO384:AO447" si="155">AO383</f>
        <v>0</v>
      </c>
      <c r="AP384" s="34">
        <f t="shared" ref="AP384:AP447" si="156">AP383</f>
        <v>0</v>
      </c>
      <c r="AQ384" s="34">
        <f t="shared" ref="AQ384:AQ447" si="157">AQ383</f>
        <v>0</v>
      </c>
      <c r="AR384" s="6">
        <f>AN384*Dati!$B$21+AO384*Dati!$B$22+AP384*Dati!$B$23+AQ384*Dati!$B$24</f>
        <v>2000</v>
      </c>
    </row>
    <row r="385" spans="1:44" x14ac:dyDescent="0.25">
      <c r="A385" s="49"/>
      <c r="B385" s="11">
        <f t="shared" si="130"/>
        <v>383</v>
      </c>
      <c r="C385" s="3">
        <f t="shared" si="131"/>
        <v>9194727.1000000108</v>
      </c>
      <c r="D385" s="3">
        <f t="shared" si="132"/>
        <v>41380</v>
      </c>
      <c r="E385" s="3">
        <f>IF(D385&gt;0,(IF(D385&lt;Dati!$B$46,D385*Dati!$B$47,Dati!$B$46*Dati!$B$47)+IF(IF(D385-Dati!$B$46&gt;0,D385-Dati!$B$46,0)&lt;(Dati!$C$46-Dati!$B$46),IF(D385-Dati!$B$46&gt;0,D385-Dati!$B$46,0)*Dati!$C$47,(Dati!$C$46-Dati!$B$46)*Dati!$C$47)+IF(IF(D385-Dati!$C$46&gt;0,D385-Dati!$C$46,0)&lt;(Dati!$D$46-Dati!$C$46),IF(D385-Dati!$C$46&gt;0,D385-Dati!$C$46,0)*Dati!$D$47,(Dati!$D$46-Dati!$C$46)*Dati!$D$47)+IF(IF(D385-Dati!$D$46&gt;0,D385-Dati!$D$46,0)&lt;(Dati!$E$46-Dati!$D$46),IF(D385-Dati!$D$46&gt;0,D385-Dati!$D$46,0)*Dati!$E$47,(Dati!$E$46-Dati!$D$46)*Dati!$E$47)+IF(D385-Dati!$E$46&gt;0,D385-Dati!$E$46,0)*Dati!$F$47),0)</f>
        <v>17224.233333333334</v>
      </c>
      <c r="F385" s="3">
        <f t="shared" si="127"/>
        <v>24155.766666666666</v>
      </c>
      <c r="G385" s="39">
        <f t="shared" ref="G385:J385" si="158">G384</f>
        <v>1</v>
      </c>
      <c r="H385" s="39">
        <f t="shared" si="158"/>
        <v>0</v>
      </c>
      <c r="I385" s="39">
        <f t="shared" si="158"/>
        <v>0</v>
      </c>
      <c r="J385" s="39">
        <f t="shared" si="158"/>
        <v>0</v>
      </c>
      <c r="K385" s="37">
        <f>G385*Dati!$F$9+H385*Dati!$F$10+I385*Dati!$F$11+Simulazione!J385*Dati!$F$12</f>
        <v>450</v>
      </c>
      <c r="L385" s="37">
        <f>G385*Dati!$H$9+H385*Dati!$H$10+I385*Dati!$H$11+Simulazione!J385*Dati!$H$12</f>
        <v>1</v>
      </c>
      <c r="M385" s="9">
        <f>G385*Dati!$E$9+H385*Dati!$E$10+I385*Dati!$E$11+Simulazione!J385*Dati!$E$12</f>
        <v>8000</v>
      </c>
      <c r="N385" s="9">
        <f>IF(G385-G384=0,0,(G385-G384)*Dati!$J$9)+IF(H385-H384=0,0,(H385-H384)*Dati!$J$10)+IF(I385-I384=0,0,(I385-I384)*Dati!$J$11)+IF(J385-J384=0,0,(J385-J384)*Dati!$J$12)</f>
        <v>0</v>
      </c>
      <c r="O385" s="34">
        <f t="shared" ref="O385:R385" si="159">O384</f>
        <v>0</v>
      </c>
      <c r="P385" s="34">
        <f t="shared" si="159"/>
        <v>0</v>
      </c>
      <c r="Q385" s="34">
        <f t="shared" si="159"/>
        <v>0</v>
      </c>
      <c r="R385" s="34">
        <f t="shared" si="159"/>
        <v>1</v>
      </c>
      <c r="S385" s="40">
        <f t="shared" si="128"/>
        <v>1</v>
      </c>
      <c r="T385" s="43">
        <f t="shared" si="129"/>
        <v>1</v>
      </c>
      <c r="U385" s="3">
        <f>O385*Dati!$B$3+Simulazione!P385*Dati!$B$4+Simulazione!Q385*Dati!$B$5+Simulazione!R385*Dati!$B$6</f>
        <v>40000</v>
      </c>
      <c r="V385" s="35">
        <f>IF(R385*Dati!$Q$6&lt;K385,R385*Dati!$Q$6,K385)</f>
        <v>108</v>
      </c>
      <c r="W385" s="35">
        <f>IF(R385*Dati!$P$6+SUM(V385:V385)&lt;K385,R385*Dati!$P$6,K385-SUM(V385:V385))</f>
        <v>132</v>
      </c>
      <c r="X385" s="35">
        <f>IF(R385*Dati!$O$6+SUM(V385:W385)&lt;K385,R385*Dati!$O$6,K385-SUM(V385:W385))</f>
        <v>0</v>
      </c>
      <c r="Y385" s="35">
        <f>IF(R385*Dati!$N$6+SUM(V385:X385)&lt;K385,R385*Dati!$N$6,K385-SUM(V385:X385))</f>
        <v>0</v>
      </c>
      <c r="Z385" s="35">
        <f>IF($Q385*Dati!$Q$5+SUM(V385:Y385)&lt;$K385,$Q385*Dati!$Q$5,$K385-SUM(V385:Y385))</f>
        <v>0</v>
      </c>
      <c r="AA385" s="35">
        <f>IF($Q385*Dati!$P$5+SUM(V385:Z385)&lt;$K385,$Q385*Dati!$P$5,$K385-SUM(V385:Z385))</f>
        <v>0</v>
      </c>
      <c r="AB385" s="35">
        <f>IF($Q385*Dati!$O$5+SUM(V385:AA385)&lt;$K385,$Q385*Dati!$O$5,$K385-SUM(V385:AA385))</f>
        <v>0</v>
      </c>
      <c r="AC385" s="35">
        <f>IF($Q385*Dati!$N$5+SUM(V385:AB385)&lt;$K385,$Q385*Dati!$N$5,$K385-SUM(V385:AB385))</f>
        <v>0</v>
      </c>
      <c r="AD385" s="35">
        <f>IF($P385*Dati!$Q$4+SUM(V385:AC385)&lt;$K385,$P385*Dati!$Q$4,$K385-SUM(V385:AC385))</f>
        <v>0</v>
      </c>
      <c r="AE385" s="35">
        <f>IF($P385*Dati!$P$4+SUM(V385:AD385)&lt;$K385,$P385*Dati!$P$4,$K385-SUM(V385:AD385))</f>
        <v>0</v>
      </c>
      <c r="AF385" s="35">
        <f>IF($P385*Dati!$O$4+SUM(V385:AE385)&lt;$K385,$P385*Dati!$O$4,$K385-SUM(V385:AE385))</f>
        <v>0</v>
      </c>
      <c r="AG385" s="35">
        <f>IF($P385*Dati!$N$4+SUM(V385:AF385)&lt;$K385,$P385*Dati!$N$4,$K385-SUM(V385:AF385))</f>
        <v>0</v>
      </c>
      <c r="AH385" s="35">
        <f>IF($O385*Dati!$Q$3+SUM(V385:AG385)&lt;$K385,$O385*Dati!$Q$3,$K385-SUM(V385:AG385))</f>
        <v>0</v>
      </c>
      <c r="AI385" s="35">
        <f>IF($O385*Dati!$P$3+SUM(V385:AH385)&lt;$K385,$O385*Dati!$P$3,$K385-SUM(V385:AH385))</f>
        <v>0</v>
      </c>
      <c r="AJ385" s="35">
        <f>IF($O385*Dati!$O$3+SUM(V385:AI385)&lt;$K385,$O385*Dati!$O$3,$K385-SUM(V385:AI385))</f>
        <v>0</v>
      </c>
      <c r="AK385" s="35">
        <f>IF($O385*Dati!$N$3+SUM(V385:AJ385)&lt;$K385,$O385*Dati!$N$3,$K385-SUM(V385:AJ385))</f>
        <v>0</v>
      </c>
      <c r="AL385" s="35">
        <f t="shared" si="153"/>
        <v>240</v>
      </c>
      <c r="AM385" s="3">
        <f>(V385*Dati!$U$6+W385*Dati!$T$6+X385*Dati!$S$6+Y385*Dati!$R$6)+(Z385*Dati!$U$5+AA385*Dati!$T$5+AB385*Dati!$S$5+AC385*Dati!$R$5)+(AD385*Dati!$U$4+AE385*Dati!$T$4+AF385*Dati!$S$4+AG385*Dati!$R$4)+(AH385*Dati!$U$3+AI385*Dati!$T$3+AJ385*Dati!$S$3+AK385*Dati!$R$3)</f>
        <v>91380</v>
      </c>
      <c r="AN385" s="34">
        <f t="shared" si="154"/>
        <v>1</v>
      </c>
      <c r="AO385" s="34">
        <f t="shared" si="155"/>
        <v>0</v>
      </c>
      <c r="AP385" s="34">
        <f t="shared" si="156"/>
        <v>0</v>
      </c>
      <c r="AQ385" s="34">
        <f t="shared" si="157"/>
        <v>0</v>
      </c>
      <c r="AR385" s="6">
        <f>AN385*Dati!$B$21+AO385*Dati!$B$22+AP385*Dati!$B$23+AQ385*Dati!$B$24</f>
        <v>2000</v>
      </c>
    </row>
    <row r="386" spans="1:44" x14ac:dyDescent="0.25">
      <c r="A386" s="50"/>
      <c r="B386" s="11">
        <f t="shared" si="130"/>
        <v>384</v>
      </c>
      <c r="C386" s="3">
        <f t="shared" si="131"/>
        <v>9218882.8666666783</v>
      </c>
      <c r="D386" s="3">
        <f t="shared" si="132"/>
        <v>41380</v>
      </c>
      <c r="E386" s="3">
        <f>IF(D386&gt;0,(IF(D386&lt;Dati!$B$46,D386*Dati!$B$47,Dati!$B$46*Dati!$B$47)+IF(IF(D386-Dati!$B$46&gt;0,D386-Dati!$B$46,0)&lt;(Dati!$C$46-Dati!$B$46),IF(D386-Dati!$B$46&gt;0,D386-Dati!$B$46,0)*Dati!$C$47,(Dati!$C$46-Dati!$B$46)*Dati!$C$47)+IF(IF(D386-Dati!$C$46&gt;0,D386-Dati!$C$46,0)&lt;(Dati!$D$46-Dati!$C$46),IF(D386-Dati!$C$46&gt;0,D386-Dati!$C$46,0)*Dati!$D$47,(Dati!$D$46-Dati!$C$46)*Dati!$D$47)+IF(IF(D386-Dati!$D$46&gt;0,D386-Dati!$D$46,0)&lt;(Dati!$E$46-Dati!$D$46),IF(D386-Dati!$D$46&gt;0,D386-Dati!$D$46,0)*Dati!$E$47,(Dati!$E$46-Dati!$D$46)*Dati!$E$47)+IF(D386-Dati!$E$46&gt;0,D386-Dati!$E$46,0)*Dati!$F$47),0)</f>
        <v>17224.233333333334</v>
      </c>
      <c r="F386" s="3">
        <f t="shared" si="127"/>
        <v>24155.766666666666</v>
      </c>
      <c r="G386" s="39">
        <f t="shared" ref="G386:J386" si="160">G385</f>
        <v>1</v>
      </c>
      <c r="H386" s="39">
        <f t="shared" si="160"/>
        <v>0</v>
      </c>
      <c r="I386" s="39">
        <f t="shared" si="160"/>
        <v>0</v>
      </c>
      <c r="J386" s="39">
        <f t="shared" si="160"/>
        <v>0</v>
      </c>
      <c r="K386" s="37">
        <f>G386*Dati!$F$9+H386*Dati!$F$10+I386*Dati!$F$11+Simulazione!J386*Dati!$F$12</f>
        <v>450</v>
      </c>
      <c r="L386" s="37">
        <f>G386*Dati!$H$9+H386*Dati!$H$10+I386*Dati!$H$11+Simulazione!J386*Dati!$H$12</f>
        <v>1</v>
      </c>
      <c r="M386" s="9">
        <f>G386*Dati!$E$9+H386*Dati!$E$10+I386*Dati!$E$11+Simulazione!J386*Dati!$E$12</f>
        <v>8000</v>
      </c>
      <c r="N386" s="9">
        <f>IF(G386-G385=0,0,(G386-G385)*Dati!$J$9)+IF(H386-H385=0,0,(H386-H385)*Dati!$J$10)+IF(I386-I385=0,0,(I386-I385)*Dati!$J$11)+IF(J386-J385=0,0,(J386-J385)*Dati!$J$12)</f>
        <v>0</v>
      </c>
      <c r="O386" s="34">
        <f t="shared" ref="O386:R386" si="161">O385</f>
        <v>0</v>
      </c>
      <c r="P386" s="34">
        <f t="shared" si="161"/>
        <v>0</v>
      </c>
      <c r="Q386" s="34">
        <f t="shared" si="161"/>
        <v>0</v>
      </c>
      <c r="R386" s="34">
        <f t="shared" si="161"/>
        <v>1</v>
      </c>
      <c r="S386" s="40">
        <f t="shared" si="128"/>
        <v>1</v>
      </c>
      <c r="T386" s="43">
        <f t="shared" si="129"/>
        <v>1</v>
      </c>
      <c r="U386" s="3">
        <f>O386*Dati!$B$3+Simulazione!P386*Dati!$B$4+Simulazione!Q386*Dati!$B$5+Simulazione!R386*Dati!$B$6</f>
        <v>40000</v>
      </c>
      <c r="V386" s="35">
        <f>IF(R386*Dati!$Q$6&lt;K386,R386*Dati!$Q$6,K386)</f>
        <v>108</v>
      </c>
      <c r="W386" s="35">
        <f>IF(R386*Dati!$P$6+SUM(V386:V386)&lt;K386,R386*Dati!$P$6,K386-SUM(V386:V386))</f>
        <v>132</v>
      </c>
      <c r="X386" s="35">
        <f>IF(R386*Dati!$O$6+SUM(V386:W386)&lt;K386,R386*Dati!$O$6,K386-SUM(V386:W386))</f>
        <v>0</v>
      </c>
      <c r="Y386" s="35">
        <f>IF(R386*Dati!$N$6+SUM(V386:X386)&lt;K386,R386*Dati!$N$6,K386-SUM(V386:X386))</f>
        <v>0</v>
      </c>
      <c r="Z386" s="35">
        <f>IF($Q386*Dati!$Q$5+SUM(V386:Y386)&lt;$K386,$Q386*Dati!$Q$5,$K386-SUM(V386:Y386))</f>
        <v>0</v>
      </c>
      <c r="AA386" s="35">
        <f>IF($Q386*Dati!$P$5+SUM(V386:Z386)&lt;$K386,$Q386*Dati!$P$5,$K386-SUM(V386:Z386))</f>
        <v>0</v>
      </c>
      <c r="AB386" s="35">
        <f>IF($Q386*Dati!$O$5+SUM(V386:AA386)&lt;$K386,$Q386*Dati!$O$5,$K386-SUM(V386:AA386))</f>
        <v>0</v>
      </c>
      <c r="AC386" s="35">
        <f>IF($Q386*Dati!$N$5+SUM(V386:AB386)&lt;$K386,$Q386*Dati!$N$5,$K386-SUM(V386:AB386))</f>
        <v>0</v>
      </c>
      <c r="AD386" s="35">
        <f>IF($P386*Dati!$Q$4+SUM(V386:AC386)&lt;$K386,$P386*Dati!$Q$4,$K386-SUM(V386:AC386))</f>
        <v>0</v>
      </c>
      <c r="AE386" s="35">
        <f>IF($P386*Dati!$P$4+SUM(V386:AD386)&lt;$K386,$P386*Dati!$P$4,$K386-SUM(V386:AD386))</f>
        <v>0</v>
      </c>
      <c r="AF386" s="35">
        <f>IF($P386*Dati!$O$4+SUM(V386:AE386)&lt;$K386,$P386*Dati!$O$4,$K386-SUM(V386:AE386))</f>
        <v>0</v>
      </c>
      <c r="AG386" s="35">
        <f>IF($P386*Dati!$N$4+SUM(V386:AF386)&lt;$K386,$P386*Dati!$N$4,$K386-SUM(V386:AF386))</f>
        <v>0</v>
      </c>
      <c r="AH386" s="35">
        <f>IF($O386*Dati!$Q$3+SUM(V386:AG386)&lt;$K386,$O386*Dati!$Q$3,$K386-SUM(V386:AG386))</f>
        <v>0</v>
      </c>
      <c r="AI386" s="35">
        <f>IF($O386*Dati!$P$3+SUM(V386:AH386)&lt;$K386,$O386*Dati!$P$3,$K386-SUM(V386:AH386))</f>
        <v>0</v>
      </c>
      <c r="AJ386" s="35">
        <f>IF($O386*Dati!$O$3+SUM(V386:AI386)&lt;$K386,$O386*Dati!$O$3,$K386-SUM(V386:AI386))</f>
        <v>0</v>
      </c>
      <c r="AK386" s="35">
        <f>IF($O386*Dati!$N$3+SUM(V386:AJ386)&lt;$K386,$O386*Dati!$N$3,$K386-SUM(V386:AJ386))</f>
        <v>0</v>
      </c>
      <c r="AL386" s="35">
        <f t="shared" si="153"/>
        <v>240</v>
      </c>
      <c r="AM386" s="3">
        <f>(V386*Dati!$U$6+W386*Dati!$T$6+X386*Dati!$S$6+Y386*Dati!$R$6)+(Z386*Dati!$U$5+AA386*Dati!$T$5+AB386*Dati!$S$5+AC386*Dati!$R$5)+(AD386*Dati!$U$4+AE386*Dati!$T$4+AF386*Dati!$S$4+AG386*Dati!$R$4)+(AH386*Dati!$U$3+AI386*Dati!$T$3+AJ386*Dati!$S$3+AK386*Dati!$R$3)</f>
        <v>91380</v>
      </c>
      <c r="AN386" s="34">
        <f t="shared" si="154"/>
        <v>1</v>
      </c>
      <c r="AO386" s="34">
        <f t="shared" si="155"/>
        <v>0</v>
      </c>
      <c r="AP386" s="34">
        <f t="shared" si="156"/>
        <v>0</v>
      </c>
      <c r="AQ386" s="34">
        <f t="shared" si="157"/>
        <v>0</v>
      </c>
      <c r="AR386" s="6">
        <f>AN386*Dati!$B$21+AO386*Dati!$B$22+AP386*Dati!$B$23+AQ386*Dati!$B$24</f>
        <v>2000</v>
      </c>
    </row>
    <row r="387" spans="1:44" ht="15" customHeight="1" x14ac:dyDescent="0.25">
      <c r="A387" s="48">
        <f t="shared" ref="A387" si="162">A375+1</f>
        <v>33</v>
      </c>
      <c r="B387" s="11">
        <f t="shared" si="130"/>
        <v>385</v>
      </c>
      <c r="C387" s="3">
        <f t="shared" si="131"/>
        <v>9243038.6333333459</v>
      </c>
      <c r="D387" s="3">
        <f t="shared" si="132"/>
        <v>41380</v>
      </c>
      <c r="E387" s="3">
        <f>IF(D387&gt;0,(IF(D387&lt;Dati!$B$46,D387*Dati!$B$47,Dati!$B$46*Dati!$B$47)+IF(IF(D387-Dati!$B$46&gt;0,D387-Dati!$B$46,0)&lt;(Dati!$C$46-Dati!$B$46),IF(D387-Dati!$B$46&gt;0,D387-Dati!$B$46,0)*Dati!$C$47,(Dati!$C$46-Dati!$B$46)*Dati!$C$47)+IF(IF(D387-Dati!$C$46&gt;0,D387-Dati!$C$46,0)&lt;(Dati!$D$46-Dati!$C$46),IF(D387-Dati!$C$46&gt;0,D387-Dati!$C$46,0)*Dati!$D$47,(Dati!$D$46-Dati!$C$46)*Dati!$D$47)+IF(IF(D387-Dati!$D$46&gt;0,D387-Dati!$D$46,0)&lt;(Dati!$E$46-Dati!$D$46),IF(D387-Dati!$D$46&gt;0,D387-Dati!$D$46,0)*Dati!$E$47,(Dati!$E$46-Dati!$D$46)*Dati!$E$47)+IF(D387-Dati!$E$46&gt;0,D387-Dati!$E$46,0)*Dati!$F$47),0)</f>
        <v>17224.233333333334</v>
      </c>
      <c r="F387" s="3">
        <f t="shared" si="127"/>
        <v>24155.766666666666</v>
      </c>
      <c r="G387" s="39">
        <f t="shared" ref="G387:J387" si="163">G386</f>
        <v>1</v>
      </c>
      <c r="H387" s="39">
        <f t="shared" si="163"/>
        <v>0</v>
      </c>
      <c r="I387" s="39">
        <f t="shared" si="163"/>
        <v>0</v>
      </c>
      <c r="J387" s="39">
        <f t="shared" si="163"/>
        <v>0</v>
      </c>
      <c r="K387" s="37">
        <f>G387*Dati!$F$9+H387*Dati!$F$10+I387*Dati!$F$11+Simulazione!J387*Dati!$F$12</f>
        <v>450</v>
      </c>
      <c r="L387" s="37">
        <f>G387*Dati!$H$9+H387*Dati!$H$10+I387*Dati!$H$11+Simulazione!J387*Dati!$H$12</f>
        <v>1</v>
      </c>
      <c r="M387" s="9">
        <f>G387*Dati!$E$9+H387*Dati!$E$10+I387*Dati!$E$11+Simulazione!J387*Dati!$E$12</f>
        <v>8000</v>
      </c>
      <c r="N387" s="9">
        <f>IF(G387-G386=0,0,(G387-G386)*Dati!$J$9)+IF(H387-H386=0,0,(H387-H386)*Dati!$J$10)+IF(I387-I386=0,0,(I387-I386)*Dati!$J$11)+IF(J387-J386=0,0,(J387-J386)*Dati!$J$12)</f>
        <v>0</v>
      </c>
      <c r="O387" s="34">
        <f t="shared" ref="O387:R387" si="164">O386</f>
        <v>0</v>
      </c>
      <c r="P387" s="34">
        <f t="shared" si="164"/>
        <v>0</v>
      </c>
      <c r="Q387" s="34">
        <f t="shared" si="164"/>
        <v>0</v>
      </c>
      <c r="R387" s="34">
        <f t="shared" si="164"/>
        <v>1</v>
      </c>
      <c r="S387" s="40">
        <f t="shared" si="128"/>
        <v>1</v>
      </c>
      <c r="T387" s="43">
        <f t="shared" si="129"/>
        <v>1</v>
      </c>
      <c r="U387" s="3">
        <f>O387*Dati!$B$3+Simulazione!P387*Dati!$B$4+Simulazione!Q387*Dati!$B$5+Simulazione!R387*Dati!$B$6</f>
        <v>40000</v>
      </c>
      <c r="V387" s="35">
        <f>IF(R387*Dati!$Q$6&lt;K387,R387*Dati!$Q$6,K387)</f>
        <v>108</v>
      </c>
      <c r="W387" s="35">
        <f>IF(R387*Dati!$P$6+SUM(V387:V387)&lt;K387,R387*Dati!$P$6,K387-SUM(V387:V387))</f>
        <v>132</v>
      </c>
      <c r="X387" s="35">
        <f>IF(R387*Dati!$O$6+SUM(V387:W387)&lt;K387,R387*Dati!$O$6,K387-SUM(V387:W387))</f>
        <v>0</v>
      </c>
      <c r="Y387" s="35">
        <f>IF(R387*Dati!$N$6+SUM(V387:X387)&lt;K387,R387*Dati!$N$6,K387-SUM(V387:X387))</f>
        <v>0</v>
      </c>
      <c r="Z387" s="35">
        <f>IF($Q387*Dati!$Q$5+SUM(V387:Y387)&lt;$K387,$Q387*Dati!$Q$5,$K387-SUM(V387:Y387))</f>
        <v>0</v>
      </c>
      <c r="AA387" s="35">
        <f>IF($Q387*Dati!$P$5+SUM(V387:Z387)&lt;$K387,$Q387*Dati!$P$5,$K387-SUM(V387:Z387))</f>
        <v>0</v>
      </c>
      <c r="AB387" s="35">
        <f>IF($Q387*Dati!$O$5+SUM(V387:AA387)&lt;$K387,$Q387*Dati!$O$5,$K387-SUM(V387:AA387))</f>
        <v>0</v>
      </c>
      <c r="AC387" s="35">
        <f>IF($Q387*Dati!$N$5+SUM(V387:AB387)&lt;$K387,$Q387*Dati!$N$5,$K387-SUM(V387:AB387))</f>
        <v>0</v>
      </c>
      <c r="AD387" s="35">
        <f>IF($P387*Dati!$Q$4+SUM(V387:AC387)&lt;$K387,$P387*Dati!$Q$4,$K387-SUM(V387:AC387))</f>
        <v>0</v>
      </c>
      <c r="AE387" s="35">
        <f>IF($P387*Dati!$P$4+SUM(V387:AD387)&lt;$K387,$P387*Dati!$P$4,$K387-SUM(V387:AD387))</f>
        <v>0</v>
      </c>
      <c r="AF387" s="35">
        <f>IF($P387*Dati!$O$4+SUM(V387:AE387)&lt;$K387,$P387*Dati!$O$4,$K387-SUM(V387:AE387))</f>
        <v>0</v>
      </c>
      <c r="AG387" s="35">
        <f>IF($P387*Dati!$N$4+SUM(V387:AF387)&lt;$K387,$P387*Dati!$N$4,$K387-SUM(V387:AF387))</f>
        <v>0</v>
      </c>
      <c r="AH387" s="35">
        <f>IF($O387*Dati!$Q$3+SUM(V387:AG387)&lt;$K387,$O387*Dati!$Q$3,$K387-SUM(V387:AG387))</f>
        <v>0</v>
      </c>
      <c r="AI387" s="35">
        <f>IF($O387*Dati!$P$3+SUM(V387:AH387)&lt;$K387,$O387*Dati!$P$3,$K387-SUM(V387:AH387))</f>
        <v>0</v>
      </c>
      <c r="AJ387" s="35">
        <f>IF($O387*Dati!$O$3+SUM(V387:AI387)&lt;$K387,$O387*Dati!$O$3,$K387-SUM(V387:AI387))</f>
        <v>0</v>
      </c>
      <c r="AK387" s="35">
        <f>IF($O387*Dati!$N$3+SUM(V387:AJ387)&lt;$K387,$O387*Dati!$N$3,$K387-SUM(V387:AJ387))</f>
        <v>0</v>
      </c>
      <c r="AL387" s="35">
        <f t="shared" si="153"/>
        <v>240</v>
      </c>
      <c r="AM387" s="3">
        <f>(V387*Dati!$U$6+W387*Dati!$T$6+X387*Dati!$S$6+Y387*Dati!$R$6)+(Z387*Dati!$U$5+AA387*Dati!$T$5+AB387*Dati!$S$5+AC387*Dati!$R$5)+(AD387*Dati!$U$4+AE387*Dati!$T$4+AF387*Dati!$S$4+AG387*Dati!$R$4)+(AH387*Dati!$U$3+AI387*Dati!$T$3+AJ387*Dati!$S$3+AK387*Dati!$R$3)</f>
        <v>91380</v>
      </c>
      <c r="AN387" s="34">
        <f t="shared" si="154"/>
        <v>1</v>
      </c>
      <c r="AO387" s="34">
        <f t="shared" si="155"/>
        <v>0</v>
      </c>
      <c r="AP387" s="34">
        <f t="shared" si="156"/>
        <v>0</v>
      </c>
      <c r="AQ387" s="34">
        <f t="shared" si="157"/>
        <v>0</v>
      </c>
      <c r="AR387" s="6">
        <f>AN387*Dati!$B$21+AO387*Dati!$B$22+AP387*Dati!$B$23+AQ387*Dati!$B$24</f>
        <v>2000</v>
      </c>
    </row>
    <row r="388" spans="1:44" x14ac:dyDescent="0.25">
      <c r="A388" s="49"/>
      <c r="B388" s="11">
        <f t="shared" si="130"/>
        <v>386</v>
      </c>
      <c r="C388" s="3">
        <f t="shared" si="131"/>
        <v>9267194.4000000134</v>
      </c>
      <c r="D388" s="3">
        <f t="shared" si="132"/>
        <v>41380</v>
      </c>
      <c r="E388" s="3">
        <f>IF(D388&gt;0,(IF(D388&lt;Dati!$B$46,D388*Dati!$B$47,Dati!$B$46*Dati!$B$47)+IF(IF(D388-Dati!$B$46&gt;0,D388-Dati!$B$46,0)&lt;(Dati!$C$46-Dati!$B$46),IF(D388-Dati!$B$46&gt;0,D388-Dati!$B$46,0)*Dati!$C$47,(Dati!$C$46-Dati!$B$46)*Dati!$C$47)+IF(IF(D388-Dati!$C$46&gt;0,D388-Dati!$C$46,0)&lt;(Dati!$D$46-Dati!$C$46),IF(D388-Dati!$C$46&gt;0,D388-Dati!$C$46,0)*Dati!$D$47,(Dati!$D$46-Dati!$C$46)*Dati!$D$47)+IF(IF(D388-Dati!$D$46&gt;0,D388-Dati!$D$46,0)&lt;(Dati!$E$46-Dati!$D$46),IF(D388-Dati!$D$46&gt;0,D388-Dati!$D$46,0)*Dati!$E$47,(Dati!$E$46-Dati!$D$46)*Dati!$E$47)+IF(D388-Dati!$E$46&gt;0,D388-Dati!$E$46,0)*Dati!$F$47),0)</f>
        <v>17224.233333333334</v>
      </c>
      <c r="F388" s="3">
        <f t="shared" ref="F388:F451" si="165">D388-E388</f>
        <v>24155.766666666666</v>
      </c>
      <c r="G388" s="39">
        <f t="shared" ref="G388:J388" si="166">G387</f>
        <v>1</v>
      </c>
      <c r="H388" s="39">
        <f t="shared" si="166"/>
        <v>0</v>
      </c>
      <c r="I388" s="39">
        <f t="shared" si="166"/>
        <v>0</v>
      </c>
      <c r="J388" s="39">
        <f t="shared" si="166"/>
        <v>0</v>
      </c>
      <c r="K388" s="37">
        <f>G388*Dati!$F$9+H388*Dati!$F$10+I388*Dati!$F$11+Simulazione!J388*Dati!$F$12</f>
        <v>450</v>
      </c>
      <c r="L388" s="37">
        <f>G388*Dati!$H$9+H388*Dati!$H$10+I388*Dati!$H$11+Simulazione!J388*Dati!$H$12</f>
        <v>1</v>
      </c>
      <c r="M388" s="9">
        <f>G388*Dati!$E$9+H388*Dati!$E$10+I388*Dati!$E$11+Simulazione!J388*Dati!$E$12</f>
        <v>8000</v>
      </c>
      <c r="N388" s="9">
        <f>IF(G388-G387=0,0,(G388-G387)*Dati!$J$9)+IF(H388-H387=0,0,(H388-H387)*Dati!$J$10)+IF(I388-I387=0,0,(I388-I387)*Dati!$J$11)+IF(J388-J387=0,0,(J388-J387)*Dati!$J$12)</f>
        <v>0</v>
      </c>
      <c r="O388" s="34">
        <f t="shared" ref="O388:R388" si="167">O387</f>
        <v>0</v>
      </c>
      <c r="P388" s="34">
        <f t="shared" si="167"/>
        <v>0</v>
      </c>
      <c r="Q388" s="34">
        <f t="shared" si="167"/>
        <v>0</v>
      </c>
      <c r="R388" s="34">
        <f t="shared" si="167"/>
        <v>1</v>
      </c>
      <c r="S388" s="40">
        <f t="shared" ref="S388:S451" si="168">IF(SUM(O388:R388)&lt;=L388,SUM(O388:R388),"NO")</f>
        <v>1</v>
      </c>
      <c r="T388" s="43">
        <f t="shared" ref="T388:T451" si="169">IF(S388="NO",1,SUM(O388:R388)/L388)</f>
        <v>1</v>
      </c>
      <c r="U388" s="3">
        <f>O388*Dati!$B$3+Simulazione!P388*Dati!$B$4+Simulazione!Q388*Dati!$B$5+Simulazione!R388*Dati!$B$6</f>
        <v>40000</v>
      </c>
      <c r="V388" s="35">
        <f>IF(R388*Dati!$Q$6&lt;K388,R388*Dati!$Q$6,K388)</f>
        <v>108</v>
      </c>
      <c r="W388" s="35">
        <f>IF(R388*Dati!$P$6+SUM(V388:V388)&lt;K388,R388*Dati!$P$6,K388-SUM(V388:V388))</f>
        <v>132</v>
      </c>
      <c r="X388" s="35">
        <f>IF(R388*Dati!$O$6+SUM(V388:W388)&lt;K388,R388*Dati!$O$6,K388-SUM(V388:W388))</f>
        <v>0</v>
      </c>
      <c r="Y388" s="35">
        <f>IF(R388*Dati!$N$6+SUM(V388:X388)&lt;K388,R388*Dati!$N$6,K388-SUM(V388:X388))</f>
        <v>0</v>
      </c>
      <c r="Z388" s="35">
        <f>IF($Q388*Dati!$Q$5+SUM(V388:Y388)&lt;$K388,$Q388*Dati!$Q$5,$K388-SUM(V388:Y388))</f>
        <v>0</v>
      </c>
      <c r="AA388" s="35">
        <f>IF($Q388*Dati!$P$5+SUM(V388:Z388)&lt;$K388,$Q388*Dati!$P$5,$K388-SUM(V388:Z388))</f>
        <v>0</v>
      </c>
      <c r="AB388" s="35">
        <f>IF($Q388*Dati!$O$5+SUM(V388:AA388)&lt;$K388,$Q388*Dati!$O$5,$K388-SUM(V388:AA388))</f>
        <v>0</v>
      </c>
      <c r="AC388" s="35">
        <f>IF($Q388*Dati!$N$5+SUM(V388:AB388)&lt;$K388,$Q388*Dati!$N$5,$K388-SUM(V388:AB388))</f>
        <v>0</v>
      </c>
      <c r="AD388" s="35">
        <f>IF($P388*Dati!$Q$4+SUM(V388:AC388)&lt;$K388,$P388*Dati!$Q$4,$K388-SUM(V388:AC388))</f>
        <v>0</v>
      </c>
      <c r="AE388" s="35">
        <f>IF($P388*Dati!$P$4+SUM(V388:AD388)&lt;$K388,$P388*Dati!$P$4,$K388-SUM(V388:AD388))</f>
        <v>0</v>
      </c>
      <c r="AF388" s="35">
        <f>IF($P388*Dati!$O$4+SUM(V388:AE388)&lt;$K388,$P388*Dati!$O$4,$K388-SUM(V388:AE388))</f>
        <v>0</v>
      </c>
      <c r="AG388" s="35">
        <f>IF($P388*Dati!$N$4+SUM(V388:AF388)&lt;$K388,$P388*Dati!$N$4,$K388-SUM(V388:AF388))</f>
        <v>0</v>
      </c>
      <c r="AH388" s="35">
        <f>IF($O388*Dati!$Q$3+SUM(V388:AG388)&lt;$K388,$O388*Dati!$Q$3,$K388-SUM(V388:AG388))</f>
        <v>0</v>
      </c>
      <c r="AI388" s="35">
        <f>IF($O388*Dati!$P$3+SUM(V388:AH388)&lt;$K388,$O388*Dati!$P$3,$K388-SUM(V388:AH388))</f>
        <v>0</v>
      </c>
      <c r="AJ388" s="35">
        <f>IF($O388*Dati!$O$3+SUM(V388:AI388)&lt;$K388,$O388*Dati!$O$3,$K388-SUM(V388:AI388))</f>
        <v>0</v>
      </c>
      <c r="AK388" s="35">
        <f>IF($O388*Dati!$N$3+SUM(V388:AJ388)&lt;$K388,$O388*Dati!$N$3,$K388-SUM(V388:AJ388))</f>
        <v>0</v>
      </c>
      <c r="AL388" s="35">
        <f t="shared" si="153"/>
        <v>240</v>
      </c>
      <c r="AM388" s="3">
        <f>(V388*Dati!$U$6+W388*Dati!$T$6+X388*Dati!$S$6+Y388*Dati!$R$6)+(Z388*Dati!$U$5+AA388*Dati!$T$5+AB388*Dati!$S$5+AC388*Dati!$R$5)+(AD388*Dati!$U$4+AE388*Dati!$T$4+AF388*Dati!$S$4+AG388*Dati!$R$4)+(AH388*Dati!$U$3+AI388*Dati!$T$3+AJ388*Dati!$S$3+AK388*Dati!$R$3)</f>
        <v>91380</v>
      </c>
      <c r="AN388" s="34">
        <f t="shared" si="154"/>
        <v>1</v>
      </c>
      <c r="AO388" s="34">
        <f t="shared" si="155"/>
        <v>0</v>
      </c>
      <c r="AP388" s="34">
        <f t="shared" si="156"/>
        <v>0</v>
      </c>
      <c r="AQ388" s="34">
        <f t="shared" si="157"/>
        <v>0</v>
      </c>
      <c r="AR388" s="6">
        <f>AN388*Dati!$B$21+AO388*Dati!$B$22+AP388*Dati!$B$23+AQ388*Dati!$B$24</f>
        <v>2000</v>
      </c>
    </row>
    <row r="389" spans="1:44" x14ac:dyDescent="0.25">
      <c r="A389" s="49"/>
      <c r="B389" s="11">
        <f t="shared" ref="B389:B452" si="170">B388+1</f>
        <v>387</v>
      </c>
      <c r="C389" s="3">
        <f t="shared" ref="C389:C452" si="171">IF(C388+F388&gt;-500000,C388+F388,"FALLITO")</f>
        <v>9291350.1666666809</v>
      </c>
      <c r="D389" s="3">
        <f t="shared" ref="D389:D452" si="172">+AM389-M389-U389-AR389-N389</f>
        <v>41380</v>
      </c>
      <c r="E389" s="3">
        <f>IF(D389&gt;0,(IF(D389&lt;Dati!$B$46,D389*Dati!$B$47,Dati!$B$46*Dati!$B$47)+IF(IF(D389-Dati!$B$46&gt;0,D389-Dati!$B$46,0)&lt;(Dati!$C$46-Dati!$B$46),IF(D389-Dati!$B$46&gt;0,D389-Dati!$B$46,0)*Dati!$C$47,(Dati!$C$46-Dati!$B$46)*Dati!$C$47)+IF(IF(D389-Dati!$C$46&gt;0,D389-Dati!$C$46,0)&lt;(Dati!$D$46-Dati!$C$46),IF(D389-Dati!$C$46&gt;0,D389-Dati!$C$46,0)*Dati!$D$47,(Dati!$D$46-Dati!$C$46)*Dati!$D$47)+IF(IF(D389-Dati!$D$46&gt;0,D389-Dati!$D$46,0)&lt;(Dati!$E$46-Dati!$D$46),IF(D389-Dati!$D$46&gt;0,D389-Dati!$D$46,0)*Dati!$E$47,(Dati!$E$46-Dati!$D$46)*Dati!$E$47)+IF(D389-Dati!$E$46&gt;0,D389-Dati!$E$46,0)*Dati!$F$47),0)</f>
        <v>17224.233333333334</v>
      </c>
      <c r="F389" s="3">
        <f t="shared" si="165"/>
        <v>24155.766666666666</v>
      </c>
      <c r="G389" s="39">
        <f t="shared" ref="G389:J389" si="173">G388</f>
        <v>1</v>
      </c>
      <c r="H389" s="39">
        <f t="shared" si="173"/>
        <v>0</v>
      </c>
      <c r="I389" s="39">
        <f t="shared" si="173"/>
        <v>0</v>
      </c>
      <c r="J389" s="39">
        <f t="shared" si="173"/>
        <v>0</v>
      </c>
      <c r="K389" s="37">
        <f>G389*Dati!$F$9+H389*Dati!$F$10+I389*Dati!$F$11+Simulazione!J389*Dati!$F$12</f>
        <v>450</v>
      </c>
      <c r="L389" s="37">
        <f>G389*Dati!$H$9+H389*Dati!$H$10+I389*Dati!$H$11+Simulazione!J389*Dati!$H$12</f>
        <v>1</v>
      </c>
      <c r="M389" s="9">
        <f>G389*Dati!$E$9+H389*Dati!$E$10+I389*Dati!$E$11+Simulazione!J389*Dati!$E$12</f>
        <v>8000</v>
      </c>
      <c r="N389" s="9">
        <f>IF(G389-G388=0,0,(G389-G388)*Dati!$J$9)+IF(H389-H388=0,0,(H389-H388)*Dati!$J$10)+IF(I389-I388=0,0,(I389-I388)*Dati!$J$11)+IF(J389-J388=0,0,(J389-J388)*Dati!$J$12)</f>
        <v>0</v>
      </c>
      <c r="O389" s="34">
        <f t="shared" ref="O389:R389" si="174">O388</f>
        <v>0</v>
      </c>
      <c r="P389" s="34">
        <f t="shared" si="174"/>
        <v>0</v>
      </c>
      <c r="Q389" s="34">
        <f t="shared" si="174"/>
        <v>0</v>
      </c>
      <c r="R389" s="34">
        <f t="shared" si="174"/>
        <v>1</v>
      </c>
      <c r="S389" s="40">
        <f t="shared" si="168"/>
        <v>1</v>
      </c>
      <c r="T389" s="43">
        <f t="shared" si="169"/>
        <v>1</v>
      </c>
      <c r="U389" s="3">
        <f>O389*Dati!$B$3+Simulazione!P389*Dati!$B$4+Simulazione!Q389*Dati!$B$5+Simulazione!R389*Dati!$B$6</f>
        <v>40000</v>
      </c>
      <c r="V389" s="35">
        <f>IF(R389*Dati!$Q$6&lt;K389,R389*Dati!$Q$6,K389)</f>
        <v>108</v>
      </c>
      <c r="W389" s="35">
        <f>IF(R389*Dati!$P$6+SUM(V389:V389)&lt;K389,R389*Dati!$P$6,K389-SUM(V389:V389))</f>
        <v>132</v>
      </c>
      <c r="X389" s="35">
        <f>IF(R389*Dati!$O$6+SUM(V389:W389)&lt;K389,R389*Dati!$O$6,K389-SUM(V389:W389))</f>
        <v>0</v>
      </c>
      <c r="Y389" s="35">
        <f>IF(R389*Dati!$N$6+SUM(V389:X389)&lt;K389,R389*Dati!$N$6,K389-SUM(V389:X389))</f>
        <v>0</v>
      </c>
      <c r="Z389" s="35">
        <f>IF($Q389*Dati!$Q$5+SUM(V389:Y389)&lt;$K389,$Q389*Dati!$Q$5,$K389-SUM(V389:Y389))</f>
        <v>0</v>
      </c>
      <c r="AA389" s="35">
        <f>IF($Q389*Dati!$P$5+SUM(V389:Z389)&lt;$K389,$Q389*Dati!$P$5,$K389-SUM(V389:Z389))</f>
        <v>0</v>
      </c>
      <c r="AB389" s="35">
        <f>IF($Q389*Dati!$O$5+SUM(V389:AA389)&lt;$K389,$Q389*Dati!$O$5,$K389-SUM(V389:AA389))</f>
        <v>0</v>
      </c>
      <c r="AC389" s="35">
        <f>IF($Q389*Dati!$N$5+SUM(V389:AB389)&lt;$K389,$Q389*Dati!$N$5,$K389-SUM(V389:AB389))</f>
        <v>0</v>
      </c>
      <c r="AD389" s="35">
        <f>IF($P389*Dati!$Q$4+SUM(V389:AC389)&lt;$K389,$P389*Dati!$Q$4,$K389-SUM(V389:AC389))</f>
        <v>0</v>
      </c>
      <c r="AE389" s="35">
        <f>IF($P389*Dati!$P$4+SUM(V389:AD389)&lt;$K389,$P389*Dati!$P$4,$K389-SUM(V389:AD389))</f>
        <v>0</v>
      </c>
      <c r="AF389" s="35">
        <f>IF($P389*Dati!$O$4+SUM(V389:AE389)&lt;$K389,$P389*Dati!$O$4,$K389-SUM(V389:AE389))</f>
        <v>0</v>
      </c>
      <c r="AG389" s="35">
        <f>IF($P389*Dati!$N$4+SUM(V389:AF389)&lt;$K389,$P389*Dati!$N$4,$K389-SUM(V389:AF389))</f>
        <v>0</v>
      </c>
      <c r="AH389" s="35">
        <f>IF($O389*Dati!$Q$3+SUM(V389:AG389)&lt;$K389,$O389*Dati!$Q$3,$K389-SUM(V389:AG389))</f>
        <v>0</v>
      </c>
      <c r="AI389" s="35">
        <f>IF($O389*Dati!$P$3+SUM(V389:AH389)&lt;$K389,$O389*Dati!$P$3,$K389-SUM(V389:AH389))</f>
        <v>0</v>
      </c>
      <c r="AJ389" s="35">
        <f>IF($O389*Dati!$O$3+SUM(V389:AI389)&lt;$K389,$O389*Dati!$O$3,$K389-SUM(V389:AI389))</f>
        <v>0</v>
      </c>
      <c r="AK389" s="35">
        <f>IF($O389*Dati!$N$3+SUM(V389:AJ389)&lt;$K389,$O389*Dati!$N$3,$K389-SUM(V389:AJ389))</f>
        <v>0</v>
      </c>
      <c r="AL389" s="35">
        <f t="shared" si="153"/>
        <v>240</v>
      </c>
      <c r="AM389" s="3">
        <f>(V389*Dati!$U$6+W389*Dati!$T$6+X389*Dati!$S$6+Y389*Dati!$R$6)+(Z389*Dati!$U$5+AA389*Dati!$T$5+AB389*Dati!$S$5+AC389*Dati!$R$5)+(AD389*Dati!$U$4+AE389*Dati!$T$4+AF389*Dati!$S$4+AG389*Dati!$R$4)+(AH389*Dati!$U$3+AI389*Dati!$T$3+AJ389*Dati!$S$3+AK389*Dati!$R$3)</f>
        <v>91380</v>
      </c>
      <c r="AN389" s="34">
        <f t="shared" si="154"/>
        <v>1</v>
      </c>
      <c r="AO389" s="34">
        <f t="shared" si="155"/>
        <v>0</v>
      </c>
      <c r="AP389" s="34">
        <f t="shared" si="156"/>
        <v>0</v>
      </c>
      <c r="AQ389" s="34">
        <f t="shared" si="157"/>
        <v>0</v>
      </c>
      <c r="AR389" s="6">
        <f>AN389*Dati!$B$21+AO389*Dati!$B$22+AP389*Dati!$B$23+AQ389*Dati!$B$24</f>
        <v>2000</v>
      </c>
    </row>
    <row r="390" spans="1:44" x14ac:dyDescent="0.25">
      <c r="A390" s="49"/>
      <c r="B390" s="11">
        <f t="shared" si="170"/>
        <v>388</v>
      </c>
      <c r="C390" s="3">
        <f t="shared" si="171"/>
        <v>9315505.9333333485</v>
      </c>
      <c r="D390" s="3">
        <f t="shared" si="172"/>
        <v>41380</v>
      </c>
      <c r="E390" s="3">
        <f>IF(D390&gt;0,(IF(D390&lt;Dati!$B$46,D390*Dati!$B$47,Dati!$B$46*Dati!$B$47)+IF(IF(D390-Dati!$B$46&gt;0,D390-Dati!$B$46,0)&lt;(Dati!$C$46-Dati!$B$46),IF(D390-Dati!$B$46&gt;0,D390-Dati!$B$46,0)*Dati!$C$47,(Dati!$C$46-Dati!$B$46)*Dati!$C$47)+IF(IF(D390-Dati!$C$46&gt;0,D390-Dati!$C$46,0)&lt;(Dati!$D$46-Dati!$C$46),IF(D390-Dati!$C$46&gt;0,D390-Dati!$C$46,0)*Dati!$D$47,(Dati!$D$46-Dati!$C$46)*Dati!$D$47)+IF(IF(D390-Dati!$D$46&gt;0,D390-Dati!$D$46,0)&lt;(Dati!$E$46-Dati!$D$46),IF(D390-Dati!$D$46&gt;0,D390-Dati!$D$46,0)*Dati!$E$47,(Dati!$E$46-Dati!$D$46)*Dati!$E$47)+IF(D390-Dati!$E$46&gt;0,D390-Dati!$E$46,0)*Dati!$F$47),0)</f>
        <v>17224.233333333334</v>
      </c>
      <c r="F390" s="3">
        <f t="shared" si="165"/>
        <v>24155.766666666666</v>
      </c>
      <c r="G390" s="39">
        <f t="shared" ref="G390:J390" si="175">G389</f>
        <v>1</v>
      </c>
      <c r="H390" s="39">
        <f t="shared" si="175"/>
        <v>0</v>
      </c>
      <c r="I390" s="39">
        <f t="shared" si="175"/>
        <v>0</v>
      </c>
      <c r="J390" s="39">
        <f t="shared" si="175"/>
        <v>0</v>
      </c>
      <c r="K390" s="37">
        <f>G390*Dati!$F$9+H390*Dati!$F$10+I390*Dati!$F$11+Simulazione!J390*Dati!$F$12</f>
        <v>450</v>
      </c>
      <c r="L390" s="37">
        <f>G390*Dati!$H$9+H390*Dati!$H$10+I390*Dati!$H$11+Simulazione!J390*Dati!$H$12</f>
        <v>1</v>
      </c>
      <c r="M390" s="9">
        <f>G390*Dati!$E$9+H390*Dati!$E$10+I390*Dati!$E$11+Simulazione!J390*Dati!$E$12</f>
        <v>8000</v>
      </c>
      <c r="N390" s="9">
        <f>IF(G390-G389=0,0,(G390-G389)*Dati!$J$9)+IF(H390-H389=0,0,(H390-H389)*Dati!$J$10)+IF(I390-I389=0,0,(I390-I389)*Dati!$J$11)+IF(J390-J389=0,0,(J390-J389)*Dati!$J$12)</f>
        <v>0</v>
      </c>
      <c r="O390" s="34">
        <f t="shared" ref="O390:R390" si="176">O389</f>
        <v>0</v>
      </c>
      <c r="P390" s="34">
        <f t="shared" si="176"/>
        <v>0</v>
      </c>
      <c r="Q390" s="34">
        <f t="shared" si="176"/>
        <v>0</v>
      </c>
      <c r="R390" s="34">
        <f t="shared" si="176"/>
        <v>1</v>
      </c>
      <c r="S390" s="40">
        <f t="shared" si="168"/>
        <v>1</v>
      </c>
      <c r="T390" s="43">
        <f t="shared" si="169"/>
        <v>1</v>
      </c>
      <c r="U390" s="3">
        <f>O390*Dati!$B$3+Simulazione!P390*Dati!$B$4+Simulazione!Q390*Dati!$B$5+Simulazione!R390*Dati!$B$6</f>
        <v>40000</v>
      </c>
      <c r="V390" s="35">
        <f>IF(R390*Dati!$Q$6&lt;K390,R390*Dati!$Q$6,K390)</f>
        <v>108</v>
      </c>
      <c r="W390" s="35">
        <f>IF(R390*Dati!$P$6+SUM(V390:V390)&lt;K390,R390*Dati!$P$6,K390-SUM(V390:V390))</f>
        <v>132</v>
      </c>
      <c r="X390" s="35">
        <f>IF(R390*Dati!$O$6+SUM(V390:W390)&lt;K390,R390*Dati!$O$6,K390-SUM(V390:W390))</f>
        <v>0</v>
      </c>
      <c r="Y390" s="35">
        <f>IF(R390*Dati!$N$6+SUM(V390:X390)&lt;K390,R390*Dati!$N$6,K390-SUM(V390:X390))</f>
        <v>0</v>
      </c>
      <c r="Z390" s="35">
        <f>IF($Q390*Dati!$Q$5+SUM(V390:Y390)&lt;$K390,$Q390*Dati!$Q$5,$K390-SUM(V390:Y390))</f>
        <v>0</v>
      </c>
      <c r="AA390" s="35">
        <f>IF($Q390*Dati!$P$5+SUM(V390:Z390)&lt;$K390,$Q390*Dati!$P$5,$K390-SUM(V390:Z390))</f>
        <v>0</v>
      </c>
      <c r="AB390" s="35">
        <f>IF($Q390*Dati!$O$5+SUM(V390:AA390)&lt;$K390,$Q390*Dati!$O$5,$K390-SUM(V390:AA390))</f>
        <v>0</v>
      </c>
      <c r="AC390" s="35">
        <f>IF($Q390*Dati!$N$5+SUM(V390:AB390)&lt;$K390,$Q390*Dati!$N$5,$K390-SUM(V390:AB390))</f>
        <v>0</v>
      </c>
      <c r="AD390" s="35">
        <f>IF($P390*Dati!$Q$4+SUM(V390:AC390)&lt;$K390,$P390*Dati!$Q$4,$K390-SUM(V390:AC390))</f>
        <v>0</v>
      </c>
      <c r="AE390" s="35">
        <f>IF($P390*Dati!$P$4+SUM(V390:AD390)&lt;$K390,$P390*Dati!$P$4,$K390-SUM(V390:AD390))</f>
        <v>0</v>
      </c>
      <c r="AF390" s="35">
        <f>IF($P390*Dati!$O$4+SUM(V390:AE390)&lt;$K390,$P390*Dati!$O$4,$K390-SUM(V390:AE390))</f>
        <v>0</v>
      </c>
      <c r="AG390" s="35">
        <f>IF($P390*Dati!$N$4+SUM(V390:AF390)&lt;$K390,$P390*Dati!$N$4,$K390-SUM(V390:AF390))</f>
        <v>0</v>
      </c>
      <c r="AH390" s="35">
        <f>IF($O390*Dati!$Q$3+SUM(V390:AG390)&lt;$K390,$O390*Dati!$Q$3,$K390-SUM(V390:AG390))</f>
        <v>0</v>
      </c>
      <c r="AI390" s="35">
        <f>IF($O390*Dati!$P$3+SUM(V390:AH390)&lt;$K390,$O390*Dati!$P$3,$K390-SUM(V390:AH390))</f>
        <v>0</v>
      </c>
      <c r="AJ390" s="35">
        <f>IF($O390*Dati!$O$3+SUM(V390:AI390)&lt;$K390,$O390*Dati!$O$3,$K390-SUM(V390:AI390))</f>
        <v>0</v>
      </c>
      <c r="AK390" s="35">
        <f>IF($O390*Dati!$N$3+SUM(V390:AJ390)&lt;$K390,$O390*Dati!$N$3,$K390-SUM(V390:AJ390))</f>
        <v>0</v>
      </c>
      <c r="AL390" s="35">
        <f t="shared" si="153"/>
        <v>240</v>
      </c>
      <c r="AM390" s="3">
        <f>(V390*Dati!$U$6+W390*Dati!$T$6+X390*Dati!$S$6+Y390*Dati!$R$6)+(Z390*Dati!$U$5+AA390*Dati!$T$5+AB390*Dati!$S$5+AC390*Dati!$R$5)+(AD390*Dati!$U$4+AE390*Dati!$T$4+AF390*Dati!$S$4+AG390*Dati!$R$4)+(AH390*Dati!$U$3+AI390*Dati!$T$3+AJ390*Dati!$S$3+AK390*Dati!$R$3)</f>
        <v>91380</v>
      </c>
      <c r="AN390" s="34">
        <f t="shared" si="154"/>
        <v>1</v>
      </c>
      <c r="AO390" s="34">
        <f t="shared" si="155"/>
        <v>0</v>
      </c>
      <c r="AP390" s="34">
        <f t="shared" si="156"/>
        <v>0</v>
      </c>
      <c r="AQ390" s="34">
        <f t="shared" si="157"/>
        <v>0</v>
      </c>
      <c r="AR390" s="6">
        <f>AN390*Dati!$B$21+AO390*Dati!$B$22+AP390*Dati!$B$23+AQ390*Dati!$B$24</f>
        <v>2000</v>
      </c>
    </row>
    <row r="391" spans="1:44" x14ac:dyDescent="0.25">
      <c r="A391" s="49"/>
      <c r="B391" s="11">
        <f t="shared" si="170"/>
        <v>389</v>
      </c>
      <c r="C391" s="3">
        <f t="shared" si="171"/>
        <v>9339661.700000016</v>
      </c>
      <c r="D391" s="3">
        <f t="shared" si="172"/>
        <v>41380</v>
      </c>
      <c r="E391" s="3">
        <f>IF(D391&gt;0,(IF(D391&lt;Dati!$B$46,D391*Dati!$B$47,Dati!$B$46*Dati!$B$47)+IF(IF(D391-Dati!$B$46&gt;0,D391-Dati!$B$46,0)&lt;(Dati!$C$46-Dati!$B$46),IF(D391-Dati!$B$46&gt;0,D391-Dati!$B$46,0)*Dati!$C$47,(Dati!$C$46-Dati!$B$46)*Dati!$C$47)+IF(IF(D391-Dati!$C$46&gt;0,D391-Dati!$C$46,0)&lt;(Dati!$D$46-Dati!$C$46),IF(D391-Dati!$C$46&gt;0,D391-Dati!$C$46,0)*Dati!$D$47,(Dati!$D$46-Dati!$C$46)*Dati!$D$47)+IF(IF(D391-Dati!$D$46&gt;0,D391-Dati!$D$46,0)&lt;(Dati!$E$46-Dati!$D$46),IF(D391-Dati!$D$46&gt;0,D391-Dati!$D$46,0)*Dati!$E$47,(Dati!$E$46-Dati!$D$46)*Dati!$E$47)+IF(D391-Dati!$E$46&gt;0,D391-Dati!$E$46,0)*Dati!$F$47),0)</f>
        <v>17224.233333333334</v>
      </c>
      <c r="F391" s="3">
        <f t="shared" si="165"/>
        <v>24155.766666666666</v>
      </c>
      <c r="G391" s="39">
        <f t="shared" ref="G391:J391" si="177">G390</f>
        <v>1</v>
      </c>
      <c r="H391" s="39">
        <f t="shared" si="177"/>
        <v>0</v>
      </c>
      <c r="I391" s="39">
        <f t="shared" si="177"/>
        <v>0</v>
      </c>
      <c r="J391" s="39">
        <f t="shared" si="177"/>
        <v>0</v>
      </c>
      <c r="K391" s="37">
        <f>G391*Dati!$F$9+H391*Dati!$F$10+I391*Dati!$F$11+Simulazione!J391*Dati!$F$12</f>
        <v>450</v>
      </c>
      <c r="L391" s="37">
        <f>G391*Dati!$H$9+H391*Dati!$H$10+I391*Dati!$H$11+Simulazione!J391*Dati!$H$12</f>
        <v>1</v>
      </c>
      <c r="M391" s="9">
        <f>G391*Dati!$E$9+H391*Dati!$E$10+I391*Dati!$E$11+Simulazione!J391*Dati!$E$12</f>
        <v>8000</v>
      </c>
      <c r="N391" s="9">
        <f>IF(G391-G390=0,0,(G391-G390)*Dati!$J$9)+IF(H391-H390=0,0,(H391-H390)*Dati!$J$10)+IF(I391-I390=0,0,(I391-I390)*Dati!$J$11)+IF(J391-J390=0,0,(J391-J390)*Dati!$J$12)</f>
        <v>0</v>
      </c>
      <c r="O391" s="34">
        <f t="shared" ref="O391:R391" si="178">O390</f>
        <v>0</v>
      </c>
      <c r="P391" s="34">
        <f t="shared" si="178"/>
        <v>0</v>
      </c>
      <c r="Q391" s="34">
        <f t="shared" si="178"/>
        <v>0</v>
      </c>
      <c r="R391" s="34">
        <f t="shared" si="178"/>
        <v>1</v>
      </c>
      <c r="S391" s="40">
        <f t="shared" si="168"/>
        <v>1</v>
      </c>
      <c r="T391" s="43">
        <f t="shared" si="169"/>
        <v>1</v>
      </c>
      <c r="U391" s="3">
        <f>O391*Dati!$B$3+Simulazione!P391*Dati!$B$4+Simulazione!Q391*Dati!$B$5+Simulazione!R391*Dati!$B$6</f>
        <v>40000</v>
      </c>
      <c r="V391" s="35">
        <f>IF(R391*Dati!$Q$6&lt;K391,R391*Dati!$Q$6,K391)</f>
        <v>108</v>
      </c>
      <c r="W391" s="35">
        <f>IF(R391*Dati!$P$6+SUM(V391:V391)&lt;K391,R391*Dati!$P$6,K391-SUM(V391:V391))</f>
        <v>132</v>
      </c>
      <c r="X391" s="35">
        <f>IF(R391*Dati!$O$6+SUM(V391:W391)&lt;K391,R391*Dati!$O$6,K391-SUM(V391:W391))</f>
        <v>0</v>
      </c>
      <c r="Y391" s="35">
        <f>IF(R391*Dati!$N$6+SUM(V391:X391)&lt;K391,R391*Dati!$N$6,K391-SUM(V391:X391))</f>
        <v>0</v>
      </c>
      <c r="Z391" s="35">
        <f>IF($Q391*Dati!$Q$5+SUM(V391:Y391)&lt;$K391,$Q391*Dati!$Q$5,$K391-SUM(V391:Y391))</f>
        <v>0</v>
      </c>
      <c r="AA391" s="35">
        <f>IF($Q391*Dati!$P$5+SUM(V391:Z391)&lt;$K391,$Q391*Dati!$P$5,$K391-SUM(V391:Z391))</f>
        <v>0</v>
      </c>
      <c r="AB391" s="35">
        <f>IF($Q391*Dati!$O$5+SUM(V391:AA391)&lt;$K391,$Q391*Dati!$O$5,$K391-SUM(V391:AA391))</f>
        <v>0</v>
      </c>
      <c r="AC391" s="35">
        <f>IF($Q391*Dati!$N$5+SUM(V391:AB391)&lt;$K391,$Q391*Dati!$N$5,$K391-SUM(V391:AB391))</f>
        <v>0</v>
      </c>
      <c r="AD391" s="35">
        <f>IF($P391*Dati!$Q$4+SUM(V391:AC391)&lt;$K391,$P391*Dati!$Q$4,$K391-SUM(V391:AC391))</f>
        <v>0</v>
      </c>
      <c r="AE391" s="35">
        <f>IF($P391*Dati!$P$4+SUM(V391:AD391)&lt;$K391,$P391*Dati!$P$4,$K391-SUM(V391:AD391))</f>
        <v>0</v>
      </c>
      <c r="AF391" s="35">
        <f>IF($P391*Dati!$O$4+SUM(V391:AE391)&lt;$K391,$P391*Dati!$O$4,$K391-SUM(V391:AE391))</f>
        <v>0</v>
      </c>
      <c r="AG391" s="35">
        <f>IF($P391*Dati!$N$4+SUM(V391:AF391)&lt;$K391,$P391*Dati!$N$4,$K391-SUM(V391:AF391))</f>
        <v>0</v>
      </c>
      <c r="AH391" s="35">
        <f>IF($O391*Dati!$Q$3+SUM(V391:AG391)&lt;$K391,$O391*Dati!$Q$3,$K391-SUM(V391:AG391))</f>
        <v>0</v>
      </c>
      <c r="AI391" s="35">
        <f>IF($O391*Dati!$P$3+SUM(V391:AH391)&lt;$K391,$O391*Dati!$P$3,$K391-SUM(V391:AH391))</f>
        <v>0</v>
      </c>
      <c r="AJ391" s="35">
        <f>IF($O391*Dati!$O$3+SUM(V391:AI391)&lt;$K391,$O391*Dati!$O$3,$K391-SUM(V391:AI391))</f>
        <v>0</v>
      </c>
      <c r="AK391" s="35">
        <f>IF($O391*Dati!$N$3+SUM(V391:AJ391)&lt;$K391,$O391*Dati!$N$3,$K391-SUM(V391:AJ391))</f>
        <v>0</v>
      </c>
      <c r="AL391" s="35">
        <f t="shared" si="153"/>
        <v>240</v>
      </c>
      <c r="AM391" s="3">
        <f>(V391*Dati!$U$6+W391*Dati!$T$6+X391*Dati!$S$6+Y391*Dati!$R$6)+(Z391*Dati!$U$5+AA391*Dati!$T$5+AB391*Dati!$S$5+AC391*Dati!$R$5)+(AD391*Dati!$U$4+AE391*Dati!$T$4+AF391*Dati!$S$4+AG391*Dati!$R$4)+(AH391*Dati!$U$3+AI391*Dati!$T$3+AJ391*Dati!$S$3+AK391*Dati!$R$3)</f>
        <v>91380</v>
      </c>
      <c r="AN391" s="34">
        <f t="shared" si="154"/>
        <v>1</v>
      </c>
      <c r="AO391" s="34">
        <f t="shared" si="155"/>
        <v>0</v>
      </c>
      <c r="AP391" s="34">
        <f t="shared" si="156"/>
        <v>0</v>
      </c>
      <c r="AQ391" s="34">
        <f t="shared" si="157"/>
        <v>0</v>
      </c>
      <c r="AR391" s="6">
        <f>AN391*Dati!$B$21+AO391*Dati!$B$22+AP391*Dati!$B$23+AQ391*Dati!$B$24</f>
        <v>2000</v>
      </c>
    </row>
    <row r="392" spans="1:44" x14ac:dyDescent="0.25">
      <c r="A392" s="49"/>
      <c r="B392" s="11">
        <f t="shared" si="170"/>
        <v>390</v>
      </c>
      <c r="C392" s="3">
        <f t="shared" si="171"/>
        <v>9363817.4666666836</v>
      </c>
      <c r="D392" s="3">
        <f t="shared" si="172"/>
        <v>41380</v>
      </c>
      <c r="E392" s="3">
        <f>IF(D392&gt;0,(IF(D392&lt;Dati!$B$46,D392*Dati!$B$47,Dati!$B$46*Dati!$B$47)+IF(IF(D392-Dati!$B$46&gt;0,D392-Dati!$B$46,0)&lt;(Dati!$C$46-Dati!$B$46),IF(D392-Dati!$B$46&gt;0,D392-Dati!$B$46,0)*Dati!$C$47,(Dati!$C$46-Dati!$B$46)*Dati!$C$47)+IF(IF(D392-Dati!$C$46&gt;0,D392-Dati!$C$46,0)&lt;(Dati!$D$46-Dati!$C$46),IF(D392-Dati!$C$46&gt;0,D392-Dati!$C$46,0)*Dati!$D$47,(Dati!$D$46-Dati!$C$46)*Dati!$D$47)+IF(IF(D392-Dati!$D$46&gt;0,D392-Dati!$D$46,0)&lt;(Dati!$E$46-Dati!$D$46),IF(D392-Dati!$D$46&gt;0,D392-Dati!$D$46,0)*Dati!$E$47,(Dati!$E$46-Dati!$D$46)*Dati!$E$47)+IF(D392-Dati!$E$46&gt;0,D392-Dati!$E$46,0)*Dati!$F$47),0)</f>
        <v>17224.233333333334</v>
      </c>
      <c r="F392" s="3">
        <f t="shared" si="165"/>
        <v>24155.766666666666</v>
      </c>
      <c r="G392" s="39">
        <f t="shared" ref="G392:J392" si="179">G391</f>
        <v>1</v>
      </c>
      <c r="H392" s="39">
        <f t="shared" si="179"/>
        <v>0</v>
      </c>
      <c r="I392" s="39">
        <f t="shared" si="179"/>
        <v>0</v>
      </c>
      <c r="J392" s="39">
        <f t="shared" si="179"/>
        <v>0</v>
      </c>
      <c r="K392" s="37">
        <f>G392*Dati!$F$9+H392*Dati!$F$10+I392*Dati!$F$11+Simulazione!J392*Dati!$F$12</f>
        <v>450</v>
      </c>
      <c r="L392" s="37">
        <f>G392*Dati!$H$9+H392*Dati!$H$10+I392*Dati!$H$11+Simulazione!J392*Dati!$H$12</f>
        <v>1</v>
      </c>
      <c r="M392" s="9">
        <f>G392*Dati!$E$9+H392*Dati!$E$10+I392*Dati!$E$11+Simulazione!J392*Dati!$E$12</f>
        <v>8000</v>
      </c>
      <c r="N392" s="9">
        <f>IF(G392-G391=0,0,(G392-G391)*Dati!$J$9)+IF(H392-H391=0,0,(H392-H391)*Dati!$J$10)+IF(I392-I391=0,0,(I392-I391)*Dati!$J$11)+IF(J392-J391=0,0,(J392-J391)*Dati!$J$12)</f>
        <v>0</v>
      </c>
      <c r="O392" s="34">
        <f t="shared" ref="O392:R392" si="180">O391</f>
        <v>0</v>
      </c>
      <c r="P392" s="34">
        <f t="shared" si="180"/>
        <v>0</v>
      </c>
      <c r="Q392" s="34">
        <f t="shared" si="180"/>
        <v>0</v>
      </c>
      <c r="R392" s="34">
        <f t="shared" si="180"/>
        <v>1</v>
      </c>
      <c r="S392" s="40">
        <f t="shared" si="168"/>
        <v>1</v>
      </c>
      <c r="T392" s="43">
        <f t="shared" si="169"/>
        <v>1</v>
      </c>
      <c r="U392" s="3">
        <f>O392*Dati!$B$3+Simulazione!P392*Dati!$B$4+Simulazione!Q392*Dati!$B$5+Simulazione!R392*Dati!$B$6</f>
        <v>40000</v>
      </c>
      <c r="V392" s="35">
        <f>IF(R392*Dati!$Q$6&lt;K392,R392*Dati!$Q$6,K392)</f>
        <v>108</v>
      </c>
      <c r="W392" s="35">
        <f>IF(R392*Dati!$P$6+SUM(V392:V392)&lt;K392,R392*Dati!$P$6,K392-SUM(V392:V392))</f>
        <v>132</v>
      </c>
      <c r="X392" s="35">
        <f>IF(R392*Dati!$O$6+SUM(V392:W392)&lt;K392,R392*Dati!$O$6,K392-SUM(V392:W392))</f>
        <v>0</v>
      </c>
      <c r="Y392" s="35">
        <f>IF(R392*Dati!$N$6+SUM(V392:X392)&lt;K392,R392*Dati!$N$6,K392-SUM(V392:X392))</f>
        <v>0</v>
      </c>
      <c r="Z392" s="35">
        <f>IF($Q392*Dati!$Q$5+SUM(V392:Y392)&lt;$K392,$Q392*Dati!$Q$5,$K392-SUM(V392:Y392))</f>
        <v>0</v>
      </c>
      <c r="AA392" s="35">
        <f>IF($Q392*Dati!$P$5+SUM(V392:Z392)&lt;$K392,$Q392*Dati!$P$5,$K392-SUM(V392:Z392))</f>
        <v>0</v>
      </c>
      <c r="AB392" s="35">
        <f>IF($Q392*Dati!$O$5+SUM(V392:AA392)&lt;$K392,$Q392*Dati!$O$5,$K392-SUM(V392:AA392))</f>
        <v>0</v>
      </c>
      <c r="AC392" s="35">
        <f>IF($Q392*Dati!$N$5+SUM(V392:AB392)&lt;$K392,$Q392*Dati!$N$5,$K392-SUM(V392:AB392))</f>
        <v>0</v>
      </c>
      <c r="AD392" s="35">
        <f>IF($P392*Dati!$Q$4+SUM(V392:AC392)&lt;$K392,$P392*Dati!$Q$4,$K392-SUM(V392:AC392))</f>
        <v>0</v>
      </c>
      <c r="AE392" s="35">
        <f>IF($P392*Dati!$P$4+SUM(V392:AD392)&lt;$K392,$P392*Dati!$P$4,$K392-SUM(V392:AD392))</f>
        <v>0</v>
      </c>
      <c r="AF392" s="35">
        <f>IF($P392*Dati!$O$4+SUM(V392:AE392)&lt;$K392,$P392*Dati!$O$4,$K392-SUM(V392:AE392))</f>
        <v>0</v>
      </c>
      <c r="AG392" s="35">
        <f>IF($P392*Dati!$N$4+SUM(V392:AF392)&lt;$K392,$P392*Dati!$N$4,$K392-SUM(V392:AF392))</f>
        <v>0</v>
      </c>
      <c r="AH392" s="35">
        <f>IF($O392*Dati!$Q$3+SUM(V392:AG392)&lt;$K392,$O392*Dati!$Q$3,$K392-SUM(V392:AG392))</f>
        <v>0</v>
      </c>
      <c r="AI392" s="35">
        <f>IF($O392*Dati!$P$3+SUM(V392:AH392)&lt;$K392,$O392*Dati!$P$3,$K392-SUM(V392:AH392))</f>
        <v>0</v>
      </c>
      <c r="AJ392" s="35">
        <f>IF($O392*Dati!$O$3+SUM(V392:AI392)&lt;$K392,$O392*Dati!$O$3,$K392-SUM(V392:AI392))</f>
        <v>0</v>
      </c>
      <c r="AK392" s="35">
        <f>IF($O392*Dati!$N$3+SUM(V392:AJ392)&lt;$K392,$O392*Dati!$N$3,$K392-SUM(V392:AJ392))</f>
        <v>0</v>
      </c>
      <c r="AL392" s="35">
        <f t="shared" si="153"/>
        <v>240</v>
      </c>
      <c r="AM392" s="3">
        <f>(V392*Dati!$U$6+W392*Dati!$T$6+X392*Dati!$S$6+Y392*Dati!$R$6)+(Z392*Dati!$U$5+AA392*Dati!$T$5+AB392*Dati!$S$5+AC392*Dati!$R$5)+(AD392*Dati!$U$4+AE392*Dati!$T$4+AF392*Dati!$S$4+AG392*Dati!$R$4)+(AH392*Dati!$U$3+AI392*Dati!$T$3+AJ392*Dati!$S$3+AK392*Dati!$R$3)</f>
        <v>91380</v>
      </c>
      <c r="AN392" s="34">
        <f t="shared" si="154"/>
        <v>1</v>
      </c>
      <c r="AO392" s="34">
        <f t="shared" si="155"/>
        <v>0</v>
      </c>
      <c r="AP392" s="34">
        <f t="shared" si="156"/>
        <v>0</v>
      </c>
      <c r="AQ392" s="34">
        <f t="shared" si="157"/>
        <v>0</v>
      </c>
      <c r="AR392" s="6">
        <f>AN392*Dati!$B$21+AO392*Dati!$B$22+AP392*Dati!$B$23+AQ392*Dati!$B$24</f>
        <v>2000</v>
      </c>
    </row>
    <row r="393" spans="1:44" x14ac:dyDescent="0.25">
      <c r="A393" s="49"/>
      <c r="B393" s="11">
        <f t="shared" si="170"/>
        <v>391</v>
      </c>
      <c r="C393" s="3">
        <f t="shared" si="171"/>
        <v>9387973.2333333511</v>
      </c>
      <c r="D393" s="3">
        <f t="shared" si="172"/>
        <v>41380</v>
      </c>
      <c r="E393" s="3">
        <f>IF(D393&gt;0,(IF(D393&lt;Dati!$B$46,D393*Dati!$B$47,Dati!$B$46*Dati!$B$47)+IF(IF(D393-Dati!$B$46&gt;0,D393-Dati!$B$46,0)&lt;(Dati!$C$46-Dati!$B$46),IF(D393-Dati!$B$46&gt;0,D393-Dati!$B$46,0)*Dati!$C$47,(Dati!$C$46-Dati!$B$46)*Dati!$C$47)+IF(IF(D393-Dati!$C$46&gt;0,D393-Dati!$C$46,0)&lt;(Dati!$D$46-Dati!$C$46),IF(D393-Dati!$C$46&gt;0,D393-Dati!$C$46,0)*Dati!$D$47,(Dati!$D$46-Dati!$C$46)*Dati!$D$47)+IF(IF(D393-Dati!$D$46&gt;0,D393-Dati!$D$46,0)&lt;(Dati!$E$46-Dati!$D$46),IF(D393-Dati!$D$46&gt;0,D393-Dati!$D$46,0)*Dati!$E$47,(Dati!$E$46-Dati!$D$46)*Dati!$E$47)+IF(D393-Dati!$E$46&gt;0,D393-Dati!$E$46,0)*Dati!$F$47),0)</f>
        <v>17224.233333333334</v>
      </c>
      <c r="F393" s="3">
        <f t="shared" si="165"/>
        <v>24155.766666666666</v>
      </c>
      <c r="G393" s="39">
        <f t="shared" ref="G393:J393" si="181">G392</f>
        <v>1</v>
      </c>
      <c r="H393" s="39">
        <f t="shared" si="181"/>
        <v>0</v>
      </c>
      <c r="I393" s="39">
        <f t="shared" si="181"/>
        <v>0</v>
      </c>
      <c r="J393" s="39">
        <f t="shared" si="181"/>
        <v>0</v>
      </c>
      <c r="K393" s="37">
        <f>G393*Dati!$F$9+H393*Dati!$F$10+I393*Dati!$F$11+Simulazione!J393*Dati!$F$12</f>
        <v>450</v>
      </c>
      <c r="L393" s="37">
        <f>G393*Dati!$H$9+H393*Dati!$H$10+I393*Dati!$H$11+Simulazione!J393*Dati!$H$12</f>
        <v>1</v>
      </c>
      <c r="M393" s="9">
        <f>G393*Dati!$E$9+H393*Dati!$E$10+I393*Dati!$E$11+Simulazione!J393*Dati!$E$12</f>
        <v>8000</v>
      </c>
      <c r="N393" s="9">
        <f>IF(G393-G392=0,0,(G393-G392)*Dati!$J$9)+IF(H393-H392=0,0,(H393-H392)*Dati!$J$10)+IF(I393-I392=0,0,(I393-I392)*Dati!$J$11)+IF(J393-J392=0,0,(J393-J392)*Dati!$J$12)</f>
        <v>0</v>
      </c>
      <c r="O393" s="34">
        <f t="shared" ref="O393:R393" si="182">O392</f>
        <v>0</v>
      </c>
      <c r="P393" s="34">
        <f t="shared" si="182"/>
        <v>0</v>
      </c>
      <c r="Q393" s="34">
        <f t="shared" si="182"/>
        <v>0</v>
      </c>
      <c r="R393" s="34">
        <f t="shared" si="182"/>
        <v>1</v>
      </c>
      <c r="S393" s="40">
        <f t="shared" si="168"/>
        <v>1</v>
      </c>
      <c r="T393" s="43">
        <f t="shared" si="169"/>
        <v>1</v>
      </c>
      <c r="U393" s="3">
        <f>O393*Dati!$B$3+Simulazione!P393*Dati!$B$4+Simulazione!Q393*Dati!$B$5+Simulazione!R393*Dati!$B$6</f>
        <v>40000</v>
      </c>
      <c r="V393" s="35">
        <f>IF(R393*Dati!$Q$6&lt;K393,R393*Dati!$Q$6,K393)</f>
        <v>108</v>
      </c>
      <c r="W393" s="35">
        <f>IF(R393*Dati!$P$6+SUM(V393:V393)&lt;K393,R393*Dati!$P$6,K393-SUM(V393:V393))</f>
        <v>132</v>
      </c>
      <c r="X393" s="35">
        <f>IF(R393*Dati!$O$6+SUM(V393:W393)&lt;K393,R393*Dati!$O$6,K393-SUM(V393:W393))</f>
        <v>0</v>
      </c>
      <c r="Y393" s="35">
        <f>IF(R393*Dati!$N$6+SUM(V393:X393)&lt;K393,R393*Dati!$N$6,K393-SUM(V393:X393))</f>
        <v>0</v>
      </c>
      <c r="Z393" s="35">
        <f>IF($Q393*Dati!$Q$5+SUM(V393:Y393)&lt;$K393,$Q393*Dati!$Q$5,$K393-SUM(V393:Y393))</f>
        <v>0</v>
      </c>
      <c r="AA393" s="35">
        <f>IF($Q393*Dati!$P$5+SUM(V393:Z393)&lt;$K393,$Q393*Dati!$P$5,$K393-SUM(V393:Z393))</f>
        <v>0</v>
      </c>
      <c r="AB393" s="35">
        <f>IF($Q393*Dati!$O$5+SUM(V393:AA393)&lt;$K393,$Q393*Dati!$O$5,$K393-SUM(V393:AA393))</f>
        <v>0</v>
      </c>
      <c r="AC393" s="35">
        <f>IF($Q393*Dati!$N$5+SUM(V393:AB393)&lt;$K393,$Q393*Dati!$N$5,$K393-SUM(V393:AB393))</f>
        <v>0</v>
      </c>
      <c r="AD393" s="35">
        <f>IF($P393*Dati!$Q$4+SUM(V393:AC393)&lt;$K393,$P393*Dati!$Q$4,$K393-SUM(V393:AC393))</f>
        <v>0</v>
      </c>
      <c r="AE393" s="35">
        <f>IF($P393*Dati!$P$4+SUM(V393:AD393)&lt;$K393,$P393*Dati!$P$4,$K393-SUM(V393:AD393))</f>
        <v>0</v>
      </c>
      <c r="AF393" s="35">
        <f>IF($P393*Dati!$O$4+SUM(V393:AE393)&lt;$K393,$P393*Dati!$O$4,$K393-SUM(V393:AE393))</f>
        <v>0</v>
      </c>
      <c r="AG393" s="35">
        <f>IF($P393*Dati!$N$4+SUM(V393:AF393)&lt;$K393,$P393*Dati!$N$4,$K393-SUM(V393:AF393))</f>
        <v>0</v>
      </c>
      <c r="AH393" s="35">
        <f>IF($O393*Dati!$Q$3+SUM(V393:AG393)&lt;$K393,$O393*Dati!$Q$3,$K393-SUM(V393:AG393))</f>
        <v>0</v>
      </c>
      <c r="AI393" s="35">
        <f>IF($O393*Dati!$P$3+SUM(V393:AH393)&lt;$K393,$O393*Dati!$P$3,$K393-SUM(V393:AH393))</f>
        <v>0</v>
      </c>
      <c r="AJ393" s="35">
        <f>IF($O393*Dati!$O$3+SUM(V393:AI393)&lt;$K393,$O393*Dati!$O$3,$K393-SUM(V393:AI393))</f>
        <v>0</v>
      </c>
      <c r="AK393" s="35">
        <f>IF($O393*Dati!$N$3+SUM(V393:AJ393)&lt;$K393,$O393*Dati!$N$3,$K393-SUM(V393:AJ393))</f>
        <v>0</v>
      </c>
      <c r="AL393" s="35">
        <f t="shared" si="153"/>
        <v>240</v>
      </c>
      <c r="AM393" s="3">
        <f>(V393*Dati!$U$6+W393*Dati!$T$6+X393*Dati!$S$6+Y393*Dati!$R$6)+(Z393*Dati!$U$5+AA393*Dati!$T$5+AB393*Dati!$S$5+AC393*Dati!$R$5)+(AD393*Dati!$U$4+AE393*Dati!$T$4+AF393*Dati!$S$4+AG393*Dati!$R$4)+(AH393*Dati!$U$3+AI393*Dati!$T$3+AJ393*Dati!$S$3+AK393*Dati!$R$3)</f>
        <v>91380</v>
      </c>
      <c r="AN393" s="34">
        <f t="shared" si="154"/>
        <v>1</v>
      </c>
      <c r="AO393" s="34">
        <f t="shared" si="155"/>
        <v>0</v>
      </c>
      <c r="AP393" s="34">
        <f t="shared" si="156"/>
        <v>0</v>
      </c>
      <c r="AQ393" s="34">
        <f t="shared" si="157"/>
        <v>0</v>
      </c>
      <c r="AR393" s="6">
        <f>AN393*Dati!$B$21+AO393*Dati!$B$22+AP393*Dati!$B$23+AQ393*Dati!$B$24</f>
        <v>2000</v>
      </c>
    </row>
    <row r="394" spans="1:44" x14ac:dyDescent="0.25">
      <c r="A394" s="49"/>
      <c r="B394" s="11">
        <f t="shared" si="170"/>
        <v>392</v>
      </c>
      <c r="C394" s="3">
        <f t="shared" si="171"/>
        <v>9412129.0000000186</v>
      </c>
      <c r="D394" s="3">
        <f t="shared" si="172"/>
        <v>41380</v>
      </c>
      <c r="E394" s="3">
        <f>IF(D394&gt;0,(IF(D394&lt;Dati!$B$46,D394*Dati!$B$47,Dati!$B$46*Dati!$B$47)+IF(IF(D394-Dati!$B$46&gt;0,D394-Dati!$B$46,0)&lt;(Dati!$C$46-Dati!$B$46),IF(D394-Dati!$B$46&gt;0,D394-Dati!$B$46,0)*Dati!$C$47,(Dati!$C$46-Dati!$B$46)*Dati!$C$47)+IF(IF(D394-Dati!$C$46&gt;0,D394-Dati!$C$46,0)&lt;(Dati!$D$46-Dati!$C$46),IF(D394-Dati!$C$46&gt;0,D394-Dati!$C$46,0)*Dati!$D$47,(Dati!$D$46-Dati!$C$46)*Dati!$D$47)+IF(IF(D394-Dati!$D$46&gt;0,D394-Dati!$D$46,0)&lt;(Dati!$E$46-Dati!$D$46),IF(D394-Dati!$D$46&gt;0,D394-Dati!$D$46,0)*Dati!$E$47,(Dati!$E$46-Dati!$D$46)*Dati!$E$47)+IF(D394-Dati!$E$46&gt;0,D394-Dati!$E$46,0)*Dati!$F$47),0)</f>
        <v>17224.233333333334</v>
      </c>
      <c r="F394" s="3">
        <f t="shared" si="165"/>
        <v>24155.766666666666</v>
      </c>
      <c r="G394" s="39">
        <f t="shared" ref="G394:J394" si="183">G393</f>
        <v>1</v>
      </c>
      <c r="H394" s="39">
        <f t="shared" si="183"/>
        <v>0</v>
      </c>
      <c r="I394" s="39">
        <f t="shared" si="183"/>
        <v>0</v>
      </c>
      <c r="J394" s="39">
        <f t="shared" si="183"/>
        <v>0</v>
      </c>
      <c r="K394" s="37">
        <f>G394*Dati!$F$9+H394*Dati!$F$10+I394*Dati!$F$11+Simulazione!J394*Dati!$F$12</f>
        <v>450</v>
      </c>
      <c r="L394" s="37">
        <f>G394*Dati!$H$9+H394*Dati!$H$10+I394*Dati!$H$11+Simulazione!J394*Dati!$H$12</f>
        <v>1</v>
      </c>
      <c r="M394" s="9">
        <f>G394*Dati!$E$9+H394*Dati!$E$10+I394*Dati!$E$11+Simulazione!J394*Dati!$E$12</f>
        <v>8000</v>
      </c>
      <c r="N394" s="9">
        <f>IF(G394-G393=0,0,(G394-G393)*Dati!$J$9)+IF(H394-H393=0,0,(H394-H393)*Dati!$J$10)+IF(I394-I393=0,0,(I394-I393)*Dati!$J$11)+IF(J394-J393=0,0,(J394-J393)*Dati!$J$12)</f>
        <v>0</v>
      </c>
      <c r="O394" s="34">
        <f t="shared" ref="O394:R394" si="184">O393</f>
        <v>0</v>
      </c>
      <c r="P394" s="34">
        <f t="shared" si="184"/>
        <v>0</v>
      </c>
      <c r="Q394" s="34">
        <f t="shared" si="184"/>
        <v>0</v>
      </c>
      <c r="R394" s="34">
        <f t="shared" si="184"/>
        <v>1</v>
      </c>
      <c r="S394" s="40">
        <f t="shared" si="168"/>
        <v>1</v>
      </c>
      <c r="T394" s="43">
        <f t="shared" si="169"/>
        <v>1</v>
      </c>
      <c r="U394" s="3">
        <f>O394*Dati!$B$3+Simulazione!P394*Dati!$B$4+Simulazione!Q394*Dati!$B$5+Simulazione!R394*Dati!$B$6</f>
        <v>40000</v>
      </c>
      <c r="V394" s="35">
        <f>IF(R394*Dati!$Q$6&lt;K394,R394*Dati!$Q$6,K394)</f>
        <v>108</v>
      </c>
      <c r="W394" s="35">
        <f>IF(R394*Dati!$P$6+SUM(V394:V394)&lt;K394,R394*Dati!$P$6,K394-SUM(V394:V394))</f>
        <v>132</v>
      </c>
      <c r="X394" s="35">
        <f>IF(R394*Dati!$O$6+SUM(V394:W394)&lt;K394,R394*Dati!$O$6,K394-SUM(V394:W394))</f>
        <v>0</v>
      </c>
      <c r="Y394" s="35">
        <f>IF(R394*Dati!$N$6+SUM(V394:X394)&lt;K394,R394*Dati!$N$6,K394-SUM(V394:X394))</f>
        <v>0</v>
      </c>
      <c r="Z394" s="35">
        <f>IF($Q394*Dati!$Q$5+SUM(V394:Y394)&lt;$K394,$Q394*Dati!$Q$5,$K394-SUM(V394:Y394))</f>
        <v>0</v>
      </c>
      <c r="AA394" s="35">
        <f>IF($Q394*Dati!$P$5+SUM(V394:Z394)&lt;$K394,$Q394*Dati!$P$5,$K394-SUM(V394:Z394))</f>
        <v>0</v>
      </c>
      <c r="AB394" s="35">
        <f>IF($Q394*Dati!$O$5+SUM(V394:AA394)&lt;$K394,$Q394*Dati!$O$5,$K394-SUM(V394:AA394))</f>
        <v>0</v>
      </c>
      <c r="AC394" s="35">
        <f>IF($Q394*Dati!$N$5+SUM(V394:AB394)&lt;$K394,$Q394*Dati!$N$5,$K394-SUM(V394:AB394))</f>
        <v>0</v>
      </c>
      <c r="AD394" s="35">
        <f>IF($P394*Dati!$Q$4+SUM(V394:AC394)&lt;$K394,$P394*Dati!$Q$4,$K394-SUM(V394:AC394))</f>
        <v>0</v>
      </c>
      <c r="AE394" s="35">
        <f>IF($P394*Dati!$P$4+SUM(V394:AD394)&lt;$K394,$P394*Dati!$P$4,$K394-SUM(V394:AD394))</f>
        <v>0</v>
      </c>
      <c r="AF394" s="35">
        <f>IF($P394*Dati!$O$4+SUM(V394:AE394)&lt;$K394,$P394*Dati!$O$4,$K394-SUM(V394:AE394))</f>
        <v>0</v>
      </c>
      <c r="AG394" s="35">
        <f>IF($P394*Dati!$N$4+SUM(V394:AF394)&lt;$K394,$P394*Dati!$N$4,$K394-SUM(V394:AF394))</f>
        <v>0</v>
      </c>
      <c r="AH394" s="35">
        <f>IF($O394*Dati!$Q$3+SUM(V394:AG394)&lt;$K394,$O394*Dati!$Q$3,$K394-SUM(V394:AG394))</f>
        <v>0</v>
      </c>
      <c r="AI394" s="35">
        <f>IF($O394*Dati!$P$3+SUM(V394:AH394)&lt;$K394,$O394*Dati!$P$3,$K394-SUM(V394:AH394))</f>
        <v>0</v>
      </c>
      <c r="AJ394" s="35">
        <f>IF($O394*Dati!$O$3+SUM(V394:AI394)&lt;$K394,$O394*Dati!$O$3,$K394-SUM(V394:AI394))</f>
        <v>0</v>
      </c>
      <c r="AK394" s="35">
        <f>IF($O394*Dati!$N$3+SUM(V394:AJ394)&lt;$K394,$O394*Dati!$N$3,$K394-SUM(V394:AJ394))</f>
        <v>0</v>
      </c>
      <c r="AL394" s="35">
        <f t="shared" si="153"/>
        <v>240</v>
      </c>
      <c r="AM394" s="3">
        <f>(V394*Dati!$U$6+W394*Dati!$T$6+X394*Dati!$S$6+Y394*Dati!$R$6)+(Z394*Dati!$U$5+AA394*Dati!$T$5+AB394*Dati!$S$5+AC394*Dati!$R$5)+(AD394*Dati!$U$4+AE394*Dati!$T$4+AF394*Dati!$S$4+AG394*Dati!$R$4)+(AH394*Dati!$U$3+AI394*Dati!$T$3+AJ394*Dati!$S$3+AK394*Dati!$R$3)</f>
        <v>91380</v>
      </c>
      <c r="AN394" s="34">
        <f t="shared" si="154"/>
        <v>1</v>
      </c>
      <c r="AO394" s="34">
        <f t="shared" si="155"/>
        <v>0</v>
      </c>
      <c r="AP394" s="34">
        <f t="shared" si="156"/>
        <v>0</v>
      </c>
      <c r="AQ394" s="34">
        <f t="shared" si="157"/>
        <v>0</v>
      </c>
      <c r="AR394" s="6">
        <f>AN394*Dati!$B$21+AO394*Dati!$B$22+AP394*Dati!$B$23+AQ394*Dati!$B$24</f>
        <v>2000</v>
      </c>
    </row>
    <row r="395" spans="1:44" x14ac:dyDescent="0.25">
      <c r="A395" s="49"/>
      <c r="B395" s="11">
        <f t="shared" si="170"/>
        <v>393</v>
      </c>
      <c r="C395" s="3">
        <f t="shared" si="171"/>
        <v>9436284.7666666862</v>
      </c>
      <c r="D395" s="3">
        <f t="shared" si="172"/>
        <v>41380</v>
      </c>
      <c r="E395" s="3">
        <f>IF(D395&gt;0,(IF(D395&lt;Dati!$B$46,D395*Dati!$B$47,Dati!$B$46*Dati!$B$47)+IF(IF(D395-Dati!$B$46&gt;0,D395-Dati!$B$46,0)&lt;(Dati!$C$46-Dati!$B$46),IF(D395-Dati!$B$46&gt;0,D395-Dati!$B$46,0)*Dati!$C$47,(Dati!$C$46-Dati!$B$46)*Dati!$C$47)+IF(IF(D395-Dati!$C$46&gt;0,D395-Dati!$C$46,0)&lt;(Dati!$D$46-Dati!$C$46),IF(D395-Dati!$C$46&gt;0,D395-Dati!$C$46,0)*Dati!$D$47,(Dati!$D$46-Dati!$C$46)*Dati!$D$47)+IF(IF(D395-Dati!$D$46&gt;0,D395-Dati!$D$46,0)&lt;(Dati!$E$46-Dati!$D$46),IF(D395-Dati!$D$46&gt;0,D395-Dati!$D$46,0)*Dati!$E$47,(Dati!$E$46-Dati!$D$46)*Dati!$E$47)+IF(D395-Dati!$E$46&gt;0,D395-Dati!$E$46,0)*Dati!$F$47),0)</f>
        <v>17224.233333333334</v>
      </c>
      <c r="F395" s="3">
        <f t="shared" si="165"/>
        <v>24155.766666666666</v>
      </c>
      <c r="G395" s="39">
        <f t="shared" ref="G395:J395" si="185">G394</f>
        <v>1</v>
      </c>
      <c r="H395" s="39">
        <f t="shared" si="185"/>
        <v>0</v>
      </c>
      <c r="I395" s="39">
        <f t="shared" si="185"/>
        <v>0</v>
      </c>
      <c r="J395" s="39">
        <f t="shared" si="185"/>
        <v>0</v>
      </c>
      <c r="K395" s="37">
        <f>G395*Dati!$F$9+H395*Dati!$F$10+I395*Dati!$F$11+Simulazione!J395*Dati!$F$12</f>
        <v>450</v>
      </c>
      <c r="L395" s="37">
        <f>G395*Dati!$H$9+H395*Dati!$H$10+I395*Dati!$H$11+Simulazione!J395*Dati!$H$12</f>
        <v>1</v>
      </c>
      <c r="M395" s="9">
        <f>G395*Dati!$E$9+H395*Dati!$E$10+I395*Dati!$E$11+Simulazione!J395*Dati!$E$12</f>
        <v>8000</v>
      </c>
      <c r="N395" s="9">
        <f>IF(G395-G394=0,0,(G395-G394)*Dati!$J$9)+IF(H395-H394=0,0,(H395-H394)*Dati!$J$10)+IF(I395-I394=0,0,(I395-I394)*Dati!$J$11)+IF(J395-J394=0,0,(J395-J394)*Dati!$J$12)</f>
        <v>0</v>
      </c>
      <c r="O395" s="34">
        <f t="shared" ref="O395:R395" si="186">O394</f>
        <v>0</v>
      </c>
      <c r="P395" s="34">
        <f t="shared" si="186"/>
        <v>0</v>
      </c>
      <c r="Q395" s="34">
        <f t="shared" si="186"/>
        <v>0</v>
      </c>
      <c r="R395" s="34">
        <f t="shared" si="186"/>
        <v>1</v>
      </c>
      <c r="S395" s="40">
        <f t="shared" si="168"/>
        <v>1</v>
      </c>
      <c r="T395" s="43">
        <f t="shared" si="169"/>
        <v>1</v>
      </c>
      <c r="U395" s="3">
        <f>O395*Dati!$B$3+Simulazione!P395*Dati!$B$4+Simulazione!Q395*Dati!$B$5+Simulazione!R395*Dati!$B$6</f>
        <v>40000</v>
      </c>
      <c r="V395" s="35">
        <f>IF(R395*Dati!$Q$6&lt;K395,R395*Dati!$Q$6,K395)</f>
        <v>108</v>
      </c>
      <c r="W395" s="35">
        <f>IF(R395*Dati!$P$6+SUM(V395:V395)&lt;K395,R395*Dati!$P$6,K395-SUM(V395:V395))</f>
        <v>132</v>
      </c>
      <c r="X395" s="35">
        <f>IF(R395*Dati!$O$6+SUM(V395:W395)&lt;K395,R395*Dati!$O$6,K395-SUM(V395:W395))</f>
        <v>0</v>
      </c>
      <c r="Y395" s="35">
        <f>IF(R395*Dati!$N$6+SUM(V395:X395)&lt;K395,R395*Dati!$N$6,K395-SUM(V395:X395))</f>
        <v>0</v>
      </c>
      <c r="Z395" s="35">
        <f>IF($Q395*Dati!$Q$5+SUM(V395:Y395)&lt;$K395,$Q395*Dati!$Q$5,$K395-SUM(V395:Y395))</f>
        <v>0</v>
      </c>
      <c r="AA395" s="35">
        <f>IF($Q395*Dati!$P$5+SUM(V395:Z395)&lt;$K395,$Q395*Dati!$P$5,$K395-SUM(V395:Z395))</f>
        <v>0</v>
      </c>
      <c r="AB395" s="35">
        <f>IF($Q395*Dati!$O$5+SUM(V395:AA395)&lt;$K395,$Q395*Dati!$O$5,$K395-SUM(V395:AA395))</f>
        <v>0</v>
      </c>
      <c r="AC395" s="35">
        <f>IF($Q395*Dati!$N$5+SUM(V395:AB395)&lt;$K395,$Q395*Dati!$N$5,$K395-SUM(V395:AB395))</f>
        <v>0</v>
      </c>
      <c r="AD395" s="35">
        <f>IF($P395*Dati!$Q$4+SUM(V395:AC395)&lt;$K395,$P395*Dati!$Q$4,$K395-SUM(V395:AC395))</f>
        <v>0</v>
      </c>
      <c r="AE395" s="35">
        <f>IF($P395*Dati!$P$4+SUM(V395:AD395)&lt;$K395,$P395*Dati!$P$4,$K395-SUM(V395:AD395))</f>
        <v>0</v>
      </c>
      <c r="AF395" s="35">
        <f>IF($P395*Dati!$O$4+SUM(V395:AE395)&lt;$K395,$P395*Dati!$O$4,$K395-SUM(V395:AE395))</f>
        <v>0</v>
      </c>
      <c r="AG395" s="35">
        <f>IF($P395*Dati!$N$4+SUM(V395:AF395)&lt;$K395,$P395*Dati!$N$4,$K395-SUM(V395:AF395))</f>
        <v>0</v>
      </c>
      <c r="AH395" s="35">
        <f>IF($O395*Dati!$Q$3+SUM(V395:AG395)&lt;$K395,$O395*Dati!$Q$3,$K395-SUM(V395:AG395))</f>
        <v>0</v>
      </c>
      <c r="AI395" s="35">
        <f>IF($O395*Dati!$P$3+SUM(V395:AH395)&lt;$K395,$O395*Dati!$P$3,$K395-SUM(V395:AH395))</f>
        <v>0</v>
      </c>
      <c r="AJ395" s="35">
        <f>IF($O395*Dati!$O$3+SUM(V395:AI395)&lt;$K395,$O395*Dati!$O$3,$K395-SUM(V395:AI395))</f>
        <v>0</v>
      </c>
      <c r="AK395" s="35">
        <f>IF($O395*Dati!$N$3+SUM(V395:AJ395)&lt;$K395,$O395*Dati!$N$3,$K395-SUM(V395:AJ395))</f>
        <v>0</v>
      </c>
      <c r="AL395" s="35">
        <f t="shared" si="153"/>
        <v>240</v>
      </c>
      <c r="AM395" s="3">
        <f>(V395*Dati!$U$6+W395*Dati!$T$6+X395*Dati!$S$6+Y395*Dati!$R$6)+(Z395*Dati!$U$5+AA395*Dati!$T$5+AB395*Dati!$S$5+AC395*Dati!$R$5)+(AD395*Dati!$U$4+AE395*Dati!$T$4+AF395*Dati!$S$4+AG395*Dati!$R$4)+(AH395*Dati!$U$3+AI395*Dati!$T$3+AJ395*Dati!$S$3+AK395*Dati!$R$3)</f>
        <v>91380</v>
      </c>
      <c r="AN395" s="34">
        <f t="shared" si="154"/>
        <v>1</v>
      </c>
      <c r="AO395" s="34">
        <f t="shared" si="155"/>
        <v>0</v>
      </c>
      <c r="AP395" s="34">
        <f t="shared" si="156"/>
        <v>0</v>
      </c>
      <c r="AQ395" s="34">
        <f t="shared" si="157"/>
        <v>0</v>
      </c>
      <c r="AR395" s="6">
        <f>AN395*Dati!$B$21+AO395*Dati!$B$22+AP395*Dati!$B$23+AQ395*Dati!$B$24</f>
        <v>2000</v>
      </c>
    </row>
    <row r="396" spans="1:44" x14ac:dyDescent="0.25">
      <c r="A396" s="49"/>
      <c r="B396" s="11">
        <f t="shared" si="170"/>
        <v>394</v>
      </c>
      <c r="C396" s="3">
        <f t="shared" si="171"/>
        <v>9460440.5333333537</v>
      </c>
      <c r="D396" s="3">
        <f t="shared" si="172"/>
        <v>41380</v>
      </c>
      <c r="E396" s="3">
        <f>IF(D396&gt;0,(IF(D396&lt;Dati!$B$46,D396*Dati!$B$47,Dati!$B$46*Dati!$B$47)+IF(IF(D396-Dati!$B$46&gt;0,D396-Dati!$B$46,0)&lt;(Dati!$C$46-Dati!$B$46),IF(D396-Dati!$B$46&gt;0,D396-Dati!$B$46,0)*Dati!$C$47,(Dati!$C$46-Dati!$B$46)*Dati!$C$47)+IF(IF(D396-Dati!$C$46&gt;0,D396-Dati!$C$46,0)&lt;(Dati!$D$46-Dati!$C$46),IF(D396-Dati!$C$46&gt;0,D396-Dati!$C$46,0)*Dati!$D$47,(Dati!$D$46-Dati!$C$46)*Dati!$D$47)+IF(IF(D396-Dati!$D$46&gt;0,D396-Dati!$D$46,0)&lt;(Dati!$E$46-Dati!$D$46),IF(D396-Dati!$D$46&gt;0,D396-Dati!$D$46,0)*Dati!$E$47,(Dati!$E$46-Dati!$D$46)*Dati!$E$47)+IF(D396-Dati!$E$46&gt;0,D396-Dati!$E$46,0)*Dati!$F$47),0)</f>
        <v>17224.233333333334</v>
      </c>
      <c r="F396" s="3">
        <f t="shared" si="165"/>
        <v>24155.766666666666</v>
      </c>
      <c r="G396" s="39">
        <f t="shared" ref="G396:J396" si="187">G395</f>
        <v>1</v>
      </c>
      <c r="H396" s="39">
        <f t="shared" si="187"/>
        <v>0</v>
      </c>
      <c r="I396" s="39">
        <f t="shared" si="187"/>
        <v>0</v>
      </c>
      <c r="J396" s="39">
        <f t="shared" si="187"/>
        <v>0</v>
      </c>
      <c r="K396" s="37">
        <f>G396*Dati!$F$9+H396*Dati!$F$10+I396*Dati!$F$11+Simulazione!J396*Dati!$F$12</f>
        <v>450</v>
      </c>
      <c r="L396" s="37">
        <f>G396*Dati!$H$9+H396*Dati!$H$10+I396*Dati!$H$11+Simulazione!J396*Dati!$H$12</f>
        <v>1</v>
      </c>
      <c r="M396" s="9">
        <f>G396*Dati!$E$9+H396*Dati!$E$10+I396*Dati!$E$11+Simulazione!J396*Dati!$E$12</f>
        <v>8000</v>
      </c>
      <c r="N396" s="9">
        <f>IF(G396-G395=0,0,(G396-G395)*Dati!$J$9)+IF(H396-H395=0,0,(H396-H395)*Dati!$J$10)+IF(I396-I395=0,0,(I396-I395)*Dati!$J$11)+IF(J396-J395=0,0,(J396-J395)*Dati!$J$12)</f>
        <v>0</v>
      </c>
      <c r="O396" s="34">
        <f t="shared" ref="O396:R396" si="188">O395</f>
        <v>0</v>
      </c>
      <c r="P396" s="34">
        <f t="shared" si="188"/>
        <v>0</v>
      </c>
      <c r="Q396" s="34">
        <f t="shared" si="188"/>
        <v>0</v>
      </c>
      <c r="R396" s="34">
        <f t="shared" si="188"/>
        <v>1</v>
      </c>
      <c r="S396" s="40">
        <f t="shared" si="168"/>
        <v>1</v>
      </c>
      <c r="T396" s="43">
        <f t="shared" si="169"/>
        <v>1</v>
      </c>
      <c r="U396" s="3">
        <f>O396*Dati!$B$3+Simulazione!P396*Dati!$B$4+Simulazione!Q396*Dati!$B$5+Simulazione!R396*Dati!$B$6</f>
        <v>40000</v>
      </c>
      <c r="V396" s="35">
        <f>IF(R396*Dati!$Q$6&lt;K396,R396*Dati!$Q$6,K396)</f>
        <v>108</v>
      </c>
      <c r="W396" s="35">
        <f>IF(R396*Dati!$P$6+SUM(V396:V396)&lt;K396,R396*Dati!$P$6,K396-SUM(V396:V396))</f>
        <v>132</v>
      </c>
      <c r="X396" s="35">
        <f>IF(R396*Dati!$O$6+SUM(V396:W396)&lt;K396,R396*Dati!$O$6,K396-SUM(V396:W396))</f>
        <v>0</v>
      </c>
      <c r="Y396" s="35">
        <f>IF(R396*Dati!$N$6+SUM(V396:X396)&lt;K396,R396*Dati!$N$6,K396-SUM(V396:X396))</f>
        <v>0</v>
      </c>
      <c r="Z396" s="35">
        <f>IF($Q396*Dati!$Q$5+SUM(V396:Y396)&lt;$K396,$Q396*Dati!$Q$5,$K396-SUM(V396:Y396))</f>
        <v>0</v>
      </c>
      <c r="AA396" s="35">
        <f>IF($Q396*Dati!$P$5+SUM(V396:Z396)&lt;$K396,$Q396*Dati!$P$5,$K396-SUM(V396:Z396))</f>
        <v>0</v>
      </c>
      <c r="AB396" s="35">
        <f>IF($Q396*Dati!$O$5+SUM(V396:AA396)&lt;$K396,$Q396*Dati!$O$5,$K396-SUM(V396:AA396))</f>
        <v>0</v>
      </c>
      <c r="AC396" s="35">
        <f>IF($Q396*Dati!$N$5+SUM(V396:AB396)&lt;$K396,$Q396*Dati!$N$5,$K396-SUM(V396:AB396))</f>
        <v>0</v>
      </c>
      <c r="AD396" s="35">
        <f>IF($P396*Dati!$Q$4+SUM(V396:AC396)&lt;$K396,$P396*Dati!$Q$4,$K396-SUM(V396:AC396))</f>
        <v>0</v>
      </c>
      <c r="AE396" s="35">
        <f>IF($P396*Dati!$P$4+SUM(V396:AD396)&lt;$K396,$P396*Dati!$P$4,$K396-SUM(V396:AD396))</f>
        <v>0</v>
      </c>
      <c r="AF396" s="35">
        <f>IF($P396*Dati!$O$4+SUM(V396:AE396)&lt;$K396,$P396*Dati!$O$4,$K396-SUM(V396:AE396))</f>
        <v>0</v>
      </c>
      <c r="AG396" s="35">
        <f>IF($P396*Dati!$N$4+SUM(V396:AF396)&lt;$K396,$P396*Dati!$N$4,$K396-SUM(V396:AF396))</f>
        <v>0</v>
      </c>
      <c r="AH396" s="35">
        <f>IF($O396*Dati!$Q$3+SUM(V396:AG396)&lt;$K396,$O396*Dati!$Q$3,$K396-SUM(V396:AG396))</f>
        <v>0</v>
      </c>
      <c r="AI396" s="35">
        <f>IF($O396*Dati!$P$3+SUM(V396:AH396)&lt;$K396,$O396*Dati!$P$3,$K396-SUM(V396:AH396))</f>
        <v>0</v>
      </c>
      <c r="AJ396" s="35">
        <f>IF($O396*Dati!$O$3+SUM(V396:AI396)&lt;$K396,$O396*Dati!$O$3,$K396-SUM(V396:AI396))</f>
        <v>0</v>
      </c>
      <c r="AK396" s="35">
        <f>IF($O396*Dati!$N$3+SUM(V396:AJ396)&lt;$K396,$O396*Dati!$N$3,$K396-SUM(V396:AJ396))</f>
        <v>0</v>
      </c>
      <c r="AL396" s="35">
        <f t="shared" si="153"/>
        <v>240</v>
      </c>
      <c r="AM396" s="3">
        <f>(V396*Dati!$U$6+W396*Dati!$T$6+X396*Dati!$S$6+Y396*Dati!$R$6)+(Z396*Dati!$U$5+AA396*Dati!$T$5+AB396*Dati!$S$5+AC396*Dati!$R$5)+(AD396*Dati!$U$4+AE396*Dati!$T$4+AF396*Dati!$S$4+AG396*Dati!$R$4)+(AH396*Dati!$U$3+AI396*Dati!$T$3+AJ396*Dati!$S$3+AK396*Dati!$R$3)</f>
        <v>91380</v>
      </c>
      <c r="AN396" s="34">
        <f t="shared" si="154"/>
        <v>1</v>
      </c>
      <c r="AO396" s="34">
        <f t="shared" si="155"/>
        <v>0</v>
      </c>
      <c r="AP396" s="34">
        <f t="shared" si="156"/>
        <v>0</v>
      </c>
      <c r="AQ396" s="34">
        <f t="shared" si="157"/>
        <v>0</v>
      </c>
      <c r="AR396" s="6">
        <f>AN396*Dati!$B$21+AO396*Dati!$B$22+AP396*Dati!$B$23+AQ396*Dati!$B$24</f>
        <v>2000</v>
      </c>
    </row>
    <row r="397" spans="1:44" x14ac:dyDescent="0.25">
      <c r="A397" s="49"/>
      <c r="B397" s="11">
        <f t="shared" si="170"/>
        <v>395</v>
      </c>
      <c r="C397" s="3">
        <f t="shared" si="171"/>
        <v>9484596.3000000212</v>
      </c>
      <c r="D397" s="3">
        <f t="shared" si="172"/>
        <v>41380</v>
      </c>
      <c r="E397" s="3">
        <f>IF(D397&gt;0,(IF(D397&lt;Dati!$B$46,D397*Dati!$B$47,Dati!$B$46*Dati!$B$47)+IF(IF(D397-Dati!$B$46&gt;0,D397-Dati!$B$46,0)&lt;(Dati!$C$46-Dati!$B$46),IF(D397-Dati!$B$46&gt;0,D397-Dati!$B$46,0)*Dati!$C$47,(Dati!$C$46-Dati!$B$46)*Dati!$C$47)+IF(IF(D397-Dati!$C$46&gt;0,D397-Dati!$C$46,0)&lt;(Dati!$D$46-Dati!$C$46),IF(D397-Dati!$C$46&gt;0,D397-Dati!$C$46,0)*Dati!$D$47,(Dati!$D$46-Dati!$C$46)*Dati!$D$47)+IF(IF(D397-Dati!$D$46&gt;0,D397-Dati!$D$46,0)&lt;(Dati!$E$46-Dati!$D$46),IF(D397-Dati!$D$46&gt;0,D397-Dati!$D$46,0)*Dati!$E$47,(Dati!$E$46-Dati!$D$46)*Dati!$E$47)+IF(D397-Dati!$E$46&gt;0,D397-Dati!$E$46,0)*Dati!$F$47),0)</f>
        <v>17224.233333333334</v>
      </c>
      <c r="F397" s="3">
        <f t="shared" si="165"/>
        <v>24155.766666666666</v>
      </c>
      <c r="G397" s="39">
        <f t="shared" ref="G397:J397" si="189">G396</f>
        <v>1</v>
      </c>
      <c r="H397" s="39">
        <f t="shared" si="189"/>
        <v>0</v>
      </c>
      <c r="I397" s="39">
        <f t="shared" si="189"/>
        <v>0</v>
      </c>
      <c r="J397" s="39">
        <f t="shared" si="189"/>
        <v>0</v>
      </c>
      <c r="K397" s="37">
        <f>G397*Dati!$F$9+H397*Dati!$F$10+I397*Dati!$F$11+Simulazione!J397*Dati!$F$12</f>
        <v>450</v>
      </c>
      <c r="L397" s="37">
        <f>G397*Dati!$H$9+H397*Dati!$H$10+I397*Dati!$H$11+Simulazione!J397*Dati!$H$12</f>
        <v>1</v>
      </c>
      <c r="M397" s="9">
        <f>G397*Dati!$E$9+H397*Dati!$E$10+I397*Dati!$E$11+Simulazione!J397*Dati!$E$12</f>
        <v>8000</v>
      </c>
      <c r="N397" s="9">
        <f>IF(G397-G396=0,0,(G397-G396)*Dati!$J$9)+IF(H397-H396=0,0,(H397-H396)*Dati!$J$10)+IF(I397-I396=0,0,(I397-I396)*Dati!$J$11)+IF(J397-J396=0,0,(J397-J396)*Dati!$J$12)</f>
        <v>0</v>
      </c>
      <c r="O397" s="34">
        <f t="shared" ref="O397:R397" si="190">O396</f>
        <v>0</v>
      </c>
      <c r="P397" s="34">
        <f t="shared" si="190"/>
        <v>0</v>
      </c>
      <c r="Q397" s="34">
        <f t="shared" si="190"/>
        <v>0</v>
      </c>
      <c r="R397" s="34">
        <f t="shared" si="190"/>
        <v>1</v>
      </c>
      <c r="S397" s="40">
        <f t="shared" si="168"/>
        <v>1</v>
      </c>
      <c r="T397" s="43">
        <f t="shared" si="169"/>
        <v>1</v>
      </c>
      <c r="U397" s="3">
        <f>O397*Dati!$B$3+Simulazione!P397*Dati!$B$4+Simulazione!Q397*Dati!$B$5+Simulazione!R397*Dati!$B$6</f>
        <v>40000</v>
      </c>
      <c r="V397" s="35">
        <f>IF(R397*Dati!$Q$6&lt;K397,R397*Dati!$Q$6,K397)</f>
        <v>108</v>
      </c>
      <c r="W397" s="35">
        <f>IF(R397*Dati!$P$6+SUM(V397:V397)&lt;K397,R397*Dati!$P$6,K397-SUM(V397:V397))</f>
        <v>132</v>
      </c>
      <c r="X397" s="35">
        <f>IF(R397*Dati!$O$6+SUM(V397:W397)&lt;K397,R397*Dati!$O$6,K397-SUM(V397:W397))</f>
        <v>0</v>
      </c>
      <c r="Y397" s="35">
        <f>IF(R397*Dati!$N$6+SUM(V397:X397)&lt;K397,R397*Dati!$N$6,K397-SUM(V397:X397))</f>
        <v>0</v>
      </c>
      <c r="Z397" s="35">
        <f>IF($Q397*Dati!$Q$5+SUM(V397:Y397)&lt;$K397,$Q397*Dati!$Q$5,$K397-SUM(V397:Y397))</f>
        <v>0</v>
      </c>
      <c r="AA397" s="35">
        <f>IF($Q397*Dati!$P$5+SUM(V397:Z397)&lt;$K397,$Q397*Dati!$P$5,$K397-SUM(V397:Z397))</f>
        <v>0</v>
      </c>
      <c r="AB397" s="35">
        <f>IF($Q397*Dati!$O$5+SUM(V397:AA397)&lt;$K397,$Q397*Dati!$O$5,$K397-SUM(V397:AA397))</f>
        <v>0</v>
      </c>
      <c r="AC397" s="35">
        <f>IF($Q397*Dati!$N$5+SUM(V397:AB397)&lt;$K397,$Q397*Dati!$N$5,$K397-SUM(V397:AB397))</f>
        <v>0</v>
      </c>
      <c r="AD397" s="35">
        <f>IF($P397*Dati!$Q$4+SUM(V397:AC397)&lt;$K397,$P397*Dati!$Q$4,$K397-SUM(V397:AC397))</f>
        <v>0</v>
      </c>
      <c r="AE397" s="35">
        <f>IF($P397*Dati!$P$4+SUM(V397:AD397)&lt;$K397,$P397*Dati!$P$4,$K397-SUM(V397:AD397))</f>
        <v>0</v>
      </c>
      <c r="AF397" s="35">
        <f>IF($P397*Dati!$O$4+SUM(V397:AE397)&lt;$K397,$P397*Dati!$O$4,$K397-SUM(V397:AE397))</f>
        <v>0</v>
      </c>
      <c r="AG397" s="35">
        <f>IF($P397*Dati!$N$4+SUM(V397:AF397)&lt;$K397,$P397*Dati!$N$4,$K397-SUM(V397:AF397))</f>
        <v>0</v>
      </c>
      <c r="AH397" s="35">
        <f>IF($O397*Dati!$Q$3+SUM(V397:AG397)&lt;$K397,$O397*Dati!$Q$3,$K397-SUM(V397:AG397))</f>
        <v>0</v>
      </c>
      <c r="AI397" s="35">
        <f>IF($O397*Dati!$P$3+SUM(V397:AH397)&lt;$K397,$O397*Dati!$P$3,$K397-SUM(V397:AH397))</f>
        <v>0</v>
      </c>
      <c r="AJ397" s="35">
        <f>IF($O397*Dati!$O$3+SUM(V397:AI397)&lt;$K397,$O397*Dati!$O$3,$K397-SUM(V397:AI397))</f>
        <v>0</v>
      </c>
      <c r="AK397" s="35">
        <f>IF($O397*Dati!$N$3+SUM(V397:AJ397)&lt;$K397,$O397*Dati!$N$3,$K397-SUM(V397:AJ397))</f>
        <v>0</v>
      </c>
      <c r="AL397" s="35">
        <f t="shared" si="153"/>
        <v>240</v>
      </c>
      <c r="AM397" s="3">
        <f>(V397*Dati!$U$6+W397*Dati!$T$6+X397*Dati!$S$6+Y397*Dati!$R$6)+(Z397*Dati!$U$5+AA397*Dati!$T$5+AB397*Dati!$S$5+AC397*Dati!$R$5)+(AD397*Dati!$U$4+AE397*Dati!$T$4+AF397*Dati!$S$4+AG397*Dati!$R$4)+(AH397*Dati!$U$3+AI397*Dati!$T$3+AJ397*Dati!$S$3+AK397*Dati!$R$3)</f>
        <v>91380</v>
      </c>
      <c r="AN397" s="34">
        <f t="shared" si="154"/>
        <v>1</v>
      </c>
      <c r="AO397" s="34">
        <f t="shared" si="155"/>
        <v>0</v>
      </c>
      <c r="AP397" s="34">
        <f t="shared" si="156"/>
        <v>0</v>
      </c>
      <c r="AQ397" s="34">
        <f t="shared" si="157"/>
        <v>0</v>
      </c>
      <c r="AR397" s="6">
        <f>AN397*Dati!$B$21+AO397*Dati!$B$22+AP397*Dati!$B$23+AQ397*Dati!$B$24</f>
        <v>2000</v>
      </c>
    </row>
    <row r="398" spans="1:44" x14ac:dyDescent="0.25">
      <c r="A398" s="50"/>
      <c r="B398" s="11">
        <f t="shared" si="170"/>
        <v>396</v>
      </c>
      <c r="C398" s="3">
        <f t="shared" si="171"/>
        <v>9508752.0666666888</v>
      </c>
      <c r="D398" s="3">
        <f t="shared" si="172"/>
        <v>41380</v>
      </c>
      <c r="E398" s="3">
        <f>IF(D398&gt;0,(IF(D398&lt;Dati!$B$46,D398*Dati!$B$47,Dati!$B$46*Dati!$B$47)+IF(IF(D398-Dati!$B$46&gt;0,D398-Dati!$B$46,0)&lt;(Dati!$C$46-Dati!$B$46),IF(D398-Dati!$B$46&gt;0,D398-Dati!$B$46,0)*Dati!$C$47,(Dati!$C$46-Dati!$B$46)*Dati!$C$47)+IF(IF(D398-Dati!$C$46&gt;0,D398-Dati!$C$46,0)&lt;(Dati!$D$46-Dati!$C$46),IF(D398-Dati!$C$46&gt;0,D398-Dati!$C$46,0)*Dati!$D$47,(Dati!$D$46-Dati!$C$46)*Dati!$D$47)+IF(IF(D398-Dati!$D$46&gt;0,D398-Dati!$D$46,0)&lt;(Dati!$E$46-Dati!$D$46),IF(D398-Dati!$D$46&gt;0,D398-Dati!$D$46,0)*Dati!$E$47,(Dati!$E$46-Dati!$D$46)*Dati!$E$47)+IF(D398-Dati!$E$46&gt;0,D398-Dati!$E$46,0)*Dati!$F$47),0)</f>
        <v>17224.233333333334</v>
      </c>
      <c r="F398" s="3">
        <f t="shared" si="165"/>
        <v>24155.766666666666</v>
      </c>
      <c r="G398" s="39">
        <f t="shared" ref="G398:J398" si="191">G397</f>
        <v>1</v>
      </c>
      <c r="H398" s="39">
        <f t="shared" si="191"/>
        <v>0</v>
      </c>
      <c r="I398" s="39">
        <f t="shared" si="191"/>
        <v>0</v>
      </c>
      <c r="J398" s="39">
        <f t="shared" si="191"/>
        <v>0</v>
      </c>
      <c r="K398" s="37">
        <f>G398*Dati!$F$9+H398*Dati!$F$10+I398*Dati!$F$11+Simulazione!J398*Dati!$F$12</f>
        <v>450</v>
      </c>
      <c r="L398" s="37">
        <f>G398*Dati!$H$9+H398*Dati!$H$10+I398*Dati!$H$11+Simulazione!J398*Dati!$H$12</f>
        <v>1</v>
      </c>
      <c r="M398" s="9">
        <f>G398*Dati!$E$9+H398*Dati!$E$10+I398*Dati!$E$11+Simulazione!J398*Dati!$E$12</f>
        <v>8000</v>
      </c>
      <c r="N398" s="9">
        <f>IF(G398-G397=0,0,(G398-G397)*Dati!$J$9)+IF(H398-H397=0,0,(H398-H397)*Dati!$J$10)+IF(I398-I397=0,0,(I398-I397)*Dati!$J$11)+IF(J398-J397=0,0,(J398-J397)*Dati!$J$12)</f>
        <v>0</v>
      </c>
      <c r="O398" s="34">
        <f t="shared" ref="O398:R398" si="192">O397</f>
        <v>0</v>
      </c>
      <c r="P398" s="34">
        <f t="shared" si="192"/>
        <v>0</v>
      </c>
      <c r="Q398" s="34">
        <f t="shared" si="192"/>
        <v>0</v>
      </c>
      <c r="R398" s="34">
        <f t="shared" si="192"/>
        <v>1</v>
      </c>
      <c r="S398" s="40">
        <f t="shared" si="168"/>
        <v>1</v>
      </c>
      <c r="T398" s="43">
        <f t="shared" si="169"/>
        <v>1</v>
      </c>
      <c r="U398" s="3">
        <f>O398*Dati!$B$3+Simulazione!P398*Dati!$B$4+Simulazione!Q398*Dati!$B$5+Simulazione!R398*Dati!$B$6</f>
        <v>40000</v>
      </c>
      <c r="V398" s="35">
        <f>IF(R398*Dati!$Q$6&lt;K398,R398*Dati!$Q$6,K398)</f>
        <v>108</v>
      </c>
      <c r="W398" s="35">
        <f>IF(R398*Dati!$P$6+SUM(V398:V398)&lt;K398,R398*Dati!$P$6,K398-SUM(V398:V398))</f>
        <v>132</v>
      </c>
      <c r="X398" s="35">
        <f>IF(R398*Dati!$O$6+SUM(V398:W398)&lt;K398,R398*Dati!$O$6,K398-SUM(V398:W398))</f>
        <v>0</v>
      </c>
      <c r="Y398" s="35">
        <f>IF(R398*Dati!$N$6+SUM(V398:X398)&lt;K398,R398*Dati!$N$6,K398-SUM(V398:X398))</f>
        <v>0</v>
      </c>
      <c r="Z398" s="35">
        <f>IF($Q398*Dati!$Q$5+SUM(V398:Y398)&lt;$K398,$Q398*Dati!$Q$5,$K398-SUM(V398:Y398))</f>
        <v>0</v>
      </c>
      <c r="AA398" s="35">
        <f>IF($Q398*Dati!$P$5+SUM(V398:Z398)&lt;$K398,$Q398*Dati!$P$5,$K398-SUM(V398:Z398))</f>
        <v>0</v>
      </c>
      <c r="AB398" s="35">
        <f>IF($Q398*Dati!$O$5+SUM(V398:AA398)&lt;$K398,$Q398*Dati!$O$5,$K398-SUM(V398:AA398))</f>
        <v>0</v>
      </c>
      <c r="AC398" s="35">
        <f>IF($Q398*Dati!$N$5+SUM(V398:AB398)&lt;$K398,$Q398*Dati!$N$5,$K398-SUM(V398:AB398))</f>
        <v>0</v>
      </c>
      <c r="AD398" s="35">
        <f>IF($P398*Dati!$Q$4+SUM(V398:AC398)&lt;$K398,$P398*Dati!$Q$4,$K398-SUM(V398:AC398))</f>
        <v>0</v>
      </c>
      <c r="AE398" s="35">
        <f>IF($P398*Dati!$P$4+SUM(V398:AD398)&lt;$K398,$P398*Dati!$P$4,$K398-SUM(V398:AD398))</f>
        <v>0</v>
      </c>
      <c r="AF398" s="35">
        <f>IF($P398*Dati!$O$4+SUM(V398:AE398)&lt;$K398,$P398*Dati!$O$4,$K398-SUM(V398:AE398))</f>
        <v>0</v>
      </c>
      <c r="AG398" s="35">
        <f>IF($P398*Dati!$N$4+SUM(V398:AF398)&lt;$K398,$P398*Dati!$N$4,$K398-SUM(V398:AF398))</f>
        <v>0</v>
      </c>
      <c r="AH398" s="35">
        <f>IF($O398*Dati!$Q$3+SUM(V398:AG398)&lt;$K398,$O398*Dati!$Q$3,$K398-SUM(V398:AG398))</f>
        <v>0</v>
      </c>
      <c r="AI398" s="35">
        <f>IF($O398*Dati!$P$3+SUM(V398:AH398)&lt;$K398,$O398*Dati!$P$3,$K398-SUM(V398:AH398))</f>
        <v>0</v>
      </c>
      <c r="AJ398" s="35">
        <f>IF($O398*Dati!$O$3+SUM(V398:AI398)&lt;$K398,$O398*Dati!$O$3,$K398-SUM(V398:AI398))</f>
        <v>0</v>
      </c>
      <c r="AK398" s="35">
        <f>IF($O398*Dati!$N$3+SUM(V398:AJ398)&lt;$K398,$O398*Dati!$N$3,$K398-SUM(V398:AJ398))</f>
        <v>0</v>
      </c>
      <c r="AL398" s="35">
        <f t="shared" si="153"/>
        <v>240</v>
      </c>
      <c r="AM398" s="3">
        <f>(V398*Dati!$U$6+W398*Dati!$T$6+X398*Dati!$S$6+Y398*Dati!$R$6)+(Z398*Dati!$U$5+AA398*Dati!$T$5+AB398*Dati!$S$5+AC398*Dati!$R$5)+(AD398*Dati!$U$4+AE398*Dati!$T$4+AF398*Dati!$S$4+AG398*Dati!$R$4)+(AH398*Dati!$U$3+AI398*Dati!$T$3+AJ398*Dati!$S$3+AK398*Dati!$R$3)</f>
        <v>91380</v>
      </c>
      <c r="AN398" s="34">
        <f t="shared" si="154"/>
        <v>1</v>
      </c>
      <c r="AO398" s="34">
        <f t="shared" si="155"/>
        <v>0</v>
      </c>
      <c r="AP398" s="34">
        <f t="shared" si="156"/>
        <v>0</v>
      </c>
      <c r="AQ398" s="34">
        <f t="shared" si="157"/>
        <v>0</v>
      </c>
      <c r="AR398" s="6">
        <f>AN398*Dati!$B$21+AO398*Dati!$B$22+AP398*Dati!$B$23+AQ398*Dati!$B$24</f>
        <v>2000</v>
      </c>
    </row>
    <row r="399" spans="1:44" ht="15" customHeight="1" x14ac:dyDescent="0.25">
      <c r="A399" s="48">
        <f t="shared" ref="A399" si="193">A387+1</f>
        <v>34</v>
      </c>
      <c r="B399" s="11">
        <f t="shared" si="170"/>
        <v>397</v>
      </c>
      <c r="C399" s="3">
        <f t="shared" si="171"/>
        <v>9532907.8333333563</v>
      </c>
      <c r="D399" s="3">
        <f t="shared" si="172"/>
        <v>41380</v>
      </c>
      <c r="E399" s="3">
        <f>IF(D399&gt;0,(IF(D399&lt;Dati!$B$46,D399*Dati!$B$47,Dati!$B$46*Dati!$B$47)+IF(IF(D399-Dati!$B$46&gt;0,D399-Dati!$B$46,0)&lt;(Dati!$C$46-Dati!$B$46),IF(D399-Dati!$B$46&gt;0,D399-Dati!$B$46,0)*Dati!$C$47,(Dati!$C$46-Dati!$B$46)*Dati!$C$47)+IF(IF(D399-Dati!$C$46&gt;0,D399-Dati!$C$46,0)&lt;(Dati!$D$46-Dati!$C$46),IF(D399-Dati!$C$46&gt;0,D399-Dati!$C$46,0)*Dati!$D$47,(Dati!$D$46-Dati!$C$46)*Dati!$D$47)+IF(IF(D399-Dati!$D$46&gt;0,D399-Dati!$D$46,0)&lt;(Dati!$E$46-Dati!$D$46),IF(D399-Dati!$D$46&gt;0,D399-Dati!$D$46,0)*Dati!$E$47,(Dati!$E$46-Dati!$D$46)*Dati!$E$47)+IF(D399-Dati!$E$46&gt;0,D399-Dati!$E$46,0)*Dati!$F$47),0)</f>
        <v>17224.233333333334</v>
      </c>
      <c r="F399" s="3">
        <f t="shared" si="165"/>
        <v>24155.766666666666</v>
      </c>
      <c r="G399" s="39">
        <f t="shared" ref="G399:J399" si="194">G398</f>
        <v>1</v>
      </c>
      <c r="H399" s="39">
        <f t="shared" si="194"/>
        <v>0</v>
      </c>
      <c r="I399" s="39">
        <f t="shared" si="194"/>
        <v>0</v>
      </c>
      <c r="J399" s="39">
        <f t="shared" si="194"/>
        <v>0</v>
      </c>
      <c r="K399" s="37">
        <f>G399*Dati!$F$9+H399*Dati!$F$10+I399*Dati!$F$11+Simulazione!J399*Dati!$F$12</f>
        <v>450</v>
      </c>
      <c r="L399" s="37">
        <f>G399*Dati!$H$9+H399*Dati!$H$10+I399*Dati!$H$11+Simulazione!J399*Dati!$H$12</f>
        <v>1</v>
      </c>
      <c r="M399" s="9">
        <f>G399*Dati!$E$9+H399*Dati!$E$10+I399*Dati!$E$11+Simulazione!J399*Dati!$E$12</f>
        <v>8000</v>
      </c>
      <c r="N399" s="9">
        <f>IF(G399-G398=0,0,(G399-G398)*Dati!$J$9)+IF(H399-H398=0,0,(H399-H398)*Dati!$J$10)+IF(I399-I398=0,0,(I399-I398)*Dati!$J$11)+IF(J399-J398=0,0,(J399-J398)*Dati!$J$12)</f>
        <v>0</v>
      </c>
      <c r="O399" s="34">
        <f t="shared" ref="O399:R399" si="195">O398</f>
        <v>0</v>
      </c>
      <c r="P399" s="34">
        <f t="shared" si="195"/>
        <v>0</v>
      </c>
      <c r="Q399" s="34">
        <f t="shared" si="195"/>
        <v>0</v>
      </c>
      <c r="R399" s="34">
        <f t="shared" si="195"/>
        <v>1</v>
      </c>
      <c r="S399" s="40">
        <f t="shared" si="168"/>
        <v>1</v>
      </c>
      <c r="T399" s="43">
        <f t="shared" si="169"/>
        <v>1</v>
      </c>
      <c r="U399" s="3">
        <f>O399*Dati!$B$3+Simulazione!P399*Dati!$B$4+Simulazione!Q399*Dati!$B$5+Simulazione!R399*Dati!$B$6</f>
        <v>40000</v>
      </c>
      <c r="V399" s="35">
        <f>IF(R399*Dati!$Q$6&lt;K399,R399*Dati!$Q$6,K399)</f>
        <v>108</v>
      </c>
      <c r="W399" s="35">
        <f>IF(R399*Dati!$P$6+SUM(V399:V399)&lt;K399,R399*Dati!$P$6,K399-SUM(V399:V399))</f>
        <v>132</v>
      </c>
      <c r="X399" s="35">
        <f>IF(R399*Dati!$O$6+SUM(V399:W399)&lt;K399,R399*Dati!$O$6,K399-SUM(V399:W399))</f>
        <v>0</v>
      </c>
      <c r="Y399" s="35">
        <f>IF(R399*Dati!$N$6+SUM(V399:X399)&lt;K399,R399*Dati!$N$6,K399-SUM(V399:X399))</f>
        <v>0</v>
      </c>
      <c r="Z399" s="35">
        <f>IF($Q399*Dati!$Q$5+SUM(V399:Y399)&lt;$K399,$Q399*Dati!$Q$5,$K399-SUM(V399:Y399))</f>
        <v>0</v>
      </c>
      <c r="AA399" s="35">
        <f>IF($Q399*Dati!$P$5+SUM(V399:Z399)&lt;$K399,$Q399*Dati!$P$5,$K399-SUM(V399:Z399))</f>
        <v>0</v>
      </c>
      <c r="AB399" s="35">
        <f>IF($Q399*Dati!$O$5+SUM(V399:AA399)&lt;$K399,$Q399*Dati!$O$5,$K399-SUM(V399:AA399))</f>
        <v>0</v>
      </c>
      <c r="AC399" s="35">
        <f>IF($Q399*Dati!$N$5+SUM(V399:AB399)&lt;$K399,$Q399*Dati!$N$5,$K399-SUM(V399:AB399))</f>
        <v>0</v>
      </c>
      <c r="AD399" s="35">
        <f>IF($P399*Dati!$Q$4+SUM(V399:AC399)&lt;$K399,$P399*Dati!$Q$4,$K399-SUM(V399:AC399))</f>
        <v>0</v>
      </c>
      <c r="AE399" s="35">
        <f>IF($P399*Dati!$P$4+SUM(V399:AD399)&lt;$K399,$P399*Dati!$P$4,$K399-SUM(V399:AD399))</f>
        <v>0</v>
      </c>
      <c r="AF399" s="35">
        <f>IF($P399*Dati!$O$4+SUM(V399:AE399)&lt;$K399,$P399*Dati!$O$4,$K399-SUM(V399:AE399))</f>
        <v>0</v>
      </c>
      <c r="AG399" s="35">
        <f>IF($P399*Dati!$N$4+SUM(V399:AF399)&lt;$K399,$P399*Dati!$N$4,$K399-SUM(V399:AF399))</f>
        <v>0</v>
      </c>
      <c r="AH399" s="35">
        <f>IF($O399*Dati!$Q$3+SUM(V399:AG399)&lt;$K399,$O399*Dati!$Q$3,$K399-SUM(V399:AG399))</f>
        <v>0</v>
      </c>
      <c r="AI399" s="35">
        <f>IF($O399*Dati!$P$3+SUM(V399:AH399)&lt;$K399,$O399*Dati!$P$3,$K399-SUM(V399:AH399))</f>
        <v>0</v>
      </c>
      <c r="AJ399" s="35">
        <f>IF($O399*Dati!$O$3+SUM(V399:AI399)&lt;$K399,$O399*Dati!$O$3,$K399-SUM(V399:AI399))</f>
        <v>0</v>
      </c>
      <c r="AK399" s="35">
        <f>IF($O399*Dati!$N$3+SUM(V399:AJ399)&lt;$K399,$O399*Dati!$N$3,$K399-SUM(V399:AJ399))</f>
        <v>0</v>
      </c>
      <c r="AL399" s="35">
        <f t="shared" si="153"/>
        <v>240</v>
      </c>
      <c r="AM399" s="3">
        <f>(V399*Dati!$U$6+W399*Dati!$T$6+X399*Dati!$S$6+Y399*Dati!$R$6)+(Z399*Dati!$U$5+AA399*Dati!$T$5+AB399*Dati!$S$5+AC399*Dati!$R$5)+(AD399*Dati!$U$4+AE399*Dati!$T$4+AF399*Dati!$S$4+AG399*Dati!$R$4)+(AH399*Dati!$U$3+AI399*Dati!$T$3+AJ399*Dati!$S$3+AK399*Dati!$R$3)</f>
        <v>91380</v>
      </c>
      <c r="AN399" s="34">
        <f t="shared" si="154"/>
        <v>1</v>
      </c>
      <c r="AO399" s="34">
        <f t="shared" si="155"/>
        <v>0</v>
      </c>
      <c r="AP399" s="34">
        <f t="shared" si="156"/>
        <v>0</v>
      </c>
      <c r="AQ399" s="34">
        <f t="shared" si="157"/>
        <v>0</v>
      </c>
      <c r="AR399" s="6">
        <f>AN399*Dati!$B$21+AO399*Dati!$B$22+AP399*Dati!$B$23+AQ399*Dati!$B$24</f>
        <v>2000</v>
      </c>
    </row>
    <row r="400" spans="1:44" x14ac:dyDescent="0.25">
      <c r="A400" s="49"/>
      <c r="B400" s="11">
        <f t="shared" si="170"/>
        <v>398</v>
      </c>
      <c r="C400" s="3">
        <f t="shared" si="171"/>
        <v>9557063.6000000238</v>
      </c>
      <c r="D400" s="3">
        <f t="shared" si="172"/>
        <v>41380</v>
      </c>
      <c r="E400" s="3">
        <f>IF(D400&gt;0,(IF(D400&lt;Dati!$B$46,D400*Dati!$B$47,Dati!$B$46*Dati!$B$47)+IF(IF(D400-Dati!$B$46&gt;0,D400-Dati!$B$46,0)&lt;(Dati!$C$46-Dati!$B$46),IF(D400-Dati!$B$46&gt;0,D400-Dati!$B$46,0)*Dati!$C$47,(Dati!$C$46-Dati!$B$46)*Dati!$C$47)+IF(IF(D400-Dati!$C$46&gt;0,D400-Dati!$C$46,0)&lt;(Dati!$D$46-Dati!$C$46),IF(D400-Dati!$C$46&gt;0,D400-Dati!$C$46,0)*Dati!$D$47,(Dati!$D$46-Dati!$C$46)*Dati!$D$47)+IF(IF(D400-Dati!$D$46&gt;0,D400-Dati!$D$46,0)&lt;(Dati!$E$46-Dati!$D$46),IF(D400-Dati!$D$46&gt;0,D400-Dati!$D$46,0)*Dati!$E$47,(Dati!$E$46-Dati!$D$46)*Dati!$E$47)+IF(D400-Dati!$E$46&gt;0,D400-Dati!$E$46,0)*Dati!$F$47),0)</f>
        <v>17224.233333333334</v>
      </c>
      <c r="F400" s="3">
        <f t="shared" si="165"/>
        <v>24155.766666666666</v>
      </c>
      <c r="G400" s="39">
        <f t="shared" ref="G400:J400" si="196">G399</f>
        <v>1</v>
      </c>
      <c r="H400" s="39">
        <f t="shared" si="196"/>
        <v>0</v>
      </c>
      <c r="I400" s="39">
        <f t="shared" si="196"/>
        <v>0</v>
      </c>
      <c r="J400" s="39">
        <f t="shared" si="196"/>
        <v>0</v>
      </c>
      <c r="K400" s="37">
        <f>G400*Dati!$F$9+H400*Dati!$F$10+I400*Dati!$F$11+Simulazione!J400*Dati!$F$12</f>
        <v>450</v>
      </c>
      <c r="L400" s="37">
        <f>G400*Dati!$H$9+H400*Dati!$H$10+I400*Dati!$H$11+Simulazione!J400*Dati!$H$12</f>
        <v>1</v>
      </c>
      <c r="M400" s="9">
        <f>G400*Dati!$E$9+H400*Dati!$E$10+I400*Dati!$E$11+Simulazione!J400*Dati!$E$12</f>
        <v>8000</v>
      </c>
      <c r="N400" s="9">
        <f>IF(G400-G399=0,0,(G400-G399)*Dati!$J$9)+IF(H400-H399=0,0,(H400-H399)*Dati!$J$10)+IF(I400-I399=0,0,(I400-I399)*Dati!$J$11)+IF(J400-J399=0,0,(J400-J399)*Dati!$J$12)</f>
        <v>0</v>
      </c>
      <c r="O400" s="34">
        <f t="shared" ref="O400:R400" si="197">O399</f>
        <v>0</v>
      </c>
      <c r="P400" s="34">
        <f t="shared" si="197"/>
        <v>0</v>
      </c>
      <c r="Q400" s="34">
        <f t="shared" si="197"/>
        <v>0</v>
      </c>
      <c r="R400" s="34">
        <f t="shared" si="197"/>
        <v>1</v>
      </c>
      <c r="S400" s="40">
        <f t="shared" si="168"/>
        <v>1</v>
      </c>
      <c r="T400" s="43">
        <f t="shared" si="169"/>
        <v>1</v>
      </c>
      <c r="U400" s="3">
        <f>O400*Dati!$B$3+Simulazione!P400*Dati!$B$4+Simulazione!Q400*Dati!$B$5+Simulazione!R400*Dati!$B$6</f>
        <v>40000</v>
      </c>
      <c r="V400" s="35">
        <f>IF(R400*Dati!$Q$6&lt;K400,R400*Dati!$Q$6,K400)</f>
        <v>108</v>
      </c>
      <c r="W400" s="35">
        <f>IF(R400*Dati!$P$6+SUM(V400:V400)&lt;K400,R400*Dati!$P$6,K400-SUM(V400:V400))</f>
        <v>132</v>
      </c>
      <c r="X400" s="35">
        <f>IF(R400*Dati!$O$6+SUM(V400:W400)&lt;K400,R400*Dati!$O$6,K400-SUM(V400:W400))</f>
        <v>0</v>
      </c>
      <c r="Y400" s="35">
        <f>IF(R400*Dati!$N$6+SUM(V400:X400)&lt;K400,R400*Dati!$N$6,K400-SUM(V400:X400))</f>
        <v>0</v>
      </c>
      <c r="Z400" s="35">
        <f>IF($Q400*Dati!$Q$5+SUM(V400:Y400)&lt;$K400,$Q400*Dati!$Q$5,$K400-SUM(V400:Y400))</f>
        <v>0</v>
      </c>
      <c r="AA400" s="35">
        <f>IF($Q400*Dati!$P$5+SUM(V400:Z400)&lt;$K400,$Q400*Dati!$P$5,$K400-SUM(V400:Z400))</f>
        <v>0</v>
      </c>
      <c r="AB400" s="35">
        <f>IF($Q400*Dati!$O$5+SUM(V400:AA400)&lt;$K400,$Q400*Dati!$O$5,$K400-SUM(V400:AA400))</f>
        <v>0</v>
      </c>
      <c r="AC400" s="35">
        <f>IF($Q400*Dati!$N$5+SUM(V400:AB400)&lt;$K400,$Q400*Dati!$N$5,$K400-SUM(V400:AB400))</f>
        <v>0</v>
      </c>
      <c r="AD400" s="35">
        <f>IF($P400*Dati!$Q$4+SUM(V400:AC400)&lt;$K400,$P400*Dati!$Q$4,$K400-SUM(V400:AC400))</f>
        <v>0</v>
      </c>
      <c r="AE400" s="35">
        <f>IF($P400*Dati!$P$4+SUM(V400:AD400)&lt;$K400,$P400*Dati!$P$4,$K400-SUM(V400:AD400))</f>
        <v>0</v>
      </c>
      <c r="AF400" s="35">
        <f>IF($P400*Dati!$O$4+SUM(V400:AE400)&lt;$K400,$P400*Dati!$O$4,$K400-SUM(V400:AE400))</f>
        <v>0</v>
      </c>
      <c r="AG400" s="35">
        <f>IF($P400*Dati!$N$4+SUM(V400:AF400)&lt;$K400,$P400*Dati!$N$4,$K400-SUM(V400:AF400))</f>
        <v>0</v>
      </c>
      <c r="AH400" s="35">
        <f>IF($O400*Dati!$Q$3+SUM(V400:AG400)&lt;$K400,$O400*Dati!$Q$3,$K400-SUM(V400:AG400))</f>
        <v>0</v>
      </c>
      <c r="AI400" s="35">
        <f>IF($O400*Dati!$P$3+SUM(V400:AH400)&lt;$K400,$O400*Dati!$P$3,$K400-SUM(V400:AH400))</f>
        <v>0</v>
      </c>
      <c r="AJ400" s="35">
        <f>IF($O400*Dati!$O$3+SUM(V400:AI400)&lt;$K400,$O400*Dati!$O$3,$K400-SUM(V400:AI400))</f>
        <v>0</v>
      </c>
      <c r="AK400" s="35">
        <f>IF($O400*Dati!$N$3+SUM(V400:AJ400)&lt;$K400,$O400*Dati!$N$3,$K400-SUM(V400:AJ400))</f>
        <v>0</v>
      </c>
      <c r="AL400" s="35">
        <f t="shared" si="153"/>
        <v>240</v>
      </c>
      <c r="AM400" s="3">
        <f>(V400*Dati!$U$6+W400*Dati!$T$6+X400*Dati!$S$6+Y400*Dati!$R$6)+(Z400*Dati!$U$5+AA400*Dati!$T$5+AB400*Dati!$S$5+AC400*Dati!$R$5)+(AD400*Dati!$U$4+AE400*Dati!$T$4+AF400*Dati!$S$4+AG400*Dati!$R$4)+(AH400*Dati!$U$3+AI400*Dati!$T$3+AJ400*Dati!$S$3+AK400*Dati!$R$3)</f>
        <v>91380</v>
      </c>
      <c r="AN400" s="34">
        <f t="shared" si="154"/>
        <v>1</v>
      </c>
      <c r="AO400" s="34">
        <f t="shared" si="155"/>
        <v>0</v>
      </c>
      <c r="AP400" s="34">
        <f t="shared" si="156"/>
        <v>0</v>
      </c>
      <c r="AQ400" s="34">
        <f t="shared" si="157"/>
        <v>0</v>
      </c>
      <c r="AR400" s="6">
        <f>AN400*Dati!$B$21+AO400*Dati!$B$22+AP400*Dati!$B$23+AQ400*Dati!$B$24</f>
        <v>2000</v>
      </c>
    </row>
    <row r="401" spans="1:44" x14ac:dyDescent="0.25">
      <c r="A401" s="49"/>
      <c r="B401" s="11">
        <f t="shared" si="170"/>
        <v>399</v>
      </c>
      <c r="C401" s="3">
        <f t="shared" si="171"/>
        <v>9581219.3666666914</v>
      </c>
      <c r="D401" s="3">
        <f t="shared" si="172"/>
        <v>41380</v>
      </c>
      <c r="E401" s="3">
        <f>IF(D401&gt;0,(IF(D401&lt;Dati!$B$46,D401*Dati!$B$47,Dati!$B$46*Dati!$B$47)+IF(IF(D401-Dati!$B$46&gt;0,D401-Dati!$B$46,0)&lt;(Dati!$C$46-Dati!$B$46),IF(D401-Dati!$B$46&gt;0,D401-Dati!$B$46,0)*Dati!$C$47,(Dati!$C$46-Dati!$B$46)*Dati!$C$47)+IF(IF(D401-Dati!$C$46&gt;0,D401-Dati!$C$46,0)&lt;(Dati!$D$46-Dati!$C$46),IF(D401-Dati!$C$46&gt;0,D401-Dati!$C$46,0)*Dati!$D$47,(Dati!$D$46-Dati!$C$46)*Dati!$D$47)+IF(IF(D401-Dati!$D$46&gt;0,D401-Dati!$D$46,0)&lt;(Dati!$E$46-Dati!$D$46),IF(D401-Dati!$D$46&gt;0,D401-Dati!$D$46,0)*Dati!$E$47,(Dati!$E$46-Dati!$D$46)*Dati!$E$47)+IF(D401-Dati!$E$46&gt;0,D401-Dati!$E$46,0)*Dati!$F$47),0)</f>
        <v>17224.233333333334</v>
      </c>
      <c r="F401" s="3">
        <f t="shared" si="165"/>
        <v>24155.766666666666</v>
      </c>
      <c r="G401" s="39">
        <f t="shared" ref="G401:J401" si="198">G400</f>
        <v>1</v>
      </c>
      <c r="H401" s="39">
        <f t="shared" si="198"/>
        <v>0</v>
      </c>
      <c r="I401" s="39">
        <f t="shared" si="198"/>
        <v>0</v>
      </c>
      <c r="J401" s="39">
        <f t="shared" si="198"/>
        <v>0</v>
      </c>
      <c r="K401" s="37">
        <f>G401*Dati!$F$9+H401*Dati!$F$10+I401*Dati!$F$11+Simulazione!J401*Dati!$F$12</f>
        <v>450</v>
      </c>
      <c r="L401" s="37">
        <f>G401*Dati!$H$9+H401*Dati!$H$10+I401*Dati!$H$11+Simulazione!J401*Dati!$H$12</f>
        <v>1</v>
      </c>
      <c r="M401" s="9">
        <f>G401*Dati!$E$9+H401*Dati!$E$10+I401*Dati!$E$11+Simulazione!J401*Dati!$E$12</f>
        <v>8000</v>
      </c>
      <c r="N401" s="9">
        <f>IF(G401-G400=0,0,(G401-G400)*Dati!$J$9)+IF(H401-H400=0,0,(H401-H400)*Dati!$J$10)+IF(I401-I400=0,0,(I401-I400)*Dati!$J$11)+IF(J401-J400=0,0,(J401-J400)*Dati!$J$12)</f>
        <v>0</v>
      </c>
      <c r="O401" s="34">
        <f t="shared" ref="O401:R401" si="199">O400</f>
        <v>0</v>
      </c>
      <c r="P401" s="34">
        <f t="shared" si="199"/>
        <v>0</v>
      </c>
      <c r="Q401" s="34">
        <f t="shared" si="199"/>
        <v>0</v>
      </c>
      <c r="R401" s="34">
        <f t="shared" si="199"/>
        <v>1</v>
      </c>
      <c r="S401" s="40">
        <f t="shared" si="168"/>
        <v>1</v>
      </c>
      <c r="T401" s="43">
        <f t="shared" si="169"/>
        <v>1</v>
      </c>
      <c r="U401" s="3">
        <f>O401*Dati!$B$3+Simulazione!P401*Dati!$B$4+Simulazione!Q401*Dati!$B$5+Simulazione!R401*Dati!$B$6</f>
        <v>40000</v>
      </c>
      <c r="V401" s="35">
        <f>IF(R401*Dati!$Q$6&lt;K401,R401*Dati!$Q$6,K401)</f>
        <v>108</v>
      </c>
      <c r="W401" s="35">
        <f>IF(R401*Dati!$P$6+SUM(V401:V401)&lt;K401,R401*Dati!$P$6,K401-SUM(V401:V401))</f>
        <v>132</v>
      </c>
      <c r="X401" s="35">
        <f>IF(R401*Dati!$O$6+SUM(V401:W401)&lt;K401,R401*Dati!$O$6,K401-SUM(V401:W401))</f>
        <v>0</v>
      </c>
      <c r="Y401" s="35">
        <f>IF(R401*Dati!$N$6+SUM(V401:X401)&lt;K401,R401*Dati!$N$6,K401-SUM(V401:X401))</f>
        <v>0</v>
      </c>
      <c r="Z401" s="35">
        <f>IF($Q401*Dati!$Q$5+SUM(V401:Y401)&lt;$K401,$Q401*Dati!$Q$5,$K401-SUM(V401:Y401))</f>
        <v>0</v>
      </c>
      <c r="AA401" s="35">
        <f>IF($Q401*Dati!$P$5+SUM(V401:Z401)&lt;$K401,$Q401*Dati!$P$5,$K401-SUM(V401:Z401))</f>
        <v>0</v>
      </c>
      <c r="AB401" s="35">
        <f>IF($Q401*Dati!$O$5+SUM(V401:AA401)&lt;$K401,$Q401*Dati!$O$5,$K401-SUM(V401:AA401))</f>
        <v>0</v>
      </c>
      <c r="AC401" s="35">
        <f>IF($Q401*Dati!$N$5+SUM(V401:AB401)&lt;$K401,$Q401*Dati!$N$5,$K401-SUM(V401:AB401))</f>
        <v>0</v>
      </c>
      <c r="AD401" s="35">
        <f>IF($P401*Dati!$Q$4+SUM(V401:AC401)&lt;$K401,$P401*Dati!$Q$4,$K401-SUM(V401:AC401))</f>
        <v>0</v>
      </c>
      <c r="AE401" s="35">
        <f>IF($P401*Dati!$P$4+SUM(V401:AD401)&lt;$K401,$P401*Dati!$P$4,$K401-SUM(V401:AD401))</f>
        <v>0</v>
      </c>
      <c r="AF401" s="35">
        <f>IF($P401*Dati!$O$4+SUM(V401:AE401)&lt;$K401,$P401*Dati!$O$4,$K401-SUM(V401:AE401))</f>
        <v>0</v>
      </c>
      <c r="AG401" s="35">
        <f>IF($P401*Dati!$N$4+SUM(V401:AF401)&lt;$K401,$P401*Dati!$N$4,$K401-SUM(V401:AF401))</f>
        <v>0</v>
      </c>
      <c r="AH401" s="35">
        <f>IF($O401*Dati!$Q$3+SUM(V401:AG401)&lt;$K401,$O401*Dati!$Q$3,$K401-SUM(V401:AG401))</f>
        <v>0</v>
      </c>
      <c r="AI401" s="35">
        <f>IF($O401*Dati!$P$3+SUM(V401:AH401)&lt;$K401,$O401*Dati!$P$3,$K401-SUM(V401:AH401))</f>
        <v>0</v>
      </c>
      <c r="AJ401" s="35">
        <f>IF($O401*Dati!$O$3+SUM(V401:AI401)&lt;$K401,$O401*Dati!$O$3,$K401-SUM(V401:AI401))</f>
        <v>0</v>
      </c>
      <c r="AK401" s="35">
        <f>IF($O401*Dati!$N$3+SUM(V401:AJ401)&lt;$K401,$O401*Dati!$N$3,$K401-SUM(V401:AJ401))</f>
        <v>0</v>
      </c>
      <c r="AL401" s="35">
        <f t="shared" si="153"/>
        <v>240</v>
      </c>
      <c r="AM401" s="3">
        <f>(V401*Dati!$U$6+W401*Dati!$T$6+X401*Dati!$S$6+Y401*Dati!$R$6)+(Z401*Dati!$U$5+AA401*Dati!$T$5+AB401*Dati!$S$5+AC401*Dati!$R$5)+(AD401*Dati!$U$4+AE401*Dati!$T$4+AF401*Dati!$S$4+AG401*Dati!$R$4)+(AH401*Dati!$U$3+AI401*Dati!$T$3+AJ401*Dati!$S$3+AK401*Dati!$R$3)</f>
        <v>91380</v>
      </c>
      <c r="AN401" s="34">
        <f t="shared" si="154"/>
        <v>1</v>
      </c>
      <c r="AO401" s="34">
        <f t="shared" si="155"/>
        <v>0</v>
      </c>
      <c r="AP401" s="34">
        <f t="shared" si="156"/>
        <v>0</v>
      </c>
      <c r="AQ401" s="34">
        <f t="shared" si="157"/>
        <v>0</v>
      </c>
      <c r="AR401" s="6">
        <f>AN401*Dati!$B$21+AO401*Dati!$B$22+AP401*Dati!$B$23+AQ401*Dati!$B$24</f>
        <v>2000</v>
      </c>
    </row>
    <row r="402" spans="1:44" x14ac:dyDescent="0.25">
      <c r="A402" s="49"/>
      <c r="B402" s="11">
        <f t="shared" si="170"/>
        <v>400</v>
      </c>
      <c r="C402" s="3">
        <f t="shared" si="171"/>
        <v>9605375.1333333589</v>
      </c>
      <c r="D402" s="3">
        <f t="shared" si="172"/>
        <v>41380</v>
      </c>
      <c r="E402" s="3">
        <f>IF(D402&gt;0,(IF(D402&lt;Dati!$B$46,D402*Dati!$B$47,Dati!$B$46*Dati!$B$47)+IF(IF(D402-Dati!$B$46&gt;0,D402-Dati!$B$46,0)&lt;(Dati!$C$46-Dati!$B$46),IF(D402-Dati!$B$46&gt;0,D402-Dati!$B$46,0)*Dati!$C$47,(Dati!$C$46-Dati!$B$46)*Dati!$C$47)+IF(IF(D402-Dati!$C$46&gt;0,D402-Dati!$C$46,0)&lt;(Dati!$D$46-Dati!$C$46),IF(D402-Dati!$C$46&gt;0,D402-Dati!$C$46,0)*Dati!$D$47,(Dati!$D$46-Dati!$C$46)*Dati!$D$47)+IF(IF(D402-Dati!$D$46&gt;0,D402-Dati!$D$46,0)&lt;(Dati!$E$46-Dati!$D$46),IF(D402-Dati!$D$46&gt;0,D402-Dati!$D$46,0)*Dati!$E$47,(Dati!$E$46-Dati!$D$46)*Dati!$E$47)+IF(D402-Dati!$E$46&gt;0,D402-Dati!$E$46,0)*Dati!$F$47),0)</f>
        <v>17224.233333333334</v>
      </c>
      <c r="F402" s="3">
        <f t="shared" si="165"/>
        <v>24155.766666666666</v>
      </c>
      <c r="G402" s="39">
        <f t="shared" ref="G402:J402" si="200">G401</f>
        <v>1</v>
      </c>
      <c r="H402" s="39">
        <f t="shared" si="200"/>
        <v>0</v>
      </c>
      <c r="I402" s="39">
        <f t="shared" si="200"/>
        <v>0</v>
      </c>
      <c r="J402" s="39">
        <f t="shared" si="200"/>
        <v>0</v>
      </c>
      <c r="K402" s="37">
        <f>G402*Dati!$F$9+H402*Dati!$F$10+I402*Dati!$F$11+Simulazione!J402*Dati!$F$12</f>
        <v>450</v>
      </c>
      <c r="L402" s="37">
        <f>G402*Dati!$H$9+H402*Dati!$H$10+I402*Dati!$H$11+Simulazione!J402*Dati!$H$12</f>
        <v>1</v>
      </c>
      <c r="M402" s="9">
        <f>G402*Dati!$E$9+H402*Dati!$E$10+I402*Dati!$E$11+Simulazione!J402*Dati!$E$12</f>
        <v>8000</v>
      </c>
      <c r="N402" s="9">
        <f>IF(G402-G401=0,0,(G402-G401)*Dati!$J$9)+IF(H402-H401=0,0,(H402-H401)*Dati!$J$10)+IF(I402-I401=0,0,(I402-I401)*Dati!$J$11)+IF(J402-J401=0,0,(J402-J401)*Dati!$J$12)</f>
        <v>0</v>
      </c>
      <c r="O402" s="34">
        <f t="shared" ref="O402:R402" si="201">O401</f>
        <v>0</v>
      </c>
      <c r="P402" s="34">
        <f t="shared" si="201"/>
        <v>0</v>
      </c>
      <c r="Q402" s="34">
        <f t="shared" si="201"/>
        <v>0</v>
      </c>
      <c r="R402" s="34">
        <f t="shared" si="201"/>
        <v>1</v>
      </c>
      <c r="S402" s="40">
        <f t="shared" si="168"/>
        <v>1</v>
      </c>
      <c r="T402" s="43">
        <f t="shared" si="169"/>
        <v>1</v>
      </c>
      <c r="U402" s="3">
        <f>O402*Dati!$B$3+Simulazione!P402*Dati!$B$4+Simulazione!Q402*Dati!$B$5+Simulazione!R402*Dati!$B$6</f>
        <v>40000</v>
      </c>
      <c r="V402" s="35">
        <f>IF(R402*Dati!$Q$6&lt;K402,R402*Dati!$Q$6,K402)</f>
        <v>108</v>
      </c>
      <c r="W402" s="35">
        <f>IF(R402*Dati!$P$6+SUM(V402:V402)&lt;K402,R402*Dati!$P$6,K402-SUM(V402:V402))</f>
        <v>132</v>
      </c>
      <c r="X402" s="35">
        <f>IF(R402*Dati!$O$6+SUM(V402:W402)&lt;K402,R402*Dati!$O$6,K402-SUM(V402:W402))</f>
        <v>0</v>
      </c>
      <c r="Y402" s="35">
        <f>IF(R402*Dati!$N$6+SUM(V402:X402)&lt;K402,R402*Dati!$N$6,K402-SUM(V402:X402))</f>
        <v>0</v>
      </c>
      <c r="Z402" s="35">
        <f>IF($Q402*Dati!$Q$5+SUM(V402:Y402)&lt;$K402,$Q402*Dati!$Q$5,$K402-SUM(V402:Y402))</f>
        <v>0</v>
      </c>
      <c r="AA402" s="35">
        <f>IF($Q402*Dati!$P$5+SUM(V402:Z402)&lt;$K402,$Q402*Dati!$P$5,$K402-SUM(V402:Z402))</f>
        <v>0</v>
      </c>
      <c r="AB402" s="35">
        <f>IF($Q402*Dati!$O$5+SUM(V402:AA402)&lt;$K402,$Q402*Dati!$O$5,$K402-SUM(V402:AA402))</f>
        <v>0</v>
      </c>
      <c r="AC402" s="35">
        <f>IF($Q402*Dati!$N$5+SUM(V402:AB402)&lt;$K402,$Q402*Dati!$N$5,$K402-SUM(V402:AB402))</f>
        <v>0</v>
      </c>
      <c r="AD402" s="35">
        <f>IF($P402*Dati!$Q$4+SUM(V402:AC402)&lt;$K402,$P402*Dati!$Q$4,$K402-SUM(V402:AC402))</f>
        <v>0</v>
      </c>
      <c r="AE402" s="35">
        <f>IF($P402*Dati!$P$4+SUM(V402:AD402)&lt;$K402,$P402*Dati!$P$4,$K402-SUM(V402:AD402))</f>
        <v>0</v>
      </c>
      <c r="AF402" s="35">
        <f>IF($P402*Dati!$O$4+SUM(V402:AE402)&lt;$K402,$P402*Dati!$O$4,$K402-SUM(V402:AE402))</f>
        <v>0</v>
      </c>
      <c r="AG402" s="35">
        <f>IF($P402*Dati!$N$4+SUM(V402:AF402)&lt;$K402,$P402*Dati!$N$4,$K402-SUM(V402:AF402))</f>
        <v>0</v>
      </c>
      <c r="AH402" s="35">
        <f>IF($O402*Dati!$Q$3+SUM(V402:AG402)&lt;$K402,$O402*Dati!$Q$3,$K402-SUM(V402:AG402))</f>
        <v>0</v>
      </c>
      <c r="AI402" s="35">
        <f>IF($O402*Dati!$P$3+SUM(V402:AH402)&lt;$K402,$O402*Dati!$P$3,$K402-SUM(V402:AH402))</f>
        <v>0</v>
      </c>
      <c r="AJ402" s="35">
        <f>IF($O402*Dati!$O$3+SUM(V402:AI402)&lt;$K402,$O402*Dati!$O$3,$K402-SUM(V402:AI402))</f>
        <v>0</v>
      </c>
      <c r="AK402" s="35">
        <f>IF($O402*Dati!$N$3+SUM(V402:AJ402)&lt;$K402,$O402*Dati!$N$3,$K402-SUM(V402:AJ402))</f>
        <v>0</v>
      </c>
      <c r="AL402" s="35">
        <f t="shared" si="153"/>
        <v>240</v>
      </c>
      <c r="AM402" s="3">
        <f>(V402*Dati!$U$6+W402*Dati!$T$6+X402*Dati!$S$6+Y402*Dati!$R$6)+(Z402*Dati!$U$5+AA402*Dati!$T$5+AB402*Dati!$S$5+AC402*Dati!$R$5)+(AD402*Dati!$U$4+AE402*Dati!$T$4+AF402*Dati!$S$4+AG402*Dati!$R$4)+(AH402*Dati!$U$3+AI402*Dati!$T$3+AJ402*Dati!$S$3+AK402*Dati!$R$3)</f>
        <v>91380</v>
      </c>
      <c r="AN402" s="34">
        <f t="shared" si="154"/>
        <v>1</v>
      </c>
      <c r="AO402" s="34">
        <f t="shared" si="155"/>
        <v>0</v>
      </c>
      <c r="AP402" s="34">
        <f t="shared" si="156"/>
        <v>0</v>
      </c>
      <c r="AQ402" s="34">
        <f t="shared" si="157"/>
        <v>0</v>
      </c>
      <c r="AR402" s="6">
        <f>AN402*Dati!$B$21+AO402*Dati!$B$22+AP402*Dati!$B$23+AQ402*Dati!$B$24</f>
        <v>2000</v>
      </c>
    </row>
    <row r="403" spans="1:44" x14ac:dyDescent="0.25">
      <c r="A403" s="49"/>
      <c r="B403" s="11">
        <f t="shared" si="170"/>
        <v>401</v>
      </c>
      <c r="C403" s="3">
        <f t="shared" si="171"/>
        <v>9629530.9000000264</v>
      </c>
      <c r="D403" s="3">
        <f t="shared" si="172"/>
        <v>41380</v>
      </c>
      <c r="E403" s="3">
        <f>IF(D403&gt;0,(IF(D403&lt;Dati!$B$46,D403*Dati!$B$47,Dati!$B$46*Dati!$B$47)+IF(IF(D403-Dati!$B$46&gt;0,D403-Dati!$B$46,0)&lt;(Dati!$C$46-Dati!$B$46),IF(D403-Dati!$B$46&gt;0,D403-Dati!$B$46,0)*Dati!$C$47,(Dati!$C$46-Dati!$B$46)*Dati!$C$47)+IF(IF(D403-Dati!$C$46&gt;0,D403-Dati!$C$46,0)&lt;(Dati!$D$46-Dati!$C$46),IF(D403-Dati!$C$46&gt;0,D403-Dati!$C$46,0)*Dati!$D$47,(Dati!$D$46-Dati!$C$46)*Dati!$D$47)+IF(IF(D403-Dati!$D$46&gt;0,D403-Dati!$D$46,0)&lt;(Dati!$E$46-Dati!$D$46),IF(D403-Dati!$D$46&gt;0,D403-Dati!$D$46,0)*Dati!$E$47,(Dati!$E$46-Dati!$D$46)*Dati!$E$47)+IF(D403-Dati!$E$46&gt;0,D403-Dati!$E$46,0)*Dati!$F$47),0)</f>
        <v>17224.233333333334</v>
      </c>
      <c r="F403" s="3">
        <f t="shared" si="165"/>
        <v>24155.766666666666</v>
      </c>
      <c r="G403" s="39">
        <f t="shared" ref="G403:J403" si="202">G402</f>
        <v>1</v>
      </c>
      <c r="H403" s="39">
        <f t="shared" si="202"/>
        <v>0</v>
      </c>
      <c r="I403" s="39">
        <f t="shared" si="202"/>
        <v>0</v>
      </c>
      <c r="J403" s="39">
        <f t="shared" si="202"/>
        <v>0</v>
      </c>
      <c r="K403" s="37">
        <f>G403*Dati!$F$9+H403*Dati!$F$10+I403*Dati!$F$11+Simulazione!J403*Dati!$F$12</f>
        <v>450</v>
      </c>
      <c r="L403" s="37">
        <f>G403*Dati!$H$9+H403*Dati!$H$10+I403*Dati!$H$11+Simulazione!J403*Dati!$H$12</f>
        <v>1</v>
      </c>
      <c r="M403" s="9">
        <f>G403*Dati!$E$9+H403*Dati!$E$10+I403*Dati!$E$11+Simulazione!J403*Dati!$E$12</f>
        <v>8000</v>
      </c>
      <c r="N403" s="9">
        <f>IF(G403-G402=0,0,(G403-G402)*Dati!$J$9)+IF(H403-H402=0,0,(H403-H402)*Dati!$J$10)+IF(I403-I402=0,0,(I403-I402)*Dati!$J$11)+IF(J403-J402=0,0,(J403-J402)*Dati!$J$12)</f>
        <v>0</v>
      </c>
      <c r="O403" s="34">
        <f t="shared" ref="O403:R403" si="203">O402</f>
        <v>0</v>
      </c>
      <c r="P403" s="34">
        <f t="shared" si="203"/>
        <v>0</v>
      </c>
      <c r="Q403" s="34">
        <f t="shared" si="203"/>
        <v>0</v>
      </c>
      <c r="R403" s="34">
        <f t="shared" si="203"/>
        <v>1</v>
      </c>
      <c r="S403" s="40">
        <f t="shared" si="168"/>
        <v>1</v>
      </c>
      <c r="T403" s="43">
        <f t="shared" si="169"/>
        <v>1</v>
      </c>
      <c r="U403" s="3">
        <f>O403*Dati!$B$3+Simulazione!P403*Dati!$B$4+Simulazione!Q403*Dati!$B$5+Simulazione!R403*Dati!$B$6</f>
        <v>40000</v>
      </c>
      <c r="V403" s="35">
        <f>IF(R403*Dati!$Q$6&lt;K403,R403*Dati!$Q$6,K403)</f>
        <v>108</v>
      </c>
      <c r="W403" s="35">
        <f>IF(R403*Dati!$P$6+SUM(V403:V403)&lt;K403,R403*Dati!$P$6,K403-SUM(V403:V403))</f>
        <v>132</v>
      </c>
      <c r="X403" s="35">
        <f>IF(R403*Dati!$O$6+SUM(V403:W403)&lt;K403,R403*Dati!$O$6,K403-SUM(V403:W403))</f>
        <v>0</v>
      </c>
      <c r="Y403" s="35">
        <f>IF(R403*Dati!$N$6+SUM(V403:X403)&lt;K403,R403*Dati!$N$6,K403-SUM(V403:X403))</f>
        <v>0</v>
      </c>
      <c r="Z403" s="35">
        <f>IF($Q403*Dati!$Q$5+SUM(V403:Y403)&lt;$K403,$Q403*Dati!$Q$5,$K403-SUM(V403:Y403))</f>
        <v>0</v>
      </c>
      <c r="AA403" s="35">
        <f>IF($Q403*Dati!$P$5+SUM(V403:Z403)&lt;$K403,$Q403*Dati!$P$5,$K403-SUM(V403:Z403))</f>
        <v>0</v>
      </c>
      <c r="AB403" s="35">
        <f>IF($Q403*Dati!$O$5+SUM(V403:AA403)&lt;$K403,$Q403*Dati!$O$5,$K403-SUM(V403:AA403))</f>
        <v>0</v>
      </c>
      <c r="AC403" s="35">
        <f>IF($Q403*Dati!$N$5+SUM(V403:AB403)&lt;$K403,$Q403*Dati!$N$5,$K403-SUM(V403:AB403))</f>
        <v>0</v>
      </c>
      <c r="AD403" s="35">
        <f>IF($P403*Dati!$Q$4+SUM(V403:AC403)&lt;$K403,$P403*Dati!$Q$4,$K403-SUM(V403:AC403))</f>
        <v>0</v>
      </c>
      <c r="AE403" s="35">
        <f>IF($P403*Dati!$P$4+SUM(V403:AD403)&lt;$K403,$P403*Dati!$P$4,$K403-SUM(V403:AD403))</f>
        <v>0</v>
      </c>
      <c r="AF403" s="35">
        <f>IF($P403*Dati!$O$4+SUM(V403:AE403)&lt;$K403,$P403*Dati!$O$4,$K403-SUM(V403:AE403))</f>
        <v>0</v>
      </c>
      <c r="AG403" s="35">
        <f>IF($P403*Dati!$N$4+SUM(V403:AF403)&lt;$K403,$P403*Dati!$N$4,$K403-SUM(V403:AF403))</f>
        <v>0</v>
      </c>
      <c r="AH403" s="35">
        <f>IF($O403*Dati!$Q$3+SUM(V403:AG403)&lt;$K403,$O403*Dati!$Q$3,$K403-SUM(V403:AG403))</f>
        <v>0</v>
      </c>
      <c r="AI403" s="35">
        <f>IF($O403*Dati!$P$3+SUM(V403:AH403)&lt;$K403,$O403*Dati!$P$3,$K403-SUM(V403:AH403))</f>
        <v>0</v>
      </c>
      <c r="AJ403" s="35">
        <f>IF($O403*Dati!$O$3+SUM(V403:AI403)&lt;$K403,$O403*Dati!$O$3,$K403-SUM(V403:AI403))</f>
        <v>0</v>
      </c>
      <c r="AK403" s="35">
        <f>IF($O403*Dati!$N$3+SUM(V403:AJ403)&lt;$K403,$O403*Dati!$N$3,$K403-SUM(V403:AJ403))</f>
        <v>0</v>
      </c>
      <c r="AL403" s="35">
        <f t="shared" si="153"/>
        <v>240</v>
      </c>
      <c r="AM403" s="3">
        <f>(V403*Dati!$U$6+W403*Dati!$T$6+X403*Dati!$S$6+Y403*Dati!$R$6)+(Z403*Dati!$U$5+AA403*Dati!$T$5+AB403*Dati!$S$5+AC403*Dati!$R$5)+(AD403*Dati!$U$4+AE403*Dati!$T$4+AF403*Dati!$S$4+AG403*Dati!$R$4)+(AH403*Dati!$U$3+AI403*Dati!$T$3+AJ403*Dati!$S$3+AK403*Dati!$R$3)</f>
        <v>91380</v>
      </c>
      <c r="AN403" s="34">
        <f t="shared" si="154"/>
        <v>1</v>
      </c>
      <c r="AO403" s="34">
        <f t="shared" si="155"/>
        <v>0</v>
      </c>
      <c r="AP403" s="34">
        <f t="shared" si="156"/>
        <v>0</v>
      </c>
      <c r="AQ403" s="34">
        <f t="shared" si="157"/>
        <v>0</v>
      </c>
      <c r="AR403" s="6">
        <f>AN403*Dati!$B$21+AO403*Dati!$B$22+AP403*Dati!$B$23+AQ403*Dati!$B$24</f>
        <v>2000</v>
      </c>
    </row>
    <row r="404" spans="1:44" x14ac:dyDescent="0.25">
      <c r="A404" s="49"/>
      <c r="B404" s="11">
        <f t="shared" si="170"/>
        <v>402</v>
      </c>
      <c r="C404" s="3">
        <f t="shared" si="171"/>
        <v>9653686.666666694</v>
      </c>
      <c r="D404" s="3">
        <f t="shared" si="172"/>
        <v>41380</v>
      </c>
      <c r="E404" s="3">
        <f>IF(D404&gt;0,(IF(D404&lt;Dati!$B$46,D404*Dati!$B$47,Dati!$B$46*Dati!$B$47)+IF(IF(D404-Dati!$B$46&gt;0,D404-Dati!$B$46,0)&lt;(Dati!$C$46-Dati!$B$46),IF(D404-Dati!$B$46&gt;0,D404-Dati!$B$46,0)*Dati!$C$47,(Dati!$C$46-Dati!$B$46)*Dati!$C$47)+IF(IF(D404-Dati!$C$46&gt;0,D404-Dati!$C$46,0)&lt;(Dati!$D$46-Dati!$C$46),IF(D404-Dati!$C$46&gt;0,D404-Dati!$C$46,0)*Dati!$D$47,(Dati!$D$46-Dati!$C$46)*Dati!$D$47)+IF(IF(D404-Dati!$D$46&gt;0,D404-Dati!$D$46,0)&lt;(Dati!$E$46-Dati!$D$46),IF(D404-Dati!$D$46&gt;0,D404-Dati!$D$46,0)*Dati!$E$47,(Dati!$E$46-Dati!$D$46)*Dati!$E$47)+IF(D404-Dati!$E$46&gt;0,D404-Dati!$E$46,0)*Dati!$F$47),0)</f>
        <v>17224.233333333334</v>
      </c>
      <c r="F404" s="3">
        <f t="shared" si="165"/>
        <v>24155.766666666666</v>
      </c>
      <c r="G404" s="39">
        <f t="shared" ref="G404:J404" si="204">G403</f>
        <v>1</v>
      </c>
      <c r="H404" s="39">
        <f t="shared" si="204"/>
        <v>0</v>
      </c>
      <c r="I404" s="39">
        <f t="shared" si="204"/>
        <v>0</v>
      </c>
      <c r="J404" s="39">
        <f t="shared" si="204"/>
        <v>0</v>
      </c>
      <c r="K404" s="37">
        <f>G404*Dati!$F$9+H404*Dati!$F$10+I404*Dati!$F$11+Simulazione!J404*Dati!$F$12</f>
        <v>450</v>
      </c>
      <c r="L404" s="37">
        <f>G404*Dati!$H$9+H404*Dati!$H$10+I404*Dati!$H$11+Simulazione!J404*Dati!$H$12</f>
        <v>1</v>
      </c>
      <c r="M404" s="9">
        <f>G404*Dati!$E$9+H404*Dati!$E$10+I404*Dati!$E$11+Simulazione!J404*Dati!$E$12</f>
        <v>8000</v>
      </c>
      <c r="N404" s="9">
        <f>IF(G404-G403=0,0,(G404-G403)*Dati!$J$9)+IF(H404-H403=0,0,(H404-H403)*Dati!$J$10)+IF(I404-I403=0,0,(I404-I403)*Dati!$J$11)+IF(J404-J403=0,0,(J404-J403)*Dati!$J$12)</f>
        <v>0</v>
      </c>
      <c r="O404" s="34">
        <f t="shared" ref="O404:R404" si="205">O403</f>
        <v>0</v>
      </c>
      <c r="P404" s="34">
        <f t="shared" si="205"/>
        <v>0</v>
      </c>
      <c r="Q404" s="34">
        <f t="shared" si="205"/>
        <v>0</v>
      </c>
      <c r="R404" s="34">
        <f t="shared" si="205"/>
        <v>1</v>
      </c>
      <c r="S404" s="40">
        <f t="shared" si="168"/>
        <v>1</v>
      </c>
      <c r="T404" s="43">
        <f t="shared" si="169"/>
        <v>1</v>
      </c>
      <c r="U404" s="3">
        <f>O404*Dati!$B$3+Simulazione!P404*Dati!$B$4+Simulazione!Q404*Dati!$B$5+Simulazione!R404*Dati!$B$6</f>
        <v>40000</v>
      </c>
      <c r="V404" s="35">
        <f>IF(R404*Dati!$Q$6&lt;K404,R404*Dati!$Q$6,K404)</f>
        <v>108</v>
      </c>
      <c r="W404" s="35">
        <f>IF(R404*Dati!$P$6+SUM(V404:V404)&lt;K404,R404*Dati!$P$6,K404-SUM(V404:V404))</f>
        <v>132</v>
      </c>
      <c r="X404" s="35">
        <f>IF(R404*Dati!$O$6+SUM(V404:W404)&lt;K404,R404*Dati!$O$6,K404-SUM(V404:W404))</f>
        <v>0</v>
      </c>
      <c r="Y404" s="35">
        <f>IF(R404*Dati!$N$6+SUM(V404:X404)&lt;K404,R404*Dati!$N$6,K404-SUM(V404:X404))</f>
        <v>0</v>
      </c>
      <c r="Z404" s="35">
        <f>IF($Q404*Dati!$Q$5+SUM(V404:Y404)&lt;$K404,$Q404*Dati!$Q$5,$K404-SUM(V404:Y404))</f>
        <v>0</v>
      </c>
      <c r="AA404" s="35">
        <f>IF($Q404*Dati!$P$5+SUM(V404:Z404)&lt;$K404,$Q404*Dati!$P$5,$K404-SUM(V404:Z404))</f>
        <v>0</v>
      </c>
      <c r="AB404" s="35">
        <f>IF($Q404*Dati!$O$5+SUM(V404:AA404)&lt;$K404,$Q404*Dati!$O$5,$K404-SUM(V404:AA404))</f>
        <v>0</v>
      </c>
      <c r="AC404" s="35">
        <f>IF($Q404*Dati!$N$5+SUM(V404:AB404)&lt;$K404,$Q404*Dati!$N$5,$K404-SUM(V404:AB404))</f>
        <v>0</v>
      </c>
      <c r="AD404" s="35">
        <f>IF($P404*Dati!$Q$4+SUM(V404:AC404)&lt;$K404,$P404*Dati!$Q$4,$K404-SUM(V404:AC404))</f>
        <v>0</v>
      </c>
      <c r="AE404" s="35">
        <f>IF($P404*Dati!$P$4+SUM(V404:AD404)&lt;$K404,$P404*Dati!$P$4,$K404-SUM(V404:AD404))</f>
        <v>0</v>
      </c>
      <c r="AF404" s="35">
        <f>IF($P404*Dati!$O$4+SUM(V404:AE404)&lt;$K404,$P404*Dati!$O$4,$K404-SUM(V404:AE404))</f>
        <v>0</v>
      </c>
      <c r="AG404" s="35">
        <f>IF($P404*Dati!$N$4+SUM(V404:AF404)&lt;$K404,$P404*Dati!$N$4,$K404-SUM(V404:AF404))</f>
        <v>0</v>
      </c>
      <c r="AH404" s="35">
        <f>IF($O404*Dati!$Q$3+SUM(V404:AG404)&lt;$K404,$O404*Dati!$Q$3,$K404-SUM(V404:AG404))</f>
        <v>0</v>
      </c>
      <c r="AI404" s="35">
        <f>IF($O404*Dati!$P$3+SUM(V404:AH404)&lt;$K404,$O404*Dati!$P$3,$K404-SUM(V404:AH404))</f>
        <v>0</v>
      </c>
      <c r="AJ404" s="35">
        <f>IF($O404*Dati!$O$3+SUM(V404:AI404)&lt;$K404,$O404*Dati!$O$3,$K404-SUM(V404:AI404))</f>
        <v>0</v>
      </c>
      <c r="AK404" s="35">
        <f>IF($O404*Dati!$N$3+SUM(V404:AJ404)&lt;$K404,$O404*Dati!$N$3,$K404-SUM(V404:AJ404))</f>
        <v>0</v>
      </c>
      <c r="AL404" s="35">
        <f t="shared" si="153"/>
        <v>240</v>
      </c>
      <c r="AM404" s="3">
        <f>(V404*Dati!$U$6+W404*Dati!$T$6+X404*Dati!$S$6+Y404*Dati!$R$6)+(Z404*Dati!$U$5+AA404*Dati!$T$5+AB404*Dati!$S$5+AC404*Dati!$R$5)+(AD404*Dati!$U$4+AE404*Dati!$T$4+AF404*Dati!$S$4+AG404*Dati!$R$4)+(AH404*Dati!$U$3+AI404*Dati!$T$3+AJ404*Dati!$S$3+AK404*Dati!$R$3)</f>
        <v>91380</v>
      </c>
      <c r="AN404" s="34">
        <f t="shared" si="154"/>
        <v>1</v>
      </c>
      <c r="AO404" s="34">
        <f t="shared" si="155"/>
        <v>0</v>
      </c>
      <c r="AP404" s="34">
        <f t="shared" si="156"/>
        <v>0</v>
      </c>
      <c r="AQ404" s="34">
        <f t="shared" si="157"/>
        <v>0</v>
      </c>
      <c r="AR404" s="6">
        <f>AN404*Dati!$B$21+AO404*Dati!$B$22+AP404*Dati!$B$23+AQ404*Dati!$B$24</f>
        <v>2000</v>
      </c>
    </row>
    <row r="405" spans="1:44" x14ac:dyDescent="0.25">
      <c r="A405" s="49"/>
      <c r="B405" s="11">
        <f t="shared" si="170"/>
        <v>403</v>
      </c>
      <c r="C405" s="3">
        <f t="shared" si="171"/>
        <v>9677842.4333333615</v>
      </c>
      <c r="D405" s="3">
        <f t="shared" si="172"/>
        <v>41380</v>
      </c>
      <c r="E405" s="3">
        <f>IF(D405&gt;0,(IF(D405&lt;Dati!$B$46,D405*Dati!$B$47,Dati!$B$46*Dati!$B$47)+IF(IF(D405-Dati!$B$46&gt;0,D405-Dati!$B$46,0)&lt;(Dati!$C$46-Dati!$B$46),IF(D405-Dati!$B$46&gt;0,D405-Dati!$B$46,0)*Dati!$C$47,(Dati!$C$46-Dati!$B$46)*Dati!$C$47)+IF(IF(D405-Dati!$C$46&gt;0,D405-Dati!$C$46,0)&lt;(Dati!$D$46-Dati!$C$46),IF(D405-Dati!$C$46&gt;0,D405-Dati!$C$46,0)*Dati!$D$47,(Dati!$D$46-Dati!$C$46)*Dati!$D$47)+IF(IF(D405-Dati!$D$46&gt;0,D405-Dati!$D$46,0)&lt;(Dati!$E$46-Dati!$D$46),IF(D405-Dati!$D$46&gt;0,D405-Dati!$D$46,0)*Dati!$E$47,(Dati!$E$46-Dati!$D$46)*Dati!$E$47)+IF(D405-Dati!$E$46&gt;0,D405-Dati!$E$46,0)*Dati!$F$47),0)</f>
        <v>17224.233333333334</v>
      </c>
      <c r="F405" s="3">
        <f t="shared" si="165"/>
        <v>24155.766666666666</v>
      </c>
      <c r="G405" s="39">
        <f t="shared" ref="G405:J405" si="206">G404</f>
        <v>1</v>
      </c>
      <c r="H405" s="39">
        <f t="shared" si="206"/>
        <v>0</v>
      </c>
      <c r="I405" s="39">
        <f t="shared" si="206"/>
        <v>0</v>
      </c>
      <c r="J405" s="39">
        <f t="shared" si="206"/>
        <v>0</v>
      </c>
      <c r="K405" s="37">
        <f>G405*Dati!$F$9+H405*Dati!$F$10+I405*Dati!$F$11+Simulazione!J405*Dati!$F$12</f>
        <v>450</v>
      </c>
      <c r="L405" s="37">
        <f>G405*Dati!$H$9+H405*Dati!$H$10+I405*Dati!$H$11+Simulazione!J405*Dati!$H$12</f>
        <v>1</v>
      </c>
      <c r="M405" s="9">
        <f>G405*Dati!$E$9+H405*Dati!$E$10+I405*Dati!$E$11+Simulazione!J405*Dati!$E$12</f>
        <v>8000</v>
      </c>
      <c r="N405" s="9">
        <f>IF(G405-G404=0,0,(G405-G404)*Dati!$J$9)+IF(H405-H404=0,0,(H405-H404)*Dati!$J$10)+IF(I405-I404=0,0,(I405-I404)*Dati!$J$11)+IF(J405-J404=0,0,(J405-J404)*Dati!$J$12)</f>
        <v>0</v>
      </c>
      <c r="O405" s="34">
        <f t="shared" ref="O405:R405" si="207">O404</f>
        <v>0</v>
      </c>
      <c r="P405" s="34">
        <f t="shared" si="207"/>
        <v>0</v>
      </c>
      <c r="Q405" s="34">
        <f t="shared" si="207"/>
        <v>0</v>
      </c>
      <c r="R405" s="34">
        <f t="shared" si="207"/>
        <v>1</v>
      </c>
      <c r="S405" s="40">
        <f t="shared" si="168"/>
        <v>1</v>
      </c>
      <c r="T405" s="43">
        <f t="shared" si="169"/>
        <v>1</v>
      </c>
      <c r="U405" s="3">
        <f>O405*Dati!$B$3+Simulazione!P405*Dati!$B$4+Simulazione!Q405*Dati!$B$5+Simulazione!R405*Dati!$B$6</f>
        <v>40000</v>
      </c>
      <c r="V405" s="35">
        <f>IF(R405*Dati!$Q$6&lt;K405,R405*Dati!$Q$6,K405)</f>
        <v>108</v>
      </c>
      <c r="W405" s="35">
        <f>IF(R405*Dati!$P$6+SUM(V405:V405)&lt;K405,R405*Dati!$P$6,K405-SUM(V405:V405))</f>
        <v>132</v>
      </c>
      <c r="X405" s="35">
        <f>IF(R405*Dati!$O$6+SUM(V405:W405)&lt;K405,R405*Dati!$O$6,K405-SUM(V405:W405))</f>
        <v>0</v>
      </c>
      <c r="Y405" s="35">
        <f>IF(R405*Dati!$N$6+SUM(V405:X405)&lt;K405,R405*Dati!$N$6,K405-SUM(V405:X405))</f>
        <v>0</v>
      </c>
      <c r="Z405" s="35">
        <f>IF($Q405*Dati!$Q$5+SUM(V405:Y405)&lt;$K405,$Q405*Dati!$Q$5,$K405-SUM(V405:Y405))</f>
        <v>0</v>
      </c>
      <c r="AA405" s="35">
        <f>IF($Q405*Dati!$P$5+SUM(V405:Z405)&lt;$K405,$Q405*Dati!$P$5,$K405-SUM(V405:Z405))</f>
        <v>0</v>
      </c>
      <c r="AB405" s="35">
        <f>IF($Q405*Dati!$O$5+SUM(V405:AA405)&lt;$K405,$Q405*Dati!$O$5,$K405-SUM(V405:AA405))</f>
        <v>0</v>
      </c>
      <c r="AC405" s="35">
        <f>IF($Q405*Dati!$N$5+SUM(V405:AB405)&lt;$K405,$Q405*Dati!$N$5,$K405-SUM(V405:AB405))</f>
        <v>0</v>
      </c>
      <c r="AD405" s="35">
        <f>IF($P405*Dati!$Q$4+SUM(V405:AC405)&lt;$K405,$P405*Dati!$Q$4,$K405-SUM(V405:AC405))</f>
        <v>0</v>
      </c>
      <c r="AE405" s="35">
        <f>IF($P405*Dati!$P$4+SUM(V405:AD405)&lt;$K405,$P405*Dati!$P$4,$K405-SUM(V405:AD405))</f>
        <v>0</v>
      </c>
      <c r="AF405" s="35">
        <f>IF($P405*Dati!$O$4+SUM(V405:AE405)&lt;$K405,$P405*Dati!$O$4,$K405-SUM(V405:AE405))</f>
        <v>0</v>
      </c>
      <c r="AG405" s="35">
        <f>IF($P405*Dati!$N$4+SUM(V405:AF405)&lt;$K405,$P405*Dati!$N$4,$K405-SUM(V405:AF405))</f>
        <v>0</v>
      </c>
      <c r="AH405" s="35">
        <f>IF($O405*Dati!$Q$3+SUM(V405:AG405)&lt;$K405,$O405*Dati!$Q$3,$K405-SUM(V405:AG405))</f>
        <v>0</v>
      </c>
      <c r="AI405" s="35">
        <f>IF($O405*Dati!$P$3+SUM(V405:AH405)&lt;$K405,$O405*Dati!$P$3,$K405-SUM(V405:AH405))</f>
        <v>0</v>
      </c>
      <c r="AJ405" s="35">
        <f>IF($O405*Dati!$O$3+SUM(V405:AI405)&lt;$K405,$O405*Dati!$O$3,$K405-SUM(V405:AI405))</f>
        <v>0</v>
      </c>
      <c r="AK405" s="35">
        <f>IF($O405*Dati!$N$3+SUM(V405:AJ405)&lt;$K405,$O405*Dati!$N$3,$K405-SUM(V405:AJ405))</f>
        <v>0</v>
      </c>
      <c r="AL405" s="35">
        <f t="shared" si="153"/>
        <v>240</v>
      </c>
      <c r="AM405" s="3">
        <f>(V405*Dati!$U$6+W405*Dati!$T$6+X405*Dati!$S$6+Y405*Dati!$R$6)+(Z405*Dati!$U$5+AA405*Dati!$T$5+AB405*Dati!$S$5+AC405*Dati!$R$5)+(AD405*Dati!$U$4+AE405*Dati!$T$4+AF405*Dati!$S$4+AG405*Dati!$R$4)+(AH405*Dati!$U$3+AI405*Dati!$T$3+AJ405*Dati!$S$3+AK405*Dati!$R$3)</f>
        <v>91380</v>
      </c>
      <c r="AN405" s="34">
        <f t="shared" si="154"/>
        <v>1</v>
      </c>
      <c r="AO405" s="34">
        <f t="shared" si="155"/>
        <v>0</v>
      </c>
      <c r="AP405" s="34">
        <f t="shared" si="156"/>
        <v>0</v>
      </c>
      <c r="AQ405" s="34">
        <f t="shared" si="157"/>
        <v>0</v>
      </c>
      <c r="AR405" s="6">
        <f>AN405*Dati!$B$21+AO405*Dati!$B$22+AP405*Dati!$B$23+AQ405*Dati!$B$24</f>
        <v>2000</v>
      </c>
    </row>
    <row r="406" spans="1:44" x14ac:dyDescent="0.25">
      <c r="A406" s="49"/>
      <c r="B406" s="11">
        <f t="shared" si="170"/>
        <v>404</v>
      </c>
      <c r="C406" s="3">
        <f t="shared" si="171"/>
        <v>9701998.2000000291</v>
      </c>
      <c r="D406" s="3">
        <f t="shared" si="172"/>
        <v>41380</v>
      </c>
      <c r="E406" s="3">
        <f>IF(D406&gt;0,(IF(D406&lt;Dati!$B$46,D406*Dati!$B$47,Dati!$B$46*Dati!$B$47)+IF(IF(D406-Dati!$B$46&gt;0,D406-Dati!$B$46,0)&lt;(Dati!$C$46-Dati!$B$46),IF(D406-Dati!$B$46&gt;0,D406-Dati!$B$46,0)*Dati!$C$47,(Dati!$C$46-Dati!$B$46)*Dati!$C$47)+IF(IF(D406-Dati!$C$46&gt;0,D406-Dati!$C$46,0)&lt;(Dati!$D$46-Dati!$C$46),IF(D406-Dati!$C$46&gt;0,D406-Dati!$C$46,0)*Dati!$D$47,(Dati!$D$46-Dati!$C$46)*Dati!$D$47)+IF(IF(D406-Dati!$D$46&gt;0,D406-Dati!$D$46,0)&lt;(Dati!$E$46-Dati!$D$46),IF(D406-Dati!$D$46&gt;0,D406-Dati!$D$46,0)*Dati!$E$47,(Dati!$E$46-Dati!$D$46)*Dati!$E$47)+IF(D406-Dati!$E$46&gt;0,D406-Dati!$E$46,0)*Dati!$F$47),0)</f>
        <v>17224.233333333334</v>
      </c>
      <c r="F406" s="3">
        <f t="shared" si="165"/>
        <v>24155.766666666666</v>
      </c>
      <c r="G406" s="39">
        <f t="shared" ref="G406:J406" si="208">G405</f>
        <v>1</v>
      </c>
      <c r="H406" s="39">
        <f t="shared" si="208"/>
        <v>0</v>
      </c>
      <c r="I406" s="39">
        <f t="shared" si="208"/>
        <v>0</v>
      </c>
      <c r="J406" s="39">
        <f t="shared" si="208"/>
        <v>0</v>
      </c>
      <c r="K406" s="37">
        <f>G406*Dati!$F$9+H406*Dati!$F$10+I406*Dati!$F$11+Simulazione!J406*Dati!$F$12</f>
        <v>450</v>
      </c>
      <c r="L406" s="37">
        <f>G406*Dati!$H$9+H406*Dati!$H$10+I406*Dati!$H$11+Simulazione!J406*Dati!$H$12</f>
        <v>1</v>
      </c>
      <c r="M406" s="9">
        <f>G406*Dati!$E$9+H406*Dati!$E$10+I406*Dati!$E$11+Simulazione!J406*Dati!$E$12</f>
        <v>8000</v>
      </c>
      <c r="N406" s="9">
        <f>IF(G406-G405=0,0,(G406-G405)*Dati!$J$9)+IF(H406-H405=0,0,(H406-H405)*Dati!$J$10)+IF(I406-I405=0,0,(I406-I405)*Dati!$J$11)+IF(J406-J405=0,0,(J406-J405)*Dati!$J$12)</f>
        <v>0</v>
      </c>
      <c r="O406" s="34">
        <f t="shared" ref="O406:R406" si="209">O405</f>
        <v>0</v>
      </c>
      <c r="P406" s="34">
        <f t="shared" si="209"/>
        <v>0</v>
      </c>
      <c r="Q406" s="34">
        <f t="shared" si="209"/>
        <v>0</v>
      </c>
      <c r="R406" s="34">
        <f t="shared" si="209"/>
        <v>1</v>
      </c>
      <c r="S406" s="40">
        <f t="shared" si="168"/>
        <v>1</v>
      </c>
      <c r="T406" s="43">
        <f t="shared" si="169"/>
        <v>1</v>
      </c>
      <c r="U406" s="3">
        <f>O406*Dati!$B$3+Simulazione!P406*Dati!$B$4+Simulazione!Q406*Dati!$B$5+Simulazione!R406*Dati!$B$6</f>
        <v>40000</v>
      </c>
      <c r="V406" s="35">
        <f>IF(R406*Dati!$Q$6&lt;K406,R406*Dati!$Q$6,K406)</f>
        <v>108</v>
      </c>
      <c r="W406" s="35">
        <f>IF(R406*Dati!$P$6+SUM(V406:V406)&lt;K406,R406*Dati!$P$6,K406-SUM(V406:V406))</f>
        <v>132</v>
      </c>
      <c r="X406" s="35">
        <f>IF(R406*Dati!$O$6+SUM(V406:W406)&lt;K406,R406*Dati!$O$6,K406-SUM(V406:W406))</f>
        <v>0</v>
      </c>
      <c r="Y406" s="35">
        <f>IF(R406*Dati!$N$6+SUM(V406:X406)&lt;K406,R406*Dati!$N$6,K406-SUM(V406:X406))</f>
        <v>0</v>
      </c>
      <c r="Z406" s="35">
        <f>IF($Q406*Dati!$Q$5+SUM(V406:Y406)&lt;$K406,$Q406*Dati!$Q$5,$K406-SUM(V406:Y406))</f>
        <v>0</v>
      </c>
      <c r="AA406" s="35">
        <f>IF($Q406*Dati!$P$5+SUM(V406:Z406)&lt;$K406,$Q406*Dati!$P$5,$K406-SUM(V406:Z406))</f>
        <v>0</v>
      </c>
      <c r="AB406" s="35">
        <f>IF($Q406*Dati!$O$5+SUM(V406:AA406)&lt;$K406,$Q406*Dati!$O$5,$K406-SUM(V406:AA406))</f>
        <v>0</v>
      </c>
      <c r="AC406" s="35">
        <f>IF($Q406*Dati!$N$5+SUM(V406:AB406)&lt;$K406,$Q406*Dati!$N$5,$K406-SUM(V406:AB406))</f>
        <v>0</v>
      </c>
      <c r="AD406" s="35">
        <f>IF($P406*Dati!$Q$4+SUM(V406:AC406)&lt;$K406,$P406*Dati!$Q$4,$K406-SUM(V406:AC406))</f>
        <v>0</v>
      </c>
      <c r="AE406" s="35">
        <f>IF($P406*Dati!$P$4+SUM(V406:AD406)&lt;$K406,$P406*Dati!$P$4,$K406-SUM(V406:AD406))</f>
        <v>0</v>
      </c>
      <c r="AF406" s="35">
        <f>IF($P406*Dati!$O$4+SUM(V406:AE406)&lt;$K406,$P406*Dati!$O$4,$K406-SUM(V406:AE406))</f>
        <v>0</v>
      </c>
      <c r="AG406" s="35">
        <f>IF($P406*Dati!$N$4+SUM(V406:AF406)&lt;$K406,$P406*Dati!$N$4,$K406-SUM(V406:AF406))</f>
        <v>0</v>
      </c>
      <c r="AH406" s="35">
        <f>IF($O406*Dati!$Q$3+SUM(V406:AG406)&lt;$K406,$O406*Dati!$Q$3,$K406-SUM(V406:AG406))</f>
        <v>0</v>
      </c>
      <c r="AI406" s="35">
        <f>IF($O406*Dati!$P$3+SUM(V406:AH406)&lt;$K406,$O406*Dati!$P$3,$K406-SUM(V406:AH406))</f>
        <v>0</v>
      </c>
      <c r="AJ406" s="35">
        <f>IF($O406*Dati!$O$3+SUM(V406:AI406)&lt;$K406,$O406*Dati!$O$3,$K406-SUM(V406:AI406))</f>
        <v>0</v>
      </c>
      <c r="AK406" s="35">
        <f>IF($O406*Dati!$N$3+SUM(V406:AJ406)&lt;$K406,$O406*Dati!$N$3,$K406-SUM(V406:AJ406))</f>
        <v>0</v>
      </c>
      <c r="AL406" s="35">
        <f t="shared" si="153"/>
        <v>240</v>
      </c>
      <c r="AM406" s="3">
        <f>(V406*Dati!$U$6+W406*Dati!$T$6+X406*Dati!$S$6+Y406*Dati!$R$6)+(Z406*Dati!$U$5+AA406*Dati!$T$5+AB406*Dati!$S$5+AC406*Dati!$R$5)+(AD406*Dati!$U$4+AE406*Dati!$T$4+AF406*Dati!$S$4+AG406*Dati!$R$4)+(AH406*Dati!$U$3+AI406*Dati!$T$3+AJ406*Dati!$S$3+AK406*Dati!$R$3)</f>
        <v>91380</v>
      </c>
      <c r="AN406" s="34">
        <f t="shared" si="154"/>
        <v>1</v>
      </c>
      <c r="AO406" s="34">
        <f t="shared" si="155"/>
        <v>0</v>
      </c>
      <c r="AP406" s="34">
        <f t="shared" si="156"/>
        <v>0</v>
      </c>
      <c r="AQ406" s="34">
        <f t="shared" si="157"/>
        <v>0</v>
      </c>
      <c r="AR406" s="6">
        <f>AN406*Dati!$B$21+AO406*Dati!$B$22+AP406*Dati!$B$23+AQ406*Dati!$B$24</f>
        <v>2000</v>
      </c>
    </row>
    <row r="407" spans="1:44" x14ac:dyDescent="0.25">
      <c r="A407" s="49"/>
      <c r="B407" s="11">
        <f t="shared" si="170"/>
        <v>405</v>
      </c>
      <c r="C407" s="3">
        <f t="shared" si="171"/>
        <v>9726153.9666666966</v>
      </c>
      <c r="D407" s="3">
        <f t="shared" si="172"/>
        <v>41380</v>
      </c>
      <c r="E407" s="3">
        <f>IF(D407&gt;0,(IF(D407&lt;Dati!$B$46,D407*Dati!$B$47,Dati!$B$46*Dati!$B$47)+IF(IF(D407-Dati!$B$46&gt;0,D407-Dati!$B$46,0)&lt;(Dati!$C$46-Dati!$B$46),IF(D407-Dati!$B$46&gt;0,D407-Dati!$B$46,0)*Dati!$C$47,(Dati!$C$46-Dati!$B$46)*Dati!$C$47)+IF(IF(D407-Dati!$C$46&gt;0,D407-Dati!$C$46,0)&lt;(Dati!$D$46-Dati!$C$46),IF(D407-Dati!$C$46&gt;0,D407-Dati!$C$46,0)*Dati!$D$47,(Dati!$D$46-Dati!$C$46)*Dati!$D$47)+IF(IF(D407-Dati!$D$46&gt;0,D407-Dati!$D$46,0)&lt;(Dati!$E$46-Dati!$D$46),IF(D407-Dati!$D$46&gt;0,D407-Dati!$D$46,0)*Dati!$E$47,(Dati!$E$46-Dati!$D$46)*Dati!$E$47)+IF(D407-Dati!$E$46&gt;0,D407-Dati!$E$46,0)*Dati!$F$47),0)</f>
        <v>17224.233333333334</v>
      </c>
      <c r="F407" s="3">
        <f t="shared" si="165"/>
        <v>24155.766666666666</v>
      </c>
      <c r="G407" s="39">
        <f t="shared" ref="G407:J407" si="210">G406</f>
        <v>1</v>
      </c>
      <c r="H407" s="39">
        <f t="shared" si="210"/>
        <v>0</v>
      </c>
      <c r="I407" s="39">
        <f t="shared" si="210"/>
        <v>0</v>
      </c>
      <c r="J407" s="39">
        <f t="shared" si="210"/>
        <v>0</v>
      </c>
      <c r="K407" s="37">
        <f>G407*Dati!$F$9+H407*Dati!$F$10+I407*Dati!$F$11+Simulazione!J407*Dati!$F$12</f>
        <v>450</v>
      </c>
      <c r="L407" s="37">
        <f>G407*Dati!$H$9+H407*Dati!$H$10+I407*Dati!$H$11+Simulazione!J407*Dati!$H$12</f>
        <v>1</v>
      </c>
      <c r="M407" s="9">
        <f>G407*Dati!$E$9+H407*Dati!$E$10+I407*Dati!$E$11+Simulazione!J407*Dati!$E$12</f>
        <v>8000</v>
      </c>
      <c r="N407" s="9">
        <f>IF(G407-G406=0,0,(G407-G406)*Dati!$J$9)+IF(H407-H406=0,0,(H407-H406)*Dati!$J$10)+IF(I407-I406=0,0,(I407-I406)*Dati!$J$11)+IF(J407-J406=0,0,(J407-J406)*Dati!$J$12)</f>
        <v>0</v>
      </c>
      <c r="O407" s="34">
        <f t="shared" ref="O407:R407" si="211">O406</f>
        <v>0</v>
      </c>
      <c r="P407" s="34">
        <f t="shared" si="211"/>
        <v>0</v>
      </c>
      <c r="Q407" s="34">
        <f t="shared" si="211"/>
        <v>0</v>
      </c>
      <c r="R407" s="34">
        <f t="shared" si="211"/>
        <v>1</v>
      </c>
      <c r="S407" s="40">
        <f t="shared" si="168"/>
        <v>1</v>
      </c>
      <c r="T407" s="43">
        <f t="shared" si="169"/>
        <v>1</v>
      </c>
      <c r="U407" s="3">
        <f>O407*Dati!$B$3+Simulazione!P407*Dati!$B$4+Simulazione!Q407*Dati!$B$5+Simulazione!R407*Dati!$B$6</f>
        <v>40000</v>
      </c>
      <c r="V407" s="35">
        <f>IF(R407*Dati!$Q$6&lt;K407,R407*Dati!$Q$6,K407)</f>
        <v>108</v>
      </c>
      <c r="W407" s="35">
        <f>IF(R407*Dati!$P$6+SUM(V407:V407)&lt;K407,R407*Dati!$P$6,K407-SUM(V407:V407))</f>
        <v>132</v>
      </c>
      <c r="X407" s="35">
        <f>IF(R407*Dati!$O$6+SUM(V407:W407)&lt;K407,R407*Dati!$O$6,K407-SUM(V407:W407))</f>
        <v>0</v>
      </c>
      <c r="Y407" s="35">
        <f>IF(R407*Dati!$N$6+SUM(V407:X407)&lt;K407,R407*Dati!$N$6,K407-SUM(V407:X407))</f>
        <v>0</v>
      </c>
      <c r="Z407" s="35">
        <f>IF($Q407*Dati!$Q$5+SUM(V407:Y407)&lt;$K407,$Q407*Dati!$Q$5,$K407-SUM(V407:Y407))</f>
        <v>0</v>
      </c>
      <c r="AA407" s="35">
        <f>IF($Q407*Dati!$P$5+SUM(V407:Z407)&lt;$K407,$Q407*Dati!$P$5,$K407-SUM(V407:Z407))</f>
        <v>0</v>
      </c>
      <c r="AB407" s="35">
        <f>IF($Q407*Dati!$O$5+SUM(V407:AA407)&lt;$K407,$Q407*Dati!$O$5,$K407-SUM(V407:AA407))</f>
        <v>0</v>
      </c>
      <c r="AC407" s="35">
        <f>IF($Q407*Dati!$N$5+SUM(V407:AB407)&lt;$K407,$Q407*Dati!$N$5,$K407-SUM(V407:AB407))</f>
        <v>0</v>
      </c>
      <c r="AD407" s="35">
        <f>IF($P407*Dati!$Q$4+SUM(V407:AC407)&lt;$K407,$P407*Dati!$Q$4,$K407-SUM(V407:AC407))</f>
        <v>0</v>
      </c>
      <c r="AE407" s="35">
        <f>IF($P407*Dati!$P$4+SUM(V407:AD407)&lt;$K407,$P407*Dati!$P$4,$K407-SUM(V407:AD407))</f>
        <v>0</v>
      </c>
      <c r="AF407" s="35">
        <f>IF($P407*Dati!$O$4+SUM(V407:AE407)&lt;$K407,$P407*Dati!$O$4,$K407-SUM(V407:AE407))</f>
        <v>0</v>
      </c>
      <c r="AG407" s="35">
        <f>IF($P407*Dati!$N$4+SUM(V407:AF407)&lt;$K407,$P407*Dati!$N$4,$K407-SUM(V407:AF407))</f>
        <v>0</v>
      </c>
      <c r="AH407" s="35">
        <f>IF($O407*Dati!$Q$3+SUM(V407:AG407)&lt;$K407,$O407*Dati!$Q$3,$K407-SUM(V407:AG407))</f>
        <v>0</v>
      </c>
      <c r="AI407" s="35">
        <f>IF($O407*Dati!$P$3+SUM(V407:AH407)&lt;$K407,$O407*Dati!$P$3,$K407-SUM(V407:AH407))</f>
        <v>0</v>
      </c>
      <c r="AJ407" s="35">
        <f>IF($O407*Dati!$O$3+SUM(V407:AI407)&lt;$K407,$O407*Dati!$O$3,$K407-SUM(V407:AI407))</f>
        <v>0</v>
      </c>
      <c r="AK407" s="35">
        <f>IF($O407*Dati!$N$3+SUM(V407:AJ407)&lt;$K407,$O407*Dati!$N$3,$K407-SUM(V407:AJ407))</f>
        <v>0</v>
      </c>
      <c r="AL407" s="35">
        <f t="shared" si="153"/>
        <v>240</v>
      </c>
      <c r="AM407" s="3">
        <f>(V407*Dati!$U$6+W407*Dati!$T$6+X407*Dati!$S$6+Y407*Dati!$R$6)+(Z407*Dati!$U$5+AA407*Dati!$T$5+AB407*Dati!$S$5+AC407*Dati!$R$5)+(AD407*Dati!$U$4+AE407*Dati!$T$4+AF407*Dati!$S$4+AG407*Dati!$R$4)+(AH407*Dati!$U$3+AI407*Dati!$T$3+AJ407*Dati!$S$3+AK407*Dati!$R$3)</f>
        <v>91380</v>
      </c>
      <c r="AN407" s="34">
        <f t="shared" si="154"/>
        <v>1</v>
      </c>
      <c r="AO407" s="34">
        <f t="shared" si="155"/>
        <v>0</v>
      </c>
      <c r="AP407" s="34">
        <f t="shared" si="156"/>
        <v>0</v>
      </c>
      <c r="AQ407" s="34">
        <f t="shared" si="157"/>
        <v>0</v>
      </c>
      <c r="AR407" s="6">
        <f>AN407*Dati!$B$21+AO407*Dati!$B$22+AP407*Dati!$B$23+AQ407*Dati!$B$24</f>
        <v>2000</v>
      </c>
    </row>
    <row r="408" spans="1:44" x14ac:dyDescent="0.25">
      <c r="A408" s="49"/>
      <c r="B408" s="11">
        <f t="shared" si="170"/>
        <v>406</v>
      </c>
      <c r="C408" s="3">
        <f t="shared" si="171"/>
        <v>9750309.7333333641</v>
      </c>
      <c r="D408" s="3">
        <f t="shared" si="172"/>
        <v>41380</v>
      </c>
      <c r="E408" s="3">
        <f>IF(D408&gt;0,(IF(D408&lt;Dati!$B$46,D408*Dati!$B$47,Dati!$B$46*Dati!$B$47)+IF(IF(D408-Dati!$B$46&gt;0,D408-Dati!$B$46,0)&lt;(Dati!$C$46-Dati!$B$46),IF(D408-Dati!$B$46&gt;0,D408-Dati!$B$46,0)*Dati!$C$47,(Dati!$C$46-Dati!$B$46)*Dati!$C$47)+IF(IF(D408-Dati!$C$46&gt;0,D408-Dati!$C$46,0)&lt;(Dati!$D$46-Dati!$C$46),IF(D408-Dati!$C$46&gt;0,D408-Dati!$C$46,0)*Dati!$D$47,(Dati!$D$46-Dati!$C$46)*Dati!$D$47)+IF(IF(D408-Dati!$D$46&gt;0,D408-Dati!$D$46,0)&lt;(Dati!$E$46-Dati!$D$46),IF(D408-Dati!$D$46&gt;0,D408-Dati!$D$46,0)*Dati!$E$47,(Dati!$E$46-Dati!$D$46)*Dati!$E$47)+IF(D408-Dati!$E$46&gt;0,D408-Dati!$E$46,0)*Dati!$F$47),0)</f>
        <v>17224.233333333334</v>
      </c>
      <c r="F408" s="3">
        <f t="shared" si="165"/>
        <v>24155.766666666666</v>
      </c>
      <c r="G408" s="39">
        <f t="shared" ref="G408:J408" si="212">G407</f>
        <v>1</v>
      </c>
      <c r="H408" s="39">
        <f t="shared" si="212"/>
        <v>0</v>
      </c>
      <c r="I408" s="39">
        <f t="shared" si="212"/>
        <v>0</v>
      </c>
      <c r="J408" s="39">
        <f t="shared" si="212"/>
        <v>0</v>
      </c>
      <c r="K408" s="37">
        <f>G408*Dati!$F$9+H408*Dati!$F$10+I408*Dati!$F$11+Simulazione!J408*Dati!$F$12</f>
        <v>450</v>
      </c>
      <c r="L408" s="37">
        <f>G408*Dati!$H$9+H408*Dati!$H$10+I408*Dati!$H$11+Simulazione!J408*Dati!$H$12</f>
        <v>1</v>
      </c>
      <c r="M408" s="9">
        <f>G408*Dati!$E$9+H408*Dati!$E$10+I408*Dati!$E$11+Simulazione!J408*Dati!$E$12</f>
        <v>8000</v>
      </c>
      <c r="N408" s="9">
        <f>IF(G408-G407=0,0,(G408-G407)*Dati!$J$9)+IF(H408-H407=0,0,(H408-H407)*Dati!$J$10)+IF(I408-I407=0,0,(I408-I407)*Dati!$J$11)+IF(J408-J407=0,0,(J408-J407)*Dati!$J$12)</f>
        <v>0</v>
      </c>
      <c r="O408" s="34">
        <f t="shared" ref="O408:R408" si="213">O407</f>
        <v>0</v>
      </c>
      <c r="P408" s="34">
        <f t="shared" si="213"/>
        <v>0</v>
      </c>
      <c r="Q408" s="34">
        <f t="shared" si="213"/>
        <v>0</v>
      </c>
      <c r="R408" s="34">
        <f t="shared" si="213"/>
        <v>1</v>
      </c>
      <c r="S408" s="40">
        <f t="shared" si="168"/>
        <v>1</v>
      </c>
      <c r="T408" s="43">
        <f t="shared" si="169"/>
        <v>1</v>
      </c>
      <c r="U408" s="3">
        <f>O408*Dati!$B$3+Simulazione!P408*Dati!$B$4+Simulazione!Q408*Dati!$B$5+Simulazione!R408*Dati!$B$6</f>
        <v>40000</v>
      </c>
      <c r="V408" s="35">
        <f>IF(R408*Dati!$Q$6&lt;K408,R408*Dati!$Q$6,K408)</f>
        <v>108</v>
      </c>
      <c r="W408" s="35">
        <f>IF(R408*Dati!$P$6+SUM(V408:V408)&lt;K408,R408*Dati!$P$6,K408-SUM(V408:V408))</f>
        <v>132</v>
      </c>
      <c r="X408" s="35">
        <f>IF(R408*Dati!$O$6+SUM(V408:W408)&lt;K408,R408*Dati!$O$6,K408-SUM(V408:W408))</f>
        <v>0</v>
      </c>
      <c r="Y408" s="35">
        <f>IF(R408*Dati!$N$6+SUM(V408:X408)&lt;K408,R408*Dati!$N$6,K408-SUM(V408:X408))</f>
        <v>0</v>
      </c>
      <c r="Z408" s="35">
        <f>IF($Q408*Dati!$Q$5+SUM(V408:Y408)&lt;$K408,$Q408*Dati!$Q$5,$K408-SUM(V408:Y408))</f>
        <v>0</v>
      </c>
      <c r="AA408" s="35">
        <f>IF($Q408*Dati!$P$5+SUM(V408:Z408)&lt;$K408,$Q408*Dati!$P$5,$K408-SUM(V408:Z408))</f>
        <v>0</v>
      </c>
      <c r="AB408" s="35">
        <f>IF($Q408*Dati!$O$5+SUM(V408:AA408)&lt;$K408,$Q408*Dati!$O$5,$K408-SUM(V408:AA408))</f>
        <v>0</v>
      </c>
      <c r="AC408" s="35">
        <f>IF($Q408*Dati!$N$5+SUM(V408:AB408)&lt;$K408,$Q408*Dati!$N$5,$K408-SUM(V408:AB408))</f>
        <v>0</v>
      </c>
      <c r="AD408" s="35">
        <f>IF($P408*Dati!$Q$4+SUM(V408:AC408)&lt;$K408,$P408*Dati!$Q$4,$K408-SUM(V408:AC408))</f>
        <v>0</v>
      </c>
      <c r="AE408" s="35">
        <f>IF($P408*Dati!$P$4+SUM(V408:AD408)&lt;$K408,$P408*Dati!$P$4,$K408-SUM(V408:AD408))</f>
        <v>0</v>
      </c>
      <c r="AF408" s="35">
        <f>IF($P408*Dati!$O$4+SUM(V408:AE408)&lt;$K408,$P408*Dati!$O$4,$K408-SUM(V408:AE408))</f>
        <v>0</v>
      </c>
      <c r="AG408" s="35">
        <f>IF($P408*Dati!$N$4+SUM(V408:AF408)&lt;$K408,$P408*Dati!$N$4,$K408-SUM(V408:AF408))</f>
        <v>0</v>
      </c>
      <c r="AH408" s="35">
        <f>IF($O408*Dati!$Q$3+SUM(V408:AG408)&lt;$K408,$O408*Dati!$Q$3,$K408-SUM(V408:AG408))</f>
        <v>0</v>
      </c>
      <c r="AI408" s="35">
        <f>IF($O408*Dati!$P$3+SUM(V408:AH408)&lt;$K408,$O408*Dati!$P$3,$K408-SUM(V408:AH408))</f>
        <v>0</v>
      </c>
      <c r="AJ408" s="35">
        <f>IF($O408*Dati!$O$3+SUM(V408:AI408)&lt;$K408,$O408*Dati!$O$3,$K408-SUM(V408:AI408))</f>
        <v>0</v>
      </c>
      <c r="AK408" s="35">
        <f>IF($O408*Dati!$N$3+SUM(V408:AJ408)&lt;$K408,$O408*Dati!$N$3,$K408-SUM(V408:AJ408))</f>
        <v>0</v>
      </c>
      <c r="AL408" s="35">
        <f t="shared" si="153"/>
        <v>240</v>
      </c>
      <c r="AM408" s="3">
        <f>(V408*Dati!$U$6+W408*Dati!$T$6+X408*Dati!$S$6+Y408*Dati!$R$6)+(Z408*Dati!$U$5+AA408*Dati!$T$5+AB408*Dati!$S$5+AC408*Dati!$R$5)+(AD408*Dati!$U$4+AE408*Dati!$T$4+AF408*Dati!$S$4+AG408*Dati!$R$4)+(AH408*Dati!$U$3+AI408*Dati!$T$3+AJ408*Dati!$S$3+AK408*Dati!$R$3)</f>
        <v>91380</v>
      </c>
      <c r="AN408" s="34">
        <f t="shared" si="154"/>
        <v>1</v>
      </c>
      <c r="AO408" s="34">
        <f t="shared" si="155"/>
        <v>0</v>
      </c>
      <c r="AP408" s="34">
        <f t="shared" si="156"/>
        <v>0</v>
      </c>
      <c r="AQ408" s="34">
        <f t="shared" si="157"/>
        <v>0</v>
      </c>
      <c r="AR408" s="6">
        <f>AN408*Dati!$B$21+AO408*Dati!$B$22+AP408*Dati!$B$23+AQ408*Dati!$B$24</f>
        <v>2000</v>
      </c>
    </row>
    <row r="409" spans="1:44" x14ac:dyDescent="0.25">
      <c r="A409" s="49"/>
      <c r="B409" s="11">
        <f t="shared" si="170"/>
        <v>407</v>
      </c>
      <c r="C409" s="3">
        <f t="shared" si="171"/>
        <v>9774465.5000000317</v>
      </c>
      <c r="D409" s="3">
        <f t="shared" si="172"/>
        <v>41380</v>
      </c>
      <c r="E409" s="3">
        <f>IF(D409&gt;0,(IF(D409&lt;Dati!$B$46,D409*Dati!$B$47,Dati!$B$46*Dati!$B$47)+IF(IF(D409-Dati!$B$46&gt;0,D409-Dati!$B$46,0)&lt;(Dati!$C$46-Dati!$B$46),IF(D409-Dati!$B$46&gt;0,D409-Dati!$B$46,0)*Dati!$C$47,(Dati!$C$46-Dati!$B$46)*Dati!$C$47)+IF(IF(D409-Dati!$C$46&gt;0,D409-Dati!$C$46,0)&lt;(Dati!$D$46-Dati!$C$46),IF(D409-Dati!$C$46&gt;0,D409-Dati!$C$46,0)*Dati!$D$47,(Dati!$D$46-Dati!$C$46)*Dati!$D$47)+IF(IF(D409-Dati!$D$46&gt;0,D409-Dati!$D$46,0)&lt;(Dati!$E$46-Dati!$D$46),IF(D409-Dati!$D$46&gt;0,D409-Dati!$D$46,0)*Dati!$E$47,(Dati!$E$46-Dati!$D$46)*Dati!$E$47)+IF(D409-Dati!$E$46&gt;0,D409-Dati!$E$46,0)*Dati!$F$47),0)</f>
        <v>17224.233333333334</v>
      </c>
      <c r="F409" s="3">
        <f t="shared" si="165"/>
        <v>24155.766666666666</v>
      </c>
      <c r="G409" s="39">
        <f t="shared" ref="G409:J409" si="214">G408</f>
        <v>1</v>
      </c>
      <c r="H409" s="39">
        <f t="shared" si="214"/>
        <v>0</v>
      </c>
      <c r="I409" s="39">
        <f t="shared" si="214"/>
        <v>0</v>
      </c>
      <c r="J409" s="39">
        <f t="shared" si="214"/>
        <v>0</v>
      </c>
      <c r="K409" s="37">
        <f>G409*Dati!$F$9+H409*Dati!$F$10+I409*Dati!$F$11+Simulazione!J409*Dati!$F$12</f>
        <v>450</v>
      </c>
      <c r="L409" s="37">
        <f>G409*Dati!$H$9+H409*Dati!$H$10+I409*Dati!$H$11+Simulazione!J409*Dati!$H$12</f>
        <v>1</v>
      </c>
      <c r="M409" s="9">
        <f>G409*Dati!$E$9+H409*Dati!$E$10+I409*Dati!$E$11+Simulazione!J409*Dati!$E$12</f>
        <v>8000</v>
      </c>
      <c r="N409" s="9">
        <f>IF(G409-G408=0,0,(G409-G408)*Dati!$J$9)+IF(H409-H408=0,0,(H409-H408)*Dati!$J$10)+IF(I409-I408=0,0,(I409-I408)*Dati!$J$11)+IF(J409-J408=0,0,(J409-J408)*Dati!$J$12)</f>
        <v>0</v>
      </c>
      <c r="O409" s="34">
        <f t="shared" ref="O409:R409" si="215">O408</f>
        <v>0</v>
      </c>
      <c r="P409" s="34">
        <f t="shared" si="215"/>
        <v>0</v>
      </c>
      <c r="Q409" s="34">
        <f t="shared" si="215"/>
        <v>0</v>
      </c>
      <c r="R409" s="34">
        <f t="shared" si="215"/>
        <v>1</v>
      </c>
      <c r="S409" s="40">
        <f t="shared" si="168"/>
        <v>1</v>
      </c>
      <c r="T409" s="43">
        <f t="shared" si="169"/>
        <v>1</v>
      </c>
      <c r="U409" s="3">
        <f>O409*Dati!$B$3+Simulazione!P409*Dati!$B$4+Simulazione!Q409*Dati!$B$5+Simulazione!R409*Dati!$B$6</f>
        <v>40000</v>
      </c>
      <c r="V409" s="35">
        <f>IF(R409*Dati!$Q$6&lt;K409,R409*Dati!$Q$6,K409)</f>
        <v>108</v>
      </c>
      <c r="W409" s="35">
        <f>IF(R409*Dati!$P$6+SUM(V409:V409)&lt;K409,R409*Dati!$P$6,K409-SUM(V409:V409))</f>
        <v>132</v>
      </c>
      <c r="X409" s="35">
        <f>IF(R409*Dati!$O$6+SUM(V409:W409)&lt;K409,R409*Dati!$O$6,K409-SUM(V409:W409))</f>
        <v>0</v>
      </c>
      <c r="Y409" s="35">
        <f>IF(R409*Dati!$N$6+SUM(V409:X409)&lt;K409,R409*Dati!$N$6,K409-SUM(V409:X409))</f>
        <v>0</v>
      </c>
      <c r="Z409" s="35">
        <f>IF($Q409*Dati!$Q$5+SUM(V409:Y409)&lt;$K409,$Q409*Dati!$Q$5,$K409-SUM(V409:Y409))</f>
        <v>0</v>
      </c>
      <c r="AA409" s="35">
        <f>IF($Q409*Dati!$P$5+SUM(V409:Z409)&lt;$K409,$Q409*Dati!$P$5,$K409-SUM(V409:Z409))</f>
        <v>0</v>
      </c>
      <c r="AB409" s="35">
        <f>IF($Q409*Dati!$O$5+SUM(V409:AA409)&lt;$K409,$Q409*Dati!$O$5,$K409-SUM(V409:AA409))</f>
        <v>0</v>
      </c>
      <c r="AC409" s="35">
        <f>IF($Q409*Dati!$N$5+SUM(V409:AB409)&lt;$K409,$Q409*Dati!$N$5,$K409-SUM(V409:AB409))</f>
        <v>0</v>
      </c>
      <c r="AD409" s="35">
        <f>IF($P409*Dati!$Q$4+SUM(V409:AC409)&lt;$K409,$P409*Dati!$Q$4,$K409-SUM(V409:AC409))</f>
        <v>0</v>
      </c>
      <c r="AE409" s="35">
        <f>IF($P409*Dati!$P$4+SUM(V409:AD409)&lt;$K409,$P409*Dati!$P$4,$K409-SUM(V409:AD409))</f>
        <v>0</v>
      </c>
      <c r="AF409" s="35">
        <f>IF($P409*Dati!$O$4+SUM(V409:AE409)&lt;$K409,$P409*Dati!$O$4,$K409-SUM(V409:AE409))</f>
        <v>0</v>
      </c>
      <c r="AG409" s="35">
        <f>IF($P409*Dati!$N$4+SUM(V409:AF409)&lt;$K409,$P409*Dati!$N$4,$K409-SUM(V409:AF409))</f>
        <v>0</v>
      </c>
      <c r="AH409" s="35">
        <f>IF($O409*Dati!$Q$3+SUM(V409:AG409)&lt;$K409,$O409*Dati!$Q$3,$K409-SUM(V409:AG409))</f>
        <v>0</v>
      </c>
      <c r="AI409" s="35">
        <f>IF($O409*Dati!$P$3+SUM(V409:AH409)&lt;$K409,$O409*Dati!$P$3,$K409-SUM(V409:AH409))</f>
        <v>0</v>
      </c>
      <c r="AJ409" s="35">
        <f>IF($O409*Dati!$O$3+SUM(V409:AI409)&lt;$K409,$O409*Dati!$O$3,$K409-SUM(V409:AI409))</f>
        <v>0</v>
      </c>
      <c r="AK409" s="35">
        <f>IF($O409*Dati!$N$3+SUM(V409:AJ409)&lt;$K409,$O409*Dati!$N$3,$K409-SUM(V409:AJ409))</f>
        <v>0</v>
      </c>
      <c r="AL409" s="35">
        <f t="shared" si="153"/>
        <v>240</v>
      </c>
      <c r="AM409" s="3">
        <f>(V409*Dati!$U$6+W409*Dati!$T$6+X409*Dati!$S$6+Y409*Dati!$R$6)+(Z409*Dati!$U$5+AA409*Dati!$T$5+AB409*Dati!$S$5+AC409*Dati!$R$5)+(AD409*Dati!$U$4+AE409*Dati!$T$4+AF409*Dati!$S$4+AG409*Dati!$R$4)+(AH409*Dati!$U$3+AI409*Dati!$T$3+AJ409*Dati!$S$3+AK409*Dati!$R$3)</f>
        <v>91380</v>
      </c>
      <c r="AN409" s="34">
        <f t="shared" si="154"/>
        <v>1</v>
      </c>
      <c r="AO409" s="34">
        <f t="shared" si="155"/>
        <v>0</v>
      </c>
      <c r="AP409" s="34">
        <f t="shared" si="156"/>
        <v>0</v>
      </c>
      <c r="AQ409" s="34">
        <f t="shared" si="157"/>
        <v>0</v>
      </c>
      <c r="AR409" s="6">
        <f>AN409*Dati!$B$21+AO409*Dati!$B$22+AP409*Dati!$B$23+AQ409*Dati!$B$24</f>
        <v>2000</v>
      </c>
    </row>
    <row r="410" spans="1:44" x14ac:dyDescent="0.25">
      <c r="A410" s="50"/>
      <c r="B410" s="11">
        <f t="shared" si="170"/>
        <v>408</v>
      </c>
      <c r="C410" s="3">
        <f t="shared" si="171"/>
        <v>9798621.2666666992</v>
      </c>
      <c r="D410" s="3">
        <f t="shared" si="172"/>
        <v>41380</v>
      </c>
      <c r="E410" s="3">
        <f>IF(D410&gt;0,(IF(D410&lt;Dati!$B$46,D410*Dati!$B$47,Dati!$B$46*Dati!$B$47)+IF(IF(D410-Dati!$B$46&gt;0,D410-Dati!$B$46,0)&lt;(Dati!$C$46-Dati!$B$46),IF(D410-Dati!$B$46&gt;0,D410-Dati!$B$46,0)*Dati!$C$47,(Dati!$C$46-Dati!$B$46)*Dati!$C$47)+IF(IF(D410-Dati!$C$46&gt;0,D410-Dati!$C$46,0)&lt;(Dati!$D$46-Dati!$C$46),IF(D410-Dati!$C$46&gt;0,D410-Dati!$C$46,0)*Dati!$D$47,(Dati!$D$46-Dati!$C$46)*Dati!$D$47)+IF(IF(D410-Dati!$D$46&gt;0,D410-Dati!$D$46,0)&lt;(Dati!$E$46-Dati!$D$46),IF(D410-Dati!$D$46&gt;0,D410-Dati!$D$46,0)*Dati!$E$47,(Dati!$E$46-Dati!$D$46)*Dati!$E$47)+IF(D410-Dati!$E$46&gt;0,D410-Dati!$E$46,0)*Dati!$F$47),0)</f>
        <v>17224.233333333334</v>
      </c>
      <c r="F410" s="3">
        <f t="shared" si="165"/>
        <v>24155.766666666666</v>
      </c>
      <c r="G410" s="39">
        <f t="shared" ref="G410:J410" si="216">G409</f>
        <v>1</v>
      </c>
      <c r="H410" s="39">
        <f t="shared" si="216"/>
        <v>0</v>
      </c>
      <c r="I410" s="39">
        <f t="shared" si="216"/>
        <v>0</v>
      </c>
      <c r="J410" s="39">
        <f t="shared" si="216"/>
        <v>0</v>
      </c>
      <c r="K410" s="37">
        <f>G410*Dati!$F$9+H410*Dati!$F$10+I410*Dati!$F$11+Simulazione!J410*Dati!$F$12</f>
        <v>450</v>
      </c>
      <c r="L410" s="37">
        <f>G410*Dati!$H$9+H410*Dati!$H$10+I410*Dati!$H$11+Simulazione!J410*Dati!$H$12</f>
        <v>1</v>
      </c>
      <c r="M410" s="9">
        <f>G410*Dati!$E$9+H410*Dati!$E$10+I410*Dati!$E$11+Simulazione!J410*Dati!$E$12</f>
        <v>8000</v>
      </c>
      <c r="N410" s="9">
        <f>IF(G410-G409=0,0,(G410-G409)*Dati!$J$9)+IF(H410-H409=0,0,(H410-H409)*Dati!$J$10)+IF(I410-I409=0,0,(I410-I409)*Dati!$J$11)+IF(J410-J409=0,0,(J410-J409)*Dati!$J$12)</f>
        <v>0</v>
      </c>
      <c r="O410" s="34">
        <f t="shared" ref="O410:R410" si="217">O409</f>
        <v>0</v>
      </c>
      <c r="P410" s="34">
        <f t="shared" si="217"/>
        <v>0</v>
      </c>
      <c r="Q410" s="34">
        <f t="shared" si="217"/>
        <v>0</v>
      </c>
      <c r="R410" s="34">
        <f t="shared" si="217"/>
        <v>1</v>
      </c>
      <c r="S410" s="40">
        <f t="shared" si="168"/>
        <v>1</v>
      </c>
      <c r="T410" s="43">
        <f t="shared" si="169"/>
        <v>1</v>
      </c>
      <c r="U410" s="3">
        <f>O410*Dati!$B$3+Simulazione!P410*Dati!$B$4+Simulazione!Q410*Dati!$B$5+Simulazione!R410*Dati!$B$6</f>
        <v>40000</v>
      </c>
      <c r="V410" s="35">
        <f>IF(R410*Dati!$Q$6&lt;K410,R410*Dati!$Q$6,K410)</f>
        <v>108</v>
      </c>
      <c r="W410" s="35">
        <f>IF(R410*Dati!$P$6+SUM(V410:V410)&lt;K410,R410*Dati!$P$6,K410-SUM(V410:V410))</f>
        <v>132</v>
      </c>
      <c r="X410" s="35">
        <f>IF(R410*Dati!$O$6+SUM(V410:W410)&lt;K410,R410*Dati!$O$6,K410-SUM(V410:W410))</f>
        <v>0</v>
      </c>
      <c r="Y410" s="35">
        <f>IF(R410*Dati!$N$6+SUM(V410:X410)&lt;K410,R410*Dati!$N$6,K410-SUM(V410:X410))</f>
        <v>0</v>
      </c>
      <c r="Z410" s="35">
        <f>IF($Q410*Dati!$Q$5+SUM(V410:Y410)&lt;$K410,$Q410*Dati!$Q$5,$K410-SUM(V410:Y410))</f>
        <v>0</v>
      </c>
      <c r="AA410" s="35">
        <f>IF($Q410*Dati!$P$5+SUM(V410:Z410)&lt;$K410,$Q410*Dati!$P$5,$K410-SUM(V410:Z410))</f>
        <v>0</v>
      </c>
      <c r="AB410" s="35">
        <f>IF($Q410*Dati!$O$5+SUM(V410:AA410)&lt;$K410,$Q410*Dati!$O$5,$K410-SUM(V410:AA410))</f>
        <v>0</v>
      </c>
      <c r="AC410" s="35">
        <f>IF($Q410*Dati!$N$5+SUM(V410:AB410)&lt;$K410,$Q410*Dati!$N$5,$K410-SUM(V410:AB410))</f>
        <v>0</v>
      </c>
      <c r="AD410" s="35">
        <f>IF($P410*Dati!$Q$4+SUM(V410:AC410)&lt;$K410,$P410*Dati!$Q$4,$K410-SUM(V410:AC410))</f>
        <v>0</v>
      </c>
      <c r="AE410" s="35">
        <f>IF($P410*Dati!$P$4+SUM(V410:AD410)&lt;$K410,$P410*Dati!$P$4,$K410-SUM(V410:AD410))</f>
        <v>0</v>
      </c>
      <c r="AF410" s="35">
        <f>IF($P410*Dati!$O$4+SUM(V410:AE410)&lt;$K410,$P410*Dati!$O$4,$K410-SUM(V410:AE410))</f>
        <v>0</v>
      </c>
      <c r="AG410" s="35">
        <f>IF($P410*Dati!$N$4+SUM(V410:AF410)&lt;$K410,$P410*Dati!$N$4,$K410-SUM(V410:AF410))</f>
        <v>0</v>
      </c>
      <c r="AH410" s="35">
        <f>IF($O410*Dati!$Q$3+SUM(V410:AG410)&lt;$K410,$O410*Dati!$Q$3,$K410-SUM(V410:AG410))</f>
        <v>0</v>
      </c>
      <c r="AI410" s="35">
        <f>IF($O410*Dati!$P$3+SUM(V410:AH410)&lt;$K410,$O410*Dati!$P$3,$K410-SUM(V410:AH410))</f>
        <v>0</v>
      </c>
      <c r="AJ410" s="35">
        <f>IF($O410*Dati!$O$3+SUM(V410:AI410)&lt;$K410,$O410*Dati!$O$3,$K410-SUM(V410:AI410))</f>
        <v>0</v>
      </c>
      <c r="AK410" s="35">
        <f>IF($O410*Dati!$N$3+SUM(V410:AJ410)&lt;$K410,$O410*Dati!$N$3,$K410-SUM(V410:AJ410))</f>
        <v>0</v>
      </c>
      <c r="AL410" s="35">
        <f t="shared" si="153"/>
        <v>240</v>
      </c>
      <c r="AM410" s="3">
        <f>(V410*Dati!$U$6+W410*Dati!$T$6+X410*Dati!$S$6+Y410*Dati!$R$6)+(Z410*Dati!$U$5+AA410*Dati!$T$5+AB410*Dati!$S$5+AC410*Dati!$R$5)+(AD410*Dati!$U$4+AE410*Dati!$T$4+AF410*Dati!$S$4+AG410*Dati!$R$4)+(AH410*Dati!$U$3+AI410*Dati!$T$3+AJ410*Dati!$S$3+AK410*Dati!$R$3)</f>
        <v>91380</v>
      </c>
      <c r="AN410" s="34">
        <f t="shared" si="154"/>
        <v>1</v>
      </c>
      <c r="AO410" s="34">
        <f t="shared" si="155"/>
        <v>0</v>
      </c>
      <c r="AP410" s="34">
        <f t="shared" si="156"/>
        <v>0</v>
      </c>
      <c r="AQ410" s="34">
        <f t="shared" si="157"/>
        <v>0</v>
      </c>
      <c r="AR410" s="6">
        <f>AN410*Dati!$B$21+AO410*Dati!$B$22+AP410*Dati!$B$23+AQ410*Dati!$B$24</f>
        <v>2000</v>
      </c>
    </row>
    <row r="411" spans="1:44" ht="15" customHeight="1" x14ac:dyDescent="0.25">
      <c r="A411" s="48">
        <f t="shared" ref="A411" si="218">A399+1</f>
        <v>35</v>
      </c>
      <c r="B411" s="11">
        <f t="shared" si="170"/>
        <v>409</v>
      </c>
      <c r="C411" s="3">
        <f t="shared" si="171"/>
        <v>9822777.0333333667</v>
      </c>
      <c r="D411" s="3">
        <f t="shared" si="172"/>
        <v>41380</v>
      </c>
      <c r="E411" s="3">
        <f>IF(D411&gt;0,(IF(D411&lt;Dati!$B$46,D411*Dati!$B$47,Dati!$B$46*Dati!$B$47)+IF(IF(D411-Dati!$B$46&gt;0,D411-Dati!$B$46,0)&lt;(Dati!$C$46-Dati!$B$46),IF(D411-Dati!$B$46&gt;0,D411-Dati!$B$46,0)*Dati!$C$47,(Dati!$C$46-Dati!$B$46)*Dati!$C$47)+IF(IF(D411-Dati!$C$46&gt;0,D411-Dati!$C$46,0)&lt;(Dati!$D$46-Dati!$C$46),IF(D411-Dati!$C$46&gt;0,D411-Dati!$C$46,0)*Dati!$D$47,(Dati!$D$46-Dati!$C$46)*Dati!$D$47)+IF(IF(D411-Dati!$D$46&gt;0,D411-Dati!$D$46,0)&lt;(Dati!$E$46-Dati!$D$46),IF(D411-Dati!$D$46&gt;0,D411-Dati!$D$46,0)*Dati!$E$47,(Dati!$E$46-Dati!$D$46)*Dati!$E$47)+IF(D411-Dati!$E$46&gt;0,D411-Dati!$E$46,0)*Dati!$F$47),0)</f>
        <v>17224.233333333334</v>
      </c>
      <c r="F411" s="3">
        <f t="shared" si="165"/>
        <v>24155.766666666666</v>
      </c>
      <c r="G411" s="39">
        <f t="shared" ref="G411:J411" si="219">G410</f>
        <v>1</v>
      </c>
      <c r="H411" s="39">
        <f t="shared" si="219"/>
        <v>0</v>
      </c>
      <c r="I411" s="39">
        <f t="shared" si="219"/>
        <v>0</v>
      </c>
      <c r="J411" s="39">
        <f t="shared" si="219"/>
        <v>0</v>
      </c>
      <c r="K411" s="37">
        <f>G411*Dati!$F$9+H411*Dati!$F$10+I411*Dati!$F$11+Simulazione!J411*Dati!$F$12</f>
        <v>450</v>
      </c>
      <c r="L411" s="37">
        <f>G411*Dati!$H$9+H411*Dati!$H$10+I411*Dati!$H$11+Simulazione!J411*Dati!$H$12</f>
        <v>1</v>
      </c>
      <c r="M411" s="9">
        <f>G411*Dati!$E$9+H411*Dati!$E$10+I411*Dati!$E$11+Simulazione!J411*Dati!$E$12</f>
        <v>8000</v>
      </c>
      <c r="N411" s="9">
        <f>IF(G411-G410=0,0,(G411-G410)*Dati!$J$9)+IF(H411-H410=0,0,(H411-H410)*Dati!$J$10)+IF(I411-I410=0,0,(I411-I410)*Dati!$J$11)+IF(J411-J410=0,0,(J411-J410)*Dati!$J$12)</f>
        <v>0</v>
      </c>
      <c r="O411" s="34">
        <f t="shared" ref="O411:R411" si="220">O410</f>
        <v>0</v>
      </c>
      <c r="P411" s="34">
        <f t="shared" si="220"/>
        <v>0</v>
      </c>
      <c r="Q411" s="34">
        <f t="shared" si="220"/>
        <v>0</v>
      </c>
      <c r="R411" s="34">
        <f t="shared" si="220"/>
        <v>1</v>
      </c>
      <c r="S411" s="40">
        <f t="shared" si="168"/>
        <v>1</v>
      </c>
      <c r="T411" s="43">
        <f t="shared" si="169"/>
        <v>1</v>
      </c>
      <c r="U411" s="3">
        <f>O411*Dati!$B$3+Simulazione!P411*Dati!$B$4+Simulazione!Q411*Dati!$B$5+Simulazione!R411*Dati!$B$6</f>
        <v>40000</v>
      </c>
      <c r="V411" s="35">
        <f>IF(R411*Dati!$Q$6&lt;K411,R411*Dati!$Q$6,K411)</f>
        <v>108</v>
      </c>
      <c r="W411" s="35">
        <f>IF(R411*Dati!$P$6+SUM(V411:V411)&lt;K411,R411*Dati!$P$6,K411-SUM(V411:V411))</f>
        <v>132</v>
      </c>
      <c r="X411" s="35">
        <f>IF(R411*Dati!$O$6+SUM(V411:W411)&lt;K411,R411*Dati!$O$6,K411-SUM(V411:W411))</f>
        <v>0</v>
      </c>
      <c r="Y411" s="35">
        <f>IF(R411*Dati!$N$6+SUM(V411:X411)&lt;K411,R411*Dati!$N$6,K411-SUM(V411:X411))</f>
        <v>0</v>
      </c>
      <c r="Z411" s="35">
        <f>IF($Q411*Dati!$Q$5+SUM(V411:Y411)&lt;$K411,$Q411*Dati!$Q$5,$K411-SUM(V411:Y411))</f>
        <v>0</v>
      </c>
      <c r="AA411" s="35">
        <f>IF($Q411*Dati!$P$5+SUM(V411:Z411)&lt;$K411,$Q411*Dati!$P$5,$K411-SUM(V411:Z411))</f>
        <v>0</v>
      </c>
      <c r="AB411" s="35">
        <f>IF($Q411*Dati!$O$5+SUM(V411:AA411)&lt;$K411,$Q411*Dati!$O$5,$K411-SUM(V411:AA411))</f>
        <v>0</v>
      </c>
      <c r="AC411" s="35">
        <f>IF($Q411*Dati!$N$5+SUM(V411:AB411)&lt;$K411,$Q411*Dati!$N$5,$K411-SUM(V411:AB411))</f>
        <v>0</v>
      </c>
      <c r="AD411" s="35">
        <f>IF($P411*Dati!$Q$4+SUM(V411:AC411)&lt;$K411,$P411*Dati!$Q$4,$K411-SUM(V411:AC411))</f>
        <v>0</v>
      </c>
      <c r="AE411" s="35">
        <f>IF($P411*Dati!$P$4+SUM(V411:AD411)&lt;$K411,$P411*Dati!$P$4,$K411-SUM(V411:AD411))</f>
        <v>0</v>
      </c>
      <c r="AF411" s="35">
        <f>IF($P411*Dati!$O$4+SUM(V411:AE411)&lt;$K411,$P411*Dati!$O$4,$K411-SUM(V411:AE411))</f>
        <v>0</v>
      </c>
      <c r="AG411" s="35">
        <f>IF($P411*Dati!$N$4+SUM(V411:AF411)&lt;$K411,$P411*Dati!$N$4,$K411-SUM(V411:AF411))</f>
        <v>0</v>
      </c>
      <c r="AH411" s="35">
        <f>IF($O411*Dati!$Q$3+SUM(V411:AG411)&lt;$K411,$O411*Dati!$Q$3,$K411-SUM(V411:AG411))</f>
        <v>0</v>
      </c>
      <c r="AI411" s="35">
        <f>IF($O411*Dati!$P$3+SUM(V411:AH411)&lt;$K411,$O411*Dati!$P$3,$K411-SUM(V411:AH411))</f>
        <v>0</v>
      </c>
      <c r="AJ411" s="35">
        <f>IF($O411*Dati!$O$3+SUM(V411:AI411)&lt;$K411,$O411*Dati!$O$3,$K411-SUM(V411:AI411))</f>
        <v>0</v>
      </c>
      <c r="AK411" s="35">
        <f>IF($O411*Dati!$N$3+SUM(V411:AJ411)&lt;$K411,$O411*Dati!$N$3,$K411-SUM(V411:AJ411))</f>
        <v>0</v>
      </c>
      <c r="AL411" s="35">
        <f t="shared" si="153"/>
        <v>240</v>
      </c>
      <c r="AM411" s="3">
        <f>(V411*Dati!$U$6+W411*Dati!$T$6+X411*Dati!$S$6+Y411*Dati!$R$6)+(Z411*Dati!$U$5+AA411*Dati!$T$5+AB411*Dati!$S$5+AC411*Dati!$R$5)+(AD411*Dati!$U$4+AE411*Dati!$T$4+AF411*Dati!$S$4+AG411*Dati!$R$4)+(AH411*Dati!$U$3+AI411*Dati!$T$3+AJ411*Dati!$S$3+AK411*Dati!$R$3)</f>
        <v>91380</v>
      </c>
      <c r="AN411" s="34">
        <f t="shared" si="154"/>
        <v>1</v>
      </c>
      <c r="AO411" s="34">
        <f t="shared" si="155"/>
        <v>0</v>
      </c>
      <c r="AP411" s="34">
        <f t="shared" si="156"/>
        <v>0</v>
      </c>
      <c r="AQ411" s="34">
        <f t="shared" si="157"/>
        <v>0</v>
      </c>
      <c r="AR411" s="6">
        <f>AN411*Dati!$B$21+AO411*Dati!$B$22+AP411*Dati!$B$23+AQ411*Dati!$B$24</f>
        <v>2000</v>
      </c>
    </row>
    <row r="412" spans="1:44" x14ac:dyDescent="0.25">
      <c r="A412" s="49"/>
      <c r="B412" s="11">
        <f t="shared" si="170"/>
        <v>410</v>
      </c>
      <c r="C412" s="3">
        <f t="shared" si="171"/>
        <v>9846932.8000000343</v>
      </c>
      <c r="D412" s="3">
        <f t="shared" si="172"/>
        <v>41380</v>
      </c>
      <c r="E412" s="3">
        <f>IF(D412&gt;0,(IF(D412&lt;Dati!$B$46,D412*Dati!$B$47,Dati!$B$46*Dati!$B$47)+IF(IF(D412-Dati!$B$46&gt;0,D412-Dati!$B$46,0)&lt;(Dati!$C$46-Dati!$B$46),IF(D412-Dati!$B$46&gt;0,D412-Dati!$B$46,0)*Dati!$C$47,(Dati!$C$46-Dati!$B$46)*Dati!$C$47)+IF(IF(D412-Dati!$C$46&gt;0,D412-Dati!$C$46,0)&lt;(Dati!$D$46-Dati!$C$46),IF(D412-Dati!$C$46&gt;0,D412-Dati!$C$46,0)*Dati!$D$47,(Dati!$D$46-Dati!$C$46)*Dati!$D$47)+IF(IF(D412-Dati!$D$46&gt;0,D412-Dati!$D$46,0)&lt;(Dati!$E$46-Dati!$D$46),IF(D412-Dati!$D$46&gt;0,D412-Dati!$D$46,0)*Dati!$E$47,(Dati!$E$46-Dati!$D$46)*Dati!$E$47)+IF(D412-Dati!$E$46&gt;0,D412-Dati!$E$46,0)*Dati!$F$47),0)</f>
        <v>17224.233333333334</v>
      </c>
      <c r="F412" s="3">
        <f t="shared" si="165"/>
        <v>24155.766666666666</v>
      </c>
      <c r="G412" s="39">
        <f t="shared" ref="G412:J412" si="221">G411</f>
        <v>1</v>
      </c>
      <c r="H412" s="39">
        <f t="shared" si="221"/>
        <v>0</v>
      </c>
      <c r="I412" s="39">
        <f t="shared" si="221"/>
        <v>0</v>
      </c>
      <c r="J412" s="39">
        <f t="shared" si="221"/>
        <v>0</v>
      </c>
      <c r="K412" s="37">
        <f>G412*Dati!$F$9+H412*Dati!$F$10+I412*Dati!$F$11+Simulazione!J412*Dati!$F$12</f>
        <v>450</v>
      </c>
      <c r="L412" s="37">
        <f>G412*Dati!$H$9+H412*Dati!$H$10+I412*Dati!$H$11+Simulazione!J412*Dati!$H$12</f>
        <v>1</v>
      </c>
      <c r="M412" s="9">
        <f>G412*Dati!$E$9+H412*Dati!$E$10+I412*Dati!$E$11+Simulazione!J412*Dati!$E$12</f>
        <v>8000</v>
      </c>
      <c r="N412" s="9">
        <f>IF(G412-G411=0,0,(G412-G411)*Dati!$J$9)+IF(H412-H411=0,0,(H412-H411)*Dati!$J$10)+IF(I412-I411=0,0,(I412-I411)*Dati!$J$11)+IF(J412-J411=0,0,(J412-J411)*Dati!$J$12)</f>
        <v>0</v>
      </c>
      <c r="O412" s="34">
        <f t="shared" ref="O412:R412" si="222">O411</f>
        <v>0</v>
      </c>
      <c r="P412" s="34">
        <f t="shared" si="222"/>
        <v>0</v>
      </c>
      <c r="Q412" s="34">
        <f t="shared" si="222"/>
        <v>0</v>
      </c>
      <c r="R412" s="34">
        <f t="shared" si="222"/>
        <v>1</v>
      </c>
      <c r="S412" s="40">
        <f t="shared" si="168"/>
        <v>1</v>
      </c>
      <c r="T412" s="43">
        <f t="shared" si="169"/>
        <v>1</v>
      </c>
      <c r="U412" s="3">
        <f>O412*Dati!$B$3+Simulazione!P412*Dati!$B$4+Simulazione!Q412*Dati!$B$5+Simulazione!R412*Dati!$B$6</f>
        <v>40000</v>
      </c>
      <c r="V412" s="35">
        <f>IF(R412*Dati!$Q$6&lt;K412,R412*Dati!$Q$6,K412)</f>
        <v>108</v>
      </c>
      <c r="W412" s="35">
        <f>IF(R412*Dati!$P$6+SUM(V412:V412)&lt;K412,R412*Dati!$P$6,K412-SUM(V412:V412))</f>
        <v>132</v>
      </c>
      <c r="X412" s="35">
        <f>IF(R412*Dati!$O$6+SUM(V412:W412)&lt;K412,R412*Dati!$O$6,K412-SUM(V412:W412))</f>
        <v>0</v>
      </c>
      <c r="Y412" s="35">
        <f>IF(R412*Dati!$N$6+SUM(V412:X412)&lt;K412,R412*Dati!$N$6,K412-SUM(V412:X412))</f>
        <v>0</v>
      </c>
      <c r="Z412" s="35">
        <f>IF($Q412*Dati!$Q$5+SUM(V412:Y412)&lt;$K412,$Q412*Dati!$Q$5,$K412-SUM(V412:Y412))</f>
        <v>0</v>
      </c>
      <c r="AA412" s="35">
        <f>IF($Q412*Dati!$P$5+SUM(V412:Z412)&lt;$K412,$Q412*Dati!$P$5,$K412-SUM(V412:Z412))</f>
        <v>0</v>
      </c>
      <c r="AB412" s="35">
        <f>IF($Q412*Dati!$O$5+SUM(V412:AA412)&lt;$K412,$Q412*Dati!$O$5,$K412-SUM(V412:AA412))</f>
        <v>0</v>
      </c>
      <c r="AC412" s="35">
        <f>IF($Q412*Dati!$N$5+SUM(V412:AB412)&lt;$K412,$Q412*Dati!$N$5,$K412-SUM(V412:AB412))</f>
        <v>0</v>
      </c>
      <c r="AD412" s="35">
        <f>IF($P412*Dati!$Q$4+SUM(V412:AC412)&lt;$K412,$P412*Dati!$Q$4,$K412-SUM(V412:AC412))</f>
        <v>0</v>
      </c>
      <c r="AE412" s="35">
        <f>IF($P412*Dati!$P$4+SUM(V412:AD412)&lt;$K412,$P412*Dati!$P$4,$K412-SUM(V412:AD412))</f>
        <v>0</v>
      </c>
      <c r="AF412" s="35">
        <f>IF($P412*Dati!$O$4+SUM(V412:AE412)&lt;$K412,$P412*Dati!$O$4,$K412-SUM(V412:AE412))</f>
        <v>0</v>
      </c>
      <c r="AG412" s="35">
        <f>IF($P412*Dati!$N$4+SUM(V412:AF412)&lt;$K412,$P412*Dati!$N$4,$K412-SUM(V412:AF412))</f>
        <v>0</v>
      </c>
      <c r="AH412" s="35">
        <f>IF($O412*Dati!$Q$3+SUM(V412:AG412)&lt;$K412,$O412*Dati!$Q$3,$K412-SUM(V412:AG412))</f>
        <v>0</v>
      </c>
      <c r="AI412" s="35">
        <f>IF($O412*Dati!$P$3+SUM(V412:AH412)&lt;$K412,$O412*Dati!$P$3,$K412-SUM(V412:AH412))</f>
        <v>0</v>
      </c>
      <c r="AJ412" s="35">
        <f>IF($O412*Dati!$O$3+SUM(V412:AI412)&lt;$K412,$O412*Dati!$O$3,$K412-SUM(V412:AI412))</f>
        <v>0</v>
      </c>
      <c r="AK412" s="35">
        <f>IF($O412*Dati!$N$3+SUM(V412:AJ412)&lt;$K412,$O412*Dati!$N$3,$K412-SUM(V412:AJ412))</f>
        <v>0</v>
      </c>
      <c r="AL412" s="35">
        <f t="shared" si="153"/>
        <v>240</v>
      </c>
      <c r="AM412" s="3">
        <f>(V412*Dati!$U$6+W412*Dati!$T$6+X412*Dati!$S$6+Y412*Dati!$R$6)+(Z412*Dati!$U$5+AA412*Dati!$T$5+AB412*Dati!$S$5+AC412*Dati!$R$5)+(AD412*Dati!$U$4+AE412*Dati!$T$4+AF412*Dati!$S$4+AG412*Dati!$R$4)+(AH412*Dati!$U$3+AI412*Dati!$T$3+AJ412*Dati!$S$3+AK412*Dati!$R$3)</f>
        <v>91380</v>
      </c>
      <c r="AN412" s="34">
        <f t="shared" si="154"/>
        <v>1</v>
      </c>
      <c r="AO412" s="34">
        <f t="shared" si="155"/>
        <v>0</v>
      </c>
      <c r="AP412" s="34">
        <f t="shared" si="156"/>
        <v>0</v>
      </c>
      <c r="AQ412" s="34">
        <f t="shared" si="157"/>
        <v>0</v>
      </c>
      <c r="AR412" s="6">
        <f>AN412*Dati!$B$21+AO412*Dati!$B$22+AP412*Dati!$B$23+AQ412*Dati!$B$24</f>
        <v>2000</v>
      </c>
    </row>
    <row r="413" spans="1:44" x14ac:dyDescent="0.25">
      <c r="A413" s="49"/>
      <c r="B413" s="11">
        <f t="shared" si="170"/>
        <v>411</v>
      </c>
      <c r="C413" s="3">
        <f t="shared" si="171"/>
        <v>9871088.5666667018</v>
      </c>
      <c r="D413" s="3">
        <f t="shared" si="172"/>
        <v>41380</v>
      </c>
      <c r="E413" s="3">
        <f>IF(D413&gt;0,(IF(D413&lt;Dati!$B$46,D413*Dati!$B$47,Dati!$B$46*Dati!$B$47)+IF(IF(D413-Dati!$B$46&gt;0,D413-Dati!$B$46,0)&lt;(Dati!$C$46-Dati!$B$46),IF(D413-Dati!$B$46&gt;0,D413-Dati!$B$46,0)*Dati!$C$47,(Dati!$C$46-Dati!$B$46)*Dati!$C$47)+IF(IF(D413-Dati!$C$46&gt;0,D413-Dati!$C$46,0)&lt;(Dati!$D$46-Dati!$C$46),IF(D413-Dati!$C$46&gt;0,D413-Dati!$C$46,0)*Dati!$D$47,(Dati!$D$46-Dati!$C$46)*Dati!$D$47)+IF(IF(D413-Dati!$D$46&gt;0,D413-Dati!$D$46,0)&lt;(Dati!$E$46-Dati!$D$46),IF(D413-Dati!$D$46&gt;0,D413-Dati!$D$46,0)*Dati!$E$47,(Dati!$E$46-Dati!$D$46)*Dati!$E$47)+IF(D413-Dati!$E$46&gt;0,D413-Dati!$E$46,0)*Dati!$F$47),0)</f>
        <v>17224.233333333334</v>
      </c>
      <c r="F413" s="3">
        <f t="shared" si="165"/>
        <v>24155.766666666666</v>
      </c>
      <c r="G413" s="39">
        <f t="shared" ref="G413:J413" si="223">G412</f>
        <v>1</v>
      </c>
      <c r="H413" s="39">
        <f t="shared" si="223"/>
        <v>0</v>
      </c>
      <c r="I413" s="39">
        <f t="shared" si="223"/>
        <v>0</v>
      </c>
      <c r="J413" s="39">
        <f t="shared" si="223"/>
        <v>0</v>
      </c>
      <c r="K413" s="37">
        <f>G413*Dati!$F$9+H413*Dati!$F$10+I413*Dati!$F$11+Simulazione!J413*Dati!$F$12</f>
        <v>450</v>
      </c>
      <c r="L413" s="37">
        <f>G413*Dati!$H$9+H413*Dati!$H$10+I413*Dati!$H$11+Simulazione!J413*Dati!$H$12</f>
        <v>1</v>
      </c>
      <c r="M413" s="9">
        <f>G413*Dati!$E$9+H413*Dati!$E$10+I413*Dati!$E$11+Simulazione!J413*Dati!$E$12</f>
        <v>8000</v>
      </c>
      <c r="N413" s="9">
        <f>IF(G413-G412=0,0,(G413-G412)*Dati!$J$9)+IF(H413-H412=0,0,(H413-H412)*Dati!$J$10)+IF(I413-I412=0,0,(I413-I412)*Dati!$J$11)+IF(J413-J412=0,0,(J413-J412)*Dati!$J$12)</f>
        <v>0</v>
      </c>
      <c r="O413" s="34">
        <f t="shared" ref="O413:R413" si="224">O412</f>
        <v>0</v>
      </c>
      <c r="P413" s="34">
        <f t="shared" si="224"/>
        <v>0</v>
      </c>
      <c r="Q413" s="34">
        <f t="shared" si="224"/>
        <v>0</v>
      </c>
      <c r="R413" s="34">
        <f t="shared" si="224"/>
        <v>1</v>
      </c>
      <c r="S413" s="40">
        <f t="shared" si="168"/>
        <v>1</v>
      </c>
      <c r="T413" s="43">
        <f t="shared" si="169"/>
        <v>1</v>
      </c>
      <c r="U413" s="3">
        <f>O413*Dati!$B$3+Simulazione!P413*Dati!$B$4+Simulazione!Q413*Dati!$B$5+Simulazione!R413*Dati!$B$6</f>
        <v>40000</v>
      </c>
      <c r="V413" s="35">
        <f>IF(R413*Dati!$Q$6&lt;K413,R413*Dati!$Q$6,K413)</f>
        <v>108</v>
      </c>
      <c r="W413" s="35">
        <f>IF(R413*Dati!$P$6+SUM(V413:V413)&lt;K413,R413*Dati!$P$6,K413-SUM(V413:V413))</f>
        <v>132</v>
      </c>
      <c r="X413" s="35">
        <f>IF(R413*Dati!$O$6+SUM(V413:W413)&lt;K413,R413*Dati!$O$6,K413-SUM(V413:W413))</f>
        <v>0</v>
      </c>
      <c r="Y413" s="35">
        <f>IF(R413*Dati!$N$6+SUM(V413:X413)&lt;K413,R413*Dati!$N$6,K413-SUM(V413:X413))</f>
        <v>0</v>
      </c>
      <c r="Z413" s="35">
        <f>IF($Q413*Dati!$Q$5+SUM(V413:Y413)&lt;$K413,$Q413*Dati!$Q$5,$K413-SUM(V413:Y413))</f>
        <v>0</v>
      </c>
      <c r="AA413" s="35">
        <f>IF($Q413*Dati!$P$5+SUM(V413:Z413)&lt;$K413,$Q413*Dati!$P$5,$K413-SUM(V413:Z413))</f>
        <v>0</v>
      </c>
      <c r="AB413" s="35">
        <f>IF($Q413*Dati!$O$5+SUM(V413:AA413)&lt;$K413,$Q413*Dati!$O$5,$K413-SUM(V413:AA413))</f>
        <v>0</v>
      </c>
      <c r="AC413" s="35">
        <f>IF($Q413*Dati!$N$5+SUM(V413:AB413)&lt;$K413,$Q413*Dati!$N$5,$K413-SUM(V413:AB413))</f>
        <v>0</v>
      </c>
      <c r="AD413" s="35">
        <f>IF($P413*Dati!$Q$4+SUM(V413:AC413)&lt;$K413,$P413*Dati!$Q$4,$K413-SUM(V413:AC413))</f>
        <v>0</v>
      </c>
      <c r="AE413" s="35">
        <f>IF($P413*Dati!$P$4+SUM(V413:AD413)&lt;$K413,$P413*Dati!$P$4,$K413-SUM(V413:AD413))</f>
        <v>0</v>
      </c>
      <c r="AF413" s="35">
        <f>IF($P413*Dati!$O$4+SUM(V413:AE413)&lt;$K413,$P413*Dati!$O$4,$K413-SUM(V413:AE413))</f>
        <v>0</v>
      </c>
      <c r="AG413" s="35">
        <f>IF($P413*Dati!$N$4+SUM(V413:AF413)&lt;$K413,$P413*Dati!$N$4,$K413-SUM(V413:AF413))</f>
        <v>0</v>
      </c>
      <c r="AH413" s="35">
        <f>IF($O413*Dati!$Q$3+SUM(V413:AG413)&lt;$K413,$O413*Dati!$Q$3,$K413-SUM(V413:AG413))</f>
        <v>0</v>
      </c>
      <c r="AI413" s="35">
        <f>IF($O413*Dati!$P$3+SUM(V413:AH413)&lt;$K413,$O413*Dati!$P$3,$K413-SUM(V413:AH413))</f>
        <v>0</v>
      </c>
      <c r="AJ413" s="35">
        <f>IF($O413*Dati!$O$3+SUM(V413:AI413)&lt;$K413,$O413*Dati!$O$3,$K413-SUM(V413:AI413))</f>
        <v>0</v>
      </c>
      <c r="AK413" s="35">
        <f>IF($O413*Dati!$N$3+SUM(V413:AJ413)&lt;$K413,$O413*Dati!$N$3,$K413-SUM(V413:AJ413))</f>
        <v>0</v>
      </c>
      <c r="AL413" s="35">
        <f t="shared" si="153"/>
        <v>240</v>
      </c>
      <c r="AM413" s="3">
        <f>(V413*Dati!$U$6+W413*Dati!$T$6+X413*Dati!$S$6+Y413*Dati!$R$6)+(Z413*Dati!$U$5+AA413*Dati!$T$5+AB413*Dati!$S$5+AC413*Dati!$R$5)+(AD413*Dati!$U$4+AE413*Dati!$T$4+AF413*Dati!$S$4+AG413*Dati!$R$4)+(AH413*Dati!$U$3+AI413*Dati!$T$3+AJ413*Dati!$S$3+AK413*Dati!$R$3)</f>
        <v>91380</v>
      </c>
      <c r="AN413" s="34">
        <f t="shared" si="154"/>
        <v>1</v>
      </c>
      <c r="AO413" s="34">
        <f t="shared" si="155"/>
        <v>0</v>
      </c>
      <c r="AP413" s="34">
        <f t="shared" si="156"/>
        <v>0</v>
      </c>
      <c r="AQ413" s="34">
        <f t="shared" si="157"/>
        <v>0</v>
      </c>
      <c r="AR413" s="6">
        <f>AN413*Dati!$B$21+AO413*Dati!$B$22+AP413*Dati!$B$23+AQ413*Dati!$B$24</f>
        <v>2000</v>
      </c>
    </row>
    <row r="414" spans="1:44" x14ac:dyDescent="0.25">
      <c r="A414" s="49"/>
      <c r="B414" s="11">
        <f t="shared" si="170"/>
        <v>412</v>
      </c>
      <c r="C414" s="3">
        <f t="shared" si="171"/>
        <v>9895244.3333333693</v>
      </c>
      <c r="D414" s="3">
        <f t="shared" si="172"/>
        <v>41380</v>
      </c>
      <c r="E414" s="3">
        <f>IF(D414&gt;0,(IF(D414&lt;Dati!$B$46,D414*Dati!$B$47,Dati!$B$46*Dati!$B$47)+IF(IF(D414-Dati!$B$46&gt;0,D414-Dati!$B$46,0)&lt;(Dati!$C$46-Dati!$B$46),IF(D414-Dati!$B$46&gt;0,D414-Dati!$B$46,0)*Dati!$C$47,(Dati!$C$46-Dati!$B$46)*Dati!$C$47)+IF(IF(D414-Dati!$C$46&gt;0,D414-Dati!$C$46,0)&lt;(Dati!$D$46-Dati!$C$46),IF(D414-Dati!$C$46&gt;0,D414-Dati!$C$46,0)*Dati!$D$47,(Dati!$D$46-Dati!$C$46)*Dati!$D$47)+IF(IF(D414-Dati!$D$46&gt;0,D414-Dati!$D$46,0)&lt;(Dati!$E$46-Dati!$D$46),IF(D414-Dati!$D$46&gt;0,D414-Dati!$D$46,0)*Dati!$E$47,(Dati!$E$46-Dati!$D$46)*Dati!$E$47)+IF(D414-Dati!$E$46&gt;0,D414-Dati!$E$46,0)*Dati!$F$47),0)</f>
        <v>17224.233333333334</v>
      </c>
      <c r="F414" s="3">
        <f t="shared" si="165"/>
        <v>24155.766666666666</v>
      </c>
      <c r="G414" s="39">
        <f t="shared" ref="G414:J414" si="225">G413</f>
        <v>1</v>
      </c>
      <c r="H414" s="39">
        <f t="shared" si="225"/>
        <v>0</v>
      </c>
      <c r="I414" s="39">
        <f t="shared" si="225"/>
        <v>0</v>
      </c>
      <c r="J414" s="39">
        <f t="shared" si="225"/>
        <v>0</v>
      </c>
      <c r="K414" s="37">
        <f>G414*Dati!$F$9+H414*Dati!$F$10+I414*Dati!$F$11+Simulazione!J414*Dati!$F$12</f>
        <v>450</v>
      </c>
      <c r="L414" s="37">
        <f>G414*Dati!$H$9+H414*Dati!$H$10+I414*Dati!$H$11+Simulazione!J414*Dati!$H$12</f>
        <v>1</v>
      </c>
      <c r="M414" s="9">
        <f>G414*Dati!$E$9+H414*Dati!$E$10+I414*Dati!$E$11+Simulazione!J414*Dati!$E$12</f>
        <v>8000</v>
      </c>
      <c r="N414" s="9">
        <f>IF(G414-G413=0,0,(G414-G413)*Dati!$J$9)+IF(H414-H413=0,0,(H414-H413)*Dati!$J$10)+IF(I414-I413=0,0,(I414-I413)*Dati!$J$11)+IF(J414-J413=0,0,(J414-J413)*Dati!$J$12)</f>
        <v>0</v>
      </c>
      <c r="O414" s="34">
        <f t="shared" ref="O414:R414" si="226">O413</f>
        <v>0</v>
      </c>
      <c r="P414" s="34">
        <f t="shared" si="226"/>
        <v>0</v>
      </c>
      <c r="Q414" s="34">
        <f t="shared" si="226"/>
        <v>0</v>
      </c>
      <c r="R414" s="34">
        <f t="shared" si="226"/>
        <v>1</v>
      </c>
      <c r="S414" s="40">
        <f t="shared" si="168"/>
        <v>1</v>
      </c>
      <c r="T414" s="43">
        <f t="shared" si="169"/>
        <v>1</v>
      </c>
      <c r="U414" s="3">
        <f>O414*Dati!$B$3+Simulazione!P414*Dati!$B$4+Simulazione!Q414*Dati!$B$5+Simulazione!R414*Dati!$B$6</f>
        <v>40000</v>
      </c>
      <c r="V414" s="35">
        <f>IF(R414*Dati!$Q$6&lt;K414,R414*Dati!$Q$6,K414)</f>
        <v>108</v>
      </c>
      <c r="W414" s="35">
        <f>IF(R414*Dati!$P$6+SUM(V414:V414)&lt;K414,R414*Dati!$P$6,K414-SUM(V414:V414))</f>
        <v>132</v>
      </c>
      <c r="X414" s="35">
        <f>IF(R414*Dati!$O$6+SUM(V414:W414)&lt;K414,R414*Dati!$O$6,K414-SUM(V414:W414))</f>
        <v>0</v>
      </c>
      <c r="Y414" s="35">
        <f>IF(R414*Dati!$N$6+SUM(V414:X414)&lt;K414,R414*Dati!$N$6,K414-SUM(V414:X414))</f>
        <v>0</v>
      </c>
      <c r="Z414" s="35">
        <f>IF($Q414*Dati!$Q$5+SUM(V414:Y414)&lt;$K414,$Q414*Dati!$Q$5,$K414-SUM(V414:Y414))</f>
        <v>0</v>
      </c>
      <c r="AA414" s="35">
        <f>IF($Q414*Dati!$P$5+SUM(V414:Z414)&lt;$K414,$Q414*Dati!$P$5,$K414-SUM(V414:Z414))</f>
        <v>0</v>
      </c>
      <c r="AB414" s="35">
        <f>IF($Q414*Dati!$O$5+SUM(V414:AA414)&lt;$K414,$Q414*Dati!$O$5,$K414-SUM(V414:AA414))</f>
        <v>0</v>
      </c>
      <c r="AC414" s="35">
        <f>IF($Q414*Dati!$N$5+SUM(V414:AB414)&lt;$K414,$Q414*Dati!$N$5,$K414-SUM(V414:AB414))</f>
        <v>0</v>
      </c>
      <c r="AD414" s="35">
        <f>IF($P414*Dati!$Q$4+SUM(V414:AC414)&lt;$K414,$P414*Dati!$Q$4,$K414-SUM(V414:AC414))</f>
        <v>0</v>
      </c>
      <c r="AE414" s="35">
        <f>IF($P414*Dati!$P$4+SUM(V414:AD414)&lt;$K414,$P414*Dati!$P$4,$K414-SUM(V414:AD414))</f>
        <v>0</v>
      </c>
      <c r="AF414" s="35">
        <f>IF($P414*Dati!$O$4+SUM(V414:AE414)&lt;$K414,$P414*Dati!$O$4,$K414-SUM(V414:AE414))</f>
        <v>0</v>
      </c>
      <c r="AG414" s="35">
        <f>IF($P414*Dati!$N$4+SUM(V414:AF414)&lt;$K414,$P414*Dati!$N$4,$K414-SUM(V414:AF414))</f>
        <v>0</v>
      </c>
      <c r="AH414" s="35">
        <f>IF($O414*Dati!$Q$3+SUM(V414:AG414)&lt;$K414,$O414*Dati!$Q$3,$K414-SUM(V414:AG414))</f>
        <v>0</v>
      </c>
      <c r="AI414" s="35">
        <f>IF($O414*Dati!$P$3+SUM(V414:AH414)&lt;$K414,$O414*Dati!$P$3,$K414-SUM(V414:AH414))</f>
        <v>0</v>
      </c>
      <c r="AJ414" s="35">
        <f>IF($O414*Dati!$O$3+SUM(V414:AI414)&lt;$K414,$O414*Dati!$O$3,$K414-SUM(V414:AI414))</f>
        <v>0</v>
      </c>
      <c r="AK414" s="35">
        <f>IF($O414*Dati!$N$3+SUM(V414:AJ414)&lt;$K414,$O414*Dati!$N$3,$K414-SUM(V414:AJ414))</f>
        <v>0</v>
      </c>
      <c r="AL414" s="35">
        <f t="shared" si="153"/>
        <v>240</v>
      </c>
      <c r="AM414" s="3">
        <f>(V414*Dati!$U$6+W414*Dati!$T$6+X414*Dati!$S$6+Y414*Dati!$R$6)+(Z414*Dati!$U$5+AA414*Dati!$T$5+AB414*Dati!$S$5+AC414*Dati!$R$5)+(AD414*Dati!$U$4+AE414*Dati!$T$4+AF414*Dati!$S$4+AG414*Dati!$R$4)+(AH414*Dati!$U$3+AI414*Dati!$T$3+AJ414*Dati!$S$3+AK414*Dati!$R$3)</f>
        <v>91380</v>
      </c>
      <c r="AN414" s="34">
        <f t="shared" si="154"/>
        <v>1</v>
      </c>
      <c r="AO414" s="34">
        <f t="shared" si="155"/>
        <v>0</v>
      </c>
      <c r="AP414" s="34">
        <f t="shared" si="156"/>
        <v>0</v>
      </c>
      <c r="AQ414" s="34">
        <f t="shared" si="157"/>
        <v>0</v>
      </c>
      <c r="AR414" s="6">
        <f>AN414*Dati!$B$21+AO414*Dati!$B$22+AP414*Dati!$B$23+AQ414*Dati!$B$24</f>
        <v>2000</v>
      </c>
    </row>
    <row r="415" spans="1:44" x14ac:dyDescent="0.25">
      <c r="A415" s="49"/>
      <c r="B415" s="11">
        <f t="shared" si="170"/>
        <v>413</v>
      </c>
      <c r="C415" s="3">
        <f t="shared" si="171"/>
        <v>9919400.1000000369</v>
      </c>
      <c r="D415" s="3">
        <f t="shared" si="172"/>
        <v>41380</v>
      </c>
      <c r="E415" s="3">
        <f>IF(D415&gt;0,(IF(D415&lt;Dati!$B$46,D415*Dati!$B$47,Dati!$B$46*Dati!$B$47)+IF(IF(D415-Dati!$B$46&gt;0,D415-Dati!$B$46,0)&lt;(Dati!$C$46-Dati!$B$46),IF(D415-Dati!$B$46&gt;0,D415-Dati!$B$46,0)*Dati!$C$47,(Dati!$C$46-Dati!$B$46)*Dati!$C$47)+IF(IF(D415-Dati!$C$46&gt;0,D415-Dati!$C$46,0)&lt;(Dati!$D$46-Dati!$C$46),IF(D415-Dati!$C$46&gt;0,D415-Dati!$C$46,0)*Dati!$D$47,(Dati!$D$46-Dati!$C$46)*Dati!$D$47)+IF(IF(D415-Dati!$D$46&gt;0,D415-Dati!$D$46,0)&lt;(Dati!$E$46-Dati!$D$46),IF(D415-Dati!$D$46&gt;0,D415-Dati!$D$46,0)*Dati!$E$47,(Dati!$E$46-Dati!$D$46)*Dati!$E$47)+IF(D415-Dati!$E$46&gt;0,D415-Dati!$E$46,0)*Dati!$F$47),0)</f>
        <v>17224.233333333334</v>
      </c>
      <c r="F415" s="3">
        <f t="shared" si="165"/>
        <v>24155.766666666666</v>
      </c>
      <c r="G415" s="39">
        <f t="shared" ref="G415:J415" si="227">G414</f>
        <v>1</v>
      </c>
      <c r="H415" s="39">
        <f t="shared" si="227"/>
        <v>0</v>
      </c>
      <c r="I415" s="39">
        <f t="shared" si="227"/>
        <v>0</v>
      </c>
      <c r="J415" s="39">
        <f t="shared" si="227"/>
        <v>0</v>
      </c>
      <c r="K415" s="37">
        <f>G415*Dati!$F$9+H415*Dati!$F$10+I415*Dati!$F$11+Simulazione!J415*Dati!$F$12</f>
        <v>450</v>
      </c>
      <c r="L415" s="37">
        <f>G415*Dati!$H$9+H415*Dati!$H$10+I415*Dati!$H$11+Simulazione!J415*Dati!$H$12</f>
        <v>1</v>
      </c>
      <c r="M415" s="9">
        <f>G415*Dati!$E$9+H415*Dati!$E$10+I415*Dati!$E$11+Simulazione!J415*Dati!$E$12</f>
        <v>8000</v>
      </c>
      <c r="N415" s="9">
        <f>IF(G415-G414=0,0,(G415-G414)*Dati!$J$9)+IF(H415-H414=0,0,(H415-H414)*Dati!$J$10)+IF(I415-I414=0,0,(I415-I414)*Dati!$J$11)+IF(J415-J414=0,0,(J415-J414)*Dati!$J$12)</f>
        <v>0</v>
      </c>
      <c r="O415" s="34">
        <f t="shared" ref="O415:R415" si="228">O414</f>
        <v>0</v>
      </c>
      <c r="P415" s="34">
        <f t="shared" si="228"/>
        <v>0</v>
      </c>
      <c r="Q415" s="34">
        <f t="shared" si="228"/>
        <v>0</v>
      </c>
      <c r="R415" s="34">
        <f t="shared" si="228"/>
        <v>1</v>
      </c>
      <c r="S415" s="40">
        <f t="shared" si="168"/>
        <v>1</v>
      </c>
      <c r="T415" s="43">
        <f t="shared" si="169"/>
        <v>1</v>
      </c>
      <c r="U415" s="3">
        <f>O415*Dati!$B$3+Simulazione!P415*Dati!$B$4+Simulazione!Q415*Dati!$B$5+Simulazione!R415*Dati!$B$6</f>
        <v>40000</v>
      </c>
      <c r="V415" s="35">
        <f>IF(R415*Dati!$Q$6&lt;K415,R415*Dati!$Q$6,K415)</f>
        <v>108</v>
      </c>
      <c r="W415" s="35">
        <f>IF(R415*Dati!$P$6+SUM(V415:V415)&lt;K415,R415*Dati!$P$6,K415-SUM(V415:V415))</f>
        <v>132</v>
      </c>
      <c r="X415" s="35">
        <f>IF(R415*Dati!$O$6+SUM(V415:W415)&lt;K415,R415*Dati!$O$6,K415-SUM(V415:W415))</f>
        <v>0</v>
      </c>
      <c r="Y415" s="35">
        <f>IF(R415*Dati!$N$6+SUM(V415:X415)&lt;K415,R415*Dati!$N$6,K415-SUM(V415:X415))</f>
        <v>0</v>
      </c>
      <c r="Z415" s="35">
        <f>IF($Q415*Dati!$Q$5+SUM(V415:Y415)&lt;$K415,$Q415*Dati!$Q$5,$K415-SUM(V415:Y415))</f>
        <v>0</v>
      </c>
      <c r="AA415" s="35">
        <f>IF($Q415*Dati!$P$5+SUM(V415:Z415)&lt;$K415,$Q415*Dati!$P$5,$K415-SUM(V415:Z415))</f>
        <v>0</v>
      </c>
      <c r="AB415" s="35">
        <f>IF($Q415*Dati!$O$5+SUM(V415:AA415)&lt;$K415,$Q415*Dati!$O$5,$K415-SUM(V415:AA415))</f>
        <v>0</v>
      </c>
      <c r="AC415" s="35">
        <f>IF($Q415*Dati!$N$5+SUM(V415:AB415)&lt;$K415,$Q415*Dati!$N$5,$K415-SUM(V415:AB415))</f>
        <v>0</v>
      </c>
      <c r="AD415" s="35">
        <f>IF($P415*Dati!$Q$4+SUM(V415:AC415)&lt;$K415,$P415*Dati!$Q$4,$K415-SUM(V415:AC415))</f>
        <v>0</v>
      </c>
      <c r="AE415" s="35">
        <f>IF($P415*Dati!$P$4+SUM(V415:AD415)&lt;$K415,$P415*Dati!$P$4,$K415-SUM(V415:AD415))</f>
        <v>0</v>
      </c>
      <c r="AF415" s="35">
        <f>IF($P415*Dati!$O$4+SUM(V415:AE415)&lt;$K415,$P415*Dati!$O$4,$K415-SUM(V415:AE415))</f>
        <v>0</v>
      </c>
      <c r="AG415" s="35">
        <f>IF($P415*Dati!$N$4+SUM(V415:AF415)&lt;$K415,$P415*Dati!$N$4,$K415-SUM(V415:AF415))</f>
        <v>0</v>
      </c>
      <c r="AH415" s="35">
        <f>IF($O415*Dati!$Q$3+SUM(V415:AG415)&lt;$K415,$O415*Dati!$Q$3,$K415-SUM(V415:AG415))</f>
        <v>0</v>
      </c>
      <c r="AI415" s="35">
        <f>IF($O415*Dati!$P$3+SUM(V415:AH415)&lt;$K415,$O415*Dati!$P$3,$K415-SUM(V415:AH415))</f>
        <v>0</v>
      </c>
      <c r="AJ415" s="35">
        <f>IF($O415*Dati!$O$3+SUM(V415:AI415)&lt;$K415,$O415*Dati!$O$3,$K415-SUM(V415:AI415))</f>
        <v>0</v>
      </c>
      <c r="AK415" s="35">
        <f>IF($O415*Dati!$N$3+SUM(V415:AJ415)&lt;$K415,$O415*Dati!$N$3,$K415-SUM(V415:AJ415))</f>
        <v>0</v>
      </c>
      <c r="AL415" s="35">
        <f t="shared" si="153"/>
        <v>240</v>
      </c>
      <c r="AM415" s="3">
        <f>(V415*Dati!$U$6+W415*Dati!$T$6+X415*Dati!$S$6+Y415*Dati!$R$6)+(Z415*Dati!$U$5+AA415*Dati!$T$5+AB415*Dati!$S$5+AC415*Dati!$R$5)+(AD415*Dati!$U$4+AE415*Dati!$T$4+AF415*Dati!$S$4+AG415*Dati!$R$4)+(AH415*Dati!$U$3+AI415*Dati!$T$3+AJ415*Dati!$S$3+AK415*Dati!$R$3)</f>
        <v>91380</v>
      </c>
      <c r="AN415" s="34">
        <f t="shared" si="154"/>
        <v>1</v>
      </c>
      <c r="AO415" s="34">
        <f t="shared" si="155"/>
        <v>0</v>
      </c>
      <c r="AP415" s="34">
        <f t="shared" si="156"/>
        <v>0</v>
      </c>
      <c r="AQ415" s="34">
        <f t="shared" si="157"/>
        <v>0</v>
      </c>
      <c r="AR415" s="6">
        <f>AN415*Dati!$B$21+AO415*Dati!$B$22+AP415*Dati!$B$23+AQ415*Dati!$B$24</f>
        <v>2000</v>
      </c>
    </row>
    <row r="416" spans="1:44" x14ac:dyDescent="0.25">
      <c r="A416" s="49"/>
      <c r="B416" s="11">
        <f t="shared" si="170"/>
        <v>414</v>
      </c>
      <c r="C416" s="3">
        <f t="shared" si="171"/>
        <v>9943555.8666667044</v>
      </c>
      <c r="D416" s="3">
        <f t="shared" si="172"/>
        <v>41380</v>
      </c>
      <c r="E416" s="3">
        <f>IF(D416&gt;0,(IF(D416&lt;Dati!$B$46,D416*Dati!$B$47,Dati!$B$46*Dati!$B$47)+IF(IF(D416-Dati!$B$46&gt;0,D416-Dati!$B$46,0)&lt;(Dati!$C$46-Dati!$B$46),IF(D416-Dati!$B$46&gt;0,D416-Dati!$B$46,0)*Dati!$C$47,(Dati!$C$46-Dati!$B$46)*Dati!$C$47)+IF(IF(D416-Dati!$C$46&gt;0,D416-Dati!$C$46,0)&lt;(Dati!$D$46-Dati!$C$46),IF(D416-Dati!$C$46&gt;0,D416-Dati!$C$46,0)*Dati!$D$47,(Dati!$D$46-Dati!$C$46)*Dati!$D$47)+IF(IF(D416-Dati!$D$46&gt;0,D416-Dati!$D$46,0)&lt;(Dati!$E$46-Dati!$D$46),IF(D416-Dati!$D$46&gt;0,D416-Dati!$D$46,0)*Dati!$E$47,(Dati!$E$46-Dati!$D$46)*Dati!$E$47)+IF(D416-Dati!$E$46&gt;0,D416-Dati!$E$46,0)*Dati!$F$47),0)</f>
        <v>17224.233333333334</v>
      </c>
      <c r="F416" s="3">
        <f t="shared" si="165"/>
        <v>24155.766666666666</v>
      </c>
      <c r="G416" s="39">
        <f t="shared" ref="G416:J416" si="229">G415</f>
        <v>1</v>
      </c>
      <c r="H416" s="39">
        <f t="shared" si="229"/>
        <v>0</v>
      </c>
      <c r="I416" s="39">
        <f t="shared" si="229"/>
        <v>0</v>
      </c>
      <c r="J416" s="39">
        <f t="shared" si="229"/>
        <v>0</v>
      </c>
      <c r="K416" s="37">
        <f>G416*Dati!$F$9+H416*Dati!$F$10+I416*Dati!$F$11+Simulazione!J416*Dati!$F$12</f>
        <v>450</v>
      </c>
      <c r="L416" s="37">
        <f>G416*Dati!$H$9+H416*Dati!$H$10+I416*Dati!$H$11+Simulazione!J416*Dati!$H$12</f>
        <v>1</v>
      </c>
      <c r="M416" s="9">
        <f>G416*Dati!$E$9+H416*Dati!$E$10+I416*Dati!$E$11+Simulazione!J416*Dati!$E$12</f>
        <v>8000</v>
      </c>
      <c r="N416" s="9">
        <f>IF(G416-G415=0,0,(G416-G415)*Dati!$J$9)+IF(H416-H415=0,0,(H416-H415)*Dati!$J$10)+IF(I416-I415=0,0,(I416-I415)*Dati!$J$11)+IF(J416-J415=0,0,(J416-J415)*Dati!$J$12)</f>
        <v>0</v>
      </c>
      <c r="O416" s="34">
        <f t="shared" ref="O416:R416" si="230">O415</f>
        <v>0</v>
      </c>
      <c r="P416" s="34">
        <f t="shared" si="230"/>
        <v>0</v>
      </c>
      <c r="Q416" s="34">
        <f t="shared" si="230"/>
        <v>0</v>
      </c>
      <c r="R416" s="34">
        <f t="shared" si="230"/>
        <v>1</v>
      </c>
      <c r="S416" s="40">
        <f t="shared" si="168"/>
        <v>1</v>
      </c>
      <c r="T416" s="43">
        <f t="shared" si="169"/>
        <v>1</v>
      </c>
      <c r="U416" s="3">
        <f>O416*Dati!$B$3+Simulazione!P416*Dati!$B$4+Simulazione!Q416*Dati!$B$5+Simulazione!R416*Dati!$B$6</f>
        <v>40000</v>
      </c>
      <c r="V416" s="35">
        <f>IF(R416*Dati!$Q$6&lt;K416,R416*Dati!$Q$6,K416)</f>
        <v>108</v>
      </c>
      <c r="W416" s="35">
        <f>IF(R416*Dati!$P$6+SUM(V416:V416)&lt;K416,R416*Dati!$P$6,K416-SUM(V416:V416))</f>
        <v>132</v>
      </c>
      <c r="X416" s="35">
        <f>IF(R416*Dati!$O$6+SUM(V416:W416)&lt;K416,R416*Dati!$O$6,K416-SUM(V416:W416))</f>
        <v>0</v>
      </c>
      <c r="Y416" s="35">
        <f>IF(R416*Dati!$N$6+SUM(V416:X416)&lt;K416,R416*Dati!$N$6,K416-SUM(V416:X416))</f>
        <v>0</v>
      </c>
      <c r="Z416" s="35">
        <f>IF($Q416*Dati!$Q$5+SUM(V416:Y416)&lt;$K416,$Q416*Dati!$Q$5,$K416-SUM(V416:Y416))</f>
        <v>0</v>
      </c>
      <c r="AA416" s="35">
        <f>IF($Q416*Dati!$P$5+SUM(V416:Z416)&lt;$K416,$Q416*Dati!$P$5,$K416-SUM(V416:Z416))</f>
        <v>0</v>
      </c>
      <c r="AB416" s="35">
        <f>IF($Q416*Dati!$O$5+SUM(V416:AA416)&lt;$K416,$Q416*Dati!$O$5,$K416-SUM(V416:AA416))</f>
        <v>0</v>
      </c>
      <c r="AC416" s="35">
        <f>IF($Q416*Dati!$N$5+SUM(V416:AB416)&lt;$K416,$Q416*Dati!$N$5,$K416-SUM(V416:AB416))</f>
        <v>0</v>
      </c>
      <c r="AD416" s="35">
        <f>IF($P416*Dati!$Q$4+SUM(V416:AC416)&lt;$K416,$P416*Dati!$Q$4,$K416-SUM(V416:AC416))</f>
        <v>0</v>
      </c>
      <c r="AE416" s="35">
        <f>IF($P416*Dati!$P$4+SUM(V416:AD416)&lt;$K416,$P416*Dati!$P$4,$K416-SUM(V416:AD416))</f>
        <v>0</v>
      </c>
      <c r="AF416" s="35">
        <f>IF($P416*Dati!$O$4+SUM(V416:AE416)&lt;$K416,$P416*Dati!$O$4,$K416-SUM(V416:AE416))</f>
        <v>0</v>
      </c>
      <c r="AG416" s="35">
        <f>IF($P416*Dati!$N$4+SUM(V416:AF416)&lt;$K416,$P416*Dati!$N$4,$K416-SUM(V416:AF416))</f>
        <v>0</v>
      </c>
      <c r="AH416" s="35">
        <f>IF($O416*Dati!$Q$3+SUM(V416:AG416)&lt;$K416,$O416*Dati!$Q$3,$K416-SUM(V416:AG416))</f>
        <v>0</v>
      </c>
      <c r="AI416" s="35">
        <f>IF($O416*Dati!$P$3+SUM(V416:AH416)&lt;$K416,$O416*Dati!$P$3,$K416-SUM(V416:AH416))</f>
        <v>0</v>
      </c>
      <c r="AJ416" s="35">
        <f>IF($O416*Dati!$O$3+SUM(V416:AI416)&lt;$K416,$O416*Dati!$O$3,$K416-SUM(V416:AI416))</f>
        <v>0</v>
      </c>
      <c r="AK416" s="35">
        <f>IF($O416*Dati!$N$3+SUM(V416:AJ416)&lt;$K416,$O416*Dati!$N$3,$K416-SUM(V416:AJ416))</f>
        <v>0</v>
      </c>
      <c r="AL416" s="35">
        <f t="shared" si="153"/>
        <v>240</v>
      </c>
      <c r="AM416" s="3">
        <f>(V416*Dati!$U$6+W416*Dati!$T$6+X416*Dati!$S$6+Y416*Dati!$R$6)+(Z416*Dati!$U$5+AA416*Dati!$T$5+AB416*Dati!$S$5+AC416*Dati!$R$5)+(AD416*Dati!$U$4+AE416*Dati!$T$4+AF416*Dati!$S$4+AG416*Dati!$R$4)+(AH416*Dati!$U$3+AI416*Dati!$T$3+AJ416*Dati!$S$3+AK416*Dati!$R$3)</f>
        <v>91380</v>
      </c>
      <c r="AN416" s="34">
        <f t="shared" si="154"/>
        <v>1</v>
      </c>
      <c r="AO416" s="34">
        <f t="shared" si="155"/>
        <v>0</v>
      </c>
      <c r="AP416" s="34">
        <f t="shared" si="156"/>
        <v>0</v>
      </c>
      <c r="AQ416" s="34">
        <f t="shared" si="157"/>
        <v>0</v>
      </c>
      <c r="AR416" s="6">
        <f>AN416*Dati!$B$21+AO416*Dati!$B$22+AP416*Dati!$B$23+AQ416*Dati!$B$24</f>
        <v>2000</v>
      </c>
    </row>
    <row r="417" spans="1:44" x14ac:dyDescent="0.25">
      <c r="A417" s="49"/>
      <c r="B417" s="11">
        <f t="shared" si="170"/>
        <v>415</v>
      </c>
      <c r="C417" s="3">
        <f t="shared" si="171"/>
        <v>9967711.633333372</v>
      </c>
      <c r="D417" s="3">
        <f t="shared" si="172"/>
        <v>41380</v>
      </c>
      <c r="E417" s="3">
        <f>IF(D417&gt;0,(IF(D417&lt;Dati!$B$46,D417*Dati!$B$47,Dati!$B$46*Dati!$B$47)+IF(IF(D417-Dati!$B$46&gt;0,D417-Dati!$B$46,0)&lt;(Dati!$C$46-Dati!$B$46),IF(D417-Dati!$B$46&gt;0,D417-Dati!$B$46,0)*Dati!$C$47,(Dati!$C$46-Dati!$B$46)*Dati!$C$47)+IF(IF(D417-Dati!$C$46&gt;0,D417-Dati!$C$46,0)&lt;(Dati!$D$46-Dati!$C$46),IF(D417-Dati!$C$46&gt;0,D417-Dati!$C$46,0)*Dati!$D$47,(Dati!$D$46-Dati!$C$46)*Dati!$D$47)+IF(IF(D417-Dati!$D$46&gt;0,D417-Dati!$D$46,0)&lt;(Dati!$E$46-Dati!$D$46),IF(D417-Dati!$D$46&gt;0,D417-Dati!$D$46,0)*Dati!$E$47,(Dati!$E$46-Dati!$D$46)*Dati!$E$47)+IF(D417-Dati!$E$46&gt;0,D417-Dati!$E$46,0)*Dati!$F$47),0)</f>
        <v>17224.233333333334</v>
      </c>
      <c r="F417" s="3">
        <f t="shared" si="165"/>
        <v>24155.766666666666</v>
      </c>
      <c r="G417" s="39">
        <f t="shared" ref="G417:J417" si="231">G416</f>
        <v>1</v>
      </c>
      <c r="H417" s="39">
        <f t="shared" si="231"/>
        <v>0</v>
      </c>
      <c r="I417" s="39">
        <f t="shared" si="231"/>
        <v>0</v>
      </c>
      <c r="J417" s="39">
        <f t="shared" si="231"/>
        <v>0</v>
      </c>
      <c r="K417" s="37">
        <f>G417*Dati!$F$9+H417*Dati!$F$10+I417*Dati!$F$11+Simulazione!J417*Dati!$F$12</f>
        <v>450</v>
      </c>
      <c r="L417" s="37">
        <f>G417*Dati!$H$9+H417*Dati!$H$10+I417*Dati!$H$11+Simulazione!J417*Dati!$H$12</f>
        <v>1</v>
      </c>
      <c r="M417" s="9">
        <f>G417*Dati!$E$9+H417*Dati!$E$10+I417*Dati!$E$11+Simulazione!J417*Dati!$E$12</f>
        <v>8000</v>
      </c>
      <c r="N417" s="9">
        <f>IF(G417-G416=0,0,(G417-G416)*Dati!$J$9)+IF(H417-H416=0,0,(H417-H416)*Dati!$J$10)+IF(I417-I416=0,0,(I417-I416)*Dati!$J$11)+IF(J417-J416=0,0,(J417-J416)*Dati!$J$12)</f>
        <v>0</v>
      </c>
      <c r="O417" s="34">
        <f t="shared" ref="O417:R417" si="232">O416</f>
        <v>0</v>
      </c>
      <c r="P417" s="34">
        <f t="shared" si="232"/>
        <v>0</v>
      </c>
      <c r="Q417" s="34">
        <f t="shared" si="232"/>
        <v>0</v>
      </c>
      <c r="R417" s="34">
        <f t="shared" si="232"/>
        <v>1</v>
      </c>
      <c r="S417" s="40">
        <f t="shared" si="168"/>
        <v>1</v>
      </c>
      <c r="T417" s="43">
        <f t="shared" si="169"/>
        <v>1</v>
      </c>
      <c r="U417" s="3">
        <f>O417*Dati!$B$3+Simulazione!P417*Dati!$B$4+Simulazione!Q417*Dati!$B$5+Simulazione!R417*Dati!$B$6</f>
        <v>40000</v>
      </c>
      <c r="V417" s="35">
        <f>IF(R417*Dati!$Q$6&lt;K417,R417*Dati!$Q$6,K417)</f>
        <v>108</v>
      </c>
      <c r="W417" s="35">
        <f>IF(R417*Dati!$P$6+SUM(V417:V417)&lt;K417,R417*Dati!$P$6,K417-SUM(V417:V417))</f>
        <v>132</v>
      </c>
      <c r="X417" s="35">
        <f>IF(R417*Dati!$O$6+SUM(V417:W417)&lt;K417,R417*Dati!$O$6,K417-SUM(V417:W417))</f>
        <v>0</v>
      </c>
      <c r="Y417" s="35">
        <f>IF(R417*Dati!$N$6+SUM(V417:X417)&lt;K417,R417*Dati!$N$6,K417-SUM(V417:X417))</f>
        <v>0</v>
      </c>
      <c r="Z417" s="35">
        <f>IF($Q417*Dati!$Q$5+SUM(V417:Y417)&lt;$K417,$Q417*Dati!$Q$5,$K417-SUM(V417:Y417))</f>
        <v>0</v>
      </c>
      <c r="AA417" s="35">
        <f>IF($Q417*Dati!$P$5+SUM(V417:Z417)&lt;$K417,$Q417*Dati!$P$5,$K417-SUM(V417:Z417))</f>
        <v>0</v>
      </c>
      <c r="AB417" s="35">
        <f>IF($Q417*Dati!$O$5+SUM(V417:AA417)&lt;$K417,$Q417*Dati!$O$5,$K417-SUM(V417:AA417))</f>
        <v>0</v>
      </c>
      <c r="AC417" s="35">
        <f>IF($Q417*Dati!$N$5+SUM(V417:AB417)&lt;$K417,$Q417*Dati!$N$5,$K417-SUM(V417:AB417))</f>
        <v>0</v>
      </c>
      <c r="AD417" s="35">
        <f>IF($P417*Dati!$Q$4+SUM(V417:AC417)&lt;$K417,$P417*Dati!$Q$4,$K417-SUM(V417:AC417))</f>
        <v>0</v>
      </c>
      <c r="AE417" s="35">
        <f>IF($P417*Dati!$P$4+SUM(V417:AD417)&lt;$K417,$P417*Dati!$P$4,$K417-SUM(V417:AD417))</f>
        <v>0</v>
      </c>
      <c r="AF417" s="35">
        <f>IF($P417*Dati!$O$4+SUM(V417:AE417)&lt;$K417,$P417*Dati!$O$4,$K417-SUM(V417:AE417))</f>
        <v>0</v>
      </c>
      <c r="AG417" s="35">
        <f>IF($P417*Dati!$N$4+SUM(V417:AF417)&lt;$K417,$P417*Dati!$N$4,$K417-SUM(V417:AF417))</f>
        <v>0</v>
      </c>
      <c r="AH417" s="35">
        <f>IF($O417*Dati!$Q$3+SUM(V417:AG417)&lt;$K417,$O417*Dati!$Q$3,$K417-SUM(V417:AG417))</f>
        <v>0</v>
      </c>
      <c r="AI417" s="35">
        <f>IF($O417*Dati!$P$3+SUM(V417:AH417)&lt;$K417,$O417*Dati!$P$3,$K417-SUM(V417:AH417))</f>
        <v>0</v>
      </c>
      <c r="AJ417" s="35">
        <f>IF($O417*Dati!$O$3+SUM(V417:AI417)&lt;$K417,$O417*Dati!$O$3,$K417-SUM(V417:AI417))</f>
        <v>0</v>
      </c>
      <c r="AK417" s="35">
        <f>IF($O417*Dati!$N$3+SUM(V417:AJ417)&lt;$K417,$O417*Dati!$N$3,$K417-SUM(V417:AJ417))</f>
        <v>0</v>
      </c>
      <c r="AL417" s="35">
        <f t="shared" si="153"/>
        <v>240</v>
      </c>
      <c r="AM417" s="3">
        <f>(V417*Dati!$U$6+W417*Dati!$T$6+X417*Dati!$S$6+Y417*Dati!$R$6)+(Z417*Dati!$U$5+AA417*Dati!$T$5+AB417*Dati!$S$5+AC417*Dati!$R$5)+(AD417*Dati!$U$4+AE417*Dati!$T$4+AF417*Dati!$S$4+AG417*Dati!$R$4)+(AH417*Dati!$U$3+AI417*Dati!$T$3+AJ417*Dati!$S$3+AK417*Dati!$R$3)</f>
        <v>91380</v>
      </c>
      <c r="AN417" s="34">
        <f t="shared" si="154"/>
        <v>1</v>
      </c>
      <c r="AO417" s="34">
        <f t="shared" si="155"/>
        <v>0</v>
      </c>
      <c r="AP417" s="34">
        <f t="shared" si="156"/>
        <v>0</v>
      </c>
      <c r="AQ417" s="34">
        <f t="shared" si="157"/>
        <v>0</v>
      </c>
      <c r="AR417" s="6">
        <f>AN417*Dati!$B$21+AO417*Dati!$B$22+AP417*Dati!$B$23+AQ417*Dati!$B$24</f>
        <v>2000</v>
      </c>
    </row>
    <row r="418" spans="1:44" x14ac:dyDescent="0.25">
      <c r="A418" s="49"/>
      <c r="B418" s="11">
        <f t="shared" si="170"/>
        <v>416</v>
      </c>
      <c r="C418" s="3">
        <f t="shared" si="171"/>
        <v>9991867.4000000395</v>
      </c>
      <c r="D418" s="3">
        <f t="shared" si="172"/>
        <v>41380</v>
      </c>
      <c r="E418" s="3">
        <f>IF(D418&gt;0,(IF(D418&lt;Dati!$B$46,D418*Dati!$B$47,Dati!$B$46*Dati!$B$47)+IF(IF(D418-Dati!$B$46&gt;0,D418-Dati!$B$46,0)&lt;(Dati!$C$46-Dati!$B$46),IF(D418-Dati!$B$46&gt;0,D418-Dati!$B$46,0)*Dati!$C$47,(Dati!$C$46-Dati!$B$46)*Dati!$C$47)+IF(IF(D418-Dati!$C$46&gt;0,D418-Dati!$C$46,0)&lt;(Dati!$D$46-Dati!$C$46),IF(D418-Dati!$C$46&gt;0,D418-Dati!$C$46,0)*Dati!$D$47,(Dati!$D$46-Dati!$C$46)*Dati!$D$47)+IF(IF(D418-Dati!$D$46&gt;0,D418-Dati!$D$46,0)&lt;(Dati!$E$46-Dati!$D$46),IF(D418-Dati!$D$46&gt;0,D418-Dati!$D$46,0)*Dati!$E$47,(Dati!$E$46-Dati!$D$46)*Dati!$E$47)+IF(D418-Dati!$E$46&gt;0,D418-Dati!$E$46,0)*Dati!$F$47),0)</f>
        <v>17224.233333333334</v>
      </c>
      <c r="F418" s="3">
        <f t="shared" si="165"/>
        <v>24155.766666666666</v>
      </c>
      <c r="G418" s="39">
        <f t="shared" ref="G418:J418" si="233">G417</f>
        <v>1</v>
      </c>
      <c r="H418" s="39">
        <f t="shared" si="233"/>
        <v>0</v>
      </c>
      <c r="I418" s="39">
        <f t="shared" si="233"/>
        <v>0</v>
      </c>
      <c r="J418" s="39">
        <f t="shared" si="233"/>
        <v>0</v>
      </c>
      <c r="K418" s="37">
        <f>G418*Dati!$F$9+H418*Dati!$F$10+I418*Dati!$F$11+Simulazione!J418*Dati!$F$12</f>
        <v>450</v>
      </c>
      <c r="L418" s="37">
        <f>G418*Dati!$H$9+H418*Dati!$H$10+I418*Dati!$H$11+Simulazione!J418*Dati!$H$12</f>
        <v>1</v>
      </c>
      <c r="M418" s="9">
        <f>G418*Dati!$E$9+H418*Dati!$E$10+I418*Dati!$E$11+Simulazione!J418*Dati!$E$12</f>
        <v>8000</v>
      </c>
      <c r="N418" s="9">
        <f>IF(G418-G417=0,0,(G418-G417)*Dati!$J$9)+IF(H418-H417=0,0,(H418-H417)*Dati!$J$10)+IF(I418-I417=0,0,(I418-I417)*Dati!$J$11)+IF(J418-J417=0,0,(J418-J417)*Dati!$J$12)</f>
        <v>0</v>
      </c>
      <c r="O418" s="34">
        <f t="shared" ref="O418:R418" si="234">O417</f>
        <v>0</v>
      </c>
      <c r="P418" s="34">
        <f t="shared" si="234"/>
        <v>0</v>
      </c>
      <c r="Q418" s="34">
        <f t="shared" si="234"/>
        <v>0</v>
      </c>
      <c r="R418" s="34">
        <f t="shared" si="234"/>
        <v>1</v>
      </c>
      <c r="S418" s="40">
        <f t="shared" si="168"/>
        <v>1</v>
      </c>
      <c r="T418" s="43">
        <f t="shared" si="169"/>
        <v>1</v>
      </c>
      <c r="U418" s="3">
        <f>O418*Dati!$B$3+Simulazione!P418*Dati!$B$4+Simulazione!Q418*Dati!$B$5+Simulazione!R418*Dati!$B$6</f>
        <v>40000</v>
      </c>
      <c r="V418" s="35">
        <f>IF(R418*Dati!$Q$6&lt;K418,R418*Dati!$Q$6,K418)</f>
        <v>108</v>
      </c>
      <c r="W418" s="35">
        <f>IF(R418*Dati!$P$6+SUM(V418:V418)&lt;K418,R418*Dati!$P$6,K418-SUM(V418:V418))</f>
        <v>132</v>
      </c>
      <c r="X418" s="35">
        <f>IF(R418*Dati!$O$6+SUM(V418:W418)&lt;K418,R418*Dati!$O$6,K418-SUM(V418:W418))</f>
        <v>0</v>
      </c>
      <c r="Y418" s="35">
        <f>IF(R418*Dati!$N$6+SUM(V418:X418)&lt;K418,R418*Dati!$N$6,K418-SUM(V418:X418))</f>
        <v>0</v>
      </c>
      <c r="Z418" s="35">
        <f>IF($Q418*Dati!$Q$5+SUM(V418:Y418)&lt;$K418,$Q418*Dati!$Q$5,$K418-SUM(V418:Y418))</f>
        <v>0</v>
      </c>
      <c r="AA418" s="35">
        <f>IF($Q418*Dati!$P$5+SUM(V418:Z418)&lt;$K418,$Q418*Dati!$P$5,$K418-SUM(V418:Z418))</f>
        <v>0</v>
      </c>
      <c r="AB418" s="35">
        <f>IF($Q418*Dati!$O$5+SUM(V418:AA418)&lt;$K418,$Q418*Dati!$O$5,$K418-SUM(V418:AA418))</f>
        <v>0</v>
      </c>
      <c r="AC418" s="35">
        <f>IF($Q418*Dati!$N$5+SUM(V418:AB418)&lt;$K418,$Q418*Dati!$N$5,$K418-SUM(V418:AB418))</f>
        <v>0</v>
      </c>
      <c r="AD418" s="35">
        <f>IF($P418*Dati!$Q$4+SUM(V418:AC418)&lt;$K418,$P418*Dati!$Q$4,$K418-SUM(V418:AC418))</f>
        <v>0</v>
      </c>
      <c r="AE418" s="35">
        <f>IF($P418*Dati!$P$4+SUM(V418:AD418)&lt;$K418,$P418*Dati!$P$4,$K418-SUM(V418:AD418))</f>
        <v>0</v>
      </c>
      <c r="AF418" s="35">
        <f>IF($P418*Dati!$O$4+SUM(V418:AE418)&lt;$K418,$P418*Dati!$O$4,$K418-SUM(V418:AE418))</f>
        <v>0</v>
      </c>
      <c r="AG418" s="35">
        <f>IF($P418*Dati!$N$4+SUM(V418:AF418)&lt;$K418,$P418*Dati!$N$4,$K418-SUM(V418:AF418))</f>
        <v>0</v>
      </c>
      <c r="AH418" s="35">
        <f>IF($O418*Dati!$Q$3+SUM(V418:AG418)&lt;$K418,$O418*Dati!$Q$3,$K418-SUM(V418:AG418))</f>
        <v>0</v>
      </c>
      <c r="AI418" s="35">
        <f>IF($O418*Dati!$P$3+SUM(V418:AH418)&lt;$K418,$O418*Dati!$P$3,$K418-SUM(V418:AH418))</f>
        <v>0</v>
      </c>
      <c r="AJ418" s="35">
        <f>IF($O418*Dati!$O$3+SUM(V418:AI418)&lt;$K418,$O418*Dati!$O$3,$K418-SUM(V418:AI418))</f>
        <v>0</v>
      </c>
      <c r="AK418" s="35">
        <f>IF($O418*Dati!$N$3+SUM(V418:AJ418)&lt;$K418,$O418*Dati!$N$3,$K418-SUM(V418:AJ418))</f>
        <v>0</v>
      </c>
      <c r="AL418" s="35">
        <f t="shared" si="153"/>
        <v>240</v>
      </c>
      <c r="AM418" s="3">
        <f>(V418*Dati!$U$6+W418*Dati!$T$6+X418*Dati!$S$6+Y418*Dati!$R$6)+(Z418*Dati!$U$5+AA418*Dati!$T$5+AB418*Dati!$S$5+AC418*Dati!$R$5)+(AD418*Dati!$U$4+AE418*Dati!$T$4+AF418*Dati!$S$4+AG418*Dati!$R$4)+(AH418*Dati!$U$3+AI418*Dati!$T$3+AJ418*Dati!$S$3+AK418*Dati!$R$3)</f>
        <v>91380</v>
      </c>
      <c r="AN418" s="34">
        <f t="shared" si="154"/>
        <v>1</v>
      </c>
      <c r="AO418" s="34">
        <f t="shared" si="155"/>
        <v>0</v>
      </c>
      <c r="AP418" s="34">
        <f t="shared" si="156"/>
        <v>0</v>
      </c>
      <c r="AQ418" s="34">
        <f t="shared" si="157"/>
        <v>0</v>
      </c>
      <c r="AR418" s="6">
        <f>AN418*Dati!$B$21+AO418*Dati!$B$22+AP418*Dati!$B$23+AQ418*Dati!$B$24</f>
        <v>2000</v>
      </c>
    </row>
    <row r="419" spans="1:44" x14ac:dyDescent="0.25">
      <c r="A419" s="49"/>
      <c r="B419" s="11">
        <f t="shared" si="170"/>
        <v>417</v>
      </c>
      <c r="C419" s="3">
        <f t="shared" si="171"/>
        <v>10016023.166666707</v>
      </c>
      <c r="D419" s="3">
        <f t="shared" si="172"/>
        <v>41380</v>
      </c>
      <c r="E419" s="3">
        <f>IF(D419&gt;0,(IF(D419&lt;Dati!$B$46,D419*Dati!$B$47,Dati!$B$46*Dati!$B$47)+IF(IF(D419-Dati!$B$46&gt;0,D419-Dati!$B$46,0)&lt;(Dati!$C$46-Dati!$B$46),IF(D419-Dati!$B$46&gt;0,D419-Dati!$B$46,0)*Dati!$C$47,(Dati!$C$46-Dati!$B$46)*Dati!$C$47)+IF(IF(D419-Dati!$C$46&gt;0,D419-Dati!$C$46,0)&lt;(Dati!$D$46-Dati!$C$46),IF(D419-Dati!$C$46&gt;0,D419-Dati!$C$46,0)*Dati!$D$47,(Dati!$D$46-Dati!$C$46)*Dati!$D$47)+IF(IF(D419-Dati!$D$46&gt;0,D419-Dati!$D$46,0)&lt;(Dati!$E$46-Dati!$D$46),IF(D419-Dati!$D$46&gt;0,D419-Dati!$D$46,0)*Dati!$E$47,(Dati!$E$46-Dati!$D$46)*Dati!$E$47)+IF(D419-Dati!$E$46&gt;0,D419-Dati!$E$46,0)*Dati!$F$47),0)</f>
        <v>17224.233333333334</v>
      </c>
      <c r="F419" s="3">
        <f t="shared" si="165"/>
        <v>24155.766666666666</v>
      </c>
      <c r="G419" s="39">
        <f t="shared" ref="G419:J419" si="235">G418</f>
        <v>1</v>
      </c>
      <c r="H419" s="39">
        <f t="shared" si="235"/>
        <v>0</v>
      </c>
      <c r="I419" s="39">
        <f t="shared" si="235"/>
        <v>0</v>
      </c>
      <c r="J419" s="39">
        <f t="shared" si="235"/>
        <v>0</v>
      </c>
      <c r="K419" s="37">
        <f>G419*Dati!$F$9+H419*Dati!$F$10+I419*Dati!$F$11+Simulazione!J419*Dati!$F$12</f>
        <v>450</v>
      </c>
      <c r="L419" s="37">
        <f>G419*Dati!$H$9+H419*Dati!$H$10+I419*Dati!$H$11+Simulazione!J419*Dati!$H$12</f>
        <v>1</v>
      </c>
      <c r="M419" s="9">
        <f>G419*Dati!$E$9+H419*Dati!$E$10+I419*Dati!$E$11+Simulazione!J419*Dati!$E$12</f>
        <v>8000</v>
      </c>
      <c r="N419" s="9">
        <f>IF(G419-G418=0,0,(G419-G418)*Dati!$J$9)+IF(H419-H418=0,0,(H419-H418)*Dati!$J$10)+IF(I419-I418=0,0,(I419-I418)*Dati!$J$11)+IF(J419-J418=0,0,(J419-J418)*Dati!$J$12)</f>
        <v>0</v>
      </c>
      <c r="O419" s="34">
        <f t="shared" ref="O419:R419" si="236">O418</f>
        <v>0</v>
      </c>
      <c r="P419" s="34">
        <f t="shared" si="236"/>
        <v>0</v>
      </c>
      <c r="Q419" s="34">
        <f t="shared" si="236"/>
        <v>0</v>
      </c>
      <c r="R419" s="34">
        <f t="shared" si="236"/>
        <v>1</v>
      </c>
      <c r="S419" s="40">
        <f t="shared" si="168"/>
        <v>1</v>
      </c>
      <c r="T419" s="43">
        <f t="shared" si="169"/>
        <v>1</v>
      </c>
      <c r="U419" s="3">
        <f>O419*Dati!$B$3+Simulazione!P419*Dati!$B$4+Simulazione!Q419*Dati!$B$5+Simulazione!R419*Dati!$B$6</f>
        <v>40000</v>
      </c>
      <c r="V419" s="35">
        <f>IF(R419*Dati!$Q$6&lt;K419,R419*Dati!$Q$6,K419)</f>
        <v>108</v>
      </c>
      <c r="W419" s="35">
        <f>IF(R419*Dati!$P$6+SUM(V419:V419)&lt;K419,R419*Dati!$P$6,K419-SUM(V419:V419))</f>
        <v>132</v>
      </c>
      <c r="X419" s="35">
        <f>IF(R419*Dati!$O$6+SUM(V419:W419)&lt;K419,R419*Dati!$O$6,K419-SUM(V419:W419))</f>
        <v>0</v>
      </c>
      <c r="Y419" s="35">
        <f>IF(R419*Dati!$N$6+SUM(V419:X419)&lt;K419,R419*Dati!$N$6,K419-SUM(V419:X419))</f>
        <v>0</v>
      </c>
      <c r="Z419" s="35">
        <f>IF($Q419*Dati!$Q$5+SUM(V419:Y419)&lt;$K419,$Q419*Dati!$Q$5,$K419-SUM(V419:Y419))</f>
        <v>0</v>
      </c>
      <c r="AA419" s="35">
        <f>IF($Q419*Dati!$P$5+SUM(V419:Z419)&lt;$K419,$Q419*Dati!$P$5,$K419-SUM(V419:Z419))</f>
        <v>0</v>
      </c>
      <c r="AB419" s="35">
        <f>IF($Q419*Dati!$O$5+SUM(V419:AA419)&lt;$K419,$Q419*Dati!$O$5,$K419-SUM(V419:AA419))</f>
        <v>0</v>
      </c>
      <c r="AC419" s="35">
        <f>IF($Q419*Dati!$N$5+SUM(V419:AB419)&lt;$K419,$Q419*Dati!$N$5,$K419-SUM(V419:AB419))</f>
        <v>0</v>
      </c>
      <c r="AD419" s="35">
        <f>IF($P419*Dati!$Q$4+SUM(V419:AC419)&lt;$K419,$P419*Dati!$Q$4,$K419-SUM(V419:AC419))</f>
        <v>0</v>
      </c>
      <c r="AE419" s="35">
        <f>IF($P419*Dati!$P$4+SUM(V419:AD419)&lt;$K419,$P419*Dati!$P$4,$K419-SUM(V419:AD419))</f>
        <v>0</v>
      </c>
      <c r="AF419" s="35">
        <f>IF($P419*Dati!$O$4+SUM(V419:AE419)&lt;$K419,$P419*Dati!$O$4,$K419-SUM(V419:AE419))</f>
        <v>0</v>
      </c>
      <c r="AG419" s="35">
        <f>IF($P419*Dati!$N$4+SUM(V419:AF419)&lt;$K419,$P419*Dati!$N$4,$K419-SUM(V419:AF419))</f>
        <v>0</v>
      </c>
      <c r="AH419" s="35">
        <f>IF($O419*Dati!$Q$3+SUM(V419:AG419)&lt;$K419,$O419*Dati!$Q$3,$K419-SUM(V419:AG419))</f>
        <v>0</v>
      </c>
      <c r="AI419" s="35">
        <f>IF($O419*Dati!$P$3+SUM(V419:AH419)&lt;$K419,$O419*Dati!$P$3,$K419-SUM(V419:AH419))</f>
        <v>0</v>
      </c>
      <c r="AJ419" s="35">
        <f>IF($O419*Dati!$O$3+SUM(V419:AI419)&lt;$K419,$O419*Dati!$O$3,$K419-SUM(V419:AI419))</f>
        <v>0</v>
      </c>
      <c r="AK419" s="35">
        <f>IF($O419*Dati!$N$3+SUM(V419:AJ419)&lt;$K419,$O419*Dati!$N$3,$K419-SUM(V419:AJ419))</f>
        <v>0</v>
      </c>
      <c r="AL419" s="35">
        <f t="shared" si="153"/>
        <v>240</v>
      </c>
      <c r="AM419" s="3">
        <f>(V419*Dati!$U$6+W419*Dati!$T$6+X419*Dati!$S$6+Y419*Dati!$R$6)+(Z419*Dati!$U$5+AA419*Dati!$T$5+AB419*Dati!$S$5+AC419*Dati!$R$5)+(AD419*Dati!$U$4+AE419*Dati!$T$4+AF419*Dati!$S$4+AG419*Dati!$R$4)+(AH419*Dati!$U$3+AI419*Dati!$T$3+AJ419*Dati!$S$3+AK419*Dati!$R$3)</f>
        <v>91380</v>
      </c>
      <c r="AN419" s="34">
        <f t="shared" si="154"/>
        <v>1</v>
      </c>
      <c r="AO419" s="34">
        <f t="shared" si="155"/>
        <v>0</v>
      </c>
      <c r="AP419" s="34">
        <f t="shared" si="156"/>
        <v>0</v>
      </c>
      <c r="AQ419" s="34">
        <f t="shared" si="157"/>
        <v>0</v>
      </c>
      <c r="AR419" s="6">
        <f>AN419*Dati!$B$21+AO419*Dati!$B$22+AP419*Dati!$B$23+AQ419*Dati!$B$24</f>
        <v>2000</v>
      </c>
    </row>
    <row r="420" spans="1:44" x14ac:dyDescent="0.25">
      <c r="A420" s="49"/>
      <c r="B420" s="11">
        <f t="shared" si="170"/>
        <v>418</v>
      </c>
      <c r="C420" s="3">
        <f t="shared" si="171"/>
        <v>10040178.933333375</v>
      </c>
      <c r="D420" s="3">
        <f t="shared" si="172"/>
        <v>41380</v>
      </c>
      <c r="E420" s="3">
        <f>IF(D420&gt;0,(IF(D420&lt;Dati!$B$46,D420*Dati!$B$47,Dati!$B$46*Dati!$B$47)+IF(IF(D420-Dati!$B$46&gt;0,D420-Dati!$B$46,0)&lt;(Dati!$C$46-Dati!$B$46),IF(D420-Dati!$B$46&gt;0,D420-Dati!$B$46,0)*Dati!$C$47,(Dati!$C$46-Dati!$B$46)*Dati!$C$47)+IF(IF(D420-Dati!$C$46&gt;0,D420-Dati!$C$46,0)&lt;(Dati!$D$46-Dati!$C$46),IF(D420-Dati!$C$46&gt;0,D420-Dati!$C$46,0)*Dati!$D$47,(Dati!$D$46-Dati!$C$46)*Dati!$D$47)+IF(IF(D420-Dati!$D$46&gt;0,D420-Dati!$D$46,0)&lt;(Dati!$E$46-Dati!$D$46),IF(D420-Dati!$D$46&gt;0,D420-Dati!$D$46,0)*Dati!$E$47,(Dati!$E$46-Dati!$D$46)*Dati!$E$47)+IF(D420-Dati!$E$46&gt;0,D420-Dati!$E$46,0)*Dati!$F$47),0)</f>
        <v>17224.233333333334</v>
      </c>
      <c r="F420" s="3">
        <f t="shared" si="165"/>
        <v>24155.766666666666</v>
      </c>
      <c r="G420" s="39">
        <f t="shared" ref="G420:J420" si="237">G419</f>
        <v>1</v>
      </c>
      <c r="H420" s="39">
        <f t="shared" si="237"/>
        <v>0</v>
      </c>
      <c r="I420" s="39">
        <f t="shared" si="237"/>
        <v>0</v>
      </c>
      <c r="J420" s="39">
        <f t="shared" si="237"/>
        <v>0</v>
      </c>
      <c r="K420" s="37">
        <f>G420*Dati!$F$9+H420*Dati!$F$10+I420*Dati!$F$11+Simulazione!J420*Dati!$F$12</f>
        <v>450</v>
      </c>
      <c r="L420" s="37">
        <f>G420*Dati!$H$9+H420*Dati!$H$10+I420*Dati!$H$11+Simulazione!J420*Dati!$H$12</f>
        <v>1</v>
      </c>
      <c r="M420" s="9">
        <f>G420*Dati!$E$9+H420*Dati!$E$10+I420*Dati!$E$11+Simulazione!J420*Dati!$E$12</f>
        <v>8000</v>
      </c>
      <c r="N420" s="9">
        <f>IF(G420-G419=0,0,(G420-G419)*Dati!$J$9)+IF(H420-H419=0,0,(H420-H419)*Dati!$J$10)+IF(I420-I419=0,0,(I420-I419)*Dati!$J$11)+IF(J420-J419=0,0,(J420-J419)*Dati!$J$12)</f>
        <v>0</v>
      </c>
      <c r="O420" s="34">
        <f t="shared" ref="O420:R420" si="238">O419</f>
        <v>0</v>
      </c>
      <c r="P420" s="34">
        <f t="shared" si="238"/>
        <v>0</v>
      </c>
      <c r="Q420" s="34">
        <f t="shared" si="238"/>
        <v>0</v>
      </c>
      <c r="R420" s="34">
        <f t="shared" si="238"/>
        <v>1</v>
      </c>
      <c r="S420" s="40">
        <f t="shared" si="168"/>
        <v>1</v>
      </c>
      <c r="T420" s="43">
        <f t="shared" si="169"/>
        <v>1</v>
      </c>
      <c r="U420" s="3">
        <f>O420*Dati!$B$3+Simulazione!P420*Dati!$B$4+Simulazione!Q420*Dati!$B$5+Simulazione!R420*Dati!$B$6</f>
        <v>40000</v>
      </c>
      <c r="V420" s="35">
        <f>IF(R420*Dati!$Q$6&lt;K420,R420*Dati!$Q$6,K420)</f>
        <v>108</v>
      </c>
      <c r="W420" s="35">
        <f>IF(R420*Dati!$P$6+SUM(V420:V420)&lt;K420,R420*Dati!$P$6,K420-SUM(V420:V420))</f>
        <v>132</v>
      </c>
      <c r="X420" s="35">
        <f>IF(R420*Dati!$O$6+SUM(V420:W420)&lt;K420,R420*Dati!$O$6,K420-SUM(V420:W420))</f>
        <v>0</v>
      </c>
      <c r="Y420" s="35">
        <f>IF(R420*Dati!$N$6+SUM(V420:X420)&lt;K420,R420*Dati!$N$6,K420-SUM(V420:X420))</f>
        <v>0</v>
      </c>
      <c r="Z420" s="35">
        <f>IF($Q420*Dati!$Q$5+SUM(V420:Y420)&lt;$K420,$Q420*Dati!$Q$5,$K420-SUM(V420:Y420))</f>
        <v>0</v>
      </c>
      <c r="AA420" s="35">
        <f>IF($Q420*Dati!$P$5+SUM(V420:Z420)&lt;$K420,$Q420*Dati!$P$5,$K420-SUM(V420:Z420))</f>
        <v>0</v>
      </c>
      <c r="AB420" s="35">
        <f>IF($Q420*Dati!$O$5+SUM(V420:AA420)&lt;$K420,$Q420*Dati!$O$5,$K420-SUM(V420:AA420))</f>
        <v>0</v>
      </c>
      <c r="AC420" s="35">
        <f>IF($Q420*Dati!$N$5+SUM(V420:AB420)&lt;$K420,$Q420*Dati!$N$5,$K420-SUM(V420:AB420))</f>
        <v>0</v>
      </c>
      <c r="AD420" s="35">
        <f>IF($P420*Dati!$Q$4+SUM(V420:AC420)&lt;$K420,$P420*Dati!$Q$4,$K420-SUM(V420:AC420))</f>
        <v>0</v>
      </c>
      <c r="AE420" s="35">
        <f>IF($P420*Dati!$P$4+SUM(V420:AD420)&lt;$K420,$P420*Dati!$P$4,$K420-SUM(V420:AD420))</f>
        <v>0</v>
      </c>
      <c r="AF420" s="35">
        <f>IF($P420*Dati!$O$4+SUM(V420:AE420)&lt;$K420,$P420*Dati!$O$4,$K420-SUM(V420:AE420))</f>
        <v>0</v>
      </c>
      <c r="AG420" s="35">
        <f>IF($P420*Dati!$N$4+SUM(V420:AF420)&lt;$K420,$P420*Dati!$N$4,$K420-SUM(V420:AF420))</f>
        <v>0</v>
      </c>
      <c r="AH420" s="35">
        <f>IF($O420*Dati!$Q$3+SUM(V420:AG420)&lt;$K420,$O420*Dati!$Q$3,$K420-SUM(V420:AG420))</f>
        <v>0</v>
      </c>
      <c r="AI420" s="35">
        <f>IF($O420*Dati!$P$3+SUM(V420:AH420)&lt;$K420,$O420*Dati!$P$3,$K420-SUM(V420:AH420))</f>
        <v>0</v>
      </c>
      <c r="AJ420" s="35">
        <f>IF($O420*Dati!$O$3+SUM(V420:AI420)&lt;$K420,$O420*Dati!$O$3,$K420-SUM(V420:AI420))</f>
        <v>0</v>
      </c>
      <c r="AK420" s="35">
        <f>IF($O420*Dati!$N$3+SUM(V420:AJ420)&lt;$K420,$O420*Dati!$N$3,$K420-SUM(V420:AJ420))</f>
        <v>0</v>
      </c>
      <c r="AL420" s="35">
        <f t="shared" si="153"/>
        <v>240</v>
      </c>
      <c r="AM420" s="3">
        <f>(V420*Dati!$U$6+W420*Dati!$T$6+X420*Dati!$S$6+Y420*Dati!$R$6)+(Z420*Dati!$U$5+AA420*Dati!$T$5+AB420*Dati!$S$5+AC420*Dati!$R$5)+(AD420*Dati!$U$4+AE420*Dati!$T$4+AF420*Dati!$S$4+AG420*Dati!$R$4)+(AH420*Dati!$U$3+AI420*Dati!$T$3+AJ420*Dati!$S$3+AK420*Dati!$R$3)</f>
        <v>91380</v>
      </c>
      <c r="AN420" s="34">
        <f t="shared" si="154"/>
        <v>1</v>
      </c>
      <c r="AO420" s="34">
        <f t="shared" si="155"/>
        <v>0</v>
      </c>
      <c r="AP420" s="34">
        <f t="shared" si="156"/>
        <v>0</v>
      </c>
      <c r="AQ420" s="34">
        <f t="shared" si="157"/>
        <v>0</v>
      </c>
      <c r="AR420" s="6">
        <f>AN420*Dati!$B$21+AO420*Dati!$B$22+AP420*Dati!$B$23+AQ420*Dati!$B$24</f>
        <v>2000</v>
      </c>
    </row>
    <row r="421" spans="1:44" x14ac:dyDescent="0.25">
      <c r="A421" s="49"/>
      <c r="B421" s="11">
        <f t="shared" si="170"/>
        <v>419</v>
      </c>
      <c r="C421" s="3">
        <f t="shared" si="171"/>
        <v>10064334.700000042</v>
      </c>
      <c r="D421" s="3">
        <f t="shared" si="172"/>
        <v>41380</v>
      </c>
      <c r="E421" s="3">
        <f>IF(D421&gt;0,(IF(D421&lt;Dati!$B$46,D421*Dati!$B$47,Dati!$B$46*Dati!$B$47)+IF(IF(D421-Dati!$B$46&gt;0,D421-Dati!$B$46,0)&lt;(Dati!$C$46-Dati!$B$46),IF(D421-Dati!$B$46&gt;0,D421-Dati!$B$46,0)*Dati!$C$47,(Dati!$C$46-Dati!$B$46)*Dati!$C$47)+IF(IF(D421-Dati!$C$46&gt;0,D421-Dati!$C$46,0)&lt;(Dati!$D$46-Dati!$C$46),IF(D421-Dati!$C$46&gt;0,D421-Dati!$C$46,0)*Dati!$D$47,(Dati!$D$46-Dati!$C$46)*Dati!$D$47)+IF(IF(D421-Dati!$D$46&gt;0,D421-Dati!$D$46,0)&lt;(Dati!$E$46-Dati!$D$46),IF(D421-Dati!$D$46&gt;0,D421-Dati!$D$46,0)*Dati!$E$47,(Dati!$E$46-Dati!$D$46)*Dati!$E$47)+IF(D421-Dati!$E$46&gt;0,D421-Dati!$E$46,0)*Dati!$F$47),0)</f>
        <v>17224.233333333334</v>
      </c>
      <c r="F421" s="3">
        <f t="shared" si="165"/>
        <v>24155.766666666666</v>
      </c>
      <c r="G421" s="39">
        <f t="shared" ref="G421:J421" si="239">G420</f>
        <v>1</v>
      </c>
      <c r="H421" s="39">
        <f t="shared" si="239"/>
        <v>0</v>
      </c>
      <c r="I421" s="39">
        <f t="shared" si="239"/>
        <v>0</v>
      </c>
      <c r="J421" s="39">
        <f t="shared" si="239"/>
        <v>0</v>
      </c>
      <c r="K421" s="37">
        <f>G421*Dati!$F$9+H421*Dati!$F$10+I421*Dati!$F$11+Simulazione!J421*Dati!$F$12</f>
        <v>450</v>
      </c>
      <c r="L421" s="37">
        <f>G421*Dati!$H$9+H421*Dati!$H$10+I421*Dati!$H$11+Simulazione!J421*Dati!$H$12</f>
        <v>1</v>
      </c>
      <c r="M421" s="9">
        <f>G421*Dati!$E$9+H421*Dati!$E$10+I421*Dati!$E$11+Simulazione!J421*Dati!$E$12</f>
        <v>8000</v>
      </c>
      <c r="N421" s="9">
        <f>IF(G421-G420=0,0,(G421-G420)*Dati!$J$9)+IF(H421-H420=0,0,(H421-H420)*Dati!$J$10)+IF(I421-I420=0,0,(I421-I420)*Dati!$J$11)+IF(J421-J420=0,0,(J421-J420)*Dati!$J$12)</f>
        <v>0</v>
      </c>
      <c r="O421" s="34">
        <f t="shared" ref="O421:R421" si="240">O420</f>
        <v>0</v>
      </c>
      <c r="P421" s="34">
        <f t="shared" si="240"/>
        <v>0</v>
      </c>
      <c r="Q421" s="34">
        <f t="shared" si="240"/>
        <v>0</v>
      </c>
      <c r="R421" s="34">
        <f t="shared" si="240"/>
        <v>1</v>
      </c>
      <c r="S421" s="40">
        <f t="shared" si="168"/>
        <v>1</v>
      </c>
      <c r="T421" s="43">
        <f t="shared" si="169"/>
        <v>1</v>
      </c>
      <c r="U421" s="3">
        <f>O421*Dati!$B$3+Simulazione!P421*Dati!$B$4+Simulazione!Q421*Dati!$B$5+Simulazione!R421*Dati!$B$6</f>
        <v>40000</v>
      </c>
      <c r="V421" s="35">
        <f>IF(R421*Dati!$Q$6&lt;K421,R421*Dati!$Q$6,K421)</f>
        <v>108</v>
      </c>
      <c r="W421" s="35">
        <f>IF(R421*Dati!$P$6+SUM(V421:V421)&lt;K421,R421*Dati!$P$6,K421-SUM(V421:V421))</f>
        <v>132</v>
      </c>
      <c r="X421" s="35">
        <f>IF(R421*Dati!$O$6+SUM(V421:W421)&lt;K421,R421*Dati!$O$6,K421-SUM(V421:W421))</f>
        <v>0</v>
      </c>
      <c r="Y421" s="35">
        <f>IF(R421*Dati!$N$6+SUM(V421:X421)&lt;K421,R421*Dati!$N$6,K421-SUM(V421:X421))</f>
        <v>0</v>
      </c>
      <c r="Z421" s="35">
        <f>IF($Q421*Dati!$Q$5+SUM(V421:Y421)&lt;$K421,$Q421*Dati!$Q$5,$K421-SUM(V421:Y421))</f>
        <v>0</v>
      </c>
      <c r="AA421" s="35">
        <f>IF($Q421*Dati!$P$5+SUM(V421:Z421)&lt;$K421,$Q421*Dati!$P$5,$K421-SUM(V421:Z421))</f>
        <v>0</v>
      </c>
      <c r="AB421" s="35">
        <f>IF($Q421*Dati!$O$5+SUM(V421:AA421)&lt;$K421,$Q421*Dati!$O$5,$K421-SUM(V421:AA421))</f>
        <v>0</v>
      </c>
      <c r="AC421" s="35">
        <f>IF($Q421*Dati!$N$5+SUM(V421:AB421)&lt;$K421,$Q421*Dati!$N$5,$K421-SUM(V421:AB421))</f>
        <v>0</v>
      </c>
      <c r="AD421" s="35">
        <f>IF($P421*Dati!$Q$4+SUM(V421:AC421)&lt;$K421,$P421*Dati!$Q$4,$K421-SUM(V421:AC421))</f>
        <v>0</v>
      </c>
      <c r="AE421" s="35">
        <f>IF($P421*Dati!$P$4+SUM(V421:AD421)&lt;$K421,$P421*Dati!$P$4,$K421-SUM(V421:AD421))</f>
        <v>0</v>
      </c>
      <c r="AF421" s="35">
        <f>IF($P421*Dati!$O$4+SUM(V421:AE421)&lt;$K421,$P421*Dati!$O$4,$K421-SUM(V421:AE421))</f>
        <v>0</v>
      </c>
      <c r="AG421" s="35">
        <f>IF($P421*Dati!$N$4+SUM(V421:AF421)&lt;$K421,$P421*Dati!$N$4,$K421-SUM(V421:AF421))</f>
        <v>0</v>
      </c>
      <c r="AH421" s="35">
        <f>IF($O421*Dati!$Q$3+SUM(V421:AG421)&lt;$K421,$O421*Dati!$Q$3,$K421-SUM(V421:AG421))</f>
        <v>0</v>
      </c>
      <c r="AI421" s="35">
        <f>IF($O421*Dati!$P$3+SUM(V421:AH421)&lt;$K421,$O421*Dati!$P$3,$K421-SUM(V421:AH421))</f>
        <v>0</v>
      </c>
      <c r="AJ421" s="35">
        <f>IF($O421*Dati!$O$3+SUM(V421:AI421)&lt;$K421,$O421*Dati!$O$3,$K421-SUM(V421:AI421))</f>
        <v>0</v>
      </c>
      <c r="AK421" s="35">
        <f>IF($O421*Dati!$N$3+SUM(V421:AJ421)&lt;$K421,$O421*Dati!$N$3,$K421-SUM(V421:AJ421))</f>
        <v>0</v>
      </c>
      <c r="AL421" s="35">
        <f t="shared" si="153"/>
        <v>240</v>
      </c>
      <c r="AM421" s="3">
        <f>(V421*Dati!$U$6+W421*Dati!$T$6+X421*Dati!$S$6+Y421*Dati!$R$6)+(Z421*Dati!$U$5+AA421*Dati!$T$5+AB421*Dati!$S$5+AC421*Dati!$R$5)+(AD421*Dati!$U$4+AE421*Dati!$T$4+AF421*Dati!$S$4+AG421*Dati!$R$4)+(AH421*Dati!$U$3+AI421*Dati!$T$3+AJ421*Dati!$S$3+AK421*Dati!$R$3)</f>
        <v>91380</v>
      </c>
      <c r="AN421" s="34">
        <f t="shared" si="154"/>
        <v>1</v>
      </c>
      <c r="AO421" s="34">
        <f t="shared" si="155"/>
        <v>0</v>
      </c>
      <c r="AP421" s="34">
        <f t="shared" si="156"/>
        <v>0</v>
      </c>
      <c r="AQ421" s="34">
        <f t="shared" si="157"/>
        <v>0</v>
      </c>
      <c r="AR421" s="6">
        <f>AN421*Dati!$B$21+AO421*Dati!$B$22+AP421*Dati!$B$23+AQ421*Dati!$B$24</f>
        <v>2000</v>
      </c>
    </row>
    <row r="422" spans="1:44" x14ac:dyDescent="0.25">
      <c r="A422" s="50"/>
      <c r="B422" s="11">
        <f t="shared" si="170"/>
        <v>420</v>
      </c>
      <c r="C422" s="3">
        <f t="shared" si="171"/>
        <v>10088490.46666671</v>
      </c>
      <c r="D422" s="3">
        <f t="shared" si="172"/>
        <v>41380</v>
      </c>
      <c r="E422" s="3">
        <f>IF(D422&gt;0,(IF(D422&lt;Dati!$B$46,D422*Dati!$B$47,Dati!$B$46*Dati!$B$47)+IF(IF(D422-Dati!$B$46&gt;0,D422-Dati!$B$46,0)&lt;(Dati!$C$46-Dati!$B$46),IF(D422-Dati!$B$46&gt;0,D422-Dati!$B$46,0)*Dati!$C$47,(Dati!$C$46-Dati!$B$46)*Dati!$C$47)+IF(IF(D422-Dati!$C$46&gt;0,D422-Dati!$C$46,0)&lt;(Dati!$D$46-Dati!$C$46),IF(D422-Dati!$C$46&gt;0,D422-Dati!$C$46,0)*Dati!$D$47,(Dati!$D$46-Dati!$C$46)*Dati!$D$47)+IF(IF(D422-Dati!$D$46&gt;0,D422-Dati!$D$46,0)&lt;(Dati!$E$46-Dati!$D$46),IF(D422-Dati!$D$46&gt;0,D422-Dati!$D$46,0)*Dati!$E$47,(Dati!$E$46-Dati!$D$46)*Dati!$E$47)+IF(D422-Dati!$E$46&gt;0,D422-Dati!$E$46,0)*Dati!$F$47),0)</f>
        <v>17224.233333333334</v>
      </c>
      <c r="F422" s="3">
        <f t="shared" si="165"/>
        <v>24155.766666666666</v>
      </c>
      <c r="G422" s="39">
        <f t="shared" ref="G422:J422" si="241">G421</f>
        <v>1</v>
      </c>
      <c r="H422" s="39">
        <f t="shared" si="241"/>
        <v>0</v>
      </c>
      <c r="I422" s="39">
        <f t="shared" si="241"/>
        <v>0</v>
      </c>
      <c r="J422" s="39">
        <f t="shared" si="241"/>
        <v>0</v>
      </c>
      <c r="K422" s="37">
        <f>G422*Dati!$F$9+H422*Dati!$F$10+I422*Dati!$F$11+Simulazione!J422*Dati!$F$12</f>
        <v>450</v>
      </c>
      <c r="L422" s="37">
        <f>G422*Dati!$H$9+H422*Dati!$H$10+I422*Dati!$H$11+Simulazione!J422*Dati!$H$12</f>
        <v>1</v>
      </c>
      <c r="M422" s="9">
        <f>G422*Dati!$E$9+H422*Dati!$E$10+I422*Dati!$E$11+Simulazione!J422*Dati!$E$12</f>
        <v>8000</v>
      </c>
      <c r="N422" s="9">
        <f>IF(G422-G421=0,0,(G422-G421)*Dati!$J$9)+IF(H422-H421=0,0,(H422-H421)*Dati!$J$10)+IF(I422-I421=0,0,(I422-I421)*Dati!$J$11)+IF(J422-J421=0,0,(J422-J421)*Dati!$J$12)</f>
        <v>0</v>
      </c>
      <c r="O422" s="34">
        <f t="shared" ref="O422:R422" si="242">O421</f>
        <v>0</v>
      </c>
      <c r="P422" s="34">
        <f t="shared" si="242"/>
        <v>0</v>
      </c>
      <c r="Q422" s="34">
        <f t="shared" si="242"/>
        <v>0</v>
      </c>
      <c r="R422" s="34">
        <f t="shared" si="242"/>
        <v>1</v>
      </c>
      <c r="S422" s="40">
        <f t="shared" si="168"/>
        <v>1</v>
      </c>
      <c r="T422" s="43">
        <f t="shared" si="169"/>
        <v>1</v>
      </c>
      <c r="U422" s="3">
        <f>O422*Dati!$B$3+Simulazione!P422*Dati!$B$4+Simulazione!Q422*Dati!$B$5+Simulazione!R422*Dati!$B$6</f>
        <v>40000</v>
      </c>
      <c r="V422" s="35">
        <f>IF(R422*Dati!$Q$6&lt;K422,R422*Dati!$Q$6,K422)</f>
        <v>108</v>
      </c>
      <c r="W422" s="35">
        <f>IF(R422*Dati!$P$6+SUM(V422:V422)&lt;K422,R422*Dati!$P$6,K422-SUM(V422:V422))</f>
        <v>132</v>
      </c>
      <c r="X422" s="35">
        <f>IF(R422*Dati!$O$6+SUM(V422:W422)&lt;K422,R422*Dati!$O$6,K422-SUM(V422:W422))</f>
        <v>0</v>
      </c>
      <c r="Y422" s="35">
        <f>IF(R422*Dati!$N$6+SUM(V422:X422)&lt;K422,R422*Dati!$N$6,K422-SUM(V422:X422))</f>
        <v>0</v>
      </c>
      <c r="Z422" s="35">
        <f>IF($Q422*Dati!$Q$5+SUM(V422:Y422)&lt;$K422,$Q422*Dati!$Q$5,$K422-SUM(V422:Y422))</f>
        <v>0</v>
      </c>
      <c r="AA422" s="35">
        <f>IF($Q422*Dati!$P$5+SUM(V422:Z422)&lt;$K422,$Q422*Dati!$P$5,$K422-SUM(V422:Z422))</f>
        <v>0</v>
      </c>
      <c r="AB422" s="35">
        <f>IF($Q422*Dati!$O$5+SUM(V422:AA422)&lt;$K422,$Q422*Dati!$O$5,$K422-SUM(V422:AA422))</f>
        <v>0</v>
      </c>
      <c r="AC422" s="35">
        <f>IF($Q422*Dati!$N$5+SUM(V422:AB422)&lt;$K422,$Q422*Dati!$N$5,$K422-SUM(V422:AB422))</f>
        <v>0</v>
      </c>
      <c r="AD422" s="35">
        <f>IF($P422*Dati!$Q$4+SUM(V422:AC422)&lt;$K422,$P422*Dati!$Q$4,$K422-SUM(V422:AC422))</f>
        <v>0</v>
      </c>
      <c r="AE422" s="35">
        <f>IF($P422*Dati!$P$4+SUM(V422:AD422)&lt;$K422,$P422*Dati!$P$4,$K422-SUM(V422:AD422))</f>
        <v>0</v>
      </c>
      <c r="AF422" s="35">
        <f>IF($P422*Dati!$O$4+SUM(V422:AE422)&lt;$K422,$P422*Dati!$O$4,$K422-SUM(V422:AE422))</f>
        <v>0</v>
      </c>
      <c r="AG422" s="35">
        <f>IF($P422*Dati!$N$4+SUM(V422:AF422)&lt;$K422,$P422*Dati!$N$4,$K422-SUM(V422:AF422))</f>
        <v>0</v>
      </c>
      <c r="AH422" s="35">
        <f>IF($O422*Dati!$Q$3+SUM(V422:AG422)&lt;$K422,$O422*Dati!$Q$3,$K422-SUM(V422:AG422))</f>
        <v>0</v>
      </c>
      <c r="AI422" s="35">
        <f>IF($O422*Dati!$P$3+SUM(V422:AH422)&lt;$K422,$O422*Dati!$P$3,$K422-SUM(V422:AH422))</f>
        <v>0</v>
      </c>
      <c r="AJ422" s="35">
        <f>IF($O422*Dati!$O$3+SUM(V422:AI422)&lt;$K422,$O422*Dati!$O$3,$K422-SUM(V422:AI422))</f>
        <v>0</v>
      </c>
      <c r="AK422" s="35">
        <f>IF($O422*Dati!$N$3+SUM(V422:AJ422)&lt;$K422,$O422*Dati!$N$3,$K422-SUM(V422:AJ422))</f>
        <v>0</v>
      </c>
      <c r="AL422" s="35">
        <f t="shared" si="153"/>
        <v>240</v>
      </c>
      <c r="AM422" s="3">
        <f>(V422*Dati!$U$6+W422*Dati!$T$6+X422*Dati!$S$6+Y422*Dati!$R$6)+(Z422*Dati!$U$5+AA422*Dati!$T$5+AB422*Dati!$S$5+AC422*Dati!$R$5)+(AD422*Dati!$U$4+AE422*Dati!$T$4+AF422*Dati!$S$4+AG422*Dati!$R$4)+(AH422*Dati!$U$3+AI422*Dati!$T$3+AJ422*Dati!$S$3+AK422*Dati!$R$3)</f>
        <v>91380</v>
      </c>
      <c r="AN422" s="34">
        <f t="shared" si="154"/>
        <v>1</v>
      </c>
      <c r="AO422" s="34">
        <f t="shared" si="155"/>
        <v>0</v>
      </c>
      <c r="AP422" s="34">
        <f t="shared" si="156"/>
        <v>0</v>
      </c>
      <c r="AQ422" s="34">
        <f t="shared" si="157"/>
        <v>0</v>
      </c>
      <c r="AR422" s="6">
        <f>AN422*Dati!$B$21+AO422*Dati!$B$22+AP422*Dati!$B$23+AQ422*Dati!$B$24</f>
        <v>2000</v>
      </c>
    </row>
    <row r="423" spans="1:44" ht="15" customHeight="1" x14ac:dyDescent="0.25">
      <c r="A423" s="48">
        <f t="shared" ref="A423" si="243">A411+1</f>
        <v>36</v>
      </c>
      <c r="B423" s="11">
        <f t="shared" si="170"/>
        <v>421</v>
      </c>
      <c r="C423" s="3">
        <f t="shared" si="171"/>
        <v>10112646.233333377</v>
      </c>
      <c r="D423" s="3">
        <f t="shared" si="172"/>
        <v>41380</v>
      </c>
      <c r="E423" s="3">
        <f>IF(D423&gt;0,(IF(D423&lt;Dati!$B$46,D423*Dati!$B$47,Dati!$B$46*Dati!$B$47)+IF(IF(D423-Dati!$B$46&gt;0,D423-Dati!$B$46,0)&lt;(Dati!$C$46-Dati!$B$46),IF(D423-Dati!$B$46&gt;0,D423-Dati!$B$46,0)*Dati!$C$47,(Dati!$C$46-Dati!$B$46)*Dati!$C$47)+IF(IF(D423-Dati!$C$46&gt;0,D423-Dati!$C$46,0)&lt;(Dati!$D$46-Dati!$C$46),IF(D423-Dati!$C$46&gt;0,D423-Dati!$C$46,0)*Dati!$D$47,(Dati!$D$46-Dati!$C$46)*Dati!$D$47)+IF(IF(D423-Dati!$D$46&gt;0,D423-Dati!$D$46,0)&lt;(Dati!$E$46-Dati!$D$46),IF(D423-Dati!$D$46&gt;0,D423-Dati!$D$46,0)*Dati!$E$47,(Dati!$E$46-Dati!$D$46)*Dati!$E$47)+IF(D423-Dati!$E$46&gt;0,D423-Dati!$E$46,0)*Dati!$F$47),0)</f>
        <v>17224.233333333334</v>
      </c>
      <c r="F423" s="3">
        <f t="shared" si="165"/>
        <v>24155.766666666666</v>
      </c>
      <c r="G423" s="39">
        <f t="shared" ref="G423:J423" si="244">G422</f>
        <v>1</v>
      </c>
      <c r="H423" s="39">
        <f t="shared" si="244"/>
        <v>0</v>
      </c>
      <c r="I423" s="39">
        <f t="shared" si="244"/>
        <v>0</v>
      </c>
      <c r="J423" s="39">
        <f t="shared" si="244"/>
        <v>0</v>
      </c>
      <c r="K423" s="37">
        <f>G423*Dati!$F$9+H423*Dati!$F$10+I423*Dati!$F$11+Simulazione!J423*Dati!$F$12</f>
        <v>450</v>
      </c>
      <c r="L423" s="37">
        <f>G423*Dati!$H$9+H423*Dati!$H$10+I423*Dati!$H$11+Simulazione!J423*Dati!$H$12</f>
        <v>1</v>
      </c>
      <c r="M423" s="9">
        <f>G423*Dati!$E$9+H423*Dati!$E$10+I423*Dati!$E$11+Simulazione!J423*Dati!$E$12</f>
        <v>8000</v>
      </c>
      <c r="N423" s="9">
        <f>IF(G423-G422=0,0,(G423-G422)*Dati!$J$9)+IF(H423-H422=0,0,(H423-H422)*Dati!$J$10)+IF(I423-I422=0,0,(I423-I422)*Dati!$J$11)+IF(J423-J422=0,0,(J423-J422)*Dati!$J$12)</f>
        <v>0</v>
      </c>
      <c r="O423" s="34">
        <f t="shared" ref="O423:R423" si="245">O422</f>
        <v>0</v>
      </c>
      <c r="P423" s="34">
        <f t="shared" si="245"/>
        <v>0</v>
      </c>
      <c r="Q423" s="34">
        <f t="shared" si="245"/>
        <v>0</v>
      </c>
      <c r="R423" s="34">
        <f t="shared" si="245"/>
        <v>1</v>
      </c>
      <c r="S423" s="40">
        <f t="shared" si="168"/>
        <v>1</v>
      </c>
      <c r="T423" s="43">
        <f t="shared" si="169"/>
        <v>1</v>
      </c>
      <c r="U423" s="3">
        <f>O423*Dati!$B$3+Simulazione!P423*Dati!$B$4+Simulazione!Q423*Dati!$B$5+Simulazione!R423*Dati!$B$6</f>
        <v>40000</v>
      </c>
      <c r="V423" s="35">
        <f>IF(R423*Dati!$Q$6&lt;K423,R423*Dati!$Q$6,K423)</f>
        <v>108</v>
      </c>
      <c r="W423" s="35">
        <f>IF(R423*Dati!$P$6+SUM(V423:V423)&lt;K423,R423*Dati!$P$6,K423-SUM(V423:V423))</f>
        <v>132</v>
      </c>
      <c r="X423" s="35">
        <f>IF(R423*Dati!$O$6+SUM(V423:W423)&lt;K423,R423*Dati!$O$6,K423-SUM(V423:W423))</f>
        <v>0</v>
      </c>
      <c r="Y423" s="35">
        <f>IF(R423*Dati!$N$6+SUM(V423:X423)&lt;K423,R423*Dati!$N$6,K423-SUM(V423:X423))</f>
        <v>0</v>
      </c>
      <c r="Z423" s="35">
        <f>IF($Q423*Dati!$Q$5+SUM(V423:Y423)&lt;$K423,$Q423*Dati!$Q$5,$K423-SUM(V423:Y423))</f>
        <v>0</v>
      </c>
      <c r="AA423" s="35">
        <f>IF($Q423*Dati!$P$5+SUM(V423:Z423)&lt;$K423,$Q423*Dati!$P$5,$K423-SUM(V423:Z423))</f>
        <v>0</v>
      </c>
      <c r="AB423" s="35">
        <f>IF($Q423*Dati!$O$5+SUM(V423:AA423)&lt;$K423,$Q423*Dati!$O$5,$K423-SUM(V423:AA423))</f>
        <v>0</v>
      </c>
      <c r="AC423" s="35">
        <f>IF($Q423*Dati!$N$5+SUM(V423:AB423)&lt;$K423,$Q423*Dati!$N$5,$K423-SUM(V423:AB423))</f>
        <v>0</v>
      </c>
      <c r="AD423" s="35">
        <f>IF($P423*Dati!$Q$4+SUM(V423:AC423)&lt;$K423,$P423*Dati!$Q$4,$K423-SUM(V423:AC423))</f>
        <v>0</v>
      </c>
      <c r="AE423" s="35">
        <f>IF($P423*Dati!$P$4+SUM(V423:AD423)&lt;$K423,$P423*Dati!$P$4,$K423-SUM(V423:AD423))</f>
        <v>0</v>
      </c>
      <c r="AF423" s="35">
        <f>IF($P423*Dati!$O$4+SUM(V423:AE423)&lt;$K423,$P423*Dati!$O$4,$K423-SUM(V423:AE423))</f>
        <v>0</v>
      </c>
      <c r="AG423" s="35">
        <f>IF($P423*Dati!$N$4+SUM(V423:AF423)&lt;$K423,$P423*Dati!$N$4,$K423-SUM(V423:AF423))</f>
        <v>0</v>
      </c>
      <c r="AH423" s="35">
        <f>IF($O423*Dati!$Q$3+SUM(V423:AG423)&lt;$K423,$O423*Dati!$Q$3,$K423-SUM(V423:AG423))</f>
        <v>0</v>
      </c>
      <c r="AI423" s="35">
        <f>IF($O423*Dati!$P$3+SUM(V423:AH423)&lt;$K423,$O423*Dati!$P$3,$K423-SUM(V423:AH423))</f>
        <v>0</v>
      </c>
      <c r="AJ423" s="35">
        <f>IF($O423*Dati!$O$3+SUM(V423:AI423)&lt;$K423,$O423*Dati!$O$3,$K423-SUM(V423:AI423))</f>
        <v>0</v>
      </c>
      <c r="AK423" s="35">
        <f>IF($O423*Dati!$N$3+SUM(V423:AJ423)&lt;$K423,$O423*Dati!$N$3,$K423-SUM(V423:AJ423))</f>
        <v>0</v>
      </c>
      <c r="AL423" s="35">
        <f t="shared" si="153"/>
        <v>240</v>
      </c>
      <c r="AM423" s="3">
        <f>(V423*Dati!$U$6+W423*Dati!$T$6+X423*Dati!$S$6+Y423*Dati!$R$6)+(Z423*Dati!$U$5+AA423*Dati!$T$5+AB423*Dati!$S$5+AC423*Dati!$R$5)+(AD423*Dati!$U$4+AE423*Dati!$T$4+AF423*Dati!$S$4+AG423*Dati!$R$4)+(AH423*Dati!$U$3+AI423*Dati!$T$3+AJ423*Dati!$S$3+AK423*Dati!$R$3)</f>
        <v>91380</v>
      </c>
      <c r="AN423" s="34">
        <f t="shared" si="154"/>
        <v>1</v>
      </c>
      <c r="AO423" s="34">
        <f t="shared" si="155"/>
        <v>0</v>
      </c>
      <c r="AP423" s="34">
        <f t="shared" si="156"/>
        <v>0</v>
      </c>
      <c r="AQ423" s="34">
        <f t="shared" si="157"/>
        <v>0</v>
      </c>
      <c r="AR423" s="6">
        <f>AN423*Dati!$B$21+AO423*Dati!$B$22+AP423*Dati!$B$23+AQ423*Dati!$B$24</f>
        <v>2000</v>
      </c>
    </row>
    <row r="424" spans="1:44" x14ac:dyDescent="0.25">
      <c r="A424" s="49"/>
      <c r="B424" s="11">
        <f t="shared" si="170"/>
        <v>422</v>
      </c>
      <c r="C424" s="3">
        <f t="shared" si="171"/>
        <v>10136802.000000045</v>
      </c>
      <c r="D424" s="3">
        <f t="shared" si="172"/>
        <v>41380</v>
      </c>
      <c r="E424" s="3">
        <f>IF(D424&gt;0,(IF(D424&lt;Dati!$B$46,D424*Dati!$B$47,Dati!$B$46*Dati!$B$47)+IF(IF(D424-Dati!$B$46&gt;0,D424-Dati!$B$46,0)&lt;(Dati!$C$46-Dati!$B$46),IF(D424-Dati!$B$46&gt;0,D424-Dati!$B$46,0)*Dati!$C$47,(Dati!$C$46-Dati!$B$46)*Dati!$C$47)+IF(IF(D424-Dati!$C$46&gt;0,D424-Dati!$C$46,0)&lt;(Dati!$D$46-Dati!$C$46),IF(D424-Dati!$C$46&gt;0,D424-Dati!$C$46,0)*Dati!$D$47,(Dati!$D$46-Dati!$C$46)*Dati!$D$47)+IF(IF(D424-Dati!$D$46&gt;0,D424-Dati!$D$46,0)&lt;(Dati!$E$46-Dati!$D$46),IF(D424-Dati!$D$46&gt;0,D424-Dati!$D$46,0)*Dati!$E$47,(Dati!$E$46-Dati!$D$46)*Dati!$E$47)+IF(D424-Dati!$E$46&gt;0,D424-Dati!$E$46,0)*Dati!$F$47),0)</f>
        <v>17224.233333333334</v>
      </c>
      <c r="F424" s="3">
        <f t="shared" si="165"/>
        <v>24155.766666666666</v>
      </c>
      <c r="G424" s="39">
        <f t="shared" ref="G424:J424" si="246">G423</f>
        <v>1</v>
      </c>
      <c r="H424" s="39">
        <f t="shared" si="246"/>
        <v>0</v>
      </c>
      <c r="I424" s="39">
        <f t="shared" si="246"/>
        <v>0</v>
      </c>
      <c r="J424" s="39">
        <f t="shared" si="246"/>
        <v>0</v>
      </c>
      <c r="K424" s="37">
        <f>G424*Dati!$F$9+H424*Dati!$F$10+I424*Dati!$F$11+Simulazione!J424*Dati!$F$12</f>
        <v>450</v>
      </c>
      <c r="L424" s="37">
        <f>G424*Dati!$H$9+H424*Dati!$H$10+I424*Dati!$H$11+Simulazione!J424*Dati!$H$12</f>
        <v>1</v>
      </c>
      <c r="M424" s="9">
        <f>G424*Dati!$E$9+H424*Dati!$E$10+I424*Dati!$E$11+Simulazione!J424*Dati!$E$12</f>
        <v>8000</v>
      </c>
      <c r="N424" s="9">
        <f>IF(G424-G423=0,0,(G424-G423)*Dati!$J$9)+IF(H424-H423=0,0,(H424-H423)*Dati!$J$10)+IF(I424-I423=0,0,(I424-I423)*Dati!$J$11)+IF(J424-J423=0,0,(J424-J423)*Dati!$J$12)</f>
        <v>0</v>
      </c>
      <c r="O424" s="34">
        <f t="shared" ref="O424:R424" si="247">O423</f>
        <v>0</v>
      </c>
      <c r="P424" s="34">
        <f t="shared" si="247"/>
        <v>0</v>
      </c>
      <c r="Q424" s="34">
        <f t="shared" si="247"/>
        <v>0</v>
      </c>
      <c r="R424" s="34">
        <f t="shared" si="247"/>
        <v>1</v>
      </c>
      <c r="S424" s="40">
        <f t="shared" si="168"/>
        <v>1</v>
      </c>
      <c r="T424" s="43">
        <f t="shared" si="169"/>
        <v>1</v>
      </c>
      <c r="U424" s="3">
        <f>O424*Dati!$B$3+Simulazione!P424*Dati!$B$4+Simulazione!Q424*Dati!$B$5+Simulazione!R424*Dati!$B$6</f>
        <v>40000</v>
      </c>
      <c r="V424" s="35">
        <f>IF(R424*Dati!$Q$6&lt;K424,R424*Dati!$Q$6,K424)</f>
        <v>108</v>
      </c>
      <c r="W424" s="35">
        <f>IF(R424*Dati!$P$6+SUM(V424:V424)&lt;K424,R424*Dati!$P$6,K424-SUM(V424:V424))</f>
        <v>132</v>
      </c>
      <c r="X424" s="35">
        <f>IF(R424*Dati!$O$6+SUM(V424:W424)&lt;K424,R424*Dati!$O$6,K424-SUM(V424:W424))</f>
        <v>0</v>
      </c>
      <c r="Y424" s="35">
        <f>IF(R424*Dati!$N$6+SUM(V424:X424)&lt;K424,R424*Dati!$N$6,K424-SUM(V424:X424))</f>
        <v>0</v>
      </c>
      <c r="Z424" s="35">
        <f>IF($Q424*Dati!$Q$5+SUM(V424:Y424)&lt;$K424,$Q424*Dati!$Q$5,$K424-SUM(V424:Y424))</f>
        <v>0</v>
      </c>
      <c r="AA424" s="35">
        <f>IF($Q424*Dati!$P$5+SUM(V424:Z424)&lt;$K424,$Q424*Dati!$P$5,$K424-SUM(V424:Z424))</f>
        <v>0</v>
      </c>
      <c r="AB424" s="35">
        <f>IF($Q424*Dati!$O$5+SUM(V424:AA424)&lt;$K424,$Q424*Dati!$O$5,$K424-SUM(V424:AA424))</f>
        <v>0</v>
      </c>
      <c r="AC424" s="35">
        <f>IF($Q424*Dati!$N$5+SUM(V424:AB424)&lt;$K424,$Q424*Dati!$N$5,$K424-SUM(V424:AB424))</f>
        <v>0</v>
      </c>
      <c r="AD424" s="35">
        <f>IF($P424*Dati!$Q$4+SUM(V424:AC424)&lt;$K424,$P424*Dati!$Q$4,$K424-SUM(V424:AC424))</f>
        <v>0</v>
      </c>
      <c r="AE424" s="35">
        <f>IF($P424*Dati!$P$4+SUM(V424:AD424)&lt;$K424,$P424*Dati!$P$4,$K424-SUM(V424:AD424))</f>
        <v>0</v>
      </c>
      <c r="AF424" s="35">
        <f>IF($P424*Dati!$O$4+SUM(V424:AE424)&lt;$K424,$P424*Dati!$O$4,$K424-SUM(V424:AE424))</f>
        <v>0</v>
      </c>
      <c r="AG424" s="35">
        <f>IF($P424*Dati!$N$4+SUM(V424:AF424)&lt;$K424,$P424*Dati!$N$4,$K424-SUM(V424:AF424))</f>
        <v>0</v>
      </c>
      <c r="AH424" s="35">
        <f>IF($O424*Dati!$Q$3+SUM(V424:AG424)&lt;$K424,$O424*Dati!$Q$3,$K424-SUM(V424:AG424))</f>
        <v>0</v>
      </c>
      <c r="AI424" s="35">
        <f>IF($O424*Dati!$P$3+SUM(V424:AH424)&lt;$K424,$O424*Dati!$P$3,$K424-SUM(V424:AH424))</f>
        <v>0</v>
      </c>
      <c r="AJ424" s="35">
        <f>IF($O424*Dati!$O$3+SUM(V424:AI424)&lt;$K424,$O424*Dati!$O$3,$K424-SUM(V424:AI424))</f>
        <v>0</v>
      </c>
      <c r="AK424" s="35">
        <f>IF($O424*Dati!$N$3+SUM(V424:AJ424)&lt;$K424,$O424*Dati!$N$3,$K424-SUM(V424:AJ424))</f>
        <v>0</v>
      </c>
      <c r="AL424" s="35">
        <f t="shared" si="153"/>
        <v>240</v>
      </c>
      <c r="AM424" s="3">
        <f>(V424*Dati!$U$6+W424*Dati!$T$6+X424*Dati!$S$6+Y424*Dati!$R$6)+(Z424*Dati!$U$5+AA424*Dati!$T$5+AB424*Dati!$S$5+AC424*Dati!$R$5)+(AD424*Dati!$U$4+AE424*Dati!$T$4+AF424*Dati!$S$4+AG424*Dati!$R$4)+(AH424*Dati!$U$3+AI424*Dati!$T$3+AJ424*Dati!$S$3+AK424*Dati!$R$3)</f>
        <v>91380</v>
      </c>
      <c r="AN424" s="34">
        <f t="shared" si="154"/>
        <v>1</v>
      </c>
      <c r="AO424" s="34">
        <f t="shared" si="155"/>
        <v>0</v>
      </c>
      <c r="AP424" s="34">
        <f t="shared" si="156"/>
        <v>0</v>
      </c>
      <c r="AQ424" s="34">
        <f t="shared" si="157"/>
        <v>0</v>
      </c>
      <c r="AR424" s="6">
        <f>AN424*Dati!$B$21+AO424*Dati!$B$22+AP424*Dati!$B$23+AQ424*Dati!$B$24</f>
        <v>2000</v>
      </c>
    </row>
    <row r="425" spans="1:44" x14ac:dyDescent="0.25">
      <c r="A425" s="49"/>
      <c r="B425" s="11">
        <f t="shared" si="170"/>
        <v>423</v>
      </c>
      <c r="C425" s="3">
        <f t="shared" si="171"/>
        <v>10160957.766666712</v>
      </c>
      <c r="D425" s="3">
        <f t="shared" si="172"/>
        <v>41380</v>
      </c>
      <c r="E425" s="3">
        <f>IF(D425&gt;0,(IF(D425&lt;Dati!$B$46,D425*Dati!$B$47,Dati!$B$46*Dati!$B$47)+IF(IF(D425-Dati!$B$46&gt;0,D425-Dati!$B$46,0)&lt;(Dati!$C$46-Dati!$B$46),IF(D425-Dati!$B$46&gt;0,D425-Dati!$B$46,0)*Dati!$C$47,(Dati!$C$46-Dati!$B$46)*Dati!$C$47)+IF(IF(D425-Dati!$C$46&gt;0,D425-Dati!$C$46,0)&lt;(Dati!$D$46-Dati!$C$46),IF(D425-Dati!$C$46&gt;0,D425-Dati!$C$46,0)*Dati!$D$47,(Dati!$D$46-Dati!$C$46)*Dati!$D$47)+IF(IF(D425-Dati!$D$46&gt;0,D425-Dati!$D$46,0)&lt;(Dati!$E$46-Dati!$D$46),IF(D425-Dati!$D$46&gt;0,D425-Dati!$D$46,0)*Dati!$E$47,(Dati!$E$46-Dati!$D$46)*Dati!$E$47)+IF(D425-Dati!$E$46&gt;0,D425-Dati!$E$46,0)*Dati!$F$47),0)</f>
        <v>17224.233333333334</v>
      </c>
      <c r="F425" s="3">
        <f t="shared" si="165"/>
        <v>24155.766666666666</v>
      </c>
      <c r="G425" s="39">
        <f t="shared" ref="G425:J425" si="248">G424</f>
        <v>1</v>
      </c>
      <c r="H425" s="39">
        <f t="shared" si="248"/>
        <v>0</v>
      </c>
      <c r="I425" s="39">
        <f t="shared" si="248"/>
        <v>0</v>
      </c>
      <c r="J425" s="39">
        <f t="shared" si="248"/>
        <v>0</v>
      </c>
      <c r="K425" s="37">
        <f>G425*Dati!$F$9+H425*Dati!$F$10+I425*Dati!$F$11+Simulazione!J425*Dati!$F$12</f>
        <v>450</v>
      </c>
      <c r="L425" s="37">
        <f>G425*Dati!$H$9+H425*Dati!$H$10+I425*Dati!$H$11+Simulazione!J425*Dati!$H$12</f>
        <v>1</v>
      </c>
      <c r="M425" s="9">
        <f>G425*Dati!$E$9+H425*Dati!$E$10+I425*Dati!$E$11+Simulazione!J425*Dati!$E$12</f>
        <v>8000</v>
      </c>
      <c r="N425" s="9">
        <f>IF(G425-G424=0,0,(G425-G424)*Dati!$J$9)+IF(H425-H424=0,0,(H425-H424)*Dati!$J$10)+IF(I425-I424=0,0,(I425-I424)*Dati!$J$11)+IF(J425-J424=0,0,(J425-J424)*Dati!$J$12)</f>
        <v>0</v>
      </c>
      <c r="O425" s="34">
        <f t="shared" ref="O425:R425" si="249">O424</f>
        <v>0</v>
      </c>
      <c r="P425" s="34">
        <f t="shared" si="249"/>
        <v>0</v>
      </c>
      <c r="Q425" s="34">
        <f t="shared" si="249"/>
        <v>0</v>
      </c>
      <c r="R425" s="34">
        <f t="shared" si="249"/>
        <v>1</v>
      </c>
      <c r="S425" s="40">
        <f t="shared" si="168"/>
        <v>1</v>
      </c>
      <c r="T425" s="43">
        <f t="shared" si="169"/>
        <v>1</v>
      </c>
      <c r="U425" s="3">
        <f>O425*Dati!$B$3+Simulazione!P425*Dati!$B$4+Simulazione!Q425*Dati!$B$5+Simulazione!R425*Dati!$B$6</f>
        <v>40000</v>
      </c>
      <c r="V425" s="35">
        <f>IF(R425*Dati!$Q$6&lt;K425,R425*Dati!$Q$6,K425)</f>
        <v>108</v>
      </c>
      <c r="W425" s="35">
        <f>IF(R425*Dati!$P$6+SUM(V425:V425)&lt;K425,R425*Dati!$P$6,K425-SUM(V425:V425))</f>
        <v>132</v>
      </c>
      <c r="X425" s="35">
        <f>IF(R425*Dati!$O$6+SUM(V425:W425)&lt;K425,R425*Dati!$O$6,K425-SUM(V425:W425))</f>
        <v>0</v>
      </c>
      <c r="Y425" s="35">
        <f>IF(R425*Dati!$N$6+SUM(V425:X425)&lt;K425,R425*Dati!$N$6,K425-SUM(V425:X425))</f>
        <v>0</v>
      </c>
      <c r="Z425" s="35">
        <f>IF($Q425*Dati!$Q$5+SUM(V425:Y425)&lt;$K425,$Q425*Dati!$Q$5,$K425-SUM(V425:Y425))</f>
        <v>0</v>
      </c>
      <c r="AA425" s="35">
        <f>IF($Q425*Dati!$P$5+SUM(V425:Z425)&lt;$K425,$Q425*Dati!$P$5,$K425-SUM(V425:Z425))</f>
        <v>0</v>
      </c>
      <c r="AB425" s="35">
        <f>IF($Q425*Dati!$O$5+SUM(V425:AA425)&lt;$K425,$Q425*Dati!$O$5,$K425-SUM(V425:AA425))</f>
        <v>0</v>
      </c>
      <c r="AC425" s="35">
        <f>IF($Q425*Dati!$N$5+SUM(V425:AB425)&lt;$K425,$Q425*Dati!$N$5,$K425-SUM(V425:AB425))</f>
        <v>0</v>
      </c>
      <c r="AD425" s="35">
        <f>IF($P425*Dati!$Q$4+SUM(V425:AC425)&lt;$K425,$P425*Dati!$Q$4,$K425-SUM(V425:AC425))</f>
        <v>0</v>
      </c>
      <c r="AE425" s="35">
        <f>IF($P425*Dati!$P$4+SUM(V425:AD425)&lt;$K425,$P425*Dati!$P$4,$K425-SUM(V425:AD425))</f>
        <v>0</v>
      </c>
      <c r="AF425" s="35">
        <f>IF($P425*Dati!$O$4+SUM(V425:AE425)&lt;$K425,$P425*Dati!$O$4,$K425-SUM(V425:AE425))</f>
        <v>0</v>
      </c>
      <c r="AG425" s="35">
        <f>IF($P425*Dati!$N$4+SUM(V425:AF425)&lt;$K425,$P425*Dati!$N$4,$K425-SUM(V425:AF425))</f>
        <v>0</v>
      </c>
      <c r="AH425" s="35">
        <f>IF($O425*Dati!$Q$3+SUM(V425:AG425)&lt;$K425,$O425*Dati!$Q$3,$K425-SUM(V425:AG425))</f>
        <v>0</v>
      </c>
      <c r="AI425" s="35">
        <f>IF($O425*Dati!$P$3+SUM(V425:AH425)&lt;$K425,$O425*Dati!$P$3,$K425-SUM(V425:AH425))</f>
        <v>0</v>
      </c>
      <c r="AJ425" s="35">
        <f>IF($O425*Dati!$O$3+SUM(V425:AI425)&lt;$K425,$O425*Dati!$O$3,$K425-SUM(V425:AI425))</f>
        <v>0</v>
      </c>
      <c r="AK425" s="35">
        <f>IF($O425*Dati!$N$3+SUM(V425:AJ425)&lt;$K425,$O425*Dati!$N$3,$K425-SUM(V425:AJ425))</f>
        <v>0</v>
      </c>
      <c r="AL425" s="35">
        <f t="shared" si="153"/>
        <v>240</v>
      </c>
      <c r="AM425" s="3">
        <f>(V425*Dati!$U$6+W425*Dati!$T$6+X425*Dati!$S$6+Y425*Dati!$R$6)+(Z425*Dati!$U$5+AA425*Dati!$T$5+AB425*Dati!$S$5+AC425*Dati!$R$5)+(AD425*Dati!$U$4+AE425*Dati!$T$4+AF425*Dati!$S$4+AG425*Dati!$R$4)+(AH425*Dati!$U$3+AI425*Dati!$T$3+AJ425*Dati!$S$3+AK425*Dati!$R$3)</f>
        <v>91380</v>
      </c>
      <c r="AN425" s="34">
        <f t="shared" si="154"/>
        <v>1</v>
      </c>
      <c r="AO425" s="34">
        <f t="shared" si="155"/>
        <v>0</v>
      </c>
      <c r="AP425" s="34">
        <f t="shared" si="156"/>
        <v>0</v>
      </c>
      <c r="AQ425" s="34">
        <f t="shared" si="157"/>
        <v>0</v>
      </c>
      <c r="AR425" s="6">
        <f>AN425*Dati!$B$21+AO425*Dati!$B$22+AP425*Dati!$B$23+AQ425*Dati!$B$24</f>
        <v>2000</v>
      </c>
    </row>
    <row r="426" spans="1:44" x14ac:dyDescent="0.25">
      <c r="A426" s="49"/>
      <c r="B426" s="11">
        <f t="shared" si="170"/>
        <v>424</v>
      </c>
      <c r="C426" s="3">
        <f t="shared" si="171"/>
        <v>10185113.53333338</v>
      </c>
      <c r="D426" s="3">
        <f t="shared" si="172"/>
        <v>41380</v>
      </c>
      <c r="E426" s="3">
        <f>IF(D426&gt;0,(IF(D426&lt;Dati!$B$46,D426*Dati!$B$47,Dati!$B$46*Dati!$B$47)+IF(IF(D426-Dati!$B$46&gt;0,D426-Dati!$B$46,0)&lt;(Dati!$C$46-Dati!$B$46),IF(D426-Dati!$B$46&gt;0,D426-Dati!$B$46,0)*Dati!$C$47,(Dati!$C$46-Dati!$B$46)*Dati!$C$47)+IF(IF(D426-Dati!$C$46&gt;0,D426-Dati!$C$46,0)&lt;(Dati!$D$46-Dati!$C$46),IF(D426-Dati!$C$46&gt;0,D426-Dati!$C$46,0)*Dati!$D$47,(Dati!$D$46-Dati!$C$46)*Dati!$D$47)+IF(IF(D426-Dati!$D$46&gt;0,D426-Dati!$D$46,0)&lt;(Dati!$E$46-Dati!$D$46),IF(D426-Dati!$D$46&gt;0,D426-Dati!$D$46,0)*Dati!$E$47,(Dati!$E$46-Dati!$D$46)*Dati!$E$47)+IF(D426-Dati!$E$46&gt;0,D426-Dati!$E$46,0)*Dati!$F$47),0)</f>
        <v>17224.233333333334</v>
      </c>
      <c r="F426" s="3">
        <f t="shared" si="165"/>
        <v>24155.766666666666</v>
      </c>
      <c r="G426" s="39">
        <f t="shared" ref="G426:J426" si="250">G425</f>
        <v>1</v>
      </c>
      <c r="H426" s="39">
        <f t="shared" si="250"/>
        <v>0</v>
      </c>
      <c r="I426" s="39">
        <f t="shared" si="250"/>
        <v>0</v>
      </c>
      <c r="J426" s="39">
        <f t="shared" si="250"/>
        <v>0</v>
      </c>
      <c r="K426" s="37">
        <f>G426*Dati!$F$9+H426*Dati!$F$10+I426*Dati!$F$11+Simulazione!J426*Dati!$F$12</f>
        <v>450</v>
      </c>
      <c r="L426" s="37">
        <f>G426*Dati!$H$9+H426*Dati!$H$10+I426*Dati!$H$11+Simulazione!J426*Dati!$H$12</f>
        <v>1</v>
      </c>
      <c r="M426" s="9">
        <f>G426*Dati!$E$9+H426*Dati!$E$10+I426*Dati!$E$11+Simulazione!J426*Dati!$E$12</f>
        <v>8000</v>
      </c>
      <c r="N426" s="9">
        <f>IF(G426-G425=0,0,(G426-G425)*Dati!$J$9)+IF(H426-H425=0,0,(H426-H425)*Dati!$J$10)+IF(I426-I425=0,0,(I426-I425)*Dati!$J$11)+IF(J426-J425=0,0,(J426-J425)*Dati!$J$12)</f>
        <v>0</v>
      </c>
      <c r="O426" s="34">
        <f t="shared" ref="O426:R426" si="251">O425</f>
        <v>0</v>
      </c>
      <c r="P426" s="34">
        <f t="shared" si="251"/>
        <v>0</v>
      </c>
      <c r="Q426" s="34">
        <f t="shared" si="251"/>
        <v>0</v>
      </c>
      <c r="R426" s="34">
        <f t="shared" si="251"/>
        <v>1</v>
      </c>
      <c r="S426" s="40">
        <f t="shared" si="168"/>
        <v>1</v>
      </c>
      <c r="T426" s="43">
        <f t="shared" si="169"/>
        <v>1</v>
      </c>
      <c r="U426" s="3">
        <f>O426*Dati!$B$3+Simulazione!P426*Dati!$B$4+Simulazione!Q426*Dati!$B$5+Simulazione!R426*Dati!$B$6</f>
        <v>40000</v>
      </c>
      <c r="V426" s="35">
        <f>IF(R426*Dati!$Q$6&lt;K426,R426*Dati!$Q$6,K426)</f>
        <v>108</v>
      </c>
      <c r="W426" s="35">
        <f>IF(R426*Dati!$P$6+SUM(V426:V426)&lt;K426,R426*Dati!$P$6,K426-SUM(V426:V426))</f>
        <v>132</v>
      </c>
      <c r="X426" s="35">
        <f>IF(R426*Dati!$O$6+SUM(V426:W426)&lt;K426,R426*Dati!$O$6,K426-SUM(V426:W426))</f>
        <v>0</v>
      </c>
      <c r="Y426" s="35">
        <f>IF(R426*Dati!$N$6+SUM(V426:X426)&lt;K426,R426*Dati!$N$6,K426-SUM(V426:X426))</f>
        <v>0</v>
      </c>
      <c r="Z426" s="35">
        <f>IF($Q426*Dati!$Q$5+SUM(V426:Y426)&lt;$K426,$Q426*Dati!$Q$5,$K426-SUM(V426:Y426))</f>
        <v>0</v>
      </c>
      <c r="AA426" s="35">
        <f>IF($Q426*Dati!$P$5+SUM(V426:Z426)&lt;$K426,$Q426*Dati!$P$5,$K426-SUM(V426:Z426))</f>
        <v>0</v>
      </c>
      <c r="AB426" s="35">
        <f>IF($Q426*Dati!$O$5+SUM(V426:AA426)&lt;$K426,$Q426*Dati!$O$5,$K426-SUM(V426:AA426))</f>
        <v>0</v>
      </c>
      <c r="AC426" s="35">
        <f>IF($Q426*Dati!$N$5+SUM(V426:AB426)&lt;$K426,$Q426*Dati!$N$5,$K426-SUM(V426:AB426))</f>
        <v>0</v>
      </c>
      <c r="AD426" s="35">
        <f>IF($P426*Dati!$Q$4+SUM(V426:AC426)&lt;$K426,$P426*Dati!$Q$4,$K426-SUM(V426:AC426))</f>
        <v>0</v>
      </c>
      <c r="AE426" s="35">
        <f>IF($P426*Dati!$P$4+SUM(V426:AD426)&lt;$K426,$P426*Dati!$P$4,$K426-SUM(V426:AD426))</f>
        <v>0</v>
      </c>
      <c r="AF426" s="35">
        <f>IF($P426*Dati!$O$4+SUM(V426:AE426)&lt;$K426,$P426*Dati!$O$4,$K426-SUM(V426:AE426))</f>
        <v>0</v>
      </c>
      <c r="AG426" s="35">
        <f>IF($P426*Dati!$N$4+SUM(V426:AF426)&lt;$K426,$P426*Dati!$N$4,$K426-SUM(V426:AF426))</f>
        <v>0</v>
      </c>
      <c r="AH426" s="35">
        <f>IF($O426*Dati!$Q$3+SUM(V426:AG426)&lt;$K426,$O426*Dati!$Q$3,$K426-SUM(V426:AG426))</f>
        <v>0</v>
      </c>
      <c r="AI426" s="35">
        <f>IF($O426*Dati!$P$3+SUM(V426:AH426)&lt;$K426,$O426*Dati!$P$3,$K426-SUM(V426:AH426))</f>
        <v>0</v>
      </c>
      <c r="AJ426" s="35">
        <f>IF($O426*Dati!$O$3+SUM(V426:AI426)&lt;$K426,$O426*Dati!$O$3,$K426-SUM(V426:AI426))</f>
        <v>0</v>
      </c>
      <c r="AK426" s="35">
        <f>IF($O426*Dati!$N$3+SUM(V426:AJ426)&lt;$K426,$O426*Dati!$N$3,$K426-SUM(V426:AJ426))</f>
        <v>0</v>
      </c>
      <c r="AL426" s="35">
        <f t="shared" si="153"/>
        <v>240</v>
      </c>
      <c r="AM426" s="3">
        <f>(V426*Dati!$U$6+W426*Dati!$T$6+X426*Dati!$S$6+Y426*Dati!$R$6)+(Z426*Dati!$U$5+AA426*Dati!$T$5+AB426*Dati!$S$5+AC426*Dati!$R$5)+(AD426*Dati!$U$4+AE426*Dati!$T$4+AF426*Dati!$S$4+AG426*Dati!$R$4)+(AH426*Dati!$U$3+AI426*Dati!$T$3+AJ426*Dati!$S$3+AK426*Dati!$R$3)</f>
        <v>91380</v>
      </c>
      <c r="AN426" s="34">
        <f t="shared" si="154"/>
        <v>1</v>
      </c>
      <c r="AO426" s="34">
        <f t="shared" si="155"/>
        <v>0</v>
      </c>
      <c r="AP426" s="34">
        <f t="shared" si="156"/>
        <v>0</v>
      </c>
      <c r="AQ426" s="34">
        <f t="shared" si="157"/>
        <v>0</v>
      </c>
      <c r="AR426" s="6">
        <f>AN426*Dati!$B$21+AO426*Dati!$B$22+AP426*Dati!$B$23+AQ426*Dati!$B$24</f>
        <v>2000</v>
      </c>
    </row>
    <row r="427" spans="1:44" x14ac:dyDescent="0.25">
      <c r="A427" s="49"/>
      <c r="B427" s="11">
        <f t="shared" si="170"/>
        <v>425</v>
      </c>
      <c r="C427" s="3">
        <f t="shared" si="171"/>
        <v>10209269.300000047</v>
      </c>
      <c r="D427" s="3">
        <f t="shared" si="172"/>
        <v>41380</v>
      </c>
      <c r="E427" s="3">
        <f>IF(D427&gt;0,(IF(D427&lt;Dati!$B$46,D427*Dati!$B$47,Dati!$B$46*Dati!$B$47)+IF(IF(D427-Dati!$B$46&gt;0,D427-Dati!$B$46,0)&lt;(Dati!$C$46-Dati!$B$46),IF(D427-Dati!$B$46&gt;0,D427-Dati!$B$46,0)*Dati!$C$47,(Dati!$C$46-Dati!$B$46)*Dati!$C$47)+IF(IF(D427-Dati!$C$46&gt;0,D427-Dati!$C$46,0)&lt;(Dati!$D$46-Dati!$C$46),IF(D427-Dati!$C$46&gt;0,D427-Dati!$C$46,0)*Dati!$D$47,(Dati!$D$46-Dati!$C$46)*Dati!$D$47)+IF(IF(D427-Dati!$D$46&gt;0,D427-Dati!$D$46,0)&lt;(Dati!$E$46-Dati!$D$46),IF(D427-Dati!$D$46&gt;0,D427-Dati!$D$46,0)*Dati!$E$47,(Dati!$E$46-Dati!$D$46)*Dati!$E$47)+IF(D427-Dati!$E$46&gt;0,D427-Dati!$E$46,0)*Dati!$F$47),0)</f>
        <v>17224.233333333334</v>
      </c>
      <c r="F427" s="3">
        <f t="shared" si="165"/>
        <v>24155.766666666666</v>
      </c>
      <c r="G427" s="39">
        <f t="shared" ref="G427:J427" si="252">G426</f>
        <v>1</v>
      </c>
      <c r="H427" s="39">
        <f t="shared" si="252"/>
        <v>0</v>
      </c>
      <c r="I427" s="39">
        <f t="shared" si="252"/>
        <v>0</v>
      </c>
      <c r="J427" s="39">
        <f t="shared" si="252"/>
        <v>0</v>
      </c>
      <c r="K427" s="37">
        <f>G427*Dati!$F$9+H427*Dati!$F$10+I427*Dati!$F$11+Simulazione!J427*Dati!$F$12</f>
        <v>450</v>
      </c>
      <c r="L427" s="37">
        <f>G427*Dati!$H$9+H427*Dati!$H$10+I427*Dati!$H$11+Simulazione!J427*Dati!$H$12</f>
        <v>1</v>
      </c>
      <c r="M427" s="9">
        <f>G427*Dati!$E$9+H427*Dati!$E$10+I427*Dati!$E$11+Simulazione!J427*Dati!$E$12</f>
        <v>8000</v>
      </c>
      <c r="N427" s="9">
        <f>IF(G427-G426=0,0,(G427-G426)*Dati!$J$9)+IF(H427-H426=0,0,(H427-H426)*Dati!$J$10)+IF(I427-I426=0,0,(I427-I426)*Dati!$J$11)+IF(J427-J426=0,0,(J427-J426)*Dati!$J$12)</f>
        <v>0</v>
      </c>
      <c r="O427" s="34">
        <f t="shared" ref="O427:R427" si="253">O426</f>
        <v>0</v>
      </c>
      <c r="P427" s="34">
        <f t="shared" si="253"/>
        <v>0</v>
      </c>
      <c r="Q427" s="34">
        <f t="shared" si="253"/>
        <v>0</v>
      </c>
      <c r="R427" s="34">
        <f t="shared" si="253"/>
        <v>1</v>
      </c>
      <c r="S427" s="40">
        <f t="shared" si="168"/>
        <v>1</v>
      </c>
      <c r="T427" s="43">
        <f t="shared" si="169"/>
        <v>1</v>
      </c>
      <c r="U427" s="3">
        <f>O427*Dati!$B$3+Simulazione!P427*Dati!$B$4+Simulazione!Q427*Dati!$B$5+Simulazione!R427*Dati!$B$6</f>
        <v>40000</v>
      </c>
      <c r="V427" s="35">
        <f>IF(R427*Dati!$Q$6&lt;K427,R427*Dati!$Q$6,K427)</f>
        <v>108</v>
      </c>
      <c r="W427" s="35">
        <f>IF(R427*Dati!$P$6+SUM(V427:V427)&lt;K427,R427*Dati!$P$6,K427-SUM(V427:V427))</f>
        <v>132</v>
      </c>
      <c r="X427" s="35">
        <f>IF(R427*Dati!$O$6+SUM(V427:W427)&lt;K427,R427*Dati!$O$6,K427-SUM(V427:W427))</f>
        <v>0</v>
      </c>
      <c r="Y427" s="35">
        <f>IF(R427*Dati!$N$6+SUM(V427:X427)&lt;K427,R427*Dati!$N$6,K427-SUM(V427:X427))</f>
        <v>0</v>
      </c>
      <c r="Z427" s="35">
        <f>IF($Q427*Dati!$Q$5+SUM(V427:Y427)&lt;$K427,$Q427*Dati!$Q$5,$K427-SUM(V427:Y427))</f>
        <v>0</v>
      </c>
      <c r="AA427" s="35">
        <f>IF($Q427*Dati!$P$5+SUM(V427:Z427)&lt;$K427,$Q427*Dati!$P$5,$K427-SUM(V427:Z427))</f>
        <v>0</v>
      </c>
      <c r="AB427" s="35">
        <f>IF($Q427*Dati!$O$5+SUM(V427:AA427)&lt;$K427,$Q427*Dati!$O$5,$K427-SUM(V427:AA427))</f>
        <v>0</v>
      </c>
      <c r="AC427" s="35">
        <f>IF($Q427*Dati!$N$5+SUM(V427:AB427)&lt;$K427,$Q427*Dati!$N$5,$K427-SUM(V427:AB427))</f>
        <v>0</v>
      </c>
      <c r="AD427" s="35">
        <f>IF($P427*Dati!$Q$4+SUM(V427:AC427)&lt;$K427,$P427*Dati!$Q$4,$K427-SUM(V427:AC427))</f>
        <v>0</v>
      </c>
      <c r="AE427" s="35">
        <f>IF($P427*Dati!$P$4+SUM(V427:AD427)&lt;$K427,$P427*Dati!$P$4,$K427-SUM(V427:AD427))</f>
        <v>0</v>
      </c>
      <c r="AF427" s="35">
        <f>IF($P427*Dati!$O$4+SUM(V427:AE427)&lt;$K427,$P427*Dati!$O$4,$K427-SUM(V427:AE427))</f>
        <v>0</v>
      </c>
      <c r="AG427" s="35">
        <f>IF($P427*Dati!$N$4+SUM(V427:AF427)&lt;$K427,$P427*Dati!$N$4,$K427-SUM(V427:AF427))</f>
        <v>0</v>
      </c>
      <c r="AH427" s="35">
        <f>IF($O427*Dati!$Q$3+SUM(V427:AG427)&lt;$K427,$O427*Dati!$Q$3,$K427-SUM(V427:AG427))</f>
        <v>0</v>
      </c>
      <c r="AI427" s="35">
        <f>IF($O427*Dati!$P$3+SUM(V427:AH427)&lt;$K427,$O427*Dati!$P$3,$K427-SUM(V427:AH427))</f>
        <v>0</v>
      </c>
      <c r="AJ427" s="35">
        <f>IF($O427*Dati!$O$3+SUM(V427:AI427)&lt;$K427,$O427*Dati!$O$3,$K427-SUM(V427:AI427))</f>
        <v>0</v>
      </c>
      <c r="AK427" s="35">
        <f>IF($O427*Dati!$N$3+SUM(V427:AJ427)&lt;$K427,$O427*Dati!$N$3,$K427-SUM(V427:AJ427))</f>
        <v>0</v>
      </c>
      <c r="AL427" s="35">
        <f t="shared" si="153"/>
        <v>240</v>
      </c>
      <c r="AM427" s="3">
        <f>(V427*Dati!$U$6+W427*Dati!$T$6+X427*Dati!$S$6+Y427*Dati!$R$6)+(Z427*Dati!$U$5+AA427*Dati!$T$5+AB427*Dati!$S$5+AC427*Dati!$R$5)+(AD427*Dati!$U$4+AE427*Dati!$T$4+AF427*Dati!$S$4+AG427*Dati!$R$4)+(AH427*Dati!$U$3+AI427*Dati!$T$3+AJ427*Dati!$S$3+AK427*Dati!$R$3)</f>
        <v>91380</v>
      </c>
      <c r="AN427" s="34">
        <f t="shared" si="154"/>
        <v>1</v>
      </c>
      <c r="AO427" s="34">
        <f t="shared" si="155"/>
        <v>0</v>
      </c>
      <c r="AP427" s="34">
        <f t="shared" si="156"/>
        <v>0</v>
      </c>
      <c r="AQ427" s="34">
        <f t="shared" si="157"/>
        <v>0</v>
      </c>
      <c r="AR427" s="6">
        <f>AN427*Dati!$B$21+AO427*Dati!$B$22+AP427*Dati!$B$23+AQ427*Dati!$B$24</f>
        <v>2000</v>
      </c>
    </row>
    <row r="428" spans="1:44" x14ac:dyDescent="0.25">
      <c r="A428" s="49"/>
      <c r="B428" s="11">
        <f t="shared" si="170"/>
        <v>426</v>
      </c>
      <c r="C428" s="3">
        <f t="shared" si="171"/>
        <v>10233425.066666715</v>
      </c>
      <c r="D428" s="3">
        <f t="shared" si="172"/>
        <v>41380</v>
      </c>
      <c r="E428" s="3">
        <f>IF(D428&gt;0,(IF(D428&lt;Dati!$B$46,D428*Dati!$B$47,Dati!$B$46*Dati!$B$47)+IF(IF(D428-Dati!$B$46&gt;0,D428-Dati!$B$46,0)&lt;(Dati!$C$46-Dati!$B$46),IF(D428-Dati!$B$46&gt;0,D428-Dati!$B$46,0)*Dati!$C$47,(Dati!$C$46-Dati!$B$46)*Dati!$C$47)+IF(IF(D428-Dati!$C$46&gt;0,D428-Dati!$C$46,0)&lt;(Dati!$D$46-Dati!$C$46),IF(D428-Dati!$C$46&gt;0,D428-Dati!$C$46,0)*Dati!$D$47,(Dati!$D$46-Dati!$C$46)*Dati!$D$47)+IF(IF(D428-Dati!$D$46&gt;0,D428-Dati!$D$46,0)&lt;(Dati!$E$46-Dati!$D$46),IF(D428-Dati!$D$46&gt;0,D428-Dati!$D$46,0)*Dati!$E$47,(Dati!$E$46-Dati!$D$46)*Dati!$E$47)+IF(D428-Dati!$E$46&gt;0,D428-Dati!$E$46,0)*Dati!$F$47),0)</f>
        <v>17224.233333333334</v>
      </c>
      <c r="F428" s="3">
        <f t="shared" si="165"/>
        <v>24155.766666666666</v>
      </c>
      <c r="G428" s="39">
        <f t="shared" ref="G428:J428" si="254">G427</f>
        <v>1</v>
      </c>
      <c r="H428" s="39">
        <f t="shared" si="254"/>
        <v>0</v>
      </c>
      <c r="I428" s="39">
        <f t="shared" si="254"/>
        <v>0</v>
      </c>
      <c r="J428" s="39">
        <f t="shared" si="254"/>
        <v>0</v>
      </c>
      <c r="K428" s="37">
        <f>G428*Dati!$F$9+H428*Dati!$F$10+I428*Dati!$F$11+Simulazione!J428*Dati!$F$12</f>
        <v>450</v>
      </c>
      <c r="L428" s="37">
        <f>G428*Dati!$H$9+H428*Dati!$H$10+I428*Dati!$H$11+Simulazione!J428*Dati!$H$12</f>
        <v>1</v>
      </c>
      <c r="M428" s="9">
        <f>G428*Dati!$E$9+H428*Dati!$E$10+I428*Dati!$E$11+Simulazione!J428*Dati!$E$12</f>
        <v>8000</v>
      </c>
      <c r="N428" s="9">
        <f>IF(G428-G427=0,0,(G428-G427)*Dati!$J$9)+IF(H428-H427=0,0,(H428-H427)*Dati!$J$10)+IF(I428-I427=0,0,(I428-I427)*Dati!$J$11)+IF(J428-J427=0,0,(J428-J427)*Dati!$J$12)</f>
        <v>0</v>
      </c>
      <c r="O428" s="34">
        <f t="shared" ref="O428:R428" si="255">O427</f>
        <v>0</v>
      </c>
      <c r="P428" s="34">
        <f t="shared" si="255"/>
        <v>0</v>
      </c>
      <c r="Q428" s="34">
        <f t="shared" si="255"/>
        <v>0</v>
      </c>
      <c r="R428" s="34">
        <f t="shared" si="255"/>
        <v>1</v>
      </c>
      <c r="S428" s="40">
        <f t="shared" si="168"/>
        <v>1</v>
      </c>
      <c r="T428" s="43">
        <f t="shared" si="169"/>
        <v>1</v>
      </c>
      <c r="U428" s="3">
        <f>O428*Dati!$B$3+Simulazione!P428*Dati!$B$4+Simulazione!Q428*Dati!$B$5+Simulazione!R428*Dati!$B$6</f>
        <v>40000</v>
      </c>
      <c r="V428" s="35">
        <f>IF(R428*Dati!$Q$6&lt;K428,R428*Dati!$Q$6,K428)</f>
        <v>108</v>
      </c>
      <c r="W428" s="35">
        <f>IF(R428*Dati!$P$6+SUM(V428:V428)&lt;K428,R428*Dati!$P$6,K428-SUM(V428:V428))</f>
        <v>132</v>
      </c>
      <c r="X428" s="35">
        <f>IF(R428*Dati!$O$6+SUM(V428:W428)&lt;K428,R428*Dati!$O$6,K428-SUM(V428:W428))</f>
        <v>0</v>
      </c>
      <c r="Y428" s="35">
        <f>IF(R428*Dati!$N$6+SUM(V428:X428)&lt;K428,R428*Dati!$N$6,K428-SUM(V428:X428))</f>
        <v>0</v>
      </c>
      <c r="Z428" s="35">
        <f>IF($Q428*Dati!$Q$5+SUM(V428:Y428)&lt;$K428,$Q428*Dati!$Q$5,$K428-SUM(V428:Y428))</f>
        <v>0</v>
      </c>
      <c r="AA428" s="35">
        <f>IF($Q428*Dati!$P$5+SUM(V428:Z428)&lt;$K428,$Q428*Dati!$P$5,$K428-SUM(V428:Z428))</f>
        <v>0</v>
      </c>
      <c r="AB428" s="35">
        <f>IF($Q428*Dati!$O$5+SUM(V428:AA428)&lt;$K428,$Q428*Dati!$O$5,$K428-SUM(V428:AA428))</f>
        <v>0</v>
      </c>
      <c r="AC428" s="35">
        <f>IF($Q428*Dati!$N$5+SUM(V428:AB428)&lt;$K428,$Q428*Dati!$N$5,$K428-SUM(V428:AB428))</f>
        <v>0</v>
      </c>
      <c r="AD428" s="35">
        <f>IF($P428*Dati!$Q$4+SUM(V428:AC428)&lt;$K428,$P428*Dati!$Q$4,$K428-SUM(V428:AC428))</f>
        <v>0</v>
      </c>
      <c r="AE428" s="35">
        <f>IF($P428*Dati!$P$4+SUM(V428:AD428)&lt;$K428,$P428*Dati!$P$4,$K428-SUM(V428:AD428))</f>
        <v>0</v>
      </c>
      <c r="AF428" s="35">
        <f>IF($P428*Dati!$O$4+SUM(V428:AE428)&lt;$K428,$P428*Dati!$O$4,$K428-SUM(V428:AE428))</f>
        <v>0</v>
      </c>
      <c r="AG428" s="35">
        <f>IF($P428*Dati!$N$4+SUM(V428:AF428)&lt;$K428,$P428*Dati!$N$4,$K428-SUM(V428:AF428))</f>
        <v>0</v>
      </c>
      <c r="AH428" s="35">
        <f>IF($O428*Dati!$Q$3+SUM(V428:AG428)&lt;$K428,$O428*Dati!$Q$3,$K428-SUM(V428:AG428))</f>
        <v>0</v>
      </c>
      <c r="AI428" s="35">
        <f>IF($O428*Dati!$P$3+SUM(V428:AH428)&lt;$K428,$O428*Dati!$P$3,$K428-SUM(V428:AH428))</f>
        <v>0</v>
      </c>
      <c r="AJ428" s="35">
        <f>IF($O428*Dati!$O$3+SUM(V428:AI428)&lt;$K428,$O428*Dati!$O$3,$K428-SUM(V428:AI428))</f>
        <v>0</v>
      </c>
      <c r="AK428" s="35">
        <f>IF($O428*Dati!$N$3+SUM(V428:AJ428)&lt;$K428,$O428*Dati!$N$3,$K428-SUM(V428:AJ428))</f>
        <v>0</v>
      </c>
      <c r="AL428" s="35">
        <f t="shared" si="153"/>
        <v>240</v>
      </c>
      <c r="AM428" s="3">
        <f>(V428*Dati!$U$6+W428*Dati!$T$6+X428*Dati!$S$6+Y428*Dati!$R$6)+(Z428*Dati!$U$5+AA428*Dati!$T$5+AB428*Dati!$S$5+AC428*Dati!$R$5)+(AD428*Dati!$U$4+AE428*Dati!$T$4+AF428*Dati!$S$4+AG428*Dati!$R$4)+(AH428*Dati!$U$3+AI428*Dati!$T$3+AJ428*Dati!$S$3+AK428*Dati!$R$3)</f>
        <v>91380</v>
      </c>
      <c r="AN428" s="34">
        <f t="shared" si="154"/>
        <v>1</v>
      </c>
      <c r="AO428" s="34">
        <f t="shared" si="155"/>
        <v>0</v>
      </c>
      <c r="AP428" s="34">
        <f t="shared" si="156"/>
        <v>0</v>
      </c>
      <c r="AQ428" s="34">
        <f t="shared" si="157"/>
        <v>0</v>
      </c>
      <c r="AR428" s="6">
        <f>AN428*Dati!$B$21+AO428*Dati!$B$22+AP428*Dati!$B$23+AQ428*Dati!$B$24</f>
        <v>2000</v>
      </c>
    </row>
    <row r="429" spans="1:44" x14ac:dyDescent="0.25">
      <c r="A429" s="49"/>
      <c r="B429" s="11">
        <f t="shared" si="170"/>
        <v>427</v>
      </c>
      <c r="C429" s="3">
        <f t="shared" si="171"/>
        <v>10257580.833333382</v>
      </c>
      <c r="D429" s="3">
        <f t="shared" si="172"/>
        <v>41380</v>
      </c>
      <c r="E429" s="3">
        <f>IF(D429&gt;0,(IF(D429&lt;Dati!$B$46,D429*Dati!$B$47,Dati!$B$46*Dati!$B$47)+IF(IF(D429-Dati!$B$46&gt;0,D429-Dati!$B$46,0)&lt;(Dati!$C$46-Dati!$B$46),IF(D429-Dati!$B$46&gt;0,D429-Dati!$B$46,0)*Dati!$C$47,(Dati!$C$46-Dati!$B$46)*Dati!$C$47)+IF(IF(D429-Dati!$C$46&gt;0,D429-Dati!$C$46,0)&lt;(Dati!$D$46-Dati!$C$46),IF(D429-Dati!$C$46&gt;0,D429-Dati!$C$46,0)*Dati!$D$47,(Dati!$D$46-Dati!$C$46)*Dati!$D$47)+IF(IF(D429-Dati!$D$46&gt;0,D429-Dati!$D$46,0)&lt;(Dati!$E$46-Dati!$D$46),IF(D429-Dati!$D$46&gt;0,D429-Dati!$D$46,0)*Dati!$E$47,(Dati!$E$46-Dati!$D$46)*Dati!$E$47)+IF(D429-Dati!$E$46&gt;0,D429-Dati!$E$46,0)*Dati!$F$47),0)</f>
        <v>17224.233333333334</v>
      </c>
      <c r="F429" s="3">
        <f t="shared" si="165"/>
        <v>24155.766666666666</v>
      </c>
      <c r="G429" s="39">
        <f t="shared" ref="G429:J429" si="256">G428</f>
        <v>1</v>
      </c>
      <c r="H429" s="39">
        <f t="shared" si="256"/>
        <v>0</v>
      </c>
      <c r="I429" s="39">
        <f t="shared" si="256"/>
        <v>0</v>
      </c>
      <c r="J429" s="39">
        <f t="shared" si="256"/>
        <v>0</v>
      </c>
      <c r="K429" s="37">
        <f>G429*Dati!$F$9+H429*Dati!$F$10+I429*Dati!$F$11+Simulazione!J429*Dati!$F$12</f>
        <v>450</v>
      </c>
      <c r="L429" s="37">
        <f>G429*Dati!$H$9+H429*Dati!$H$10+I429*Dati!$H$11+Simulazione!J429*Dati!$H$12</f>
        <v>1</v>
      </c>
      <c r="M429" s="9">
        <f>G429*Dati!$E$9+H429*Dati!$E$10+I429*Dati!$E$11+Simulazione!J429*Dati!$E$12</f>
        <v>8000</v>
      </c>
      <c r="N429" s="9">
        <f>IF(G429-G428=0,0,(G429-G428)*Dati!$J$9)+IF(H429-H428=0,0,(H429-H428)*Dati!$J$10)+IF(I429-I428=0,0,(I429-I428)*Dati!$J$11)+IF(J429-J428=0,0,(J429-J428)*Dati!$J$12)</f>
        <v>0</v>
      </c>
      <c r="O429" s="34">
        <f t="shared" ref="O429:R429" si="257">O428</f>
        <v>0</v>
      </c>
      <c r="P429" s="34">
        <f t="shared" si="257"/>
        <v>0</v>
      </c>
      <c r="Q429" s="34">
        <f t="shared" si="257"/>
        <v>0</v>
      </c>
      <c r="R429" s="34">
        <f t="shared" si="257"/>
        <v>1</v>
      </c>
      <c r="S429" s="40">
        <f t="shared" si="168"/>
        <v>1</v>
      </c>
      <c r="T429" s="43">
        <f t="shared" si="169"/>
        <v>1</v>
      </c>
      <c r="U429" s="3">
        <f>O429*Dati!$B$3+Simulazione!P429*Dati!$B$4+Simulazione!Q429*Dati!$B$5+Simulazione!R429*Dati!$B$6</f>
        <v>40000</v>
      </c>
      <c r="V429" s="35">
        <f>IF(R429*Dati!$Q$6&lt;K429,R429*Dati!$Q$6,K429)</f>
        <v>108</v>
      </c>
      <c r="W429" s="35">
        <f>IF(R429*Dati!$P$6+SUM(V429:V429)&lt;K429,R429*Dati!$P$6,K429-SUM(V429:V429))</f>
        <v>132</v>
      </c>
      <c r="X429" s="35">
        <f>IF(R429*Dati!$O$6+SUM(V429:W429)&lt;K429,R429*Dati!$O$6,K429-SUM(V429:W429))</f>
        <v>0</v>
      </c>
      <c r="Y429" s="35">
        <f>IF(R429*Dati!$N$6+SUM(V429:X429)&lt;K429,R429*Dati!$N$6,K429-SUM(V429:X429))</f>
        <v>0</v>
      </c>
      <c r="Z429" s="35">
        <f>IF($Q429*Dati!$Q$5+SUM(V429:Y429)&lt;$K429,$Q429*Dati!$Q$5,$K429-SUM(V429:Y429))</f>
        <v>0</v>
      </c>
      <c r="AA429" s="35">
        <f>IF($Q429*Dati!$P$5+SUM(V429:Z429)&lt;$K429,$Q429*Dati!$P$5,$K429-SUM(V429:Z429))</f>
        <v>0</v>
      </c>
      <c r="AB429" s="35">
        <f>IF($Q429*Dati!$O$5+SUM(V429:AA429)&lt;$K429,$Q429*Dati!$O$5,$K429-SUM(V429:AA429))</f>
        <v>0</v>
      </c>
      <c r="AC429" s="35">
        <f>IF($Q429*Dati!$N$5+SUM(V429:AB429)&lt;$K429,$Q429*Dati!$N$5,$K429-SUM(V429:AB429))</f>
        <v>0</v>
      </c>
      <c r="AD429" s="35">
        <f>IF($P429*Dati!$Q$4+SUM(V429:AC429)&lt;$K429,$P429*Dati!$Q$4,$K429-SUM(V429:AC429))</f>
        <v>0</v>
      </c>
      <c r="AE429" s="35">
        <f>IF($P429*Dati!$P$4+SUM(V429:AD429)&lt;$K429,$P429*Dati!$P$4,$K429-SUM(V429:AD429))</f>
        <v>0</v>
      </c>
      <c r="AF429" s="35">
        <f>IF($P429*Dati!$O$4+SUM(V429:AE429)&lt;$K429,$P429*Dati!$O$4,$K429-SUM(V429:AE429))</f>
        <v>0</v>
      </c>
      <c r="AG429" s="35">
        <f>IF($P429*Dati!$N$4+SUM(V429:AF429)&lt;$K429,$P429*Dati!$N$4,$K429-SUM(V429:AF429))</f>
        <v>0</v>
      </c>
      <c r="AH429" s="35">
        <f>IF($O429*Dati!$Q$3+SUM(V429:AG429)&lt;$K429,$O429*Dati!$Q$3,$K429-SUM(V429:AG429))</f>
        <v>0</v>
      </c>
      <c r="AI429" s="35">
        <f>IF($O429*Dati!$P$3+SUM(V429:AH429)&lt;$K429,$O429*Dati!$P$3,$K429-SUM(V429:AH429))</f>
        <v>0</v>
      </c>
      <c r="AJ429" s="35">
        <f>IF($O429*Dati!$O$3+SUM(V429:AI429)&lt;$K429,$O429*Dati!$O$3,$K429-SUM(V429:AI429))</f>
        <v>0</v>
      </c>
      <c r="AK429" s="35">
        <f>IF($O429*Dati!$N$3+SUM(V429:AJ429)&lt;$K429,$O429*Dati!$N$3,$K429-SUM(V429:AJ429))</f>
        <v>0</v>
      </c>
      <c r="AL429" s="35">
        <f t="shared" si="153"/>
        <v>240</v>
      </c>
      <c r="AM429" s="3">
        <f>(V429*Dati!$U$6+W429*Dati!$T$6+X429*Dati!$S$6+Y429*Dati!$R$6)+(Z429*Dati!$U$5+AA429*Dati!$T$5+AB429*Dati!$S$5+AC429*Dati!$R$5)+(AD429*Dati!$U$4+AE429*Dati!$T$4+AF429*Dati!$S$4+AG429*Dati!$R$4)+(AH429*Dati!$U$3+AI429*Dati!$T$3+AJ429*Dati!$S$3+AK429*Dati!$R$3)</f>
        <v>91380</v>
      </c>
      <c r="AN429" s="34">
        <f t="shared" si="154"/>
        <v>1</v>
      </c>
      <c r="AO429" s="34">
        <f t="shared" si="155"/>
        <v>0</v>
      </c>
      <c r="AP429" s="34">
        <f t="shared" si="156"/>
        <v>0</v>
      </c>
      <c r="AQ429" s="34">
        <f t="shared" si="157"/>
        <v>0</v>
      </c>
      <c r="AR429" s="6">
        <f>AN429*Dati!$B$21+AO429*Dati!$B$22+AP429*Dati!$B$23+AQ429*Dati!$B$24</f>
        <v>2000</v>
      </c>
    </row>
    <row r="430" spans="1:44" x14ac:dyDescent="0.25">
      <c r="A430" s="49"/>
      <c r="B430" s="11">
        <f t="shared" si="170"/>
        <v>428</v>
      </c>
      <c r="C430" s="3">
        <f t="shared" si="171"/>
        <v>10281736.60000005</v>
      </c>
      <c r="D430" s="3">
        <f t="shared" si="172"/>
        <v>41380</v>
      </c>
      <c r="E430" s="3">
        <f>IF(D430&gt;0,(IF(D430&lt;Dati!$B$46,D430*Dati!$B$47,Dati!$B$46*Dati!$B$47)+IF(IF(D430-Dati!$B$46&gt;0,D430-Dati!$B$46,0)&lt;(Dati!$C$46-Dati!$B$46),IF(D430-Dati!$B$46&gt;0,D430-Dati!$B$46,0)*Dati!$C$47,(Dati!$C$46-Dati!$B$46)*Dati!$C$47)+IF(IF(D430-Dati!$C$46&gt;0,D430-Dati!$C$46,0)&lt;(Dati!$D$46-Dati!$C$46),IF(D430-Dati!$C$46&gt;0,D430-Dati!$C$46,0)*Dati!$D$47,(Dati!$D$46-Dati!$C$46)*Dati!$D$47)+IF(IF(D430-Dati!$D$46&gt;0,D430-Dati!$D$46,0)&lt;(Dati!$E$46-Dati!$D$46),IF(D430-Dati!$D$46&gt;0,D430-Dati!$D$46,0)*Dati!$E$47,(Dati!$E$46-Dati!$D$46)*Dati!$E$47)+IF(D430-Dati!$E$46&gt;0,D430-Dati!$E$46,0)*Dati!$F$47),0)</f>
        <v>17224.233333333334</v>
      </c>
      <c r="F430" s="3">
        <f t="shared" si="165"/>
        <v>24155.766666666666</v>
      </c>
      <c r="G430" s="39">
        <f t="shared" ref="G430:J430" si="258">G429</f>
        <v>1</v>
      </c>
      <c r="H430" s="39">
        <f t="shared" si="258"/>
        <v>0</v>
      </c>
      <c r="I430" s="39">
        <f t="shared" si="258"/>
        <v>0</v>
      </c>
      <c r="J430" s="39">
        <f t="shared" si="258"/>
        <v>0</v>
      </c>
      <c r="K430" s="37">
        <f>G430*Dati!$F$9+H430*Dati!$F$10+I430*Dati!$F$11+Simulazione!J430*Dati!$F$12</f>
        <v>450</v>
      </c>
      <c r="L430" s="37">
        <f>G430*Dati!$H$9+H430*Dati!$H$10+I430*Dati!$H$11+Simulazione!J430*Dati!$H$12</f>
        <v>1</v>
      </c>
      <c r="M430" s="9">
        <f>G430*Dati!$E$9+H430*Dati!$E$10+I430*Dati!$E$11+Simulazione!J430*Dati!$E$12</f>
        <v>8000</v>
      </c>
      <c r="N430" s="9">
        <f>IF(G430-G429=0,0,(G430-G429)*Dati!$J$9)+IF(H430-H429=0,0,(H430-H429)*Dati!$J$10)+IF(I430-I429=0,0,(I430-I429)*Dati!$J$11)+IF(J430-J429=0,0,(J430-J429)*Dati!$J$12)</f>
        <v>0</v>
      </c>
      <c r="O430" s="34">
        <f t="shared" ref="O430:R430" si="259">O429</f>
        <v>0</v>
      </c>
      <c r="P430" s="34">
        <f t="shared" si="259"/>
        <v>0</v>
      </c>
      <c r="Q430" s="34">
        <f t="shared" si="259"/>
        <v>0</v>
      </c>
      <c r="R430" s="34">
        <f t="shared" si="259"/>
        <v>1</v>
      </c>
      <c r="S430" s="40">
        <f t="shared" si="168"/>
        <v>1</v>
      </c>
      <c r="T430" s="43">
        <f t="shared" si="169"/>
        <v>1</v>
      </c>
      <c r="U430" s="3">
        <f>O430*Dati!$B$3+Simulazione!P430*Dati!$B$4+Simulazione!Q430*Dati!$B$5+Simulazione!R430*Dati!$B$6</f>
        <v>40000</v>
      </c>
      <c r="V430" s="35">
        <f>IF(R430*Dati!$Q$6&lt;K430,R430*Dati!$Q$6,K430)</f>
        <v>108</v>
      </c>
      <c r="W430" s="35">
        <f>IF(R430*Dati!$P$6+SUM(V430:V430)&lt;K430,R430*Dati!$P$6,K430-SUM(V430:V430))</f>
        <v>132</v>
      </c>
      <c r="X430" s="35">
        <f>IF(R430*Dati!$O$6+SUM(V430:W430)&lt;K430,R430*Dati!$O$6,K430-SUM(V430:W430))</f>
        <v>0</v>
      </c>
      <c r="Y430" s="35">
        <f>IF(R430*Dati!$N$6+SUM(V430:X430)&lt;K430,R430*Dati!$N$6,K430-SUM(V430:X430))</f>
        <v>0</v>
      </c>
      <c r="Z430" s="35">
        <f>IF($Q430*Dati!$Q$5+SUM(V430:Y430)&lt;$K430,$Q430*Dati!$Q$5,$K430-SUM(V430:Y430))</f>
        <v>0</v>
      </c>
      <c r="AA430" s="35">
        <f>IF($Q430*Dati!$P$5+SUM(V430:Z430)&lt;$K430,$Q430*Dati!$P$5,$K430-SUM(V430:Z430))</f>
        <v>0</v>
      </c>
      <c r="AB430" s="35">
        <f>IF($Q430*Dati!$O$5+SUM(V430:AA430)&lt;$K430,$Q430*Dati!$O$5,$K430-SUM(V430:AA430))</f>
        <v>0</v>
      </c>
      <c r="AC430" s="35">
        <f>IF($Q430*Dati!$N$5+SUM(V430:AB430)&lt;$K430,$Q430*Dati!$N$5,$K430-SUM(V430:AB430))</f>
        <v>0</v>
      </c>
      <c r="AD430" s="35">
        <f>IF($P430*Dati!$Q$4+SUM(V430:AC430)&lt;$K430,$P430*Dati!$Q$4,$K430-SUM(V430:AC430))</f>
        <v>0</v>
      </c>
      <c r="AE430" s="35">
        <f>IF($P430*Dati!$P$4+SUM(V430:AD430)&lt;$K430,$P430*Dati!$P$4,$K430-SUM(V430:AD430))</f>
        <v>0</v>
      </c>
      <c r="AF430" s="35">
        <f>IF($P430*Dati!$O$4+SUM(V430:AE430)&lt;$K430,$P430*Dati!$O$4,$K430-SUM(V430:AE430))</f>
        <v>0</v>
      </c>
      <c r="AG430" s="35">
        <f>IF($P430*Dati!$N$4+SUM(V430:AF430)&lt;$K430,$P430*Dati!$N$4,$K430-SUM(V430:AF430))</f>
        <v>0</v>
      </c>
      <c r="AH430" s="35">
        <f>IF($O430*Dati!$Q$3+SUM(V430:AG430)&lt;$K430,$O430*Dati!$Q$3,$K430-SUM(V430:AG430))</f>
        <v>0</v>
      </c>
      <c r="AI430" s="35">
        <f>IF($O430*Dati!$P$3+SUM(V430:AH430)&lt;$K430,$O430*Dati!$P$3,$K430-SUM(V430:AH430))</f>
        <v>0</v>
      </c>
      <c r="AJ430" s="35">
        <f>IF($O430*Dati!$O$3+SUM(V430:AI430)&lt;$K430,$O430*Dati!$O$3,$K430-SUM(V430:AI430))</f>
        <v>0</v>
      </c>
      <c r="AK430" s="35">
        <f>IF($O430*Dati!$N$3+SUM(V430:AJ430)&lt;$K430,$O430*Dati!$N$3,$K430-SUM(V430:AJ430))</f>
        <v>0</v>
      </c>
      <c r="AL430" s="35">
        <f t="shared" si="153"/>
        <v>240</v>
      </c>
      <c r="AM430" s="3">
        <f>(V430*Dati!$U$6+W430*Dati!$T$6+X430*Dati!$S$6+Y430*Dati!$R$6)+(Z430*Dati!$U$5+AA430*Dati!$T$5+AB430*Dati!$S$5+AC430*Dati!$R$5)+(AD430*Dati!$U$4+AE430*Dati!$T$4+AF430*Dati!$S$4+AG430*Dati!$R$4)+(AH430*Dati!$U$3+AI430*Dati!$T$3+AJ430*Dati!$S$3+AK430*Dati!$R$3)</f>
        <v>91380</v>
      </c>
      <c r="AN430" s="34">
        <f t="shared" si="154"/>
        <v>1</v>
      </c>
      <c r="AO430" s="34">
        <f t="shared" si="155"/>
        <v>0</v>
      </c>
      <c r="AP430" s="34">
        <f t="shared" si="156"/>
        <v>0</v>
      </c>
      <c r="AQ430" s="34">
        <f t="shared" si="157"/>
        <v>0</v>
      </c>
      <c r="AR430" s="6">
        <f>AN430*Dati!$B$21+AO430*Dati!$B$22+AP430*Dati!$B$23+AQ430*Dati!$B$24</f>
        <v>2000</v>
      </c>
    </row>
    <row r="431" spans="1:44" x14ac:dyDescent="0.25">
      <c r="A431" s="49"/>
      <c r="B431" s="11">
        <f t="shared" si="170"/>
        <v>429</v>
      </c>
      <c r="C431" s="3">
        <f t="shared" si="171"/>
        <v>10305892.366666717</v>
      </c>
      <c r="D431" s="3">
        <f t="shared" si="172"/>
        <v>41380</v>
      </c>
      <c r="E431" s="3">
        <f>IF(D431&gt;0,(IF(D431&lt;Dati!$B$46,D431*Dati!$B$47,Dati!$B$46*Dati!$B$47)+IF(IF(D431-Dati!$B$46&gt;0,D431-Dati!$B$46,0)&lt;(Dati!$C$46-Dati!$B$46),IF(D431-Dati!$B$46&gt;0,D431-Dati!$B$46,0)*Dati!$C$47,(Dati!$C$46-Dati!$B$46)*Dati!$C$47)+IF(IF(D431-Dati!$C$46&gt;0,D431-Dati!$C$46,0)&lt;(Dati!$D$46-Dati!$C$46),IF(D431-Dati!$C$46&gt;0,D431-Dati!$C$46,0)*Dati!$D$47,(Dati!$D$46-Dati!$C$46)*Dati!$D$47)+IF(IF(D431-Dati!$D$46&gt;0,D431-Dati!$D$46,0)&lt;(Dati!$E$46-Dati!$D$46),IF(D431-Dati!$D$46&gt;0,D431-Dati!$D$46,0)*Dati!$E$47,(Dati!$E$46-Dati!$D$46)*Dati!$E$47)+IF(D431-Dati!$E$46&gt;0,D431-Dati!$E$46,0)*Dati!$F$47),0)</f>
        <v>17224.233333333334</v>
      </c>
      <c r="F431" s="3">
        <f t="shared" si="165"/>
        <v>24155.766666666666</v>
      </c>
      <c r="G431" s="39">
        <f t="shared" ref="G431:J431" si="260">G430</f>
        <v>1</v>
      </c>
      <c r="H431" s="39">
        <f t="shared" si="260"/>
        <v>0</v>
      </c>
      <c r="I431" s="39">
        <f t="shared" si="260"/>
        <v>0</v>
      </c>
      <c r="J431" s="39">
        <f t="shared" si="260"/>
        <v>0</v>
      </c>
      <c r="K431" s="37">
        <f>G431*Dati!$F$9+H431*Dati!$F$10+I431*Dati!$F$11+Simulazione!J431*Dati!$F$12</f>
        <v>450</v>
      </c>
      <c r="L431" s="37">
        <f>G431*Dati!$H$9+H431*Dati!$H$10+I431*Dati!$H$11+Simulazione!J431*Dati!$H$12</f>
        <v>1</v>
      </c>
      <c r="M431" s="9">
        <f>G431*Dati!$E$9+H431*Dati!$E$10+I431*Dati!$E$11+Simulazione!J431*Dati!$E$12</f>
        <v>8000</v>
      </c>
      <c r="N431" s="9">
        <f>IF(G431-G430=0,0,(G431-G430)*Dati!$J$9)+IF(H431-H430=0,0,(H431-H430)*Dati!$J$10)+IF(I431-I430=0,0,(I431-I430)*Dati!$J$11)+IF(J431-J430=0,0,(J431-J430)*Dati!$J$12)</f>
        <v>0</v>
      </c>
      <c r="O431" s="34">
        <f t="shared" ref="O431:R431" si="261">O430</f>
        <v>0</v>
      </c>
      <c r="P431" s="34">
        <f t="shared" si="261"/>
        <v>0</v>
      </c>
      <c r="Q431" s="34">
        <f t="shared" si="261"/>
        <v>0</v>
      </c>
      <c r="R431" s="34">
        <f t="shared" si="261"/>
        <v>1</v>
      </c>
      <c r="S431" s="40">
        <f t="shared" si="168"/>
        <v>1</v>
      </c>
      <c r="T431" s="43">
        <f t="shared" si="169"/>
        <v>1</v>
      </c>
      <c r="U431" s="3">
        <f>O431*Dati!$B$3+Simulazione!P431*Dati!$B$4+Simulazione!Q431*Dati!$B$5+Simulazione!R431*Dati!$B$6</f>
        <v>40000</v>
      </c>
      <c r="V431" s="35">
        <f>IF(R431*Dati!$Q$6&lt;K431,R431*Dati!$Q$6,K431)</f>
        <v>108</v>
      </c>
      <c r="W431" s="35">
        <f>IF(R431*Dati!$P$6+SUM(V431:V431)&lt;K431,R431*Dati!$P$6,K431-SUM(V431:V431))</f>
        <v>132</v>
      </c>
      <c r="X431" s="35">
        <f>IF(R431*Dati!$O$6+SUM(V431:W431)&lt;K431,R431*Dati!$O$6,K431-SUM(V431:W431))</f>
        <v>0</v>
      </c>
      <c r="Y431" s="35">
        <f>IF(R431*Dati!$N$6+SUM(V431:X431)&lt;K431,R431*Dati!$N$6,K431-SUM(V431:X431))</f>
        <v>0</v>
      </c>
      <c r="Z431" s="35">
        <f>IF($Q431*Dati!$Q$5+SUM(V431:Y431)&lt;$K431,$Q431*Dati!$Q$5,$K431-SUM(V431:Y431))</f>
        <v>0</v>
      </c>
      <c r="AA431" s="35">
        <f>IF($Q431*Dati!$P$5+SUM(V431:Z431)&lt;$K431,$Q431*Dati!$P$5,$K431-SUM(V431:Z431))</f>
        <v>0</v>
      </c>
      <c r="AB431" s="35">
        <f>IF($Q431*Dati!$O$5+SUM(V431:AA431)&lt;$K431,$Q431*Dati!$O$5,$K431-SUM(V431:AA431))</f>
        <v>0</v>
      </c>
      <c r="AC431" s="35">
        <f>IF($Q431*Dati!$N$5+SUM(V431:AB431)&lt;$K431,$Q431*Dati!$N$5,$K431-SUM(V431:AB431))</f>
        <v>0</v>
      </c>
      <c r="AD431" s="35">
        <f>IF($P431*Dati!$Q$4+SUM(V431:AC431)&lt;$K431,$P431*Dati!$Q$4,$K431-SUM(V431:AC431))</f>
        <v>0</v>
      </c>
      <c r="AE431" s="35">
        <f>IF($P431*Dati!$P$4+SUM(V431:AD431)&lt;$K431,$P431*Dati!$P$4,$K431-SUM(V431:AD431))</f>
        <v>0</v>
      </c>
      <c r="AF431" s="35">
        <f>IF($P431*Dati!$O$4+SUM(V431:AE431)&lt;$K431,$P431*Dati!$O$4,$K431-SUM(V431:AE431))</f>
        <v>0</v>
      </c>
      <c r="AG431" s="35">
        <f>IF($P431*Dati!$N$4+SUM(V431:AF431)&lt;$K431,$P431*Dati!$N$4,$K431-SUM(V431:AF431))</f>
        <v>0</v>
      </c>
      <c r="AH431" s="35">
        <f>IF($O431*Dati!$Q$3+SUM(V431:AG431)&lt;$K431,$O431*Dati!$Q$3,$K431-SUM(V431:AG431))</f>
        <v>0</v>
      </c>
      <c r="AI431" s="35">
        <f>IF($O431*Dati!$P$3+SUM(V431:AH431)&lt;$K431,$O431*Dati!$P$3,$K431-SUM(V431:AH431))</f>
        <v>0</v>
      </c>
      <c r="AJ431" s="35">
        <f>IF($O431*Dati!$O$3+SUM(V431:AI431)&lt;$K431,$O431*Dati!$O$3,$K431-SUM(V431:AI431))</f>
        <v>0</v>
      </c>
      <c r="AK431" s="35">
        <f>IF($O431*Dati!$N$3+SUM(V431:AJ431)&lt;$K431,$O431*Dati!$N$3,$K431-SUM(V431:AJ431))</f>
        <v>0</v>
      </c>
      <c r="AL431" s="35">
        <f t="shared" si="153"/>
        <v>240</v>
      </c>
      <c r="AM431" s="3">
        <f>(V431*Dati!$U$6+W431*Dati!$T$6+X431*Dati!$S$6+Y431*Dati!$R$6)+(Z431*Dati!$U$5+AA431*Dati!$T$5+AB431*Dati!$S$5+AC431*Dati!$R$5)+(AD431*Dati!$U$4+AE431*Dati!$T$4+AF431*Dati!$S$4+AG431*Dati!$R$4)+(AH431*Dati!$U$3+AI431*Dati!$T$3+AJ431*Dati!$S$3+AK431*Dati!$R$3)</f>
        <v>91380</v>
      </c>
      <c r="AN431" s="34">
        <f t="shared" si="154"/>
        <v>1</v>
      </c>
      <c r="AO431" s="34">
        <f t="shared" si="155"/>
        <v>0</v>
      </c>
      <c r="AP431" s="34">
        <f t="shared" si="156"/>
        <v>0</v>
      </c>
      <c r="AQ431" s="34">
        <f t="shared" si="157"/>
        <v>0</v>
      </c>
      <c r="AR431" s="6">
        <f>AN431*Dati!$B$21+AO431*Dati!$B$22+AP431*Dati!$B$23+AQ431*Dati!$B$24</f>
        <v>2000</v>
      </c>
    </row>
    <row r="432" spans="1:44" x14ac:dyDescent="0.25">
      <c r="A432" s="49"/>
      <c r="B432" s="11">
        <f t="shared" si="170"/>
        <v>430</v>
      </c>
      <c r="C432" s="3">
        <f t="shared" si="171"/>
        <v>10330048.133333385</v>
      </c>
      <c r="D432" s="3">
        <f t="shared" si="172"/>
        <v>41380</v>
      </c>
      <c r="E432" s="3">
        <f>IF(D432&gt;0,(IF(D432&lt;Dati!$B$46,D432*Dati!$B$47,Dati!$B$46*Dati!$B$47)+IF(IF(D432-Dati!$B$46&gt;0,D432-Dati!$B$46,0)&lt;(Dati!$C$46-Dati!$B$46),IF(D432-Dati!$B$46&gt;0,D432-Dati!$B$46,0)*Dati!$C$47,(Dati!$C$46-Dati!$B$46)*Dati!$C$47)+IF(IF(D432-Dati!$C$46&gt;0,D432-Dati!$C$46,0)&lt;(Dati!$D$46-Dati!$C$46),IF(D432-Dati!$C$46&gt;0,D432-Dati!$C$46,0)*Dati!$D$47,(Dati!$D$46-Dati!$C$46)*Dati!$D$47)+IF(IF(D432-Dati!$D$46&gt;0,D432-Dati!$D$46,0)&lt;(Dati!$E$46-Dati!$D$46),IF(D432-Dati!$D$46&gt;0,D432-Dati!$D$46,0)*Dati!$E$47,(Dati!$E$46-Dati!$D$46)*Dati!$E$47)+IF(D432-Dati!$E$46&gt;0,D432-Dati!$E$46,0)*Dati!$F$47),0)</f>
        <v>17224.233333333334</v>
      </c>
      <c r="F432" s="3">
        <f t="shared" si="165"/>
        <v>24155.766666666666</v>
      </c>
      <c r="G432" s="39">
        <f t="shared" ref="G432:J432" si="262">G431</f>
        <v>1</v>
      </c>
      <c r="H432" s="39">
        <f t="shared" si="262"/>
        <v>0</v>
      </c>
      <c r="I432" s="39">
        <f t="shared" si="262"/>
        <v>0</v>
      </c>
      <c r="J432" s="39">
        <f t="shared" si="262"/>
        <v>0</v>
      </c>
      <c r="K432" s="37">
        <f>G432*Dati!$F$9+H432*Dati!$F$10+I432*Dati!$F$11+Simulazione!J432*Dati!$F$12</f>
        <v>450</v>
      </c>
      <c r="L432" s="37">
        <f>G432*Dati!$H$9+H432*Dati!$H$10+I432*Dati!$H$11+Simulazione!J432*Dati!$H$12</f>
        <v>1</v>
      </c>
      <c r="M432" s="9">
        <f>G432*Dati!$E$9+H432*Dati!$E$10+I432*Dati!$E$11+Simulazione!J432*Dati!$E$12</f>
        <v>8000</v>
      </c>
      <c r="N432" s="9">
        <f>IF(G432-G431=0,0,(G432-G431)*Dati!$J$9)+IF(H432-H431=0,0,(H432-H431)*Dati!$J$10)+IF(I432-I431=0,0,(I432-I431)*Dati!$J$11)+IF(J432-J431=0,0,(J432-J431)*Dati!$J$12)</f>
        <v>0</v>
      </c>
      <c r="O432" s="34">
        <f t="shared" ref="O432:R432" si="263">O431</f>
        <v>0</v>
      </c>
      <c r="P432" s="34">
        <f t="shared" si="263"/>
        <v>0</v>
      </c>
      <c r="Q432" s="34">
        <f t="shared" si="263"/>
        <v>0</v>
      </c>
      <c r="R432" s="34">
        <f t="shared" si="263"/>
        <v>1</v>
      </c>
      <c r="S432" s="40">
        <f t="shared" si="168"/>
        <v>1</v>
      </c>
      <c r="T432" s="43">
        <f t="shared" si="169"/>
        <v>1</v>
      </c>
      <c r="U432" s="3">
        <f>O432*Dati!$B$3+Simulazione!P432*Dati!$B$4+Simulazione!Q432*Dati!$B$5+Simulazione!R432*Dati!$B$6</f>
        <v>40000</v>
      </c>
      <c r="V432" s="35">
        <f>IF(R432*Dati!$Q$6&lt;K432,R432*Dati!$Q$6,K432)</f>
        <v>108</v>
      </c>
      <c r="W432" s="35">
        <f>IF(R432*Dati!$P$6+SUM(V432:V432)&lt;K432,R432*Dati!$P$6,K432-SUM(V432:V432))</f>
        <v>132</v>
      </c>
      <c r="X432" s="35">
        <f>IF(R432*Dati!$O$6+SUM(V432:W432)&lt;K432,R432*Dati!$O$6,K432-SUM(V432:W432))</f>
        <v>0</v>
      </c>
      <c r="Y432" s="35">
        <f>IF(R432*Dati!$N$6+SUM(V432:X432)&lt;K432,R432*Dati!$N$6,K432-SUM(V432:X432))</f>
        <v>0</v>
      </c>
      <c r="Z432" s="35">
        <f>IF($Q432*Dati!$Q$5+SUM(V432:Y432)&lt;$K432,$Q432*Dati!$Q$5,$K432-SUM(V432:Y432))</f>
        <v>0</v>
      </c>
      <c r="AA432" s="35">
        <f>IF($Q432*Dati!$P$5+SUM(V432:Z432)&lt;$K432,$Q432*Dati!$P$5,$K432-SUM(V432:Z432))</f>
        <v>0</v>
      </c>
      <c r="AB432" s="35">
        <f>IF($Q432*Dati!$O$5+SUM(V432:AA432)&lt;$K432,$Q432*Dati!$O$5,$K432-SUM(V432:AA432))</f>
        <v>0</v>
      </c>
      <c r="AC432" s="35">
        <f>IF($Q432*Dati!$N$5+SUM(V432:AB432)&lt;$K432,$Q432*Dati!$N$5,$K432-SUM(V432:AB432))</f>
        <v>0</v>
      </c>
      <c r="AD432" s="35">
        <f>IF($P432*Dati!$Q$4+SUM(V432:AC432)&lt;$K432,$P432*Dati!$Q$4,$K432-SUM(V432:AC432))</f>
        <v>0</v>
      </c>
      <c r="AE432" s="35">
        <f>IF($P432*Dati!$P$4+SUM(V432:AD432)&lt;$K432,$P432*Dati!$P$4,$K432-SUM(V432:AD432))</f>
        <v>0</v>
      </c>
      <c r="AF432" s="35">
        <f>IF($P432*Dati!$O$4+SUM(V432:AE432)&lt;$K432,$P432*Dati!$O$4,$K432-SUM(V432:AE432))</f>
        <v>0</v>
      </c>
      <c r="AG432" s="35">
        <f>IF($P432*Dati!$N$4+SUM(V432:AF432)&lt;$K432,$P432*Dati!$N$4,$K432-SUM(V432:AF432))</f>
        <v>0</v>
      </c>
      <c r="AH432" s="35">
        <f>IF($O432*Dati!$Q$3+SUM(V432:AG432)&lt;$K432,$O432*Dati!$Q$3,$K432-SUM(V432:AG432))</f>
        <v>0</v>
      </c>
      <c r="AI432" s="35">
        <f>IF($O432*Dati!$P$3+SUM(V432:AH432)&lt;$K432,$O432*Dati!$P$3,$K432-SUM(V432:AH432))</f>
        <v>0</v>
      </c>
      <c r="AJ432" s="35">
        <f>IF($O432*Dati!$O$3+SUM(V432:AI432)&lt;$K432,$O432*Dati!$O$3,$K432-SUM(V432:AI432))</f>
        <v>0</v>
      </c>
      <c r="AK432" s="35">
        <f>IF($O432*Dati!$N$3+SUM(V432:AJ432)&lt;$K432,$O432*Dati!$N$3,$K432-SUM(V432:AJ432))</f>
        <v>0</v>
      </c>
      <c r="AL432" s="35">
        <f t="shared" si="153"/>
        <v>240</v>
      </c>
      <c r="AM432" s="3">
        <f>(V432*Dati!$U$6+W432*Dati!$T$6+X432*Dati!$S$6+Y432*Dati!$R$6)+(Z432*Dati!$U$5+AA432*Dati!$T$5+AB432*Dati!$S$5+AC432*Dati!$R$5)+(AD432*Dati!$U$4+AE432*Dati!$T$4+AF432*Dati!$S$4+AG432*Dati!$R$4)+(AH432*Dati!$U$3+AI432*Dati!$T$3+AJ432*Dati!$S$3+AK432*Dati!$R$3)</f>
        <v>91380</v>
      </c>
      <c r="AN432" s="34">
        <f t="shared" si="154"/>
        <v>1</v>
      </c>
      <c r="AO432" s="34">
        <f t="shared" si="155"/>
        <v>0</v>
      </c>
      <c r="AP432" s="34">
        <f t="shared" si="156"/>
        <v>0</v>
      </c>
      <c r="AQ432" s="34">
        <f t="shared" si="157"/>
        <v>0</v>
      </c>
      <c r="AR432" s="6">
        <f>AN432*Dati!$B$21+AO432*Dati!$B$22+AP432*Dati!$B$23+AQ432*Dati!$B$24</f>
        <v>2000</v>
      </c>
    </row>
    <row r="433" spans="1:44" x14ac:dyDescent="0.25">
      <c r="A433" s="49"/>
      <c r="B433" s="11">
        <f t="shared" si="170"/>
        <v>431</v>
      </c>
      <c r="C433" s="3">
        <f t="shared" si="171"/>
        <v>10354203.900000053</v>
      </c>
      <c r="D433" s="3">
        <f t="shared" si="172"/>
        <v>41380</v>
      </c>
      <c r="E433" s="3">
        <f>IF(D433&gt;0,(IF(D433&lt;Dati!$B$46,D433*Dati!$B$47,Dati!$B$46*Dati!$B$47)+IF(IF(D433-Dati!$B$46&gt;0,D433-Dati!$B$46,0)&lt;(Dati!$C$46-Dati!$B$46),IF(D433-Dati!$B$46&gt;0,D433-Dati!$B$46,0)*Dati!$C$47,(Dati!$C$46-Dati!$B$46)*Dati!$C$47)+IF(IF(D433-Dati!$C$46&gt;0,D433-Dati!$C$46,0)&lt;(Dati!$D$46-Dati!$C$46),IF(D433-Dati!$C$46&gt;0,D433-Dati!$C$46,0)*Dati!$D$47,(Dati!$D$46-Dati!$C$46)*Dati!$D$47)+IF(IF(D433-Dati!$D$46&gt;0,D433-Dati!$D$46,0)&lt;(Dati!$E$46-Dati!$D$46),IF(D433-Dati!$D$46&gt;0,D433-Dati!$D$46,0)*Dati!$E$47,(Dati!$E$46-Dati!$D$46)*Dati!$E$47)+IF(D433-Dati!$E$46&gt;0,D433-Dati!$E$46,0)*Dati!$F$47),0)</f>
        <v>17224.233333333334</v>
      </c>
      <c r="F433" s="3">
        <f t="shared" si="165"/>
        <v>24155.766666666666</v>
      </c>
      <c r="G433" s="39">
        <f t="shared" ref="G433:J433" si="264">G432</f>
        <v>1</v>
      </c>
      <c r="H433" s="39">
        <f t="shared" si="264"/>
        <v>0</v>
      </c>
      <c r="I433" s="39">
        <f t="shared" si="264"/>
        <v>0</v>
      </c>
      <c r="J433" s="39">
        <f t="shared" si="264"/>
        <v>0</v>
      </c>
      <c r="K433" s="37">
        <f>G433*Dati!$F$9+H433*Dati!$F$10+I433*Dati!$F$11+Simulazione!J433*Dati!$F$12</f>
        <v>450</v>
      </c>
      <c r="L433" s="37">
        <f>G433*Dati!$H$9+H433*Dati!$H$10+I433*Dati!$H$11+Simulazione!J433*Dati!$H$12</f>
        <v>1</v>
      </c>
      <c r="M433" s="9">
        <f>G433*Dati!$E$9+H433*Dati!$E$10+I433*Dati!$E$11+Simulazione!J433*Dati!$E$12</f>
        <v>8000</v>
      </c>
      <c r="N433" s="9">
        <f>IF(G433-G432=0,0,(G433-G432)*Dati!$J$9)+IF(H433-H432=0,0,(H433-H432)*Dati!$J$10)+IF(I433-I432=0,0,(I433-I432)*Dati!$J$11)+IF(J433-J432=0,0,(J433-J432)*Dati!$J$12)</f>
        <v>0</v>
      </c>
      <c r="O433" s="34">
        <f t="shared" ref="O433:R433" si="265">O432</f>
        <v>0</v>
      </c>
      <c r="P433" s="34">
        <f t="shared" si="265"/>
        <v>0</v>
      </c>
      <c r="Q433" s="34">
        <f t="shared" si="265"/>
        <v>0</v>
      </c>
      <c r="R433" s="34">
        <f t="shared" si="265"/>
        <v>1</v>
      </c>
      <c r="S433" s="40">
        <f t="shared" si="168"/>
        <v>1</v>
      </c>
      <c r="T433" s="43">
        <f t="shared" si="169"/>
        <v>1</v>
      </c>
      <c r="U433" s="3">
        <f>O433*Dati!$B$3+Simulazione!P433*Dati!$B$4+Simulazione!Q433*Dati!$B$5+Simulazione!R433*Dati!$B$6</f>
        <v>40000</v>
      </c>
      <c r="V433" s="35">
        <f>IF(R433*Dati!$Q$6&lt;K433,R433*Dati!$Q$6,K433)</f>
        <v>108</v>
      </c>
      <c r="W433" s="35">
        <f>IF(R433*Dati!$P$6+SUM(V433:V433)&lt;K433,R433*Dati!$P$6,K433-SUM(V433:V433))</f>
        <v>132</v>
      </c>
      <c r="X433" s="35">
        <f>IF(R433*Dati!$O$6+SUM(V433:W433)&lt;K433,R433*Dati!$O$6,K433-SUM(V433:W433))</f>
        <v>0</v>
      </c>
      <c r="Y433" s="35">
        <f>IF(R433*Dati!$N$6+SUM(V433:X433)&lt;K433,R433*Dati!$N$6,K433-SUM(V433:X433))</f>
        <v>0</v>
      </c>
      <c r="Z433" s="35">
        <f>IF($Q433*Dati!$Q$5+SUM(V433:Y433)&lt;$K433,$Q433*Dati!$Q$5,$K433-SUM(V433:Y433))</f>
        <v>0</v>
      </c>
      <c r="AA433" s="35">
        <f>IF($Q433*Dati!$P$5+SUM(V433:Z433)&lt;$K433,$Q433*Dati!$P$5,$K433-SUM(V433:Z433))</f>
        <v>0</v>
      </c>
      <c r="AB433" s="35">
        <f>IF($Q433*Dati!$O$5+SUM(V433:AA433)&lt;$K433,$Q433*Dati!$O$5,$K433-SUM(V433:AA433))</f>
        <v>0</v>
      </c>
      <c r="AC433" s="35">
        <f>IF($Q433*Dati!$N$5+SUM(V433:AB433)&lt;$K433,$Q433*Dati!$N$5,$K433-SUM(V433:AB433))</f>
        <v>0</v>
      </c>
      <c r="AD433" s="35">
        <f>IF($P433*Dati!$Q$4+SUM(V433:AC433)&lt;$K433,$P433*Dati!$Q$4,$K433-SUM(V433:AC433))</f>
        <v>0</v>
      </c>
      <c r="AE433" s="35">
        <f>IF($P433*Dati!$P$4+SUM(V433:AD433)&lt;$K433,$P433*Dati!$P$4,$K433-SUM(V433:AD433))</f>
        <v>0</v>
      </c>
      <c r="AF433" s="35">
        <f>IF($P433*Dati!$O$4+SUM(V433:AE433)&lt;$K433,$P433*Dati!$O$4,$K433-SUM(V433:AE433))</f>
        <v>0</v>
      </c>
      <c r="AG433" s="35">
        <f>IF($P433*Dati!$N$4+SUM(V433:AF433)&lt;$K433,$P433*Dati!$N$4,$K433-SUM(V433:AF433))</f>
        <v>0</v>
      </c>
      <c r="AH433" s="35">
        <f>IF($O433*Dati!$Q$3+SUM(V433:AG433)&lt;$K433,$O433*Dati!$Q$3,$K433-SUM(V433:AG433))</f>
        <v>0</v>
      </c>
      <c r="AI433" s="35">
        <f>IF($O433*Dati!$P$3+SUM(V433:AH433)&lt;$K433,$O433*Dati!$P$3,$K433-SUM(V433:AH433))</f>
        <v>0</v>
      </c>
      <c r="AJ433" s="35">
        <f>IF($O433*Dati!$O$3+SUM(V433:AI433)&lt;$K433,$O433*Dati!$O$3,$K433-SUM(V433:AI433))</f>
        <v>0</v>
      </c>
      <c r="AK433" s="35">
        <f>IF($O433*Dati!$N$3+SUM(V433:AJ433)&lt;$K433,$O433*Dati!$N$3,$K433-SUM(V433:AJ433))</f>
        <v>0</v>
      </c>
      <c r="AL433" s="35">
        <f t="shared" si="153"/>
        <v>240</v>
      </c>
      <c r="AM433" s="3">
        <f>(V433*Dati!$U$6+W433*Dati!$T$6+X433*Dati!$S$6+Y433*Dati!$R$6)+(Z433*Dati!$U$5+AA433*Dati!$T$5+AB433*Dati!$S$5+AC433*Dati!$R$5)+(AD433*Dati!$U$4+AE433*Dati!$T$4+AF433*Dati!$S$4+AG433*Dati!$R$4)+(AH433*Dati!$U$3+AI433*Dati!$T$3+AJ433*Dati!$S$3+AK433*Dati!$R$3)</f>
        <v>91380</v>
      </c>
      <c r="AN433" s="34">
        <f t="shared" si="154"/>
        <v>1</v>
      </c>
      <c r="AO433" s="34">
        <f t="shared" si="155"/>
        <v>0</v>
      </c>
      <c r="AP433" s="34">
        <f t="shared" si="156"/>
        <v>0</v>
      </c>
      <c r="AQ433" s="34">
        <f t="shared" si="157"/>
        <v>0</v>
      </c>
      <c r="AR433" s="6">
        <f>AN433*Dati!$B$21+AO433*Dati!$B$22+AP433*Dati!$B$23+AQ433*Dati!$B$24</f>
        <v>2000</v>
      </c>
    </row>
    <row r="434" spans="1:44" x14ac:dyDescent="0.25">
      <c r="A434" s="50"/>
      <c r="B434" s="11">
        <f t="shared" si="170"/>
        <v>432</v>
      </c>
      <c r="C434" s="3">
        <f t="shared" si="171"/>
        <v>10378359.66666672</v>
      </c>
      <c r="D434" s="3">
        <f t="shared" si="172"/>
        <v>41380</v>
      </c>
      <c r="E434" s="3">
        <f>IF(D434&gt;0,(IF(D434&lt;Dati!$B$46,D434*Dati!$B$47,Dati!$B$46*Dati!$B$47)+IF(IF(D434-Dati!$B$46&gt;0,D434-Dati!$B$46,0)&lt;(Dati!$C$46-Dati!$B$46),IF(D434-Dati!$B$46&gt;0,D434-Dati!$B$46,0)*Dati!$C$47,(Dati!$C$46-Dati!$B$46)*Dati!$C$47)+IF(IF(D434-Dati!$C$46&gt;0,D434-Dati!$C$46,0)&lt;(Dati!$D$46-Dati!$C$46),IF(D434-Dati!$C$46&gt;0,D434-Dati!$C$46,0)*Dati!$D$47,(Dati!$D$46-Dati!$C$46)*Dati!$D$47)+IF(IF(D434-Dati!$D$46&gt;0,D434-Dati!$D$46,0)&lt;(Dati!$E$46-Dati!$D$46),IF(D434-Dati!$D$46&gt;0,D434-Dati!$D$46,0)*Dati!$E$47,(Dati!$E$46-Dati!$D$46)*Dati!$E$47)+IF(D434-Dati!$E$46&gt;0,D434-Dati!$E$46,0)*Dati!$F$47),0)</f>
        <v>17224.233333333334</v>
      </c>
      <c r="F434" s="3">
        <f t="shared" si="165"/>
        <v>24155.766666666666</v>
      </c>
      <c r="G434" s="39">
        <f t="shared" ref="G434:J434" si="266">G433</f>
        <v>1</v>
      </c>
      <c r="H434" s="39">
        <f t="shared" si="266"/>
        <v>0</v>
      </c>
      <c r="I434" s="39">
        <f t="shared" si="266"/>
        <v>0</v>
      </c>
      <c r="J434" s="39">
        <f t="shared" si="266"/>
        <v>0</v>
      </c>
      <c r="K434" s="37">
        <f>G434*Dati!$F$9+H434*Dati!$F$10+I434*Dati!$F$11+Simulazione!J434*Dati!$F$12</f>
        <v>450</v>
      </c>
      <c r="L434" s="37">
        <f>G434*Dati!$H$9+H434*Dati!$H$10+I434*Dati!$H$11+Simulazione!J434*Dati!$H$12</f>
        <v>1</v>
      </c>
      <c r="M434" s="9">
        <f>G434*Dati!$E$9+H434*Dati!$E$10+I434*Dati!$E$11+Simulazione!J434*Dati!$E$12</f>
        <v>8000</v>
      </c>
      <c r="N434" s="9">
        <f>IF(G434-G433=0,0,(G434-G433)*Dati!$J$9)+IF(H434-H433=0,0,(H434-H433)*Dati!$J$10)+IF(I434-I433=0,0,(I434-I433)*Dati!$J$11)+IF(J434-J433=0,0,(J434-J433)*Dati!$J$12)</f>
        <v>0</v>
      </c>
      <c r="O434" s="34">
        <f t="shared" ref="O434:R434" si="267">O433</f>
        <v>0</v>
      </c>
      <c r="P434" s="34">
        <f t="shared" si="267"/>
        <v>0</v>
      </c>
      <c r="Q434" s="34">
        <f t="shared" si="267"/>
        <v>0</v>
      </c>
      <c r="R434" s="34">
        <f t="shared" si="267"/>
        <v>1</v>
      </c>
      <c r="S434" s="40">
        <f t="shared" si="168"/>
        <v>1</v>
      </c>
      <c r="T434" s="43">
        <f t="shared" si="169"/>
        <v>1</v>
      </c>
      <c r="U434" s="3">
        <f>O434*Dati!$B$3+Simulazione!P434*Dati!$B$4+Simulazione!Q434*Dati!$B$5+Simulazione!R434*Dati!$B$6</f>
        <v>40000</v>
      </c>
      <c r="V434" s="35">
        <f>IF(R434*Dati!$Q$6&lt;K434,R434*Dati!$Q$6,K434)</f>
        <v>108</v>
      </c>
      <c r="W434" s="35">
        <f>IF(R434*Dati!$P$6+SUM(V434:V434)&lt;K434,R434*Dati!$P$6,K434-SUM(V434:V434))</f>
        <v>132</v>
      </c>
      <c r="X434" s="35">
        <f>IF(R434*Dati!$O$6+SUM(V434:W434)&lt;K434,R434*Dati!$O$6,K434-SUM(V434:W434))</f>
        <v>0</v>
      </c>
      <c r="Y434" s="35">
        <f>IF(R434*Dati!$N$6+SUM(V434:X434)&lt;K434,R434*Dati!$N$6,K434-SUM(V434:X434))</f>
        <v>0</v>
      </c>
      <c r="Z434" s="35">
        <f>IF($Q434*Dati!$Q$5+SUM(V434:Y434)&lt;$K434,$Q434*Dati!$Q$5,$K434-SUM(V434:Y434))</f>
        <v>0</v>
      </c>
      <c r="AA434" s="35">
        <f>IF($Q434*Dati!$P$5+SUM(V434:Z434)&lt;$K434,$Q434*Dati!$P$5,$K434-SUM(V434:Z434))</f>
        <v>0</v>
      </c>
      <c r="AB434" s="35">
        <f>IF($Q434*Dati!$O$5+SUM(V434:AA434)&lt;$K434,$Q434*Dati!$O$5,$K434-SUM(V434:AA434))</f>
        <v>0</v>
      </c>
      <c r="AC434" s="35">
        <f>IF($Q434*Dati!$N$5+SUM(V434:AB434)&lt;$K434,$Q434*Dati!$N$5,$K434-SUM(V434:AB434))</f>
        <v>0</v>
      </c>
      <c r="AD434" s="35">
        <f>IF($P434*Dati!$Q$4+SUM(V434:AC434)&lt;$K434,$P434*Dati!$Q$4,$K434-SUM(V434:AC434))</f>
        <v>0</v>
      </c>
      <c r="AE434" s="35">
        <f>IF($P434*Dati!$P$4+SUM(V434:AD434)&lt;$K434,$P434*Dati!$P$4,$K434-SUM(V434:AD434))</f>
        <v>0</v>
      </c>
      <c r="AF434" s="35">
        <f>IF($P434*Dati!$O$4+SUM(V434:AE434)&lt;$K434,$P434*Dati!$O$4,$K434-SUM(V434:AE434))</f>
        <v>0</v>
      </c>
      <c r="AG434" s="35">
        <f>IF($P434*Dati!$N$4+SUM(V434:AF434)&lt;$K434,$P434*Dati!$N$4,$K434-SUM(V434:AF434))</f>
        <v>0</v>
      </c>
      <c r="AH434" s="35">
        <f>IF($O434*Dati!$Q$3+SUM(V434:AG434)&lt;$K434,$O434*Dati!$Q$3,$K434-SUM(V434:AG434))</f>
        <v>0</v>
      </c>
      <c r="AI434" s="35">
        <f>IF($O434*Dati!$P$3+SUM(V434:AH434)&lt;$K434,$O434*Dati!$P$3,$K434-SUM(V434:AH434))</f>
        <v>0</v>
      </c>
      <c r="AJ434" s="35">
        <f>IF($O434*Dati!$O$3+SUM(V434:AI434)&lt;$K434,$O434*Dati!$O$3,$K434-SUM(V434:AI434))</f>
        <v>0</v>
      </c>
      <c r="AK434" s="35">
        <f>IF($O434*Dati!$N$3+SUM(V434:AJ434)&lt;$K434,$O434*Dati!$N$3,$K434-SUM(V434:AJ434))</f>
        <v>0</v>
      </c>
      <c r="AL434" s="35">
        <f t="shared" si="153"/>
        <v>240</v>
      </c>
      <c r="AM434" s="3">
        <f>(V434*Dati!$U$6+W434*Dati!$T$6+X434*Dati!$S$6+Y434*Dati!$R$6)+(Z434*Dati!$U$5+AA434*Dati!$T$5+AB434*Dati!$S$5+AC434*Dati!$R$5)+(AD434*Dati!$U$4+AE434*Dati!$T$4+AF434*Dati!$S$4+AG434*Dati!$R$4)+(AH434*Dati!$U$3+AI434*Dati!$T$3+AJ434*Dati!$S$3+AK434*Dati!$R$3)</f>
        <v>91380</v>
      </c>
      <c r="AN434" s="34">
        <f t="shared" si="154"/>
        <v>1</v>
      </c>
      <c r="AO434" s="34">
        <f t="shared" si="155"/>
        <v>0</v>
      </c>
      <c r="AP434" s="34">
        <f t="shared" si="156"/>
        <v>0</v>
      </c>
      <c r="AQ434" s="34">
        <f t="shared" si="157"/>
        <v>0</v>
      </c>
      <c r="AR434" s="6">
        <f>AN434*Dati!$B$21+AO434*Dati!$B$22+AP434*Dati!$B$23+AQ434*Dati!$B$24</f>
        <v>2000</v>
      </c>
    </row>
    <row r="435" spans="1:44" ht="15" customHeight="1" x14ac:dyDescent="0.25">
      <c r="A435" s="48">
        <f t="shared" ref="A435" si="268">A423+1</f>
        <v>37</v>
      </c>
      <c r="B435" s="11">
        <f t="shared" si="170"/>
        <v>433</v>
      </c>
      <c r="C435" s="3">
        <f t="shared" si="171"/>
        <v>10402515.433333388</v>
      </c>
      <c r="D435" s="3">
        <f t="shared" si="172"/>
        <v>41380</v>
      </c>
      <c r="E435" s="3">
        <f>IF(D435&gt;0,(IF(D435&lt;Dati!$B$46,D435*Dati!$B$47,Dati!$B$46*Dati!$B$47)+IF(IF(D435-Dati!$B$46&gt;0,D435-Dati!$B$46,0)&lt;(Dati!$C$46-Dati!$B$46),IF(D435-Dati!$B$46&gt;0,D435-Dati!$B$46,0)*Dati!$C$47,(Dati!$C$46-Dati!$B$46)*Dati!$C$47)+IF(IF(D435-Dati!$C$46&gt;0,D435-Dati!$C$46,0)&lt;(Dati!$D$46-Dati!$C$46),IF(D435-Dati!$C$46&gt;0,D435-Dati!$C$46,0)*Dati!$D$47,(Dati!$D$46-Dati!$C$46)*Dati!$D$47)+IF(IF(D435-Dati!$D$46&gt;0,D435-Dati!$D$46,0)&lt;(Dati!$E$46-Dati!$D$46),IF(D435-Dati!$D$46&gt;0,D435-Dati!$D$46,0)*Dati!$E$47,(Dati!$E$46-Dati!$D$46)*Dati!$E$47)+IF(D435-Dati!$E$46&gt;0,D435-Dati!$E$46,0)*Dati!$F$47),0)</f>
        <v>17224.233333333334</v>
      </c>
      <c r="F435" s="3">
        <f t="shared" si="165"/>
        <v>24155.766666666666</v>
      </c>
      <c r="G435" s="39">
        <f t="shared" ref="G435:J435" si="269">G434</f>
        <v>1</v>
      </c>
      <c r="H435" s="39">
        <f t="shared" si="269"/>
        <v>0</v>
      </c>
      <c r="I435" s="39">
        <f t="shared" si="269"/>
        <v>0</v>
      </c>
      <c r="J435" s="39">
        <f t="shared" si="269"/>
        <v>0</v>
      </c>
      <c r="K435" s="37">
        <f>G435*Dati!$F$9+H435*Dati!$F$10+I435*Dati!$F$11+Simulazione!J435*Dati!$F$12</f>
        <v>450</v>
      </c>
      <c r="L435" s="37">
        <f>G435*Dati!$H$9+H435*Dati!$H$10+I435*Dati!$H$11+Simulazione!J435*Dati!$H$12</f>
        <v>1</v>
      </c>
      <c r="M435" s="9">
        <f>G435*Dati!$E$9+H435*Dati!$E$10+I435*Dati!$E$11+Simulazione!J435*Dati!$E$12</f>
        <v>8000</v>
      </c>
      <c r="N435" s="9">
        <f>IF(G435-G434=0,0,(G435-G434)*Dati!$J$9)+IF(H435-H434=0,0,(H435-H434)*Dati!$J$10)+IF(I435-I434=0,0,(I435-I434)*Dati!$J$11)+IF(J435-J434=0,0,(J435-J434)*Dati!$J$12)</f>
        <v>0</v>
      </c>
      <c r="O435" s="34">
        <f t="shared" ref="O435:R435" si="270">O434</f>
        <v>0</v>
      </c>
      <c r="P435" s="34">
        <f t="shared" si="270"/>
        <v>0</v>
      </c>
      <c r="Q435" s="34">
        <f t="shared" si="270"/>
        <v>0</v>
      </c>
      <c r="R435" s="34">
        <f t="shared" si="270"/>
        <v>1</v>
      </c>
      <c r="S435" s="40">
        <f t="shared" si="168"/>
        <v>1</v>
      </c>
      <c r="T435" s="43">
        <f t="shared" si="169"/>
        <v>1</v>
      </c>
      <c r="U435" s="3">
        <f>O435*Dati!$B$3+Simulazione!P435*Dati!$B$4+Simulazione!Q435*Dati!$B$5+Simulazione!R435*Dati!$B$6</f>
        <v>40000</v>
      </c>
      <c r="V435" s="35">
        <f>IF(R435*Dati!$Q$6&lt;K435,R435*Dati!$Q$6,K435)</f>
        <v>108</v>
      </c>
      <c r="W435" s="35">
        <f>IF(R435*Dati!$P$6+SUM(V435:V435)&lt;K435,R435*Dati!$P$6,K435-SUM(V435:V435))</f>
        <v>132</v>
      </c>
      <c r="X435" s="35">
        <f>IF(R435*Dati!$O$6+SUM(V435:W435)&lt;K435,R435*Dati!$O$6,K435-SUM(V435:W435))</f>
        <v>0</v>
      </c>
      <c r="Y435" s="35">
        <f>IF(R435*Dati!$N$6+SUM(V435:X435)&lt;K435,R435*Dati!$N$6,K435-SUM(V435:X435))</f>
        <v>0</v>
      </c>
      <c r="Z435" s="35">
        <f>IF($Q435*Dati!$Q$5+SUM(V435:Y435)&lt;$K435,$Q435*Dati!$Q$5,$K435-SUM(V435:Y435))</f>
        <v>0</v>
      </c>
      <c r="AA435" s="35">
        <f>IF($Q435*Dati!$P$5+SUM(V435:Z435)&lt;$K435,$Q435*Dati!$P$5,$K435-SUM(V435:Z435))</f>
        <v>0</v>
      </c>
      <c r="AB435" s="35">
        <f>IF($Q435*Dati!$O$5+SUM(V435:AA435)&lt;$K435,$Q435*Dati!$O$5,$K435-SUM(V435:AA435))</f>
        <v>0</v>
      </c>
      <c r="AC435" s="35">
        <f>IF($Q435*Dati!$N$5+SUM(V435:AB435)&lt;$K435,$Q435*Dati!$N$5,$K435-SUM(V435:AB435))</f>
        <v>0</v>
      </c>
      <c r="AD435" s="35">
        <f>IF($P435*Dati!$Q$4+SUM(V435:AC435)&lt;$K435,$P435*Dati!$Q$4,$K435-SUM(V435:AC435))</f>
        <v>0</v>
      </c>
      <c r="AE435" s="35">
        <f>IF($P435*Dati!$P$4+SUM(V435:AD435)&lt;$K435,$P435*Dati!$P$4,$K435-SUM(V435:AD435))</f>
        <v>0</v>
      </c>
      <c r="AF435" s="35">
        <f>IF($P435*Dati!$O$4+SUM(V435:AE435)&lt;$K435,$P435*Dati!$O$4,$K435-SUM(V435:AE435))</f>
        <v>0</v>
      </c>
      <c r="AG435" s="35">
        <f>IF($P435*Dati!$N$4+SUM(V435:AF435)&lt;$K435,$P435*Dati!$N$4,$K435-SUM(V435:AF435))</f>
        <v>0</v>
      </c>
      <c r="AH435" s="35">
        <f>IF($O435*Dati!$Q$3+SUM(V435:AG435)&lt;$K435,$O435*Dati!$Q$3,$K435-SUM(V435:AG435))</f>
        <v>0</v>
      </c>
      <c r="AI435" s="35">
        <f>IF($O435*Dati!$P$3+SUM(V435:AH435)&lt;$K435,$O435*Dati!$P$3,$K435-SUM(V435:AH435))</f>
        <v>0</v>
      </c>
      <c r="AJ435" s="35">
        <f>IF($O435*Dati!$O$3+SUM(V435:AI435)&lt;$K435,$O435*Dati!$O$3,$K435-SUM(V435:AI435))</f>
        <v>0</v>
      </c>
      <c r="AK435" s="35">
        <f>IF($O435*Dati!$N$3+SUM(V435:AJ435)&lt;$K435,$O435*Dati!$N$3,$K435-SUM(V435:AJ435))</f>
        <v>0</v>
      </c>
      <c r="AL435" s="35">
        <f t="shared" si="153"/>
        <v>240</v>
      </c>
      <c r="AM435" s="3">
        <f>(V435*Dati!$U$6+W435*Dati!$T$6+X435*Dati!$S$6+Y435*Dati!$R$6)+(Z435*Dati!$U$5+AA435*Dati!$T$5+AB435*Dati!$S$5+AC435*Dati!$R$5)+(AD435*Dati!$U$4+AE435*Dati!$T$4+AF435*Dati!$S$4+AG435*Dati!$R$4)+(AH435*Dati!$U$3+AI435*Dati!$T$3+AJ435*Dati!$S$3+AK435*Dati!$R$3)</f>
        <v>91380</v>
      </c>
      <c r="AN435" s="34">
        <f t="shared" si="154"/>
        <v>1</v>
      </c>
      <c r="AO435" s="34">
        <f t="shared" si="155"/>
        <v>0</v>
      </c>
      <c r="AP435" s="34">
        <f t="shared" si="156"/>
        <v>0</v>
      </c>
      <c r="AQ435" s="34">
        <f t="shared" si="157"/>
        <v>0</v>
      </c>
      <c r="AR435" s="6">
        <f>AN435*Dati!$B$21+AO435*Dati!$B$22+AP435*Dati!$B$23+AQ435*Dati!$B$24</f>
        <v>2000</v>
      </c>
    </row>
    <row r="436" spans="1:44" x14ac:dyDescent="0.25">
      <c r="A436" s="49"/>
      <c r="B436" s="11">
        <f t="shared" si="170"/>
        <v>434</v>
      </c>
      <c r="C436" s="3">
        <f t="shared" si="171"/>
        <v>10426671.200000055</v>
      </c>
      <c r="D436" s="3">
        <f t="shared" si="172"/>
        <v>41380</v>
      </c>
      <c r="E436" s="3">
        <f>IF(D436&gt;0,(IF(D436&lt;Dati!$B$46,D436*Dati!$B$47,Dati!$B$46*Dati!$B$47)+IF(IF(D436-Dati!$B$46&gt;0,D436-Dati!$B$46,0)&lt;(Dati!$C$46-Dati!$B$46),IF(D436-Dati!$B$46&gt;0,D436-Dati!$B$46,0)*Dati!$C$47,(Dati!$C$46-Dati!$B$46)*Dati!$C$47)+IF(IF(D436-Dati!$C$46&gt;0,D436-Dati!$C$46,0)&lt;(Dati!$D$46-Dati!$C$46),IF(D436-Dati!$C$46&gt;0,D436-Dati!$C$46,0)*Dati!$D$47,(Dati!$D$46-Dati!$C$46)*Dati!$D$47)+IF(IF(D436-Dati!$D$46&gt;0,D436-Dati!$D$46,0)&lt;(Dati!$E$46-Dati!$D$46),IF(D436-Dati!$D$46&gt;0,D436-Dati!$D$46,0)*Dati!$E$47,(Dati!$E$46-Dati!$D$46)*Dati!$E$47)+IF(D436-Dati!$E$46&gt;0,D436-Dati!$E$46,0)*Dati!$F$47),0)</f>
        <v>17224.233333333334</v>
      </c>
      <c r="F436" s="3">
        <f t="shared" si="165"/>
        <v>24155.766666666666</v>
      </c>
      <c r="G436" s="39">
        <f t="shared" ref="G436:J436" si="271">G435</f>
        <v>1</v>
      </c>
      <c r="H436" s="39">
        <f t="shared" si="271"/>
        <v>0</v>
      </c>
      <c r="I436" s="39">
        <f t="shared" si="271"/>
        <v>0</v>
      </c>
      <c r="J436" s="39">
        <f t="shared" si="271"/>
        <v>0</v>
      </c>
      <c r="K436" s="37">
        <f>G436*Dati!$F$9+H436*Dati!$F$10+I436*Dati!$F$11+Simulazione!J436*Dati!$F$12</f>
        <v>450</v>
      </c>
      <c r="L436" s="37">
        <f>G436*Dati!$H$9+H436*Dati!$H$10+I436*Dati!$H$11+Simulazione!J436*Dati!$H$12</f>
        <v>1</v>
      </c>
      <c r="M436" s="9">
        <f>G436*Dati!$E$9+H436*Dati!$E$10+I436*Dati!$E$11+Simulazione!J436*Dati!$E$12</f>
        <v>8000</v>
      </c>
      <c r="N436" s="9">
        <f>IF(G436-G435=0,0,(G436-G435)*Dati!$J$9)+IF(H436-H435=0,0,(H436-H435)*Dati!$J$10)+IF(I436-I435=0,0,(I436-I435)*Dati!$J$11)+IF(J436-J435=0,0,(J436-J435)*Dati!$J$12)</f>
        <v>0</v>
      </c>
      <c r="O436" s="34">
        <f t="shared" ref="O436:R436" si="272">O435</f>
        <v>0</v>
      </c>
      <c r="P436" s="34">
        <f t="shared" si="272"/>
        <v>0</v>
      </c>
      <c r="Q436" s="34">
        <f t="shared" si="272"/>
        <v>0</v>
      </c>
      <c r="R436" s="34">
        <f t="shared" si="272"/>
        <v>1</v>
      </c>
      <c r="S436" s="40">
        <f t="shared" si="168"/>
        <v>1</v>
      </c>
      <c r="T436" s="43">
        <f t="shared" si="169"/>
        <v>1</v>
      </c>
      <c r="U436" s="3">
        <f>O436*Dati!$B$3+Simulazione!P436*Dati!$B$4+Simulazione!Q436*Dati!$B$5+Simulazione!R436*Dati!$B$6</f>
        <v>40000</v>
      </c>
      <c r="V436" s="35">
        <f>IF(R436*Dati!$Q$6&lt;K436,R436*Dati!$Q$6,K436)</f>
        <v>108</v>
      </c>
      <c r="W436" s="35">
        <f>IF(R436*Dati!$P$6+SUM(V436:V436)&lt;K436,R436*Dati!$P$6,K436-SUM(V436:V436))</f>
        <v>132</v>
      </c>
      <c r="X436" s="35">
        <f>IF(R436*Dati!$O$6+SUM(V436:W436)&lt;K436,R436*Dati!$O$6,K436-SUM(V436:W436))</f>
        <v>0</v>
      </c>
      <c r="Y436" s="35">
        <f>IF(R436*Dati!$N$6+SUM(V436:X436)&lt;K436,R436*Dati!$N$6,K436-SUM(V436:X436))</f>
        <v>0</v>
      </c>
      <c r="Z436" s="35">
        <f>IF($Q436*Dati!$Q$5+SUM(V436:Y436)&lt;$K436,$Q436*Dati!$Q$5,$K436-SUM(V436:Y436))</f>
        <v>0</v>
      </c>
      <c r="AA436" s="35">
        <f>IF($Q436*Dati!$P$5+SUM(V436:Z436)&lt;$K436,$Q436*Dati!$P$5,$K436-SUM(V436:Z436))</f>
        <v>0</v>
      </c>
      <c r="AB436" s="35">
        <f>IF($Q436*Dati!$O$5+SUM(V436:AA436)&lt;$K436,$Q436*Dati!$O$5,$K436-SUM(V436:AA436))</f>
        <v>0</v>
      </c>
      <c r="AC436" s="35">
        <f>IF($Q436*Dati!$N$5+SUM(V436:AB436)&lt;$K436,$Q436*Dati!$N$5,$K436-SUM(V436:AB436))</f>
        <v>0</v>
      </c>
      <c r="AD436" s="35">
        <f>IF($P436*Dati!$Q$4+SUM(V436:AC436)&lt;$K436,$P436*Dati!$Q$4,$K436-SUM(V436:AC436))</f>
        <v>0</v>
      </c>
      <c r="AE436" s="35">
        <f>IF($P436*Dati!$P$4+SUM(V436:AD436)&lt;$K436,$P436*Dati!$P$4,$K436-SUM(V436:AD436))</f>
        <v>0</v>
      </c>
      <c r="AF436" s="35">
        <f>IF($P436*Dati!$O$4+SUM(V436:AE436)&lt;$K436,$P436*Dati!$O$4,$K436-SUM(V436:AE436))</f>
        <v>0</v>
      </c>
      <c r="AG436" s="35">
        <f>IF($P436*Dati!$N$4+SUM(V436:AF436)&lt;$K436,$P436*Dati!$N$4,$K436-SUM(V436:AF436))</f>
        <v>0</v>
      </c>
      <c r="AH436" s="35">
        <f>IF($O436*Dati!$Q$3+SUM(V436:AG436)&lt;$K436,$O436*Dati!$Q$3,$K436-SUM(V436:AG436))</f>
        <v>0</v>
      </c>
      <c r="AI436" s="35">
        <f>IF($O436*Dati!$P$3+SUM(V436:AH436)&lt;$K436,$O436*Dati!$P$3,$K436-SUM(V436:AH436))</f>
        <v>0</v>
      </c>
      <c r="AJ436" s="35">
        <f>IF($O436*Dati!$O$3+SUM(V436:AI436)&lt;$K436,$O436*Dati!$O$3,$K436-SUM(V436:AI436))</f>
        <v>0</v>
      </c>
      <c r="AK436" s="35">
        <f>IF($O436*Dati!$N$3+SUM(V436:AJ436)&lt;$K436,$O436*Dati!$N$3,$K436-SUM(V436:AJ436))</f>
        <v>0</v>
      </c>
      <c r="AL436" s="35">
        <f t="shared" si="153"/>
        <v>240</v>
      </c>
      <c r="AM436" s="3">
        <f>(V436*Dati!$U$6+W436*Dati!$T$6+X436*Dati!$S$6+Y436*Dati!$R$6)+(Z436*Dati!$U$5+AA436*Dati!$T$5+AB436*Dati!$S$5+AC436*Dati!$R$5)+(AD436*Dati!$U$4+AE436*Dati!$T$4+AF436*Dati!$S$4+AG436*Dati!$R$4)+(AH436*Dati!$U$3+AI436*Dati!$T$3+AJ436*Dati!$S$3+AK436*Dati!$R$3)</f>
        <v>91380</v>
      </c>
      <c r="AN436" s="34">
        <f t="shared" si="154"/>
        <v>1</v>
      </c>
      <c r="AO436" s="34">
        <f t="shared" si="155"/>
        <v>0</v>
      </c>
      <c r="AP436" s="34">
        <f t="shared" si="156"/>
        <v>0</v>
      </c>
      <c r="AQ436" s="34">
        <f t="shared" si="157"/>
        <v>0</v>
      </c>
      <c r="AR436" s="6">
        <f>AN436*Dati!$B$21+AO436*Dati!$B$22+AP436*Dati!$B$23+AQ436*Dati!$B$24</f>
        <v>2000</v>
      </c>
    </row>
    <row r="437" spans="1:44" x14ac:dyDescent="0.25">
      <c r="A437" s="49"/>
      <c r="B437" s="11">
        <f t="shared" si="170"/>
        <v>435</v>
      </c>
      <c r="C437" s="3">
        <f t="shared" si="171"/>
        <v>10450826.966666723</v>
      </c>
      <c r="D437" s="3">
        <f t="shared" si="172"/>
        <v>41380</v>
      </c>
      <c r="E437" s="3">
        <f>IF(D437&gt;0,(IF(D437&lt;Dati!$B$46,D437*Dati!$B$47,Dati!$B$46*Dati!$B$47)+IF(IF(D437-Dati!$B$46&gt;0,D437-Dati!$B$46,0)&lt;(Dati!$C$46-Dati!$B$46),IF(D437-Dati!$B$46&gt;0,D437-Dati!$B$46,0)*Dati!$C$47,(Dati!$C$46-Dati!$B$46)*Dati!$C$47)+IF(IF(D437-Dati!$C$46&gt;0,D437-Dati!$C$46,0)&lt;(Dati!$D$46-Dati!$C$46),IF(D437-Dati!$C$46&gt;0,D437-Dati!$C$46,0)*Dati!$D$47,(Dati!$D$46-Dati!$C$46)*Dati!$D$47)+IF(IF(D437-Dati!$D$46&gt;0,D437-Dati!$D$46,0)&lt;(Dati!$E$46-Dati!$D$46),IF(D437-Dati!$D$46&gt;0,D437-Dati!$D$46,0)*Dati!$E$47,(Dati!$E$46-Dati!$D$46)*Dati!$E$47)+IF(D437-Dati!$E$46&gt;0,D437-Dati!$E$46,0)*Dati!$F$47),0)</f>
        <v>17224.233333333334</v>
      </c>
      <c r="F437" s="3">
        <f t="shared" si="165"/>
        <v>24155.766666666666</v>
      </c>
      <c r="G437" s="39">
        <f t="shared" ref="G437:J437" si="273">G436</f>
        <v>1</v>
      </c>
      <c r="H437" s="39">
        <f t="shared" si="273"/>
        <v>0</v>
      </c>
      <c r="I437" s="39">
        <f t="shared" si="273"/>
        <v>0</v>
      </c>
      <c r="J437" s="39">
        <f t="shared" si="273"/>
        <v>0</v>
      </c>
      <c r="K437" s="37">
        <f>G437*Dati!$F$9+H437*Dati!$F$10+I437*Dati!$F$11+Simulazione!J437*Dati!$F$12</f>
        <v>450</v>
      </c>
      <c r="L437" s="37">
        <f>G437*Dati!$H$9+H437*Dati!$H$10+I437*Dati!$H$11+Simulazione!J437*Dati!$H$12</f>
        <v>1</v>
      </c>
      <c r="M437" s="9">
        <f>G437*Dati!$E$9+H437*Dati!$E$10+I437*Dati!$E$11+Simulazione!J437*Dati!$E$12</f>
        <v>8000</v>
      </c>
      <c r="N437" s="9">
        <f>IF(G437-G436=0,0,(G437-G436)*Dati!$J$9)+IF(H437-H436=0,0,(H437-H436)*Dati!$J$10)+IF(I437-I436=0,0,(I437-I436)*Dati!$J$11)+IF(J437-J436=0,0,(J437-J436)*Dati!$J$12)</f>
        <v>0</v>
      </c>
      <c r="O437" s="34">
        <f t="shared" ref="O437:R437" si="274">O436</f>
        <v>0</v>
      </c>
      <c r="P437" s="34">
        <f t="shared" si="274"/>
        <v>0</v>
      </c>
      <c r="Q437" s="34">
        <f t="shared" si="274"/>
        <v>0</v>
      </c>
      <c r="R437" s="34">
        <f t="shared" si="274"/>
        <v>1</v>
      </c>
      <c r="S437" s="40">
        <f t="shared" si="168"/>
        <v>1</v>
      </c>
      <c r="T437" s="43">
        <f t="shared" si="169"/>
        <v>1</v>
      </c>
      <c r="U437" s="3">
        <f>O437*Dati!$B$3+Simulazione!P437*Dati!$B$4+Simulazione!Q437*Dati!$B$5+Simulazione!R437*Dati!$B$6</f>
        <v>40000</v>
      </c>
      <c r="V437" s="35">
        <f>IF(R437*Dati!$Q$6&lt;K437,R437*Dati!$Q$6,K437)</f>
        <v>108</v>
      </c>
      <c r="W437" s="35">
        <f>IF(R437*Dati!$P$6+SUM(V437:V437)&lt;K437,R437*Dati!$P$6,K437-SUM(V437:V437))</f>
        <v>132</v>
      </c>
      <c r="X437" s="35">
        <f>IF(R437*Dati!$O$6+SUM(V437:W437)&lt;K437,R437*Dati!$O$6,K437-SUM(V437:W437))</f>
        <v>0</v>
      </c>
      <c r="Y437" s="35">
        <f>IF(R437*Dati!$N$6+SUM(V437:X437)&lt;K437,R437*Dati!$N$6,K437-SUM(V437:X437))</f>
        <v>0</v>
      </c>
      <c r="Z437" s="35">
        <f>IF($Q437*Dati!$Q$5+SUM(V437:Y437)&lt;$K437,$Q437*Dati!$Q$5,$K437-SUM(V437:Y437))</f>
        <v>0</v>
      </c>
      <c r="AA437" s="35">
        <f>IF($Q437*Dati!$P$5+SUM(V437:Z437)&lt;$K437,$Q437*Dati!$P$5,$K437-SUM(V437:Z437))</f>
        <v>0</v>
      </c>
      <c r="AB437" s="35">
        <f>IF($Q437*Dati!$O$5+SUM(V437:AA437)&lt;$K437,$Q437*Dati!$O$5,$K437-SUM(V437:AA437))</f>
        <v>0</v>
      </c>
      <c r="AC437" s="35">
        <f>IF($Q437*Dati!$N$5+SUM(V437:AB437)&lt;$K437,$Q437*Dati!$N$5,$K437-SUM(V437:AB437))</f>
        <v>0</v>
      </c>
      <c r="AD437" s="35">
        <f>IF($P437*Dati!$Q$4+SUM(V437:AC437)&lt;$K437,$P437*Dati!$Q$4,$K437-SUM(V437:AC437))</f>
        <v>0</v>
      </c>
      <c r="AE437" s="35">
        <f>IF($P437*Dati!$P$4+SUM(V437:AD437)&lt;$K437,$P437*Dati!$P$4,$K437-SUM(V437:AD437))</f>
        <v>0</v>
      </c>
      <c r="AF437" s="35">
        <f>IF($P437*Dati!$O$4+SUM(V437:AE437)&lt;$K437,$P437*Dati!$O$4,$K437-SUM(V437:AE437))</f>
        <v>0</v>
      </c>
      <c r="AG437" s="35">
        <f>IF($P437*Dati!$N$4+SUM(V437:AF437)&lt;$K437,$P437*Dati!$N$4,$K437-SUM(V437:AF437))</f>
        <v>0</v>
      </c>
      <c r="AH437" s="35">
        <f>IF($O437*Dati!$Q$3+SUM(V437:AG437)&lt;$K437,$O437*Dati!$Q$3,$K437-SUM(V437:AG437))</f>
        <v>0</v>
      </c>
      <c r="AI437" s="35">
        <f>IF($O437*Dati!$P$3+SUM(V437:AH437)&lt;$K437,$O437*Dati!$P$3,$K437-SUM(V437:AH437))</f>
        <v>0</v>
      </c>
      <c r="AJ437" s="35">
        <f>IF($O437*Dati!$O$3+SUM(V437:AI437)&lt;$K437,$O437*Dati!$O$3,$K437-SUM(V437:AI437))</f>
        <v>0</v>
      </c>
      <c r="AK437" s="35">
        <f>IF($O437*Dati!$N$3+SUM(V437:AJ437)&lt;$K437,$O437*Dati!$N$3,$K437-SUM(V437:AJ437))</f>
        <v>0</v>
      </c>
      <c r="AL437" s="35">
        <f t="shared" si="153"/>
        <v>240</v>
      </c>
      <c r="AM437" s="3">
        <f>(V437*Dati!$U$6+W437*Dati!$T$6+X437*Dati!$S$6+Y437*Dati!$R$6)+(Z437*Dati!$U$5+AA437*Dati!$T$5+AB437*Dati!$S$5+AC437*Dati!$R$5)+(AD437*Dati!$U$4+AE437*Dati!$T$4+AF437*Dati!$S$4+AG437*Dati!$R$4)+(AH437*Dati!$U$3+AI437*Dati!$T$3+AJ437*Dati!$S$3+AK437*Dati!$R$3)</f>
        <v>91380</v>
      </c>
      <c r="AN437" s="34">
        <f t="shared" si="154"/>
        <v>1</v>
      </c>
      <c r="AO437" s="34">
        <f t="shared" si="155"/>
        <v>0</v>
      </c>
      <c r="AP437" s="34">
        <f t="shared" si="156"/>
        <v>0</v>
      </c>
      <c r="AQ437" s="34">
        <f t="shared" si="157"/>
        <v>0</v>
      </c>
      <c r="AR437" s="6">
        <f>AN437*Dati!$B$21+AO437*Dati!$B$22+AP437*Dati!$B$23+AQ437*Dati!$B$24</f>
        <v>2000</v>
      </c>
    </row>
    <row r="438" spans="1:44" x14ac:dyDescent="0.25">
      <c r="A438" s="49"/>
      <c r="B438" s="11">
        <f t="shared" si="170"/>
        <v>436</v>
      </c>
      <c r="C438" s="3">
        <f t="shared" si="171"/>
        <v>10474982.73333339</v>
      </c>
      <c r="D438" s="3">
        <f t="shared" si="172"/>
        <v>41380</v>
      </c>
      <c r="E438" s="3">
        <f>IF(D438&gt;0,(IF(D438&lt;Dati!$B$46,D438*Dati!$B$47,Dati!$B$46*Dati!$B$47)+IF(IF(D438-Dati!$B$46&gt;0,D438-Dati!$B$46,0)&lt;(Dati!$C$46-Dati!$B$46),IF(D438-Dati!$B$46&gt;0,D438-Dati!$B$46,0)*Dati!$C$47,(Dati!$C$46-Dati!$B$46)*Dati!$C$47)+IF(IF(D438-Dati!$C$46&gt;0,D438-Dati!$C$46,0)&lt;(Dati!$D$46-Dati!$C$46),IF(D438-Dati!$C$46&gt;0,D438-Dati!$C$46,0)*Dati!$D$47,(Dati!$D$46-Dati!$C$46)*Dati!$D$47)+IF(IF(D438-Dati!$D$46&gt;0,D438-Dati!$D$46,0)&lt;(Dati!$E$46-Dati!$D$46),IF(D438-Dati!$D$46&gt;0,D438-Dati!$D$46,0)*Dati!$E$47,(Dati!$E$46-Dati!$D$46)*Dati!$E$47)+IF(D438-Dati!$E$46&gt;0,D438-Dati!$E$46,0)*Dati!$F$47),0)</f>
        <v>17224.233333333334</v>
      </c>
      <c r="F438" s="3">
        <f t="shared" si="165"/>
        <v>24155.766666666666</v>
      </c>
      <c r="G438" s="39">
        <f t="shared" ref="G438:J438" si="275">G437</f>
        <v>1</v>
      </c>
      <c r="H438" s="39">
        <f t="shared" si="275"/>
        <v>0</v>
      </c>
      <c r="I438" s="39">
        <f t="shared" si="275"/>
        <v>0</v>
      </c>
      <c r="J438" s="39">
        <f t="shared" si="275"/>
        <v>0</v>
      </c>
      <c r="K438" s="37">
        <f>G438*Dati!$F$9+H438*Dati!$F$10+I438*Dati!$F$11+Simulazione!J438*Dati!$F$12</f>
        <v>450</v>
      </c>
      <c r="L438" s="37">
        <f>G438*Dati!$H$9+H438*Dati!$H$10+I438*Dati!$H$11+Simulazione!J438*Dati!$H$12</f>
        <v>1</v>
      </c>
      <c r="M438" s="9">
        <f>G438*Dati!$E$9+H438*Dati!$E$10+I438*Dati!$E$11+Simulazione!J438*Dati!$E$12</f>
        <v>8000</v>
      </c>
      <c r="N438" s="9">
        <f>IF(G438-G437=0,0,(G438-G437)*Dati!$J$9)+IF(H438-H437=0,0,(H438-H437)*Dati!$J$10)+IF(I438-I437=0,0,(I438-I437)*Dati!$J$11)+IF(J438-J437=0,0,(J438-J437)*Dati!$J$12)</f>
        <v>0</v>
      </c>
      <c r="O438" s="34">
        <f t="shared" ref="O438:R438" si="276">O437</f>
        <v>0</v>
      </c>
      <c r="P438" s="34">
        <f t="shared" si="276"/>
        <v>0</v>
      </c>
      <c r="Q438" s="34">
        <f t="shared" si="276"/>
        <v>0</v>
      </c>
      <c r="R438" s="34">
        <f t="shared" si="276"/>
        <v>1</v>
      </c>
      <c r="S438" s="40">
        <f t="shared" si="168"/>
        <v>1</v>
      </c>
      <c r="T438" s="43">
        <f t="shared" si="169"/>
        <v>1</v>
      </c>
      <c r="U438" s="3">
        <f>O438*Dati!$B$3+Simulazione!P438*Dati!$B$4+Simulazione!Q438*Dati!$B$5+Simulazione!R438*Dati!$B$6</f>
        <v>40000</v>
      </c>
      <c r="V438" s="35">
        <f>IF(R438*Dati!$Q$6&lt;K438,R438*Dati!$Q$6,K438)</f>
        <v>108</v>
      </c>
      <c r="W438" s="35">
        <f>IF(R438*Dati!$P$6+SUM(V438:V438)&lt;K438,R438*Dati!$P$6,K438-SUM(V438:V438))</f>
        <v>132</v>
      </c>
      <c r="X438" s="35">
        <f>IF(R438*Dati!$O$6+SUM(V438:W438)&lt;K438,R438*Dati!$O$6,K438-SUM(V438:W438))</f>
        <v>0</v>
      </c>
      <c r="Y438" s="35">
        <f>IF(R438*Dati!$N$6+SUM(V438:X438)&lt;K438,R438*Dati!$N$6,K438-SUM(V438:X438))</f>
        <v>0</v>
      </c>
      <c r="Z438" s="35">
        <f>IF($Q438*Dati!$Q$5+SUM(V438:Y438)&lt;$K438,$Q438*Dati!$Q$5,$K438-SUM(V438:Y438))</f>
        <v>0</v>
      </c>
      <c r="AA438" s="35">
        <f>IF($Q438*Dati!$P$5+SUM(V438:Z438)&lt;$K438,$Q438*Dati!$P$5,$K438-SUM(V438:Z438))</f>
        <v>0</v>
      </c>
      <c r="AB438" s="35">
        <f>IF($Q438*Dati!$O$5+SUM(V438:AA438)&lt;$K438,$Q438*Dati!$O$5,$K438-SUM(V438:AA438))</f>
        <v>0</v>
      </c>
      <c r="AC438" s="35">
        <f>IF($Q438*Dati!$N$5+SUM(V438:AB438)&lt;$K438,$Q438*Dati!$N$5,$K438-SUM(V438:AB438))</f>
        <v>0</v>
      </c>
      <c r="AD438" s="35">
        <f>IF($P438*Dati!$Q$4+SUM(V438:AC438)&lt;$K438,$P438*Dati!$Q$4,$K438-SUM(V438:AC438))</f>
        <v>0</v>
      </c>
      <c r="AE438" s="35">
        <f>IF($P438*Dati!$P$4+SUM(V438:AD438)&lt;$K438,$P438*Dati!$P$4,$K438-SUM(V438:AD438))</f>
        <v>0</v>
      </c>
      <c r="AF438" s="35">
        <f>IF($P438*Dati!$O$4+SUM(V438:AE438)&lt;$K438,$P438*Dati!$O$4,$K438-SUM(V438:AE438))</f>
        <v>0</v>
      </c>
      <c r="AG438" s="35">
        <f>IF($P438*Dati!$N$4+SUM(V438:AF438)&lt;$K438,$P438*Dati!$N$4,$K438-SUM(V438:AF438))</f>
        <v>0</v>
      </c>
      <c r="AH438" s="35">
        <f>IF($O438*Dati!$Q$3+SUM(V438:AG438)&lt;$K438,$O438*Dati!$Q$3,$K438-SUM(V438:AG438))</f>
        <v>0</v>
      </c>
      <c r="AI438" s="35">
        <f>IF($O438*Dati!$P$3+SUM(V438:AH438)&lt;$K438,$O438*Dati!$P$3,$K438-SUM(V438:AH438))</f>
        <v>0</v>
      </c>
      <c r="AJ438" s="35">
        <f>IF($O438*Dati!$O$3+SUM(V438:AI438)&lt;$K438,$O438*Dati!$O$3,$K438-SUM(V438:AI438))</f>
        <v>0</v>
      </c>
      <c r="AK438" s="35">
        <f>IF($O438*Dati!$N$3+SUM(V438:AJ438)&lt;$K438,$O438*Dati!$N$3,$K438-SUM(V438:AJ438))</f>
        <v>0</v>
      </c>
      <c r="AL438" s="35">
        <f t="shared" si="153"/>
        <v>240</v>
      </c>
      <c r="AM438" s="3">
        <f>(V438*Dati!$U$6+W438*Dati!$T$6+X438*Dati!$S$6+Y438*Dati!$R$6)+(Z438*Dati!$U$5+AA438*Dati!$T$5+AB438*Dati!$S$5+AC438*Dati!$R$5)+(AD438*Dati!$U$4+AE438*Dati!$T$4+AF438*Dati!$S$4+AG438*Dati!$R$4)+(AH438*Dati!$U$3+AI438*Dati!$T$3+AJ438*Dati!$S$3+AK438*Dati!$R$3)</f>
        <v>91380</v>
      </c>
      <c r="AN438" s="34">
        <f t="shared" si="154"/>
        <v>1</v>
      </c>
      <c r="AO438" s="34">
        <f t="shared" si="155"/>
        <v>0</v>
      </c>
      <c r="AP438" s="34">
        <f t="shared" si="156"/>
        <v>0</v>
      </c>
      <c r="AQ438" s="34">
        <f t="shared" si="157"/>
        <v>0</v>
      </c>
      <c r="AR438" s="6">
        <f>AN438*Dati!$B$21+AO438*Dati!$B$22+AP438*Dati!$B$23+AQ438*Dati!$B$24</f>
        <v>2000</v>
      </c>
    </row>
    <row r="439" spans="1:44" x14ac:dyDescent="0.25">
      <c r="A439" s="49"/>
      <c r="B439" s="11">
        <f t="shared" si="170"/>
        <v>437</v>
      </c>
      <c r="C439" s="3">
        <f t="shared" si="171"/>
        <v>10499138.500000058</v>
      </c>
      <c r="D439" s="3">
        <f t="shared" si="172"/>
        <v>41380</v>
      </c>
      <c r="E439" s="3">
        <f>IF(D439&gt;0,(IF(D439&lt;Dati!$B$46,D439*Dati!$B$47,Dati!$B$46*Dati!$B$47)+IF(IF(D439-Dati!$B$46&gt;0,D439-Dati!$B$46,0)&lt;(Dati!$C$46-Dati!$B$46),IF(D439-Dati!$B$46&gt;0,D439-Dati!$B$46,0)*Dati!$C$47,(Dati!$C$46-Dati!$B$46)*Dati!$C$47)+IF(IF(D439-Dati!$C$46&gt;0,D439-Dati!$C$46,0)&lt;(Dati!$D$46-Dati!$C$46),IF(D439-Dati!$C$46&gt;0,D439-Dati!$C$46,0)*Dati!$D$47,(Dati!$D$46-Dati!$C$46)*Dati!$D$47)+IF(IF(D439-Dati!$D$46&gt;0,D439-Dati!$D$46,0)&lt;(Dati!$E$46-Dati!$D$46),IF(D439-Dati!$D$46&gt;0,D439-Dati!$D$46,0)*Dati!$E$47,(Dati!$E$46-Dati!$D$46)*Dati!$E$47)+IF(D439-Dati!$E$46&gt;0,D439-Dati!$E$46,0)*Dati!$F$47),0)</f>
        <v>17224.233333333334</v>
      </c>
      <c r="F439" s="3">
        <f t="shared" si="165"/>
        <v>24155.766666666666</v>
      </c>
      <c r="G439" s="39">
        <f t="shared" ref="G439:J439" si="277">G438</f>
        <v>1</v>
      </c>
      <c r="H439" s="39">
        <f t="shared" si="277"/>
        <v>0</v>
      </c>
      <c r="I439" s="39">
        <f t="shared" si="277"/>
        <v>0</v>
      </c>
      <c r="J439" s="39">
        <f t="shared" si="277"/>
        <v>0</v>
      </c>
      <c r="K439" s="37">
        <f>G439*Dati!$F$9+H439*Dati!$F$10+I439*Dati!$F$11+Simulazione!J439*Dati!$F$12</f>
        <v>450</v>
      </c>
      <c r="L439" s="37">
        <f>G439*Dati!$H$9+H439*Dati!$H$10+I439*Dati!$H$11+Simulazione!J439*Dati!$H$12</f>
        <v>1</v>
      </c>
      <c r="M439" s="9">
        <f>G439*Dati!$E$9+H439*Dati!$E$10+I439*Dati!$E$11+Simulazione!J439*Dati!$E$12</f>
        <v>8000</v>
      </c>
      <c r="N439" s="9">
        <f>IF(G439-G438=0,0,(G439-G438)*Dati!$J$9)+IF(H439-H438=0,0,(H439-H438)*Dati!$J$10)+IF(I439-I438=0,0,(I439-I438)*Dati!$J$11)+IF(J439-J438=0,0,(J439-J438)*Dati!$J$12)</f>
        <v>0</v>
      </c>
      <c r="O439" s="34">
        <f t="shared" ref="O439:R439" si="278">O438</f>
        <v>0</v>
      </c>
      <c r="P439" s="34">
        <f t="shared" si="278"/>
        <v>0</v>
      </c>
      <c r="Q439" s="34">
        <f t="shared" si="278"/>
        <v>0</v>
      </c>
      <c r="R439" s="34">
        <f t="shared" si="278"/>
        <v>1</v>
      </c>
      <c r="S439" s="40">
        <f t="shared" si="168"/>
        <v>1</v>
      </c>
      <c r="T439" s="43">
        <f t="shared" si="169"/>
        <v>1</v>
      </c>
      <c r="U439" s="3">
        <f>O439*Dati!$B$3+Simulazione!P439*Dati!$B$4+Simulazione!Q439*Dati!$B$5+Simulazione!R439*Dati!$B$6</f>
        <v>40000</v>
      </c>
      <c r="V439" s="35">
        <f>IF(R439*Dati!$Q$6&lt;K439,R439*Dati!$Q$6,K439)</f>
        <v>108</v>
      </c>
      <c r="W439" s="35">
        <f>IF(R439*Dati!$P$6+SUM(V439:V439)&lt;K439,R439*Dati!$P$6,K439-SUM(V439:V439))</f>
        <v>132</v>
      </c>
      <c r="X439" s="35">
        <f>IF(R439*Dati!$O$6+SUM(V439:W439)&lt;K439,R439*Dati!$O$6,K439-SUM(V439:W439))</f>
        <v>0</v>
      </c>
      <c r="Y439" s="35">
        <f>IF(R439*Dati!$N$6+SUM(V439:X439)&lt;K439,R439*Dati!$N$6,K439-SUM(V439:X439))</f>
        <v>0</v>
      </c>
      <c r="Z439" s="35">
        <f>IF($Q439*Dati!$Q$5+SUM(V439:Y439)&lt;$K439,$Q439*Dati!$Q$5,$K439-SUM(V439:Y439))</f>
        <v>0</v>
      </c>
      <c r="AA439" s="35">
        <f>IF($Q439*Dati!$P$5+SUM(V439:Z439)&lt;$K439,$Q439*Dati!$P$5,$K439-SUM(V439:Z439))</f>
        <v>0</v>
      </c>
      <c r="AB439" s="35">
        <f>IF($Q439*Dati!$O$5+SUM(V439:AA439)&lt;$K439,$Q439*Dati!$O$5,$K439-SUM(V439:AA439))</f>
        <v>0</v>
      </c>
      <c r="AC439" s="35">
        <f>IF($Q439*Dati!$N$5+SUM(V439:AB439)&lt;$K439,$Q439*Dati!$N$5,$K439-SUM(V439:AB439))</f>
        <v>0</v>
      </c>
      <c r="AD439" s="35">
        <f>IF($P439*Dati!$Q$4+SUM(V439:AC439)&lt;$K439,$P439*Dati!$Q$4,$K439-SUM(V439:AC439))</f>
        <v>0</v>
      </c>
      <c r="AE439" s="35">
        <f>IF($P439*Dati!$P$4+SUM(V439:AD439)&lt;$K439,$P439*Dati!$P$4,$K439-SUM(V439:AD439))</f>
        <v>0</v>
      </c>
      <c r="AF439" s="35">
        <f>IF($P439*Dati!$O$4+SUM(V439:AE439)&lt;$K439,$P439*Dati!$O$4,$K439-SUM(V439:AE439))</f>
        <v>0</v>
      </c>
      <c r="AG439" s="35">
        <f>IF($P439*Dati!$N$4+SUM(V439:AF439)&lt;$K439,$P439*Dati!$N$4,$K439-SUM(V439:AF439))</f>
        <v>0</v>
      </c>
      <c r="AH439" s="35">
        <f>IF($O439*Dati!$Q$3+SUM(V439:AG439)&lt;$K439,$O439*Dati!$Q$3,$K439-SUM(V439:AG439))</f>
        <v>0</v>
      </c>
      <c r="AI439" s="35">
        <f>IF($O439*Dati!$P$3+SUM(V439:AH439)&lt;$K439,$O439*Dati!$P$3,$K439-SUM(V439:AH439))</f>
        <v>0</v>
      </c>
      <c r="AJ439" s="35">
        <f>IF($O439*Dati!$O$3+SUM(V439:AI439)&lt;$K439,$O439*Dati!$O$3,$K439-SUM(V439:AI439))</f>
        <v>0</v>
      </c>
      <c r="AK439" s="35">
        <f>IF($O439*Dati!$N$3+SUM(V439:AJ439)&lt;$K439,$O439*Dati!$N$3,$K439-SUM(V439:AJ439))</f>
        <v>0</v>
      </c>
      <c r="AL439" s="35">
        <f t="shared" si="153"/>
        <v>240</v>
      </c>
      <c r="AM439" s="3">
        <f>(V439*Dati!$U$6+W439*Dati!$T$6+X439*Dati!$S$6+Y439*Dati!$R$6)+(Z439*Dati!$U$5+AA439*Dati!$T$5+AB439*Dati!$S$5+AC439*Dati!$R$5)+(AD439*Dati!$U$4+AE439*Dati!$T$4+AF439*Dati!$S$4+AG439*Dati!$R$4)+(AH439*Dati!$U$3+AI439*Dati!$T$3+AJ439*Dati!$S$3+AK439*Dati!$R$3)</f>
        <v>91380</v>
      </c>
      <c r="AN439" s="34">
        <f t="shared" si="154"/>
        <v>1</v>
      </c>
      <c r="AO439" s="34">
        <f t="shared" si="155"/>
        <v>0</v>
      </c>
      <c r="AP439" s="34">
        <f t="shared" si="156"/>
        <v>0</v>
      </c>
      <c r="AQ439" s="34">
        <f t="shared" si="157"/>
        <v>0</v>
      </c>
      <c r="AR439" s="6">
        <f>AN439*Dati!$B$21+AO439*Dati!$B$22+AP439*Dati!$B$23+AQ439*Dati!$B$24</f>
        <v>2000</v>
      </c>
    </row>
    <row r="440" spans="1:44" x14ac:dyDescent="0.25">
      <c r="A440" s="49"/>
      <c r="B440" s="11">
        <f t="shared" si="170"/>
        <v>438</v>
      </c>
      <c r="C440" s="3">
        <f t="shared" si="171"/>
        <v>10523294.266666725</v>
      </c>
      <c r="D440" s="3">
        <f t="shared" si="172"/>
        <v>41380</v>
      </c>
      <c r="E440" s="3">
        <f>IF(D440&gt;0,(IF(D440&lt;Dati!$B$46,D440*Dati!$B$47,Dati!$B$46*Dati!$B$47)+IF(IF(D440-Dati!$B$46&gt;0,D440-Dati!$B$46,0)&lt;(Dati!$C$46-Dati!$B$46),IF(D440-Dati!$B$46&gt;0,D440-Dati!$B$46,0)*Dati!$C$47,(Dati!$C$46-Dati!$B$46)*Dati!$C$47)+IF(IF(D440-Dati!$C$46&gt;0,D440-Dati!$C$46,0)&lt;(Dati!$D$46-Dati!$C$46),IF(D440-Dati!$C$46&gt;0,D440-Dati!$C$46,0)*Dati!$D$47,(Dati!$D$46-Dati!$C$46)*Dati!$D$47)+IF(IF(D440-Dati!$D$46&gt;0,D440-Dati!$D$46,0)&lt;(Dati!$E$46-Dati!$D$46),IF(D440-Dati!$D$46&gt;0,D440-Dati!$D$46,0)*Dati!$E$47,(Dati!$E$46-Dati!$D$46)*Dati!$E$47)+IF(D440-Dati!$E$46&gt;0,D440-Dati!$E$46,0)*Dati!$F$47),0)</f>
        <v>17224.233333333334</v>
      </c>
      <c r="F440" s="3">
        <f t="shared" si="165"/>
        <v>24155.766666666666</v>
      </c>
      <c r="G440" s="39">
        <f t="shared" ref="G440:J440" si="279">G439</f>
        <v>1</v>
      </c>
      <c r="H440" s="39">
        <f t="shared" si="279"/>
        <v>0</v>
      </c>
      <c r="I440" s="39">
        <f t="shared" si="279"/>
        <v>0</v>
      </c>
      <c r="J440" s="39">
        <f t="shared" si="279"/>
        <v>0</v>
      </c>
      <c r="K440" s="37">
        <f>G440*Dati!$F$9+H440*Dati!$F$10+I440*Dati!$F$11+Simulazione!J440*Dati!$F$12</f>
        <v>450</v>
      </c>
      <c r="L440" s="37">
        <f>G440*Dati!$H$9+H440*Dati!$H$10+I440*Dati!$H$11+Simulazione!J440*Dati!$H$12</f>
        <v>1</v>
      </c>
      <c r="M440" s="9">
        <f>G440*Dati!$E$9+H440*Dati!$E$10+I440*Dati!$E$11+Simulazione!J440*Dati!$E$12</f>
        <v>8000</v>
      </c>
      <c r="N440" s="9">
        <f>IF(G440-G439=0,0,(G440-G439)*Dati!$J$9)+IF(H440-H439=0,0,(H440-H439)*Dati!$J$10)+IF(I440-I439=0,0,(I440-I439)*Dati!$J$11)+IF(J440-J439=0,0,(J440-J439)*Dati!$J$12)</f>
        <v>0</v>
      </c>
      <c r="O440" s="34">
        <f t="shared" ref="O440:R440" si="280">O439</f>
        <v>0</v>
      </c>
      <c r="P440" s="34">
        <f t="shared" si="280"/>
        <v>0</v>
      </c>
      <c r="Q440" s="34">
        <f t="shared" si="280"/>
        <v>0</v>
      </c>
      <c r="R440" s="34">
        <f t="shared" si="280"/>
        <v>1</v>
      </c>
      <c r="S440" s="40">
        <f t="shared" si="168"/>
        <v>1</v>
      </c>
      <c r="T440" s="43">
        <f t="shared" si="169"/>
        <v>1</v>
      </c>
      <c r="U440" s="3">
        <f>O440*Dati!$B$3+Simulazione!P440*Dati!$B$4+Simulazione!Q440*Dati!$B$5+Simulazione!R440*Dati!$B$6</f>
        <v>40000</v>
      </c>
      <c r="V440" s="35">
        <f>IF(R440*Dati!$Q$6&lt;K440,R440*Dati!$Q$6,K440)</f>
        <v>108</v>
      </c>
      <c r="W440" s="35">
        <f>IF(R440*Dati!$P$6+SUM(V440:V440)&lt;K440,R440*Dati!$P$6,K440-SUM(V440:V440))</f>
        <v>132</v>
      </c>
      <c r="X440" s="35">
        <f>IF(R440*Dati!$O$6+SUM(V440:W440)&lt;K440,R440*Dati!$O$6,K440-SUM(V440:W440))</f>
        <v>0</v>
      </c>
      <c r="Y440" s="35">
        <f>IF(R440*Dati!$N$6+SUM(V440:X440)&lt;K440,R440*Dati!$N$6,K440-SUM(V440:X440))</f>
        <v>0</v>
      </c>
      <c r="Z440" s="35">
        <f>IF($Q440*Dati!$Q$5+SUM(V440:Y440)&lt;$K440,$Q440*Dati!$Q$5,$K440-SUM(V440:Y440))</f>
        <v>0</v>
      </c>
      <c r="AA440" s="35">
        <f>IF($Q440*Dati!$P$5+SUM(V440:Z440)&lt;$K440,$Q440*Dati!$P$5,$K440-SUM(V440:Z440))</f>
        <v>0</v>
      </c>
      <c r="AB440" s="35">
        <f>IF($Q440*Dati!$O$5+SUM(V440:AA440)&lt;$K440,$Q440*Dati!$O$5,$K440-SUM(V440:AA440))</f>
        <v>0</v>
      </c>
      <c r="AC440" s="35">
        <f>IF($Q440*Dati!$N$5+SUM(V440:AB440)&lt;$K440,$Q440*Dati!$N$5,$K440-SUM(V440:AB440))</f>
        <v>0</v>
      </c>
      <c r="AD440" s="35">
        <f>IF($P440*Dati!$Q$4+SUM(V440:AC440)&lt;$K440,$P440*Dati!$Q$4,$K440-SUM(V440:AC440))</f>
        <v>0</v>
      </c>
      <c r="AE440" s="35">
        <f>IF($P440*Dati!$P$4+SUM(V440:AD440)&lt;$K440,$P440*Dati!$P$4,$K440-SUM(V440:AD440))</f>
        <v>0</v>
      </c>
      <c r="AF440" s="35">
        <f>IF($P440*Dati!$O$4+SUM(V440:AE440)&lt;$K440,$P440*Dati!$O$4,$K440-SUM(V440:AE440))</f>
        <v>0</v>
      </c>
      <c r="AG440" s="35">
        <f>IF($P440*Dati!$N$4+SUM(V440:AF440)&lt;$K440,$P440*Dati!$N$4,$K440-SUM(V440:AF440))</f>
        <v>0</v>
      </c>
      <c r="AH440" s="35">
        <f>IF($O440*Dati!$Q$3+SUM(V440:AG440)&lt;$K440,$O440*Dati!$Q$3,$K440-SUM(V440:AG440))</f>
        <v>0</v>
      </c>
      <c r="AI440" s="35">
        <f>IF($O440*Dati!$P$3+SUM(V440:AH440)&lt;$K440,$O440*Dati!$P$3,$K440-SUM(V440:AH440))</f>
        <v>0</v>
      </c>
      <c r="AJ440" s="35">
        <f>IF($O440*Dati!$O$3+SUM(V440:AI440)&lt;$K440,$O440*Dati!$O$3,$K440-SUM(V440:AI440))</f>
        <v>0</v>
      </c>
      <c r="AK440" s="35">
        <f>IF($O440*Dati!$N$3+SUM(V440:AJ440)&lt;$K440,$O440*Dati!$N$3,$K440-SUM(V440:AJ440))</f>
        <v>0</v>
      </c>
      <c r="AL440" s="35">
        <f t="shared" si="153"/>
        <v>240</v>
      </c>
      <c r="AM440" s="3">
        <f>(V440*Dati!$U$6+W440*Dati!$T$6+X440*Dati!$S$6+Y440*Dati!$R$6)+(Z440*Dati!$U$5+AA440*Dati!$T$5+AB440*Dati!$S$5+AC440*Dati!$R$5)+(AD440*Dati!$U$4+AE440*Dati!$T$4+AF440*Dati!$S$4+AG440*Dati!$R$4)+(AH440*Dati!$U$3+AI440*Dati!$T$3+AJ440*Dati!$S$3+AK440*Dati!$R$3)</f>
        <v>91380</v>
      </c>
      <c r="AN440" s="34">
        <f t="shared" si="154"/>
        <v>1</v>
      </c>
      <c r="AO440" s="34">
        <f t="shared" si="155"/>
        <v>0</v>
      </c>
      <c r="AP440" s="34">
        <f t="shared" si="156"/>
        <v>0</v>
      </c>
      <c r="AQ440" s="34">
        <f t="shared" si="157"/>
        <v>0</v>
      </c>
      <c r="AR440" s="6">
        <f>AN440*Dati!$B$21+AO440*Dati!$B$22+AP440*Dati!$B$23+AQ440*Dati!$B$24</f>
        <v>2000</v>
      </c>
    </row>
    <row r="441" spans="1:44" x14ac:dyDescent="0.25">
      <c r="A441" s="49"/>
      <c r="B441" s="11">
        <f t="shared" si="170"/>
        <v>439</v>
      </c>
      <c r="C441" s="3">
        <f t="shared" si="171"/>
        <v>10547450.033333393</v>
      </c>
      <c r="D441" s="3">
        <f t="shared" si="172"/>
        <v>41380</v>
      </c>
      <c r="E441" s="3">
        <f>IF(D441&gt;0,(IF(D441&lt;Dati!$B$46,D441*Dati!$B$47,Dati!$B$46*Dati!$B$47)+IF(IF(D441-Dati!$B$46&gt;0,D441-Dati!$B$46,0)&lt;(Dati!$C$46-Dati!$B$46),IF(D441-Dati!$B$46&gt;0,D441-Dati!$B$46,0)*Dati!$C$47,(Dati!$C$46-Dati!$B$46)*Dati!$C$47)+IF(IF(D441-Dati!$C$46&gt;0,D441-Dati!$C$46,0)&lt;(Dati!$D$46-Dati!$C$46),IF(D441-Dati!$C$46&gt;0,D441-Dati!$C$46,0)*Dati!$D$47,(Dati!$D$46-Dati!$C$46)*Dati!$D$47)+IF(IF(D441-Dati!$D$46&gt;0,D441-Dati!$D$46,0)&lt;(Dati!$E$46-Dati!$D$46),IF(D441-Dati!$D$46&gt;0,D441-Dati!$D$46,0)*Dati!$E$47,(Dati!$E$46-Dati!$D$46)*Dati!$E$47)+IF(D441-Dati!$E$46&gt;0,D441-Dati!$E$46,0)*Dati!$F$47),0)</f>
        <v>17224.233333333334</v>
      </c>
      <c r="F441" s="3">
        <f t="shared" si="165"/>
        <v>24155.766666666666</v>
      </c>
      <c r="G441" s="39">
        <f t="shared" ref="G441:J441" si="281">G440</f>
        <v>1</v>
      </c>
      <c r="H441" s="39">
        <f t="shared" si="281"/>
        <v>0</v>
      </c>
      <c r="I441" s="39">
        <f t="shared" si="281"/>
        <v>0</v>
      </c>
      <c r="J441" s="39">
        <f t="shared" si="281"/>
        <v>0</v>
      </c>
      <c r="K441" s="37">
        <f>G441*Dati!$F$9+H441*Dati!$F$10+I441*Dati!$F$11+Simulazione!J441*Dati!$F$12</f>
        <v>450</v>
      </c>
      <c r="L441" s="37">
        <f>G441*Dati!$H$9+H441*Dati!$H$10+I441*Dati!$H$11+Simulazione!J441*Dati!$H$12</f>
        <v>1</v>
      </c>
      <c r="M441" s="9">
        <f>G441*Dati!$E$9+H441*Dati!$E$10+I441*Dati!$E$11+Simulazione!J441*Dati!$E$12</f>
        <v>8000</v>
      </c>
      <c r="N441" s="9">
        <f>IF(G441-G440=0,0,(G441-G440)*Dati!$J$9)+IF(H441-H440=0,0,(H441-H440)*Dati!$J$10)+IF(I441-I440=0,0,(I441-I440)*Dati!$J$11)+IF(J441-J440=0,0,(J441-J440)*Dati!$J$12)</f>
        <v>0</v>
      </c>
      <c r="O441" s="34">
        <f t="shared" ref="O441:R441" si="282">O440</f>
        <v>0</v>
      </c>
      <c r="P441" s="34">
        <f t="shared" si="282"/>
        <v>0</v>
      </c>
      <c r="Q441" s="34">
        <f t="shared" si="282"/>
        <v>0</v>
      </c>
      <c r="R441" s="34">
        <f t="shared" si="282"/>
        <v>1</v>
      </c>
      <c r="S441" s="40">
        <f t="shared" si="168"/>
        <v>1</v>
      </c>
      <c r="T441" s="43">
        <f t="shared" si="169"/>
        <v>1</v>
      </c>
      <c r="U441" s="3">
        <f>O441*Dati!$B$3+Simulazione!P441*Dati!$B$4+Simulazione!Q441*Dati!$B$5+Simulazione!R441*Dati!$B$6</f>
        <v>40000</v>
      </c>
      <c r="V441" s="35">
        <f>IF(R441*Dati!$Q$6&lt;K441,R441*Dati!$Q$6,K441)</f>
        <v>108</v>
      </c>
      <c r="W441" s="35">
        <f>IF(R441*Dati!$P$6+SUM(V441:V441)&lt;K441,R441*Dati!$P$6,K441-SUM(V441:V441))</f>
        <v>132</v>
      </c>
      <c r="X441" s="35">
        <f>IF(R441*Dati!$O$6+SUM(V441:W441)&lt;K441,R441*Dati!$O$6,K441-SUM(V441:W441))</f>
        <v>0</v>
      </c>
      <c r="Y441" s="35">
        <f>IF(R441*Dati!$N$6+SUM(V441:X441)&lt;K441,R441*Dati!$N$6,K441-SUM(V441:X441))</f>
        <v>0</v>
      </c>
      <c r="Z441" s="35">
        <f>IF($Q441*Dati!$Q$5+SUM(V441:Y441)&lt;$K441,$Q441*Dati!$Q$5,$K441-SUM(V441:Y441))</f>
        <v>0</v>
      </c>
      <c r="AA441" s="35">
        <f>IF($Q441*Dati!$P$5+SUM(V441:Z441)&lt;$K441,$Q441*Dati!$P$5,$K441-SUM(V441:Z441))</f>
        <v>0</v>
      </c>
      <c r="AB441" s="35">
        <f>IF($Q441*Dati!$O$5+SUM(V441:AA441)&lt;$K441,$Q441*Dati!$O$5,$K441-SUM(V441:AA441))</f>
        <v>0</v>
      </c>
      <c r="AC441" s="35">
        <f>IF($Q441*Dati!$N$5+SUM(V441:AB441)&lt;$K441,$Q441*Dati!$N$5,$K441-SUM(V441:AB441))</f>
        <v>0</v>
      </c>
      <c r="AD441" s="35">
        <f>IF($P441*Dati!$Q$4+SUM(V441:AC441)&lt;$K441,$P441*Dati!$Q$4,$K441-SUM(V441:AC441))</f>
        <v>0</v>
      </c>
      <c r="AE441" s="35">
        <f>IF($P441*Dati!$P$4+SUM(V441:AD441)&lt;$K441,$P441*Dati!$P$4,$K441-SUM(V441:AD441))</f>
        <v>0</v>
      </c>
      <c r="AF441" s="35">
        <f>IF($P441*Dati!$O$4+SUM(V441:AE441)&lt;$K441,$P441*Dati!$O$4,$K441-SUM(V441:AE441))</f>
        <v>0</v>
      </c>
      <c r="AG441" s="35">
        <f>IF($P441*Dati!$N$4+SUM(V441:AF441)&lt;$K441,$P441*Dati!$N$4,$K441-SUM(V441:AF441))</f>
        <v>0</v>
      </c>
      <c r="AH441" s="35">
        <f>IF($O441*Dati!$Q$3+SUM(V441:AG441)&lt;$K441,$O441*Dati!$Q$3,$K441-SUM(V441:AG441))</f>
        <v>0</v>
      </c>
      <c r="AI441" s="35">
        <f>IF($O441*Dati!$P$3+SUM(V441:AH441)&lt;$K441,$O441*Dati!$P$3,$K441-SUM(V441:AH441))</f>
        <v>0</v>
      </c>
      <c r="AJ441" s="35">
        <f>IF($O441*Dati!$O$3+SUM(V441:AI441)&lt;$K441,$O441*Dati!$O$3,$K441-SUM(V441:AI441))</f>
        <v>0</v>
      </c>
      <c r="AK441" s="35">
        <f>IF($O441*Dati!$N$3+SUM(V441:AJ441)&lt;$K441,$O441*Dati!$N$3,$K441-SUM(V441:AJ441))</f>
        <v>0</v>
      </c>
      <c r="AL441" s="35">
        <f t="shared" si="153"/>
        <v>240</v>
      </c>
      <c r="AM441" s="3">
        <f>(V441*Dati!$U$6+W441*Dati!$T$6+X441*Dati!$S$6+Y441*Dati!$R$6)+(Z441*Dati!$U$5+AA441*Dati!$T$5+AB441*Dati!$S$5+AC441*Dati!$R$5)+(AD441*Dati!$U$4+AE441*Dati!$T$4+AF441*Dati!$S$4+AG441*Dati!$R$4)+(AH441*Dati!$U$3+AI441*Dati!$T$3+AJ441*Dati!$S$3+AK441*Dati!$R$3)</f>
        <v>91380</v>
      </c>
      <c r="AN441" s="34">
        <f t="shared" si="154"/>
        <v>1</v>
      </c>
      <c r="AO441" s="34">
        <f t="shared" si="155"/>
        <v>0</v>
      </c>
      <c r="AP441" s="34">
        <f t="shared" si="156"/>
        <v>0</v>
      </c>
      <c r="AQ441" s="34">
        <f t="shared" si="157"/>
        <v>0</v>
      </c>
      <c r="AR441" s="6">
        <f>AN441*Dati!$B$21+AO441*Dati!$B$22+AP441*Dati!$B$23+AQ441*Dati!$B$24</f>
        <v>2000</v>
      </c>
    </row>
    <row r="442" spans="1:44" x14ac:dyDescent="0.25">
      <c r="A442" s="49"/>
      <c r="B442" s="11">
        <f t="shared" si="170"/>
        <v>440</v>
      </c>
      <c r="C442" s="3">
        <f t="shared" si="171"/>
        <v>10571605.80000006</v>
      </c>
      <c r="D442" s="3">
        <f t="shared" si="172"/>
        <v>41380</v>
      </c>
      <c r="E442" s="3">
        <f>IF(D442&gt;0,(IF(D442&lt;Dati!$B$46,D442*Dati!$B$47,Dati!$B$46*Dati!$B$47)+IF(IF(D442-Dati!$B$46&gt;0,D442-Dati!$B$46,0)&lt;(Dati!$C$46-Dati!$B$46),IF(D442-Dati!$B$46&gt;0,D442-Dati!$B$46,0)*Dati!$C$47,(Dati!$C$46-Dati!$B$46)*Dati!$C$47)+IF(IF(D442-Dati!$C$46&gt;0,D442-Dati!$C$46,0)&lt;(Dati!$D$46-Dati!$C$46),IF(D442-Dati!$C$46&gt;0,D442-Dati!$C$46,0)*Dati!$D$47,(Dati!$D$46-Dati!$C$46)*Dati!$D$47)+IF(IF(D442-Dati!$D$46&gt;0,D442-Dati!$D$46,0)&lt;(Dati!$E$46-Dati!$D$46),IF(D442-Dati!$D$46&gt;0,D442-Dati!$D$46,0)*Dati!$E$47,(Dati!$E$46-Dati!$D$46)*Dati!$E$47)+IF(D442-Dati!$E$46&gt;0,D442-Dati!$E$46,0)*Dati!$F$47),0)</f>
        <v>17224.233333333334</v>
      </c>
      <c r="F442" s="3">
        <f t="shared" si="165"/>
        <v>24155.766666666666</v>
      </c>
      <c r="G442" s="39">
        <f t="shared" ref="G442:J442" si="283">G441</f>
        <v>1</v>
      </c>
      <c r="H442" s="39">
        <f t="shared" si="283"/>
        <v>0</v>
      </c>
      <c r="I442" s="39">
        <f t="shared" si="283"/>
        <v>0</v>
      </c>
      <c r="J442" s="39">
        <f t="shared" si="283"/>
        <v>0</v>
      </c>
      <c r="K442" s="37">
        <f>G442*Dati!$F$9+H442*Dati!$F$10+I442*Dati!$F$11+Simulazione!J442*Dati!$F$12</f>
        <v>450</v>
      </c>
      <c r="L442" s="37">
        <f>G442*Dati!$H$9+H442*Dati!$H$10+I442*Dati!$H$11+Simulazione!J442*Dati!$H$12</f>
        <v>1</v>
      </c>
      <c r="M442" s="9">
        <f>G442*Dati!$E$9+H442*Dati!$E$10+I442*Dati!$E$11+Simulazione!J442*Dati!$E$12</f>
        <v>8000</v>
      </c>
      <c r="N442" s="9">
        <f>IF(G442-G441=0,0,(G442-G441)*Dati!$J$9)+IF(H442-H441=0,0,(H442-H441)*Dati!$J$10)+IF(I442-I441=0,0,(I442-I441)*Dati!$J$11)+IF(J442-J441=0,0,(J442-J441)*Dati!$J$12)</f>
        <v>0</v>
      </c>
      <c r="O442" s="34">
        <f t="shared" ref="O442:R442" si="284">O441</f>
        <v>0</v>
      </c>
      <c r="P442" s="34">
        <f t="shared" si="284"/>
        <v>0</v>
      </c>
      <c r="Q442" s="34">
        <f t="shared" si="284"/>
        <v>0</v>
      </c>
      <c r="R442" s="34">
        <f t="shared" si="284"/>
        <v>1</v>
      </c>
      <c r="S442" s="40">
        <f t="shared" si="168"/>
        <v>1</v>
      </c>
      <c r="T442" s="43">
        <f t="shared" si="169"/>
        <v>1</v>
      </c>
      <c r="U442" s="3">
        <f>O442*Dati!$B$3+Simulazione!P442*Dati!$B$4+Simulazione!Q442*Dati!$B$5+Simulazione!R442*Dati!$B$6</f>
        <v>40000</v>
      </c>
      <c r="V442" s="35">
        <f>IF(R442*Dati!$Q$6&lt;K442,R442*Dati!$Q$6,K442)</f>
        <v>108</v>
      </c>
      <c r="W442" s="35">
        <f>IF(R442*Dati!$P$6+SUM(V442:V442)&lt;K442,R442*Dati!$P$6,K442-SUM(V442:V442))</f>
        <v>132</v>
      </c>
      <c r="X442" s="35">
        <f>IF(R442*Dati!$O$6+SUM(V442:W442)&lt;K442,R442*Dati!$O$6,K442-SUM(V442:W442))</f>
        <v>0</v>
      </c>
      <c r="Y442" s="35">
        <f>IF(R442*Dati!$N$6+SUM(V442:X442)&lt;K442,R442*Dati!$N$6,K442-SUM(V442:X442))</f>
        <v>0</v>
      </c>
      <c r="Z442" s="35">
        <f>IF($Q442*Dati!$Q$5+SUM(V442:Y442)&lt;$K442,$Q442*Dati!$Q$5,$K442-SUM(V442:Y442))</f>
        <v>0</v>
      </c>
      <c r="AA442" s="35">
        <f>IF($Q442*Dati!$P$5+SUM(V442:Z442)&lt;$K442,$Q442*Dati!$P$5,$K442-SUM(V442:Z442))</f>
        <v>0</v>
      </c>
      <c r="AB442" s="35">
        <f>IF($Q442*Dati!$O$5+SUM(V442:AA442)&lt;$K442,$Q442*Dati!$O$5,$K442-SUM(V442:AA442))</f>
        <v>0</v>
      </c>
      <c r="AC442" s="35">
        <f>IF($Q442*Dati!$N$5+SUM(V442:AB442)&lt;$K442,$Q442*Dati!$N$5,$K442-SUM(V442:AB442))</f>
        <v>0</v>
      </c>
      <c r="AD442" s="35">
        <f>IF($P442*Dati!$Q$4+SUM(V442:AC442)&lt;$K442,$P442*Dati!$Q$4,$K442-SUM(V442:AC442))</f>
        <v>0</v>
      </c>
      <c r="AE442" s="35">
        <f>IF($P442*Dati!$P$4+SUM(V442:AD442)&lt;$K442,$P442*Dati!$P$4,$K442-SUM(V442:AD442))</f>
        <v>0</v>
      </c>
      <c r="AF442" s="35">
        <f>IF($P442*Dati!$O$4+SUM(V442:AE442)&lt;$K442,$P442*Dati!$O$4,$K442-SUM(V442:AE442))</f>
        <v>0</v>
      </c>
      <c r="AG442" s="35">
        <f>IF($P442*Dati!$N$4+SUM(V442:AF442)&lt;$K442,$P442*Dati!$N$4,$K442-SUM(V442:AF442))</f>
        <v>0</v>
      </c>
      <c r="AH442" s="35">
        <f>IF($O442*Dati!$Q$3+SUM(V442:AG442)&lt;$K442,$O442*Dati!$Q$3,$K442-SUM(V442:AG442))</f>
        <v>0</v>
      </c>
      <c r="AI442" s="35">
        <f>IF($O442*Dati!$P$3+SUM(V442:AH442)&lt;$K442,$O442*Dati!$P$3,$K442-SUM(V442:AH442))</f>
        <v>0</v>
      </c>
      <c r="AJ442" s="35">
        <f>IF($O442*Dati!$O$3+SUM(V442:AI442)&lt;$K442,$O442*Dati!$O$3,$K442-SUM(V442:AI442))</f>
        <v>0</v>
      </c>
      <c r="AK442" s="35">
        <f>IF($O442*Dati!$N$3+SUM(V442:AJ442)&lt;$K442,$O442*Dati!$N$3,$K442-SUM(V442:AJ442))</f>
        <v>0</v>
      </c>
      <c r="AL442" s="35">
        <f t="shared" si="153"/>
        <v>240</v>
      </c>
      <c r="AM442" s="3">
        <f>(V442*Dati!$U$6+W442*Dati!$T$6+X442*Dati!$S$6+Y442*Dati!$R$6)+(Z442*Dati!$U$5+AA442*Dati!$T$5+AB442*Dati!$S$5+AC442*Dati!$R$5)+(AD442*Dati!$U$4+AE442*Dati!$T$4+AF442*Dati!$S$4+AG442*Dati!$R$4)+(AH442*Dati!$U$3+AI442*Dati!$T$3+AJ442*Dati!$S$3+AK442*Dati!$R$3)</f>
        <v>91380</v>
      </c>
      <c r="AN442" s="34">
        <f t="shared" si="154"/>
        <v>1</v>
      </c>
      <c r="AO442" s="34">
        <f t="shared" si="155"/>
        <v>0</v>
      </c>
      <c r="AP442" s="34">
        <f t="shared" si="156"/>
        <v>0</v>
      </c>
      <c r="AQ442" s="34">
        <f t="shared" si="157"/>
        <v>0</v>
      </c>
      <c r="AR442" s="6">
        <f>AN442*Dati!$B$21+AO442*Dati!$B$22+AP442*Dati!$B$23+AQ442*Dati!$B$24</f>
        <v>2000</v>
      </c>
    </row>
    <row r="443" spans="1:44" x14ac:dyDescent="0.25">
      <c r="A443" s="49"/>
      <c r="B443" s="11">
        <f t="shared" si="170"/>
        <v>441</v>
      </c>
      <c r="C443" s="3">
        <f t="shared" si="171"/>
        <v>10595761.566666728</v>
      </c>
      <c r="D443" s="3">
        <f t="shared" si="172"/>
        <v>41380</v>
      </c>
      <c r="E443" s="3">
        <f>IF(D443&gt;0,(IF(D443&lt;Dati!$B$46,D443*Dati!$B$47,Dati!$B$46*Dati!$B$47)+IF(IF(D443-Dati!$B$46&gt;0,D443-Dati!$B$46,0)&lt;(Dati!$C$46-Dati!$B$46),IF(D443-Dati!$B$46&gt;0,D443-Dati!$B$46,0)*Dati!$C$47,(Dati!$C$46-Dati!$B$46)*Dati!$C$47)+IF(IF(D443-Dati!$C$46&gt;0,D443-Dati!$C$46,0)&lt;(Dati!$D$46-Dati!$C$46),IF(D443-Dati!$C$46&gt;0,D443-Dati!$C$46,0)*Dati!$D$47,(Dati!$D$46-Dati!$C$46)*Dati!$D$47)+IF(IF(D443-Dati!$D$46&gt;0,D443-Dati!$D$46,0)&lt;(Dati!$E$46-Dati!$D$46),IF(D443-Dati!$D$46&gt;0,D443-Dati!$D$46,0)*Dati!$E$47,(Dati!$E$46-Dati!$D$46)*Dati!$E$47)+IF(D443-Dati!$E$46&gt;0,D443-Dati!$E$46,0)*Dati!$F$47),0)</f>
        <v>17224.233333333334</v>
      </c>
      <c r="F443" s="3">
        <f t="shared" si="165"/>
        <v>24155.766666666666</v>
      </c>
      <c r="G443" s="39">
        <f t="shared" ref="G443:J443" si="285">G442</f>
        <v>1</v>
      </c>
      <c r="H443" s="39">
        <f t="shared" si="285"/>
        <v>0</v>
      </c>
      <c r="I443" s="39">
        <f t="shared" si="285"/>
        <v>0</v>
      </c>
      <c r="J443" s="39">
        <f t="shared" si="285"/>
        <v>0</v>
      </c>
      <c r="K443" s="37">
        <f>G443*Dati!$F$9+H443*Dati!$F$10+I443*Dati!$F$11+Simulazione!J443*Dati!$F$12</f>
        <v>450</v>
      </c>
      <c r="L443" s="37">
        <f>G443*Dati!$H$9+H443*Dati!$H$10+I443*Dati!$H$11+Simulazione!J443*Dati!$H$12</f>
        <v>1</v>
      </c>
      <c r="M443" s="9">
        <f>G443*Dati!$E$9+H443*Dati!$E$10+I443*Dati!$E$11+Simulazione!J443*Dati!$E$12</f>
        <v>8000</v>
      </c>
      <c r="N443" s="9">
        <f>IF(G443-G442=0,0,(G443-G442)*Dati!$J$9)+IF(H443-H442=0,0,(H443-H442)*Dati!$J$10)+IF(I443-I442=0,0,(I443-I442)*Dati!$J$11)+IF(J443-J442=0,0,(J443-J442)*Dati!$J$12)</f>
        <v>0</v>
      </c>
      <c r="O443" s="34">
        <f t="shared" ref="O443:R443" si="286">O442</f>
        <v>0</v>
      </c>
      <c r="P443" s="34">
        <f t="shared" si="286"/>
        <v>0</v>
      </c>
      <c r="Q443" s="34">
        <f t="shared" si="286"/>
        <v>0</v>
      </c>
      <c r="R443" s="34">
        <f t="shared" si="286"/>
        <v>1</v>
      </c>
      <c r="S443" s="40">
        <f t="shared" si="168"/>
        <v>1</v>
      </c>
      <c r="T443" s="43">
        <f t="shared" si="169"/>
        <v>1</v>
      </c>
      <c r="U443" s="3">
        <f>O443*Dati!$B$3+Simulazione!P443*Dati!$B$4+Simulazione!Q443*Dati!$B$5+Simulazione!R443*Dati!$B$6</f>
        <v>40000</v>
      </c>
      <c r="V443" s="35">
        <f>IF(R443*Dati!$Q$6&lt;K443,R443*Dati!$Q$6,K443)</f>
        <v>108</v>
      </c>
      <c r="W443" s="35">
        <f>IF(R443*Dati!$P$6+SUM(V443:V443)&lt;K443,R443*Dati!$P$6,K443-SUM(V443:V443))</f>
        <v>132</v>
      </c>
      <c r="X443" s="35">
        <f>IF(R443*Dati!$O$6+SUM(V443:W443)&lt;K443,R443*Dati!$O$6,K443-SUM(V443:W443))</f>
        <v>0</v>
      </c>
      <c r="Y443" s="35">
        <f>IF(R443*Dati!$N$6+SUM(V443:X443)&lt;K443,R443*Dati!$N$6,K443-SUM(V443:X443))</f>
        <v>0</v>
      </c>
      <c r="Z443" s="35">
        <f>IF($Q443*Dati!$Q$5+SUM(V443:Y443)&lt;$K443,$Q443*Dati!$Q$5,$K443-SUM(V443:Y443))</f>
        <v>0</v>
      </c>
      <c r="AA443" s="35">
        <f>IF($Q443*Dati!$P$5+SUM(V443:Z443)&lt;$K443,$Q443*Dati!$P$5,$K443-SUM(V443:Z443))</f>
        <v>0</v>
      </c>
      <c r="AB443" s="35">
        <f>IF($Q443*Dati!$O$5+SUM(V443:AA443)&lt;$K443,$Q443*Dati!$O$5,$K443-SUM(V443:AA443))</f>
        <v>0</v>
      </c>
      <c r="AC443" s="35">
        <f>IF($Q443*Dati!$N$5+SUM(V443:AB443)&lt;$K443,$Q443*Dati!$N$5,$K443-SUM(V443:AB443))</f>
        <v>0</v>
      </c>
      <c r="AD443" s="35">
        <f>IF($P443*Dati!$Q$4+SUM(V443:AC443)&lt;$K443,$P443*Dati!$Q$4,$K443-SUM(V443:AC443))</f>
        <v>0</v>
      </c>
      <c r="AE443" s="35">
        <f>IF($P443*Dati!$P$4+SUM(V443:AD443)&lt;$K443,$P443*Dati!$P$4,$K443-SUM(V443:AD443))</f>
        <v>0</v>
      </c>
      <c r="AF443" s="35">
        <f>IF($P443*Dati!$O$4+SUM(V443:AE443)&lt;$K443,$P443*Dati!$O$4,$K443-SUM(V443:AE443))</f>
        <v>0</v>
      </c>
      <c r="AG443" s="35">
        <f>IF($P443*Dati!$N$4+SUM(V443:AF443)&lt;$K443,$P443*Dati!$N$4,$K443-SUM(V443:AF443))</f>
        <v>0</v>
      </c>
      <c r="AH443" s="35">
        <f>IF($O443*Dati!$Q$3+SUM(V443:AG443)&lt;$K443,$O443*Dati!$Q$3,$K443-SUM(V443:AG443))</f>
        <v>0</v>
      </c>
      <c r="AI443" s="35">
        <f>IF($O443*Dati!$P$3+SUM(V443:AH443)&lt;$K443,$O443*Dati!$P$3,$K443-SUM(V443:AH443))</f>
        <v>0</v>
      </c>
      <c r="AJ443" s="35">
        <f>IF($O443*Dati!$O$3+SUM(V443:AI443)&lt;$K443,$O443*Dati!$O$3,$K443-SUM(V443:AI443))</f>
        <v>0</v>
      </c>
      <c r="AK443" s="35">
        <f>IF($O443*Dati!$N$3+SUM(V443:AJ443)&lt;$K443,$O443*Dati!$N$3,$K443-SUM(V443:AJ443))</f>
        <v>0</v>
      </c>
      <c r="AL443" s="35">
        <f t="shared" si="153"/>
        <v>240</v>
      </c>
      <c r="AM443" s="3">
        <f>(V443*Dati!$U$6+W443*Dati!$T$6+X443*Dati!$S$6+Y443*Dati!$R$6)+(Z443*Dati!$U$5+AA443*Dati!$T$5+AB443*Dati!$S$5+AC443*Dati!$R$5)+(AD443*Dati!$U$4+AE443*Dati!$T$4+AF443*Dati!$S$4+AG443*Dati!$R$4)+(AH443*Dati!$U$3+AI443*Dati!$T$3+AJ443*Dati!$S$3+AK443*Dati!$R$3)</f>
        <v>91380</v>
      </c>
      <c r="AN443" s="34">
        <f t="shared" si="154"/>
        <v>1</v>
      </c>
      <c r="AO443" s="34">
        <f t="shared" si="155"/>
        <v>0</v>
      </c>
      <c r="AP443" s="34">
        <f t="shared" si="156"/>
        <v>0</v>
      </c>
      <c r="AQ443" s="34">
        <f t="shared" si="157"/>
        <v>0</v>
      </c>
      <c r="AR443" s="6">
        <f>AN443*Dati!$B$21+AO443*Dati!$B$22+AP443*Dati!$B$23+AQ443*Dati!$B$24</f>
        <v>2000</v>
      </c>
    </row>
    <row r="444" spans="1:44" x14ac:dyDescent="0.25">
      <c r="A444" s="49"/>
      <c r="B444" s="11">
        <f t="shared" si="170"/>
        <v>442</v>
      </c>
      <c r="C444" s="3">
        <f t="shared" si="171"/>
        <v>10619917.333333395</v>
      </c>
      <c r="D444" s="3">
        <f t="shared" si="172"/>
        <v>41380</v>
      </c>
      <c r="E444" s="3">
        <f>IF(D444&gt;0,(IF(D444&lt;Dati!$B$46,D444*Dati!$B$47,Dati!$B$46*Dati!$B$47)+IF(IF(D444-Dati!$B$46&gt;0,D444-Dati!$B$46,0)&lt;(Dati!$C$46-Dati!$B$46),IF(D444-Dati!$B$46&gt;0,D444-Dati!$B$46,0)*Dati!$C$47,(Dati!$C$46-Dati!$B$46)*Dati!$C$47)+IF(IF(D444-Dati!$C$46&gt;0,D444-Dati!$C$46,0)&lt;(Dati!$D$46-Dati!$C$46),IF(D444-Dati!$C$46&gt;0,D444-Dati!$C$46,0)*Dati!$D$47,(Dati!$D$46-Dati!$C$46)*Dati!$D$47)+IF(IF(D444-Dati!$D$46&gt;0,D444-Dati!$D$46,0)&lt;(Dati!$E$46-Dati!$D$46),IF(D444-Dati!$D$46&gt;0,D444-Dati!$D$46,0)*Dati!$E$47,(Dati!$E$46-Dati!$D$46)*Dati!$E$47)+IF(D444-Dati!$E$46&gt;0,D444-Dati!$E$46,0)*Dati!$F$47),0)</f>
        <v>17224.233333333334</v>
      </c>
      <c r="F444" s="3">
        <f t="shared" si="165"/>
        <v>24155.766666666666</v>
      </c>
      <c r="G444" s="39">
        <f t="shared" ref="G444:J444" si="287">G443</f>
        <v>1</v>
      </c>
      <c r="H444" s="39">
        <f t="shared" si="287"/>
        <v>0</v>
      </c>
      <c r="I444" s="39">
        <f t="shared" si="287"/>
        <v>0</v>
      </c>
      <c r="J444" s="39">
        <f t="shared" si="287"/>
        <v>0</v>
      </c>
      <c r="K444" s="37">
        <f>G444*Dati!$F$9+H444*Dati!$F$10+I444*Dati!$F$11+Simulazione!J444*Dati!$F$12</f>
        <v>450</v>
      </c>
      <c r="L444" s="37">
        <f>G444*Dati!$H$9+H444*Dati!$H$10+I444*Dati!$H$11+Simulazione!J444*Dati!$H$12</f>
        <v>1</v>
      </c>
      <c r="M444" s="9">
        <f>G444*Dati!$E$9+H444*Dati!$E$10+I444*Dati!$E$11+Simulazione!J444*Dati!$E$12</f>
        <v>8000</v>
      </c>
      <c r="N444" s="9">
        <f>IF(G444-G443=0,0,(G444-G443)*Dati!$J$9)+IF(H444-H443=0,0,(H444-H443)*Dati!$J$10)+IF(I444-I443=0,0,(I444-I443)*Dati!$J$11)+IF(J444-J443=0,0,(J444-J443)*Dati!$J$12)</f>
        <v>0</v>
      </c>
      <c r="O444" s="34">
        <f t="shared" ref="O444:R444" si="288">O443</f>
        <v>0</v>
      </c>
      <c r="P444" s="34">
        <f t="shared" si="288"/>
        <v>0</v>
      </c>
      <c r="Q444" s="34">
        <f t="shared" si="288"/>
        <v>0</v>
      </c>
      <c r="R444" s="34">
        <f t="shared" si="288"/>
        <v>1</v>
      </c>
      <c r="S444" s="40">
        <f t="shared" si="168"/>
        <v>1</v>
      </c>
      <c r="T444" s="43">
        <f t="shared" si="169"/>
        <v>1</v>
      </c>
      <c r="U444" s="3">
        <f>O444*Dati!$B$3+Simulazione!P444*Dati!$B$4+Simulazione!Q444*Dati!$B$5+Simulazione!R444*Dati!$B$6</f>
        <v>40000</v>
      </c>
      <c r="V444" s="35">
        <f>IF(R444*Dati!$Q$6&lt;K444,R444*Dati!$Q$6,K444)</f>
        <v>108</v>
      </c>
      <c r="W444" s="35">
        <f>IF(R444*Dati!$P$6+SUM(V444:V444)&lt;K444,R444*Dati!$P$6,K444-SUM(V444:V444))</f>
        <v>132</v>
      </c>
      <c r="X444" s="35">
        <f>IF(R444*Dati!$O$6+SUM(V444:W444)&lt;K444,R444*Dati!$O$6,K444-SUM(V444:W444))</f>
        <v>0</v>
      </c>
      <c r="Y444" s="35">
        <f>IF(R444*Dati!$N$6+SUM(V444:X444)&lt;K444,R444*Dati!$N$6,K444-SUM(V444:X444))</f>
        <v>0</v>
      </c>
      <c r="Z444" s="35">
        <f>IF($Q444*Dati!$Q$5+SUM(V444:Y444)&lt;$K444,$Q444*Dati!$Q$5,$K444-SUM(V444:Y444))</f>
        <v>0</v>
      </c>
      <c r="AA444" s="35">
        <f>IF($Q444*Dati!$P$5+SUM(V444:Z444)&lt;$K444,$Q444*Dati!$P$5,$K444-SUM(V444:Z444))</f>
        <v>0</v>
      </c>
      <c r="AB444" s="35">
        <f>IF($Q444*Dati!$O$5+SUM(V444:AA444)&lt;$K444,$Q444*Dati!$O$5,$K444-SUM(V444:AA444))</f>
        <v>0</v>
      </c>
      <c r="AC444" s="35">
        <f>IF($Q444*Dati!$N$5+SUM(V444:AB444)&lt;$K444,$Q444*Dati!$N$5,$K444-SUM(V444:AB444))</f>
        <v>0</v>
      </c>
      <c r="AD444" s="35">
        <f>IF($P444*Dati!$Q$4+SUM(V444:AC444)&lt;$K444,$P444*Dati!$Q$4,$K444-SUM(V444:AC444))</f>
        <v>0</v>
      </c>
      <c r="AE444" s="35">
        <f>IF($P444*Dati!$P$4+SUM(V444:AD444)&lt;$K444,$P444*Dati!$P$4,$K444-SUM(V444:AD444))</f>
        <v>0</v>
      </c>
      <c r="AF444" s="35">
        <f>IF($P444*Dati!$O$4+SUM(V444:AE444)&lt;$K444,$P444*Dati!$O$4,$K444-SUM(V444:AE444))</f>
        <v>0</v>
      </c>
      <c r="AG444" s="35">
        <f>IF($P444*Dati!$N$4+SUM(V444:AF444)&lt;$K444,$P444*Dati!$N$4,$K444-SUM(V444:AF444))</f>
        <v>0</v>
      </c>
      <c r="AH444" s="35">
        <f>IF($O444*Dati!$Q$3+SUM(V444:AG444)&lt;$K444,$O444*Dati!$Q$3,$K444-SUM(V444:AG444))</f>
        <v>0</v>
      </c>
      <c r="AI444" s="35">
        <f>IF($O444*Dati!$P$3+SUM(V444:AH444)&lt;$K444,$O444*Dati!$P$3,$K444-SUM(V444:AH444))</f>
        <v>0</v>
      </c>
      <c r="AJ444" s="35">
        <f>IF($O444*Dati!$O$3+SUM(V444:AI444)&lt;$K444,$O444*Dati!$O$3,$K444-SUM(V444:AI444))</f>
        <v>0</v>
      </c>
      <c r="AK444" s="35">
        <f>IF($O444*Dati!$N$3+SUM(V444:AJ444)&lt;$K444,$O444*Dati!$N$3,$K444-SUM(V444:AJ444))</f>
        <v>0</v>
      </c>
      <c r="AL444" s="35">
        <f t="shared" si="153"/>
        <v>240</v>
      </c>
      <c r="AM444" s="3">
        <f>(V444*Dati!$U$6+W444*Dati!$T$6+X444*Dati!$S$6+Y444*Dati!$R$6)+(Z444*Dati!$U$5+AA444*Dati!$T$5+AB444*Dati!$S$5+AC444*Dati!$R$5)+(AD444*Dati!$U$4+AE444*Dati!$T$4+AF444*Dati!$S$4+AG444*Dati!$R$4)+(AH444*Dati!$U$3+AI444*Dati!$T$3+AJ444*Dati!$S$3+AK444*Dati!$R$3)</f>
        <v>91380</v>
      </c>
      <c r="AN444" s="34">
        <f t="shared" si="154"/>
        <v>1</v>
      </c>
      <c r="AO444" s="34">
        <f t="shared" si="155"/>
        <v>0</v>
      </c>
      <c r="AP444" s="34">
        <f t="shared" si="156"/>
        <v>0</v>
      </c>
      <c r="AQ444" s="34">
        <f t="shared" si="157"/>
        <v>0</v>
      </c>
      <c r="AR444" s="6">
        <f>AN444*Dati!$B$21+AO444*Dati!$B$22+AP444*Dati!$B$23+AQ444*Dati!$B$24</f>
        <v>2000</v>
      </c>
    </row>
    <row r="445" spans="1:44" x14ac:dyDescent="0.25">
      <c r="A445" s="49"/>
      <c r="B445" s="11">
        <f t="shared" si="170"/>
        <v>443</v>
      </c>
      <c r="C445" s="3">
        <f t="shared" si="171"/>
        <v>10644073.100000063</v>
      </c>
      <c r="D445" s="3">
        <f t="shared" si="172"/>
        <v>41380</v>
      </c>
      <c r="E445" s="3">
        <f>IF(D445&gt;0,(IF(D445&lt;Dati!$B$46,D445*Dati!$B$47,Dati!$B$46*Dati!$B$47)+IF(IF(D445-Dati!$B$46&gt;0,D445-Dati!$B$46,0)&lt;(Dati!$C$46-Dati!$B$46),IF(D445-Dati!$B$46&gt;0,D445-Dati!$B$46,0)*Dati!$C$47,(Dati!$C$46-Dati!$B$46)*Dati!$C$47)+IF(IF(D445-Dati!$C$46&gt;0,D445-Dati!$C$46,0)&lt;(Dati!$D$46-Dati!$C$46),IF(D445-Dati!$C$46&gt;0,D445-Dati!$C$46,0)*Dati!$D$47,(Dati!$D$46-Dati!$C$46)*Dati!$D$47)+IF(IF(D445-Dati!$D$46&gt;0,D445-Dati!$D$46,0)&lt;(Dati!$E$46-Dati!$D$46),IF(D445-Dati!$D$46&gt;0,D445-Dati!$D$46,0)*Dati!$E$47,(Dati!$E$46-Dati!$D$46)*Dati!$E$47)+IF(D445-Dati!$E$46&gt;0,D445-Dati!$E$46,0)*Dati!$F$47),0)</f>
        <v>17224.233333333334</v>
      </c>
      <c r="F445" s="3">
        <f t="shared" si="165"/>
        <v>24155.766666666666</v>
      </c>
      <c r="G445" s="39">
        <f t="shared" ref="G445:J445" si="289">G444</f>
        <v>1</v>
      </c>
      <c r="H445" s="39">
        <f t="shared" si="289"/>
        <v>0</v>
      </c>
      <c r="I445" s="39">
        <f t="shared" si="289"/>
        <v>0</v>
      </c>
      <c r="J445" s="39">
        <f t="shared" si="289"/>
        <v>0</v>
      </c>
      <c r="K445" s="37">
        <f>G445*Dati!$F$9+H445*Dati!$F$10+I445*Dati!$F$11+Simulazione!J445*Dati!$F$12</f>
        <v>450</v>
      </c>
      <c r="L445" s="37">
        <f>G445*Dati!$H$9+H445*Dati!$H$10+I445*Dati!$H$11+Simulazione!J445*Dati!$H$12</f>
        <v>1</v>
      </c>
      <c r="M445" s="9">
        <f>G445*Dati!$E$9+H445*Dati!$E$10+I445*Dati!$E$11+Simulazione!J445*Dati!$E$12</f>
        <v>8000</v>
      </c>
      <c r="N445" s="9">
        <f>IF(G445-G444=0,0,(G445-G444)*Dati!$J$9)+IF(H445-H444=0,0,(H445-H444)*Dati!$J$10)+IF(I445-I444=0,0,(I445-I444)*Dati!$J$11)+IF(J445-J444=0,0,(J445-J444)*Dati!$J$12)</f>
        <v>0</v>
      </c>
      <c r="O445" s="34">
        <f t="shared" ref="O445:R445" si="290">O444</f>
        <v>0</v>
      </c>
      <c r="P445" s="34">
        <f t="shared" si="290"/>
        <v>0</v>
      </c>
      <c r="Q445" s="34">
        <f t="shared" si="290"/>
        <v>0</v>
      </c>
      <c r="R445" s="34">
        <f t="shared" si="290"/>
        <v>1</v>
      </c>
      <c r="S445" s="40">
        <f t="shared" si="168"/>
        <v>1</v>
      </c>
      <c r="T445" s="43">
        <f t="shared" si="169"/>
        <v>1</v>
      </c>
      <c r="U445" s="3">
        <f>O445*Dati!$B$3+Simulazione!P445*Dati!$B$4+Simulazione!Q445*Dati!$B$5+Simulazione!R445*Dati!$B$6</f>
        <v>40000</v>
      </c>
      <c r="V445" s="35">
        <f>IF(R445*Dati!$Q$6&lt;K445,R445*Dati!$Q$6,K445)</f>
        <v>108</v>
      </c>
      <c r="W445" s="35">
        <f>IF(R445*Dati!$P$6+SUM(V445:V445)&lt;K445,R445*Dati!$P$6,K445-SUM(V445:V445))</f>
        <v>132</v>
      </c>
      <c r="X445" s="35">
        <f>IF(R445*Dati!$O$6+SUM(V445:W445)&lt;K445,R445*Dati!$O$6,K445-SUM(V445:W445))</f>
        <v>0</v>
      </c>
      <c r="Y445" s="35">
        <f>IF(R445*Dati!$N$6+SUM(V445:X445)&lt;K445,R445*Dati!$N$6,K445-SUM(V445:X445))</f>
        <v>0</v>
      </c>
      <c r="Z445" s="35">
        <f>IF($Q445*Dati!$Q$5+SUM(V445:Y445)&lt;$K445,$Q445*Dati!$Q$5,$K445-SUM(V445:Y445))</f>
        <v>0</v>
      </c>
      <c r="AA445" s="35">
        <f>IF($Q445*Dati!$P$5+SUM(V445:Z445)&lt;$K445,$Q445*Dati!$P$5,$K445-SUM(V445:Z445))</f>
        <v>0</v>
      </c>
      <c r="AB445" s="35">
        <f>IF($Q445*Dati!$O$5+SUM(V445:AA445)&lt;$K445,$Q445*Dati!$O$5,$K445-SUM(V445:AA445))</f>
        <v>0</v>
      </c>
      <c r="AC445" s="35">
        <f>IF($Q445*Dati!$N$5+SUM(V445:AB445)&lt;$K445,$Q445*Dati!$N$5,$K445-SUM(V445:AB445))</f>
        <v>0</v>
      </c>
      <c r="AD445" s="35">
        <f>IF($P445*Dati!$Q$4+SUM(V445:AC445)&lt;$K445,$P445*Dati!$Q$4,$K445-SUM(V445:AC445))</f>
        <v>0</v>
      </c>
      <c r="AE445" s="35">
        <f>IF($P445*Dati!$P$4+SUM(V445:AD445)&lt;$K445,$P445*Dati!$P$4,$K445-SUM(V445:AD445))</f>
        <v>0</v>
      </c>
      <c r="AF445" s="35">
        <f>IF($P445*Dati!$O$4+SUM(V445:AE445)&lt;$K445,$P445*Dati!$O$4,$K445-SUM(V445:AE445))</f>
        <v>0</v>
      </c>
      <c r="AG445" s="35">
        <f>IF($P445*Dati!$N$4+SUM(V445:AF445)&lt;$K445,$P445*Dati!$N$4,$K445-SUM(V445:AF445))</f>
        <v>0</v>
      </c>
      <c r="AH445" s="35">
        <f>IF($O445*Dati!$Q$3+SUM(V445:AG445)&lt;$K445,$O445*Dati!$Q$3,$K445-SUM(V445:AG445))</f>
        <v>0</v>
      </c>
      <c r="AI445" s="35">
        <f>IF($O445*Dati!$P$3+SUM(V445:AH445)&lt;$K445,$O445*Dati!$P$3,$K445-SUM(V445:AH445))</f>
        <v>0</v>
      </c>
      <c r="AJ445" s="35">
        <f>IF($O445*Dati!$O$3+SUM(V445:AI445)&lt;$K445,$O445*Dati!$O$3,$K445-SUM(V445:AI445))</f>
        <v>0</v>
      </c>
      <c r="AK445" s="35">
        <f>IF($O445*Dati!$N$3+SUM(V445:AJ445)&lt;$K445,$O445*Dati!$N$3,$K445-SUM(V445:AJ445))</f>
        <v>0</v>
      </c>
      <c r="AL445" s="35">
        <f t="shared" si="153"/>
        <v>240</v>
      </c>
      <c r="AM445" s="3">
        <f>(V445*Dati!$U$6+W445*Dati!$T$6+X445*Dati!$S$6+Y445*Dati!$R$6)+(Z445*Dati!$U$5+AA445*Dati!$T$5+AB445*Dati!$S$5+AC445*Dati!$R$5)+(AD445*Dati!$U$4+AE445*Dati!$T$4+AF445*Dati!$S$4+AG445*Dati!$R$4)+(AH445*Dati!$U$3+AI445*Dati!$T$3+AJ445*Dati!$S$3+AK445*Dati!$R$3)</f>
        <v>91380</v>
      </c>
      <c r="AN445" s="34">
        <f t="shared" si="154"/>
        <v>1</v>
      </c>
      <c r="AO445" s="34">
        <f t="shared" si="155"/>
        <v>0</v>
      </c>
      <c r="AP445" s="34">
        <f t="shared" si="156"/>
        <v>0</v>
      </c>
      <c r="AQ445" s="34">
        <f t="shared" si="157"/>
        <v>0</v>
      </c>
      <c r="AR445" s="6">
        <f>AN445*Dati!$B$21+AO445*Dati!$B$22+AP445*Dati!$B$23+AQ445*Dati!$B$24</f>
        <v>2000</v>
      </c>
    </row>
    <row r="446" spans="1:44" x14ac:dyDescent="0.25">
      <c r="A446" s="50"/>
      <c r="B446" s="11">
        <f t="shared" si="170"/>
        <v>444</v>
      </c>
      <c r="C446" s="3">
        <f t="shared" si="171"/>
        <v>10668228.86666673</v>
      </c>
      <c r="D446" s="3">
        <f t="shared" si="172"/>
        <v>41380</v>
      </c>
      <c r="E446" s="3">
        <f>IF(D446&gt;0,(IF(D446&lt;Dati!$B$46,D446*Dati!$B$47,Dati!$B$46*Dati!$B$47)+IF(IF(D446-Dati!$B$46&gt;0,D446-Dati!$B$46,0)&lt;(Dati!$C$46-Dati!$B$46),IF(D446-Dati!$B$46&gt;0,D446-Dati!$B$46,0)*Dati!$C$47,(Dati!$C$46-Dati!$B$46)*Dati!$C$47)+IF(IF(D446-Dati!$C$46&gt;0,D446-Dati!$C$46,0)&lt;(Dati!$D$46-Dati!$C$46),IF(D446-Dati!$C$46&gt;0,D446-Dati!$C$46,0)*Dati!$D$47,(Dati!$D$46-Dati!$C$46)*Dati!$D$47)+IF(IF(D446-Dati!$D$46&gt;0,D446-Dati!$D$46,0)&lt;(Dati!$E$46-Dati!$D$46),IF(D446-Dati!$D$46&gt;0,D446-Dati!$D$46,0)*Dati!$E$47,(Dati!$E$46-Dati!$D$46)*Dati!$E$47)+IF(D446-Dati!$E$46&gt;0,D446-Dati!$E$46,0)*Dati!$F$47),0)</f>
        <v>17224.233333333334</v>
      </c>
      <c r="F446" s="3">
        <f t="shared" si="165"/>
        <v>24155.766666666666</v>
      </c>
      <c r="G446" s="39">
        <f t="shared" ref="G446:J446" si="291">G445</f>
        <v>1</v>
      </c>
      <c r="H446" s="39">
        <f t="shared" si="291"/>
        <v>0</v>
      </c>
      <c r="I446" s="39">
        <f t="shared" si="291"/>
        <v>0</v>
      </c>
      <c r="J446" s="39">
        <f t="shared" si="291"/>
        <v>0</v>
      </c>
      <c r="K446" s="37">
        <f>G446*Dati!$F$9+H446*Dati!$F$10+I446*Dati!$F$11+Simulazione!J446*Dati!$F$12</f>
        <v>450</v>
      </c>
      <c r="L446" s="37">
        <f>G446*Dati!$H$9+H446*Dati!$H$10+I446*Dati!$H$11+Simulazione!J446*Dati!$H$12</f>
        <v>1</v>
      </c>
      <c r="M446" s="9">
        <f>G446*Dati!$E$9+H446*Dati!$E$10+I446*Dati!$E$11+Simulazione!J446*Dati!$E$12</f>
        <v>8000</v>
      </c>
      <c r="N446" s="9">
        <f>IF(G446-G445=0,0,(G446-G445)*Dati!$J$9)+IF(H446-H445=0,0,(H446-H445)*Dati!$J$10)+IF(I446-I445=0,0,(I446-I445)*Dati!$J$11)+IF(J446-J445=0,0,(J446-J445)*Dati!$J$12)</f>
        <v>0</v>
      </c>
      <c r="O446" s="34">
        <f t="shared" ref="O446:R446" si="292">O445</f>
        <v>0</v>
      </c>
      <c r="P446" s="34">
        <f t="shared" si="292"/>
        <v>0</v>
      </c>
      <c r="Q446" s="34">
        <f t="shared" si="292"/>
        <v>0</v>
      </c>
      <c r="R446" s="34">
        <f t="shared" si="292"/>
        <v>1</v>
      </c>
      <c r="S446" s="40">
        <f t="shared" si="168"/>
        <v>1</v>
      </c>
      <c r="T446" s="43">
        <f t="shared" si="169"/>
        <v>1</v>
      </c>
      <c r="U446" s="3">
        <f>O446*Dati!$B$3+Simulazione!P446*Dati!$B$4+Simulazione!Q446*Dati!$B$5+Simulazione!R446*Dati!$B$6</f>
        <v>40000</v>
      </c>
      <c r="V446" s="35">
        <f>IF(R446*Dati!$Q$6&lt;K446,R446*Dati!$Q$6,K446)</f>
        <v>108</v>
      </c>
      <c r="W446" s="35">
        <f>IF(R446*Dati!$P$6+SUM(V446:V446)&lt;K446,R446*Dati!$P$6,K446-SUM(V446:V446))</f>
        <v>132</v>
      </c>
      <c r="X446" s="35">
        <f>IF(R446*Dati!$O$6+SUM(V446:W446)&lt;K446,R446*Dati!$O$6,K446-SUM(V446:W446))</f>
        <v>0</v>
      </c>
      <c r="Y446" s="35">
        <f>IF(R446*Dati!$N$6+SUM(V446:X446)&lt;K446,R446*Dati!$N$6,K446-SUM(V446:X446))</f>
        <v>0</v>
      </c>
      <c r="Z446" s="35">
        <f>IF($Q446*Dati!$Q$5+SUM(V446:Y446)&lt;$K446,$Q446*Dati!$Q$5,$K446-SUM(V446:Y446))</f>
        <v>0</v>
      </c>
      <c r="AA446" s="35">
        <f>IF($Q446*Dati!$P$5+SUM(V446:Z446)&lt;$K446,$Q446*Dati!$P$5,$K446-SUM(V446:Z446))</f>
        <v>0</v>
      </c>
      <c r="AB446" s="35">
        <f>IF($Q446*Dati!$O$5+SUM(V446:AA446)&lt;$K446,$Q446*Dati!$O$5,$K446-SUM(V446:AA446))</f>
        <v>0</v>
      </c>
      <c r="AC446" s="35">
        <f>IF($Q446*Dati!$N$5+SUM(V446:AB446)&lt;$K446,$Q446*Dati!$N$5,$K446-SUM(V446:AB446))</f>
        <v>0</v>
      </c>
      <c r="AD446" s="35">
        <f>IF($P446*Dati!$Q$4+SUM(V446:AC446)&lt;$K446,$P446*Dati!$Q$4,$K446-SUM(V446:AC446))</f>
        <v>0</v>
      </c>
      <c r="AE446" s="35">
        <f>IF($P446*Dati!$P$4+SUM(V446:AD446)&lt;$K446,$P446*Dati!$P$4,$K446-SUM(V446:AD446))</f>
        <v>0</v>
      </c>
      <c r="AF446" s="35">
        <f>IF($P446*Dati!$O$4+SUM(V446:AE446)&lt;$K446,$P446*Dati!$O$4,$K446-SUM(V446:AE446))</f>
        <v>0</v>
      </c>
      <c r="AG446" s="35">
        <f>IF($P446*Dati!$N$4+SUM(V446:AF446)&lt;$K446,$P446*Dati!$N$4,$K446-SUM(V446:AF446))</f>
        <v>0</v>
      </c>
      <c r="AH446" s="35">
        <f>IF($O446*Dati!$Q$3+SUM(V446:AG446)&lt;$K446,$O446*Dati!$Q$3,$K446-SUM(V446:AG446))</f>
        <v>0</v>
      </c>
      <c r="AI446" s="35">
        <f>IF($O446*Dati!$P$3+SUM(V446:AH446)&lt;$K446,$O446*Dati!$P$3,$K446-SUM(V446:AH446))</f>
        <v>0</v>
      </c>
      <c r="AJ446" s="35">
        <f>IF($O446*Dati!$O$3+SUM(V446:AI446)&lt;$K446,$O446*Dati!$O$3,$K446-SUM(V446:AI446))</f>
        <v>0</v>
      </c>
      <c r="AK446" s="35">
        <f>IF($O446*Dati!$N$3+SUM(V446:AJ446)&lt;$K446,$O446*Dati!$N$3,$K446-SUM(V446:AJ446))</f>
        <v>0</v>
      </c>
      <c r="AL446" s="35">
        <f t="shared" si="153"/>
        <v>240</v>
      </c>
      <c r="AM446" s="3">
        <f>(V446*Dati!$U$6+W446*Dati!$T$6+X446*Dati!$S$6+Y446*Dati!$R$6)+(Z446*Dati!$U$5+AA446*Dati!$T$5+AB446*Dati!$S$5+AC446*Dati!$R$5)+(AD446*Dati!$U$4+AE446*Dati!$T$4+AF446*Dati!$S$4+AG446*Dati!$R$4)+(AH446*Dati!$U$3+AI446*Dati!$T$3+AJ446*Dati!$S$3+AK446*Dati!$R$3)</f>
        <v>91380</v>
      </c>
      <c r="AN446" s="34">
        <f t="shared" si="154"/>
        <v>1</v>
      </c>
      <c r="AO446" s="34">
        <f t="shared" si="155"/>
        <v>0</v>
      </c>
      <c r="AP446" s="34">
        <f t="shared" si="156"/>
        <v>0</v>
      </c>
      <c r="AQ446" s="34">
        <f t="shared" si="157"/>
        <v>0</v>
      </c>
      <c r="AR446" s="6">
        <f>AN446*Dati!$B$21+AO446*Dati!$B$22+AP446*Dati!$B$23+AQ446*Dati!$B$24</f>
        <v>2000</v>
      </c>
    </row>
    <row r="447" spans="1:44" ht="15" customHeight="1" x14ac:dyDescent="0.25">
      <c r="A447" s="48">
        <f t="shared" ref="A447" si="293">A435+1</f>
        <v>38</v>
      </c>
      <c r="B447" s="11">
        <f t="shared" si="170"/>
        <v>445</v>
      </c>
      <c r="C447" s="3">
        <f t="shared" si="171"/>
        <v>10692384.633333398</v>
      </c>
      <c r="D447" s="3">
        <f t="shared" si="172"/>
        <v>41380</v>
      </c>
      <c r="E447" s="3">
        <f>IF(D447&gt;0,(IF(D447&lt;Dati!$B$46,D447*Dati!$B$47,Dati!$B$46*Dati!$B$47)+IF(IF(D447-Dati!$B$46&gt;0,D447-Dati!$B$46,0)&lt;(Dati!$C$46-Dati!$B$46),IF(D447-Dati!$B$46&gt;0,D447-Dati!$B$46,0)*Dati!$C$47,(Dati!$C$46-Dati!$B$46)*Dati!$C$47)+IF(IF(D447-Dati!$C$46&gt;0,D447-Dati!$C$46,0)&lt;(Dati!$D$46-Dati!$C$46),IF(D447-Dati!$C$46&gt;0,D447-Dati!$C$46,0)*Dati!$D$47,(Dati!$D$46-Dati!$C$46)*Dati!$D$47)+IF(IF(D447-Dati!$D$46&gt;0,D447-Dati!$D$46,0)&lt;(Dati!$E$46-Dati!$D$46),IF(D447-Dati!$D$46&gt;0,D447-Dati!$D$46,0)*Dati!$E$47,(Dati!$E$46-Dati!$D$46)*Dati!$E$47)+IF(D447-Dati!$E$46&gt;0,D447-Dati!$E$46,0)*Dati!$F$47),0)</f>
        <v>17224.233333333334</v>
      </c>
      <c r="F447" s="3">
        <f t="shared" si="165"/>
        <v>24155.766666666666</v>
      </c>
      <c r="G447" s="39">
        <f t="shared" ref="G447:J447" si="294">G446</f>
        <v>1</v>
      </c>
      <c r="H447" s="39">
        <f t="shared" si="294"/>
        <v>0</v>
      </c>
      <c r="I447" s="39">
        <f t="shared" si="294"/>
        <v>0</v>
      </c>
      <c r="J447" s="39">
        <f t="shared" si="294"/>
        <v>0</v>
      </c>
      <c r="K447" s="37">
        <f>G447*Dati!$F$9+H447*Dati!$F$10+I447*Dati!$F$11+Simulazione!J447*Dati!$F$12</f>
        <v>450</v>
      </c>
      <c r="L447" s="37">
        <f>G447*Dati!$H$9+H447*Dati!$H$10+I447*Dati!$H$11+Simulazione!J447*Dati!$H$12</f>
        <v>1</v>
      </c>
      <c r="M447" s="9">
        <f>G447*Dati!$E$9+H447*Dati!$E$10+I447*Dati!$E$11+Simulazione!J447*Dati!$E$12</f>
        <v>8000</v>
      </c>
      <c r="N447" s="9">
        <f>IF(G447-G446=0,0,(G447-G446)*Dati!$J$9)+IF(H447-H446=0,0,(H447-H446)*Dati!$J$10)+IF(I447-I446=0,0,(I447-I446)*Dati!$J$11)+IF(J447-J446=0,0,(J447-J446)*Dati!$J$12)</f>
        <v>0</v>
      </c>
      <c r="O447" s="34">
        <f t="shared" ref="O447:R447" si="295">O446</f>
        <v>0</v>
      </c>
      <c r="P447" s="34">
        <f t="shared" si="295"/>
        <v>0</v>
      </c>
      <c r="Q447" s="34">
        <f t="shared" si="295"/>
        <v>0</v>
      </c>
      <c r="R447" s="34">
        <f t="shared" si="295"/>
        <v>1</v>
      </c>
      <c r="S447" s="40">
        <f t="shared" si="168"/>
        <v>1</v>
      </c>
      <c r="T447" s="43">
        <f t="shared" si="169"/>
        <v>1</v>
      </c>
      <c r="U447" s="3">
        <f>O447*Dati!$B$3+Simulazione!P447*Dati!$B$4+Simulazione!Q447*Dati!$B$5+Simulazione!R447*Dati!$B$6</f>
        <v>40000</v>
      </c>
      <c r="V447" s="35">
        <f>IF(R447*Dati!$Q$6&lt;K447,R447*Dati!$Q$6,K447)</f>
        <v>108</v>
      </c>
      <c r="W447" s="35">
        <f>IF(R447*Dati!$P$6+SUM(V447:V447)&lt;K447,R447*Dati!$P$6,K447-SUM(V447:V447))</f>
        <v>132</v>
      </c>
      <c r="X447" s="35">
        <f>IF(R447*Dati!$O$6+SUM(V447:W447)&lt;K447,R447*Dati!$O$6,K447-SUM(V447:W447))</f>
        <v>0</v>
      </c>
      <c r="Y447" s="35">
        <f>IF(R447*Dati!$N$6+SUM(V447:X447)&lt;K447,R447*Dati!$N$6,K447-SUM(V447:X447))</f>
        <v>0</v>
      </c>
      <c r="Z447" s="35">
        <f>IF($Q447*Dati!$Q$5+SUM(V447:Y447)&lt;$K447,$Q447*Dati!$Q$5,$K447-SUM(V447:Y447))</f>
        <v>0</v>
      </c>
      <c r="AA447" s="35">
        <f>IF($Q447*Dati!$P$5+SUM(V447:Z447)&lt;$K447,$Q447*Dati!$P$5,$K447-SUM(V447:Z447))</f>
        <v>0</v>
      </c>
      <c r="AB447" s="35">
        <f>IF($Q447*Dati!$O$5+SUM(V447:AA447)&lt;$K447,$Q447*Dati!$O$5,$K447-SUM(V447:AA447))</f>
        <v>0</v>
      </c>
      <c r="AC447" s="35">
        <f>IF($Q447*Dati!$N$5+SUM(V447:AB447)&lt;$K447,$Q447*Dati!$N$5,$K447-SUM(V447:AB447))</f>
        <v>0</v>
      </c>
      <c r="AD447" s="35">
        <f>IF($P447*Dati!$Q$4+SUM(V447:AC447)&lt;$K447,$P447*Dati!$Q$4,$K447-SUM(V447:AC447))</f>
        <v>0</v>
      </c>
      <c r="AE447" s="35">
        <f>IF($P447*Dati!$P$4+SUM(V447:AD447)&lt;$K447,$P447*Dati!$P$4,$K447-SUM(V447:AD447))</f>
        <v>0</v>
      </c>
      <c r="AF447" s="35">
        <f>IF($P447*Dati!$O$4+SUM(V447:AE447)&lt;$K447,$P447*Dati!$O$4,$K447-SUM(V447:AE447))</f>
        <v>0</v>
      </c>
      <c r="AG447" s="35">
        <f>IF($P447*Dati!$N$4+SUM(V447:AF447)&lt;$K447,$P447*Dati!$N$4,$K447-SUM(V447:AF447))</f>
        <v>0</v>
      </c>
      <c r="AH447" s="35">
        <f>IF($O447*Dati!$Q$3+SUM(V447:AG447)&lt;$K447,$O447*Dati!$Q$3,$K447-SUM(V447:AG447))</f>
        <v>0</v>
      </c>
      <c r="AI447" s="35">
        <f>IF($O447*Dati!$P$3+SUM(V447:AH447)&lt;$K447,$O447*Dati!$P$3,$K447-SUM(V447:AH447))</f>
        <v>0</v>
      </c>
      <c r="AJ447" s="35">
        <f>IF($O447*Dati!$O$3+SUM(V447:AI447)&lt;$K447,$O447*Dati!$O$3,$K447-SUM(V447:AI447))</f>
        <v>0</v>
      </c>
      <c r="AK447" s="35">
        <f>IF($O447*Dati!$N$3+SUM(V447:AJ447)&lt;$K447,$O447*Dati!$N$3,$K447-SUM(V447:AJ447))</f>
        <v>0</v>
      </c>
      <c r="AL447" s="35">
        <f t="shared" si="153"/>
        <v>240</v>
      </c>
      <c r="AM447" s="3">
        <f>(V447*Dati!$U$6+W447*Dati!$T$6+X447*Dati!$S$6+Y447*Dati!$R$6)+(Z447*Dati!$U$5+AA447*Dati!$T$5+AB447*Dati!$S$5+AC447*Dati!$R$5)+(AD447*Dati!$U$4+AE447*Dati!$T$4+AF447*Dati!$S$4+AG447*Dati!$R$4)+(AH447*Dati!$U$3+AI447*Dati!$T$3+AJ447*Dati!$S$3+AK447*Dati!$R$3)</f>
        <v>91380</v>
      </c>
      <c r="AN447" s="34">
        <f t="shared" si="154"/>
        <v>1</v>
      </c>
      <c r="AO447" s="34">
        <f t="shared" si="155"/>
        <v>0</v>
      </c>
      <c r="AP447" s="34">
        <f t="shared" si="156"/>
        <v>0</v>
      </c>
      <c r="AQ447" s="34">
        <f t="shared" si="157"/>
        <v>0</v>
      </c>
      <c r="AR447" s="6">
        <f>AN447*Dati!$B$21+AO447*Dati!$B$22+AP447*Dati!$B$23+AQ447*Dati!$B$24</f>
        <v>2000</v>
      </c>
    </row>
    <row r="448" spans="1:44" x14ac:dyDescent="0.25">
      <c r="A448" s="49"/>
      <c r="B448" s="11">
        <f t="shared" si="170"/>
        <v>446</v>
      </c>
      <c r="C448" s="3">
        <f t="shared" si="171"/>
        <v>10716540.400000066</v>
      </c>
      <c r="D448" s="3">
        <f t="shared" si="172"/>
        <v>41380</v>
      </c>
      <c r="E448" s="3">
        <f>IF(D448&gt;0,(IF(D448&lt;Dati!$B$46,D448*Dati!$B$47,Dati!$B$46*Dati!$B$47)+IF(IF(D448-Dati!$B$46&gt;0,D448-Dati!$B$46,0)&lt;(Dati!$C$46-Dati!$B$46),IF(D448-Dati!$B$46&gt;0,D448-Dati!$B$46,0)*Dati!$C$47,(Dati!$C$46-Dati!$B$46)*Dati!$C$47)+IF(IF(D448-Dati!$C$46&gt;0,D448-Dati!$C$46,0)&lt;(Dati!$D$46-Dati!$C$46),IF(D448-Dati!$C$46&gt;0,D448-Dati!$C$46,0)*Dati!$D$47,(Dati!$D$46-Dati!$C$46)*Dati!$D$47)+IF(IF(D448-Dati!$D$46&gt;0,D448-Dati!$D$46,0)&lt;(Dati!$E$46-Dati!$D$46),IF(D448-Dati!$D$46&gt;0,D448-Dati!$D$46,0)*Dati!$E$47,(Dati!$E$46-Dati!$D$46)*Dati!$E$47)+IF(D448-Dati!$E$46&gt;0,D448-Dati!$E$46,0)*Dati!$F$47),0)</f>
        <v>17224.233333333334</v>
      </c>
      <c r="F448" s="3">
        <f t="shared" si="165"/>
        <v>24155.766666666666</v>
      </c>
      <c r="G448" s="39">
        <f t="shared" ref="G448:J448" si="296">G447</f>
        <v>1</v>
      </c>
      <c r="H448" s="39">
        <f t="shared" si="296"/>
        <v>0</v>
      </c>
      <c r="I448" s="39">
        <f t="shared" si="296"/>
        <v>0</v>
      </c>
      <c r="J448" s="39">
        <f t="shared" si="296"/>
        <v>0</v>
      </c>
      <c r="K448" s="37">
        <f>G448*Dati!$F$9+H448*Dati!$F$10+I448*Dati!$F$11+Simulazione!J448*Dati!$F$12</f>
        <v>450</v>
      </c>
      <c r="L448" s="37">
        <f>G448*Dati!$H$9+H448*Dati!$H$10+I448*Dati!$H$11+Simulazione!J448*Dati!$H$12</f>
        <v>1</v>
      </c>
      <c r="M448" s="9">
        <f>G448*Dati!$E$9+H448*Dati!$E$10+I448*Dati!$E$11+Simulazione!J448*Dati!$E$12</f>
        <v>8000</v>
      </c>
      <c r="N448" s="9">
        <f>IF(G448-G447=0,0,(G448-G447)*Dati!$J$9)+IF(H448-H447=0,0,(H448-H447)*Dati!$J$10)+IF(I448-I447=0,0,(I448-I447)*Dati!$J$11)+IF(J448-J447=0,0,(J448-J447)*Dati!$J$12)</f>
        <v>0</v>
      </c>
      <c r="O448" s="34">
        <f t="shared" ref="O448:R448" si="297">O447</f>
        <v>0</v>
      </c>
      <c r="P448" s="34">
        <f t="shared" si="297"/>
        <v>0</v>
      </c>
      <c r="Q448" s="34">
        <f t="shared" si="297"/>
        <v>0</v>
      </c>
      <c r="R448" s="34">
        <f t="shared" si="297"/>
        <v>1</v>
      </c>
      <c r="S448" s="40">
        <f t="shared" si="168"/>
        <v>1</v>
      </c>
      <c r="T448" s="43">
        <f t="shared" si="169"/>
        <v>1</v>
      </c>
      <c r="U448" s="3">
        <f>O448*Dati!$B$3+Simulazione!P448*Dati!$B$4+Simulazione!Q448*Dati!$B$5+Simulazione!R448*Dati!$B$6</f>
        <v>40000</v>
      </c>
      <c r="V448" s="35">
        <f>IF(R448*Dati!$Q$6&lt;K448,R448*Dati!$Q$6,K448)</f>
        <v>108</v>
      </c>
      <c r="W448" s="35">
        <f>IF(R448*Dati!$P$6+SUM(V448:V448)&lt;K448,R448*Dati!$P$6,K448-SUM(V448:V448))</f>
        <v>132</v>
      </c>
      <c r="X448" s="35">
        <f>IF(R448*Dati!$O$6+SUM(V448:W448)&lt;K448,R448*Dati!$O$6,K448-SUM(V448:W448))</f>
        <v>0</v>
      </c>
      <c r="Y448" s="35">
        <f>IF(R448*Dati!$N$6+SUM(V448:X448)&lt;K448,R448*Dati!$N$6,K448-SUM(V448:X448))</f>
        <v>0</v>
      </c>
      <c r="Z448" s="35">
        <f>IF($Q448*Dati!$Q$5+SUM(V448:Y448)&lt;$K448,$Q448*Dati!$Q$5,$K448-SUM(V448:Y448))</f>
        <v>0</v>
      </c>
      <c r="AA448" s="35">
        <f>IF($Q448*Dati!$P$5+SUM(V448:Z448)&lt;$K448,$Q448*Dati!$P$5,$K448-SUM(V448:Z448))</f>
        <v>0</v>
      </c>
      <c r="AB448" s="35">
        <f>IF($Q448*Dati!$O$5+SUM(V448:AA448)&lt;$K448,$Q448*Dati!$O$5,$K448-SUM(V448:AA448))</f>
        <v>0</v>
      </c>
      <c r="AC448" s="35">
        <f>IF($Q448*Dati!$N$5+SUM(V448:AB448)&lt;$K448,$Q448*Dati!$N$5,$K448-SUM(V448:AB448))</f>
        <v>0</v>
      </c>
      <c r="AD448" s="35">
        <f>IF($P448*Dati!$Q$4+SUM(V448:AC448)&lt;$K448,$P448*Dati!$Q$4,$K448-SUM(V448:AC448))</f>
        <v>0</v>
      </c>
      <c r="AE448" s="35">
        <f>IF($P448*Dati!$P$4+SUM(V448:AD448)&lt;$K448,$P448*Dati!$P$4,$K448-SUM(V448:AD448))</f>
        <v>0</v>
      </c>
      <c r="AF448" s="35">
        <f>IF($P448*Dati!$O$4+SUM(V448:AE448)&lt;$K448,$P448*Dati!$O$4,$K448-SUM(V448:AE448))</f>
        <v>0</v>
      </c>
      <c r="AG448" s="35">
        <f>IF($P448*Dati!$N$4+SUM(V448:AF448)&lt;$K448,$P448*Dati!$N$4,$K448-SUM(V448:AF448))</f>
        <v>0</v>
      </c>
      <c r="AH448" s="35">
        <f>IF($O448*Dati!$Q$3+SUM(V448:AG448)&lt;$K448,$O448*Dati!$Q$3,$K448-SUM(V448:AG448))</f>
        <v>0</v>
      </c>
      <c r="AI448" s="35">
        <f>IF($O448*Dati!$P$3+SUM(V448:AH448)&lt;$K448,$O448*Dati!$P$3,$K448-SUM(V448:AH448))</f>
        <v>0</v>
      </c>
      <c r="AJ448" s="35">
        <f>IF($O448*Dati!$O$3+SUM(V448:AI448)&lt;$K448,$O448*Dati!$O$3,$K448-SUM(V448:AI448))</f>
        <v>0</v>
      </c>
      <c r="AK448" s="35">
        <f>IF($O448*Dati!$N$3+SUM(V448:AJ448)&lt;$K448,$O448*Dati!$N$3,$K448-SUM(V448:AJ448))</f>
        <v>0</v>
      </c>
      <c r="AL448" s="35">
        <f t="shared" ref="AL448:AL511" si="298">SUM(V448:AK448)</f>
        <v>240</v>
      </c>
      <c r="AM448" s="3">
        <f>(V448*Dati!$U$6+W448*Dati!$T$6+X448*Dati!$S$6+Y448*Dati!$R$6)+(Z448*Dati!$U$5+AA448*Dati!$T$5+AB448*Dati!$S$5+AC448*Dati!$R$5)+(AD448*Dati!$U$4+AE448*Dati!$T$4+AF448*Dati!$S$4+AG448*Dati!$R$4)+(AH448*Dati!$U$3+AI448*Dati!$T$3+AJ448*Dati!$S$3+AK448*Dati!$R$3)</f>
        <v>91380</v>
      </c>
      <c r="AN448" s="34">
        <f t="shared" ref="AN448:AN511" si="299">AN447</f>
        <v>1</v>
      </c>
      <c r="AO448" s="34">
        <f t="shared" ref="AO448:AO511" si="300">AO447</f>
        <v>0</v>
      </c>
      <c r="AP448" s="34">
        <f t="shared" ref="AP448:AP511" si="301">AP447</f>
        <v>0</v>
      </c>
      <c r="AQ448" s="34">
        <f t="shared" ref="AQ448:AQ511" si="302">AQ447</f>
        <v>0</v>
      </c>
      <c r="AR448" s="6">
        <f>AN448*Dati!$B$21+AO448*Dati!$B$22+AP448*Dati!$B$23+AQ448*Dati!$B$24</f>
        <v>2000</v>
      </c>
    </row>
    <row r="449" spans="1:44" x14ac:dyDescent="0.25">
      <c r="A449" s="49"/>
      <c r="B449" s="11">
        <f t="shared" si="170"/>
        <v>447</v>
      </c>
      <c r="C449" s="3">
        <f t="shared" si="171"/>
        <v>10740696.166666733</v>
      </c>
      <c r="D449" s="3">
        <f t="shared" si="172"/>
        <v>41380</v>
      </c>
      <c r="E449" s="3">
        <f>IF(D449&gt;0,(IF(D449&lt;Dati!$B$46,D449*Dati!$B$47,Dati!$B$46*Dati!$B$47)+IF(IF(D449-Dati!$B$46&gt;0,D449-Dati!$B$46,0)&lt;(Dati!$C$46-Dati!$B$46),IF(D449-Dati!$B$46&gt;0,D449-Dati!$B$46,0)*Dati!$C$47,(Dati!$C$46-Dati!$B$46)*Dati!$C$47)+IF(IF(D449-Dati!$C$46&gt;0,D449-Dati!$C$46,0)&lt;(Dati!$D$46-Dati!$C$46),IF(D449-Dati!$C$46&gt;0,D449-Dati!$C$46,0)*Dati!$D$47,(Dati!$D$46-Dati!$C$46)*Dati!$D$47)+IF(IF(D449-Dati!$D$46&gt;0,D449-Dati!$D$46,0)&lt;(Dati!$E$46-Dati!$D$46),IF(D449-Dati!$D$46&gt;0,D449-Dati!$D$46,0)*Dati!$E$47,(Dati!$E$46-Dati!$D$46)*Dati!$E$47)+IF(D449-Dati!$E$46&gt;0,D449-Dati!$E$46,0)*Dati!$F$47),0)</f>
        <v>17224.233333333334</v>
      </c>
      <c r="F449" s="3">
        <f t="shared" si="165"/>
        <v>24155.766666666666</v>
      </c>
      <c r="G449" s="39">
        <f t="shared" ref="G449:J449" si="303">G448</f>
        <v>1</v>
      </c>
      <c r="H449" s="39">
        <f t="shared" si="303"/>
        <v>0</v>
      </c>
      <c r="I449" s="39">
        <f t="shared" si="303"/>
        <v>0</v>
      </c>
      <c r="J449" s="39">
        <f t="shared" si="303"/>
        <v>0</v>
      </c>
      <c r="K449" s="37">
        <f>G449*Dati!$F$9+H449*Dati!$F$10+I449*Dati!$F$11+Simulazione!J449*Dati!$F$12</f>
        <v>450</v>
      </c>
      <c r="L449" s="37">
        <f>G449*Dati!$H$9+H449*Dati!$H$10+I449*Dati!$H$11+Simulazione!J449*Dati!$H$12</f>
        <v>1</v>
      </c>
      <c r="M449" s="9">
        <f>G449*Dati!$E$9+H449*Dati!$E$10+I449*Dati!$E$11+Simulazione!J449*Dati!$E$12</f>
        <v>8000</v>
      </c>
      <c r="N449" s="9">
        <f>IF(G449-G448=0,0,(G449-G448)*Dati!$J$9)+IF(H449-H448=0,0,(H449-H448)*Dati!$J$10)+IF(I449-I448=0,0,(I449-I448)*Dati!$J$11)+IF(J449-J448=0,0,(J449-J448)*Dati!$J$12)</f>
        <v>0</v>
      </c>
      <c r="O449" s="34">
        <f t="shared" ref="O449:R449" si="304">O448</f>
        <v>0</v>
      </c>
      <c r="P449" s="34">
        <f t="shared" si="304"/>
        <v>0</v>
      </c>
      <c r="Q449" s="34">
        <f t="shared" si="304"/>
        <v>0</v>
      </c>
      <c r="R449" s="34">
        <f t="shared" si="304"/>
        <v>1</v>
      </c>
      <c r="S449" s="40">
        <f t="shared" si="168"/>
        <v>1</v>
      </c>
      <c r="T449" s="43">
        <f t="shared" si="169"/>
        <v>1</v>
      </c>
      <c r="U449" s="3">
        <f>O449*Dati!$B$3+Simulazione!P449*Dati!$B$4+Simulazione!Q449*Dati!$B$5+Simulazione!R449*Dati!$B$6</f>
        <v>40000</v>
      </c>
      <c r="V449" s="35">
        <f>IF(R449*Dati!$Q$6&lt;K449,R449*Dati!$Q$6,K449)</f>
        <v>108</v>
      </c>
      <c r="W449" s="35">
        <f>IF(R449*Dati!$P$6+SUM(V449:V449)&lt;K449,R449*Dati!$P$6,K449-SUM(V449:V449))</f>
        <v>132</v>
      </c>
      <c r="X449" s="35">
        <f>IF(R449*Dati!$O$6+SUM(V449:W449)&lt;K449,R449*Dati!$O$6,K449-SUM(V449:W449))</f>
        <v>0</v>
      </c>
      <c r="Y449" s="35">
        <f>IF(R449*Dati!$N$6+SUM(V449:X449)&lt;K449,R449*Dati!$N$6,K449-SUM(V449:X449))</f>
        <v>0</v>
      </c>
      <c r="Z449" s="35">
        <f>IF($Q449*Dati!$Q$5+SUM(V449:Y449)&lt;$K449,$Q449*Dati!$Q$5,$K449-SUM(V449:Y449))</f>
        <v>0</v>
      </c>
      <c r="AA449" s="35">
        <f>IF($Q449*Dati!$P$5+SUM(V449:Z449)&lt;$K449,$Q449*Dati!$P$5,$K449-SUM(V449:Z449))</f>
        <v>0</v>
      </c>
      <c r="AB449" s="35">
        <f>IF($Q449*Dati!$O$5+SUM(V449:AA449)&lt;$K449,$Q449*Dati!$O$5,$K449-SUM(V449:AA449))</f>
        <v>0</v>
      </c>
      <c r="AC449" s="35">
        <f>IF($Q449*Dati!$N$5+SUM(V449:AB449)&lt;$K449,$Q449*Dati!$N$5,$K449-SUM(V449:AB449))</f>
        <v>0</v>
      </c>
      <c r="AD449" s="35">
        <f>IF($P449*Dati!$Q$4+SUM(V449:AC449)&lt;$K449,$P449*Dati!$Q$4,$K449-SUM(V449:AC449))</f>
        <v>0</v>
      </c>
      <c r="AE449" s="35">
        <f>IF($P449*Dati!$P$4+SUM(V449:AD449)&lt;$K449,$P449*Dati!$P$4,$K449-SUM(V449:AD449))</f>
        <v>0</v>
      </c>
      <c r="AF449" s="35">
        <f>IF($P449*Dati!$O$4+SUM(V449:AE449)&lt;$K449,$P449*Dati!$O$4,$K449-SUM(V449:AE449))</f>
        <v>0</v>
      </c>
      <c r="AG449" s="35">
        <f>IF($P449*Dati!$N$4+SUM(V449:AF449)&lt;$K449,$P449*Dati!$N$4,$K449-SUM(V449:AF449))</f>
        <v>0</v>
      </c>
      <c r="AH449" s="35">
        <f>IF($O449*Dati!$Q$3+SUM(V449:AG449)&lt;$K449,$O449*Dati!$Q$3,$K449-SUM(V449:AG449))</f>
        <v>0</v>
      </c>
      <c r="AI449" s="35">
        <f>IF($O449*Dati!$P$3+SUM(V449:AH449)&lt;$K449,$O449*Dati!$P$3,$K449-SUM(V449:AH449))</f>
        <v>0</v>
      </c>
      <c r="AJ449" s="35">
        <f>IF($O449*Dati!$O$3+SUM(V449:AI449)&lt;$K449,$O449*Dati!$O$3,$K449-SUM(V449:AI449))</f>
        <v>0</v>
      </c>
      <c r="AK449" s="35">
        <f>IF($O449*Dati!$N$3+SUM(V449:AJ449)&lt;$K449,$O449*Dati!$N$3,$K449-SUM(V449:AJ449))</f>
        <v>0</v>
      </c>
      <c r="AL449" s="35">
        <f t="shared" si="298"/>
        <v>240</v>
      </c>
      <c r="AM449" s="3">
        <f>(V449*Dati!$U$6+W449*Dati!$T$6+X449*Dati!$S$6+Y449*Dati!$R$6)+(Z449*Dati!$U$5+AA449*Dati!$T$5+AB449*Dati!$S$5+AC449*Dati!$R$5)+(AD449*Dati!$U$4+AE449*Dati!$T$4+AF449*Dati!$S$4+AG449*Dati!$R$4)+(AH449*Dati!$U$3+AI449*Dati!$T$3+AJ449*Dati!$S$3+AK449*Dati!$R$3)</f>
        <v>91380</v>
      </c>
      <c r="AN449" s="34">
        <f t="shared" si="299"/>
        <v>1</v>
      </c>
      <c r="AO449" s="34">
        <f t="shared" si="300"/>
        <v>0</v>
      </c>
      <c r="AP449" s="34">
        <f t="shared" si="301"/>
        <v>0</v>
      </c>
      <c r="AQ449" s="34">
        <f t="shared" si="302"/>
        <v>0</v>
      </c>
      <c r="AR449" s="6">
        <f>AN449*Dati!$B$21+AO449*Dati!$B$22+AP449*Dati!$B$23+AQ449*Dati!$B$24</f>
        <v>2000</v>
      </c>
    </row>
    <row r="450" spans="1:44" x14ac:dyDescent="0.25">
      <c r="A450" s="49"/>
      <c r="B450" s="11">
        <f t="shared" si="170"/>
        <v>448</v>
      </c>
      <c r="C450" s="3">
        <f t="shared" si="171"/>
        <v>10764851.933333401</v>
      </c>
      <c r="D450" s="3">
        <f t="shared" si="172"/>
        <v>41380</v>
      </c>
      <c r="E450" s="3">
        <f>IF(D450&gt;0,(IF(D450&lt;Dati!$B$46,D450*Dati!$B$47,Dati!$B$46*Dati!$B$47)+IF(IF(D450-Dati!$B$46&gt;0,D450-Dati!$B$46,0)&lt;(Dati!$C$46-Dati!$B$46),IF(D450-Dati!$B$46&gt;0,D450-Dati!$B$46,0)*Dati!$C$47,(Dati!$C$46-Dati!$B$46)*Dati!$C$47)+IF(IF(D450-Dati!$C$46&gt;0,D450-Dati!$C$46,0)&lt;(Dati!$D$46-Dati!$C$46),IF(D450-Dati!$C$46&gt;0,D450-Dati!$C$46,0)*Dati!$D$47,(Dati!$D$46-Dati!$C$46)*Dati!$D$47)+IF(IF(D450-Dati!$D$46&gt;0,D450-Dati!$D$46,0)&lt;(Dati!$E$46-Dati!$D$46),IF(D450-Dati!$D$46&gt;0,D450-Dati!$D$46,0)*Dati!$E$47,(Dati!$E$46-Dati!$D$46)*Dati!$E$47)+IF(D450-Dati!$E$46&gt;0,D450-Dati!$E$46,0)*Dati!$F$47),0)</f>
        <v>17224.233333333334</v>
      </c>
      <c r="F450" s="3">
        <f t="shared" si="165"/>
        <v>24155.766666666666</v>
      </c>
      <c r="G450" s="39">
        <f t="shared" ref="G450:J450" si="305">G449</f>
        <v>1</v>
      </c>
      <c r="H450" s="39">
        <f t="shared" si="305"/>
        <v>0</v>
      </c>
      <c r="I450" s="39">
        <f t="shared" si="305"/>
        <v>0</v>
      </c>
      <c r="J450" s="39">
        <f t="shared" si="305"/>
        <v>0</v>
      </c>
      <c r="K450" s="37">
        <f>G450*Dati!$F$9+H450*Dati!$F$10+I450*Dati!$F$11+Simulazione!J450*Dati!$F$12</f>
        <v>450</v>
      </c>
      <c r="L450" s="37">
        <f>G450*Dati!$H$9+H450*Dati!$H$10+I450*Dati!$H$11+Simulazione!J450*Dati!$H$12</f>
        <v>1</v>
      </c>
      <c r="M450" s="9">
        <f>G450*Dati!$E$9+H450*Dati!$E$10+I450*Dati!$E$11+Simulazione!J450*Dati!$E$12</f>
        <v>8000</v>
      </c>
      <c r="N450" s="9">
        <f>IF(G450-G449=0,0,(G450-G449)*Dati!$J$9)+IF(H450-H449=0,0,(H450-H449)*Dati!$J$10)+IF(I450-I449=0,0,(I450-I449)*Dati!$J$11)+IF(J450-J449=0,0,(J450-J449)*Dati!$J$12)</f>
        <v>0</v>
      </c>
      <c r="O450" s="34">
        <f t="shared" ref="O450:R450" si="306">O449</f>
        <v>0</v>
      </c>
      <c r="P450" s="34">
        <f t="shared" si="306"/>
        <v>0</v>
      </c>
      <c r="Q450" s="34">
        <f t="shared" si="306"/>
        <v>0</v>
      </c>
      <c r="R450" s="34">
        <f t="shared" si="306"/>
        <v>1</v>
      </c>
      <c r="S450" s="40">
        <f t="shared" si="168"/>
        <v>1</v>
      </c>
      <c r="T450" s="43">
        <f t="shared" si="169"/>
        <v>1</v>
      </c>
      <c r="U450" s="3">
        <f>O450*Dati!$B$3+Simulazione!P450*Dati!$B$4+Simulazione!Q450*Dati!$B$5+Simulazione!R450*Dati!$B$6</f>
        <v>40000</v>
      </c>
      <c r="V450" s="35">
        <f>IF(R450*Dati!$Q$6&lt;K450,R450*Dati!$Q$6,K450)</f>
        <v>108</v>
      </c>
      <c r="W450" s="35">
        <f>IF(R450*Dati!$P$6+SUM(V450:V450)&lt;K450,R450*Dati!$P$6,K450-SUM(V450:V450))</f>
        <v>132</v>
      </c>
      <c r="X450" s="35">
        <f>IF(R450*Dati!$O$6+SUM(V450:W450)&lt;K450,R450*Dati!$O$6,K450-SUM(V450:W450))</f>
        <v>0</v>
      </c>
      <c r="Y450" s="35">
        <f>IF(R450*Dati!$N$6+SUM(V450:X450)&lt;K450,R450*Dati!$N$6,K450-SUM(V450:X450))</f>
        <v>0</v>
      </c>
      <c r="Z450" s="35">
        <f>IF($Q450*Dati!$Q$5+SUM(V450:Y450)&lt;$K450,$Q450*Dati!$Q$5,$K450-SUM(V450:Y450))</f>
        <v>0</v>
      </c>
      <c r="AA450" s="35">
        <f>IF($Q450*Dati!$P$5+SUM(V450:Z450)&lt;$K450,$Q450*Dati!$P$5,$K450-SUM(V450:Z450))</f>
        <v>0</v>
      </c>
      <c r="AB450" s="35">
        <f>IF($Q450*Dati!$O$5+SUM(V450:AA450)&lt;$K450,$Q450*Dati!$O$5,$K450-SUM(V450:AA450))</f>
        <v>0</v>
      </c>
      <c r="AC450" s="35">
        <f>IF($Q450*Dati!$N$5+SUM(V450:AB450)&lt;$K450,$Q450*Dati!$N$5,$K450-SUM(V450:AB450))</f>
        <v>0</v>
      </c>
      <c r="AD450" s="35">
        <f>IF($P450*Dati!$Q$4+SUM(V450:AC450)&lt;$K450,$P450*Dati!$Q$4,$K450-SUM(V450:AC450))</f>
        <v>0</v>
      </c>
      <c r="AE450" s="35">
        <f>IF($P450*Dati!$P$4+SUM(V450:AD450)&lt;$K450,$P450*Dati!$P$4,$K450-SUM(V450:AD450))</f>
        <v>0</v>
      </c>
      <c r="AF450" s="35">
        <f>IF($P450*Dati!$O$4+SUM(V450:AE450)&lt;$K450,$P450*Dati!$O$4,$K450-SUM(V450:AE450))</f>
        <v>0</v>
      </c>
      <c r="AG450" s="35">
        <f>IF($P450*Dati!$N$4+SUM(V450:AF450)&lt;$K450,$P450*Dati!$N$4,$K450-SUM(V450:AF450))</f>
        <v>0</v>
      </c>
      <c r="AH450" s="35">
        <f>IF($O450*Dati!$Q$3+SUM(V450:AG450)&lt;$K450,$O450*Dati!$Q$3,$K450-SUM(V450:AG450))</f>
        <v>0</v>
      </c>
      <c r="AI450" s="35">
        <f>IF($O450*Dati!$P$3+SUM(V450:AH450)&lt;$K450,$O450*Dati!$P$3,$K450-SUM(V450:AH450))</f>
        <v>0</v>
      </c>
      <c r="AJ450" s="35">
        <f>IF($O450*Dati!$O$3+SUM(V450:AI450)&lt;$K450,$O450*Dati!$O$3,$K450-SUM(V450:AI450))</f>
        <v>0</v>
      </c>
      <c r="AK450" s="35">
        <f>IF($O450*Dati!$N$3+SUM(V450:AJ450)&lt;$K450,$O450*Dati!$N$3,$K450-SUM(V450:AJ450))</f>
        <v>0</v>
      </c>
      <c r="AL450" s="35">
        <f t="shared" si="298"/>
        <v>240</v>
      </c>
      <c r="AM450" s="3">
        <f>(V450*Dati!$U$6+W450*Dati!$T$6+X450*Dati!$S$6+Y450*Dati!$R$6)+(Z450*Dati!$U$5+AA450*Dati!$T$5+AB450*Dati!$S$5+AC450*Dati!$R$5)+(AD450*Dati!$U$4+AE450*Dati!$T$4+AF450*Dati!$S$4+AG450*Dati!$R$4)+(AH450*Dati!$U$3+AI450*Dati!$T$3+AJ450*Dati!$S$3+AK450*Dati!$R$3)</f>
        <v>91380</v>
      </c>
      <c r="AN450" s="34">
        <f t="shared" si="299"/>
        <v>1</v>
      </c>
      <c r="AO450" s="34">
        <f t="shared" si="300"/>
        <v>0</v>
      </c>
      <c r="AP450" s="34">
        <f t="shared" si="301"/>
        <v>0</v>
      </c>
      <c r="AQ450" s="34">
        <f t="shared" si="302"/>
        <v>0</v>
      </c>
      <c r="AR450" s="6">
        <f>AN450*Dati!$B$21+AO450*Dati!$B$22+AP450*Dati!$B$23+AQ450*Dati!$B$24</f>
        <v>2000</v>
      </c>
    </row>
    <row r="451" spans="1:44" x14ac:dyDescent="0.25">
      <c r="A451" s="49"/>
      <c r="B451" s="11">
        <f t="shared" si="170"/>
        <v>449</v>
      </c>
      <c r="C451" s="3">
        <f t="shared" si="171"/>
        <v>10789007.700000068</v>
      </c>
      <c r="D451" s="3">
        <f t="shared" si="172"/>
        <v>41380</v>
      </c>
      <c r="E451" s="3">
        <f>IF(D451&gt;0,(IF(D451&lt;Dati!$B$46,D451*Dati!$B$47,Dati!$B$46*Dati!$B$47)+IF(IF(D451-Dati!$B$46&gt;0,D451-Dati!$B$46,0)&lt;(Dati!$C$46-Dati!$B$46),IF(D451-Dati!$B$46&gt;0,D451-Dati!$B$46,0)*Dati!$C$47,(Dati!$C$46-Dati!$B$46)*Dati!$C$47)+IF(IF(D451-Dati!$C$46&gt;0,D451-Dati!$C$46,0)&lt;(Dati!$D$46-Dati!$C$46),IF(D451-Dati!$C$46&gt;0,D451-Dati!$C$46,0)*Dati!$D$47,(Dati!$D$46-Dati!$C$46)*Dati!$D$47)+IF(IF(D451-Dati!$D$46&gt;0,D451-Dati!$D$46,0)&lt;(Dati!$E$46-Dati!$D$46),IF(D451-Dati!$D$46&gt;0,D451-Dati!$D$46,0)*Dati!$E$47,(Dati!$E$46-Dati!$D$46)*Dati!$E$47)+IF(D451-Dati!$E$46&gt;0,D451-Dati!$E$46,0)*Dati!$F$47),0)</f>
        <v>17224.233333333334</v>
      </c>
      <c r="F451" s="3">
        <f t="shared" si="165"/>
        <v>24155.766666666666</v>
      </c>
      <c r="G451" s="39">
        <f t="shared" ref="G451:J451" si="307">G450</f>
        <v>1</v>
      </c>
      <c r="H451" s="39">
        <f t="shared" si="307"/>
        <v>0</v>
      </c>
      <c r="I451" s="39">
        <f t="shared" si="307"/>
        <v>0</v>
      </c>
      <c r="J451" s="39">
        <f t="shared" si="307"/>
        <v>0</v>
      </c>
      <c r="K451" s="37">
        <f>G451*Dati!$F$9+H451*Dati!$F$10+I451*Dati!$F$11+Simulazione!J451*Dati!$F$12</f>
        <v>450</v>
      </c>
      <c r="L451" s="37">
        <f>G451*Dati!$H$9+H451*Dati!$H$10+I451*Dati!$H$11+Simulazione!J451*Dati!$H$12</f>
        <v>1</v>
      </c>
      <c r="M451" s="9">
        <f>G451*Dati!$E$9+H451*Dati!$E$10+I451*Dati!$E$11+Simulazione!J451*Dati!$E$12</f>
        <v>8000</v>
      </c>
      <c r="N451" s="9">
        <f>IF(G451-G450=0,0,(G451-G450)*Dati!$J$9)+IF(H451-H450=0,0,(H451-H450)*Dati!$J$10)+IF(I451-I450=0,0,(I451-I450)*Dati!$J$11)+IF(J451-J450=0,0,(J451-J450)*Dati!$J$12)</f>
        <v>0</v>
      </c>
      <c r="O451" s="34">
        <f t="shared" ref="O451:R451" si="308">O450</f>
        <v>0</v>
      </c>
      <c r="P451" s="34">
        <f t="shared" si="308"/>
        <v>0</v>
      </c>
      <c r="Q451" s="34">
        <f t="shared" si="308"/>
        <v>0</v>
      </c>
      <c r="R451" s="34">
        <f t="shared" si="308"/>
        <v>1</v>
      </c>
      <c r="S451" s="40">
        <f t="shared" si="168"/>
        <v>1</v>
      </c>
      <c r="T451" s="43">
        <f t="shared" si="169"/>
        <v>1</v>
      </c>
      <c r="U451" s="3">
        <f>O451*Dati!$B$3+Simulazione!P451*Dati!$B$4+Simulazione!Q451*Dati!$B$5+Simulazione!R451*Dati!$B$6</f>
        <v>40000</v>
      </c>
      <c r="V451" s="35">
        <f>IF(R451*Dati!$Q$6&lt;K451,R451*Dati!$Q$6,K451)</f>
        <v>108</v>
      </c>
      <c r="W451" s="35">
        <f>IF(R451*Dati!$P$6+SUM(V451:V451)&lt;K451,R451*Dati!$P$6,K451-SUM(V451:V451))</f>
        <v>132</v>
      </c>
      <c r="X451" s="35">
        <f>IF(R451*Dati!$O$6+SUM(V451:W451)&lt;K451,R451*Dati!$O$6,K451-SUM(V451:W451))</f>
        <v>0</v>
      </c>
      <c r="Y451" s="35">
        <f>IF(R451*Dati!$N$6+SUM(V451:X451)&lt;K451,R451*Dati!$N$6,K451-SUM(V451:X451))</f>
        <v>0</v>
      </c>
      <c r="Z451" s="35">
        <f>IF($Q451*Dati!$Q$5+SUM(V451:Y451)&lt;$K451,$Q451*Dati!$Q$5,$K451-SUM(V451:Y451))</f>
        <v>0</v>
      </c>
      <c r="AA451" s="35">
        <f>IF($Q451*Dati!$P$5+SUM(V451:Z451)&lt;$K451,$Q451*Dati!$P$5,$K451-SUM(V451:Z451))</f>
        <v>0</v>
      </c>
      <c r="AB451" s="35">
        <f>IF($Q451*Dati!$O$5+SUM(V451:AA451)&lt;$K451,$Q451*Dati!$O$5,$K451-SUM(V451:AA451))</f>
        <v>0</v>
      </c>
      <c r="AC451" s="35">
        <f>IF($Q451*Dati!$N$5+SUM(V451:AB451)&lt;$K451,$Q451*Dati!$N$5,$K451-SUM(V451:AB451))</f>
        <v>0</v>
      </c>
      <c r="AD451" s="35">
        <f>IF($P451*Dati!$Q$4+SUM(V451:AC451)&lt;$K451,$P451*Dati!$Q$4,$K451-SUM(V451:AC451))</f>
        <v>0</v>
      </c>
      <c r="AE451" s="35">
        <f>IF($P451*Dati!$P$4+SUM(V451:AD451)&lt;$K451,$P451*Dati!$P$4,$K451-SUM(V451:AD451))</f>
        <v>0</v>
      </c>
      <c r="AF451" s="35">
        <f>IF($P451*Dati!$O$4+SUM(V451:AE451)&lt;$K451,$P451*Dati!$O$4,$K451-SUM(V451:AE451))</f>
        <v>0</v>
      </c>
      <c r="AG451" s="35">
        <f>IF($P451*Dati!$N$4+SUM(V451:AF451)&lt;$K451,$P451*Dati!$N$4,$K451-SUM(V451:AF451))</f>
        <v>0</v>
      </c>
      <c r="AH451" s="35">
        <f>IF($O451*Dati!$Q$3+SUM(V451:AG451)&lt;$K451,$O451*Dati!$Q$3,$K451-SUM(V451:AG451))</f>
        <v>0</v>
      </c>
      <c r="AI451" s="35">
        <f>IF($O451*Dati!$P$3+SUM(V451:AH451)&lt;$K451,$O451*Dati!$P$3,$K451-SUM(V451:AH451))</f>
        <v>0</v>
      </c>
      <c r="AJ451" s="35">
        <f>IF($O451*Dati!$O$3+SUM(V451:AI451)&lt;$K451,$O451*Dati!$O$3,$K451-SUM(V451:AI451))</f>
        <v>0</v>
      </c>
      <c r="AK451" s="35">
        <f>IF($O451*Dati!$N$3+SUM(V451:AJ451)&lt;$K451,$O451*Dati!$N$3,$K451-SUM(V451:AJ451))</f>
        <v>0</v>
      </c>
      <c r="AL451" s="35">
        <f t="shared" si="298"/>
        <v>240</v>
      </c>
      <c r="AM451" s="3">
        <f>(V451*Dati!$U$6+W451*Dati!$T$6+X451*Dati!$S$6+Y451*Dati!$R$6)+(Z451*Dati!$U$5+AA451*Dati!$T$5+AB451*Dati!$S$5+AC451*Dati!$R$5)+(AD451*Dati!$U$4+AE451*Dati!$T$4+AF451*Dati!$S$4+AG451*Dati!$R$4)+(AH451*Dati!$U$3+AI451*Dati!$T$3+AJ451*Dati!$S$3+AK451*Dati!$R$3)</f>
        <v>91380</v>
      </c>
      <c r="AN451" s="34">
        <f t="shared" si="299"/>
        <v>1</v>
      </c>
      <c r="AO451" s="34">
        <f t="shared" si="300"/>
        <v>0</v>
      </c>
      <c r="AP451" s="34">
        <f t="shared" si="301"/>
        <v>0</v>
      </c>
      <c r="AQ451" s="34">
        <f t="shared" si="302"/>
        <v>0</v>
      </c>
      <c r="AR451" s="6">
        <f>AN451*Dati!$B$21+AO451*Dati!$B$22+AP451*Dati!$B$23+AQ451*Dati!$B$24</f>
        <v>2000</v>
      </c>
    </row>
    <row r="452" spans="1:44" x14ac:dyDescent="0.25">
      <c r="A452" s="49"/>
      <c r="B452" s="11">
        <f t="shared" si="170"/>
        <v>450</v>
      </c>
      <c r="C452" s="3">
        <f t="shared" si="171"/>
        <v>10813163.466666736</v>
      </c>
      <c r="D452" s="3">
        <f t="shared" si="172"/>
        <v>41380</v>
      </c>
      <c r="E452" s="3">
        <f>IF(D452&gt;0,(IF(D452&lt;Dati!$B$46,D452*Dati!$B$47,Dati!$B$46*Dati!$B$47)+IF(IF(D452-Dati!$B$46&gt;0,D452-Dati!$B$46,0)&lt;(Dati!$C$46-Dati!$B$46),IF(D452-Dati!$B$46&gt;0,D452-Dati!$B$46,0)*Dati!$C$47,(Dati!$C$46-Dati!$B$46)*Dati!$C$47)+IF(IF(D452-Dati!$C$46&gt;0,D452-Dati!$C$46,0)&lt;(Dati!$D$46-Dati!$C$46),IF(D452-Dati!$C$46&gt;0,D452-Dati!$C$46,0)*Dati!$D$47,(Dati!$D$46-Dati!$C$46)*Dati!$D$47)+IF(IF(D452-Dati!$D$46&gt;0,D452-Dati!$D$46,0)&lt;(Dati!$E$46-Dati!$D$46),IF(D452-Dati!$D$46&gt;0,D452-Dati!$D$46,0)*Dati!$E$47,(Dati!$E$46-Dati!$D$46)*Dati!$E$47)+IF(D452-Dati!$E$46&gt;0,D452-Dati!$E$46,0)*Dati!$F$47),0)</f>
        <v>17224.233333333334</v>
      </c>
      <c r="F452" s="3">
        <f t="shared" ref="F452:F515" si="309">D452-E452</f>
        <v>24155.766666666666</v>
      </c>
      <c r="G452" s="39">
        <f t="shared" ref="G452:J452" si="310">G451</f>
        <v>1</v>
      </c>
      <c r="H452" s="39">
        <f t="shared" si="310"/>
        <v>0</v>
      </c>
      <c r="I452" s="39">
        <f t="shared" si="310"/>
        <v>0</v>
      </c>
      <c r="J452" s="39">
        <f t="shared" si="310"/>
        <v>0</v>
      </c>
      <c r="K452" s="37">
        <f>G452*Dati!$F$9+H452*Dati!$F$10+I452*Dati!$F$11+Simulazione!J452*Dati!$F$12</f>
        <v>450</v>
      </c>
      <c r="L452" s="37">
        <f>G452*Dati!$H$9+H452*Dati!$H$10+I452*Dati!$H$11+Simulazione!J452*Dati!$H$12</f>
        <v>1</v>
      </c>
      <c r="M452" s="9">
        <f>G452*Dati!$E$9+H452*Dati!$E$10+I452*Dati!$E$11+Simulazione!J452*Dati!$E$12</f>
        <v>8000</v>
      </c>
      <c r="N452" s="9">
        <f>IF(G452-G451=0,0,(G452-G451)*Dati!$J$9)+IF(H452-H451=0,0,(H452-H451)*Dati!$J$10)+IF(I452-I451=0,0,(I452-I451)*Dati!$J$11)+IF(J452-J451=0,0,(J452-J451)*Dati!$J$12)</f>
        <v>0</v>
      </c>
      <c r="O452" s="34">
        <f t="shared" ref="O452:R452" si="311">O451</f>
        <v>0</v>
      </c>
      <c r="P452" s="34">
        <f t="shared" si="311"/>
        <v>0</v>
      </c>
      <c r="Q452" s="34">
        <f t="shared" si="311"/>
        <v>0</v>
      </c>
      <c r="R452" s="34">
        <f t="shared" si="311"/>
        <v>1</v>
      </c>
      <c r="S452" s="40">
        <f t="shared" ref="S452:S515" si="312">IF(SUM(O452:R452)&lt;=L452,SUM(O452:R452),"NO")</f>
        <v>1</v>
      </c>
      <c r="T452" s="43">
        <f t="shared" ref="T452:T515" si="313">IF(S452="NO",1,SUM(O452:R452)/L452)</f>
        <v>1</v>
      </c>
      <c r="U452" s="3">
        <f>O452*Dati!$B$3+Simulazione!P452*Dati!$B$4+Simulazione!Q452*Dati!$B$5+Simulazione!R452*Dati!$B$6</f>
        <v>40000</v>
      </c>
      <c r="V452" s="35">
        <f>IF(R452*Dati!$Q$6&lt;K452,R452*Dati!$Q$6,K452)</f>
        <v>108</v>
      </c>
      <c r="W452" s="35">
        <f>IF(R452*Dati!$P$6+SUM(V452:V452)&lt;K452,R452*Dati!$P$6,K452-SUM(V452:V452))</f>
        <v>132</v>
      </c>
      <c r="X452" s="35">
        <f>IF(R452*Dati!$O$6+SUM(V452:W452)&lt;K452,R452*Dati!$O$6,K452-SUM(V452:W452))</f>
        <v>0</v>
      </c>
      <c r="Y452" s="35">
        <f>IF(R452*Dati!$N$6+SUM(V452:X452)&lt;K452,R452*Dati!$N$6,K452-SUM(V452:X452))</f>
        <v>0</v>
      </c>
      <c r="Z452" s="35">
        <f>IF($Q452*Dati!$Q$5+SUM(V452:Y452)&lt;$K452,$Q452*Dati!$Q$5,$K452-SUM(V452:Y452))</f>
        <v>0</v>
      </c>
      <c r="AA452" s="35">
        <f>IF($Q452*Dati!$P$5+SUM(V452:Z452)&lt;$K452,$Q452*Dati!$P$5,$K452-SUM(V452:Z452))</f>
        <v>0</v>
      </c>
      <c r="AB452" s="35">
        <f>IF($Q452*Dati!$O$5+SUM(V452:AA452)&lt;$K452,$Q452*Dati!$O$5,$K452-SUM(V452:AA452))</f>
        <v>0</v>
      </c>
      <c r="AC452" s="35">
        <f>IF($Q452*Dati!$N$5+SUM(V452:AB452)&lt;$K452,$Q452*Dati!$N$5,$K452-SUM(V452:AB452))</f>
        <v>0</v>
      </c>
      <c r="AD452" s="35">
        <f>IF($P452*Dati!$Q$4+SUM(V452:AC452)&lt;$K452,$P452*Dati!$Q$4,$K452-SUM(V452:AC452))</f>
        <v>0</v>
      </c>
      <c r="AE452" s="35">
        <f>IF($P452*Dati!$P$4+SUM(V452:AD452)&lt;$K452,$P452*Dati!$P$4,$K452-SUM(V452:AD452))</f>
        <v>0</v>
      </c>
      <c r="AF452" s="35">
        <f>IF($P452*Dati!$O$4+SUM(V452:AE452)&lt;$K452,$P452*Dati!$O$4,$K452-SUM(V452:AE452))</f>
        <v>0</v>
      </c>
      <c r="AG452" s="35">
        <f>IF($P452*Dati!$N$4+SUM(V452:AF452)&lt;$K452,$P452*Dati!$N$4,$K452-SUM(V452:AF452))</f>
        <v>0</v>
      </c>
      <c r="AH452" s="35">
        <f>IF($O452*Dati!$Q$3+SUM(V452:AG452)&lt;$K452,$O452*Dati!$Q$3,$K452-SUM(V452:AG452))</f>
        <v>0</v>
      </c>
      <c r="AI452" s="35">
        <f>IF($O452*Dati!$P$3+SUM(V452:AH452)&lt;$K452,$O452*Dati!$P$3,$K452-SUM(V452:AH452))</f>
        <v>0</v>
      </c>
      <c r="AJ452" s="35">
        <f>IF($O452*Dati!$O$3+SUM(V452:AI452)&lt;$K452,$O452*Dati!$O$3,$K452-SUM(V452:AI452))</f>
        <v>0</v>
      </c>
      <c r="AK452" s="35">
        <f>IF($O452*Dati!$N$3+SUM(V452:AJ452)&lt;$K452,$O452*Dati!$N$3,$K452-SUM(V452:AJ452))</f>
        <v>0</v>
      </c>
      <c r="AL452" s="35">
        <f t="shared" si="298"/>
        <v>240</v>
      </c>
      <c r="AM452" s="3">
        <f>(V452*Dati!$U$6+W452*Dati!$T$6+X452*Dati!$S$6+Y452*Dati!$R$6)+(Z452*Dati!$U$5+AA452*Dati!$T$5+AB452*Dati!$S$5+AC452*Dati!$R$5)+(AD452*Dati!$U$4+AE452*Dati!$T$4+AF452*Dati!$S$4+AG452*Dati!$R$4)+(AH452*Dati!$U$3+AI452*Dati!$T$3+AJ452*Dati!$S$3+AK452*Dati!$R$3)</f>
        <v>91380</v>
      </c>
      <c r="AN452" s="34">
        <f t="shared" si="299"/>
        <v>1</v>
      </c>
      <c r="AO452" s="34">
        <f t="shared" si="300"/>
        <v>0</v>
      </c>
      <c r="AP452" s="34">
        <f t="shared" si="301"/>
        <v>0</v>
      </c>
      <c r="AQ452" s="34">
        <f t="shared" si="302"/>
        <v>0</v>
      </c>
      <c r="AR452" s="6">
        <f>AN452*Dati!$B$21+AO452*Dati!$B$22+AP452*Dati!$B$23+AQ452*Dati!$B$24</f>
        <v>2000</v>
      </c>
    </row>
    <row r="453" spans="1:44" x14ac:dyDescent="0.25">
      <c r="A453" s="49"/>
      <c r="B453" s="11">
        <f t="shared" ref="B453:B516" si="314">B452+1</f>
        <v>451</v>
      </c>
      <c r="C453" s="3">
        <f t="shared" ref="C453:C516" si="315">IF(C452+F452&gt;-500000,C452+F452,"FALLITO")</f>
        <v>10837319.233333403</v>
      </c>
      <c r="D453" s="3">
        <f t="shared" ref="D453:D516" si="316">+AM453-M453-U453-AR453-N453</f>
        <v>41380</v>
      </c>
      <c r="E453" s="3">
        <f>IF(D453&gt;0,(IF(D453&lt;Dati!$B$46,D453*Dati!$B$47,Dati!$B$46*Dati!$B$47)+IF(IF(D453-Dati!$B$46&gt;0,D453-Dati!$B$46,0)&lt;(Dati!$C$46-Dati!$B$46),IF(D453-Dati!$B$46&gt;0,D453-Dati!$B$46,0)*Dati!$C$47,(Dati!$C$46-Dati!$B$46)*Dati!$C$47)+IF(IF(D453-Dati!$C$46&gt;0,D453-Dati!$C$46,0)&lt;(Dati!$D$46-Dati!$C$46),IF(D453-Dati!$C$46&gt;0,D453-Dati!$C$46,0)*Dati!$D$47,(Dati!$D$46-Dati!$C$46)*Dati!$D$47)+IF(IF(D453-Dati!$D$46&gt;0,D453-Dati!$D$46,0)&lt;(Dati!$E$46-Dati!$D$46),IF(D453-Dati!$D$46&gt;0,D453-Dati!$D$46,0)*Dati!$E$47,(Dati!$E$46-Dati!$D$46)*Dati!$E$47)+IF(D453-Dati!$E$46&gt;0,D453-Dati!$E$46,0)*Dati!$F$47),0)</f>
        <v>17224.233333333334</v>
      </c>
      <c r="F453" s="3">
        <f t="shared" si="309"/>
        <v>24155.766666666666</v>
      </c>
      <c r="G453" s="39">
        <f t="shared" ref="G453:J453" si="317">G452</f>
        <v>1</v>
      </c>
      <c r="H453" s="39">
        <f t="shared" si="317"/>
        <v>0</v>
      </c>
      <c r="I453" s="39">
        <f t="shared" si="317"/>
        <v>0</v>
      </c>
      <c r="J453" s="39">
        <f t="shared" si="317"/>
        <v>0</v>
      </c>
      <c r="K453" s="37">
        <f>G453*Dati!$F$9+H453*Dati!$F$10+I453*Dati!$F$11+Simulazione!J453*Dati!$F$12</f>
        <v>450</v>
      </c>
      <c r="L453" s="37">
        <f>G453*Dati!$H$9+H453*Dati!$H$10+I453*Dati!$H$11+Simulazione!J453*Dati!$H$12</f>
        <v>1</v>
      </c>
      <c r="M453" s="9">
        <f>G453*Dati!$E$9+H453*Dati!$E$10+I453*Dati!$E$11+Simulazione!J453*Dati!$E$12</f>
        <v>8000</v>
      </c>
      <c r="N453" s="9">
        <f>IF(G453-G452=0,0,(G453-G452)*Dati!$J$9)+IF(H453-H452=0,0,(H453-H452)*Dati!$J$10)+IF(I453-I452=0,0,(I453-I452)*Dati!$J$11)+IF(J453-J452=0,0,(J453-J452)*Dati!$J$12)</f>
        <v>0</v>
      </c>
      <c r="O453" s="34">
        <f t="shared" ref="O453:R453" si="318">O452</f>
        <v>0</v>
      </c>
      <c r="P453" s="34">
        <f t="shared" si="318"/>
        <v>0</v>
      </c>
      <c r="Q453" s="34">
        <f t="shared" si="318"/>
        <v>0</v>
      </c>
      <c r="R453" s="34">
        <f t="shared" si="318"/>
        <v>1</v>
      </c>
      <c r="S453" s="40">
        <f t="shared" si="312"/>
        <v>1</v>
      </c>
      <c r="T453" s="43">
        <f t="shared" si="313"/>
        <v>1</v>
      </c>
      <c r="U453" s="3">
        <f>O453*Dati!$B$3+Simulazione!P453*Dati!$B$4+Simulazione!Q453*Dati!$B$5+Simulazione!R453*Dati!$B$6</f>
        <v>40000</v>
      </c>
      <c r="V453" s="35">
        <f>IF(R453*Dati!$Q$6&lt;K453,R453*Dati!$Q$6,K453)</f>
        <v>108</v>
      </c>
      <c r="W453" s="35">
        <f>IF(R453*Dati!$P$6+SUM(V453:V453)&lt;K453,R453*Dati!$P$6,K453-SUM(V453:V453))</f>
        <v>132</v>
      </c>
      <c r="X453" s="35">
        <f>IF(R453*Dati!$O$6+SUM(V453:W453)&lt;K453,R453*Dati!$O$6,K453-SUM(V453:W453))</f>
        <v>0</v>
      </c>
      <c r="Y453" s="35">
        <f>IF(R453*Dati!$N$6+SUM(V453:X453)&lt;K453,R453*Dati!$N$6,K453-SUM(V453:X453))</f>
        <v>0</v>
      </c>
      <c r="Z453" s="35">
        <f>IF($Q453*Dati!$Q$5+SUM(V453:Y453)&lt;$K453,$Q453*Dati!$Q$5,$K453-SUM(V453:Y453))</f>
        <v>0</v>
      </c>
      <c r="AA453" s="35">
        <f>IF($Q453*Dati!$P$5+SUM(V453:Z453)&lt;$K453,$Q453*Dati!$P$5,$K453-SUM(V453:Z453))</f>
        <v>0</v>
      </c>
      <c r="AB453" s="35">
        <f>IF($Q453*Dati!$O$5+SUM(V453:AA453)&lt;$K453,$Q453*Dati!$O$5,$K453-SUM(V453:AA453))</f>
        <v>0</v>
      </c>
      <c r="AC453" s="35">
        <f>IF($Q453*Dati!$N$5+SUM(V453:AB453)&lt;$K453,$Q453*Dati!$N$5,$K453-SUM(V453:AB453))</f>
        <v>0</v>
      </c>
      <c r="AD453" s="35">
        <f>IF($P453*Dati!$Q$4+SUM(V453:AC453)&lt;$K453,$P453*Dati!$Q$4,$K453-SUM(V453:AC453))</f>
        <v>0</v>
      </c>
      <c r="AE453" s="35">
        <f>IF($P453*Dati!$P$4+SUM(V453:AD453)&lt;$K453,$P453*Dati!$P$4,$K453-SUM(V453:AD453))</f>
        <v>0</v>
      </c>
      <c r="AF453" s="35">
        <f>IF($P453*Dati!$O$4+SUM(V453:AE453)&lt;$K453,$P453*Dati!$O$4,$K453-SUM(V453:AE453))</f>
        <v>0</v>
      </c>
      <c r="AG453" s="35">
        <f>IF($P453*Dati!$N$4+SUM(V453:AF453)&lt;$K453,$P453*Dati!$N$4,$K453-SUM(V453:AF453))</f>
        <v>0</v>
      </c>
      <c r="AH453" s="35">
        <f>IF($O453*Dati!$Q$3+SUM(V453:AG453)&lt;$K453,$O453*Dati!$Q$3,$K453-SUM(V453:AG453))</f>
        <v>0</v>
      </c>
      <c r="AI453" s="35">
        <f>IF($O453*Dati!$P$3+SUM(V453:AH453)&lt;$K453,$O453*Dati!$P$3,$K453-SUM(V453:AH453))</f>
        <v>0</v>
      </c>
      <c r="AJ453" s="35">
        <f>IF($O453*Dati!$O$3+SUM(V453:AI453)&lt;$K453,$O453*Dati!$O$3,$K453-SUM(V453:AI453))</f>
        <v>0</v>
      </c>
      <c r="AK453" s="35">
        <f>IF($O453*Dati!$N$3+SUM(V453:AJ453)&lt;$K453,$O453*Dati!$N$3,$K453-SUM(V453:AJ453))</f>
        <v>0</v>
      </c>
      <c r="AL453" s="35">
        <f t="shared" si="298"/>
        <v>240</v>
      </c>
      <c r="AM453" s="3">
        <f>(V453*Dati!$U$6+W453*Dati!$T$6+X453*Dati!$S$6+Y453*Dati!$R$6)+(Z453*Dati!$U$5+AA453*Dati!$T$5+AB453*Dati!$S$5+AC453*Dati!$R$5)+(AD453*Dati!$U$4+AE453*Dati!$T$4+AF453*Dati!$S$4+AG453*Dati!$R$4)+(AH453*Dati!$U$3+AI453*Dati!$T$3+AJ453*Dati!$S$3+AK453*Dati!$R$3)</f>
        <v>91380</v>
      </c>
      <c r="AN453" s="34">
        <f t="shared" si="299"/>
        <v>1</v>
      </c>
      <c r="AO453" s="34">
        <f t="shared" si="300"/>
        <v>0</v>
      </c>
      <c r="AP453" s="34">
        <f t="shared" si="301"/>
        <v>0</v>
      </c>
      <c r="AQ453" s="34">
        <f t="shared" si="302"/>
        <v>0</v>
      </c>
      <c r="AR453" s="6">
        <f>AN453*Dati!$B$21+AO453*Dati!$B$22+AP453*Dati!$B$23+AQ453*Dati!$B$24</f>
        <v>2000</v>
      </c>
    </row>
    <row r="454" spans="1:44" x14ac:dyDescent="0.25">
      <c r="A454" s="49"/>
      <c r="B454" s="11">
        <f t="shared" si="314"/>
        <v>452</v>
      </c>
      <c r="C454" s="3">
        <f t="shared" si="315"/>
        <v>10861475.000000071</v>
      </c>
      <c r="D454" s="3">
        <f t="shared" si="316"/>
        <v>41380</v>
      </c>
      <c r="E454" s="3">
        <f>IF(D454&gt;0,(IF(D454&lt;Dati!$B$46,D454*Dati!$B$47,Dati!$B$46*Dati!$B$47)+IF(IF(D454-Dati!$B$46&gt;0,D454-Dati!$B$46,0)&lt;(Dati!$C$46-Dati!$B$46),IF(D454-Dati!$B$46&gt;0,D454-Dati!$B$46,0)*Dati!$C$47,(Dati!$C$46-Dati!$B$46)*Dati!$C$47)+IF(IF(D454-Dati!$C$46&gt;0,D454-Dati!$C$46,0)&lt;(Dati!$D$46-Dati!$C$46),IF(D454-Dati!$C$46&gt;0,D454-Dati!$C$46,0)*Dati!$D$47,(Dati!$D$46-Dati!$C$46)*Dati!$D$47)+IF(IF(D454-Dati!$D$46&gt;0,D454-Dati!$D$46,0)&lt;(Dati!$E$46-Dati!$D$46),IF(D454-Dati!$D$46&gt;0,D454-Dati!$D$46,0)*Dati!$E$47,(Dati!$E$46-Dati!$D$46)*Dati!$E$47)+IF(D454-Dati!$E$46&gt;0,D454-Dati!$E$46,0)*Dati!$F$47),0)</f>
        <v>17224.233333333334</v>
      </c>
      <c r="F454" s="3">
        <f t="shared" si="309"/>
        <v>24155.766666666666</v>
      </c>
      <c r="G454" s="39">
        <f t="shared" ref="G454:J454" si="319">G453</f>
        <v>1</v>
      </c>
      <c r="H454" s="39">
        <f t="shared" si="319"/>
        <v>0</v>
      </c>
      <c r="I454" s="39">
        <f t="shared" si="319"/>
        <v>0</v>
      </c>
      <c r="J454" s="39">
        <f t="shared" si="319"/>
        <v>0</v>
      </c>
      <c r="K454" s="37">
        <f>G454*Dati!$F$9+H454*Dati!$F$10+I454*Dati!$F$11+Simulazione!J454*Dati!$F$12</f>
        <v>450</v>
      </c>
      <c r="L454" s="37">
        <f>G454*Dati!$H$9+H454*Dati!$H$10+I454*Dati!$H$11+Simulazione!J454*Dati!$H$12</f>
        <v>1</v>
      </c>
      <c r="M454" s="9">
        <f>G454*Dati!$E$9+H454*Dati!$E$10+I454*Dati!$E$11+Simulazione!J454*Dati!$E$12</f>
        <v>8000</v>
      </c>
      <c r="N454" s="9">
        <f>IF(G454-G453=0,0,(G454-G453)*Dati!$J$9)+IF(H454-H453=0,0,(H454-H453)*Dati!$J$10)+IF(I454-I453=0,0,(I454-I453)*Dati!$J$11)+IF(J454-J453=0,0,(J454-J453)*Dati!$J$12)</f>
        <v>0</v>
      </c>
      <c r="O454" s="34">
        <f t="shared" ref="O454:R454" si="320">O453</f>
        <v>0</v>
      </c>
      <c r="P454" s="34">
        <f t="shared" si="320"/>
        <v>0</v>
      </c>
      <c r="Q454" s="34">
        <f t="shared" si="320"/>
        <v>0</v>
      </c>
      <c r="R454" s="34">
        <f t="shared" si="320"/>
        <v>1</v>
      </c>
      <c r="S454" s="40">
        <f t="shared" si="312"/>
        <v>1</v>
      </c>
      <c r="T454" s="43">
        <f t="shared" si="313"/>
        <v>1</v>
      </c>
      <c r="U454" s="3">
        <f>O454*Dati!$B$3+Simulazione!P454*Dati!$B$4+Simulazione!Q454*Dati!$B$5+Simulazione!R454*Dati!$B$6</f>
        <v>40000</v>
      </c>
      <c r="V454" s="35">
        <f>IF(R454*Dati!$Q$6&lt;K454,R454*Dati!$Q$6,K454)</f>
        <v>108</v>
      </c>
      <c r="W454" s="35">
        <f>IF(R454*Dati!$P$6+SUM(V454:V454)&lt;K454,R454*Dati!$P$6,K454-SUM(V454:V454))</f>
        <v>132</v>
      </c>
      <c r="X454" s="35">
        <f>IF(R454*Dati!$O$6+SUM(V454:W454)&lt;K454,R454*Dati!$O$6,K454-SUM(V454:W454))</f>
        <v>0</v>
      </c>
      <c r="Y454" s="35">
        <f>IF(R454*Dati!$N$6+SUM(V454:X454)&lt;K454,R454*Dati!$N$6,K454-SUM(V454:X454))</f>
        <v>0</v>
      </c>
      <c r="Z454" s="35">
        <f>IF($Q454*Dati!$Q$5+SUM(V454:Y454)&lt;$K454,$Q454*Dati!$Q$5,$K454-SUM(V454:Y454))</f>
        <v>0</v>
      </c>
      <c r="AA454" s="35">
        <f>IF($Q454*Dati!$P$5+SUM(V454:Z454)&lt;$K454,$Q454*Dati!$P$5,$K454-SUM(V454:Z454))</f>
        <v>0</v>
      </c>
      <c r="AB454" s="35">
        <f>IF($Q454*Dati!$O$5+SUM(V454:AA454)&lt;$K454,$Q454*Dati!$O$5,$K454-SUM(V454:AA454))</f>
        <v>0</v>
      </c>
      <c r="AC454" s="35">
        <f>IF($Q454*Dati!$N$5+SUM(V454:AB454)&lt;$K454,$Q454*Dati!$N$5,$K454-SUM(V454:AB454))</f>
        <v>0</v>
      </c>
      <c r="AD454" s="35">
        <f>IF($P454*Dati!$Q$4+SUM(V454:AC454)&lt;$K454,$P454*Dati!$Q$4,$K454-SUM(V454:AC454))</f>
        <v>0</v>
      </c>
      <c r="AE454" s="35">
        <f>IF($P454*Dati!$P$4+SUM(V454:AD454)&lt;$K454,$P454*Dati!$P$4,$K454-SUM(V454:AD454))</f>
        <v>0</v>
      </c>
      <c r="AF454" s="35">
        <f>IF($P454*Dati!$O$4+SUM(V454:AE454)&lt;$K454,$P454*Dati!$O$4,$K454-SUM(V454:AE454))</f>
        <v>0</v>
      </c>
      <c r="AG454" s="35">
        <f>IF($P454*Dati!$N$4+SUM(V454:AF454)&lt;$K454,$P454*Dati!$N$4,$K454-SUM(V454:AF454))</f>
        <v>0</v>
      </c>
      <c r="AH454" s="35">
        <f>IF($O454*Dati!$Q$3+SUM(V454:AG454)&lt;$K454,$O454*Dati!$Q$3,$K454-SUM(V454:AG454))</f>
        <v>0</v>
      </c>
      <c r="AI454" s="35">
        <f>IF($O454*Dati!$P$3+SUM(V454:AH454)&lt;$K454,$O454*Dati!$P$3,$K454-SUM(V454:AH454))</f>
        <v>0</v>
      </c>
      <c r="AJ454" s="35">
        <f>IF($O454*Dati!$O$3+SUM(V454:AI454)&lt;$K454,$O454*Dati!$O$3,$K454-SUM(V454:AI454))</f>
        <v>0</v>
      </c>
      <c r="AK454" s="35">
        <f>IF($O454*Dati!$N$3+SUM(V454:AJ454)&lt;$K454,$O454*Dati!$N$3,$K454-SUM(V454:AJ454))</f>
        <v>0</v>
      </c>
      <c r="AL454" s="35">
        <f t="shared" si="298"/>
        <v>240</v>
      </c>
      <c r="AM454" s="3">
        <f>(V454*Dati!$U$6+W454*Dati!$T$6+X454*Dati!$S$6+Y454*Dati!$R$6)+(Z454*Dati!$U$5+AA454*Dati!$T$5+AB454*Dati!$S$5+AC454*Dati!$R$5)+(AD454*Dati!$U$4+AE454*Dati!$T$4+AF454*Dati!$S$4+AG454*Dati!$R$4)+(AH454*Dati!$U$3+AI454*Dati!$T$3+AJ454*Dati!$S$3+AK454*Dati!$R$3)</f>
        <v>91380</v>
      </c>
      <c r="AN454" s="34">
        <f t="shared" si="299"/>
        <v>1</v>
      </c>
      <c r="AO454" s="34">
        <f t="shared" si="300"/>
        <v>0</v>
      </c>
      <c r="AP454" s="34">
        <f t="shared" si="301"/>
        <v>0</v>
      </c>
      <c r="AQ454" s="34">
        <f t="shared" si="302"/>
        <v>0</v>
      </c>
      <c r="AR454" s="6">
        <f>AN454*Dati!$B$21+AO454*Dati!$B$22+AP454*Dati!$B$23+AQ454*Dati!$B$24</f>
        <v>2000</v>
      </c>
    </row>
    <row r="455" spans="1:44" x14ac:dyDescent="0.25">
      <c r="A455" s="49"/>
      <c r="B455" s="11">
        <f t="shared" si="314"/>
        <v>453</v>
      </c>
      <c r="C455" s="3">
        <f t="shared" si="315"/>
        <v>10885630.766666738</v>
      </c>
      <c r="D455" s="3">
        <f t="shared" si="316"/>
        <v>41380</v>
      </c>
      <c r="E455" s="3">
        <f>IF(D455&gt;0,(IF(D455&lt;Dati!$B$46,D455*Dati!$B$47,Dati!$B$46*Dati!$B$47)+IF(IF(D455-Dati!$B$46&gt;0,D455-Dati!$B$46,0)&lt;(Dati!$C$46-Dati!$B$46),IF(D455-Dati!$B$46&gt;0,D455-Dati!$B$46,0)*Dati!$C$47,(Dati!$C$46-Dati!$B$46)*Dati!$C$47)+IF(IF(D455-Dati!$C$46&gt;0,D455-Dati!$C$46,0)&lt;(Dati!$D$46-Dati!$C$46),IF(D455-Dati!$C$46&gt;0,D455-Dati!$C$46,0)*Dati!$D$47,(Dati!$D$46-Dati!$C$46)*Dati!$D$47)+IF(IF(D455-Dati!$D$46&gt;0,D455-Dati!$D$46,0)&lt;(Dati!$E$46-Dati!$D$46),IF(D455-Dati!$D$46&gt;0,D455-Dati!$D$46,0)*Dati!$E$47,(Dati!$E$46-Dati!$D$46)*Dati!$E$47)+IF(D455-Dati!$E$46&gt;0,D455-Dati!$E$46,0)*Dati!$F$47),0)</f>
        <v>17224.233333333334</v>
      </c>
      <c r="F455" s="3">
        <f t="shared" si="309"/>
        <v>24155.766666666666</v>
      </c>
      <c r="G455" s="39">
        <f t="shared" ref="G455:J455" si="321">G454</f>
        <v>1</v>
      </c>
      <c r="H455" s="39">
        <f t="shared" si="321"/>
        <v>0</v>
      </c>
      <c r="I455" s="39">
        <f t="shared" si="321"/>
        <v>0</v>
      </c>
      <c r="J455" s="39">
        <f t="shared" si="321"/>
        <v>0</v>
      </c>
      <c r="K455" s="37">
        <f>G455*Dati!$F$9+H455*Dati!$F$10+I455*Dati!$F$11+Simulazione!J455*Dati!$F$12</f>
        <v>450</v>
      </c>
      <c r="L455" s="37">
        <f>G455*Dati!$H$9+H455*Dati!$H$10+I455*Dati!$H$11+Simulazione!J455*Dati!$H$12</f>
        <v>1</v>
      </c>
      <c r="M455" s="9">
        <f>G455*Dati!$E$9+H455*Dati!$E$10+I455*Dati!$E$11+Simulazione!J455*Dati!$E$12</f>
        <v>8000</v>
      </c>
      <c r="N455" s="9">
        <f>IF(G455-G454=0,0,(G455-G454)*Dati!$J$9)+IF(H455-H454=0,0,(H455-H454)*Dati!$J$10)+IF(I455-I454=0,0,(I455-I454)*Dati!$J$11)+IF(J455-J454=0,0,(J455-J454)*Dati!$J$12)</f>
        <v>0</v>
      </c>
      <c r="O455" s="34">
        <f t="shared" ref="O455:R455" si="322">O454</f>
        <v>0</v>
      </c>
      <c r="P455" s="34">
        <f t="shared" si="322"/>
        <v>0</v>
      </c>
      <c r="Q455" s="34">
        <f t="shared" si="322"/>
        <v>0</v>
      </c>
      <c r="R455" s="34">
        <f t="shared" si="322"/>
        <v>1</v>
      </c>
      <c r="S455" s="40">
        <f t="shared" si="312"/>
        <v>1</v>
      </c>
      <c r="T455" s="43">
        <f t="shared" si="313"/>
        <v>1</v>
      </c>
      <c r="U455" s="3">
        <f>O455*Dati!$B$3+Simulazione!P455*Dati!$B$4+Simulazione!Q455*Dati!$B$5+Simulazione!R455*Dati!$B$6</f>
        <v>40000</v>
      </c>
      <c r="V455" s="35">
        <f>IF(R455*Dati!$Q$6&lt;K455,R455*Dati!$Q$6,K455)</f>
        <v>108</v>
      </c>
      <c r="W455" s="35">
        <f>IF(R455*Dati!$P$6+SUM(V455:V455)&lt;K455,R455*Dati!$P$6,K455-SUM(V455:V455))</f>
        <v>132</v>
      </c>
      <c r="X455" s="35">
        <f>IF(R455*Dati!$O$6+SUM(V455:W455)&lt;K455,R455*Dati!$O$6,K455-SUM(V455:W455))</f>
        <v>0</v>
      </c>
      <c r="Y455" s="35">
        <f>IF(R455*Dati!$N$6+SUM(V455:X455)&lt;K455,R455*Dati!$N$6,K455-SUM(V455:X455))</f>
        <v>0</v>
      </c>
      <c r="Z455" s="35">
        <f>IF($Q455*Dati!$Q$5+SUM(V455:Y455)&lt;$K455,$Q455*Dati!$Q$5,$K455-SUM(V455:Y455))</f>
        <v>0</v>
      </c>
      <c r="AA455" s="35">
        <f>IF($Q455*Dati!$P$5+SUM(V455:Z455)&lt;$K455,$Q455*Dati!$P$5,$K455-SUM(V455:Z455))</f>
        <v>0</v>
      </c>
      <c r="AB455" s="35">
        <f>IF($Q455*Dati!$O$5+SUM(V455:AA455)&lt;$K455,$Q455*Dati!$O$5,$K455-SUM(V455:AA455))</f>
        <v>0</v>
      </c>
      <c r="AC455" s="35">
        <f>IF($Q455*Dati!$N$5+SUM(V455:AB455)&lt;$K455,$Q455*Dati!$N$5,$K455-SUM(V455:AB455))</f>
        <v>0</v>
      </c>
      <c r="AD455" s="35">
        <f>IF($P455*Dati!$Q$4+SUM(V455:AC455)&lt;$K455,$P455*Dati!$Q$4,$K455-SUM(V455:AC455))</f>
        <v>0</v>
      </c>
      <c r="AE455" s="35">
        <f>IF($P455*Dati!$P$4+SUM(V455:AD455)&lt;$K455,$P455*Dati!$P$4,$K455-SUM(V455:AD455))</f>
        <v>0</v>
      </c>
      <c r="AF455" s="35">
        <f>IF($P455*Dati!$O$4+SUM(V455:AE455)&lt;$K455,$P455*Dati!$O$4,$K455-SUM(V455:AE455))</f>
        <v>0</v>
      </c>
      <c r="AG455" s="35">
        <f>IF($P455*Dati!$N$4+SUM(V455:AF455)&lt;$K455,$P455*Dati!$N$4,$K455-SUM(V455:AF455))</f>
        <v>0</v>
      </c>
      <c r="AH455" s="35">
        <f>IF($O455*Dati!$Q$3+SUM(V455:AG455)&lt;$K455,$O455*Dati!$Q$3,$K455-SUM(V455:AG455))</f>
        <v>0</v>
      </c>
      <c r="AI455" s="35">
        <f>IF($O455*Dati!$P$3+SUM(V455:AH455)&lt;$K455,$O455*Dati!$P$3,$K455-SUM(V455:AH455))</f>
        <v>0</v>
      </c>
      <c r="AJ455" s="35">
        <f>IF($O455*Dati!$O$3+SUM(V455:AI455)&lt;$K455,$O455*Dati!$O$3,$K455-SUM(V455:AI455))</f>
        <v>0</v>
      </c>
      <c r="AK455" s="35">
        <f>IF($O455*Dati!$N$3+SUM(V455:AJ455)&lt;$K455,$O455*Dati!$N$3,$K455-SUM(V455:AJ455))</f>
        <v>0</v>
      </c>
      <c r="AL455" s="35">
        <f t="shared" si="298"/>
        <v>240</v>
      </c>
      <c r="AM455" s="3">
        <f>(V455*Dati!$U$6+W455*Dati!$T$6+X455*Dati!$S$6+Y455*Dati!$R$6)+(Z455*Dati!$U$5+AA455*Dati!$T$5+AB455*Dati!$S$5+AC455*Dati!$R$5)+(AD455*Dati!$U$4+AE455*Dati!$T$4+AF455*Dati!$S$4+AG455*Dati!$R$4)+(AH455*Dati!$U$3+AI455*Dati!$T$3+AJ455*Dati!$S$3+AK455*Dati!$R$3)</f>
        <v>91380</v>
      </c>
      <c r="AN455" s="34">
        <f t="shared" si="299"/>
        <v>1</v>
      </c>
      <c r="AO455" s="34">
        <f t="shared" si="300"/>
        <v>0</v>
      </c>
      <c r="AP455" s="34">
        <f t="shared" si="301"/>
        <v>0</v>
      </c>
      <c r="AQ455" s="34">
        <f t="shared" si="302"/>
        <v>0</v>
      </c>
      <c r="AR455" s="6">
        <f>AN455*Dati!$B$21+AO455*Dati!$B$22+AP455*Dati!$B$23+AQ455*Dati!$B$24</f>
        <v>2000</v>
      </c>
    </row>
    <row r="456" spans="1:44" x14ac:dyDescent="0.25">
      <c r="A456" s="49"/>
      <c r="B456" s="11">
        <f t="shared" si="314"/>
        <v>454</v>
      </c>
      <c r="C456" s="3">
        <f t="shared" si="315"/>
        <v>10909786.533333406</v>
      </c>
      <c r="D456" s="3">
        <f t="shared" si="316"/>
        <v>41380</v>
      </c>
      <c r="E456" s="3">
        <f>IF(D456&gt;0,(IF(D456&lt;Dati!$B$46,D456*Dati!$B$47,Dati!$B$46*Dati!$B$47)+IF(IF(D456-Dati!$B$46&gt;0,D456-Dati!$B$46,0)&lt;(Dati!$C$46-Dati!$B$46),IF(D456-Dati!$B$46&gt;0,D456-Dati!$B$46,0)*Dati!$C$47,(Dati!$C$46-Dati!$B$46)*Dati!$C$47)+IF(IF(D456-Dati!$C$46&gt;0,D456-Dati!$C$46,0)&lt;(Dati!$D$46-Dati!$C$46),IF(D456-Dati!$C$46&gt;0,D456-Dati!$C$46,0)*Dati!$D$47,(Dati!$D$46-Dati!$C$46)*Dati!$D$47)+IF(IF(D456-Dati!$D$46&gt;0,D456-Dati!$D$46,0)&lt;(Dati!$E$46-Dati!$D$46),IF(D456-Dati!$D$46&gt;0,D456-Dati!$D$46,0)*Dati!$E$47,(Dati!$E$46-Dati!$D$46)*Dati!$E$47)+IF(D456-Dati!$E$46&gt;0,D456-Dati!$E$46,0)*Dati!$F$47),0)</f>
        <v>17224.233333333334</v>
      </c>
      <c r="F456" s="3">
        <f t="shared" si="309"/>
        <v>24155.766666666666</v>
      </c>
      <c r="G456" s="39">
        <f t="shared" ref="G456:J456" si="323">G455</f>
        <v>1</v>
      </c>
      <c r="H456" s="39">
        <f t="shared" si="323"/>
        <v>0</v>
      </c>
      <c r="I456" s="39">
        <f t="shared" si="323"/>
        <v>0</v>
      </c>
      <c r="J456" s="39">
        <f t="shared" si="323"/>
        <v>0</v>
      </c>
      <c r="K456" s="37">
        <f>G456*Dati!$F$9+H456*Dati!$F$10+I456*Dati!$F$11+Simulazione!J456*Dati!$F$12</f>
        <v>450</v>
      </c>
      <c r="L456" s="37">
        <f>G456*Dati!$H$9+H456*Dati!$H$10+I456*Dati!$H$11+Simulazione!J456*Dati!$H$12</f>
        <v>1</v>
      </c>
      <c r="M456" s="9">
        <f>G456*Dati!$E$9+H456*Dati!$E$10+I456*Dati!$E$11+Simulazione!J456*Dati!$E$12</f>
        <v>8000</v>
      </c>
      <c r="N456" s="9">
        <f>IF(G456-G455=0,0,(G456-G455)*Dati!$J$9)+IF(H456-H455=0,0,(H456-H455)*Dati!$J$10)+IF(I456-I455=0,0,(I456-I455)*Dati!$J$11)+IF(J456-J455=0,0,(J456-J455)*Dati!$J$12)</f>
        <v>0</v>
      </c>
      <c r="O456" s="34">
        <f t="shared" ref="O456:R456" si="324">O455</f>
        <v>0</v>
      </c>
      <c r="P456" s="34">
        <f t="shared" si="324"/>
        <v>0</v>
      </c>
      <c r="Q456" s="34">
        <f t="shared" si="324"/>
        <v>0</v>
      </c>
      <c r="R456" s="34">
        <f t="shared" si="324"/>
        <v>1</v>
      </c>
      <c r="S456" s="40">
        <f t="shared" si="312"/>
        <v>1</v>
      </c>
      <c r="T456" s="43">
        <f t="shared" si="313"/>
        <v>1</v>
      </c>
      <c r="U456" s="3">
        <f>O456*Dati!$B$3+Simulazione!P456*Dati!$B$4+Simulazione!Q456*Dati!$B$5+Simulazione!R456*Dati!$B$6</f>
        <v>40000</v>
      </c>
      <c r="V456" s="35">
        <f>IF(R456*Dati!$Q$6&lt;K456,R456*Dati!$Q$6,K456)</f>
        <v>108</v>
      </c>
      <c r="W456" s="35">
        <f>IF(R456*Dati!$P$6+SUM(V456:V456)&lt;K456,R456*Dati!$P$6,K456-SUM(V456:V456))</f>
        <v>132</v>
      </c>
      <c r="X456" s="35">
        <f>IF(R456*Dati!$O$6+SUM(V456:W456)&lt;K456,R456*Dati!$O$6,K456-SUM(V456:W456))</f>
        <v>0</v>
      </c>
      <c r="Y456" s="35">
        <f>IF(R456*Dati!$N$6+SUM(V456:X456)&lt;K456,R456*Dati!$N$6,K456-SUM(V456:X456))</f>
        <v>0</v>
      </c>
      <c r="Z456" s="35">
        <f>IF($Q456*Dati!$Q$5+SUM(V456:Y456)&lt;$K456,$Q456*Dati!$Q$5,$K456-SUM(V456:Y456))</f>
        <v>0</v>
      </c>
      <c r="AA456" s="35">
        <f>IF($Q456*Dati!$P$5+SUM(V456:Z456)&lt;$K456,$Q456*Dati!$P$5,$K456-SUM(V456:Z456))</f>
        <v>0</v>
      </c>
      <c r="AB456" s="35">
        <f>IF($Q456*Dati!$O$5+SUM(V456:AA456)&lt;$K456,$Q456*Dati!$O$5,$K456-SUM(V456:AA456))</f>
        <v>0</v>
      </c>
      <c r="AC456" s="35">
        <f>IF($Q456*Dati!$N$5+SUM(V456:AB456)&lt;$K456,$Q456*Dati!$N$5,$K456-SUM(V456:AB456))</f>
        <v>0</v>
      </c>
      <c r="AD456" s="35">
        <f>IF($P456*Dati!$Q$4+SUM(V456:AC456)&lt;$K456,$P456*Dati!$Q$4,$K456-SUM(V456:AC456))</f>
        <v>0</v>
      </c>
      <c r="AE456" s="35">
        <f>IF($P456*Dati!$P$4+SUM(V456:AD456)&lt;$K456,$P456*Dati!$P$4,$K456-SUM(V456:AD456))</f>
        <v>0</v>
      </c>
      <c r="AF456" s="35">
        <f>IF($P456*Dati!$O$4+SUM(V456:AE456)&lt;$K456,$P456*Dati!$O$4,$K456-SUM(V456:AE456))</f>
        <v>0</v>
      </c>
      <c r="AG456" s="35">
        <f>IF($P456*Dati!$N$4+SUM(V456:AF456)&lt;$K456,$P456*Dati!$N$4,$K456-SUM(V456:AF456))</f>
        <v>0</v>
      </c>
      <c r="AH456" s="35">
        <f>IF($O456*Dati!$Q$3+SUM(V456:AG456)&lt;$K456,$O456*Dati!$Q$3,$K456-SUM(V456:AG456))</f>
        <v>0</v>
      </c>
      <c r="AI456" s="35">
        <f>IF($O456*Dati!$P$3+SUM(V456:AH456)&lt;$K456,$O456*Dati!$P$3,$K456-SUM(V456:AH456))</f>
        <v>0</v>
      </c>
      <c r="AJ456" s="35">
        <f>IF($O456*Dati!$O$3+SUM(V456:AI456)&lt;$K456,$O456*Dati!$O$3,$K456-SUM(V456:AI456))</f>
        <v>0</v>
      </c>
      <c r="AK456" s="35">
        <f>IF($O456*Dati!$N$3+SUM(V456:AJ456)&lt;$K456,$O456*Dati!$N$3,$K456-SUM(V456:AJ456))</f>
        <v>0</v>
      </c>
      <c r="AL456" s="35">
        <f t="shared" si="298"/>
        <v>240</v>
      </c>
      <c r="AM456" s="3">
        <f>(V456*Dati!$U$6+W456*Dati!$T$6+X456*Dati!$S$6+Y456*Dati!$R$6)+(Z456*Dati!$U$5+AA456*Dati!$T$5+AB456*Dati!$S$5+AC456*Dati!$R$5)+(AD456*Dati!$U$4+AE456*Dati!$T$4+AF456*Dati!$S$4+AG456*Dati!$R$4)+(AH456*Dati!$U$3+AI456*Dati!$T$3+AJ456*Dati!$S$3+AK456*Dati!$R$3)</f>
        <v>91380</v>
      </c>
      <c r="AN456" s="34">
        <f t="shared" si="299"/>
        <v>1</v>
      </c>
      <c r="AO456" s="34">
        <f t="shared" si="300"/>
        <v>0</v>
      </c>
      <c r="AP456" s="34">
        <f t="shared" si="301"/>
        <v>0</v>
      </c>
      <c r="AQ456" s="34">
        <f t="shared" si="302"/>
        <v>0</v>
      </c>
      <c r="AR456" s="6">
        <f>AN456*Dati!$B$21+AO456*Dati!$B$22+AP456*Dati!$B$23+AQ456*Dati!$B$24</f>
        <v>2000</v>
      </c>
    </row>
    <row r="457" spans="1:44" x14ac:dyDescent="0.25">
      <c r="A457" s="49"/>
      <c r="B457" s="11">
        <f t="shared" si="314"/>
        <v>455</v>
      </c>
      <c r="C457" s="3">
        <f t="shared" si="315"/>
        <v>10933942.300000073</v>
      </c>
      <c r="D457" s="3">
        <f t="shared" si="316"/>
        <v>41380</v>
      </c>
      <c r="E457" s="3">
        <f>IF(D457&gt;0,(IF(D457&lt;Dati!$B$46,D457*Dati!$B$47,Dati!$B$46*Dati!$B$47)+IF(IF(D457-Dati!$B$46&gt;0,D457-Dati!$B$46,0)&lt;(Dati!$C$46-Dati!$B$46),IF(D457-Dati!$B$46&gt;0,D457-Dati!$B$46,0)*Dati!$C$47,(Dati!$C$46-Dati!$B$46)*Dati!$C$47)+IF(IF(D457-Dati!$C$46&gt;0,D457-Dati!$C$46,0)&lt;(Dati!$D$46-Dati!$C$46),IF(D457-Dati!$C$46&gt;0,D457-Dati!$C$46,0)*Dati!$D$47,(Dati!$D$46-Dati!$C$46)*Dati!$D$47)+IF(IF(D457-Dati!$D$46&gt;0,D457-Dati!$D$46,0)&lt;(Dati!$E$46-Dati!$D$46),IF(D457-Dati!$D$46&gt;0,D457-Dati!$D$46,0)*Dati!$E$47,(Dati!$E$46-Dati!$D$46)*Dati!$E$47)+IF(D457-Dati!$E$46&gt;0,D457-Dati!$E$46,0)*Dati!$F$47),0)</f>
        <v>17224.233333333334</v>
      </c>
      <c r="F457" s="3">
        <f t="shared" si="309"/>
        <v>24155.766666666666</v>
      </c>
      <c r="G457" s="39">
        <f t="shared" ref="G457:J457" si="325">G456</f>
        <v>1</v>
      </c>
      <c r="H457" s="39">
        <f t="shared" si="325"/>
        <v>0</v>
      </c>
      <c r="I457" s="39">
        <f t="shared" si="325"/>
        <v>0</v>
      </c>
      <c r="J457" s="39">
        <f t="shared" si="325"/>
        <v>0</v>
      </c>
      <c r="K457" s="37">
        <f>G457*Dati!$F$9+H457*Dati!$F$10+I457*Dati!$F$11+Simulazione!J457*Dati!$F$12</f>
        <v>450</v>
      </c>
      <c r="L457" s="37">
        <f>G457*Dati!$H$9+H457*Dati!$H$10+I457*Dati!$H$11+Simulazione!J457*Dati!$H$12</f>
        <v>1</v>
      </c>
      <c r="M457" s="9">
        <f>G457*Dati!$E$9+H457*Dati!$E$10+I457*Dati!$E$11+Simulazione!J457*Dati!$E$12</f>
        <v>8000</v>
      </c>
      <c r="N457" s="9">
        <f>IF(G457-G456=0,0,(G457-G456)*Dati!$J$9)+IF(H457-H456=0,0,(H457-H456)*Dati!$J$10)+IF(I457-I456=0,0,(I457-I456)*Dati!$J$11)+IF(J457-J456=0,0,(J457-J456)*Dati!$J$12)</f>
        <v>0</v>
      </c>
      <c r="O457" s="34">
        <f t="shared" ref="O457:R457" si="326">O456</f>
        <v>0</v>
      </c>
      <c r="P457" s="34">
        <f t="shared" si="326"/>
        <v>0</v>
      </c>
      <c r="Q457" s="34">
        <f t="shared" si="326"/>
        <v>0</v>
      </c>
      <c r="R457" s="34">
        <f t="shared" si="326"/>
        <v>1</v>
      </c>
      <c r="S457" s="40">
        <f t="shared" si="312"/>
        <v>1</v>
      </c>
      <c r="T457" s="43">
        <f t="shared" si="313"/>
        <v>1</v>
      </c>
      <c r="U457" s="3">
        <f>O457*Dati!$B$3+Simulazione!P457*Dati!$B$4+Simulazione!Q457*Dati!$B$5+Simulazione!R457*Dati!$B$6</f>
        <v>40000</v>
      </c>
      <c r="V457" s="35">
        <f>IF(R457*Dati!$Q$6&lt;K457,R457*Dati!$Q$6,K457)</f>
        <v>108</v>
      </c>
      <c r="W457" s="35">
        <f>IF(R457*Dati!$P$6+SUM(V457:V457)&lt;K457,R457*Dati!$P$6,K457-SUM(V457:V457))</f>
        <v>132</v>
      </c>
      <c r="X457" s="35">
        <f>IF(R457*Dati!$O$6+SUM(V457:W457)&lt;K457,R457*Dati!$O$6,K457-SUM(V457:W457))</f>
        <v>0</v>
      </c>
      <c r="Y457" s="35">
        <f>IF(R457*Dati!$N$6+SUM(V457:X457)&lt;K457,R457*Dati!$N$6,K457-SUM(V457:X457))</f>
        <v>0</v>
      </c>
      <c r="Z457" s="35">
        <f>IF($Q457*Dati!$Q$5+SUM(V457:Y457)&lt;$K457,$Q457*Dati!$Q$5,$K457-SUM(V457:Y457))</f>
        <v>0</v>
      </c>
      <c r="AA457" s="35">
        <f>IF($Q457*Dati!$P$5+SUM(V457:Z457)&lt;$K457,$Q457*Dati!$P$5,$K457-SUM(V457:Z457))</f>
        <v>0</v>
      </c>
      <c r="AB457" s="35">
        <f>IF($Q457*Dati!$O$5+SUM(V457:AA457)&lt;$K457,$Q457*Dati!$O$5,$K457-SUM(V457:AA457))</f>
        <v>0</v>
      </c>
      <c r="AC457" s="35">
        <f>IF($Q457*Dati!$N$5+SUM(V457:AB457)&lt;$K457,$Q457*Dati!$N$5,$K457-SUM(V457:AB457))</f>
        <v>0</v>
      </c>
      <c r="AD457" s="35">
        <f>IF($P457*Dati!$Q$4+SUM(V457:AC457)&lt;$K457,$P457*Dati!$Q$4,$K457-SUM(V457:AC457))</f>
        <v>0</v>
      </c>
      <c r="AE457" s="35">
        <f>IF($P457*Dati!$P$4+SUM(V457:AD457)&lt;$K457,$P457*Dati!$P$4,$K457-SUM(V457:AD457))</f>
        <v>0</v>
      </c>
      <c r="AF457" s="35">
        <f>IF($P457*Dati!$O$4+SUM(V457:AE457)&lt;$K457,$P457*Dati!$O$4,$K457-SUM(V457:AE457))</f>
        <v>0</v>
      </c>
      <c r="AG457" s="35">
        <f>IF($P457*Dati!$N$4+SUM(V457:AF457)&lt;$K457,$P457*Dati!$N$4,$K457-SUM(V457:AF457))</f>
        <v>0</v>
      </c>
      <c r="AH457" s="35">
        <f>IF($O457*Dati!$Q$3+SUM(V457:AG457)&lt;$K457,$O457*Dati!$Q$3,$K457-SUM(V457:AG457))</f>
        <v>0</v>
      </c>
      <c r="AI457" s="35">
        <f>IF($O457*Dati!$P$3+SUM(V457:AH457)&lt;$K457,$O457*Dati!$P$3,$K457-SUM(V457:AH457))</f>
        <v>0</v>
      </c>
      <c r="AJ457" s="35">
        <f>IF($O457*Dati!$O$3+SUM(V457:AI457)&lt;$K457,$O457*Dati!$O$3,$K457-SUM(V457:AI457))</f>
        <v>0</v>
      </c>
      <c r="AK457" s="35">
        <f>IF($O457*Dati!$N$3+SUM(V457:AJ457)&lt;$K457,$O457*Dati!$N$3,$K457-SUM(V457:AJ457))</f>
        <v>0</v>
      </c>
      <c r="AL457" s="35">
        <f t="shared" si="298"/>
        <v>240</v>
      </c>
      <c r="AM457" s="3">
        <f>(V457*Dati!$U$6+W457*Dati!$T$6+X457*Dati!$S$6+Y457*Dati!$R$6)+(Z457*Dati!$U$5+AA457*Dati!$T$5+AB457*Dati!$S$5+AC457*Dati!$R$5)+(AD457*Dati!$U$4+AE457*Dati!$T$4+AF457*Dati!$S$4+AG457*Dati!$R$4)+(AH457*Dati!$U$3+AI457*Dati!$T$3+AJ457*Dati!$S$3+AK457*Dati!$R$3)</f>
        <v>91380</v>
      </c>
      <c r="AN457" s="34">
        <f t="shared" si="299"/>
        <v>1</v>
      </c>
      <c r="AO457" s="34">
        <f t="shared" si="300"/>
        <v>0</v>
      </c>
      <c r="AP457" s="34">
        <f t="shared" si="301"/>
        <v>0</v>
      </c>
      <c r="AQ457" s="34">
        <f t="shared" si="302"/>
        <v>0</v>
      </c>
      <c r="AR457" s="6">
        <f>AN457*Dati!$B$21+AO457*Dati!$B$22+AP457*Dati!$B$23+AQ457*Dati!$B$24</f>
        <v>2000</v>
      </c>
    </row>
    <row r="458" spans="1:44" x14ac:dyDescent="0.25">
      <c r="A458" s="50"/>
      <c r="B458" s="11">
        <f t="shared" si="314"/>
        <v>456</v>
      </c>
      <c r="C458" s="3">
        <f t="shared" si="315"/>
        <v>10958098.066666741</v>
      </c>
      <c r="D458" s="3">
        <f t="shared" si="316"/>
        <v>41380</v>
      </c>
      <c r="E458" s="3">
        <f>IF(D458&gt;0,(IF(D458&lt;Dati!$B$46,D458*Dati!$B$47,Dati!$B$46*Dati!$B$47)+IF(IF(D458-Dati!$B$46&gt;0,D458-Dati!$B$46,0)&lt;(Dati!$C$46-Dati!$B$46),IF(D458-Dati!$B$46&gt;0,D458-Dati!$B$46,0)*Dati!$C$47,(Dati!$C$46-Dati!$B$46)*Dati!$C$47)+IF(IF(D458-Dati!$C$46&gt;0,D458-Dati!$C$46,0)&lt;(Dati!$D$46-Dati!$C$46),IF(D458-Dati!$C$46&gt;0,D458-Dati!$C$46,0)*Dati!$D$47,(Dati!$D$46-Dati!$C$46)*Dati!$D$47)+IF(IF(D458-Dati!$D$46&gt;0,D458-Dati!$D$46,0)&lt;(Dati!$E$46-Dati!$D$46),IF(D458-Dati!$D$46&gt;0,D458-Dati!$D$46,0)*Dati!$E$47,(Dati!$E$46-Dati!$D$46)*Dati!$E$47)+IF(D458-Dati!$E$46&gt;0,D458-Dati!$E$46,0)*Dati!$F$47),0)</f>
        <v>17224.233333333334</v>
      </c>
      <c r="F458" s="3">
        <f t="shared" si="309"/>
        <v>24155.766666666666</v>
      </c>
      <c r="G458" s="39">
        <f t="shared" ref="G458:J458" si="327">G457</f>
        <v>1</v>
      </c>
      <c r="H458" s="39">
        <f t="shared" si="327"/>
        <v>0</v>
      </c>
      <c r="I458" s="39">
        <f t="shared" si="327"/>
        <v>0</v>
      </c>
      <c r="J458" s="39">
        <f t="shared" si="327"/>
        <v>0</v>
      </c>
      <c r="K458" s="37">
        <f>G458*Dati!$F$9+H458*Dati!$F$10+I458*Dati!$F$11+Simulazione!J458*Dati!$F$12</f>
        <v>450</v>
      </c>
      <c r="L458" s="37">
        <f>G458*Dati!$H$9+H458*Dati!$H$10+I458*Dati!$H$11+Simulazione!J458*Dati!$H$12</f>
        <v>1</v>
      </c>
      <c r="M458" s="9">
        <f>G458*Dati!$E$9+H458*Dati!$E$10+I458*Dati!$E$11+Simulazione!J458*Dati!$E$12</f>
        <v>8000</v>
      </c>
      <c r="N458" s="9">
        <f>IF(G458-G457=0,0,(G458-G457)*Dati!$J$9)+IF(H458-H457=0,0,(H458-H457)*Dati!$J$10)+IF(I458-I457=0,0,(I458-I457)*Dati!$J$11)+IF(J458-J457=0,0,(J458-J457)*Dati!$J$12)</f>
        <v>0</v>
      </c>
      <c r="O458" s="34">
        <f t="shared" ref="O458:R458" si="328">O457</f>
        <v>0</v>
      </c>
      <c r="P458" s="34">
        <f t="shared" si="328"/>
        <v>0</v>
      </c>
      <c r="Q458" s="34">
        <f t="shared" si="328"/>
        <v>0</v>
      </c>
      <c r="R458" s="34">
        <f t="shared" si="328"/>
        <v>1</v>
      </c>
      <c r="S458" s="40">
        <f t="shared" si="312"/>
        <v>1</v>
      </c>
      <c r="T458" s="43">
        <f t="shared" si="313"/>
        <v>1</v>
      </c>
      <c r="U458" s="3">
        <f>O458*Dati!$B$3+Simulazione!P458*Dati!$B$4+Simulazione!Q458*Dati!$B$5+Simulazione!R458*Dati!$B$6</f>
        <v>40000</v>
      </c>
      <c r="V458" s="35">
        <f>IF(R458*Dati!$Q$6&lt;K458,R458*Dati!$Q$6,K458)</f>
        <v>108</v>
      </c>
      <c r="W458" s="35">
        <f>IF(R458*Dati!$P$6+SUM(V458:V458)&lt;K458,R458*Dati!$P$6,K458-SUM(V458:V458))</f>
        <v>132</v>
      </c>
      <c r="X458" s="35">
        <f>IF(R458*Dati!$O$6+SUM(V458:W458)&lt;K458,R458*Dati!$O$6,K458-SUM(V458:W458))</f>
        <v>0</v>
      </c>
      <c r="Y458" s="35">
        <f>IF(R458*Dati!$N$6+SUM(V458:X458)&lt;K458,R458*Dati!$N$6,K458-SUM(V458:X458))</f>
        <v>0</v>
      </c>
      <c r="Z458" s="35">
        <f>IF($Q458*Dati!$Q$5+SUM(V458:Y458)&lt;$K458,$Q458*Dati!$Q$5,$K458-SUM(V458:Y458))</f>
        <v>0</v>
      </c>
      <c r="AA458" s="35">
        <f>IF($Q458*Dati!$P$5+SUM(V458:Z458)&lt;$K458,$Q458*Dati!$P$5,$K458-SUM(V458:Z458))</f>
        <v>0</v>
      </c>
      <c r="AB458" s="35">
        <f>IF($Q458*Dati!$O$5+SUM(V458:AA458)&lt;$K458,$Q458*Dati!$O$5,$K458-SUM(V458:AA458))</f>
        <v>0</v>
      </c>
      <c r="AC458" s="35">
        <f>IF($Q458*Dati!$N$5+SUM(V458:AB458)&lt;$K458,$Q458*Dati!$N$5,$K458-SUM(V458:AB458))</f>
        <v>0</v>
      </c>
      <c r="AD458" s="35">
        <f>IF($P458*Dati!$Q$4+SUM(V458:AC458)&lt;$K458,$P458*Dati!$Q$4,$K458-SUM(V458:AC458))</f>
        <v>0</v>
      </c>
      <c r="AE458" s="35">
        <f>IF($P458*Dati!$P$4+SUM(V458:AD458)&lt;$K458,$P458*Dati!$P$4,$K458-SUM(V458:AD458))</f>
        <v>0</v>
      </c>
      <c r="AF458" s="35">
        <f>IF($P458*Dati!$O$4+SUM(V458:AE458)&lt;$K458,$P458*Dati!$O$4,$K458-SUM(V458:AE458))</f>
        <v>0</v>
      </c>
      <c r="AG458" s="35">
        <f>IF($P458*Dati!$N$4+SUM(V458:AF458)&lt;$K458,$P458*Dati!$N$4,$K458-SUM(V458:AF458))</f>
        <v>0</v>
      </c>
      <c r="AH458" s="35">
        <f>IF($O458*Dati!$Q$3+SUM(V458:AG458)&lt;$K458,$O458*Dati!$Q$3,$K458-SUM(V458:AG458))</f>
        <v>0</v>
      </c>
      <c r="AI458" s="35">
        <f>IF($O458*Dati!$P$3+SUM(V458:AH458)&lt;$K458,$O458*Dati!$P$3,$K458-SUM(V458:AH458))</f>
        <v>0</v>
      </c>
      <c r="AJ458" s="35">
        <f>IF($O458*Dati!$O$3+SUM(V458:AI458)&lt;$K458,$O458*Dati!$O$3,$K458-SUM(V458:AI458))</f>
        <v>0</v>
      </c>
      <c r="AK458" s="35">
        <f>IF($O458*Dati!$N$3+SUM(V458:AJ458)&lt;$K458,$O458*Dati!$N$3,$K458-SUM(V458:AJ458))</f>
        <v>0</v>
      </c>
      <c r="AL458" s="35">
        <f t="shared" si="298"/>
        <v>240</v>
      </c>
      <c r="AM458" s="3">
        <f>(V458*Dati!$U$6+W458*Dati!$T$6+X458*Dati!$S$6+Y458*Dati!$R$6)+(Z458*Dati!$U$5+AA458*Dati!$T$5+AB458*Dati!$S$5+AC458*Dati!$R$5)+(AD458*Dati!$U$4+AE458*Dati!$T$4+AF458*Dati!$S$4+AG458*Dati!$R$4)+(AH458*Dati!$U$3+AI458*Dati!$T$3+AJ458*Dati!$S$3+AK458*Dati!$R$3)</f>
        <v>91380</v>
      </c>
      <c r="AN458" s="34">
        <f t="shared" si="299"/>
        <v>1</v>
      </c>
      <c r="AO458" s="34">
        <f t="shared" si="300"/>
        <v>0</v>
      </c>
      <c r="AP458" s="34">
        <f t="shared" si="301"/>
        <v>0</v>
      </c>
      <c r="AQ458" s="34">
        <f t="shared" si="302"/>
        <v>0</v>
      </c>
      <c r="AR458" s="6">
        <f>AN458*Dati!$B$21+AO458*Dati!$B$22+AP458*Dati!$B$23+AQ458*Dati!$B$24</f>
        <v>2000</v>
      </c>
    </row>
    <row r="459" spans="1:44" ht="15" customHeight="1" x14ac:dyDescent="0.25">
      <c r="A459" s="48">
        <f t="shared" ref="A459" si="329">A447+1</f>
        <v>39</v>
      </c>
      <c r="B459" s="11">
        <f t="shared" si="314"/>
        <v>457</v>
      </c>
      <c r="C459" s="3">
        <f t="shared" si="315"/>
        <v>10982253.833333408</v>
      </c>
      <c r="D459" s="3">
        <f t="shared" si="316"/>
        <v>41380</v>
      </c>
      <c r="E459" s="3">
        <f>IF(D459&gt;0,(IF(D459&lt;Dati!$B$46,D459*Dati!$B$47,Dati!$B$46*Dati!$B$47)+IF(IF(D459-Dati!$B$46&gt;0,D459-Dati!$B$46,0)&lt;(Dati!$C$46-Dati!$B$46),IF(D459-Dati!$B$46&gt;0,D459-Dati!$B$46,0)*Dati!$C$47,(Dati!$C$46-Dati!$B$46)*Dati!$C$47)+IF(IF(D459-Dati!$C$46&gt;0,D459-Dati!$C$46,0)&lt;(Dati!$D$46-Dati!$C$46),IF(D459-Dati!$C$46&gt;0,D459-Dati!$C$46,0)*Dati!$D$47,(Dati!$D$46-Dati!$C$46)*Dati!$D$47)+IF(IF(D459-Dati!$D$46&gt;0,D459-Dati!$D$46,0)&lt;(Dati!$E$46-Dati!$D$46),IF(D459-Dati!$D$46&gt;0,D459-Dati!$D$46,0)*Dati!$E$47,(Dati!$E$46-Dati!$D$46)*Dati!$E$47)+IF(D459-Dati!$E$46&gt;0,D459-Dati!$E$46,0)*Dati!$F$47),0)</f>
        <v>17224.233333333334</v>
      </c>
      <c r="F459" s="3">
        <f t="shared" si="309"/>
        <v>24155.766666666666</v>
      </c>
      <c r="G459" s="39">
        <f t="shared" ref="G459:J459" si="330">G458</f>
        <v>1</v>
      </c>
      <c r="H459" s="39">
        <f t="shared" si="330"/>
        <v>0</v>
      </c>
      <c r="I459" s="39">
        <f t="shared" si="330"/>
        <v>0</v>
      </c>
      <c r="J459" s="39">
        <f t="shared" si="330"/>
        <v>0</v>
      </c>
      <c r="K459" s="37">
        <f>G459*Dati!$F$9+H459*Dati!$F$10+I459*Dati!$F$11+Simulazione!J459*Dati!$F$12</f>
        <v>450</v>
      </c>
      <c r="L459" s="37">
        <f>G459*Dati!$H$9+H459*Dati!$H$10+I459*Dati!$H$11+Simulazione!J459*Dati!$H$12</f>
        <v>1</v>
      </c>
      <c r="M459" s="9">
        <f>G459*Dati!$E$9+H459*Dati!$E$10+I459*Dati!$E$11+Simulazione!J459*Dati!$E$12</f>
        <v>8000</v>
      </c>
      <c r="N459" s="9">
        <f>IF(G459-G458=0,0,(G459-G458)*Dati!$J$9)+IF(H459-H458=0,0,(H459-H458)*Dati!$J$10)+IF(I459-I458=0,0,(I459-I458)*Dati!$J$11)+IF(J459-J458=0,0,(J459-J458)*Dati!$J$12)</f>
        <v>0</v>
      </c>
      <c r="O459" s="34">
        <f t="shared" ref="O459:R459" si="331">O458</f>
        <v>0</v>
      </c>
      <c r="P459" s="34">
        <f t="shared" si="331"/>
        <v>0</v>
      </c>
      <c r="Q459" s="34">
        <f t="shared" si="331"/>
        <v>0</v>
      </c>
      <c r="R459" s="34">
        <f t="shared" si="331"/>
        <v>1</v>
      </c>
      <c r="S459" s="40">
        <f t="shared" si="312"/>
        <v>1</v>
      </c>
      <c r="T459" s="43">
        <f t="shared" si="313"/>
        <v>1</v>
      </c>
      <c r="U459" s="3">
        <f>O459*Dati!$B$3+Simulazione!P459*Dati!$B$4+Simulazione!Q459*Dati!$B$5+Simulazione!R459*Dati!$B$6</f>
        <v>40000</v>
      </c>
      <c r="V459" s="35">
        <f>IF(R459*Dati!$Q$6&lt;K459,R459*Dati!$Q$6,K459)</f>
        <v>108</v>
      </c>
      <c r="W459" s="35">
        <f>IF(R459*Dati!$P$6+SUM(V459:V459)&lt;K459,R459*Dati!$P$6,K459-SUM(V459:V459))</f>
        <v>132</v>
      </c>
      <c r="X459" s="35">
        <f>IF(R459*Dati!$O$6+SUM(V459:W459)&lt;K459,R459*Dati!$O$6,K459-SUM(V459:W459))</f>
        <v>0</v>
      </c>
      <c r="Y459" s="35">
        <f>IF(R459*Dati!$N$6+SUM(V459:X459)&lt;K459,R459*Dati!$N$6,K459-SUM(V459:X459))</f>
        <v>0</v>
      </c>
      <c r="Z459" s="35">
        <f>IF($Q459*Dati!$Q$5+SUM(V459:Y459)&lt;$K459,$Q459*Dati!$Q$5,$K459-SUM(V459:Y459))</f>
        <v>0</v>
      </c>
      <c r="AA459" s="35">
        <f>IF($Q459*Dati!$P$5+SUM(V459:Z459)&lt;$K459,$Q459*Dati!$P$5,$K459-SUM(V459:Z459))</f>
        <v>0</v>
      </c>
      <c r="AB459" s="35">
        <f>IF($Q459*Dati!$O$5+SUM(V459:AA459)&lt;$K459,$Q459*Dati!$O$5,$K459-SUM(V459:AA459))</f>
        <v>0</v>
      </c>
      <c r="AC459" s="35">
        <f>IF($Q459*Dati!$N$5+SUM(V459:AB459)&lt;$K459,$Q459*Dati!$N$5,$K459-SUM(V459:AB459))</f>
        <v>0</v>
      </c>
      <c r="AD459" s="35">
        <f>IF($P459*Dati!$Q$4+SUM(V459:AC459)&lt;$K459,$P459*Dati!$Q$4,$K459-SUM(V459:AC459))</f>
        <v>0</v>
      </c>
      <c r="AE459" s="35">
        <f>IF($P459*Dati!$P$4+SUM(V459:AD459)&lt;$K459,$P459*Dati!$P$4,$K459-SUM(V459:AD459))</f>
        <v>0</v>
      </c>
      <c r="AF459" s="35">
        <f>IF($P459*Dati!$O$4+SUM(V459:AE459)&lt;$K459,$P459*Dati!$O$4,$K459-SUM(V459:AE459))</f>
        <v>0</v>
      </c>
      <c r="AG459" s="35">
        <f>IF($P459*Dati!$N$4+SUM(V459:AF459)&lt;$K459,$P459*Dati!$N$4,$K459-SUM(V459:AF459))</f>
        <v>0</v>
      </c>
      <c r="AH459" s="35">
        <f>IF($O459*Dati!$Q$3+SUM(V459:AG459)&lt;$K459,$O459*Dati!$Q$3,$K459-SUM(V459:AG459))</f>
        <v>0</v>
      </c>
      <c r="AI459" s="35">
        <f>IF($O459*Dati!$P$3+SUM(V459:AH459)&lt;$K459,$O459*Dati!$P$3,$K459-SUM(V459:AH459))</f>
        <v>0</v>
      </c>
      <c r="AJ459" s="35">
        <f>IF($O459*Dati!$O$3+SUM(V459:AI459)&lt;$K459,$O459*Dati!$O$3,$K459-SUM(V459:AI459))</f>
        <v>0</v>
      </c>
      <c r="AK459" s="35">
        <f>IF($O459*Dati!$N$3+SUM(V459:AJ459)&lt;$K459,$O459*Dati!$N$3,$K459-SUM(V459:AJ459))</f>
        <v>0</v>
      </c>
      <c r="AL459" s="35">
        <f t="shared" si="298"/>
        <v>240</v>
      </c>
      <c r="AM459" s="3">
        <f>(V459*Dati!$U$6+W459*Dati!$T$6+X459*Dati!$S$6+Y459*Dati!$R$6)+(Z459*Dati!$U$5+AA459*Dati!$T$5+AB459*Dati!$S$5+AC459*Dati!$R$5)+(AD459*Dati!$U$4+AE459*Dati!$T$4+AF459*Dati!$S$4+AG459*Dati!$R$4)+(AH459*Dati!$U$3+AI459*Dati!$T$3+AJ459*Dati!$S$3+AK459*Dati!$R$3)</f>
        <v>91380</v>
      </c>
      <c r="AN459" s="34">
        <f t="shared" si="299"/>
        <v>1</v>
      </c>
      <c r="AO459" s="34">
        <f t="shared" si="300"/>
        <v>0</v>
      </c>
      <c r="AP459" s="34">
        <f t="shared" si="301"/>
        <v>0</v>
      </c>
      <c r="AQ459" s="34">
        <f t="shared" si="302"/>
        <v>0</v>
      </c>
      <c r="AR459" s="6">
        <f>AN459*Dati!$B$21+AO459*Dati!$B$22+AP459*Dati!$B$23+AQ459*Dati!$B$24</f>
        <v>2000</v>
      </c>
    </row>
    <row r="460" spans="1:44" x14ac:dyDescent="0.25">
      <c r="A460" s="49"/>
      <c r="B460" s="11">
        <f t="shared" si="314"/>
        <v>458</v>
      </c>
      <c r="C460" s="3">
        <f t="shared" si="315"/>
        <v>11006409.600000076</v>
      </c>
      <c r="D460" s="3">
        <f t="shared" si="316"/>
        <v>41380</v>
      </c>
      <c r="E460" s="3">
        <f>IF(D460&gt;0,(IF(D460&lt;Dati!$B$46,D460*Dati!$B$47,Dati!$B$46*Dati!$B$47)+IF(IF(D460-Dati!$B$46&gt;0,D460-Dati!$B$46,0)&lt;(Dati!$C$46-Dati!$B$46),IF(D460-Dati!$B$46&gt;0,D460-Dati!$B$46,0)*Dati!$C$47,(Dati!$C$46-Dati!$B$46)*Dati!$C$47)+IF(IF(D460-Dati!$C$46&gt;0,D460-Dati!$C$46,0)&lt;(Dati!$D$46-Dati!$C$46),IF(D460-Dati!$C$46&gt;0,D460-Dati!$C$46,0)*Dati!$D$47,(Dati!$D$46-Dati!$C$46)*Dati!$D$47)+IF(IF(D460-Dati!$D$46&gt;0,D460-Dati!$D$46,0)&lt;(Dati!$E$46-Dati!$D$46),IF(D460-Dati!$D$46&gt;0,D460-Dati!$D$46,0)*Dati!$E$47,(Dati!$E$46-Dati!$D$46)*Dati!$E$47)+IF(D460-Dati!$E$46&gt;0,D460-Dati!$E$46,0)*Dati!$F$47),0)</f>
        <v>17224.233333333334</v>
      </c>
      <c r="F460" s="3">
        <f t="shared" si="309"/>
        <v>24155.766666666666</v>
      </c>
      <c r="G460" s="39">
        <f t="shared" ref="G460:J460" si="332">G459</f>
        <v>1</v>
      </c>
      <c r="H460" s="39">
        <f t="shared" si="332"/>
        <v>0</v>
      </c>
      <c r="I460" s="39">
        <f t="shared" si="332"/>
        <v>0</v>
      </c>
      <c r="J460" s="39">
        <f t="shared" si="332"/>
        <v>0</v>
      </c>
      <c r="K460" s="37">
        <f>G460*Dati!$F$9+H460*Dati!$F$10+I460*Dati!$F$11+Simulazione!J460*Dati!$F$12</f>
        <v>450</v>
      </c>
      <c r="L460" s="37">
        <f>G460*Dati!$H$9+H460*Dati!$H$10+I460*Dati!$H$11+Simulazione!J460*Dati!$H$12</f>
        <v>1</v>
      </c>
      <c r="M460" s="9">
        <f>G460*Dati!$E$9+H460*Dati!$E$10+I460*Dati!$E$11+Simulazione!J460*Dati!$E$12</f>
        <v>8000</v>
      </c>
      <c r="N460" s="9">
        <f>IF(G460-G459=0,0,(G460-G459)*Dati!$J$9)+IF(H460-H459=0,0,(H460-H459)*Dati!$J$10)+IF(I460-I459=0,0,(I460-I459)*Dati!$J$11)+IF(J460-J459=0,0,(J460-J459)*Dati!$J$12)</f>
        <v>0</v>
      </c>
      <c r="O460" s="34">
        <f t="shared" ref="O460:R460" si="333">O459</f>
        <v>0</v>
      </c>
      <c r="P460" s="34">
        <f t="shared" si="333"/>
        <v>0</v>
      </c>
      <c r="Q460" s="34">
        <f t="shared" si="333"/>
        <v>0</v>
      </c>
      <c r="R460" s="34">
        <f t="shared" si="333"/>
        <v>1</v>
      </c>
      <c r="S460" s="40">
        <f t="shared" si="312"/>
        <v>1</v>
      </c>
      <c r="T460" s="43">
        <f t="shared" si="313"/>
        <v>1</v>
      </c>
      <c r="U460" s="3">
        <f>O460*Dati!$B$3+Simulazione!P460*Dati!$B$4+Simulazione!Q460*Dati!$B$5+Simulazione!R460*Dati!$B$6</f>
        <v>40000</v>
      </c>
      <c r="V460" s="35">
        <f>IF(R460*Dati!$Q$6&lt;K460,R460*Dati!$Q$6,K460)</f>
        <v>108</v>
      </c>
      <c r="W460" s="35">
        <f>IF(R460*Dati!$P$6+SUM(V460:V460)&lt;K460,R460*Dati!$P$6,K460-SUM(V460:V460))</f>
        <v>132</v>
      </c>
      <c r="X460" s="35">
        <f>IF(R460*Dati!$O$6+SUM(V460:W460)&lt;K460,R460*Dati!$O$6,K460-SUM(V460:W460))</f>
        <v>0</v>
      </c>
      <c r="Y460" s="35">
        <f>IF(R460*Dati!$N$6+SUM(V460:X460)&lt;K460,R460*Dati!$N$6,K460-SUM(V460:X460))</f>
        <v>0</v>
      </c>
      <c r="Z460" s="35">
        <f>IF($Q460*Dati!$Q$5+SUM(V460:Y460)&lt;$K460,$Q460*Dati!$Q$5,$K460-SUM(V460:Y460))</f>
        <v>0</v>
      </c>
      <c r="AA460" s="35">
        <f>IF($Q460*Dati!$P$5+SUM(V460:Z460)&lt;$K460,$Q460*Dati!$P$5,$K460-SUM(V460:Z460))</f>
        <v>0</v>
      </c>
      <c r="AB460" s="35">
        <f>IF($Q460*Dati!$O$5+SUM(V460:AA460)&lt;$K460,$Q460*Dati!$O$5,$K460-SUM(V460:AA460))</f>
        <v>0</v>
      </c>
      <c r="AC460" s="35">
        <f>IF($Q460*Dati!$N$5+SUM(V460:AB460)&lt;$K460,$Q460*Dati!$N$5,$K460-SUM(V460:AB460))</f>
        <v>0</v>
      </c>
      <c r="AD460" s="35">
        <f>IF($P460*Dati!$Q$4+SUM(V460:AC460)&lt;$K460,$P460*Dati!$Q$4,$K460-SUM(V460:AC460))</f>
        <v>0</v>
      </c>
      <c r="AE460" s="35">
        <f>IF($P460*Dati!$P$4+SUM(V460:AD460)&lt;$K460,$P460*Dati!$P$4,$K460-SUM(V460:AD460))</f>
        <v>0</v>
      </c>
      <c r="AF460" s="35">
        <f>IF($P460*Dati!$O$4+SUM(V460:AE460)&lt;$K460,$P460*Dati!$O$4,$K460-SUM(V460:AE460))</f>
        <v>0</v>
      </c>
      <c r="AG460" s="35">
        <f>IF($P460*Dati!$N$4+SUM(V460:AF460)&lt;$K460,$P460*Dati!$N$4,$K460-SUM(V460:AF460))</f>
        <v>0</v>
      </c>
      <c r="AH460" s="35">
        <f>IF($O460*Dati!$Q$3+SUM(V460:AG460)&lt;$K460,$O460*Dati!$Q$3,$K460-SUM(V460:AG460))</f>
        <v>0</v>
      </c>
      <c r="AI460" s="35">
        <f>IF($O460*Dati!$P$3+SUM(V460:AH460)&lt;$K460,$O460*Dati!$P$3,$K460-SUM(V460:AH460))</f>
        <v>0</v>
      </c>
      <c r="AJ460" s="35">
        <f>IF($O460*Dati!$O$3+SUM(V460:AI460)&lt;$K460,$O460*Dati!$O$3,$K460-SUM(V460:AI460))</f>
        <v>0</v>
      </c>
      <c r="AK460" s="35">
        <f>IF($O460*Dati!$N$3+SUM(V460:AJ460)&lt;$K460,$O460*Dati!$N$3,$K460-SUM(V460:AJ460))</f>
        <v>0</v>
      </c>
      <c r="AL460" s="35">
        <f t="shared" si="298"/>
        <v>240</v>
      </c>
      <c r="AM460" s="3">
        <f>(V460*Dati!$U$6+W460*Dati!$T$6+X460*Dati!$S$6+Y460*Dati!$R$6)+(Z460*Dati!$U$5+AA460*Dati!$T$5+AB460*Dati!$S$5+AC460*Dati!$R$5)+(AD460*Dati!$U$4+AE460*Dati!$T$4+AF460*Dati!$S$4+AG460*Dati!$R$4)+(AH460*Dati!$U$3+AI460*Dati!$T$3+AJ460*Dati!$S$3+AK460*Dati!$R$3)</f>
        <v>91380</v>
      </c>
      <c r="AN460" s="34">
        <f t="shared" si="299"/>
        <v>1</v>
      </c>
      <c r="AO460" s="34">
        <f t="shared" si="300"/>
        <v>0</v>
      </c>
      <c r="AP460" s="34">
        <f t="shared" si="301"/>
        <v>0</v>
      </c>
      <c r="AQ460" s="34">
        <f t="shared" si="302"/>
        <v>0</v>
      </c>
      <c r="AR460" s="6">
        <f>AN460*Dati!$B$21+AO460*Dati!$B$22+AP460*Dati!$B$23+AQ460*Dati!$B$24</f>
        <v>2000</v>
      </c>
    </row>
    <row r="461" spans="1:44" x14ac:dyDescent="0.25">
      <c r="A461" s="49"/>
      <c r="B461" s="11">
        <f t="shared" si="314"/>
        <v>459</v>
      </c>
      <c r="C461" s="3">
        <f t="shared" si="315"/>
        <v>11030565.366666744</v>
      </c>
      <c r="D461" s="3">
        <f t="shared" si="316"/>
        <v>41380</v>
      </c>
      <c r="E461" s="3">
        <f>IF(D461&gt;0,(IF(D461&lt;Dati!$B$46,D461*Dati!$B$47,Dati!$B$46*Dati!$B$47)+IF(IF(D461-Dati!$B$46&gt;0,D461-Dati!$B$46,0)&lt;(Dati!$C$46-Dati!$B$46),IF(D461-Dati!$B$46&gt;0,D461-Dati!$B$46,0)*Dati!$C$47,(Dati!$C$46-Dati!$B$46)*Dati!$C$47)+IF(IF(D461-Dati!$C$46&gt;0,D461-Dati!$C$46,0)&lt;(Dati!$D$46-Dati!$C$46),IF(D461-Dati!$C$46&gt;0,D461-Dati!$C$46,0)*Dati!$D$47,(Dati!$D$46-Dati!$C$46)*Dati!$D$47)+IF(IF(D461-Dati!$D$46&gt;0,D461-Dati!$D$46,0)&lt;(Dati!$E$46-Dati!$D$46),IF(D461-Dati!$D$46&gt;0,D461-Dati!$D$46,0)*Dati!$E$47,(Dati!$E$46-Dati!$D$46)*Dati!$E$47)+IF(D461-Dati!$E$46&gt;0,D461-Dati!$E$46,0)*Dati!$F$47),0)</f>
        <v>17224.233333333334</v>
      </c>
      <c r="F461" s="3">
        <f t="shared" si="309"/>
        <v>24155.766666666666</v>
      </c>
      <c r="G461" s="39">
        <f t="shared" ref="G461:J461" si="334">G460</f>
        <v>1</v>
      </c>
      <c r="H461" s="39">
        <f t="shared" si="334"/>
        <v>0</v>
      </c>
      <c r="I461" s="39">
        <f t="shared" si="334"/>
        <v>0</v>
      </c>
      <c r="J461" s="39">
        <f t="shared" si="334"/>
        <v>0</v>
      </c>
      <c r="K461" s="37">
        <f>G461*Dati!$F$9+H461*Dati!$F$10+I461*Dati!$F$11+Simulazione!J461*Dati!$F$12</f>
        <v>450</v>
      </c>
      <c r="L461" s="37">
        <f>G461*Dati!$H$9+H461*Dati!$H$10+I461*Dati!$H$11+Simulazione!J461*Dati!$H$12</f>
        <v>1</v>
      </c>
      <c r="M461" s="9">
        <f>G461*Dati!$E$9+H461*Dati!$E$10+I461*Dati!$E$11+Simulazione!J461*Dati!$E$12</f>
        <v>8000</v>
      </c>
      <c r="N461" s="9">
        <f>IF(G461-G460=0,0,(G461-G460)*Dati!$J$9)+IF(H461-H460=0,0,(H461-H460)*Dati!$J$10)+IF(I461-I460=0,0,(I461-I460)*Dati!$J$11)+IF(J461-J460=0,0,(J461-J460)*Dati!$J$12)</f>
        <v>0</v>
      </c>
      <c r="O461" s="34">
        <f t="shared" ref="O461:R461" si="335">O460</f>
        <v>0</v>
      </c>
      <c r="P461" s="34">
        <f t="shared" si="335"/>
        <v>0</v>
      </c>
      <c r="Q461" s="34">
        <f t="shared" si="335"/>
        <v>0</v>
      </c>
      <c r="R461" s="34">
        <f t="shared" si="335"/>
        <v>1</v>
      </c>
      <c r="S461" s="40">
        <f t="shared" si="312"/>
        <v>1</v>
      </c>
      <c r="T461" s="43">
        <f t="shared" si="313"/>
        <v>1</v>
      </c>
      <c r="U461" s="3">
        <f>O461*Dati!$B$3+Simulazione!P461*Dati!$B$4+Simulazione!Q461*Dati!$B$5+Simulazione!R461*Dati!$B$6</f>
        <v>40000</v>
      </c>
      <c r="V461" s="35">
        <f>IF(R461*Dati!$Q$6&lt;K461,R461*Dati!$Q$6,K461)</f>
        <v>108</v>
      </c>
      <c r="W461" s="35">
        <f>IF(R461*Dati!$P$6+SUM(V461:V461)&lt;K461,R461*Dati!$P$6,K461-SUM(V461:V461))</f>
        <v>132</v>
      </c>
      <c r="X461" s="35">
        <f>IF(R461*Dati!$O$6+SUM(V461:W461)&lt;K461,R461*Dati!$O$6,K461-SUM(V461:W461))</f>
        <v>0</v>
      </c>
      <c r="Y461" s="35">
        <f>IF(R461*Dati!$N$6+SUM(V461:X461)&lt;K461,R461*Dati!$N$6,K461-SUM(V461:X461))</f>
        <v>0</v>
      </c>
      <c r="Z461" s="35">
        <f>IF($Q461*Dati!$Q$5+SUM(V461:Y461)&lt;$K461,$Q461*Dati!$Q$5,$K461-SUM(V461:Y461))</f>
        <v>0</v>
      </c>
      <c r="AA461" s="35">
        <f>IF($Q461*Dati!$P$5+SUM(V461:Z461)&lt;$K461,$Q461*Dati!$P$5,$K461-SUM(V461:Z461))</f>
        <v>0</v>
      </c>
      <c r="AB461" s="35">
        <f>IF($Q461*Dati!$O$5+SUM(V461:AA461)&lt;$K461,$Q461*Dati!$O$5,$K461-SUM(V461:AA461))</f>
        <v>0</v>
      </c>
      <c r="AC461" s="35">
        <f>IF($Q461*Dati!$N$5+SUM(V461:AB461)&lt;$K461,$Q461*Dati!$N$5,$K461-SUM(V461:AB461))</f>
        <v>0</v>
      </c>
      <c r="AD461" s="35">
        <f>IF($P461*Dati!$Q$4+SUM(V461:AC461)&lt;$K461,$P461*Dati!$Q$4,$K461-SUM(V461:AC461))</f>
        <v>0</v>
      </c>
      <c r="AE461" s="35">
        <f>IF($P461*Dati!$P$4+SUM(V461:AD461)&lt;$K461,$P461*Dati!$P$4,$K461-SUM(V461:AD461))</f>
        <v>0</v>
      </c>
      <c r="AF461" s="35">
        <f>IF($P461*Dati!$O$4+SUM(V461:AE461)&lt;$K461,$P461*Dati!$O$4,$K461-SUM(V461:AE461))</f>
        <v>0</v>
      </c>
      <c r="AG461" s="35">
        <f>IF($P461*Dati!$N$4+SUM(V461:AF461)&lt;$K461,$P461*Dati!$N$4,$K461-SUM(V461:AF461))</f>
        <v>0</v>
      </c>
      <c r="AH461" s="35">
        <f>IF($O461*Dati!$Q$3+SUM(V461:AG461)&lt;$K461,$O461*Dati!$Q$3,$K461-SUM(V461:AG461))</f>
        <v>0</v>
      </c>
      <c r="AI461" s="35">
        <f>IF($O461*Dati!$P$3+SUM(V461:AH461)&lt;$K461,$O461*Dati!$P$3,$K461-SUM(V461:AH461))</f>
        <v>0</v>
      </c>
      <c r="AJ461" s="35">
        <f>IF($O461*Dati!$O$3+SUM(V461:AI461)&lt;$K461,$O461*Dati!$O$3,$K461-SUM(V461:AI461))</f>
        <v>0</v>
      </c>
      <c r="AK461" s="35">
        <f>IF($O461*Dati!$N$3+SUM(V461:AJ461)&lt;$K461,$O461*Dati!$N$3,$K461-SUM(V461:AJ461))</f>
        <v>0</v>
      </c>
      <c r="AL461" s="35">
        <f t="shared" si="298"/>
        <v>240</v>
      </c>
      <c r="AM461" s="3">
        <f>(V461*Dati!$U$6+W461*Dati!$T$6+X461*Dati!$S$6+Y461*Dati!$R$6)+(Z461*Dati!$U$5+AA461*Dati!$T$5+AB461*Dati!$S$5+AC461*Dati!$R$5)+(AD461*Dati!$U$4+AE461*Dati!$T$4+AF461*Dati!$S$4+AG461*Dati!$R$4)+(AH461*Dati!$U$3+AI461*Dati!$T$3+AJ461*Dati!$S$3+AK461*Dati!$R$3)</f>
        <v>91380</v>
      </c>
      <c r="AN461" s="34">
        <f t="shared" si="299"/>
        <v>1</v>
      </c>
      <c r="AO461" s="34">
        <f t="shared" si="300"/>
        <v>0</v>
      </c>
      <c r="AP461" s="34">
        <f t="shared" si="301"/>
        <v>0</v>
      </c>
      <c r="AQ461" s="34">
        <f t="shared" si="302"/>
        <v>0</v>
      </c>
      <c r="AR461" s="6">
        <f>AN461*Dati!$B$21+AO461*Dati!$B$22+AP461*Dati!$B$23+AQ461*Dati!$B$24</f>
        <v>2000</v>
      </c>
    </row>
    <row r="462" spans="1:44" x14ac:dyDescent="0.25">
      <c r="A462" s="49"/>
      <c r="B462" s="11">
        <f t="shared" si="314"/>
        <v>460</v>
      </c>
      <c r="C462" s="3">
        <f t="shared" si="315"/>
        <v>11054721.133333411</v>
      </c>
      <c r="D462" s="3">
        <f t="shared" si="316"/>
        <v>41380</v>
      </c>
      <c r="E462" s="3">
        <f>IF(D462&gt;0,(IF(D462&lt;Dati!$B$46,D462*Dati!$B$47,Dati!$B$46*Dati!$B$47)+IF(IF(D462-Dati!$B$46&gt;0,D462-Dati!$B$46,0)&lt;(Dati!$C$46-Dati!$B$46),IF(D462-Dati!$B$46&gt;0,D462-Dati!$B$46,0)*Dati!$C$47,(Dati!$C$46-Dati!$B$46)*Dati!$C$47)+IF(IF(D462-Dati!$C$46&gt;0,D462-Dati!$C$46,0)&lt;(Dati!$D$46-Dati!$C$46),IF(D462-Dati!$C$46&gt;0,D462-Dati!$C$46,0)*Dati!$D$47,(Dati!$D$46-Dati!$C$46)*Dati!$D$47)+IF(IF(D462-Dati!$D$46&gt;0,D462-Dati!$D$46,0)&lt;(Dati!$E$46-Dati!$D$46),IF(D462-Dati!$D$46&gt;0,D462-Dati!$D$46,0)*Dati!$E$47,(Dati!$E$46-Dati!$D$46)*Dati!$E$47)+IF(D462-Dati!$E$46&gt;0,D462-Dati!$E$46,0)*Dati!$F$47),0)</f>
        <v>17224.233333333334</v>
      </c>
      <c r="F462" s="3">
        <f t="shared" si="309"/>
        <v>24155.766666666666</v>
      </c>
      <c r="G462" s="39">
        <f t="shared" ref="G462:J462" si="336">G461</f>
        <v>1</v>
      </c>
      <c r="H462" s="39">
        <f t="shared" si="336"/>
        <v>0</v>
      </c>
      <c r="I462" s="39">
        <f t="shared" si="336"/>
        <v>0</v>
      </c>
      <c r="J462" s="39">
        <f t="shared" si="336"/>
        <v>0</v>
      </c>
      <c r="K462" s="37">
        <f>G462*Dati!$F$9+H462*Dati!$F$10+I462*Dati!$F$11+Simulazione!J462*Dati!$F$12</f>
        <v>450</v>
      </c>
      <c r="L462" s="37">
        <f>G462*Dati!$H$9+H462*Dati!$H$10+I462*Dati!$H$11+Simulazione!J462*Dati!$H$12</f>
        <v>1</v>
      </c>
      <c r="M462" s="9">
        <f>G462*Dati!$E$9+H462*Dati!$E$10+I462*Dati!$E$11+Simulazione!J462*Dati!$E$12</f>
        <v>8000</v>
      </c>
      <c r="N462" s="9">
        <f>IF(G462-G461=0,0,(G462-G461)*Dati!$J$9)+IF(H462-H461=0,0,(H462-H461)*Dati!$J$10)+IF(I462-I461=0,0,(I462-I461)*Dati!$J$11)+IF(J462-J461=0,0,(J462-J461)*Dati!$J$12)</f>
        <v>0</v>
      </c>
      <c r="O462" s="34">
        <f t="shared" ref="O462:R462" si="337">O461</f>
        <v>0</v>
      </c>
      <c r="P462" s="34">
        <f t="shared" si="337"/>
        <v>0</v>
      </c>
      <c r="Q462" s="34">
        <f t="shared" si="337"/>
        <v>0</v>
      </c>
      <c r="R462" s="34">
        <f t="shared" si="337"/>
        <v>1</v>
      </c>
      <c r="S462" s="40">
        <f t="shared" si="312"/>
        <v>1</v>
      </c>
      <c r="T462" s="43">
        <f t="shared" si="313"/>
        <v>1</v>
      </c>
      <c r="U462" s="3">
        <f>O462*Dati!$B$3+Simulazione!P462*Dati!$B$4+Simulazione!Q462*Dati!$B$5+Simulazione!R462*Dati!$B$6</f>
        <v>40000</v>
      </c>
      <c r="V462" s="35">
        <f>IF(R462*Dati!$Q$6&lt;K462,R462*Dati!$Q$6,K462)</f>
        <v>108</v>
      </c>
      <c r="W462" s="35">
        <f>IF(R462*Dati!$P$6+SUM(V462:V462)&lt;K462,R462*Dati!$P$6,K462-SUM(V462:V462))</f>
        <v>132</v>
      </c>
      <c r="X462" s="35">
        <f>IF(R462*Dati!$O$6+SUM(V462:W462)&lt;K462,R462*Dati!$O$6,K462-SUM(V462:W462))</f>
        <v>0</v>
      </c>
      <c r="Y462" s="35">
        <f>IF(R462*Dati!$N$6+SUM(V462:X462)&lt;K462,R462*Dati!$N$6,K462-SUM(V462:X462))</f>
        <v>0</v>
      </c>
      <c r="Z462" s="35">
        <f>IF($Q462*Dati!$Q$5+SUM(V462:Y462)&lt;$K462,$Q462*Dati!$Q$5,$K462-SUM(V462:Y462))</f>
        <v>0</v>
      </c>
      <c r="AA462" s="35">
        <f>IF($Q462*Dati!$P$5+SUM(V462:Z462)&lt;$K462,$Q462*Dati!$P$5,$K462-SUM(V462:Z462))</f>
        <v>0</v>
      </c>
      <c r="AB462" s="35">
        <f>IF($Q462*Dati!$O$5+SUM(V462:AA462)&lt;$K462,$Q462*Dati!$O$5,$K462-SUM(V462:AA462))</f>
        <v>0</v>
      </c>
      <c r="AC462" s="35">
        <f>IF($Q462*Dati!$N$5+SUM(V462:AB462)&lt;$K462,$Q462*Dati!$N$5,$K462-SUM(V462:AB462))</f>
        <v>0</v>
      </c>
      <c r="AD462" s="35">
        <f>IF($P462*Dati!$Q$4+SUM(V462:AC462)&lt;$K462,$P462*Dati!$Q$4,$K462-SUM(V462:AC462))</f>
        <v>0</v>
      </c>
      <c r="AE462" s="35">
        <f>IF($P462*Dati!$P$4+SUM(V462:AD462)&lt;$K462,$P462*Dati!$P$4,$K462-SUM(V462:AD462))</f>
        <v>0</v>
      </c>
      <c r="AF462" s="35">
        <f>IF($P462*Dati!$O$4+SUM(V462:AE462)&lt;$K462,$P462*Dati!$O$4,$K462-SUM(V462:AE462))</f>
        <v>0</v>
      </c>
      <c r="AG462" s="35">
        <f>IF($P462*Dati!$N$4+SUM(V462:AF462)&lt;$K462,$P462*Dati!$N$4,$K462-SUM(V462:AF462))</f>
        <v>0</v>
      </c>
      <c r="AH462" s="35">
        <f>IF($O462*Dati!$Q$3+SUM(V462:AG462)&lt;$K462,$O462*Dati!$Q$3,$K462-SUM(V462:AG462))</f>
        <v>0</v>
      </c>
      <c r="AI462" s="35">
        <f>IF($O462*Dati!$P$3+SUM(V462:AH462)&lt;$K462,$O462*Dati!$P$3,$K462-SUM(V462:AH462))</f>
        <v>0</v>
      </c>
      <c r="AJ462" s="35">
        <f>IF($O462*Dati!$O$3+SUM(V462:AI462)&lt;$K462,$O462*Dati!$O$3,$K462-SUM(V462:AI462))</f>
        <v>0</v>
      </c>
      <c r="AK462" s="35">
        <f>IF($O462*Dati!$N$3+SUM(V462:AJ462)&lt;$K462,$O462*Dati!$N$3,$K462-SUM(V462:AJ462))</f>
        <v>0</v>
      </c>
      <c r="AL462" s="35">
        <f t="shared" si="298"/>
        <v>240</v>
      </c>
      <c r="AM462" s="3">
        <f>(V462*Dati!$U$6+W462*Dati!$T$6+X462*Dati!$S$6+Y462*Dati!$R$6)+(Z462*Dati!$U$5+AA462*Dati!$T$5+AB462*Dati!$S$5+AC462*Dati!$R$5)+(AD462*Dati!$U$4+AE462*Dati!$T$4+AF462*Dati!$S$4+AG462*Dati!$R$4)+(AH462*Dati!$U$3+AI462*Dati!$T$3+AJ462*Dati!$S$3+AK462*Dati!$R$3)</f>
        <v>91380</v>
      </c>
      <c r="AN462" s="34">
        <f t="shared" si="299"/>
        <v>1</v>
      </c>
      <c r="AO462" s="34">
        <f t="shared" si="300"/>
        <v>0</v>
      </c>
      <c r="AP462" s="34">
        <f t="shared" si="301"/>
        <v>0</v>
      </c>
      <c r="AQ462" s="34">
        <f t="shared" si="302"/>
        <v>0</v>
      </c>
      <c r="AR462" s="6">
        <f>AN462*Dati!$B$21+AO462*Dati!$B$22+AP462*Dati!$B$23+AQ462*Dati!$B$24</f>
        <v>2000</v>
      </c>
    </row>
    <row r="463" spans="1:44" x14ac:dyDescent="0.25">
      <c r="A463" s="49"/>
      <c r="B463" s="11">
        <f t="shared" si="314"/>
        <v>461</v>
      </c>
      <c r="C463" s="3">
        <f t="shared" si="315"/>
        <v>11078876.900000079</v>
      </c>
      <c r="D463" s="3">
        <f t="shared" si="316"/>
        <v>41380</v>
      </c>
      <c r="E463" s="3">
        <f>IF(D463&gt;0,(IF(D463&lt;Dati!$B$46,D463*Dati!$B$47,Dati!$B$46*Dati!$B$47)+IF(IF(D463-Dati!$B$46&gt;0,D463-Dati!$B$46,0)&lt;(Dati!$C$46-Dati!$B$46),IF(D463-Dati!$B$46&gt;0,D463-Dati!$B$46,0)*Dati!$C$47,(Dati!$C$46-Dati!$B$46)*Dati!$C$47)+IF(IF(D463-Dati!$C$46&gt;0,D463-Dati!$C$46,0)&lt;(Dati!$D$46-Dati!$C$46),IF(D463-Dati!$C$46&gt;0,D463-Dati!$C$46,0)*Dati!$D$47,(Dati!$D$46-Dati!$C$46)*Dati!$D$47)+IF(IF(D463-Dati!$D$46&gt;0,D463-Dati!$D$46,0)&lt;(Dati!$E$46-Dati!$D$46),IF(D463-Dati!$D$46&gt;0,D463-Dati!$D$46,0)*Dati!$E$47,(Dati!$E$46-Dati!$D$46)*Dati!$E$47)+IF(D463-Dati!$E$46&gt;0,D463-Dati!$E$46,0)*Dati!$F$47),0)</f>
        <v>17224.233333333334</v>
      </c>
      <c r="F463" s="3">
        <f t="shared" si="309"/>
        <v>24155.766666666666</v>
      </c>
      <c r="G463" s="39">
        <f t="shared" ref="G463:J463" si="338">G462</f>
        <v>1</v>
      </c>
      <c r="H463" s="39">
        <f t="shared" si="338"/>
        <v>0</v>
      </c>
      <c r="I463" s="39">
        <f t="shared" si="338"/>
        <v>0</v>
      </c>
      <c r="J463" s="39">
        <f t="shared" si="338"/>
        <v>0</v>
      </c>
      <c r="K463" s="37">
        <f>G463*Dati!$F$9+H463*Dati!$F$10+I463*Dati!$F$11+Simulazione!J463*Dati!$F$12</f>
        <v>450</v>
      </c>
      <c r="L463" s="37">
        <f>G463*Dati!$H$9+H463*Dati!$H$10+I463*Dati!$H$11+Simulazione!J463*Dati!$H$12</f>
        <v>1</v>
      </c>
      <c r="M463" s="9">
        <f>G463*Dati!$E$9+H463*Dati!$E$10+I463*Dati!$E$11+Simulazione!J463*Dati!$E$12</f>
        <v>8000</v>
      </c>
      <c r="N463" s="9">
        <f>IF(G463-G462=0,0,(G463-G462)*Dati!$J$9)+IF(H463-H462=0,0,(H463-H462)*Dati!$J$10)+IF(I463-I462=0,0,(I463-I462)*Dati!$J$11)+IF(J463-J462=0,0,(J463-J462)*Dati!$J$12)</f>
        <v>0</v>
      </c>
      <c r="O463" s="34">
        <f t="shared" ref="O463:R463" si="339">O462</f>
        <v>0</v>
      </c>
      <c r="P463" s="34">
        <f t="shared" si="339"/>
        <v>0</v>
      </c>
      <c r="Q463" s="34">
        <f t="shared" si="339"/>
        <v>0</v>
      </c>
      <c r="R463" s="34">
        <f t="shared" si="339"/>
        <v>1</v>
      </c>
      <c r="S463" s="40">
        <f t="shared" si="312"/>
        <v>1</v>
      </c>
      <c r="T463" s="43">
        <f t="shared" si="313"/>
        <v>1</v>
      </c>
      <c r="U463" s="3">
        <f>O463*Dati!$B$3+Simulazione!P463*Dati!$B$4+Simulazione!Q463*Dati!$B$5+Simulazione!R463*Dati!$B$6</f>
        <v>40000</v>
      </c>
      <c r="V463" s="35">
        <f>IF(R463*Dati!$Q$6&lt;K463,R463*Dati!$Q$6,K463)</f>
        <v>108</v>
      </c>
      <c r="W463" s="35">
        <f>IF(R463*Dati!$P$6+SUM(V463:V463)&lt;K463,R463*Dati!$P$6,K463-SUM(V463:V463))</f>
        <v>132</v>
      </c>
      <c r="X463" s="35">
        <f>IF(R463*Dati!$O$6+SUM(V463:W463)&lt;K463,R463*Dati!$O$6,K463-SUM(V463:W463))</f>
        <v>0</v>
      </c>
      <c r="Y463" s="35">
        <f>IF(R463*Dati!$N$6+SUM(V463:X463)&lt;K463,R463*Dati!$N$6,K463-SUM(V463:X463))</f>
        <v>0</v>
      </c>
      <c r="Z463" s="35">
        <f>IF($Q463*Dati!$Q$5+SUM(V463:Y463)&lt;$K463,$Q463*Dati!$Q$5,$K463-SUM(V463:Y463))</f>
        <v>0</v>
      </c>
      <c r="AA463" s="35">
        <f>IF($Q463*Dati!$P$5+SUM(V463:Z463)&lt;$K463,$Q463*Dati!$P$5,$K463-SUM(V463:Z463))</f>
        <v>0</v>
      </c>
      <c r="AB463" s="35">
        <f>IF($Q463*Dati!$O$5+SUM(V463:AA463)&lt;$K463,$Q463*Dati!$O$5,$K463-SUM(V463:AA463))</f>
        <v>0</v>
      </c>
      <c r="AC463" s="35">
        <f>IF($Q463*Dati!$N$5+SUM(V463:AB463)&lt;$K463,$Q463*Dati!$N$5,$K463-SUM(V463:AB463))</f>
        <v>0</v>
      </c>
      <c r="AD463" s="35">
        <f>IF($P463*Dati!$Q$4+SUM(V463:AC463)&lt;$K463,$P463*Dati!$Q$4,$K463-SUM(V463:AC463))</f>
        <v>0</v>
      </c>
      <c r="AE463" s="35">
        <f>IF($P463*Dati!$P$4+SUM(V463:AD463)&lt;$K463,$P463*Dati!$P$4,$K463-SUM(V463:AD463))</f>
        <v>0</v>
      </c>
      <c r="AF463" s="35">
        <f>IF($P463*Dati!$O$4+SUM(V463:AE463)&lt;$K463,$P463*Dati!$O$4,$K463-SUM(V463:AE463))</f>
        <v>0</v>
      </c>
      <c r="AG463" s="35">
        <f>IF($P463*Dati!$N$4+SUM(V463:AF463)&lt;$K463,$P463*Dati!$N$4,$K463-SUM(V463:AF463))</f>
        <v>0</v>
      </c>
      <c r="AH463" s="35">
        <f>IF($O463*Dati!$Q$3+SUM(V463:AG463)&lt;$K463,$O463*Dati!$Q$3,$K463-SUM(V463:AG463))</f>
        <v>0</v>
      </c>
      <c r="AI463" s="35">
        <f>IF($O463*Dati!$P$3+SUM(V463:AH463)&lt;$K463,$O463*Dati!$P$3,$K463-SUM(V463:AH463))</f>
        <v>0</v>
      </c>
      <c r="AJ463" s="35">
        <f>IF($O463*Dati!$O$3+SUM(V463:AI463)&lt;$K463,$O463*Dati!$O$3,$K463-SUM(V463:AI463))</f>
        <v>0</v>
      </c>
      <c r="AK463" s="35">
        <f>IF($O463*Dati!$N$3+SUM(V463:AJ463)&lt;$K463,$O463*Dati!$N$3,$K463-SUM(V463:AJ463))</f>
        <v>0</v>
      </c>
      <c r="AL463" s="35">
        <f t="shared" si="298"/>
        <v>240</v>
      </c>
      <c r="AM463" s="3">
        <f>(V463*Dati!$U$6+W463*Dati!$T$6+X463*Dati!$S$6+Y463*Dati!$R$6)+(Z463*Dati!$U$5+AA463*Dati!$T$5+AB463*Dati!$S$5+AC463*Dati!$R$5)+(AD463*Dati!$U$4+AE463*Dati!$T$4+AF463*Dati!$S$4+AG463*Dati!$R$4)+(AH463*Dati!$U$3+AI463*Dati!$T$3+AJ463*Dati!$S$3+AK463*Dati!$R$3)</f>
        <v>91380</v>
      </c>
      <c r="AN463" s="34">
        <f t="shared" si="299"/>
        <v>1</v>
      </c>
      <c r="AO463" s="34">
        <f t="shared" si="300"/>
        <v>0</v>
      </c>
      <c r="AP463" s="34">
        <f t="shared" si="301"/>
        <v>0</v>
      </c>
      <c r="AQ463" s="34">
        <f t="shared" si="302"/>
        <v>0</v>
      </c>
      <c r="AR463" s="6">
        <f>AN463*Dati!$B$21+AO463*Dati!$B$22+AP463*Dati!$B$23+AQ463*Dati!$B$24</f>
        <v>2000</v>
      </c>
    </row>
    <row r="464" spans="1:44" x14ac:dyDescent="0.25">
      <c r="A464" s="49"/>
      <c r="B464" s="11">
        <f t="shared" si="314"/>
        <v>462</v>
      </c>
      <c r="C464" s="3">
        <f t="shared" si="315"/>
        <v>11103032.666666746</v>
      </c>
      <c r="D464" s="3">
        <f t="shared" si="316"/>
        <v>41380</v>
      </c>
      <c r="E464" s="3">
        <f>IF(D464&gt;0,(IF(D464&lt;Dati!$B$46,D464*Dati!$B$47,Dati!$B$46*Dati!$B$47)+IF(IF(D464-Dati!$B$46&gt;0,D464-Dati!$B$46,0)&lt;(Dati!$C$46-Dati!$B$46),IF(D464-Dati!$B$46&gt;0,D464-Dati!$B$46,0)*Dati!$C$47,(Dati!$C$46-Dati!$B$46)*Dati!$C$47)+IF(IF(D464-Dati!$C$46&gt;0,D464-Dati!$C$46,0)&lt;(Dati!$D$46-Dati!$C$46),IF(D464-Dati!$C$46&gt;0,D464-Dati!$C$46,0)*Dati!$D$47,(Dati!$D$46-Dati!$C$46)*Dati!$D$47)+IF(IF(D464-Dati!$D$46&gt;0,D464-Dati!$D$46,0)&lt;(Dati!$E$46-Dati!$D$46),IF(D464-Dati!$D$46&gt;0,D464-Dati!$D$46,0)*Dati!$E$47,(Dati!$E$46-Dati!$D$46)*Dati!$E$47)+IF(D464-Dati!$E$46&gt;0,D464-Dati!$E$46,0)*Dati!$F$47),0)</f>
        <v>17224.233333333334</v>
      </c>
      <c r="F464" s="3">
        <f t="shared" si="309"/>
        <v>24155.766666666666</v>
      </c>
      <c r="G464" s="39">
        <f t="shared" ref="G464:J464" si="340">G463</f>
        <v>1</v>
      </c>
      <c r="H464" s="39">
        <f t="shared" si="340"/>
        <v>0</v>
      </c>
      <c r="I464" s="39">
        <f t="shared" si="340"/>
        <v>0</v>
      </c>
      <c r="J464" s="39">
        <f t="shared" si="340"/>
        <v>0</v>
      </c>
      <c r="K464" s="37">
        <f>G464*Dati!$F$9+H464*Dati!$F$10+I464*Dati!$F$11+Simulazione!J464*Dati!$F$12</f>
        <v>450</v>
      </c>
      <c r="L464" s="37">
        <f>G464*Dati!$H$9+H464*Dati!$H$10+I464*Dati!$H$11+Simulazione!J464*Dati!$H$12</f>
        <v>1</v>
      </c>
      <c r="M464" s="9">
        <f>G464*Dati!$E$9+H464*Dati!$E$10+I464*Dati!$E$11+Simulazione!J464*Dati!$E$12</f>
        <v>8000</v>
      </c>
      <c r="N464" s="9">
        <f>IF(G464-G463=0,0,(G464-G463)*Dati!$J$9)+IF(H464-H463=0,0,(H464-H463)*Dati!$J$10)+IF(I464-I463=0,0,(I464-I463)*Dati!$J$11)+IF(J464-J463=0,0,(J464-J463)*Dati!$J$12)</f>
        <v>0</v>
      </c>
      <c r="O464" s="34">
        <f t="shared" ref="O464:R464" si="341">O463</f>
        <v>0</v>
      </c>
      <c r="P464" s="34">
        <f t="shared" si="341"/>
        <v>0</v>
      </c>
      <c r="Q464" s="34">
        <f t="shared" si="341"/>
        <v>0</v>
      </c>
      <c r="R464" s="34">
        <f t="shared" si="341"/>
        <v>1</v>
      </c>
      <c r="S464" s="40">
        <f t="shared" si="312"/>
        <v>1</v>
      </c>
      <c r="T464" s="43">
        <f t="shared" si="313"/>
        <v>1</v>
      </c>
      <c r="U464" s="3">
        <f>O464*Dati!$B$3+Simulazione!P464*Dati!$B$4+Simulazione!Q464*Dati!$B$5+Simulazione!R464*Dati!$B$6</f>
        <v>40000</v>
      </c>
      <c r="V464" s="35">
        <f>IF(R464*Dati!$Q$6&lt;K464,R464*Dati!$Q$6,K464)</f>
        <v>108</v>
      </c>
      <c r="W464" s="35">
        <f>IF(R464*Dati!$P$6+SUM(V464:V464)&lt;K464,R464*Dati!$P$6,K464-SUM(V464:V464))</f>
        <v>132</v>
      </c>
      <c r="X464" s="35">
        <f>IF(R464*Dati!$O$6+SUM(V464:W464)&lt;K464,R464*Dati!$O$6,K464-SUM(V464:W464))</f>
        <v>0</v>
      </c>
      <c r="Y464" s="35">
        <f>IF(R464*Dati!$N$6+SUM(V464:X464)&lt;K464,R464*Dati!$N$6,K464-SUM(V464:X464))</f>
        <v>0</v>
      </c>
      <c r="Z464" s="35">
        <f>IF($Q464*Dati!$Q$5+SUM(V464:Y464)&lt;$K464,$Q464*Dati!$Q$5,$K464-SUM(V464:Y464))</f>
        <v>0</v>
      </c>
      <c r="AA464" s="35">
        <f>IF($Q464*Dati!$P$5+SUM(V464:Z464)&lt;$K464,$Q464*Dati!$P$5,$K464-SUM(V464:Z464))</f>
        <v>0</v>
      </c>
      <c r="AB464" s="35">
        <f>IF($Q464*Dati!$O$5+SUM(V464:AA464)&lt;$K464,$Q464*Dati!$O$5,$K464-SUM(V464:AA464))</f>
        <v>0</v>
      </c>
      <c r="AC464" s="35">
        <f>IF($Q464*Dati!$N$5+SUM(V464:AB464)&lt;$K464,$Q464*Dati!$N$5,$K464-SUM(V464:AB464))</f>
        <v>0</v>
      </c>
      <c r="AD464" s="35">
        <f>IF($P464*Dati!$Q$4+SUM(V464:AC464)&lt;$K464,$P464*Dati!$Q$4,$K464-SUM(V464:AC464))</f>
        <v>0</v>
      </c>
      <c r="AE464" s="35">
        <f>IF($P464*Dati!$P$4+SUM(V464:AD464)&lt;$K464,$P464*Dati!$P$4,$K464-SUM(V464:AD464))</f>
        <v>0</v>
      </c>
      <c r="AF464" s="35">
        <f>IF($P464*Dati!$O$4+SUM(V464:AE464)&lt;$K464,$P464*Dati!$O$4,$K464-SUM(V464:AE464))</f>
        <v>0</v>
      </c>
      <c r="AG464" s="35">
        <f>IF($P464*Dati!$N$4+SUM(V464:AF464)&lt;$K464,$P464*Dati!$N$4,$K464-SUM(V464:AF464))</f>
        <v>0</v>
      </c>
      <c r="AH464" s="35">
        <f>IF($O464*Dati!$Q$3+SUM(V464:AG464)&lt;$K464,$O464*Dati!$Q$3,$K464-SUM(V464:AG464))</f>
        <v>0</v>
      </c>
      <c r="AI464" s="35">
        <f>IF($O464*Dati!$P$3+SUM(V464:AH464)&lt;$K464,$O464*Dati!$P$3,$K464-SUM(V464:AH464))</f>
        <v>0</v>
      </c>
      <c r="AJ464" s="35">
        <f>IF($O464*Dati!$O$3+SUM(V464:AI464)&lt;$K464,$O464*Dati!$O$3,$K464-SUM(V464:AI464))</f>
        <v>0</v>
      </c>
      <c r="AK464" s="35">
        <f>IF($O464*Dati!$N$3+SUM(V464:AJ464)&lt;$K464,$O464*Dati!$N$3,$K464-SUM(V464:AJ464))</f>
        <v>0</v>
      </c>
      <c r="AL464" s="35">
        <f t="shared" si="298"/>
        <v>240</v>
      </c>
      <c r="AM464" s="3">
        <f>(V464*Dati!$U$6+W464*Dati!$T$6+X464*Dati!$S$6+Y464*Dati!$R$6)+(Z464*Dati!$U$5+AA464*Dati!$T$5+AB464*Dati!$S$5+AC464*Dati!$R$5)+(AD464*Dati!$U$4+AE464*Dati!$T$4+AF464*Dati!$S$4+AG464*Dati!$R$4)+(AH464*Dati!$U$3+AI464*Dati!$T$3+AJ464*Dati!$S$3+AK464*Dati!$R$3)</f>
        <v>91380</v>
      </c>
      <c r="AN464" s="34">
        <f t="shared" si="299"/>
        <v>1</v>
      </c>
      <c r="AO464" s="34">
        <f t="shared" si="300"/>
        <v>0</v>
      </c>
      <c r="AP464" s="34">
        <f t="shared" si="301"/>
        <v>0</v>
      </c>
      <c r="AQ464" s="34">
        <f t="shared" si="302"/>
        <v>0</v>
      </c>
      <c r="AR464" s="6">
        <f>AN464*Dati!$B$21+AO464*Dati!$B$22+AP464*Dati!$B$23+AQ464*Dati!$B$24</f>
        <v>2000</v>
      </c>
    </row>
    <row r="465" spans="1:44" x14ac:dyDescent="0.25">
      <c r="A465" s="49"/>
      <c r="B465" s="11">
        <f t="shared" si="314"/>
        <v>463</v>
      </c>
      <c r="C465" s="3">
        <f t="shared" si="315"/>
        <v>11127188.433333414</v>
      </c>
      <c r="D465" s="3">
        <f t="shared" si="316"/>
        <v>41380</v>
      </c>
      <c r="E465" s="3">
        <f>IF(D465&gt;0,(IF(D465&lt;Dati!$B$46,D465*Dati!$B$47,Dati!$B$46*Dati!$B$47)+IF(IF(D465-Dati!$B$46&gt;0,D465-Dati!$B$46,0)&lt;(Dati!$C$46-Dati!$B$46),IF(D465-Dati!$B$46&gt;0,D465-Dati!$B$46,0)*Dati!$C$47,(Dati!$C$46-Dati!$B$46)*Dati!$C$47)+IF(IF(D465-Dati!$C$46&gt;0,D465-Dati!$C$46,0)&lt;(Dati!$D$46-Dati!$C$46),IF(D465-Dati!$C$46&gt;0,D465-Dati!$C$46,0)*Dati!$D$47,(Dati!$D$46-Dati!$C$46)*Dati!$D$47)+IF(IF(D465-Dati!$D$46&gt;0,D465-Dati!$D$46,0)&lt;(Dati!$E$46-Dati!$D$46),IF(D465-Dati!$D$46&gt;0,D465-Dati!$D$46,0)*Dati!$E$47,(Dati!$E$46-Dati!$D$46)*Dati!$E$47)+IF(D465-Dati!$E$46&gt;0,D465-Dati!$E$46,0)*Dati!$F$47),0)</f>
        <v>17224.233333333334</v>
      </c>
      <c r="F465" s="3">
        <f t="shared" si="309"/>
        <v>24155.766666666666</v>
      </c>
      <c r="G465" s="39">
        <f t="shared" ref="G465:J465" si="342">G464</f>
        <v>1</v>
      </c>
      <c r="H465" s="39">
        <f t="shared" si="342"/>
        <v>0</v>
      </c>
      <c r="I465" s="39">
        <f t="shared" si="342"/>
        <v>0</v>
      </c>
      <c r="J465" s="39">
        <f t="shared" si="342"/>
        <v>0</v>
      </c>
      <c r="K465" s="37">
        <f>G465*Dati!$F$9+H465*Dati!$F$10+I465*Dati!$F$11+Simulazione!J465*Dati!$F$12</f>
        <v>450</v>
      </c>
      <c r="L465" s="37">
        <f>G465*Dati!$H$9+H465*Dati!$H$10+I465*Dati!$H$11+Simulazione!J465*Dati!$H$12</f>
        <v>1</v>
      </c>
      <c r="M465" s="9">
        <f>G465*Dati!$E$9+H465*Dati!$E$10+I465*Dati!$E$11+Simulazione!J465*Dati!$E$12</f>
        <v>8000</v>
      </c>
      <c r="N465" s="9">
        <f>IF(G465-G464=0,0,(G465-G464)*Dati!$J$9)+IF(H465-H464=0,0,(H465-H464)*Dati!$J$10)+IF(I465-I464=0,0,(I465-I464)*Dati!$J$11)+IF(J465-J464=0,0,(J465-J464)*Dati!$J$12)</f>
        <v>0</v>
      </c>
      <c r="O465" s="34">
        <f t="shared" ref="O465:R465" si="343">O464</f>
        <v>0</v>
      </c>
      <c r="P465" s="34">
        <f t="shared" si="343"/>
        <v>0</v>
      </c>
      <c r="Q465" s="34">
        <f t="shared" si="343"/>
        <v>0</v>
      </c>
      <c r="R465" s="34">
        <f t="shared" si="343"/>
        <v>1</v>
      </c>
      <c r="S465" s="40">
        <f t="shared" si="312"/>
        <v>1</v>
      </c>
      <c r="T465" s="43">
        <f t="shared" si="313"/>
        <v>1</v>
      </c>
      <c r="U465" s="3">
        <f>O465*Dati!$B$3+Simulazione!P465*Dati!$B$4+Simulazione!Q465*Dati!$B$5+Simulazione!R465*Dati!$B$6</f>
        <v>40000</v>
      </c>
      <c r="V465" s="35">
        <f>IF(R465*Dati!$Q$6&lt;K465,R465*Dati!$Q$6,K465)</f>
        <v>108</v>
      </c>
      <c r="W465" s="35">
        <f>IF(R465*Dati!$P$6+SUM(V465:V465)&lt;K465,R465*Dati!$P$6,K465-SUM(V465:V465))</f>
        <v>132</v>
      </c>
      <c r="X465" s="35">
        <f>IF(R465*Dati!$O$6+SUM(V465:W465)&lt;K465,R465*Dati!$O$6,K465-SUM(V465:W465))</f>
        <v>0</v>
      </c>
      <c r="Y465" s="35">
        <f>IF(R465*Dati!$N$6+SUM(V465:X465)&lt;K465,R465*Dati!$N$6,K465-SUM(V465:X465))</f>
        <v>0</v>
      </c>
      <c r="Z465" s="35">
        <f>IF($Q465*Dati!$Q$5+SUM(V465:Y465)&lt;$K465,$Q465*Dati!$Q$5,$K465-SUM(V465:Y465))</f>
        <v>0</v>
      </c>
      <c r="AA465" s="35">
        <f>IF($Q465*Dati!$P$5+SUM(V465:Z465)&lt;$K465,$Q465*Dati!$P$5,$K465-SUM(V465:Z465))</f>
        <v>0</v>
      </c>
      <c r="AB465" s="35">
        <f>IF($Q465*Dati!$O$5+SUM(V465:AA465)&lt;$K465,$Q465*Dati!$O$5,$K465-SUM(V465:AA465))</f>
        <v>0</v>
      </c>
      <c r="AC465" s="35">
        <f>IF($Q465*Dati!$N$5+SUM(V465:AB465)&lt;$K465,$Q465*Dati!$N$5,$K465-SUM(V465:AB465))</f>
        <v>0</v>
      </c>
      <c r="AD465" s="35">
        <f>IF($P465*Dati!$Q$4+SUM(V465:AC465)&lt;$K465,$P465*Dati!$Q$4,$K465-SUM(V465:AC465))</f>
        <v>0</v>
      </c>
      <c r="AE465" s="35">
        <f>IF($P465*Dati!$P$4+SUM(V465:AD465)&lt;$K465,$P465*Dati!$P$4,$K465-SUM(V465:AD465))</f>
        <v>0</v>
      </c>
      <c r="AF465" s="35">
        <f>IF($P465*Dati!$O$4+SUM(V465:AE465)&lt;$K465,$P465*Dati!$O$4,$K465-SUM(V465:AE465))</f>
        <v>0</v>
      </c>
      <c r="AG465" s="35">
        <f>IF($P465*Dati!$N$4+SUM(V465:AF465)&lt;$K465,$P465*Dati!$N$4,$K465-SUM(V465:AF465))</f>
        <v>0</v>
      </c>
      <c r="AH465" s="35">
        <f>IF($O465*Dati!$Q$3+SUM(V465:AG465)&lt;$K465,$O465*Dati!$Q$3,$K465-SUM(V465:AG465))</f>
        <v>0</v>
      </c>
      <c r="AI465" s="35">
        <f>IF($O465*Dati!$P$3+SUM(V465:AH465)&lt;$K465,$O465*Dati!$P$3,$K465-SUM(V465:AH465))</f>
        <v>0</v>
      </c>
      <c r="AJ465" s="35">
        <f>IF($O465*Dati!$O$3+SUM(V465:AI465)&lt;$K465,$O465*Dati!$O$3,$K465-SUM(V465:AI465))</f>
        <v>0</v>
      </c>
      <c r="AK465" s="35">
        <f>IF($O465*Dati!$N$3+SUM(V465:AJ465)&lt;$K465,$O465*Dati!$N$3,$K465-SUM(V465:AJ465))</f>
        <v>0</v>
      </c>
      <c r="AL465" s="35">
        <f t="shared" si="298"/>
        <v>240</v>
      </c>
      <c r="AM465" s="3">
        <f>(V465*Dati!$U$6+W465*Dati!$T$6+X465*Dati!$S$6+Y465*Dati!$R$6)+(Z465*Dati!$U$5+AA465*Dati!$T$5+AB465*Dati!$S$5+AC465*Dati!$R$5)+(AD465*Dati!$U$4+AE465*Dati!$T$4+AF465*Dati!$S$4+AG465*Dati!$R$4)+(AH465*Dati!$U$3+AI465*Dati!$T$3+AJ465*Dati!$S$3+AK465*Dati!$R$3)</f>
        <v>91380</v>
      </c>
      <c r="AN465" s="34">
        <f t="shared" si="299"/>
        <v>1</v>
      </c>
      <c r="AO465" s="34">
        <f t="shared" si="300"/>
        <v>0</v>
      </c>
      <c r="AP465" s="34">
        <f t="shared" si="301"/>
        <v>0</v>
      </c>
      <c r="AQ465" s="34">
        <f t="shared" si="302"/>
        <v>0</v>
      </c>
      <c r="AR465" s="6">
        <f>AN465*Dati!$B$21+AO465*Dati!$B$22+AP465*Dati!$B$23+AQ465*Dati!$B$24</f>
        <v>2000</v>
      </c>
    </row>
    <row r="466" spans="1:44" x14ac:dyDescent="0.25">
      <c r="A466" s="49"/>
      <c r="B466" s="11">
        <f t="shared" si="314"/>
        <v>464</v>
      </c>
      <c r="C466" s="3">
        <f t="shared" si="315"/>
        <v>11151344.200000081</v>
      </c>
      <c r="D466" s="3">
        <f t="shared" si="316"/>
        <v>41380</v>
      </c>
      <c r="E466" s="3">
        <f>IF(D466&gt;0,(IF(D466&lt;Dati!$B$46,D466*Dati!$B$47,Dati!$B$46*Dati!$B$47)+IF(IF(D466-Dati!$B$46&gt;0,D466-Dati!$B$46,0)&lt;(Dati!$C$46-Dati!$B$46),IF(D466-Dati!$B$46&gt;0,D466-Dati!$B$46,0)*Dati!$C$47,(Dati!$C$46-Dati!$B$46)*Dati!$C$47)+IF(IF(D466-Dati!$C$46&gt;0,D466-Dati!$C$46,0)&lt;(Dati!$D$46-Dati!$C$46),IF(D466-Dati!$C$46&gt;0,D466-Dati!$C$46,0)*Dati!$D$47,(Dati!$D$46-Dati!$C$46)*Dati!$D$47)+IF(IF(D466-Dati!$D$46&gt;0,D466-Dati!$D$46,0)&lt;(Dati!$E$46-Dati!$D$46),IF(D466-Dati!$D$46&gt;0,D466-Dati!$D$46,0)*Dati!$E$47,(Dati!$E$46-Dati!$D$46)*Dati!$E$47)+IF(D466-Dati!$E$46&gt;0,D466-Dati!$E$46,0)*Dati!$F$47),0)</f>
        <v>17224.233333333334</v>
      </c>
      <c r="F466" s="3">
        <f t="shared" si="309"/>
        <v>24155.766666666666</v>
      </c>
      <c r="G466" s="39">
        <f t="shared" ref="G466:J466" si="344">G465</f>
        <v>1</v>
      </c>
      <c r="H466" s="39">
        <f t="shared" si="344"/>
        <v>0</v>
      </c>
      <c r="I466" s="39">
        <f t="shared" si="344"/>
        <v>0</v>
      </c>
      <c r="J466" s="39">
        <f t="shared" si="344"/>
        <v>0</v>
      </c>
      <c r="K466" s="37">
        <f>G466*Dati!$F$9+H466*Dati!$F$10+I466*Dati!$F$11+Simulazione!J466*Dati!$F$12</f>
        <v>450</v>
      </c>
      <c r="L466" s="37">
        <f>G466*Dati!$H$9+H466*Dati!$H$10+I466*Dati!$H$11+Simulazione!J466*Dati!$H$12</f>
        <v>1</v>
      </c>
      <c r="M466" s="9">
        <f>G466*Dati!$E$9+H466*Dati!$E$10+I466*Dati!$E$11+Simulazione!J466*Dati!$E$12</f>
        <v>8000</v>
      </c>
      <c r="N466" s="9">
        <f>IF(G466-G465=0,0,(G466-G465)*Dati!$J$9)+IF(H466-H465=0,0,(H466-H465)*Dati!$J$10)+IF(I466-I465=0,0,(I466-I465)*Dati!$J$11)+IF(J466-J465=0,0,(J466-J465)*Dati!$J$12)</f>
        <v>0</v>
      </c>
      <c r="O466" s="34">
        <f t="shared" ref="O466:R466" si="345">O465</f>
        <v>0</v>
      </c>
      <c r="P466" s="34">
        <f t="shared" si="345"/>
        <v>0</v>
      </c>
      <c r="Q466" s="34">
        <f t="shared" si="345"/>
        <v>0</v>
      </c>
      <c r="R466" s="34">
        <f t="shared" si="345"/>
        <v>1</v>
      </c>
      <c r="S466" s="40">
        <f t="shared" si="312"/>
        <v>1</v>
      </c>
      <c r="T466" s="43">
        <f t="shared" si="313"/>
        <v>1</v>
      </c>
      <c r="U466" s="3">
        <f>O466*Dati!$B$3+Simulazione!P466*Dati!$B$4+Simulazione!Q466*Dati!$B$5+Simulazione!R466*Dati!$B$6</f>
        <v>40000</v>
      </c>
      <c r="V466" s="35">
        <f>IF(R466*Dati!$Q$6&lt;K466,R466*Dati!$Q$6,K466)</f>
        <v>108</v>
      </c>
      <c r="W466" s="35">
        <f>IF(R466*Dati!$P$6+SUM(V466:V466)&lt;K466,R466*Dati!$P$6,K466-SUM(V466:V466))</f>
        <v>132</v>
      </c>
      <c r="X466" s="35">
        <f>IF(R466*Dati!$O$6+SUM(V466:W466)&lt;K466,R466*Dati!$O$6,K466-SUM(V466:W466))</f>
        <v>0</v>
      </c>
      <c r="Y466" s="35">
        <f>IF(R466*Dati!$N$6+SUM(V466:X466)&lt;K466,R466*Dati!$N$6,K466-SUM(V466:X466))</f>
        <v>0</v>
      </c>
      <c r="Z466" s="35">
        <f>IF($Q466*Dati!$Q$5+SUM(V466:Y466)&lt;$K466,$Q466*Dati!$Q$5,$K466-SUM(V466:Y466))</f>
        <v>0</v>
      </c>
      <c r="AA466" s="35">
        <f>IF($Q466*Dati!$P$5+SUM(V466:Z466)&lt;$K466,$Q466*Dati!$P$5,$K466-SUM(V466:Z466))</f>
        <v>0</v>
      </c>
      <c r="AB466" s="35">
        <f>IF($Q466*Dati!$O$5+SUM(V466:AA466)&lt;$K466,$Q466*Dati!$O$5,$K466-SUM(V466:AA466))</f>
        <v>0</v>
      </c>
      <c r="AC466" s="35">
        <f>IF($Q466*Dati!$N$5+SUM(V466:AB466)&lt;$K466,$Q466*Dati!$N$5,$K466-SUM(V466:AB466))</f>
        <v>0</v>
      </c>
      <c r="AD466" s="35">
        <f>IF($P466*Dati!$Q$4+SUM(V466:AC466)&lt;$K466,$P466*Dati!$Q$4,$K466-SUM(V466:AC466))</f>
        <v>0</v>
      </c>
      <c r="AE466" s="35">
        <f>IF($P466*Dati!$P$4+SUM(V466:AD466)&lt;$K466,$P466*Dati!$P$4,$K466-SUM(V466:AD466))</f>
        <v>0</v>
      </c>
      <c r="AF466" s="35">
        <f>IF($P466*Dati!$O$4+SUM(V466:AE466)&lt;$K466,$P466*Dati!$O$4,$K466-SUM(V466:AE466))</f>
        <v>0</v>
      </c>
      <c r="AG466" s="35">
        <f>IF($P466*Dati!$N$4+SUM(V466:AF466)&lt;$K466,$P466*Dati!$N$4,$K466-SUM(V466:AF466))</f>
        <v>0</v>
      </c>
      <c r="AH466" s="35">
        <f>IF($O466*Dati!$Q$3+SUM(V466:AG466)&lt;$K466,$O466*Dati!$Q$3,$K466-SUM(V466:AG466))</f>
        <v>0</v>
      </c>
      <c r="AI466" s="35">
        <f>IF($O466*Dati!$P$3+SUM(V466:AH466)&lt;$K466,$O466*Dati!$P$3,$K466-SUM(V466:AH466))</f>
        <v>0</v>
      </c>
      <c r="AJ466" s="35">
        <f>IF($O466*Dati!$O$3+SUM(V466:AI466)&lt;$K466,$O466*Dati!$O$3,$K466-SUM(V466:AI466))</f>
        <v>0</v>
      </c>
      <c r="AK466" s="35">
        <f>IF($O466*Dati!$N$3+SUM(V466:AJ466)&lt;$K466,$O466*Dati!$N$3,$K466-SUM(V466:AJ466))</f>
        <v>0</v>
      </c>
      <c r="AL466" s="35">
        <f t="shared" si="298"/>
        <v>240</v>
      </c>
      <c r="AM466" s="3">
        <f>(V466*Dati!$U$6+W466*Dati!$T$6+X466*Dati!$S$6+Y466*Dati!$R$6)+(Z466*Dati!$U$5+AA466*Dati!$T$5+AB466*Dati!$S$5+AC466*Dati!$R$5)+(AD466*Dati!$U$4+AE466*Dati!$T$4+AF466*Dati!$S$4+AG466*Dati!$R$4)+(AH466*Dati!$U$3+AI466*Dati!$T$3+AJ466*Dati!$S$3+AK466*Dati!$R$3)</f>
        <v>91380</v>
      </c>
      <c r="AN466" s="34">
        <f t="shared" si="299"/>
        <v>1</v>
      </c>
      <c r="AO466" s="34">
        <f t="shared" si="300"/>
        <v>0</v>
      </c>
      <c r="AP466" s="34">
        <f t="shared" si="301"/>
        <v>0</v>
      </c>
      <c r="AQ466" s="34">
        <f t="shared" si="302"/>
        <v>0</v>
      </c>
      <c r="AR466" s="6">
        <f>AN466*Dati!$B$21+AO466*Dati!$B$22+AP466*Dati!$B$23+AQ466*Dati!$B$24</f>
        <v>2000</v>
      </c>
    </row>
    <row r="467" spans="1:44" x14ac:dyDescent="0.25">
      <c r="A467" s="49"/>
      <c r="B467" s="11">
        <f t="shared" si="314"/>
        <v>465</v>
      </c>
      <c r="C467" s="3">
        <f t="shared" si="315"/>
        <v>11175499.966666749</v>
      </c>
      <c r="D467" s="3">
        <f t="shared" si="316"/>
        <v>41380</v>
      </c>
      <c r="E467" s="3">
        <f>IF(D467&gt;0,(IF(D467&lt;Dati!$B$46,D467*Dati!$B$47,Dati!$B$46*Dati!$B$47)+IF(IF(D467-Dati!$B$46&gt;0,D467-Dati!$B$46,0)&lt;(Dati!$C$46-Dati!$B$46),IF(D467-Dati!$B$46&gt;0,D467-Dati!$B$46,0)*Dati!$C$47,(Dati!$C$46-Dati!$B$46)*Dati!$C$47)+IF(IF(D467-Dati!$C$46&gt;0,D467-Dati!$C$46,0)&lt;(Dati!$D$46-Dati!$C$46),IF(D467-Dati!$C$46&gt;0,D467-Dati!$C$46,0)*Dati!$D$47,(Dati!$D$46-Dati!$C$46)*Dati!$D$47)+IF(IF(D467-Dati!$D$46&gt;0,D467-Dati!$D$46,0)&lt;(Dati!$E$46-Dati!$D$46),IF(D467-Dati!$D$46&gt;0,D467-Dati!$D$46,0)*Dati!$E$47,(Dati!$E$46-Dati!$D$46)*Dati!$E$47)+IF(D467-Dati!$E$46&gt;0,D467-Dati!$E$46,0)*Dati!$F$47),0)</f>
        <v>17224.233333333334</v>
      </c>
      <c r="F467" s="3">
        <f t="shared" si="309"/>
        <v>24155.766666666666</v>
      </c>
      <c r="G467" s="39">
        <f t="shared" ref="G467:J467" si="346">G466</f>
        <v>1</v>
      </c>
      <c r="H467" s="39">
        <f t="shared" si="346"/>
        <v>0</v>
      </c>
      <c r="I467" s="39">
        <f t="shared" si="346"/>
        <v>0</v>
      </c>
      <c r="J467" s="39">
        <f t="shared" si="346"/>
        <v>0</v>
      </c>
      <c r="K467" s="37">
        <f>G467*Dati!$F$9+H467*Dati!$F$10+I467*Dati!$F$11+Simulazione!J467*Dati!$F$12</f>
        <v>450</v>
      </c>
      <c r="L467" s="37">
        <f>G467*Dati!$H$9+H467*Dati!$H$10+I467*Dati!$H$11+Simulazione!J467*Dati!$H$12</f>
        <v>1</v>
      </c>
      <c r="M467" s="9">
        <f>G467*Dati!$E$9+H467*Dati!$E$10+I467*Dati!$E$11+Simulazione!J467*Dati!$E$12</f>
        <v>8000</v>
      </c>
      <c r="N467" s="9">
        <f>IF(G467-G466=0,0,(G467-G466)*Dati!$J$9)+IF(H467-H466=0,0,(H467-H466)*Dati!$J$10)+IF(I467-I466=0,0,(I467-I466)*Dati!$J$11)+IF(J467-J466=0,0,(J467-J466)*Dati!$J$12)</f>
        <v>0</v>
      </c>
      <c r="O467" s="34">
        <f t="shared" ref="O467:R467" si="347">O466</f>
        <v>0</v>
      </c>
      <c r="P467" s="34">
        <f t="shared" si="347"/>
        <v>0</v>
      </c>
      <c r="Q467" s="34">
        <f t="shared" si="347"/>
        <v>0</v>
      </c>
      <c r="R467" s="34">
        <f t="shared" si="347"/>
        <v>1</v>
      </c>
      <c r="S467" s="40">
        <f t="shared" si="312"/>
        <v>1</v>
      </c>
      <c r="T467" s="43">
        <f t="shared" si="313"/>
        <v>1</v>
      </c>
      <c r="U467" s="3">
        <f>O467*Dati!$B$3+Simulazione!P467*Dati!$B$4+Simulazione!Q467*Dati!$B$5+Simulazione!R467*Dati!$B$6</f>
        <v>40000</v>
      </c>
      <c r="V467" s="35">
        <f>IF(R467*Dati!$Q$6&lt;K467,R467*Dati!$Q$6,K467)</f>
        <v>108</v>
      </c>
      <c r="W467" s="35">
        <f>IF(R467*Dati!$P$6+SUM(V467:V467)&lt;K467,R467*Dati!$P$6,K467-SUM(V467:V467))</f>
        <v>132</v>
      </c>
      <c r="X467" s="35">
        <f>IF(R467*Dati!$O$6+SUM(V467:W467)&lt;K467,R467*Dati!$O$6,K467-SUM(V467:W467))</f>
        <v>0</v>
      </c>
      <c r="Y467" s="35">
        <f>IF(R467*Dati!$N$6+SUM(V467:X467)&lt;K467,R467*Dati!$N$6,K467-SUM(V467:X467))</f>
        <v>0</v>
      </c>
      <c r="Z467" s="35">
        <f>IF($Q467*Dati!$Q$5+SUM(V467:Y467)&lt;$K467,$Q467*Dati!$Q$5,$K467-SUM(V467:Y467))</f>
        <v>0</v>
      </c>
      <c r="AA467" s="35">
        <f>IF($Q467*Dati!$P$5+SUM(V467:Z467)&lt;$K467,$Q467*Dati!$P$5,$K467-SUM(V467:Z467))</f>
        <v>0</v>
      </c>
      <c r="AB467" s="35">
        <f>IF($Q467*Dati!$O$5+SUM(V467:AA467)&lt;$K467,$Q467*Dati!$O$5,$K467-SUM(V467:AA467))</f>
        <v>0</v>
      </c>
      <c r="AC467" s="35">
        <f>IF($Q467*Dati!$N$5+SUM(V467:AB467)&lt;$K467,$Q467*Dati!$N$5,$K467-SUM(V467:AB467))</f>
        <v>0</v>
      </c>
      <c r="AD467" s="35">
        <f>IF($P467*Dati!$Q$4+SUM(V467:AC467)&lt;$K467,$P467*Dati!$Q$4,$K467-SUM(V467:AC467))</f>
        <v>0</v>
      </c>
      <c r="AE467" s="35">
        <f>IF($P467*Dati!$P$4+SUM(V467:AD467)&lt;$K467,$P467*Dati!$P$4,$K467-SUM(V467:AD467))</f>
        <v>0</v>
      </c>
      <c r="AF467" s="35">
        <f>IF($P467*Dati!$O$4+SUM(V467:AE467)&lt;$K467,$P467*Dati!$O$4,$K467-SUM(V467:AE467))</f>
        <v>0</v>
      </c>
      <c r="AG467" s="35">
        <f>IF($P467*Dati!$N$4+SUM(V467:AF467)&lt;$K467,$P467*Dati!$N$4,$K467-SUM(V467:AF467))</f>
        <v>0</v>
      </c>
      <c r="AH467" s="35">
        <f>IF($O467*Dati!$Q$3+SUM(V467:AG467)&lt;$K467,$O467*Dati!$Q$3,$K467-SUM(V467:AG467))</f>
        <v>0</v>
      </c>
      <c r="AI467" s="35">
        <f>IF($O467*Dati!$P$3+SUM(V467:AH467)&lt;$K467,$O467*Dati!$P$3,$K467-SUM(V467:AH467))</f>
        <v>0</v>
      </c>
      <c r="AJ467" s="35">
        <f>IF($O467*Dati!$O$3+SUM(V467:AI467)&lt;$K467,$O467*Dati!$O$3,$K467-SUM(V467:AI467))</f>
        <v>0</v>
      </c>
      <c r="AK467" s="35">
        <f>IF($O467*Dati!$N$3+SUM(V467:AJ467)&lt;$K467,$O467*Dati!$N$3,$K467-SUM(V467:AJ467))</f>
        <v>0</v>
      </c>
      <c r="AL467" s="35">
        <f t="shared" si="298"/>
        <v>240</v>
      </c>
      <c r="AM467" s="3">
        <f>(V467*Dati!$U$6+W467*Dati!$T$6+X467*Dati!$S$6+Y467*Dati!$R$6)+(Z467*Dati!$U$5+AA467*Dati!$T$5+AB467*Dati!$S$5+AC467*Dati!$R$5)+(AD467*Dati!$U$4+AE467*Dati!$T$4+AF467*Dati!$S$4+AG467*Dati!$R$4)+(AH467*Dati!$U$3+AI467*Dati!$T$3+AJ467*Dati!$S$3+AK467*Dati!$R$3)</f>
        <v>91380</v>
      </c>
      <c r="AN467" s="34">
        <f t="shared" si="299"/>
        <v>1</v>
      </c>
      <c r="AO467" s="34">
        <f t="shared" si="300"/>
        <v>0</v>
      </c>
      <c r="AP467" s="34">
        <f t="shared" si="301"/>
        <v>0</v>
      </c>
      <c r="AQ467" s="34">
        <f t="shared" si="302"/>
        <v>0</v>
      </c>
      <c r="AR467" s="6">
        <f>AN467*Dati!$B$21+AO467*Dati!$B$22+AP467*Dati!$B$23+AQ467*Dati!$B$24</f>
        <v>2000</v>
      </c>
    </row>
    <row r="468" spans="1:44" x14ac:dyDescent="0.25">
      <c r="A468" s="49"/>
      <c r="B468" s="11">
        <f t="shared" si="314"/>
        <v>466</v>
      </c>
      <c r="C468" s="3">
        <f t="shared" si="315"/>
        <v>11199655.733333416</v>
      </c>
      <c r="D468" s="3">
        <f t="shared" si="316"/>
        <v>41380</v>
      </c>
      <c r="E468" s="3">
        <f>IF(D468&gt;0,(IF(D468&lt;Dati!$B$46,D468*Dati!$B$47,Dati!$B$46*Dati!$B$47)+IF(IF(D468-Dati!$B$46&gt;0,D468-Dati!$B$46,0)&lt;(Dati!$C$46-Dati!$B$46),IF(D468-Dati!$B$46&gt;0,D468-Dati!$B$46,0)*Dati!$C$47,(Dati!$C$46-Dati!$B$46)*Dati!$C$47)+IF(IF(D468-Dati!$C$46&gt;0,D468-Dati!$C$46,0)&lt;(Dati!$D$46-Dati!$C$46),IF(D468-Dati!$C$46&gt;0,D468-Dati!$C$46,0)*Dati!$D$47,(Dati!$D$46-Dati!$C$46)*Dati!$D$47)+IF(IF(D468-Dati!$D$46&gt;0,D468-Dati!$D$46,0)&lt;(Dati!$E$46-Dati!$D$46),IF(D468-Dati!$D$46&gt;0,D468-Dati!$D$46,0)*Dati!$E$47,(Dati!$E$46-Dati!$D$46)*Dati!$E$47)+IF(D468-Dati!$E$46&gt;0,D468-Dati!$E$46,0)*Dati!$F$47),0)</f>
        <v>17224.233333333334</v>
      </c>
      <c r="F468" s="3">
        <f t="shared" si="309"/>
        <v>24155.766666666666</v>
      </c>
      <c r="G468" s="39">
        <f t="shared" ref="G468:J468" si="348">G467</f>
        <v>1</v>
      </c>
      <c r="H468" s="39">
        <f t="shared" si="348"/>
        <v>0</v>
      </c>
      <c r="I468" s="39">
        <f t="shared" si="348"/>
        <v>0</v>
      </c>
      <c r="J468" s="39">
        <f t="shared" si="348"/>
        <v>0</v>
      </c>
      <c r="K468" s="37">
        <f>G468*Dati!$F$9+H468*Dati!$F$10+I468*Dati!$F$11+Simulazione!J468*Dati!$F$12</f>
        <v>450</v>
      </c>
      <c r="L468" s="37">
        <f>G468*Dati!$H$9+H468*Dati!$H$10+I468*Dati!$H$11+Simulazione!J468*Dati!$H$12</f>
        <v>1</v>
      </c>
      <c r="M468" s="9">
        <f>G468*Dati!$E$9+H468*Dati!$E$10+I468*Dati!$E$11+Simulazione!J468*Dati!$E$12</f>
        <v>8000</v>
      </c>
      <c r="N468" s="9">
        <f>IF(G468-G467=0,0,(G468-G467)*Dati!$J$9)+IF(H468-H467=0,0,(H468-H467)*Dati!$J$10)+IF(I468-I467=0,0,(I468-I467)*Dati!$J$11)+IF(J468-J467=0,0,(J468-J467)*Dati!$J$12)</f>
        <v>0</v>
      </c>
      <c r="O468" s="34">
        <f t="shared" ref="O468:R468" si="349">O467</f>
        <v>0</v>
      </c>
      <c r="P468" s="34">
        <f t="shared" si="349"/>
        <v>0</v>
      </c>
      <c r="Q468" s="34">
        <f t="shared" si="349"/>
        <v>0</v>
      </c>
      <c r="R468" s="34">
        <f t="shared" si="349"/>
        <v>1</v>
      </c>
      <c r="S468" s="40">
        <f t="shared" si="312"/>
        <v>1</v>
      </c>
      <c r="T468" s="43">
        <f t="shared" si="313"/>
        <v>1</v>
      </c>
      <c r="U468" s="3">
        <f>O468*Dati!$B$3+Simulazione!P468*Dati!$B$4+Simulazione!Q468*Dati!$B$5+Simulazione!R468*Dati!$B$6</f>
        <v>40000</v>
      </c>
      <c r="V468" s="35">
        <f>IF(R468*Dati!$Q$6&lt;K468,R468*Dati!$Q$6,K468)</f>
        <v>108</v>
      </c>
      <c r="W468" s="35">
        <f>IF(R468*Dati!$P$6+SUM(V468:V468)&lt;K468,R468*Dati!$P$6,K468-SUM(V468:V468))</f>
        <v>132</v>
      </c>
      <c r="X468" s="35">
        <f>IF(R468*Dati!$O$6+SUM(V468:W468)&lt;K468,R468*Dati!$O$6,K468-SUM(V468:W468))</f>
        <v>0</v>
      </c>
      <c r="Y468" s="35">
        <f>IF(R468*Dati!$N$6+SUM(V468:X468)&lt;K468,R468*Dati!$N$6,K468-SUM(V468:X468))</f>
        <v>0</v>
      </c>
      <c r="Z468" s="35">
        <f>IF($Q468*Dati!$Q$5+SUM(V468:Y468)&lt;$K468,$Q468*Dati!$Q$5,$K468-SUM(V468:Y468))</f>
        <v>0</v>
      </c>
      <c r="AA468" s="35">
        <f>IF($Q468*Dati!$P$5+SUM(V468:Z468)&lt;$K468,$Q468*Dati!$P$5,$K468-SUM(V468:Z468))</f>
        <v>0</v>
      </c>
      <c r="AB468" s="35">
        <f>IF($Q468*Dati!$O$5+SUM(V468:AA468)&lt;$K468,$Q468*Dati!$O$5,$K468-SUM(V468:AA468))</f>
        <v>0</v>
      </c>
      <c r="AC468" s="35">
        <f>IF($Q468*Dati!$N$5+SUM(V468:AB468)&lt;$K468,$Q468*Dati!$N$5,$K468-SUM(V468:AB468))</f>
        <v>0</v>
      </c>
      <c r="AD468" s="35">
        <f>IF($P468*Dati!$Q$4+SUM(V468:AC468)&lt;$K468,$P468*Dati!$Q$4,$K468-SUM(V468:AC468))</f>
        <v>0</v>
      </c>
      <c r="AE468" s="35">
        <f>IF($P468*Dati!$P$4+SUM(V468:AD468)&lt;$K468,$P468*Dati!$P$4,$K468-SUM(V468:AD468))</f>
        <v>0</v>
      </c>
      <c r="AF468" s="35">
        <f>IF($P468*Dati!$O$4+SUM(V468:AE468)&lt;$K468,$P468*Dati!$O$4,$K468-SUM(V468:AE468))</f>
        <v>0</v>
      </c>
      <c r="AG468" s="35">
        <f>IF($P468*Dati!$N$4+SUM(V468:AF468)&lt;$K468,$P468*Dati!$N$4,$K468-SUM(V468:AF468))</f>
        <v>0</v>
      </c>
      <c r="AH468" s="35">
        <f>IF($O468*Dati!$Q$3+SUM(V468:AG468)&lt;$K468,$O468*Dati!$Q$3,$K468-SUM(V468:AG468))</f>
        <v>0</v>
      </c>
      <c r="AI468" s="35">
        <f>IF($O468*Dati!$P$3+SUM(V468:AH468)&lt;$K468,$O468*Dati!$P$3,$K468-SUM(V468:AH468))</f>
        <v>0</v>
      </c>
      <c r="AJ468" s="35">
        <f>IF($O468*Dati!$O$3+SUM(V468:AI468)&lt;$K468,$O468*Dati!$O$3,$K468-SUM(V468:AI468))</f>
        <v>0</v>
      </c>
      <c r="AK468" s="35">
        <f>IF($O468*Dati!$N$3+SUM(V468:AJ468)&lt;$K468,$O468*Dati!$N$3,$K468-SUM(V468:AJ468))</f>
        <v>0</v>
      </c>
      <c r="AL468" s="35">
        <f t="shared" si="298"/>
        <v>240</v>
      </c>
      <c r="AM468" s="3">
        <f>(V468*Dati!$U$6+W468*Dati!$T$6+X468*Dati!$S$6+Y468*Dati!$R$6)+(Z468*Dati!$U$5+AA468*Dati!$T$5+AB468*Dati!$S$5+AC468*Dati!$R$5)+(AD468*Dati!$U$4+AE468*Dati!$T$4+AF468*Dati!$S$4+AG468*Dati!$R$4)+(AH468*Dati!$U$3+AI468*Dati!$T$3+AJ468*Dati!$S$3+AK468*Dati!$R$3)</f>
        <v>91380</v>
      </c>
      <c r="AN468" s="34">
        <f t="shared" si="299"/>
        <v>1</v>
      </c>
      <c r="AO468" s="34">
        <f t="shared" si="300"/>
        <v>0</v>
      </c>
      <c r="AP468" s="34">
        <f t="shared" si="301"/>
        <v>0</v>
      </c>
      <c r="AQ468" s="34">
        <f t="shared" si="302"/>
        <v>0</v>
      </c>
      <c r="AR468" s="6">
        <f>AN468*Dati!$B$21+AO468*Dati!$B$22+AP468*Dati!$B$23+AQ468*Dati!$B$24</f>
        <v>2000</v>
      </c>
    </row>
    <row r="469" spans="1:44" x14ac:dyDescent="0.25">
      <c r="A469" s="49"/>
      <c r="B469" s="11">
        <f t="shared" si="314"/>
        <v>467</v>
      </c>
      <c r="C469" s="3">
        <f t="shared" si="315"/>
        <v>11223811.500000084</v>
      </c>
      <c r="D469" s="3">
        <f t="shared" si="316"/>
        <v>41380</v>
      </c>
      <c r="E469" s="3">
        <f>IF(D469&gt;0,(IF(D469&lt;Dati!$B$46,D469*Dati!$B$47,Dati!$B$46*Dati!$B$47)+IF(IF(D469-Dati!$B$46&gt;0,D469-Dati!$B$46,0)&lt;(Dati!$C$46-Dati!$B$46),IF(D469-Dati!$B$46&gt;0,D469-Dati!$B$46,0)*Dati!$C$47,(Dati!$C$46-Dati!$B$46)*Dati!$C$47)+IF(IF(D469-Dati!$C$46&gt;0,D469-Dati!$C$46,0)&lt;(Dati!$D$46-Dati!$C$46),IF(D469-Dati!$C$46&gt;0,D469-Dati!$C$46,0)*Dati!$D$47,(Dati!$D$46-Dati!$C$46)*Dati!$D$47)+IF(IF(D469-Dati!$D$46&gt;0,D469-Dati!$D$46,0)&lt;(Dati!$E$46-Dati!$D$46),IF(D469-Dati!$D$46&gt;0,D469-Dati!$D$46,0)*Dati!$E$47,(Dati!$E$46-Dati!$D$46)*Dati!$E$47)+IF(D469-Dati!$E$46&gt;0,D469-Dati!$E$46,0)*Dati!$F$47),0)</f>
        <v>17224.233333333334</v>
      </c>
      <c r="F469" s="3">
        <f t="shared" si="309"/>
        <v>24155.766666666666</v>
      </c>
      <c r="G469" s="39">
        <f t="shared" ref="G469:J469" si="350">G468</f>
        <v>1</v>
      </c>
      <c r="H469" s="39">
        <f t="shared" si="350"/>
        <v>0</v>
      </c>
      <c r="I469" s="39">
        <f t="shared" si="350"/>
        <v>0</v>
      </c>
      <c r="J469" s="39">
        <f t="shared" si="350"/>
        <v>0</v>
      </c>
      <c r="K469" s="37">
        <f>G469*Dati!$F$9+H469*Dati!$F$10+I469*Dati!$F$11+Simulazione!J469*Dati!$F$12</f>
        <v>450</v>
      </c>
      <c r="L469" s="37">
        <f>G469*Dati!$H$9+H469*Dati!$H$10+I469*Dati!$H$11+Simulazione!J469*Dati!$H$12</f>
        <v>1</v>
      </c>
      <c r="M469" s="9">
        <f>G469*Dati!$E$9+H469*Dati!$E$10+I469*Dati!$E$11+Simulazione!J469*Dati!$E$12</f>
        <v>8000</v>
      </c>
      <c r="N469" s="9">
        <f>IF(G469-G468=0,0,(G469-G468)*Dati!$J$9)+IF(H469-H468=0,0,(H469-H468)*Dati!$J$10)+IF(I469-I468=0,0,(I469-I468)*Dati!$J$11)+IF(J469-J468=0,0,(J469-J468)*Dati!$J$12)</f>
        <v>0</v>
      </c>
      <c r="O469" s="34">
        <f t="shared" ref="O469:R469" si="351">O468</f>
        <v>0</v>
      </c>
      <c r="P469" s="34">
        <f t="shared" si="351"/>
        <v>0</v>
      </c>
      <c r="Q469" s="34">
        <f t="shared" si="351"/>
        <v>0</v>
      </c>
      <c r="R469" s="34">
        <f t="shared" si="351"/>
        <v>1</v>
      </c>
      <c r="S469" s="40">
        <f t="shared" si="312"/>
        <v>1</v>
      </c>
      <c r="T469" s="43">
        <f t="shared" si="313"/>
        <v>1</v>
      </c>
      <c r="U469" s="3">
        <f>O469*Dati!$B$3+Simulazione!P469*Dati!$B$4+Simulazione!Q469*Dati!$B$5+Simulazione!R469*Dati!$B$6</f>
        <v>40000</v>
      </c>
      <c r="V469" s="35">
        <f>IF(R469*Dati!$Q$6&lt;K469,R469*Dati!$Q$6,K469)</f>
        <v>108</v>
      </c>
      <c r="W469" s="35">
        <f>IF(R469*Dati!$P$6+SUM(V469:V469)&lt;K469,R469*Dati!$P$6,K469-SUM(V469:V469))</f>
        <v>132</v>
      </c>
      <c r="X469" s="35">
        <f>IF(R469*Dati!$O$6+SUM(V469:W469)&lt;K469,R469*Dati!$O$6,K469-SUM(V469:W469))</f>
        <v>0</v>
      </c>
      <c r="Y469" s="35">
        <f>IF(R469*Dati!$N$6+SUM(V469:X469)&lt;K469,R469*Dati!$N$6,K469-SUM(V469:X469))</f>
        <v>0</v>
      </c>
      <c r="Z469" s="35">
        <f>IF($Q469*Dati!$Q$5+SUM(V469:Y469)&lt;$K469,$Q469*Dati!$Q$5,$K469-SUM(V469:Y469))</f>
        <v>0</v>
      </c>
      <c r="AA469" s="35">
        <f>IF($Q469*Dati!$P$5+SUM(V469:Z469)&lt;$K469,$Q469*Dati!$P$5,$K469-SUM(V469:Z469))</f>
        <v>0</v>
      </c>
      <c r="AB469" s="35">
        <f>IF($Q469*Dati!$O$5+SUM(V469:AA469)&lt;$K469,$Q469*Dati!$O$5,$K469-SUM(V469:AA469))</f>
        <v>0</v>
      </c>
      <c r="AC469" s="35">
        <f>IF($Q469*Dati!$N$5+SUM(V469:AB469)&lt;$K469,$Q469*Dati!$N$5,$K469-SUM(V469:AB469))</f>
        <v>0</v>
      </c>
      <c r="AD469" s="35">
        <f>IF($P469*Dati!$Q$4+SUM(V469:AC469)&lt;$K469,$P469*Dati!$Q$4,$K469-SUM(V469:AC469))</f>
        <v>0</v>
      </c>
      <c r="AE469" s="35">
        <f>IF($P469*Dati!$P$4+SUM(V469:AD469)&lt;$K469,$P469*Dati!$P$4,$K469-SUM(V469:AD469))</f>
        <v>0</v>
      </c>
      <c r="AF469" s="35">
        <f>IF($P469*Dati!$O$4+SUM(V469:AE469)&lt;$K469,$P469*Dati!$O$4,$K469-SUM(V469:AE469))</f>
        <v>0</v>
      </c>
      <c r="AG469" s="35">
        <f>IF($P469*Dati!$N$4+SUM(V469:AF469)&lt;$K469,$P469*Dati!$N$4,$K469-SUM(V469:AF469))</f>
        <v>0</v>
      </c>
      <c r="AH469" s="35">
        <f>IF($O469*Dati!$Q$3+SUM(V469:AG469)&lt;$K469,$O469*Dati!$Q$3,$K469-SUM(V469:AG469))</f>
        <v>0</v>
      </c>
      <c r="AI469" s="35">
        <f>IF($O469*Dati!$P$3+SUM(V469:AH469)&lt;$K469,$O469*Dati!$P$3,$K469-SUM(V469:AH469))</f>
        <v>0</v>
      </c>
      <c r="AJ469" s="35">
        <f>IF($O469*Dati!$O$3+SUM(V469:AI469)&lt;$K469,$O469*Dati!$O$3,$K469-SUM(V469:AI469))</f>
        <v>0</v>
      </c>
      <c r="AK469" s="35">
        <f>IF($O469*Dati!$N$3+SUM(V469:AJ469)&lt;$K469,$O469*Dati!$N$3,$K469-SUM(V469:AJ469))</f>
        <v>0</v>
      </c>
      <c r="AL469" s="35">
        <f t="shared" si="298"/>
        <v>240</v>
      </c>
      <c r="AM469" s="3">
        <f>(V469*Dati!$U$6+W469*Dati!$T$6+X469*Dati!$S$6+Y469*Dati!$R$6)+(Z469*Dati!$U$5+AA469*Dati!$T$5+AB469*Dati!$S$5+AC469*Dati!$R$5)+(AD469*Dati!$U$4+AE469*Dati!$T$4+AF469*Dati!$S$4+AG469*Dati!$R$4)+(AH469*Dati!$U$3+AI469*Dati!$T$3+AJ469*Dati!$S$3+AK469*Dati!$R$3)</f>
        <v>91380</v>
      </c>
      <c r="AN469" s="34">
        <f t="shared" si="299"/>
        <v>1</v>
      </c>
      <c r="AO469" s="34">
        <f t="shared" si="300"/>
        <v>0</v>
      </c>
      <c r="AP469" s="34">
        <f t="shared" si="301"/>
        <v>0</v>
      </c>
      <c r="AQ469" s="34">
        <f t="shared" si="302"/>
        <v>0</v>
      </c>
      <c r="AR469" s="6">
        <f>AN469*Dati!$B$21+AO469*Dati!$B$22+AP469*Dati!$B$23+AQ469*Dati!$B$24</f>
        <v>2000</v>
      </c>
    </row>
    <row r="470" spans="1:44" x14ac:dyDescent="0.25">
      <c r="A470" s="50"/>
      <c r="B470" s="11">
        <f t="shared" si="314"/>
        <v>468</v>
      </c>
      <c r="C470" s="3">
        <f t="shared" si="315"/>
        <v>11247967.266666751</v>
      </c>
      <c r="D470" s="3">
        <f t="shared" si="316"/>
        <v>41380</v>
      </c>
      <c r="E470" s="3">
        <f>IF(D470&gt;0,(IF(D470&lt;Dati!$B$46,D470*Dati!$B$47,Dati!$B$46*Dati!$B$47)+IF(IF(D470-Dati!$B$46&gt;0,D470-Dati!$B$46,0)&lt;(Dati!$C$46-Dati!$B$46),IF(D470-Dati!$B$46&gt;0,D470-Dati!$B$46,0)*Dati!$C$47,(Dati!$C$46-Dati!$B$46)*Dati!$C$47)+IF(IF(D470-Dati!$C$46&gt;0,D470-Dati!$C$46,0)&lt;(Dati!$D$46-Dati!$C$46),IF(D470-Dati!$C$46&gt;0,D470-Dati!$C$46,0)*Dati!$D$47,(Dati!$D$46-Dati!$C$46)*Dati!$D$47)+IF(IF(D470-Dati!$D$46&gt;0,D470-Dati!$D$46,0)&lt;(Dati!$E$46-Dati!$D$46),IF(D470-Dati!$D$46&gt;0,D470-Dati!$D$46,0)*Dati!$E$47,(Dati!$E$46-Dati!$D$46)*Dati!$E$47)+IF(D470-Dati!$E$46&gt;0,D470-Dati!$E$46,0)*Dati!$F$47),0)</f>
        <v>17224.233333333334</v>
      </c>
      <c r="F470" s="3">
        <f t="shared" si="309"/>
        <v>24155.766666666666</v>
      </c>
      <c r="G470" s="39">
        <f t="shared" ref="G470:J470" si="352">G469</f>
        <v>1</v>
      </c>
      <c r="H470" s="39">
        <f t="shared" si="352"/>
        <v>0</v>
      </c>
      <c r="I470" s="39">
        <f t="shared" si="352"/>
        <v>0</v>
      </c>
      <c r="J470" s="39">
        <f t="shared" si="352"/>
        <v>0</v>
      </c>
      <c r="K470" s="37">
        <f>G470*Dati!$F$9+H470*Dati!$F$10+I470*Dati!$F$11+Simulazione!J470*Dati!$F$12</f>
        <v>450</v>
      </c>
      <c r="L470" s="37">
        <f>G470*Dati!$H$9+H470*Dati!$H$10+I470*Dati!$H$11+Simulazione!J470*Dati!$H$12</f>
        <v>1</v>
      </c>
      <c r="M470" s="9">
        <f>G470*Dati!$E$9+H470*Dati!$E$10+I470*Dati!$E$11+Simulazione!J470*Dati!$E$12</f>
        <v>8000</v>
      </c>
      <c r="N470" s="9">
        <f>IF(G470-G469=0,0,(G470-G469)*Dati!$J$9)+IF(H470-H469=0,0,(H470-H469)*Dati!$J$10)+IF(I470-I469=0,0,(I470-I469)*Dati!$J$11)+IF(J470-J469=0,0,(J470-J469)*Dati!$J$12)</f>
        <v>0</v>
      </c>
      <c r="O470" s="34">
        <f t="shared" ref="O470:R470" si="353">O469</f>
        <v>0</v>
      </c>
      <c r="P470" s="34">
        <f t="shared" si="353"/>
        <v>0</v>
      </c>
      <c r="Q470" s="34">
        <f t="shared" si="353"/>
        <v>0</v>
      </c>
      <c r="R470" s="34">
        <f t="shared" si="353"/>
        <v>1</v>
      </c>
      <c r="S470" s="40">
        <f t="shared" si="312"/>
        <v>1</v>
      </c>
      <c r="T470" s="43">
        <f t="shared" si="313"/>
        <v>1</v>
      </c>
      <c r="U470" s="3">
        <f>O470*Dati!$B$3+Simulazione!P470*Dati!$B$4+Simulazione!Q470*Dati!$B$5+Simulazione!R470*Dati!$B$6</f>
        <v>40000</v>
      </c>
      <c r="V470" s="35">
        <f>IF(R470*Dati!$Q$6&lt;K470,R470*Dati!$Q$6,K470)</f>
        <v>108</v>
      </c>
      <c r="W470" s="35">
        <f>IF(R470*Dati!$P$6+SUM(V470:V470)&lt;K470,R470*Dati!$P$6,K470-SUM(V470:V470))</f>
        <v>132</v>
      </c>
      <c r="X470" s="35">
        <f>IF(R470*Dati!$O$6+SUM(V470:W470)&lt;K470,R470*Dati!$O$6,K470-SUM(V470:W470))</f>
        <v>0</v>
      </c>
      <c r="Y470" s="35">
        <f>IF(R470*Dati!$N$6+SUM(V470:X470)&lt;K470,R470*Dati!$N$6,K470-SUM(V470:X470))</f>
        <v>0</v>
      </c>
      <c r="Z470" s="35">
        <f>IF($Q470*Dati!$Q$5+SUM(V470:Y470)&lt;$K470,$Q470*Dati!$Q$5,$K470-SUM(V470:Y470))</f>
        <v>0</v>
      </c>
      <c r="AA470" s="35">
        <f>IF($Q470*Dati!$P$5+SUM(V470:Z470)&lt;$K470,$Q470*Dati!$P$5,$K470-SUM(V470:Z470))</f>
        <v>0</v>
      </c>
      <c r="AB470" s="35">
        <f>IF($Q470*Dati!$O$5+SUM(V470:AA470)&lt;$K470,$Q470*Dati!$O$5,$K470-SUM(V470:AA470))</f>
        <v>0</v>
      </c>
      <c r="AC470" s="35">
        <f>IF($Q470*Dati!$N$5+SUM(V470:AB470)&lt;$K470,$Q470*Dati!$N$5,$K470-SUM(V470:AB470))</f>
        <v>0</v>
      </c>
      <c r="AD470" s="35">
        <f>IF($P470*Dati!$Q$4+SUM(V470:AC470)&lt;$K470,$P470*Dati!$Q$4,$K470-SUM(V470:AC470))</f>
        <v>0</v>
      </c>
      <c r="AE470" s="35">
        <f>IF($P470*Dati!$P$4+SUM(V470:AD470)&lt;$K470,$P470*Dati!$P$4,$K470-SUM(V470:AD470))</f>
        <v>0</v>
      </c>
      <c r="AF470" s="35">
        <f>IF($P470*Dati!$O$4+SUM(V470:AE470)&lt;$K470,$P470*Dati!$O$4,$K470-SUM(V470:AE470))</f>
        <v>0</v>
      </c>
      <c r="AG470" s="35">
        <f>IF($P470*Dati!$N$4+SUM(V470:AF470)&lt;$K470,$P470*Dati!$N$4,$K470-SUM(V470:AF470))</f>
        <v>0</v>
      </c>
      <c r="AH470" s="35">
        <f>IF($O470*Dati!$Q$3+SUM(V470:AG470)&lt;$K470,$O470*Dati!$Q$3,$K470-SUM(V470:AG470))</f>
        <v>0</v>
      </c>
      <c r="AI470" s="35">
        <f>IF($O470*Dati!$P$3+SUM(V470:AH470)&lt;$K470,$O470*Dati!$P$3,$K470-SUM(V470:AH470))</f>
        <v>0</v>
      </c>
      <c r="AJ470" s="35">
        <f>IF($O470*Dati!$O$3+SUM(V470:AI470)&lt;$K470,$O470*Dati!$O$3,$K470-SUM(V470:AI470))</f>
        <v>0</v>
      </c>
      <c r="AK470" s="35">
        <f>IF($O470*Dati!$N$3+SUM(V470:AJ470)&lt;$K470,$O470*Dati!$N$3,$K470-SUM(V470:AJ470))</f>
        <v>0</v>
      </c>
      <c r="AL470" s="35">
        <f t="shared" si="298"/>
        <v>240</v>
      </c>
      <c r="AM470" s="3">
        <f>(V470*Dati!$U$6+W470*Dati!$T$6+X470*Dati!$S$6+Y470*Dati!$R$6)+(Z470*Dati!$U$5+AA470*Dati!$T$5+AB470*Dati!$S$5+AC470*Dati!$R$5)+(AD470*Dati!$U$4+AE470*Dati!$T$4+AF470*Dati!$S$4+AG470*Dati!$R$4)+(AH470*Dati!$U$3+AI470*Dati!$T$3+AJ470*Dati!$S$3+AK470*Dati!$R$3)</f>
        <v>91380</v>
      </c>
      <c r="AN470" s="34">
        <f t="shared" si="299"/>
        <v>1</v>
      </c>
      <c r="AO470" s="34">
        <f t="shared" si="300"/>
        <v>0</v>
      </c>
      <c r="AP470" s="34">
        <f t="shared" si="301"/>
        <v>0</v>
      </c>
      <c r="AQ470" s="34">
        <f t="shared" si="302"/>
        <v>0</v>
      </c>
      <c r="AR470" s="6">
        <f>AN470*Dati!$B$21+AO470*Dati!$B$22+AP470*Dati!$B$23+AQ470*Dati!$B$24</f>
        <v>2000</v>
      </c>
    </row>
    <row r="471" spans="1:44" ht="15" customHeight="1" x14ac:dyDescent="0.25">
      <c r="A471" s="48">
        <f t="shared" ref="A471" si="354">A459+1</f>
        <v>40</v>
      </c>
      <c r="B471" s="11">
        <f t="shared" si="314"/>
        <v>469</v>
      </c>
      <c r="C471" s="3">
        <f t="shared" si="315"/>
        <v>11272123.033333419</v>
      </c>
      <c r="D471" s="3">
        <f t="shared" si="316"/>
        <v>41380</v>
      </c>
      <c r="E471" s="3">
        <f>IF(D471&gt;0,(IF(D471&lt;Dati!$B$46,D471*Dati!$B$47,Dati!$B$46*Dati!$B$47)+IF(IF(D471-Dati!$B$46&gt;0,D471-Dati!$B$46,0)&lt;(Dati!$C$46-Dati!$B$46),IF(D471-Dati!$B$46&gt;0,D471-Dati!$B$46,0)*Dati!$C$47,(Dati!$C$46-Dati!$B$46)*Dati!$C$47)+IF(IF(D471-Dati!$C$46&gt;0,D471-Dati!$C$46,0)&lt;(Dati!$D$46-Dati!$C$46),IF(D471-Dati!$C$46&gt;0,D471-Dati!$C$46,0)*Dati!$D$47,(Dati!$D$46-Dati!$C$46)*Dati!$D$47)+IF(IF(D471-Dati!$D$46&gt;0,D471-Dati!$D$46,0)&lt;(Dati!$E$46-Dati!$D$46),IF(D471-Dati!$D$46&gt;0,D471-Dati!$D$46,0)*Dati!$E$47,(Dati!$E$46-Dati!$D$46)*Dati!$E$47)+IF(D471-Dati!$E$46&gt;0,D471-Dati!$E$46,0)*Dati!$F$47),0)</f>
        <v>17224.233333333334</v>
      </c>
      <c r="F471" s="3">
        <f t="shared" si="309"/>
        <v>24155.766666666666</v>
      </c>
      <c r="G471" s="39">
        <f t="shared" ref="G471:J471" si="355">G470</f>
        <v>1</v>
      </c>
      <c r="H471" s="39">
        <f t="shared" si="355"/>
        <v>0</v>
      </c>
      <c r="I471" s="39">
        <f t="shared" si="355"/>
        <v>0</v>
      </c>
      <c r="J471" s="39">
        <f t="shared" si="355"/>
        <v>0</v>
      </c>
      <c r="K471" s="37">
        <f>G471*Dati!$F$9+H471*Dati!$F$10+I471*Dati!$F$11+Simulazione!J471*Dati!$F$12</f>
        <v>450</v>
      </c>
      <c r="L471" s="37">
        <f>G471*Dati!$H$9+H471*Dati!$H$10+I471*Dati!$H$11+Simulazione!J471*Dati!$H$12</f>
        <v>1</v>
      </c>
      <c r="M471" s="9">
        <f>G471*Dati!$E$9+H471*Dati!$E$10+I471*Dati!$E$11+Simulazione!J471*Dati!$E$12</f>
        <v>8000</v>
      </c>
      <c r="N471" s="9">
        <f>IF(G471-G470=0,0,(G471-G470)*Dati!$J$9)+IF(H471-H470=0,0,(H471-H470)*Dati!$J$10)+IF(I471-I470=0,0,(I471-I470)*Dati!$J$11)+IF(J471-J470=0,0,(J471-J470)*Dati!$J$12)</f>
        <v>0</v>
      </c>
      <c r="O471" s="34">
        <f t="shared" ref="O471:R471" si="356">O470</f>
        <v>0</v>
      </c>
      <c r="P471" s="34">
        <f t="shared" si="356"/>
        <v>0</v>
      </c>
      <c r="Q471" s="34">
        <f t="shared" si="356"/>
        <v>0</v>
      </c>
      <c r="R471" s="34">
        <f t="shared" si="356"/>
        <v>1</v>
      </c>
      <c r="S471" s="40">
        <f t="shared" si="312"/>
        <v>1</v>
      </c>
      <c r="T471" s="43">
        <f t="shared" si="313"/>
        <v>1</v>
      </c>
      <c r="U471" s="3">
        <f>O471*Dati!$B$3+Simulazione!P471*Dati!$B$4+Simulazione!Q471*Dati!$B$5+Simulazione!R471*Dati!$B$6</f>
        <v>40000</v>
      </c>
      <c r="V471" s="35">
        <f>IF(R471*Dati!$Q$6&lt;K471,R471*Dati!$Q$6,K471)</f>
        <v>108</v>
      </c>
      <c r="W471" s="35">
        <f>IF(R471*Dati!$P$6+SUM(V471:V471)&lt;K471,R471*Dati!$P$6,K471-SUM(V471:V471))</f>
        <v>132</v>
      </c>
      <c r="X471" s="35">
        <f>IF(R471*Dati!$O$6+SUM(V471:W471)&lt;K471,R471*Dati!$O$6,K471-SUM(V471:W471))</f>
        <v>0</v>
      </c>
      <c r="Y471" s="35">
        <f>IF(R471*Dati!$N$6+SUM(V471:X471)&lt;K471,R471*Dati!$N$6,K471-SUM(V471:X471))</f>
        <v>0</v>
      </c>
      <c r="Z471" s="35">
        <f>IF($Q471*Dati!$Q$5+SUM(V471:Y471)&lt;$K471,$Q471*Dati!$Q$5,$K471-SUM(V471:Y471))</f>
        <v>0</v>
      </c>
      <c r="AA471" s="35">
        <f>IF($Q471*Dati!$P$5+SUM(V471:Z471)&lt;$K471,$Q471*Dati!$P$5,$K471-SUM(V471:Z471))</f>
        <v>0</v>
      </c>
      <c r="AB471" s="35">
        <f>IF($Q471*Dati!$O$5+SUM(V471:AA471)&lt;$K471,$Q471*Dati!$O$5,$K471-SUM(V471:AA471))</f>
        <v>0</v>
      </c>
      <c r="AC471" s="35">
        <f>IF($Q471*Dati!$N$5+SUM(V471:AB471)&lt;$K471,$Q471*Dati!$N$5,$K471-SUM(V471:AB471))</f>
        <v>0</v>
      </c>
      <c r="AD471" s="35">
        <f>IF($P471*Dati!$Q$4+SUM(V471:AC471)&lt;$K471,$P471*Dati!$Q$4,$K471-SUM(V471:AC471))</f>
        <v>0</v>
      </c>
      <c r="AE471" s="35">
        <f>IF($P471*Dati!$P$4+SUM(V471:AD471)&lt;$K471,$P471*Dati!$P$4,$K471-SUM(V471:AD471))</f>
        <v>0</v>
      </c>
      <c r="AF471" s="35">
        <f>IF($P471*Dati!$O$4+SUM(V471:AE471)&lt;$K471,$P471*Dati!$O$4,$K471-SUM(V471:AE471))</f>
        <v>0</v>
      </c>
      <c r="AG471" s="35">
        <f>IF($P471*Dati!$N$4+SUM(V471:AF471)&lt;$K471,$P471*Dati!$N$4,$K471-SUM(V471:AF471))</f>
        <v>0</v>
      </c>
      <c r="AH471" s="35">
        <f>IF($O471*Dati!$Q$3+SUM(V471:AG471)&lt;$K471,$O471*Dati!$Q$3,$K471-SUM(V471:AG471))</f>
        <v>0</v>
      </c>
      <c r="AI471" s="35">
        <f>IF($O471*Dati!$P$3+SUM(V471:AH471)&lt;$K471,$O471*Dati!$P$3,$K471-SUM(V471:AH471))</f>
        <v>0</v>
      </c>
      <c r="AJ471" s="35">
        <f>IF($O471*Dati!$O$3+SUM(V471:AI471)&lt;$K471,$O471*Dati!$O$3,$K471-SUM(V471:AI471))</f>
        <v>0</v>
      </c>
      <c r="AK471" s="35">
        <f>IF($O471*Dati!$N$3+SUM(V471:AJ471)&lt;$K471,$O471*Dati!$N$3,$K471-SUM(V471:AJ471))</f>
        <v>0</v>
      </c>
      <c r="AL471" s="35">
        <f t="shared" si="298"/>
        <v>240</v>
      </c>
      <c r="AM471" s="3">
        <f>(V471*Dati!$U$6+W471*Dati!$T$6+X471*Dati!$S$6+Y471*Dati!$R$6)+(Z471*Dati!$U$5+AA471*Dati!$T$5+AB471*Dati!$S$5+AC471*Dati!$R$5)+(AD471*Dati!$U$4+AE471*Dati!$T$4+AF471*Dati!$S$4+AG471*Dati!$R$4)+(AH471*Dati!$U$3+AI471*Dati!$T$3+AJ471*Dati!$S$3+AK471*Dati!$R$3)</f>
        <v>91380</v>
      </c>
      <c r="AN471" s="34">
        <f t="shared" si="299"/>
        <v>1</v>
      </c>
      <c r="AO471" s="34">
        <f t="shared" si="300"/>
        <v>0</v>
      </c>
      <c r="AP471" s="34">
        <f t="shared" si="301"/>
        <v>0</v>
      </c>
      <c r="AQ471" s="34">
        <f t="shared" si="302"/>
        <v>0</v>
      </c>
      <c r="AR471" s="6">
        <f>AN471*Dati!$B$21+AO471*Dati!$B$22+AP471*Dati!$B$23+AQ471*Dati!$B$24</f>
        <v>2000</v>
      </c>
    </row>
    <row r="472" spans="1:44" x14ac:dyDescent="0.25">
      <c r="A472" s="49"/>
      <c r="B472" s="11">
        <f t="shared" si="314"/>
        <v>470</v>
      </c>
      <c r="C472" s="3">
        <f t="shared" si="315"/>
        <v>11296278.800000086</v>
      </c>
      <c r="D472" s="3">
        <f t="shared" si="316"/>
        <v>41380</v>
      </c>
      <c r="E472" s="3">
        <f>IF(D472&gt;0,(IF(D472&lt;Dati!$B$46,D472*Dati!$B$47,Dati!$B$46*Dati!$B$47)+IF(IF(D472-Dati!$B$46&gt;0,D472-Dati!$B$46,0)&lt;(Dati!$C$46-Dati!$B$46),IF(D472-Dati!$B$46&gt;0,D472-Dati!$B$46,0)*Dati!$C$47,(Dati!$C$46-Dati!$B$46)*Dati!$C$47)+IF(IF(D472-Dati!$C$46&gt;0,D472-Dati!$C$46,0)&lt;(Dati!$D$46-Dati!$C$46),IF(D472-Dati!$C$46&gt;0,D472-Dati!$C$46,0)*Dati!$D$47,(Dati!$D$46-Dati!$C$46)*Dati!$D$47)+IF(IF(D472-Dati!$D$46&gt;0,D472-Dati!$D$46,0)&lt;(Dati!$E$46-Dati!$D$46),IF(D472-Dati!$D$46&gt;0,D472-Dati!$D$46,0)*Dati!$E$47,(Dati!$E$46-Dati!$D$46)*Dati!$E$47)+IF(D472-Dati!$E$46&gt;0,D472-Dati!$E$46,0)*Dati!$F$47),0)</f>
        <v>17224.233333333334</v>
      </c>
      <c r="F472" s="3">
        <f t="shared" si="309"/>
        <v>24155.766666666666</v>
      </c>
      <c r="G472" s="39">
        <f t="shared" ref="G472:J472" si="357">G471</f>
        <v>1</v>
      </c>
      <c r="H472" s="39">
        <f t="shared" si="357"/>
        <v>0</v>
      </c>
      <c r="I472" s="39">
        <f t="shared" si="357"/>
        <v>0</v>
      </c>
      <c r="J472" s="39">
        <f t="shared" si="357"/>
        <v>0</v>
      </c>
      <c r="K472" s="37">
        <f>G472*Dati!$F$9+H472*Dati!$F$10+I472*Dati!$F$11+Simulazione!J472*Dati!$F$12</f>
        <v>450</v>
      </c>
      <c r="L472" s="37">
        <f>G472*Dati!$H$9+H472*Dati!$H$10+I472*Dati!$H$11+Simulazione!J472*Dati!$H$12</f>
        <v>1</v>
      </c>
      <c r="M472" s="9">
        <f>G472*Dati!$E$9+H472*Dati!$E$10+I472*Dati!$E$11+Simulazione!J472*Dati!$E$12</f>
        <v>8000</v>
      </c>
      <c r="N472" s="9">
        <f>IF(G472-G471=0,0,(G472-G471)*Dati!$J$9)+IF(H472-H471=0,0,(H472-H471)*Dati!$J$10)+IF(I472-I471=0,0,(I472-I471)*Dati!$J$11)+IF(J472-J471=0,0,(J472-J471)*Dati!$J$12)</f>
        <v>0</v>
      </c>
      <c r="O472" s="34">
        <f t="shared" ref="O472:R472" si="358">O471</f>
        <v>0</v>
      </c>
      <c r="P472" s="34">
        <f t="shared" si="358"/>
        <v>0</v>
      </c>
      <c r="Q472" s="34">
        <f t="shared" si="358"/>
        <v>0</v>
      </c>
      <c r="R472" s="34">
        <f t="shared" si="358"/>
        <v>1</v>
      </c>
      <c r="S472" s="40">
        <f t="shared" si="312"/>
        <v>1</v>
      </c>
      <c r="T472" s="43">
        <f t="shared" si="313"/>
        <v>1</v>
      </c>
      <c r="U472" s="3">
        <f>O472*Dati!$B$3+Simulazione!P472*Dati!$B$4+Simulazione!Q472*Dati!$B$5+Simulazione!R472*Dati!$B$6</f>
        <v>40000</v>
      </c>
      <c r="V472" s="35">
        <f>IF(R472*Dati!$Q$6&lt;K472,R472*Dati!$Q$6,K472)</f>
        <v>108</v>
      </c>
      <c r="W472" s="35">
        <f>IF(R472*Dati!$P$6+SUM(V472:V472)&lt;K472,R472*Dati!$P$6,K472-SUM(V472:V472))</f>
        <v>132</v>
      </c>
      <c r="X472" s="35">
        <f>IF(R472*Dati!$O$6+SUM(V472:W472)&lt;K472,R472*Dati!$O$6,K472-SUM(V472:W472))</f>
        <v>0</v>
      </c>
      <c r="Y472" s="35">
        <f>IF(R472*Dati!$N$6+SUM(V472:X472)&lt;K472,R472*Dati!$N$6,K472-SUM(V472:X472))</f>
        <v>0</v>
      </c>
      <c r="Z472" s="35">
        <f>IF($Q472*Dati!$Q$5+SUM(V472:Y472)&lt;$K472,$Q472*Dati!$Q$5,$K472-SUM(V472:Y472))</f>
        <v>0</v>
      </c>
      <c r="AA472" s="35">
        <f>IF($Q472*Dati!$P$5+SUM(V472:Z472)&lt;$K472,$Q472*Dati!$P$5,$K472-SUM(V472:Z472))</f>
        <v>0</v>
      </c>
      <c r="AB472" s="35">
        <f>IF($Q472*Dati!$O$5+SUM(V472:AA472)&lt;$K472,$Q472*Dati!$O$5,$K472-SUM(V472:AA472))</f>
        <v>0</v>
      </c>
      <c r="AC472" s="35">
        <f>IF($Q472*Dati!$N$5+SUM(V472:AB472)&lt;$K472,$Q472*Dati!$N$5,$K472-SUM(V472:AB472))</f>
        <v>0</v>
      </c>
      <c r="AD472" s="35">
        <f>IF($P472*Dati!$Q$4+SUM(V472:AC472)&lt;$K472,$P472*Dati!$Q$4,$K472-SUM(V472:AC472))</f>
        <v>0</v>
      </c>
      <c r="AE472" s="35">
        <f>IF($P472*Dati!$P$4+SUM(V472:AD472)&lt;$K472,$P472*Dati!$P$4,$K472-SUM(V472:AD472))</f>
        <v>0</v>
      </c>
      <c r="AF472" s="35">
        <f>IF($P472*Dati!$O$4+SUM(V472:AE472)&lt;$K472,$P472*Dati!$O$4,$K472-SUM(V472:AE472))</f>
        <v>0</v>
      </c>
      <c r="AG472" s="35">
        <f>IF($P472*Dati!$N$4+SUM(V472:AF472)&lt;$K472,$P472*Dati!$N$4,$K472-SUM(V472:AF472))</f>
        <v>0</v>
      </c>
      <c r="AH472" s="35">
        <f>IF($O472*Dati!$Q$3+SUM(V472:AG472)&lt;$K472,$O472*Dati!$Q$3,$K472-SUM(V472:AG472))</f>
        <v>0</v>
      </c>
      <c r="AI472" s="35">
        <f>IF($O472*Dati!$P$3+SUM(V472:AH472)&lt;$K472,$O472*Dati!$P$3,$K472-SUM(V472:AH472))</f>
        <v>0</v>
      </c>
      <c r="AJ472" s="35">
        <f>IF($O472*Dati!$O$3+SUM(V472:AI472)&lt;$K472,$O472*Dati!$O$3,$K472-SUM(V472:AI472))</f>
        <v>0</v>
      </c>
      <c r="AK472" s="35">
        <f>IF($O472*Dati!$N$3+SUM(V472:AJ472)&lt;$K472,$O472*Dati!$N$3,$K472-SUM(V472:AJ472))</f>
        <v>0</v>
      </c>
      <c r="AL472" s="35">
        <f t="shared" si="298"/>
        <v>240</v>
      </c>
      <c r="AM472" s="3">
        <f>(V472*Dati!$U$6+W472*Dati!$T$6+X472*Dati!$S$6+Y472*Dati!$R$6)+(Z472*Dati!$U$5+AA472*Dati!$T$5+AB472*Dati!$S$5+AC472*Dati!$R$5)+(AD472*Dati!$U$4+AE472*Dati!$T$4+AF472*Dati!$S$4+AG472*Dati!$R$4)+(AH472*Dati!$U$3+AI472*Dati!$T$3+AJ472*Dati!$S$3+AK472*Dati!$R$3)</f>
        <v>91380</v>
      </c>
      <c r="AN472" s="34">
        <f t="shared" si="299"/>
        <v>1</v>
      </c>
      <c r="AO472" s="34">
        <f t="shared" si="300"/>
        <v>0</v>
      </c>
      <c r="AP472" s="34">
        <f t="shared" si="301"/>
        <v>0</v>
      </c>
      <c r="AQ472" s="34">
        <f t="shared" si="302"/>
        <v>0</v>
      </c>
      <c r="AR472" s="6">
        <f>AN472*Dati!$B$21+AO472*Dati!$B$22+AP472*Dati!$B$23+AQ472*Dati!$B$24</f>
        <v>2000</v>
      </c>
    </row>
    <row r="473" spans="1:44" x14ac:dyDescent="0.25">
      <c r="A473" s="49"/>
      <c r="B473" s="11">
        <f t="shared" si="314"/>
        <v>471</v>
      </c>
      <c r="C473" s="3">
        <f t="shared" si="315"/>
        <v>11320434.566666754</v>
      </c>
      <c r="D473" s="3">
        <f t="shared" si="316"/>
        <v>41380</v>
      </c>
      <c r="E473" s="3">
        <f>IF(D473&gt;0,(IF(D473&lt;Dati!$B$46,D473*Dati!$B$47,Dati!$B$46*Dati!$B$47)+IF(IF(D473-Dati!$B$46&gt;0,D473-Dati!$B$46,0)&lt;(Dati!$C$46-Dati!$B$46),IF(D473-Dati!$B$46&gt;0,D473-Dati!$B$46,0)*Dati!$C$47,(Dati!$C$46-Dati!$B$46)*Dati!$C$47)+IF(IF(D473-Dati!$C$46&gt;0,D473-Dati!$C$46,0)&lt;(Dati!$D$46-Dati!$C$46),IF(D473-Dati!$C$46&gt;0,D473-Dati!$C$46,0)*Dati!$D$47,(Dati!$D$46-Dati!$C$46)*Dati!$D$47)+IF(IF(D473-Dati!$D$46&gt;0,D473-Dati!$D$46,0)&lt;(Dati!$E$46-Dati!$D$46),IF(D473-Dati!$D$46&gt;0,D473-Dati!$D$46,0)*Dati!$E$47,(Dati!$E$46-Dati!$D$46)*Dati!$E$47)+IF(D473-Dati!$E$46&gt;0,D473-Dati!$E$46,0)*Dati!$F$47),0)</f>
        <v>17224.233333333334</v>
      </c>
      <c r="F473" s="3">
        <f t="shared" si="309"/>
        <v>24155.766666666666</v>
      </c>
      <c r="G473" s="39">
        <f t="shared" ref="G473:J473" si="359">G472</f>
        <v>1</v>
      </c>
      <c r="H473" s="39">
        <f t="shared" si="359"/>
        <v>0</v>
      </c>
      <c r="I473" s="39">
        <f t="shared" si="359"/>
        <v>0</v>
      </c>
      <c r="J473" s="39">
        <f t="shared" si="359"/>
        <v>0</v>
      </c>
      <c r="K473" s="37">
        <f>G473*Dati!$F$9+H473*Dati!$F$10+I473*Dati!$F$11+Simulazione!J473*Dati!$F$12</f>
        <v>450</v>
      </c>
      <c r="L473" s="37">
        <f>G473*Dati!$H$9+H473*Dati!$H$10+I473*Dati!$H$11+Simulazione!J473*Dati!$H$12</f>
        <v>1</v>
      </c>
      <c r="M473" s="9">
        <f>G473*Dati!$E$9+H473*Dati!$E$10+I473*Dati!$E$11+Simulazione!J473*Dati!$E$12</f>
        <v>8000</v>
      </c>
      <c r="N473" s="9">
        <f>IF(G473-G472=0,0,(G473-G472)*Dati!$J$9)+IF(H473-H472=0,0,(H473-H472)*Dati!$J$10)+IF(I473-I472=0,0,(I473-I472)*Dati!$J$11)+IF(J473-J472=0,0,(J473-J472)*Dati!$J$12)</f>
        <v>0</v>
      </c>
      <c r="O473" s="34">
        <f t="shared" ref="O473:R473" si="360">O472</f>
        <v>0</v>
      </c>
      <c r="P473" s="34">
        <f t="shared" si="360"/>
        <v>0</v>
      </c>
      <c r="Q473" s="34">
        <f t="shared" si="360"/>
        <v>0</v>
      </c>
      <c r="R473" s="34">
        <f t="shared" si="360"/>
        <v>1</v>
      </c>
      <c r="S473" s="40">
        <f t="shared" si="312"/>
        <v>1</v>
      </c>
      <c r="T473" s="43">
        <f t="shared" si="313"/>
        <v>1</v>
      </c>
      <c r="U473" s="3">
        <f>O473*Dati!$B$3+Simulazione!P473*Dati!$B$4+Simulazione!Q473*Dati!$B$5+Simulazione!R473*Dati!$B$6</f>
        <v>40000</v>
      </c>
      <c r="V473" s="35">
        <f>IF(R473*Dati!$Q$6&lt;K473,R473*Dati!$Q$6,K473)</f>
        <v>108</v>
      </c>
      <c r="W473" s="35">
        <f>IF(R473*Dati!$P$6+SUM(V473:V473)&lt;K473,R473*Dati!$P$6,K473-SUM(V473:V473))</f>
        <v>132</v>
      </c>
      <c r="X473" s="35">
        <f>IF(R473*Dati!$O$6+SUM(V473:W473)&lt;K473,R473*Dati!$O$6,K473-SUM(V473:W473))</f>
        <v>0</v>
      </c>
      <c r="Y473" s="35">
        <f>IF(R473*Dati!$N$6+SUM(V473:X473)&lt;K473,R473*Dati!$N$6,K473-SUM(V473:X473))</f>
        <v>0</v>
      </c>
      <c r="Z473" s="35">
        <f>IF($Q473*Dati!$Q$5+SUM(V473:Y473)&lt;$K473,$Q473*Dati!$Q$5,$K473-SUM(V473:Y473))</f>
        <v>0</v>
      </c>
      <c r="AA473" s="35">
        <f>IF($Q473*Dati!$P$5+SUM(V473:Z473)&lt;$K473,$Q473*Dati!$P$5,$K473-SUM(V473:Z473))</f>
        <v>0</v>
      </c>
      <c r="AB473" s="35">
        <f>IF($Q473*Dati!$O$5+SUM(V473:AA473)&lt;$K473,$Q473*Dati!$O$5,$K473-SUM(V473:AA473))</f>
        <v>0</v>
      </c>
      <c r="AC473" s="35">
        <f>IF($Q473*Dati!$N$5+SUM(V473:AB473)&lt;$K473,$Q473*Dati!$N$5,$K473-SUM(V473:AB473))</f>
        <v>0</v>
      </c>
      <c r="AD473" s="35">
        <f>IF($P473*Dati!$Q$4+SUM(V473:AC473)&lt;$K473,$P473*Dati!$Q$4,$K473-SUM(V473:AC473))</f>
        <v>0</v>
      </c>
      <c r="AE473" s="35">
        <f>IF($P473*Dati!$P$4+SUM(V473:AD473)&lt;$K473,$P473*Dati!$P$4,$K473-SUM(V473:AD473))</f>
        <v>0</v>
      </c>
      <c r="AF473" s="35">
        <f>IF($P473*Dati!$O$4+SUM(V473:AE473)&lt;$K473,$P473*Dati!$O$4,$K473-SUM(V473:AE473))</f>
        <v>0</v>
      </c>
      <c r="AG473" s="35">
        <f>IF($P473*Dati!$N$4+SUM(V473:AF473)&lt;$K473,$P473*Dati!$N$4,$K473-SUM(V473:AF473))</f>
        <v>0</v>
      </c>
      <c r="AH473" s="35">
        <f>IF($O473*Dati!$Q$3+SUM(V473:AG473)&lt;$K473,$O473*Dati!$Q$3,$K473-SUM(V473:AG473))</f>
        <v>0</v>
      </c>
      <c r="AI473" s="35">
        <f>IF($O473*Dati!$P$3+SUM(V473:AH473)&lt;$K473,$O473*Dati!$P$3,$K473-SUM(V473:AH473))</f>
        <v>0</v>
      </c>
      <c r="AJ473" s="35">
        <f>IF($O473*Dati!$O$3+SUM(V473:AI473)&lt;$K473,$O473*Dati!$O$3,$K473-SUM(V473:AI473))</f>
        <v>0</v>
      </c>
      <c r="AK473" s="35">
        <f>IF($O473*Dati!$N$3+SUM(V473:AJ473)&lt;$K473,$O473*Dati!$N$3,$K473-SUM(V473:AJ473))</f>
        <v>0</v>
      </c>
      <c r="AL473" s="35">
        <f t="shared" si="298"/>
        <v>240</v>
      </c>
      <c r="AM473" s="3">
        <f>(V473*Dati!$U$6+W473*Dati!$T$6+X473*Dati!$S$6+Y473*Dati!$R$6)+(Z473*Dati!$U$5+AA473*Dati!$T$5+AB473*Dati!$S$5+AC473*Dati!$R$5)+(AD473*Dati!$U$4+AE473*Dati!$T$4+AF473*Dati!$S$4+AG473*Dati!$R$4)+(AH473*Dati!$U$3+AI473*Dati!$T$3+AJ473*Dati!$S$3+AK473*Dati!$R$3)</f>
        <v>91380</v>
      </c>
      <c r="AN473" s="34">
        <f t="shared" si="299"/>
        <v>1</v>
      </c>
      <c r="AO473" s="34">
        <f t="shared" si="300"/>
        <v>0</v>
      </c>
      <c r="AP473" s="34">
        <f t="shared" si="301"/>
        <v>0</v>
      </c>
      <c r="AQ473" s="34">
        <f t="shared" si="302"/>
        <v>0</v>
      </c>
      <c r="AR473" s="6">
        <f>AN473*Dati!$B$21+AO473*Dati!$B$22+AP473*Dati!$B$23+AQ473*Dati!$B$24</f>
        <v>2000</v>
      </c>
    </row>
    <row r="474" spans="1:44" x14ac:dyDescent="0.25">
      <c r="A474" s="49"/>
      <c r="B474" s="11">
        <f t="shared" si="314"/>
        <v>472</v>
      </c>
      <c r="C474" s="3">
        <f t="shared" si="315"/>
        <v>11344590.333333421</v>
      </c>
      <c r="D474" s="3">
        <f t="shared" si="316"/>
        <v>41380</v>
      </c>
      <c r="E474" s="3">
        <f>IF(D474&gt;0,(IF(D474&lt;Dati!$B$46,D474*Dati!$B$47,Dati!$B$46*Dati!$B$47)+IF(IF(D474-Dati!$B$46&gt;0,D474-Dati!$B$46,0)&lt;(Dati!$C$46-Dati!$B$46),IF(D474-Dati!$B$46&gt;0,D474-Dati!$B$46,0)*Dati!$C$47,(Dati!$C$46-Dati!$B$46)*Dati!$C$47)+IF(IF(D474-Dati!$C$46&gt;0,D474-Dati!$C$46,0)&lt;(Dati!$D$46-Dati!$C$46),IF(D474-Dati!$C$46&gt;0,D474-Dati!$C$46,0)*Dati!$D$47,(Dati!$D$46-Dati!$C$46)*Dati!$D$47)+IF(IF(D474-Dati!$D$46&gt;0,D474-Dati!$D$46,0)&lt;(Dati!$E$46-Dati!$D$46),IF(D474-Dati!$D$46&gt;0,D474-Dati!$D$46,0)*Dati!$E$47,(Dati!$E$46-Dati!$D$46)*Dati!$E$47)+IF(D474-Dati!$E$46&gt;0,D474-Dati!$E$46,0)*Dati!$F$47),0)</f>
        <v>17224.233333333334</v>
      </c>
      <c r="F474" s="3">
        <f t="shared" si="309"/>
        <v>24155.766666666666</v>
      </c>
      <c r="G474" s="39">
        <f t="shared" ref="G474:J474" si="361">G473</f>
        <v>1</v>
      </c>
      <c r="H474" s="39">
        <f t="shared" si="361"/>
        <v>0</v>
      </c>
      <c r="I474" s="39">
        <f t="shared" si="361"/>
        <v>0</v>
      </c>
      <c r="J474" s="39">
        <f t="shared" si="361"/>
        <v>0</v>
      </c>
      <c r="K474" s="37">
        <f>G474*Dati!$F$9+H474*Dati!$F$10+I474*Dati!$F$11+Simulazione!J474*Dati!$F$12</f>
        <v>450</v>
      </c>
      <c r="L474" s="37">
        <f>G474*Dati!$H$9+H474*Dati!$H$10+I474*Dati!$H$11+Simulazione!J474*Dati!$H$12</f>
        <v>1</v>
      </c>
      <c r="M474" s="9">
        <f>G474*Dati!$E$9+H474*Dati!$E$10+I474*Dati!$E$11+Simulazione!J474*Dati!$E$12</f>
        <v>8000</v>
      </c>
      <c r="N474" s="9">
        <f>IF(G474-G473=0,0,(G474-G473)*Dati!$J$9)+IF(H474-H473=0,0,(H474-H473)*Dati!$J$10)+IF(I474-I473=0,0,(I474-I473)*Dati!$J$11)+IF(J474-J473=0,0,(J474-J473)*Dati!$J$12)</f>
        <v>0</v>
      </c>
      <c r="O474" s="34">
        <f t="shared" ref="O474:R474" si="362">O473</f>
        <v>0</v>
      </c>
      <c r="P474" s="34">
        <f t="shared" si="362"/>
        <v>0</v>
      </c>
      <c r="Q474" s="34">
        <f t="shared" si="362"/>
        <v>0</v>
      </c>
      <c r="R474" s="34">
        <f t="shared" si="362"/>
        <v>1</v>
      </c>
      <c r="S474" s="40">
        <f t="shared" si="312"/>
        <v>1</v>
      </c>
      <c r="T474" s="43">
        <f t="shared" si="313"/>
        <v>1</v>
      </c>
      <c r="U474" s="3">
        <f>O474*Dati!$B$3+Simulazione!P474*Dati!$B$4+Simulazione!Q474*Dati!$B$5+Simulazione!R474*Dati!$B$6</f>
        <v>40000</v>
      </c>
      <c r="V474" s="35">
        <f>IF(R474*Dati!$Q$6&lt;K474,R474*Dati!$Q$6,K474)</f>
        <v>108</v>
      </c>
      <c r="W474" s="35">
        <f>IF(R474*Dati!$P$6+SUM(V474:V474)&lt;K474,R474*Dati!$P$6,K474-SUM(V474:V474))</f>
        <v>132</v>
      </c>
      <c r="X474" s="35">
        <f>IF(R474*Dati!$O$6+SUM(V474:W474)&lt;K474,R474*Dati!$O$6,K474-SUM(V474:W474))</f>
        <v>0</v>
      </c>
      <c r="Y474" s="35">
        <f>IF(R474*Dati!$N$6+SUM(V474:X474)&lt;K474,R474*Dati!$N$6,K474-SUM(V474:X474))</f>
        <v>0</v>
      </c>
      <c r="Z474" s="35">
        <f>IF($Q474*Dati!$Q$5+SUM(V474:Y474)&lt;$K474,$Q474*Dati!$Q$5,$K474-SUM(V474:Y474))</f>
        <v>0</v>
      </c>
      <c r="AA474" s="35">
        <f>IF($Q474*Dati!$P$5+SUM(V474:Z474)&lt;$K474,$Q474*Dati!$P$5,$K474-SUM(V474:Z474))</f>
        <v>0</v>
      </c>
      <c r="AB474" s="35">
        <f>IF($Q474*Dati!$O$5+SUM(V474:AA474)&lt;$K474,$Q474*Dati!$O$5,$K474-SUM(V474:AA474))</f>
        <v>0</v>
      </c>
      <c r="AC474" s="35">
        <f>IF($Q474*Dati!$N$5+SUM(V474:AB474)&lt;$K474,$Q474*Dati!$N$5,$K474-SUM(V474:AB474))</f>
        <v>0</v>
      </c>
      <c r="AD474" s="35">
        <f>IF($P474*Dati!$Q$4+SUM(V474:AC474)&lt;$K474,$P474*Dati!$Q$4,$K474-SUM(V474:AC474))</f>
        <v>0</v>
      </c>
      <c r="AE474" s="35">
        <f>IF($P474*Dati!$P$4+SUM(V474:AD474)&lt;$K474,$P474*Dati!$P$4,$K474-SUM(V474:AD474))</f>
        <v>0</v>
      </c>
      <c r="AF474" s="35">
        <f>IF($P474*Dati!$O$4+SUM(V474:AE474)&lt;$K474,$P474*Dati!$O$4,$K474-SUM(V474:AE474))</f>
        <v>0</v>
      </c>
      <c r="AG474" s="35">
        <f>IF($P474*Dati!$N$4+SUM(V474:AF474)&lt;$K474,$P474*Dati!$N$4,$K474-SUM(V474:AF474))</f>
        <v>0</v>
      </c>
      <c r="AH474" s="35">
        <f>IF($O474*Dati!$Q$3+SUM(V474:AG474)&lt;$K474,$O474*Dati!$Q$3,$K474-SUM(V474:AG474))</f>
        <v>0</v>
      </c>
      <c r="AI474" s="35">
        <f>IF($O474*Dati!$P$3+SUM(V474:AH474)&lt;$K474,$O474*Dati!$P$3,$K474-SUM(V474:AH474))</f>
        <v>0</v>
      </c>
      <c r="AJ474" s="35">
        <f>IF($O474*Dati!$O$3+SUM(V474:AI474)&lt;$K474,$O474*Dati!$O$3,$K474-SUM(V474:AI474))</f>
        <v>0</v>
      </c>
      <c r="AK474" s="35">
        <f>IF($O474*Dati!$N$3+SUM(V474:AJ474)&lt;$K474,$O474*Dati!$N$3,$K474-SUM(V474:AJ474))</f>
        <v>0</v>
      </c>
      <c r="AL474" s="35">
        <f t="shared" si="298"/>
        <v>240</v>
      </c>
      <c r="AM474" s="3">
        <f>(V474*Dati!$U$6+W474*Dati!$T$6+X474*Dati!$S$6+Y474*Dati!$R$6)+(Z474*Dati!$U$5+AA474*Dati!$T$5+AB474*Dati!$S$5+AC474*Dati!$R$5)+(AD474*Dati!$U$4+AE474*Dati!$T$4+AF474*Dati!$S$4+AG474*Dati!$R$4)+(AH474*Dati!$U$3+AI474*Dati!$T$3+AJ474*Dati!$S$3+AK474*Dati!$R$3)</f>
        <v>91380</v>
      </c>
      <c r="AN474" s="34">
        <f t="shared" si="299"/>
        <v>1</v>
      </c>
      <c r="AO474" s="34">
        <f t="shared" si="300"/>
        <v>0</v>
      </c>
      <c r="AP474" s="34">
        <f t="shared" si="301"/>
        <v>0</v>
      </c>
      <c r="AQ474" s="34">
        <f t="shared" si="302"/>
        <v>0</v>
      </c>
      <c r="AR474" s="6">
        <f>AN474*Dati!$B$21+AO474*Dati!$B$22+AP474*Dati!$B$23+AQ474*Dati!$B$24</f>
        <v>2000</v>
      </c>
    </row>
    <row r="475" spans="1:44" x14ac:dyDescent="0.25">
      <c r="A475" s="49"/>
      <c r="B475" s="11">
        <f t="shared" si="314"/>
        <v>473</v>
      </c>
      <c r="C475" s="3">
        <f t="shared" si="315"/>
        <v>11368746.100000089</v>
      </c>
      <c r="D475" s="3">
        <f t="shared" si="316"/>
        <v>41380</v>
      </c>
      <c r="E475" s="3">
        <f>IF(D475&gt;0,(IF(D475&lt;Dati!$B$46,D475*Dati!$B$47,Dati!$B$46*Dati!$B$47)+IF(IF(D475-Dati!$B$46&gt;0,D475-Dati!$B$46,0)&lt;(Dati!$C$46-Dati!$B$46),IF(D475-Dati!$B$46&gt;0,D475-Dati!$B$46,0)*Dati!$C$47,(Dati!$C$46-Dati!$B$46)*Dati!$C$47)+IF(IF(D475-Dati!$C$46&gt;0,D475-Dati!$C$46,0)&lt;(Dati!$D$46-Dati!$C$46),IF(D475-Dati!$C$46&gt;0,D475-Dati!$C$46,0)*Dati!$D$47,(Dati!$D$46-Dati!$C$46)*Dati!$D$47)+IF(IF(D475-Dati!$D$46&gt;0,D475-Dati!$D$46,0)&lt;(Dati!$E$46-Dati!$D$46),IF(D475-Dati!$D$46&gt;0,D475-Dati!$D$46,0)*Dati!$E$47,(Dati!$E$46-Dati!$D$46)*Dati!$E$47)+IF(D475-Dati!$E$46&gt;0,D475-Dati!$E$46,0)*Dati!$F$47),0)</f>
        <v>17224.233333333334</v>
      </c>
      <c r="F475" s="3">
        <f t="shared" si="309"/>
        <v>24155.766666666666</v>
      </c>
      <c r="G475" s="39">
        <f t="shared" ref="G475:J475" si="363">G474</f>
        <v>1</v>
      </c>
      <c r="H475" s="39">
        <f t="shared" si="363"/>
        <v>0</v>
      </c>
      <c r="I475" s="39">
        <f t="shared" si="363"/>
        <v>0</v>
      </c>
      <c r="J475" s="39">
        <f t="shared" si="363"/>
        <v>0</v>
      </c>
      <c r="K475" s="37">
        <f>G475*Dati!$F$9+H475*Dati!$F$10+I475*Dati!$F$11+Simulazione!J475*Dati!$F$12</f>
        <v>450</v>
      </c>
      <c r="L475" s="37">
        <f>G475*Dati!$H$9+H475*Dati!$H$10+I475*Dati!$H$11+Simulazione!J475*Dati!$H$12</f>
        <v>1</v>
      </c>
      <c r="M475" s="9">
        <f>G475*Dati!$E$9+H475*Dati!$E$10+I475*Dati!$E$11+Simulazione!J475*Dati!$E$12</f>
        <v>8000</v>
      </c>
      <c r="N475" s="9">
        <f>IF(G475-G474=0,0,(G475-G474)*Dati!$J$9)+IF(H475-H474=0,0,(H475-H474)*Dati!$J$10)+IF(I475-I474=0,0,(I475-I474)*Dati!$J$11)+IF(J475-J474=0,0,(J475-J474)*Dati!$J$12)</f>
        <v>0</v>
      </c>
      <c r="O475" s="34">
        <f t="shared" ref="O475:R475" si="364">O474</f>
        <v>0</v>
      </c>
      <c r="P475" s="34">
        <f t="shared" si="364"/>
        <v>0</v>
      </c>
      <c r="Q475" s="34">
        <f t="shared" si="364"/>
        <v>0</v>
      </c>
      <c r="R475" s="34">
        <f t="shared" si="364"/>
        <v>1</v>
      </c>
      <c r="S475" s="40">
        <f t="shared" si="312"/>
        <v>1</v>
      </c>
      <c r="T475" s="43">
        <f t="shared" si="313"/>
        <v>1</v>
      </c>
      <c r="U475" s="3">
        <f>O475*Dati!$B$3+Simulazione!P475*Dati!$B$4+Simulazione!Q475*Dati!$B$5+Simulazione!R475*Dati!$B$6</f>
        <v>40000</v>
      </c>
      <c r="V475" s="35">
        <f>IF(R475*Dati!$Q$6&lt;K475,R475*Dati!$Q$6,K475)</f>
        <v>108</v>
      </c>
      <c r="W475" s="35">
        <f>IF(R475*Dati!$P$6+SUM(V475:V475)&lt;K475,R475*Dati!$P$6,K475-SUM(V475:V475))</f>
        <v>132</v>
      </c>
      <c r="X475" s="35">
        <f>IF(R475*Dati!$O$6+SUM(V475:W475)&lt;K475,R475*Dati!$O$6,K475-SUM(V475:W475))</f>
        <v>0</v>
      </c>
      <c r="Y475" s="35">
        <f>IF(R475*Dati!$N$6+SUM(V475:X475)&lt;K475,R475*Dati!$N$6,K475-SUM(V475:X475))</f>
        <v>0</v>
      </c>
      <c r="Z475" s="35">
        <f>IF($Q475*Dati!$Q$5+SUM(V475:Y475)&lt;$K475,$Q475*Dati!$Q$5,$K475-SUM(V475:Y475))</f>
        <v>0</v>
      </c>
      <c r="AA475" s="35">
        <f>IF($Q475*Dati!$P$5+SUM(V475:Z475)&lt;$K475,$Q475*Dati!$P$5,$K475-SUM(V475:Z475))</f>
        <v>0</v>
      </c>
      <c r="AB475" s="35">
        <f>IF($Q475*Dati!$O$5+SUM(V475:AA475)&lt;$K475,$Q475*Dati!$O$5,$K475-SUM(V475:AA475))</f>
        <v>0</v>
      </c>
      <c r="AC475" s="35">
        <f>IF($Q475*Dati!$N$5+SUM(V475:AB475)&lt;$K475,$Q475*Dati!$N$5,$K475-SUM(V475:AB475))</f>
        <v>0</v>
      </c>
      <c r="AD475" s="35">
        <f>IF($P475*Dati!$Q$4+SUM(V475:AC475)&lt;$K475,$P475*Dati!$Q$4,$K475-SUM(V475:AC475))</f>
        <v>0</v>
      </c>
      <c r="AE475" s="35">
        <f>IF($P475*Dati!$P$4+SUM(V475:AD475)&lt;$K475,$P475*Dati!$P$4,$K475-SUM(V475:AD475))</f>
        <v>0</v>
      </c>
      <c r="AF475" s="35">
        <f>IF($P475*Dati!$O$4+SUM(V475:AE475)&lt;$K475,$P475*Dati!$O$4,$K475-SUM(V475:AE475))</f>
        <v>0</v>
      </c>
      <c r="AG475" s="35">
        <f>IF($P475*Dati!$N$4+SUM(V475:AF475)&lt;$K475,$P475*Dati!$N$4,$K475-SUM(V475:AF475))</f>
        <v>0</v>
      </c>
      <c r="AH475" s="35">
        <f>IF($O475*Dati!$Q$3+SUM(V475:AG475)&lt;$K475,$O475*Dati!$Q$3,$K475-SUM(V475:AG475))</f>
        <v>0</v>
      </c>
      <c r="AI475" s="35">
        <f>IF($O475*Dati!$P$3+SUM(V475:AH475)&lt;$K475,$O475*Dati!$P$3,$K475-SUM(V475:AH475))</f>
        <v>0</v>
      </c>
      <c r="AJ475" s="35">
        <f>IF($O475*Dati!$O$3+SUM(V475:AI475)&lt;$K475,$O475*Dati!$O$3,$K475-SUM(V475:AI475))</f>
        <v>0</v>
      </c>
      <c r="AK475" s="35">
        <f>IF($O475*Dati!$N$3+SUM(V475:AJ475)&lt;$K475,$O475*Dati!$N$3,$K475-SUM(V475:AJ475))</f>
        <v>0</v>
      </c>
      <c r="AL475" s="35">
        <f t="shared" si="298"/>
        <v>240</v>
      </c>
      <c r="AM475" s="3">
        <f>(V475*Dati!$U$6+W475*Dati!$T$6+X475*Dati!$S$6+Y475*Dati!$R$6)+(Z475*Dati!$U$5+AA475*Dati!$T$5+AB475*Dati!$S$5+AC475*Dati!$R$5)+(AD475*Dati!$U$4+AE475*Dati!$T$4+AF475*Dati!$S$4+AG475*Dati!$R$4)+(AH475*Dati!$U$3+AI475*Dati!$T$3+AJ475*Dati!$S$3+AK475*Dati!$R$3)</f>
        <v>91380</v>
      </c>
      <c r="AN475" s="34">
        <f t="shared" si="299"/>
        <v>1</v>
      </c>
      <c r="AO475" s="34">
        <f t="shared" si="300"/>
        <v>0</v>
      </c>
      <c r="AP475" s="34">
        <f t="shared" si="301"/>
        <v>0</v>
      </c>
      <c r="AQ475" s="34">
        <f t="shared" si="302"/>
        <v>0</v>
      </c>
      <c r="AR475" s="6">
        <f>AN475*Dati!$B$21+AO475*Dati!$B$22+AP475*Dati!$B$23+AQ475*Dati!$B$24</f>
        <v>2000</v>
      </c>
    </row>
    <row r="476" spans="1:44" x14ac:dyDescent="0.25">
      <c r="A476" s="49"/>
      <c r="B476" s="11">
        <f t="shared" si="314"/>
        <v>474</v>
      </c>
      <c r="C476" s="3">
        <f t="shared" si="315"/>
        <v>11392901.866666757</v>
      </c>
      <c r="D476" s="3">
        <f t="shared" si="316"/>
        <v>41380</v>
      </c>
      <c r="E476" s="3">
        <f>IF(D476&gt;0,(IF(D476&lt;Dati!$B$46,D476*Dati!$B$47,Dati!$B$46*Dati!$B$47)+IF(IF(D476-Dati!$B$46&gt;0,D476-Dati!$B$46,0)&lt;(Dati!$C$46-Dati!$B$46),IF(D476-Dati!$B$46&gt;0,D476-Dati!$B$46,0)*Dati!$C$47,(Dati!$C$46-Dati!$B$46)*Dati!$C$47)+IF(IF(D476-Dati!$C$46&gt;0,D476-Dati!$C$46,0)&lt;(Dati!$D$46-Dati!$C$46),IF(D476-Dati!$C$46&gt;0,D476-Dati!$C$46,0)*Dati!$D$47,(Dati!$D$46-Dati!$C$46)*Dati!$D$47)+IF(IF(D476-Dati!$D$46&gt;0,D476-Dati!$D$46,0)&lt;(Dati!$E$46-Dati!$D$46),IF(D476-Dati!$D$46&gt;0,D476-Dati!$D$46,0)*Dati!$E$47,(Dati!$E$46-Dati!$D$46)*Dati!$E$47)+IF(D476-Dati!$E$46&gt;0,D476-Dati!$E$46,0)*Dati!$F$47),0)</f>
        <v>17224.233333333334</v>
      </c>
      <c r="F476" s="3">
        <f t="shared" si="309"/>
        <v>24155.766666666666</v>
      </c>
      <c r="G476" s="39">
        <f t="shared" ref="G476:J476" si="365">G475</f>
        <v>1</v>
      </c>
      <c r="H476" s="39">
        <f t="shared" si="365"/>
        <v>0</v>
      </c>
      <c r="I476" s="39">
        <f t="shared" si="365"/>
        <v>0</v>
      </c>
      <c r="J476" s="39">
        <f t="shared" si="365"/>
        <v>0</v>
      </c>
      <c r="K476" s="37">
        <f>G476*Dati!$F$9+H476*Dati!$F$10+I476*Dati!$F$11+Simulazione!J476*Dati!$F$12</f>
        <v>450</v>
      </c>
      <c r="L476" s="37">
        <f>G476*Dati!$H$9+H476*Dati!$H$10+I476*Dati!$H$11+Simulazione!J476*Dati!$H$12</f>
        <v>1</v>
      </c>
      <c r="M476" s="9">
        <f>G476*Dati!$E$9+H476*Dati!$E$10+I476*Dati!$E$11+Simulazione!J476*Dati!$E$12</f>
        <v>8000</v>
      </c>
      <c r="N476" s="9">
        <f>IF(G476-G475=0,0,(G476-G475)*Dati!$J$9)+IF(H476-H475=0,0,(H476-H475)*Dati!$J$10)+IF(I476-I475=0,0,(I476-I475)*Dati!$J$11)+IF(J476-J475=0,0,(J476-J475)*Dati!$J$12)</f>
        <v>0</v>
      </c>
      <c r="O476" s="34">
        <f t="shared" ref="O476:R476" si="366">O475</f>
        <v>0</v>
      </c>
      <c r="P476" s="34">
        <f t="shared" si="366"/>
        <v>0</v>
      </c>
      <c r="Q476" s="34">
        <f t="shared" si="366"/>
        <v>0</v>
      </c>
      <c r="R476" s="34">
        <f t="shared" si="366"/>
        <v>1</v>
      </c>
      <c r="S476" s="40">
        <f t="shared" si="312"/>
        <v>1</v>
      </c>
      <c r="T476" s="43">
        <f t="shared" si="313"/>
        <v>1</v>
      </c>
      <c r="U476" s="3">
        <f>O476*Dati!$B$3+Simulazione!P476*Dati!$B$4+Simulazione!Q476*Dati!$B$5+Simulazione!R476*Dati!$B$6</f>
        <v>40000</v>
      </c>
      <c r="V476" s="35">
        <f>IF(R476*Dati!$Q$6&lt;K476,R476*Dati!$Q$6,K476)</f>
        <v>108</v>
      </c>
      <c r="W476" s="35">
        <f>IF(R476*Dati!$P$6+SUM(V476:V476)&lt;K476,R476*Dati!$P$6,K476-SUM(V476:V476))</f>
        <v>132</v>
      </c>
      <c r="X476" s="35">
        <f>IF(R476*Dati!$O$6+SUM(V476:W476)&lt;K476,R476*Dati!$O$6,K476-SUM(V476:W476))</f>
        <v>0</v>
      </c>
      <c r="Y476" s="35">
        <f>IF(R476*Dati!$N$6+SUM(V476:X476)&lt;K476,R476*Dati!$N$6,K476-SUM(V476:X476))</f>
        <v>0</v>
      </c>
      <c r="Z476" s="35">
        <f>IF($Q476*Dati!$Q$5+SUM(V476:Y476)&lt;$K476,$Q476*Dati!$Q$5,$K476-SUM(V476:Y476))</f>
        <v>0</v>
      </c>
      <c r="AA476" s="35">
        <f>IF($Q476*Dati!$P$5+SUM(V476:Z476)&lt;$K476,$Q476*Dati!$P$5,$K476-SUM(V476:Z476))</f>
        <v>0</v>
      </c>
      <c r="AB476" s="35">
        <f>IF($Q476*Dati!$O$5+SUM(V476:AA476)&lt;$K476,$Q476*Dati!$O$5,$K476-SUM(V476:AA476))</f>
        <v>0</v>
      </c>
      <c r="AC476" s="35">
        <f>IF($Q476*Dati!$N$5+SUM(V476:AB476)&lt;$K476,$Q476*Dati!$N$5,$K476-SUM(V476:AB476))</f>
        <v>0</v>
      </c>
      <c r="AD476" s="35">
        <f>IF($P476*Dati!$Q$4+SUM(V476:AC476)&lt;$K476,$P476*Dati!$Q$4,$K476-SUM(V476:AC476))</f>
        <v>0</v>
      </c>
      <c r="AE476" s="35">
        <f>IF($P476*Dati!$P$4+SUM(V476:AD476)&lt;$K476,$P476*Dati!$P$4,$K476-SUM(V476:AD476))</f>
        <v>0</v>
      </c>
      <c r="AF476" s="35">
        <f>IF($P476*Dati!$O$4+SUM(V476:AE476)&lt;$K476,$P476*Dati!$O$4,$K476-SUM(V476:AE476))</f>
        <v>0</v>
      </c>
      <c r="AG476" s="35">
        <f>IF($P476*Dati!$N$4+SUM(V476:AF476)&lt;$K476,$P476*Dati!$N$4,$K476-SUM(V476:AF476))</f>
        <v>0</v>
      </c>
      <c r="AH476" s="35">
        <f>IF($O476*Dati!$Q$3+SUM(V476:AG476)&lt;$K476,$O476*Dati!$Q$3,$K476-SUM(V476:AG476))</f>
        <v>0</v>
      </c>
      <c r="AI476" s="35">
        <f>IF($O476*Dati!$P$3+SUM(V476:AH476)&lt;$K476,$O476*Dati!$P$3,$K476-SUM(V476:AH476))</f>
        <v>0</v>
      </c>
      <c r="AJ476" s="35">
        <f>IF($O476*Dati!$O$3+SUM(V476:AI476)&lt;$K476,$O476*Dati!$O$3,$K476-SUM(V476:AI476))</f>
        <v>0</v>
      </c>
      <c r="AK476" s="35">
        <f>IF($O476*Dati!$N$3+SUM(V476:AJ476)&lt;$K476,$O476*Dati!$N$3,$K476-SUM(V476:AJ476))</f>
        <v>0</v>
      </c>
      <c r="AL476" s="35">
        <f t="shared" si="298"/>
        <v>240</v>
      </c>
      <c r="AM476" s="3">
        <f>(V476*Dati!$U$6+W476*Dati!$T$6+X476*Dati!$S$6+Y476*Dati!$R$6)+(Z476*Dati!$U$5+AA476*Dati!$T$5+AB476*Dati!$S$5+AC476*Dati!$R$5)+(AD476*Dati!$U$4+AE476*Dati!$T$4+AF476*Dati!$S$4+AG476*Dati!$R$4)+(AH476*Dati!$U$3+AI476*Dati!$T$3+AJ476*Dati!$S$3+AK476*Dati!$R$3)</f>
        <v>91380</v>
      </c>
      <c r="AN476" s="34">
        <f t="shared" si="299"/>
        <v>1</v>
      </c>
      <c r="AO476" s="34">
        <f t="shared" si="300"/>
        <v>0</v>
      </c>
      <c r="AP476" s="34">
        <f t="shared" si="301"/>
        <v>0</v>
      </c>
      <c r="AQ476" s="34">
        <f t="shared" si="302"/>
        <v>0</v>
      </c>
      <c r="AR476" s="6">
        <f>AN476*Dati!$B$21+AO476*Dati!$B$22+AP476*Dati!$B$23+AQ476*Dati!$B$24</f>
        <v>2000</v>
      </c>
    </row>
    <row r="477" spans="1:44" x14ac:dyDescent="0.25">
      <c r="A477" s="49"/>
      <c r="B477" s="11">
        <f t="shared" si="314"/>
        <v>475</v>
      </c>
      <c r="C477" s="3">
        <f t="shared" si="315"/>
        <v>11417057.633333424</v>
      </c>
      <c r="D477" s="3">
        <f t="shared" si="316"/>
        <v>41380</v>
      </c>
      <c r="E477" s="3">
        <f>IF(D477&gt;0,(IF(D477&lt;Dati!$B$46,D477*Dati!$B$47,Dati!$B$46*Dati!$B$47)+IF(IF(D477-Dati!$B$46&gt;0,D477-Dati!$B$46,0)&lt;(Dati!$C$46-Dati!$B$46),IF(D477-Dati!$B$46&gt;0,D477-Dati!$B$46,0)*Dati!$C$47,(Dati!$C$46-Dati!$B$46)*Dati!$C$47)+IF(IF(D477-Dati!$C$46&gt;0,D477-Dati!$C$46,0)&lt;(Dati!$D$46-Dati!$C$46),IF(D477-Dati!$C$46&gt;0,D477-Dati!$C$46,0)*Dati!$D$47,(Dati!$D$46-Dati!$C$46)*Dati!$D$47)+IF(IF(D477-Dati!$D$46&gt;0,D477-Dati!$D$46,0)&lt;(Dati!$E$46-Dati!$D$46),IF(D477-Dati!$D$46&gt;0,D477-Dati!$D$46,0)*Dati!$E$47,(Dati!$E$46-Dati!$D$46)*Dati!$E$47)+IF(D477-Dati!$E$46&gt;0,D477-Dati!$E$46,0)*Dati!$F$47),0)</f>
        <v>17224.233333333334</v>
      </c>
      <c r="F477" s="3">
        <f t="shared" si="309"/>
        <v>24155.766666666666</v>
      </c>
      <c r="G477" s="39">
        <f t="shared" ref="G477:J477" si="367">G476</f>
        <v>1</v>
      </c>
      <c r="H477" s="39">
        <f t="shared" si="367"/>
        <v>0</v>
      </c>
      <c r="I477" s="39">
        <f t="shared" si="367"/>
        <v>0</v>
      </c>
      <c r="J477" s="39">
        <f t="shared" si="367"/>
        <v>0</v>
      </c>
      <c r="K477" s="37">
        <f>G477*Dati!$F$9+H477*Dati!$F$10+I477*Dati!$F$11+Simulazione!J477*Dati!$F$12</f>
        <v>450</v>
      </c>
      <c r="L477" s="37">
        <f>G477*Dati!$H$9+H477*Dati!$H$10+I477*Dati!$H$11+Simulazione!J477*Dati!$H$12</f>
        <v>1</v>
      </c>
      <c r="M477" s="9">
        <f>G477*Dati!$E$9+H477*Dati!$E$10+I477*Dati!$E$11+Simulazione!J477*Dati!$E$12</f>
        <v>8000</v>
      </c>
      <c r="N477" s="9">
        <f>IF(G477-G476=0,0,(G477-G476)*Dati!$J$9)+IF(H477-H476=0,0,(H477-H476)*Dati!$J$10)+IF(I477-I476=0,0,(I477-I476)*Dati!$J$11)+IF(J477-J476=0,0,(J477-J476)*Dati!$J$12)</f>
        <v>0</v>
      </c>
      <c r="O477" s="34">
        <f t="shared" ref="O477:R477" si="368">O476</f>
        <v>0</v>
      </c>
      <c r="P477" s="34">
        <f t="shared" si="368"/>
        <v>0</v>
      </c>
      <c r="Q477" s="34">
        <f t="shared" si="368"/>
        <v>0</v>
      </c>
      <c r="R477" s="34">
        <f t="shared" si="368"/>
        <v>1</v>
      </c>
      <c r="S477" s="40">
        <f t="shared" si="312"/>
        <v>1</v>
      </c>
      <c r="T477" s="43">
        <f t="shared" si="313"/>
        <v>1</v>
      </c>
      <c r="U477" s="3">
        <f>O477*Dati!$B$3+Simulazione!P477*Dati!$B$4+Simulazione!Q477*Dati!$B$5+Simulazione!R477*Dati!$B$6</f>
        <v>40000</v>
      </c>
      <c r="V477" s="35">
        <f>IF(R477*Dati!$Q$6&lt;K477,R477*Dati!$Q$6,K477)</f>
        <v>108</v>
      </c>
      <c r="W477" s="35">
        <f>IF(R477*Dati!$P$6+SUM(V477:V477)&lt;K477,R477*Dati!$P$6,K477-SUM(V477:V477))</f>
        <v>132</v>
      </c>
      <c r="X477" s="35">
        <f>IF(R477*Dati!$O$6+SUM(V477:W477)&lt;K477,R477*Dati!$O$6,K477-SUM(V477:W477))</f>
        <v>0</v>
      </c>
      <c r="Y477" s="35">
        <f>IF(R477*Dati!$N$6+SUM(V477:X477)&lt;K477,R477*Dati!$N$6,K477-SUM(V477:X477))</f>
        <v>0</v>
      </c>
      <c r="Z477" s="35">
        <f>IF($Q477*Dati!$Q$5+SUM(V477:Y477)&lt;$K477,$Q477*Dati!$Q$5,$K477-SUM(V477:Y477))</f>
        <v>0</v>
      </c>
      <c r="AA477" s="35">
        <f>IF($Q477*Dati!$P$5+SUM(V477:Z477)&lt;$K477,$Q477*Dati!$P$5,$K477-SUM(V477:Z477))</f>
        <v>0</v>
      </c>
      <c r="AB477" s="35">
        <f>IF($Q477*Dati!$O$5+SUM(V477:AA477)&lt;$K477,$Q477*Dati!$O$5,$K477-SUM(V477:AA477))</f>
        <v>0</v>
      </c>
      <c r="AC477" s="35">
        <f>IF($Q477*Dati!$N$5+SUM(V477:AB477)&lt;$K477,$Q477*Dati!$N$5,$K477-SUM(V477:AB477))</f>
        <v>0</v>
      </c>
      <c r="AD477" s="35">
        <f>IF($P477*Dati!$Q$4+SUM(V477:AC477)&lt;$K477,$P477*Dati!$Q$4,$K477-SUM(V477:AC477))</f>
        <v>0</v>
      </c>
      <c r="AE477" s="35">
        <f>IF($P477*Dati!$P$4+SUM(V477:AD477)&lt;$K477,$P477*Dati!$P$4,$K477-SUM(V477:AD477))</f>
        <v>0</v>
      </c>
      <c r="AF477" s="35">
        <f>IF($P477*Dati!$O$4+SUM(V477:AE477)&lt;$K477,$P477*Dati!$O$4,$K477-SUM(V477:AE477))</f>
        <v>0</v>
      </c>
      <c r="AG477" s="35">
        <f>IF($P477*Dati!$N$4+SUM(V477:AF477)&lt;$K477,$P477*Dati!$N$4,$K477-SUM(V477:AF477))</f>
        <v>0</v>
      </c>
      <c r="AH477" s="35">
        <f>IF($O477*Dati!$Q$3+SUM(V477:AG477)&lt;$K477,$O477*Dati!$Q$3,$K477-SUM(V477:AG477))</f>
        <v>0</v>
      </c>
      <c r="AI477" s="35">
        <f>IF($O477*Dati!$P$3+SUM(V477:AH477)&lt;$K477,$O477*Dati!$P$3,$K477-SUM(V477:AH477))</f>
        <v>0</v>
      </c>
      <c r="AJ477" s="35">
        <f>IF($O477*Dati!$O$3+SUM(V477:AI477)&lt;$K477,$O477*Dati!$O$3,$K477-SUM(V477:AI477))</f>
        <v>0</v>
      </c>
      <c r="AK477" s="35">
        <f>IF($O477*Dati!$N$3+SUM(V477:AJ477)&lt;$K477,$O477*Dati!$N$3,$K477-SUM(V477:AJ477))</f>
        <v>0</v>
      </c>
      <c r="AL477" s="35">
        <f t="shared" si="298"/>
        <v>240</v>
      </c>
      <c r="AM477" s="3">
        <f>(V477*Dati!$U$6+W477*Dati!$T$6+X477*Dati!$S$6+Y477*Dati!$R$6)+(Z477*Dati!$U$5+AA477*Dati!$T$5+AB477*Dati!$S$5+AC477*Dati!$R$5)+(AD477*Dati!$U$4+AE477*Dati!$T$4+AF477*Dati!$S$4+AG477*Dati!$R$4)+(AH477*Dati!$U$3+AI477*Dati!$T$3+AJ477*Dati!$S$3+AK477*Dati!$R$3)</f>
        <v>91380</v>
      </c>
      <c r="AN477" s="34">
        <f t="shared" si="299"/>
        <v>1</v>
      </c>
      <c r="AO477" s="34">
        <f t="shared" si="300"/>
        <v>0</v>
      </c>
      <c r="AP477" s="34">
        <f t="shared" si="301"/>
        <v>0</v>
      </c>
      <c r="AQ477" s="34">
        <f t="shared" si="302"/>
        <v>0</v>
      </c>
      <c r="AR477" s="6">
        <f>AN477*Dati!$B$21+AO477*Dati!$B$22+AP477*Dati!$B$23+AQ477*Dati!$B$24</f>
        <v>2000</v>
      </c>
    </row>
    <row r="478" spans="1:44" x14ac:dyDescent="0.25">
      <c r="A478" s="49"/>
      <c r="B478" s="11">
        <f t="shared" si="314"/>
        <v>476</v>
      </c>
      <c r="C478" s="3">
        <f t="shared" si="315"/>
        <v>11441213.400000092</v>
      </c>
      <c r="D478" s="3">
        <f t="shared" si="316"/>
        <v>41380</v>
      </c>
      <c r="E478" s="3">
        <f>IF(D478&gt;0,(IF(D478&lt;Dati!$B$46,D478*Dati!$B$47,Dati!$B$46*Dati!$B$47)+IF(IF(D478-Dati!$B$46&gt;0,D478-Dati!$B$46,0)&lt;(Dati!$C$46-Dati!$B$46),IF(D478-Dati!$B$46&gt;0,D478-Dati!$B$46,0)*Dati!$C$47,(Dati!$C$46-Dati!$B$46)*Dati!$C$47)+IF(IF(D478-Dati!$C$46&gt;0,D478-Dati!$C$46,0)&lt;(Dati!$D$46-Dati!$C$46),IF(D478-Dati!$C$46&gt;0,D478-Dati!$C$46,0)*Dati!$D$47,(Dati!$D$46-Dati!$C$46)*Dati!$D$47)+IF(IF(D478-Dati!$D$46&gt;0,D478-Dati!$D$46,0)&lt;(Dati!$E$46-Dati!$D$46),IF(D478-Dati!$D$46&gt;0,D478-Dati!$D$46,0)*Dati!$E$47,(Dati!$E$46-Dati!$D$46)*Dati!$E$47)+IF(D478-Dati!$E$46&gt;0,D478-Dati!$E$46,0)*Dati!$F$47),0)</f>
        <v>17224.233333333334</v>
      </c>
      <c r="F478" s="3">
        <f t="shared" si="309"/>
        <v>24155.766666666666</v>
      </c>
      <c r="G478" s="39">
        <f t="shared" ref="G478:J478" si="369">G477</f>
        <v>1</v>
      </c>
      <c r="H478" s="39">
        <f t="shared" si="369"/>
        <v>0</v>
      </c>
      <c r="I478" s="39">
        <f t="shared" si="369"/>
        <v>0</v>
      </c>
      <c r="J478" s="39">
        <f t="shared" si="369"/>
        <v>0</v>
      </c>
      <c r="K478" s="37">
        <f>G478*Dati!$F$9+H478*Dati!$F$10+I478*Dati!$F$11+Simulazione!J478*Dati!$F$12</f>
        <v>450</v>
      </c>
      <c r="L478" s="37">
        <f>G478*Dati!$H$9+H478*Dati!$H$10+I478*Dati!$H$11+Simulazione!J478*Dati!$H$12</f>
        <v>1</v>
      </c>
      <c r="M478" s="9">
        <f>G478*Dati!$E$9+H478*Dati!$E$10+I478*Dati!$E$11+Simulazione!J478*Dati!$E$12</f>
        <v>8000</v>
      </c>
      <c r="N478" s="9">
        <f>IF(G478-G477=0,0,(G478-G477)*Dati!$J$9)+IF(H478-H477=0,0,(H478-H477)*Dati!$J$10)+IF(I478-I477=0,0,(I478-I477)*Dati!$J$11)+IF(J478-J477=0,0,(J478-J477)*Dati!$J$12)</f>
        <v>0</v>
      </c>
      <c r="O478" s="34">
        <f t="shared" ref="O478:R478" si="370">O477</f>
        <v>0</v>
      </c>
      <c r="P478" s="34">
        <f t="shared" si="370"/>
        <v>0</v>
      </c>
      <c r="Q478" s="34">
        <f t="shared" si="370"/>
        <v>0</v>
      </c>
      <c r="R478" s="34">
        <f t="shared" si="370"/>
        <v>1</v>
      </c>
      <c r="S478" s="40">
        <f t="shared" si="312"/>
        <v>1</v>
      </c>
      <c r="T478" s="43">
        <f t="shared" si="313"/>
        <v>1</v>
      </c>
      <c r="U478" s="3">
        <f>O478*Dati!$B$3+Simulazione!P478*Dati!$B$4+Simulazione!Q478*Dati!$B$5+Simulazione!R478*Dati!$B$6</f>
        <v>40000</v>
      </c>
      <c r="V478" s="35">
        <f>IF(R478*Dati!$Q$6&lt;K478,R478*Dati!$Q$6,K478)</f>
        <v>108</v>
      </c>
      <c r="W478" s="35">
        <f>IF(R478*Dati!$P$6+SUM(V478:V478)&lt;K478,R478*Dati!$P$6,K478-SUM(V478:V478))</f>
        <v>132</v>
      </c>
      <c r="X478" s="35">
        <f>IF(R478*Dati!$O$6+SUM(V478:W478)&lt;K478,R478*Dati!$O$6,K478-SUM(V478:W478))</f>
        <v>0</v>
      </c>
      <c r="Y478" s="35">
        <f>IF(R478*Dati!$N$6+SUM(V478:X478)&lt;K478,R478*Dati!$N$6,K478-SUM(V478:X478))</f>
        <v>0</v>
      </c>
      <c r="Z478" s="35">
        <f>IF($Q478*Dati!$Q$5+SUM(V478:Y478)&lt;$K478,$Q478*Dati!$Q$5,$K478-SUM(V478:Y478))</f>
        <v>0</v>
      </c>
      <c r="AA478" s="35">
        <f>IF($Q478*Dati!$P$5+SUM(V478:Z478)&lt;$K478,$Q478*Dati!$P$5,$K478-SUM(V478:Z478))</f>
        <v>0</v>
      </c>
      <c r="AB478" s="35">
        <f>IF($Q478*Dati!$O$5+SUM(V478:AA478)&lt;$K478,$Q478*Dati!$O$5,$K478-SUM(V478:AA478))</f>
        <v>0</v>
      </c>
      <c r="AC478" s="35">
        <f>IF($Q478*Dati!$N$5+SUM(V478:AB478)&lt;$K478,$Q478*Dati!$N$5,$K478-SUM(V478:AB478))</f>
        <v>0</v>
      </c>
      <c r="AD478" s="35">
        <f>IF($P478*Dati!$Q$4+SUM(V478:AC478)&lt;$K478,$P478*Dati!$Q$4,$K478-SUM(V478:AC478))</f>
        <v>0</v>
      </c>
      <c r="AE478" s="35">
        <f>IF($P478*Dati!$P$4+SUM(V478:AD478)&lt;$K478,$P478*Dati!$P$4,$K478-SUM(V478:AD478))</f>
        <v>0</v>
      </c>
      <c r="AF478" s="35">
        <f>IF($P478*Dati!$O$4+SUM(V478:AE478)&lt;$K478,$P478*Dati!$O$4,$K478-SUM(V478:AE478))</f>
        <v>0</v>
      </c>
      <c r="AG478" s="35">
        <f>IF($P478*Dati!$N$4+SUM(V478:AF478)&lt;$K478,$P478*Dati!$N$4,$K478-SUM(V478:AF478))</f>
        <v>0</v>
      </c>
      <c r="AH478" s="35">
        <f>IF($O478*Dati!$Q$3+SUM(V478:AG478)&lt;$K478,$O478*Dati!$Q$3,$K478-SUM(V478:AG478))</f>
        <v>0</v>
      </c>
      <c r="AI478" s="35">
        <f>IF($O478*Dati!$P$3+SUM(V478:AH478)&lt;$K478,$O478*Dati!$P$3,$K478-SUM(V478:AH478))</f>
        <v>0</v>
      </c>
      <c r="AJ478" s="35">
        <f>IF($O478*Dati!$O$3+SUM(V478:AI478)&lt;$K478,$O478*Dati!$O$3,$K478-SUM(V478:AI478))</f>
        <v>0</v>
      </c>
      <c r="AK478" s="35">
        <f>IF($O478*Dati!$N$3+SUM(V478:AJ478)&lt;$K478,$O478*Dati!$N$3,$K478-SUM(V478:AJ478))</f>
        <v>0</v>
      </c>
      <c r="AL478" s="35">
        <f t="shared" si="298"/>
        <v>240</v>
      </c>
      <c r="AM478" s="3">
        <f>(V478*Dati!$U$6+W478*Dati!$T$6+X478*Dati!$S$6+Y478*Dati!$R$6)+(Z478*Dati!$U$5+AA478*Dati!$T$5+AB478*Dati!$S$5+AC478*Dati!$R$5)+(AD478*Dati!$U$4+AE478*Dati!$T$4+AF478*Dati!$S$4+AG478*Dati!$R$4)+(AH478*Dati!$U$3+AI478*Dati!$T$3+AJ478*Dati!$S$3+AK478*Dati!$R$3)</f>
        <v>91380</v>
      </c>
      <c r="AN478" s="34">
        <f t="shared" si="299"/>
        <v>1</v>
      </c>
      <c r="AO478" s="34">
        <f t="shared" si="300"/>
        <v>0</v>
      </c>
      <c r="AP478" s="34">
        <f t="shared" si="301"/>
        <v>0</v>
      </c>
      <c r="AQ478" s="34">
        <f t="shared" si="302"/>
        <v>0</v>
      </c>
      <c r="AR478" s="6">
        <f>AN478*Dati!$B$21+AO478*Dati!$B$22+AP478*Dati!$B$23+AQ478*Dati!$B$24</f>
        <v>2000</v>
      </c>
    </row>
    <row r="479" spans="1:44" x14ac:dyDescent="0.25">
      <c r="A479" s="49"/>
      <c r="B479" s="11">
        <f t="shared" si="314"/>
        <v>477</v>
      </c>
      <c r="C479" s="3">
        <f t="shared" si="315"/>
        <v>11465369.166666759</v>
      </c>
      <c r="D479" s="3">
        <f t="shared" si="316"/>
        <v>41380</v>
      </c>
      <c r="E479" s="3">
        <f>IF(D479&gt;0,(IF(D479&lt;Dati!$B$46,D479*Dati!$B$47,Dati!$B$46*Dati!$B$47)+IF(IF(D479-Dati!$B$46&gt;0,D479-Dati!$B$46,0)&lt;(Dati!$C$46-Dati!$B$46),IF(D479-Dati!$B$46&gt;0,D479-Dati!$B$46,0)*Dati!$C$47,(Dati!$C$46-Dati!$B$46)*Dati!$C$47)+IF(IF(D479-Dati!$C$46&gt;0,D479-Dati!$C$46,0)&lt;(Dati!$D$46-Dati!$C$46),IF(D479-Dati!$C$46&gt;0,D479-Dati!$C$46,0)*Dati!$D$47,(Dati!$D$46-Dati!$C$46)*Dati!$D$47)+IF(IF(D479-Dati!$D$46&gt;0,D479-Dati!$D$46,0)&lt;(Dati!$E$46-Dati!$D$46),IF(D479-Dati!$D$46&gt;0,D479-Dati!$D$46,0)*Dati!$E$47,(Dati!$E$46-Dati!$D$46)*Dati!$E$47)+IF(D479-Dati!$E$46&gt;0,D479-Dati!$E$46,0)*Dati!$F$47),0)</f>
        <v>17224.233333333334</v>
      </c>
      <c r="F479" s="3">
        <f t="shared" si="309"/>
        <v>24155.766666666666</v>
      </c>
      <c r="G479" s="39">
        <f t="shared" ref="G479:J479" si="371">G478</f>
        <v>1</v>
      </c>
      <c r="H479" s="39">
        <f t="shared" si="371"/>
        <v>0</v>
      </c>
      <c r="I479" s="39">
        <f t="shared" si="371"/>
        <v>0</v>
      </c>
      <c r="J479" s="39">
        <f t="shared" si="371"/>
        <v>0</v>
      </c>
      <c r="K479" s="37">
        <f>G479*Dati!$F$9+H479*Dati!$F$10+I479*Dati!$F$11+Simulazione!J479*Dati!$F$12</f>
        <v>450</v>
      </c>
      <c r="L479" s="37">
        <f>G479*Dati!$H$9+H479*Dati!$H$10+I479*Dati!$H$11+Simulazione!J479*Dati!$H$12</f>
        <v>1</v>
      </c>
      <c r="M479" s="9">
        <f>G479*Dati!$E$9+H479*Dati!$E$10+I479*Dati!$E$11+Simulazione!J479*Dati!$E$12</f>
        <v>8000</v>
      </c>
      <c r="N479" s="9">
        <f>IF(G479-G478=0,0,(G479-G478)*Dati!$J$9)+IF(H479-H478=0,0,(H479-H478)*Dati!$J$10)+IF(I479-I478=0,0,(I479-I478)*Dati!$J$11)+IF(J479-J478=0,0,(J479-J478)*Dati!$J$12)</f>
        <v>0</v>
      </c>
      <c r="O479" s="34">
        <f t="shared" ref="O479:R479" si="372">O478</f>
        <v>0</v>
      </c>
      <c r="P479" s="34">
        <f t="shared" si="372"/>
        <v>0</v>
      </c>
      <c r="Q479" s="34">
        <f t="shared" si="372"/>
        <v>0</v>
      </c>
      <c r="R479" s="34">
        <f t="shared" si="372"/>
        <v>1</v>
      </c>
      <c r="S479" s="40">
        <f t="shared" si="312"/>
        <v>1</v>
      </c>
      <c r="T479" s="43">
        <f t="shared" si="313"/>
        <v>1</v>
      </c>
      <c r="U479" s="3">
        <f>O479*Dati!$B$3+Simulazione!P479*Dati!$B$4+Simulazione!Q479*Dati!$B$5+Simulazione!R479*Dati!$B$6</f>
        <v>40000</v>
      </c>
      <c r="V479" s="35">
        <f>IF(R479*Dati!$Q$6&lt;K479,R479*Dati!$Q$6,K479)</f>
        <v>108</v>
      </c>
      <c r="W479" s="35">
        <f>IF(R479*Dati!$P$6+SUM(V479:V479)&lt;K479,R479*Dati!$P$6,K479-SUM(V479:V479))</f>
        <v>132</v>
      </c>
      <c r="X479" s="35">
        <f>IF(R479*Dati!$O$6+SUM(V479:W479)&lt;K479,R479*Dati!$O$6,K479-SUM(V479:W479))</f>
        <v>0</v>
      </c>
      <c r="Y479" s="35">
        <f>IF(R479*Dati!$N$6+SUM(V479:X479)&lt;K479,R479*Dati!$N$6,K479-SUM(V479:X479))</f>
        <v>0</v>
      </c>
      <c r="Z479" s="35">
        <f>IF($Q479*Dati!$Q$5+SUM(V479:Y479)&lt;$K479,$Q479*Dati!$Q$5,$K479-SUM(V479:Y479))</f>
        <v>0</v>
      </c>
      <c r="AA479" s="35">
        <f>IF($Q479*Dati!$P$5+SUM(V479:Z479)&lt;$K479,$Q479*Dati!$P$5,$K479-SUM(V479:Z479))</f>
        <v>0</v>
      </c>
      <c r="AB479" s="35">
        <f>IF($Q479*Dati!$O$5+SUM(V479:AA479)&lt;$K479,$Q479*Dati!$O$5,$K479-SUM(V479:AA479))</f>
        <v>0</v>
      </c>
      <c r="AC479" s="35">
        <f>IF($Q479*Dati!$N$5+SUM(V479:AB479)&lt;$K479,$Q479*Dati!$N$5,$K479-SUM(V479:AB479))</f>
        <v>0</v>
      </c>
      <c r="AD479" s="35">
        <f>IF($P479*Dati!$Q$4+SUM(V479:AC479)&lt;$K479,$P479*Dati!$Q$4,$K479-SUM(V479:AC479))</f>
        <v>0</v>
      </c>
      <c r="AE479" s="35">
        <f>IF($P479*Dati!$P$4+SUM(V479:AD479)&lt;$K479,$P479*Dati!$P$4,$K479-SUM(V479:AD479))</f>
        <v>0</v>
      </c>
      <c r="AF479" s="35">
        <f>IF($P479*Dati!$O$4+SUM(V479:AE479)&lt;$K479,$P479*Dati!$O$4,$K479-SUM(V479:AE479))</f>
        <v>0</v>
      </c>
      <c r="AG479" s="35">
        <f>IF($P479*Dati!$N$4+SUM(V479:AF479)&lt;$K479,$P479*Dati!$N$4,$K479-SUM(V479:AF479))</f>
        <v>0</v>
      </c>
      <c r="AH479" s="35">
        <f>IF($O479*Dati!$Q$3+SUM(V479:AG479)&lt;$K479,$O479*Dati!$Q$3,$K479-SUM(V479:AG479))</f>
        <v>0</v>
      </c>
      <c r="AI479" s="35">
        <f>IF($O479*Dati!$P$3+SUM(V479:AH479)&lt;$K479,$O479*Dati!$P$3,$K479-SUM(V479:AH479))</f>
        <v>0</v>
      </c>
      <c r="AJ479" s="35">
        <f>IF($O479*Dati!$O$3+SUM(V479:AI479)&lt;$K479,$O479*Dati!$O$3,$K479-SUM(V479:AI479))</f>
        <v>0</v>
      </c>
      <c r="AK479" s="35">
        <f>IF($O479*Dati!$N$3+SUM(V479:AJ479)&lt;$K479,$O479*Dati!$N$3,$K479-SUM(V479:AJ479))</f>
        <v>0</v>
      </c>
      <c r="AL479" s="35">
        <f t="shared" si="298"/>
        <v>240</v>
      </c>
      <c r="AM479" s="3">
        <f>(V479*Dati!$U$6+W479*Dati!$T$6+X479*Dati!$S$6+Y479*Dati!$R$6)+(Z479*Dati!$U$5+AA479*Dati!$T$5+AB479*Dati!$S$5+AC479*Dati!$R$5)+(AD479*Dati!$U$4+AE479*Dati!$T$4+AF479*Dati!$S$4+AG479*Dati!$R$4)+(AH479*Dati!$U$3+AI479*Dati!$T$3+AJ479*Dati!$S$3+AK479*Dati!$R$3)</f>
        <v>91380</v>
      </c>
      <c r="AN479" s="34">
        <f t="shared" si="299"/>
        <v>1</v>
      </c>
      <c r="AO479" s="34">
        <f t="shared" si="300"/>
        <v>0</v>
      </c>
      <c r="AP479" s="34">
        <f t="shared" si="301"/>
        <v>0</v>
      </c>
      <c r="AQ479" s="34">
        <f t="shared" si="302"/>
        <v>0</v>
      </c>
      <c r="AR479" s="6">
        <f>AN479*Dati!$B$21+AO479*Dati!$B$22+AP479*Dati!$B$23+AQ479*Dati!$B$24</f>
        <v>2000</v>
      </c>
    </row>
    <row r="480" spans="1:44" x14ac:dyDescent="0.25">
      <c r="A480" s="49"/>
      <c r="B480" s="11">
        <f t="shared" si="314"/>
        <v>478</v>
      </c>
      <c r="C480" s="3">
        <f t="shared" si="315"/>
        <v>11489524.933333427</v>
      </c>
      <c r="D480" s="3">
        <f t="shared" si="316"/>
        <v>41380</v>
      </c>
      <c r="E480" s="3">
        <f>IF(D480&gt;0,(IF(D480&lt;Dati!$B$46,D480*Dati!$B$47,Dati!$B$46*Dati!$B$47)+IF(IF(D480-Dati!$B$46&gt;0,D480-Dati!$B$46,0)&lt;(Dati!$C$46-Dati!$B$46),IF(D480-Dati!$B$46&gt;0,D480-Dati!$B$46,0)*Dati!$C$47,(Dati!$C$46-Dati!$B$46)*Dati!$C$47)+IF(IF(D480-Dati!$C$46&gt;0,D480-Dati!$C$46,0)&lt;(Dati!$D$46-Dati!$C$46),IF(D480-Dati!$C$46&gt;0,D480-Dati!$C$46,0)*Dati!$D$47,(Dati!$D$46-Dati!$C$46)*Dati!$D$47)+IF(IF(D480-Dati!$D$46&gt;0,D480-Dati!$D$46,0)&lt;(Dati!$E$46-Dati!$D$46),IF(D480-Dati!$D$46&gt;0,D480-Dati!$D$46,0)*Dati!$E$47,(Dati!$E$46-Dati!$D$46)*Dati!$E$47)+IF(D480-Dati!$E$46&gt;0,D480-Dati!$E$46,0)*Dati!$F$47),0)</f>
        <v>17224.233333333334</v>
      </c>
      <c r="F480" s="3">
        <f t="shared" si="309"/>
        <v>24155.766666666666</v>
      </c>
      <c r="G480" s="39">
        <f t="shared" ref="G480:J480" si="373">G479</f>
        <v>1</v>
      </c>
      <c r="H480" s="39">
        <f t="shared" si="373"/>
        <v>0</v>
      </c>
      <c r="I480" s="39">
        <f t="shared" si="373"/>
        <v>0</v>
      </c>
      <c r="J480" s="39">
        <f t="shared" si="373"/>
        <v>0</v>
      </c>
      <c r="K480" s="37">
        <f>G480*Dati!$F$9+H480*Dati!$F$10+I480*Dati!$F$11+Simulazione!J480*Dati!$F$12</f>
        <v>450</v>
      </c>
      <c r="L480" s="37">
        <f>G480*Dati!$H$9+H480*Dati!$H$10+I480*Dati!$H$11+Simulazione!J480*Dati!$H$12</f>
        <v>1</v>
      </c>
      <c r="M480" s="9">
        <f>G480*Dati!$E$9+H480*Dati!$E$10+I480*Dati!$E$11+Simulazione!J480*Dati!$E$12</f>
        <v>8000</v>
      </c>
      <c r="N480" s="9">
        <f>IF(G480-G479=0,0,(G480-G479)*Dati!$J$9)+IF(H480-H479=0,0,(H480-H479)*Dati!$J$10)+IF(I480-I479=0,0,(I480-I479)*Dati!$J$11)+IF(J480-J479=0,0,(J480-J479)*Dati!$J$12)</f>
        <v>0</v>
      </c>
      <c r="O480" s="34">
        <f t="shared" ref="O480:R480" si="374">O479</f>
        <v>0</v>
      </c>
      <c r="P480" s="34">
        <f t="shared" si="374"/>
        <v>0</v>
      </c>
      <c r="Q480" s="34">
        <f t="shared" si="374"/>
        <v>0</v>
      </c>
      <c r="R480" s="34">
        <f t="shared" si="374"/>
        <v>1</v>
      </c>
      <c r="S480" s="40">
        <f t="shared" si="312"/>
        <v>1</v>
      </c>
      <c r="T480" s="43">
        <f t="shared" si="313"/>
        <v>1</v>
      </c>
      <c r="U480" s="3">
        <f>O480*Dati!$B$3+Simulazione!P480*Dati!$B$4+Simulazione!Q480*Dati!$B$5+Simulazione!R480*Dati!$B$6</f>
        <v>40000</v>
      </c>
      <c r="V480" s="35">
        <f>IF(R480*Dati!$Q$6&lt;K480,R480*Dati!$Q$6,K480)</f>
        <v>108</v>
      </c>
      <c r="W480" s="35">
        <f>IF(R480*Dati!$P$6+SUM(V480:V480)&lt;K480,R480*Dati!$P$6,K480-SUM(V480:V480))</f>
        <v>132</v>
      </c>
      <c r="X480" s="35">
        <f>IF(R480*Dati!$O$6+SUM(V480:W480)&lt;K480,R480*Dati!$O$6,K480-SUM(V480:W480))</f>
        <v>0</v>
      </c>
      <c r="Y480" s="35">
        <f>IF(R480*Dati!$N$6+SUM(V480:X480)&lt;K480,R480*Dati!$N$6,K480-SUM(V480:X480))</f>
        <v>0</v>
      </c>
      <c r="Z480" s="35">
        <f>IF($Q480*Dati!$Q$5+SUM(V480:Y480)&lt;$K480,$Q480*Dati!$Q$5,$K480-SUM(V480:Y480))</f>
        <v>0</v>
      </c>
      <c r="AA480" s="35">
        <f>IF($Q480*Dati!$P$5+SUM(V480:Z480)&lt;$K480,$Q480*Dati!$P$5,$K480-SUM(V480:Z480))</f>
        <v>0</v>
      </c>
      <c r="AB480" s="35">
        <f>IF($Q480*Dati!$O$5+SUM(V480:AA480)&lt;$K480,$Q480*Dati!$O$5,$K480-SUM(V480:AA480))</f>
        <v>0</v>
      </c>
      <c r="AC480" s="35">
        <f>IF($Q480*Dati!$N$5+SUM(V480:AB480)&lt;$K480,$Q480*Dati!$N$5,$K480-SUM(V480:AB480))</f>
        <v>0</v>
      </c>
      <c r="AD480" s="35">
        <f>IF($P480*Dati!$Q$4+SUM(V480:AC480)&lt;$K480,$P480*Dati!$Q$4,$K480-SUM(V480:AC480))</f>
        <v>0</v>
      </c>
      <c r="AE480" s="35">
        <f>IF($P480*Dati!$P$4+SUM(V480:AD480)&lt;$K480,$P480*Dati!$P$4,$K480-SUM(V480:AD480))</f>
        <v>0</v>
      </c>
      <c r="AF480" s="35">
        <f>IF($P480*Dati!$O$4+SUM(V480:AE480)&lt;$K480,$P480*Dati!$O$4,$K480-SUM(V480:AE480))</f>
        <v>0</v>
      </c>
      <c r="AG480" s="35">
        <f>IF($P480*Dati!$N$4+SUM(V480:AF480)&lt;$K480,$P480*Dati!$N$4,$K480-SUM(V480:AF480))</f>
        <v>0</v>
      </c>
      <c r="AH480" s="35">
        <f>IF($O480*Dati!$Q$3+SUM(V480:AG480)&lt;$K480,$O480*Dati!$Q$3,$K480-SUM(V480:AG480))</f>
        <v>0</v>
      </c>
      <c r="AI480" s="35">
        <f>IF($O480*Dati!$P$3+SUM(V480:AH480)&lt;$K480,$O480*Dati!$P$3,$K480-SUM(V480:AH480))</f>
        <v>0</v>
      </c>
      <c r="AJ480" s="35">
        <f>IF($O480*Dati!$O$3+SUM(V480:AI480)&lt;$K480,$O480*Dati!$O$3,$K480-SUM(V480:AI480))</f>
        <v>0</v>
      </c>
      <c r="AK480" s="35">
        <f>IF($O480*Dati!$N$3+SUM(V480:AJ480)&lt;$K480,$O480*Dati!$N$3,$K480-SUM(V480:AJ480))</f>
        <v>0</v>
      </c>
      <c r="AL480" s="35">
        <f t="shared" si="298"/>
        <v>240</v>
      </c>
      <c r="AM480" s="3">
        <f>(V480*Dati!$U$6+W480*Dati!$T$6+X480*Dati!$S$6+Y480*Dati!$R$6)+(Z480*Dati!$U$5+AA480*Dati!$T$5+AB480*Dati!$S$5+AC480*Dati!$R$5)+(AD480*Dati!$U$4+AE480*Dati!$T$4+AF480*Dati!$S$4+AG480*Dati!$R$4)+(AH480*Dati!$U$3+AI480*Dati!$T$3+AJ480*Dati!$S$3+AK480*Dati!$R$3)</f>
        <v>91380</v>
      </c>
      <c r="AN480" s="34">
        <f t="shared" si="299"/>
        <v>1</v>
      </c>
      <c r="AO480" s="34">
        <f t="shared" si="300"/>
        <v>0</v>
      </c>
      <c r="AP480" s="34">
        <f t="shared" si="301"/>
        <v>0</v>
      </c>
      <c r="AQ480" s="34">
        <f t="shared" si="302"/>
        <v>0</v>
      </c>
      <c r="AR480" s="6">
        <f>AN480*Dati!$B$21+AO480*Dati!$B$22+AP480*Dati!$B$23+AQ480*Dati!$B$24</f>
        <v>2000</v>
      </c>
    </row>
    <row r="481" spans="1:44" x14ac:dyDescent="0.25">
      <c r="A481" s="49"/>
      <c r="B481" s="11">
        <f t="shared" si="314"/>
        <v>479</v>
      </c>
      <c r="C481" s="3">
        <f t="shared" si="315"/>
        <v>11513680.700000094</v>
      </c>
      <c r="D481" s="3">
        <f t="shared" si="316"/>
        <v>41380</v>
      </c>
      <c r="E481" s="3">
        <f>IF(D481&gt;0,(IF(D481&lt;Dati!$B$46,D481*Dati!$B$47,Dati!$B$46*Dati!$B$47)+IF(IF(D481-Dati!$B$46&gt;0,D481-Dati!$B$46,0)&lt;(Dati!$C$46-Dati!$B$46),IF(D481-Dati!$B$46&gt;0,D481-Dati!$B$46,0)*Dati!$C$47,(Dati!$C$46-Dati!$B$46)*Dati!$C$47)+IF(IF(D481-Dati!$C$46&gt;0,D481-Dati!$C$46,0)&lt;(Dati!$D$46-Dati!$C$46),IF(D481-Dati!$C$46&gt;0,D481-Dati!$C$46,0)*Dati!$D$47,(Dati!$D$46-Dati!$C$46)*Dati!$D$47)+IF(IF(D481-Dati!$D$46&gt;0,D481-Dati!$D$46,0)&lt;(Dati!$E$46-Dati!$D$46),IF(D481-Dati!$D$46&gt;0,D481-Dati!$D$46,0)*Dati!$E$47,(Dati!$E$46-Dati!$D$46)*Dati!$E$47)+IF(D481-Dati!$E$46&gt;0,D481-Dati!$E$46,0)*Dati!$F$47),0)</f>
        <v>17224.233333333334</v>
      </c>
      <c r="F481" s="3">
        <f t="shared" si="309"/>
        <v>24155.766666666666</v>
      </c>
      <c r="G481" s="39">
        <f t="shared" ref="G481:J481" si="375">G480</f>
        <v>1</v>
      </c>
      <c r="H481" s="39">
        <f t="shared" si="375"/>
        <v>0</v>
      </c>
      <c r="I481" s="39">
        <f t="shared" si="375"/>
        <v>0</v>
      </c>
      <c r="J481" s="39">
        <f t="shared" si="375"/>
        <v>0</v>
      </c>
      <c r="K481" s="37">
        <f>G481*Dati!$F$9+H481*Dati!$F$10+I481*Dati!$F$11+Simulazione!J481*Dati!$F$12</f>
        <v>450</v>
      </c>
      <c r="L481" s="37">
        <f>G481*Dati!$H$9+H481*Dati!$H$10+I481*Dati!$H$11+Simulazione!J481*Dati!$H$12</f>
        <v>1</v>
      </c>
      <c r="M481" s="9">
        <f>G481*Dati!$E$9+H481*Dati!$E$10+I481*Dati!$E$11+Simulazione!J481*Dati!$E$12</f>
        <v>8000</v>
      </c>
      <c r="N481" s="9">
        <f>IF(G481-G480=0,0,(G481-G480)*Dati!$J$9)+IF(H481-H480=0,0,(H481-H480)*Dati!$J$10)+IF(I481-I480=0,0,(I481-I480)*Dati!$J$11)+IF(J481-J480=0,0,(J481-J480)*Dati!$J$12)</f>
        <v>0</v>
      </c>
      <c r="O481" s="34">
        <f t="shared" ref="O481:R481" si="376">O480</f>
        <v>0</v>
      </c>
      <c r="P481" s="34">
        <f t="shared" si="376"/>
        <v>0</v>
      </c>
      <c r="Q481" s="34">
        <f t="shared" si="376"/>
        <v>0</v>
      </c>
      <c r="R481" s="34">
        <f t="shared" si="376"/>
        <v>1</v>
      </c>
      <c r="S481" s="40">
        <f t="shared" si="312"/>
        <v>1</v>
      </c>
      <c r="T481" s="43">
        <f t="shared" si="313"/>
        <v>1</v>
      </c>
      <c r="U481" s="3">
        <f>O481*Dati!$B$3+Simulazione!P481*Dati!$B$4+Simulazione!Q481*Dati!$B$5+Simulazione!R481*Dati!$B$6</f>
        <v>40000</v>
      </c>
      <c r="V481" s="35">
        <f>IF(R481*Dati!$Q$6&lt;K481,R481*Dati!$Q$6,K481)</f>
        <v>108</v>
      </c>
      <c r="W481" s="35">
        <f>IF(R481*Dati!$P$6+SUM(V481:V481)&lt;K481,R481*Dati!$P$6,K481-SUM(V481:V481))</f>
        <v>132</v>
      </c>
      <c r="X481" s="35">
        <f>IF(R481*Dati!$O$6+SUM(V481:W481)&lt;K481,R481*Dati!$O$6,K481-SUM(V481:W481))</f>
        <v>0</v>
      </c>
      <c r="Y481" s="35">
        <f>IF(R481*Dati!$N$6+SUM(V481:X481)&lt;K481,R481*Dati!$N$6,K481-SUM(V481:X481))</f>
        <v>0</v>
      </c>
      <c r="Z481" s="35">
        <f>IF($Q481*Dati!$Q$5+SUM(V481:Y481)&lt;$K481,$Q481*Dati!$Q$5,$K481-SUM(V481:Y481))</f>
        <v>0</v>
      </c>
      <c r="AA481" s="35">
        <f>IF($Q481*Dati!$P$5+SUM(V481:Z481)&lt;$K481,$Q481*Dati!$P$5,$K481-SUM(V481:Z481))</f>
        <v>0</v>
      </c>
      <c r="AB481" s="35">
        <f>IF($Q481*Dati!$O$5+SUM(V481:AA481)&lt;$K481,$Q481*Dati!$O$5,$K481-SUM(V481:AA481))</f>
        <v>0</v>
      </c>
      <c r="AC481" s="35">
        <f>IF($Q481*Dati!$N$5+SUM(V481:AB481)&lt;$K481,$Q481*Dati!$N$5,$K481-SUM(V481:AB481))</f>
        <v>0</v>
      </c>
      <c r="AD481" s="35">
        <f>IF($P481*Dati!$Q$4+SUM(V481:AC481)&lt;$K481,$P481*Dati!$Q$4,$K481-SUM(V481:AC481))</f>
        <v>0</v>
      </c>
      <c r="AE481" s="35">
        <f>IF($P481*Dati!$P$4+SUM(V481:AD481)&lt;$K481,$P481*Dati!$P$4,$K481-SUM(V481:AD481))</f>
        <v>0</v>
      </c>
      <c r="AF481" s="35">
        <f>IF($P481*Dati!$O$4+SUM(V481:AE481)&lt;$K481,$P481*Dati!$O$4,$K481-SUM(V481:AE481))</f>
        <v>0</v>
      </c>
      <c r="AG481" s="35">
        <f>IF($P481*Dati!$N$4+SUM(V481:AF481)&lt;$K481,$P481*Dati!$N$4,$K481-SUM(V481:AF481))</f>
        <v>0</v>
      </c>
      <c r="AH481" s="35">
        <f>IF($O481*Dati!$Q$3+SUM(V481:AG481)&lt;$K481,$O481*Dati!$Q$3,$K481-SUM(V481:AG481))</f>
        <v>0</v>
      </c>
      <c r="AI481" s="35">
        <f>IF($O481*Dati!$P$3+SUM(V481:AH481)&lt;$K481,$O481*Dati!$P$3,$K481-SUM(V481:AH481))</f>
        <v>0</v>
      </c>
      <c r="AJ481" s="35">
        <f>IF($O481*Dati!$O$3+SUM(V481:AI481)&lt;$K481,$O481*Dati!$O$3,$K481-SUM(V481:AI481))</f>
        <v>0</v>
      </c>
      <c r="AK481" s="35">
        <f>IF($O481*Dati!$N$3+SUM(V481:AJ481)&lt;$K481,$O481*Dati!$N$3,$K481-SUM(V481:AJ481))</f>
        <v>0</v>
      </c>
      <c r="AL481" s="35">
        <f t="shared" si="298"/>
        <v>240</v>
      </c>
      <c r="AM481" s="3">
        <f>(V481*Dati!$U$6+W481*Dati!$T$6+X481*Dati!$S$6+Y481*Dati!$R$6)+(Z481*Dati!$U$5+AA481*Dati!$T$5+AB481*Dati!$S$5+AC481*Dati!$R$5)+(AD481*Dati!$U$4+AE481*Dati!$T$4+AF481*Dati!$S$4+AG481*Dati!$R$4)+(AH481*Dati!$U$3+AI481*Dati!$T$3+AJ481*Dati!$S$3+AK481*Dati!$R$3)</f>
        <v>91380</v>
      </c>
      <c r="AN481" s="34">
        <f t="shared" si="299"/>
        <v>1</v>
      </c>
      <c r="AO481" s="34">
        <f t="shared" si="300"/>
        <v>0</v>
      </c>
      <c r="AP481" s="34">
        <f t="shared" si="301"/>
        <v>0</v>
      </c>
      <c r="AQ481" s="34">
        <f t="shared" si="302"/>
        <v>0</v>
      </c>
      <c r="AR481" s="6">
        <f>AN481*Dati!$B$21+AO481*Dati!$B$22+AP481*Dati!$B$23+AQ481*Dati!$B$24</f>
        <v>2000</v>
      </c>
    </row>
    <row r="482" spans="1:44" x14ac:dyDescent="0.25">
      <c r="A482" s="50"/>
      <c r="B482" s="11">
        <f t="shared" si="314"/>
        <v>480</v>
      </c>
      <c r="C482" s="3">
        <f t="shared" si="315"/>
        <v>11537836.466666762</v>
      </c>
      <c r="D482" s="3">
        <f t="shared" si="316"/>
        <v>41380</v>
      </c>
      <c r="E482" s="3">
        <f>IF(D482&gt;0,(IF(D482&lt;Dati!$B$46,D482*Dati!$B$47,Dati!$B$46*Dati!$B$47)+IF(IF(D482-Dati!$B$46&gt;0,D482-Dati!$B$46,0)&lt;(Dati!$C$46-Dati!$B$46),IF(D482-Dati!$B$46&gt;0,D482-Dati!$B$46,0)*Dati!$C$47,(Dati!$C$46-Dati!$B$46)*Dati!$C$47)+IF(IF(D482-Dati!$C$46&gt;0,D482-Dati!$C$46,0)&lt;(Dati!$D$46-Dati!$C$46),IF(D482-Dati!$C$46&gt;0,D482-Dati!$C$46,0)*Dati!$D$47,(Dati!$D$46-Dati!$C$46)*Dati!$D$47)+IF(IF(D482-Dati!$D$46&gt;0,D482-Dati!$D$46,0)&lt;(Dati!$E$46-Dati!$D$46),IF(D482-Dati!$D$46&gt;0,D482-Dati!$D$46,0)*Dati!$E$47,(Dati!$E$46-Dati!$D$46)*Dati!$E$47)+IF(D482-Dati!$E$46&gt;0,D482-Dati!$E$46,0)*Dati!$F$47),0)</f>
        <v>17224.233333333334</v>
      </c>
      <c r="F482" s="3">
        <f t="shared" si="309"/>
        <v>24155.766666666666</v>
      </c>
      <c r="G482" s="39">
        <f t="shared" ref="G482:J482" si="377">G481</f>
        <v>1</v>
      </c>
      <c r="H482" s="39">
        <f t="shared" si="377"/>
        <v>0</v>
      </c>
      <c r="I482" s="39">
        <f t="shared" si="377"/>
        <v>0</v>
      </c>
      <c r="J482" s="39">
        <f t="shared" si="377"/>
        <v>0</v>
      </c>
      <c r="K482" s="37">
        <f>G482*Dati!$F$9+H482*Dati!$F$10+I482*Dati!$F$11+Simulazione!J482*Dati!$F$12</f>
        <v>450</v>
      </c>
      <c r="L482" s="37">
        <f>G482*Dati!$H$9+H482*Dati!$H$10+I482*Dati!$H$11+Simulazione!J482*Dati!$H$12</f>
        <v>1</v>
      </c>
      <c r="M482" s="9">
        <f>G482*Dati!$E$9+H482*Dati!$E$10+I482*Dati!$E$11+Simulazione!J482*Dati!$E$12</f>
        <v>8000</v>
      </c>
      <c r="N482" s="9">
        <f>IF(G482-G481=0,0,(G482-G481)*Dati!$J$9)+IF(H482-H481=0,0,(H482-H481)*Dati!$J$10)+IF(I482-I481=0,0,(I482-I481)*Dati!$J$11)+IF(J482-J481=0,0,(J482-J481)*Dati!$J$12)</f>
        <v>0</v>
      </c>
      <c r="O482" s="34">
        <f t="shared" ref="O482:R482" si="378">O481</f>
        <v>0</v>
      </c>
      <c r="P482" s="34">
        <f t="shared" si="378"/>
        <v>0</v>
      </c>
      <c r="Q482" s="34">
        <f t="shared" si="378"/>
        <v>0</v>
      </c>
      <c r="R482" s="34">
        <f t="shared" si="378"/>
        <v>1</v>
      </c>
      <c r="S482" s="40">
        <f t="shared" si="312"/>
        <v>1</v>
      </c>
      <c r="T482" s="43">
        <f t="shared" si="313"/>
        <v>1</v>
      </c>
      <c r="U482" s="3">
        <f>O482*Dati!$B$3+Simulazione!P482*Dati!$B$4+Simulazione!Q482*Dati!$B$5+Simulazione!R482*Dati!$B$6</f>
        <v>40000</v>
      </c>
      <c r="V482" s="35">
        <f>IF(R482*Dati!$Q$6&lt;K482,R482*Dati!$Q$6,K482)</f>
        <v>108</v>
      </c>
      <c r="W482" s="35">
        <f>IF(R482*Dati!$P$6+SUM(V482:V482)&lt;K482,R482*Dati!$P$6,K482-SUM(V482:V482))</f>
        <v>132</v>
      </c>
      <c r="X482" s="35">
        <f>IF(R482*Dati!$O$6+SUM(V482:W482)&lt;K482,R482*Dati!$O$6,K482-SUM(V482:W482))</f>
        <v>0</v>
      </c>
      <c r="Y482" s="35">
        <f>IF(R482*Dati!$N$6+SUM(V482:X482)&lt;K482,R482*Dati!$N$6,K482-SUM(V482:X482))</f>
        <v>0</v>
      </c>
      <c r="Z482" s="35">
        <f>IF($Q482*Dati!$Q$5+SUM(V482:Y482)&lt;$K482,$Q482*Dati!$Q$5,$K482-SUM(V482:Y482))</f>
        <v>0</v>
      </c>
      <c r="AA482" s="35">
        <f>IF($Q482*Dati!$P$5+SUM(V482:Z482)&lt;$K482,$Q482*Dati!$P$5,$K482-SUM(V482:Z482))</f>
        <v>0</v>
      </c>
      <c r="AB482" s="35">
        <f>IF($Q482*Dati!$O$5+SUM(V482:AA482)&lt;$K482,$Q482*Dati!$O$5,$K482-SUM(V482:AA482))</f>
        <v>0</v>
      </c>
      <c r="AC482" s="35">
        <f>IF($Q482*Dati!$N$5+SUM(V482:AB482)&lt;$K482,$Q482*Dati!$N$5,$K482-SUM(V482:AB482))</f>
        <v>0</v>
      </c>
      <c r="AD482" s="35">
        <f>IF($P482*Dati!$Q$4+SUM(V482:AC482)&lt;$K482,$P482*Dati!$Q$4,$K482-SUM(V482:AC482))</f>
        <v>0</v>
      </c>
      <c r="AE482" s="35">
        <f>IF($P482*Dati!$P$4+SUM(V482:AD482)&lt;$K482,$P482*Dati!$P$4,$K482-SUM(V482:AD482))</f>
        <v>0</v>
      </c>
      <c r="AF482" s="35">
        <f>IF($P482*Dati!$O$4+SUM(V482:AE482)&lt;$K482,$P482*Dati!$O$4,$K482-SUM(V482:AE482))</f>
        <v>0</v>
      </c>
      <c r="AG482" s="35">
        <f>IF($P482*Dati!$N$4+SUM(V482:AF482)&lt;$K482,$P482*Dati!$N$4,$K482-SUM(V482:AF482))</f>
        <v>0</v>
      </c>
      <c r="AH482" s="35">
        <f>IF($O482*Dati!$Q$3+SUM(V482:AG482)&lt;$K482,$O482*Dati!$Q$3,$K482-SUM(V482:AG482))</f>
        <v>0</v>
      </c>
      <c r="AI482" s="35">
        <f>IF($O482*Dati!$P$3+SUM(V482:AH482)&lt;$K482,$O482*Dati!$P$3,$K482-SUM(V482:AH482))</f>
        <v>0</v>
      </c>
      <c r="AJ482" s="35">
        <f>IF($O482*Dati!$O$3+SUM(V482:AI482)&lt;$K482,$O482*Dati!$O$3,$K482-SUM(V482:AI482))</f>
        <v>0</v>
      </c>
      <c r="AK482" s="35">
        <f>IF($O482*Dati!$N$3+SUM(V482:AJ482)&lt;$K482,$O482*Dati!$N$3,$K482-SUM(V482:AJ482))</f>
        <v>0</v>
      </c>
      <c r="AL482" s="35">
        <f t="shared" si="298"/>
        <v>240</v>
      </c>
      <c r="AM482" s="3">
        <f>(V482*Dati!$U$6+W482*Dati!$T$6+X482*Dati!$S$6+Y482*Dati!$R$6)+(Z482*Dati!$U$5+AA482*Dati!$T$5+AB482*Dati!$S$5+AC482*Dati!$R$5)+(AD482*Dati!$U$4+AE482*Dati!$T$4+AF482*Dati!$S$4+AG482*Dati!$R$4)+(AH482*Dati!$U$3+AI482*Dati!$T$3+AJ482*Dati!$S$3+AK482*Dati!$R$3)</f>
        <v>91380</v>
      </c>
      <c r="AN482" s="34">
        <f t="shared" si="299"/>
        <v>1</v>
      </c>
      <c r="AO482" s="34">
        <f t="shared" si="300"/>
        <v>0</v>
      </c>
      <c r="AP482" s="34">
        <f t="shared" si="301"/>
        <v>0</v>
      </c>
      <c r="AQ482" s="34">
        <f t="shared" si="302"/>
        <v>0</v>
      </c>
      <c r="AR482" s="6">
        <f>AN482*Dati!$B$21+AO482*Dati!$B$22+AP482*Dati!$B$23+AQ482*Dati!$B$24</f>
        <v>2000</v>
      </c>
    </row>
    <row r="483" spans="1:44" ht="15" customHeight="1" x14ac:dyDescent="0.25">
      <c r="A483" s="48">
        <f t="shared" ref="A483" si="379">A471+1</f>
        <v>41</v>
      </c>
      <c r="B483" s="11">
        <f t="shared" si="314"/>
        <v>481</v>
      </c>
      <c r="C483" s="3">
        <f t="shared" si="315"/>
        <v>11561992.233333429</v>
      </c>
      <c r="D483" s="3">
        <f t="shared" si="316"/>
        <v>41380</v>
      </c>
      <c r="E483" s="3">
        <f>IF(D483&gt;0,(IF(D483&lt;Dati!$B$46,D483*Dati!$B$47,Dati!$B$46*Dati!$B$47)+IF(IF(D483-Dati!$B$46&gt;0,D483-Dati!$B$46,0)&lt;(Dati!$C$46-Dati!$B$46),IF(D483-Dati!$B$46&gt;0,D483-Dati!$B$46,0)*Dati!$C$47,(Dati!$C$46-Dati!$B$46)*Dati!$C$47)+IF(IF(D483-Dati!$C$46&gt;0,D483-Dati!$C$46,0)&lt;(Dati!$D$46-Dati!$C$46),IF(D483-Dati!$C$46&gt;0,D483-Dati!$C$46,0)*Dati!$D$47,(Dati!$D$46-Dati!$C$46)*Dati!$D$47)+IF(IF(D483-Dati!$D$46&gt;0,D483-Dati!$D$46,0)&lt;(Dati!$E$46-Dati!$D$46),IF(D483-Dati!$D$46&gt;0,D483-Dati!$D$46,0)*Dati!$E$47,(Dati!$E$46-Dati!$D$46)*Dati!$E$47)+IF(D483-Dati!$E$46&gt;0,D483-Dati!$E$46,0)*Dati!$F$47),0)</f>
        <v>17224.233333333334</v>
      </c>
      <c r="F483" s="3">
        <f t="shared" si="309"/>
        <v>24155.766666666666</v>
      </c>
      <c r="G483" s="39">
        <f t="shared" ref="G483:J483" si="380">G482</f>
        <v>1</v>
      </c>
      <c r="H483" s="39">
        <f t="shared" si="380"/>
        <v>0</v>
      </c>
      <c r="I483" s="39">
        <f t="shared" si="380"/>
        <v>0</v>
      </c>
      <c r="J483" s="39">
        <f t="shared" si="380"/>
        <v>0</v>
      </c>
      <c r="K483" s="37">
        <f>G483*Dati!$F$9+H483*Dati!$F$10+I483*Dati!$F$11+Simulazione!J483*Dati!$F$12</f>
        <v>450</v>
      </c>
      <c r="L483" s="37">
        <f>G483*Dati!$H$9+H483*Dati!$H$10+I483*Dati!$H$11+Simulazione!J483*Dati!$H$12</f>
        <v>1</v>
      </c>
      <c r="M483" s="9">
        <f>G483*Dati!$E$9+H483*Dati!$E$10+I483*Dati!$E$11+Simulazione!J483*Dati!$E$12</f>
        <v>8000</v>
      </c>
      <c r="N483" s="9">
        <f>IF(G483-G482=0,0,(G483-G482)*Dati!$J$9)+IF(H483-H482=0,0,(H483-H482)*Dati!$J$10)+IF(I483-I482=0,0,(I483-I482)*Dati!$J$11)+IF(J483-J482=0,0,(J483-J482)*Dati!$J$12)</f>
        <v>0</v>
      </c>
      <c r="O483" s="34">
        <f t="shared" ref="O483:R483" si="381">O482</f>
        <v>0</v>
      </c>
      <c r="P483" s="34">
        <f t="shared" si="381"/>
        <v>0</v>
      </c>
      <c r="Q483" s="34">
        <f t="shared" si="381"/>
        <v>0</v>
      </c>
      <c r="R483" s="34">
        <f t="shared" si="381"/>
        <v>1</v>
      </c>
      <c r="S483" s="40">
        <f t="shared" si="312"/>
        <v>1</v>
      </c>
      <c r="T483" s="43">
        <f t="shared" si="313"/>
        <v>1</v>
      </c>
      <c r="U483" s="3">
        <f>O483*Dati!$B$3+Simulazione!P483*Dati!$B$4+Simulazione!Q483*Dati!$B$5+Simulazione!R483*Dati!$B$6</f>
        <v>40000</v>
      </c>
      <c r="V483" s="35">
        <f>IF(R483*Dati!$Q$6&lt;K483,R483*Dati!$Q$6,K483)</f>
        <v>108</v>
      </c>
      <c r="W483" s="35">
        <f>IF(R483*Dati!$P$6+SUM(V483:V483)&lt;K483,R483*Dati!$P$6,K483-SUM(V483:V483))</f>
        <v>132</v>
      </c>
      <c r="X483" s="35">
        <f>IF(R483*Dati!$O$6+SUM(V483:W483)&lt;K483,R483*Dati!$O$6,K483-SUM(V483:W483))</f>
        <v>0</v>
      </c>
      <c r="Y483" s="35">
        <f>IF(R483*Dati!$N$6+SUM(V483:X483)&lt;K483,R483*Dati!$N$6,K483-SUM(V483:X483))</f>
        <v>0</v>
      </c>
      <c r="Z483" s="35">
        <f>IF($Q483*Dati!$Q$5+SUM(V483:Y483)&lt;$K483,$Q483*Dati!$Q$5,$K483-SUM(V483:Y483))</f>
        <v>0</v>
      </c>
      <c r="AA483" s="35">
        <f>IF($Q483*Dati!$P$5+SUM(V483:Z483)&lt;$K483,$Q483*Dati!$P$5,$K483-SUM(V483:Z483))</f>
        <v>0</v>
      </c>
      <c r="AB483" s="35">
        <f>IF($Q483*Dati!$O$5+SUM(V483:AA483)&lt;$K483,$Q483*Dati!$O$5,$K483-SUM(V483:AA483))</f>
        <v>0</v>
      </c>
      <c r="AC483" s="35">
        <f>IF($Q483*Dati!$N$5+SUM(V483:AB483)&lt;$K483,$Q483*Dati!$N$5,$K483-SUM(V483:AB483))</f>
        <v>0</v>
      </c>
      <c r="AD483" s="35">
        <f>IF($P483*Dati!$Q$4+SUM(V483:AC483)&lt;$K483,$P483*Dati!$Q$4,$K483-SUM(V483:AC483))</f>
        <v>0</v>
      </c>
      <c r="AE483" s="35">
        <f>IF($P483*Dati!$P$4+SUM(V483:AD483)&lt;$K483,$P483*Dati!$P$4,$K483-SUM(V483:AD483))</f>
        <v>0</v>
      </c>
      <c r="AF483" s="35">
        <f>IF($P483*Dati!$O$4+SUM(V483:AE483)&lt;$K483,$P483*Dati!$O$4,$K483-SUM(V483:AE483))</f>
        <v>0</v>
      </c>
      <c r="AG483" s="35">
        <f>IF($P483*Dati!$N$4+SUM(V483:AF483)&lt;$K483,$P483*Dati!$N$4,$K483-SUM(V483:AF483))</f>
        <v>0</v>
      </c>
      <c r="AH483" s="35">
        <f>IF($O483*Dati!$Q$3+SUM(V483:AG483)&lt;$K483,$O483*Dati!$Q$3,$K483-SUM(V483:AG483))</f>
        <v>0</v>
      </c>
      <c r="AI483" s="35">
        <f>IF($O483*Dati!$P$3+SUM(V483:AH483)&lt;$K483,$O483*Dati!$P$3,$K483-SUM(V483:AH483))</f>
        <v>0</v>
      </c>
      <c r="AJ483" s="35">
        <f>IF($O483*Dati!$O$3+SUM(V483:AI483)&lt;$K483,$O483*Dati!$O$3,$K483-SUM(V483:AI483))</f>
        <v>0</v>
      </c>
      <c r="AK483" s="35">
        <f>IF($O483*Dati!$N$3+SUM(V483:AJ483)&lt;$K483,$O483*Dati!$N$3,$K483-SUM(V483:AJ483))</f>
        <v>0</v>
      </c>
      <c r="AL483" s="35">
        <f t="shared" si="298"/>
        <v>240</v>
      </c>
      <c r="AM483" s="3">
        <f>(V483*Dati!$U$6+W483*Dati!$T$6+X483*Dati!$S$6+Y483*Dati!$R$6)+(Z483*Dati!$U$5+AA483*Dati!$T$5+AB483*Dati!$S$5+AC483*Dati!$R$5)+(AD483*Dati!$U$4+AE483*Dati!$T$4+AF483*Dati!$S$4+AG483*Dati!$R$4)+(AH483*Dati!$U$3+AI483*Dati!$T$3+AJ483*Dati!$S$3+AK483*Dati!$R$3)</f>
        <v>91380</v>
      </c>
      <c r="AN483" s="34">
        <f t="shared" si="299"/>
        <v>1</v>
      </c>
      <c r="AO483" s="34">
        <f t="shared" si="300"/>
        <v>0</v>
      </c>
      <c r="AP483" s="34">
        <f t="shared" si="301"/>
        <v>0</v>
      </c>
      <c r="AQ483" s="34">
        <f t="shared" si="302"/>
        <v>0</v>
      </c>
      <c r="AR483" s="6">
        <f>AN483*Dati!$B$21+AO483*Dati!$B$22+AP483*Dati!$B$23+AQ483*Dati!$B$24</f>
        <v>2000</v>
      </c>
    </row>
    <row r="484" spans="1:44" x14ac:dyDescent="0.25">
      <c r="A484" s="49"/>
      <c r="B484" s="11">
        <f t="shared" si="314"/>
        <v>482</v>
      </c>
      <c r="C484" s="3">
        <f t="shared" si="315"/>
        <v>11586148.000000097</v>
      </c>
      <c r="D484" s="3">
        <f t="shared" si="316"/>
        <v>41380</v>
      </c>
      <c r="E484" s="3">
        <f>IF(D484&gt;0,(IF(D484&lt;Dati!$B$46,D484*Dati!$B$47,Dati!$B$46*Dati!$B$47)+IF(IF(D484-Dati!$B$46&gt;0,D484-Dati!$B$46,0)&lt;(Dati!$C$46-Dati!$B$46),IF(D484-Dati!$B$46&gt;0,D484-Dati!$B$46,0)*Dati!$C$47,(Dati!$C$46-Dati!$B$46)*Dati!$C$47)+IF(IF(D484-Dati!$C$46&gt;0,D484-Dati!$C$46,0)&lt;(Dati!$D$46-Dati!$C$46),IF(D484-Dati!$C$46&gt;0,D484-Dati!$C$46,0)*Dati!$D$47,(Dati!$D$46-Dati!$C$46)*Dati!$D$47)+IF(IF(D484-Dati!$D$46&gt;0,D484-Dati!$D$46,0)&lt;(Dati!$E$46-Dati!$D$46),IF(D484-Dati!$D$46&gt;0,D484-Dati!$D$46,0)*Dati!$E$47,(Dati!$E$46-Dati!$D$46)*Dati!$E$47)+IF(D484-Dati!$E$46&gt;0,D484-Dati!$E$46,0)*Dati!$F$47),0)</f>
        <v>17224.233333333334</v>
      </c>
      <c r="F484" s="3">
        <f t="shared" si="309"/>
        <v>24155.766666666666</v>
      </c>
      <c r="G484" s="39">
        <f t="shared" ref="G484:J484" si="382">G483</f>
        <v>1</v>
      </c>
      <c r="H484" s="39">
        <f t="shared" si="382"/>
        <v>0</v>
      </c>
      <c r="I484" s="39">
        <f t="shared" si="382"/>
        <v>0</v>
      </c>
      <c r="J484" s="39">
        <f t="shared" si="382"/>
        <v>0</v>
      </c>
      <c r="K484" s="37">
        <f>G484*Dati!$F$9+H484*Dati!$F$10+I484*Dati!$F$11+Simulazione!J484*Dati!$F$12</f>
        <v>450</v>
      </c>
      <c r="L484" s="37">
        <f>G484*Dati!$H$9+H484*Dati!$H$10+I484*Dati!$H$11+Simulazione!J484*Dati!$H$12</f>
        <v>1</v>
      </c>
      <c r="M484" s="9">
        <f>G484*Dati!$E$9+H484*Dati!$E$10+I484*Dati!$E$11+Simulazione!J484*Dati!$E$12</f>
        <v>8000</v>
      </c>
      <c r="N484" s="9">
        <f>IF(G484-G483=0,0,(G484-G483)*Dati!$J$9)+IF(H484-H483=0,0,(H484-H483)*Dati!$J$10)+IF(I484-I483=0,0,(I484-I483)*Dati!$J$11)+IF(J484-J483=0,0,(J484-J483)*Dati!$J$12)</f>
        <v>0</v>
      </c>
      <c r="O484" s="34">
        <f t="shared" ref="O484:R484" si="383">O483</f>
        <v>0</v>
      </c>
      <c r="P484" s="34">
        <f t="shared" si="383"/>
        <v>0</v>
      </c>
      <c r="Q484" s="34">
        <f t="shared" si="383"/>
        <v>0</v>
      </c>
      <c r="R484" s="34">
        <f t="shared" si="383"/>
        <v>1</v>
      </c>
      <c r="S484" s="40">
        <f t="shared" si="312"/>
        <v>1</v>
      </c>
      <c r="T484" s="43">
        <f t="shared" si="313"/>
        <v>1</v>
      </c>
      <c r="U484" s="3">
        <f>O484*Dati!$B$3+Simulazione!P484*Dati!$B$4+Simulazione!Q484*Dati!$B$5+Simulazione!R484*Dati!$B$6</f>
        <v>40000</v>
      </c>
      <c r="V484" s="35">
        <f>IF(R484*Dati!$Q$6&lt;K484,R484*Dati!$Q$6,K484)</f>
        <v>108</v>
      </c>
      <c r="W484" s="35">
        <f>IF(R484*Dati!$P$6+SUM(V484:V484)&lt;K484,R484*Dati!$P$6,K484-SUM(V484:V484))</f>
        <v>132</v>
      </c>
      <c r="X484" s="35">
        <f>IF(R484*Dati!$O$6+SUM(V484:W484)&lt;K484,R484*Dati!$O$6,K484-SUM(V484:W484))</f>
        <v>0</v>
      </c>
      <c r="Y484" s="35">
        <f>IF(R484*Dati!$N$6+SUM(V484:X484)&lt;K484,R484*Dati!$N$6,K484-SUM(V484:X484))</f>
        <v>0</v>
      </c>
      <c r="Z484" s="35">
        <f>IF($Q484*Dati!$Q$5+SUM(V484:Y484)&lt;$K484,$Q484*Dati!$Q$5,$K484-SUM(V484:Y484))</f>
        <v>0</v>
      </c>
      <c r="AA484" s="35">
        <f>IF($Q484*Dati!$P$5+SUM(V484:Z484)&lt;$K484,$Q484*Dati!$P$5,$K484-SUM(V484:Z484))</f>
        <v>0</v>
      </c>
      <c r="AB484" s="35">
        <f>IF($Q484*Dati!$O$5+SUM(V484:AA484)&lt;$K484,$Q484*Dati!$O$5,$K484-SUM(V484:AA484))</f>
        <v>0</v>
      </c>
      <c r="AC484" s="35">
        <f>IF($Q484*Dati!$N$5+SUM(V484:AB484)&lt;$K484,$Q484*Dati!$N$5,$K484-SUM(V484:AB484))</f>
        <v>0</v>
      </c>
      <c r="AD484" s="35">
        <f>IF($P484*Dati!$Q$4+SUM(V484:AC484)&lt;$K484,$P484*Dati!$Q$4,$K484-SUM(V484:AC484))</f>
        <v>0</v>
      </c>
      <c r="AE484" s="35">
        <f>IF($P484*Dati!$P$4+SUM(V484:AD484)&lt;$K484,$P484*Dati!$P$4,$K484-SUM(V484:AD484))</f>
        <v>0</v>
      </c>
      <c r="AF484" s="35">
        <f>IF($P484*Dati!$O$4+SUM(V484:AE484)&lt;$K484,$P484*Dati!$O$4,$K484-SUM(V484:AE484))</f>
        <v>0</v>
      </c>
      <c r="AG484" s="35">
        <f>IF($P484*Dati!$N$4+SUM(V484:AF484)&lt;$K484,$P484*Dati!$N$4,$K484-SUM(V484:AF484))</f>
        <v>0</v>
      </c>
      <c r="AH484" s="35">
        <f>IF($O484*Dati!$Q$3+SUM(V484:AG484)&lt;$K484,$O484*Dati!$Q$3,$K484-SUM(V484:AG484))</f>
        <v>0</v>
      </c>
      <c r="AI484" s="35">
        <f>IF($O484*Dati!$P$3+SUM(V484:AH484)&lt;$K484,$O484*Dati!$P$3,$K484-SUM(V484:AH484))</f>
        <v>0</v>
      </c>
      <c r="AJ484" s="35">
        <f>IF($O484*Dati!$O$3+SUM(V484:AI484)&lt;$K484,$O484*Dati!$O$3,$K484-SUM(V484:AI484))</f>
        <v>0</v>
      </c>
      <c r="AK484" s="35">
        <f>IF($O484*Dati!$N$3+SUM(V484:AJ484)&lt;$K484,$O484*Dati!$N$3,$K484-SUM(V484:AJ484))</f>
        <v>0</v>
      </c>
      <c r="AL484" s="35">
        <f t="shared" si="298"/>
        <v>240</v>
      </c>
      <c r="AM484" s="3">
        <f>(V484*Dati!$U$6+W484*Dati!$T$6+X484*Dati!$S$6+Y484*Dati!$R$6)+(Z484*Dati!$U$5+AA484*Dati!$T$5+AB484*Dati!$S$5+AC484*Dati!$R$5)+(AD484*Dati!$U$4+AE484*Dati!$T$4+AF484*Dati!$S$4+AG484*Dati!$R$4)+(AH484*Dati!$U$3+AI484*Dati!$T$3+AJ484*Dati!$S$3+AK484*Dati!$R$3)</f>
        <v>91380</v>
      </c>
      <c r="AN484" s="34">
        <f t="shared" si="299"/>
        <v>1</v>
      </c>
      <c r="AO484" s="34">
        <f t="shared" si="300"/>
        <v>0</v>
      </c>
      <c r="AP484" s="34">
        <f t="shared" si="301"/>
        <v>0</v>
      </c>
      <c r="AQ484" s="34">
        <f t="shared" si="302"/>
        <v>0</v>
      </c>
      <c r="AR484" s="6">
        <f>AN484*Dati!$B$21+AO484*Dati!$B$22+AP484*Dati!$B$23+AQ484*Dati!$B$24</f>
        <v>2000</v>
      </c>
    </row>
    <row r="485" spans="1:44" x14ac:dyDescent="0.25">
      <c r="A485" s="49"/>
      <c r="B485" s="11">
        <f t="shared" si="314"/>
        <v>483</v>
      </c>
      <c r="C485" s="3">
        <f t="shared" si="315"/>
        <v>11610303.766666764</v>
      </c>
      <c r="D485" s="3">
        <f t="shared" si="316"/>
        <v>41380</v>
      </c>
      <c r="E485" s="3">
        <f>IF(D485&gt;0,(IF(D485&lt;Dati!$B$46,D485*Dati!$B$47,Dati!$B$46*Dati!$B$47)+IF(IF(D485-Dati!$B$46&gt;0,D485-Dati!$B$46,0)&lt;(Dati!$C$46-Dati!$B$46),IF(D485-Dati!$B$46&gt;0,D485-Dati!$B$46,0)*Dati!$C$47,(Dati!$C$46-Dati!$B$46)*Dati!$C$47)+IF(IF(D485-Dati!$C$46&gt;0,D485-Dati!$C$46,0)&lt;(Dati!$D$46-Dati!$C$46),IF(D485-Dati!$C$46&gt;0,D485-Dati!$C$46,0)*Dati!$D$47,(Dati!$D$46-Dati!$C$46)*Dati!$D$47)+IF(IF(D485-Dati!$D$46&gt;0,D485-Dati!$D$46,0)&lt;(Dati!$E$46-Dati!$D$46),IF(D485-Dati!$D$46&gt;0,D485-Dati!$D$46,0)*Dati!$E$47,(Dati!$E$46-Dati!$D$46)*Dati!$E$47)+IF(D485-Dati!$E$46&gt;0,D485-Dati!$E$46,0)*Dati!$F$47),0)</f>
        <v>17224.233333333334</v>
      </c>
      <c r="F485" s="3">
        <f t="shared" si="309"/>
        <v>24155.766666666666</v>
      </c>
      <c r="G485" s="39">
        <f t="shared" ref="G485:J485" si="384">G484</f>
        <v>1</v>
      </c>
      <c r="H485" s="39">
        <f t="shared" si="384"/>
        <v>0</v>
      </c>
      <c r="I485" s="39">
        <f t="shared" si="384"/>
        <v>0</v>
      </c>
      <c r="J485" s="39">
        <f t="shared" si="384"/>
        <v>0</v>
      </c>
      <c r="K485" s="37">
        <f>G485*Dati!$F$9+H485*Dati!$F$10+I485*Dati!$F$11+Simulazione!J485*Dati!$F$12</f>
        <v>450</v>
      </c>
      <c r="L485" s="37">
        <f>G485*Dati!$H$9+H485*Dati!$H$10+I485*Dati!$H$11+Simulazione!J485*Dati!$H$12</f>
        <v>1</v>
      </c>
      <c r="M485" s="9">
        <f>G485*Dati!$E$9+H485*Dati!$E$10+I485*Dati!$E$11+Simulazione!J485*Dati!$E$12</f>
        <v>8000</v>
      </c>
      <c r="N485" s="9">
        <f>IF(G485-G484=0,0,(G485-G484)*Dati!$J$9)+IF(H485-H484=0,0,(H485-H484)*Dati!$J$10)+IF(I485-I484=0,0,(I485-I484)*Dati!$J$11)+IF(J485-J484=0,0,(J485-J484)*Dati!$J$12)</f>
        <v>0</v>
      </c>
      <c r="O485" s="34">
        <f t="shared" ref="O485:R485" si="385">O484</f>
        <v>0</v>
      </c>
      <c r="P485" s="34">
        <f t="shared" si="385"/>
        <v>0</v>
      </c>
      <c r="Q485" s="34">
        <f t="shared" si="385"/>
        <v>0</v>
      </c>
      <c r="R485" s="34">
        <f t="shared" si="385"/>
        <v>1</v>
      </c>
      <c r="S485" s="40">
        <f t="shared" si="312"/>
        <v>1</v>
      </c>
      <c r="T485" s="43">
        <f t="shared" si="313"/>
        <v>1</v>
      </c>
      <c r="U485" s="3">
        <f>O485*Dati!$B$3+Simulazione!P485*Dati!$B$4+Simulazione!Q485*Dati!$B$5+Simulazione!R485*Dati!$B$6</f>
        <v>40000</v>
      </c>
      <c r="V485" s="35">
        <f>IF(R485*Dati!$Q$6&lt;K485,R485*Dati!$Q$6,K485)</f>
        <v>108</v>
      </c>
      <c r="W485" s="35">
        <f>IF(R485*Dati!$P$6+SUM(V485:V485)&lt;K485,R485*Dati!$P$6,K485-SUM(V485:V485))</f>
        <v>132</v>
      </c>
      <c r="X485" s="35">
        <f>IF(R485*Dati!$O$6+SUM(V485:W485)&lt;K485,R485*Dati!$O$6,K485-SUM(V485:W485))</f>
        <v>0</v>
      </c>
      <c r="Y485" s="35">
        <f>IF(R485*Dati!$N$6+SUM(V485:X485)&lt;K485,R485*Dati!$N$6,K485-SUM(V485:X485))</f>
        <v>0</v>
      </c>
      <c r="Z485" s="35">
        <f>IF($Q485*Dati!$Q$5+SUM(V485:Y485)&lt;$K485,$Q485*Dati!$Q$5,$K485-SUM(V485:Y485))</f>
        <v>0</v>
      </c>
      <c r="AA485" s="35">
        <f>IF($Q485*Dati!$P$5+SUM(V485:Z485)&lt;$K485,$Q485*Dati!$P$5,$K485-SUM(V485:Z485))</f>
        <v>0</v>
      </c>
      <c r="AB485" s="35">
        <f>IF($Q485*Dati!$O$5+SUM(V485:AA485)&lt;$K485,$Q485*Dati!$O$5,$K485-SUM(V485:AA485))</f>
        <v>0</v>
      </c>
      <c r="AC485" s="35">
        <f>IF($Q485*Dati!$N$5+SUM(V485:AB485)&lt;$K485,$Q485*Dati!$N$5,$K485-SUM(V485:AB485))</f>
        <v>0</v>
      </c>
      <c r="AD485" s="35">
        <f>IF($P485*Dati!$Q$4+SUM(V485:AC485)&lt;$K485,$P485*Dati!$Q$4,$K485-SUM(V485:AC485))</f>
        <v>0</v>
      </c>
      <c r="AE485" s="35">
        <f>IF($P485*Dati!$P$4+SUM(V485:AD485)&lt;$K485,$P485*Dati!$P$4,$K485-SUM(V485:AD485))</f>
        <v>0</v>
      </c>
      <c r="AF485" s="35">
        <f>IF($P485*Dati!$O$4+SUM(V485:AE485)&lt;$K485,$P485*Dati!$O$4,$K485-SUM(V485:AE485))</f>
        <v>0</v>
      </c>
      <c r="AG485" s="35">
        <f>IF($P485*Dati!$N$4+SUM(V485:AF485)&lt;$K485,$P485*Dati!$N$4,$K485-SUM(V485:AF485))</f>
        <v>0</v>
      </c>
      <c r="AH485" s="35">
        <f>IF($O485*Dati!$Q$3+SUM(V485:AG485)&lt;$K485,$O485*Dati!$Q$3,$K485-SUM(V485:AG485))</f>
        <v>0</v>
      </c>
      <c r="AI485" s="35">
        <f>IF($O485*Dati!$P$3+SUM(V485:AH485)&lt;$K485,$O485*Dati!$P$3,$K485-SUM(V485:AH485))</f>
        <v>0</v>
      </c>
      <c r="AJ485" s="35">
        <f>IF($O485*Dati!$O$3+SUM(V485:AI485)&lt;$K485,$O485*Dati!$O$3,$K485-SUM(V485:AI485))</f>
        <v>0</v>
      </c>
      <c r="AK485" s="35">
        <f>IF($O485*Dati!$N$3+SUM(V485:AJ485)&lt;$K485,$O485*Dati!$N$3,$K485-SUM(V485:AJ485))</f>
        <v>0</v>
      </c>
      <c r="AL485" s="35">
        <f t="shared" si="298"/>
        <v>240</v>
      </c>
      <c r="AM485" s="3">
        <f>(V485*Dati!$U$6+W485*Dati!$T$6+X485*Dati!$S$6+Y485*Dati!$R$6)+(Z485*Dati!$U$5+AA485*Dati!$T$5+AB485*Dati!$S$5+AC485*Dati!$R$5)+(AD485*Dati!$U$4+AE485*Dati!$T$4+AF485*Dati!$S$4+AG485*Dati!$R$4)+(AH485*Dati!$U$3+AI485*Dati!$T$3+AJ485*Dati!$S$3+AK485*Dati!$R$3)</f>
        <v>91380</v>
      </c>
      <c r="AN485" s="34">
        <f t="shared" si="299"/>
        <v>1</v>
      </c>
      <c r="AO485" s="34">
        <f t="shared" si="300"/>
        <v>0</v>
      </c>
      <c r="AP485" s="34">
        <f t="shared" si="301"/>
        <v>0</v>
      </c>
      <c r="AQ485" s="34">
        <f t="shared" si="302"/>
        <v>0</v>
      </c>
      <c r="AR485" s="6">
        <f>AN485*Dati!$B$21+AO485*Dati!$B$22+AP485*Dati!$B$23+AQ485*Dati!$B$24</f>
        <v>2000</v>
      </c>
    </row>
    <row r="486" spans="1:44" x14ac:dyDescent="0.25">
      <c r="A486" s="49"/>
      <c r="B486" s="11">
        <f t="shared" si="314"/>
        <v>484</v>
      </c>
      <c r="C486" s="3">
        <f t="shared" si="315"/>
        <v>11634459.533333432</v>
      </c>
      <c r="D486" s="3">
        <f t="shared" si="316"/>
        <v>41380</v>
      </c>
      <c r="E486" s="3">
        <f>IF(D486&gt;0,(IF(D486&lt;Dati!$B$46,D486*Dati!$B$47,Dati!$B$46*Dati!$B$47)+IF(IF(D486-Dati!$B$46&gt;0,D486-Dati!$B$46,0)&lt;(Dati!$C$46-Dati!$B$46),IF(D486-Dati!$B$46&gt;0,D486-Dati!$B$46,0)*Dati!$C$47,(Dati!$C$46-Dati!$B$46)*Dati!$C$47)+IF(IF(D486-Dati!$C$46&gt;0,D486-Dati!$C$46,0)&lt;(Dati!$D$46-Dati!$C$46),IF(D486-Dati!$C$46&gt;0,D486-Dati!$C$46,0)*Dati!$D$47,(Dati!$D$46-Dati!$C$46)*Dati!$D$47)+IF(IF(D486-Dati!$D$46&gt;0,D486-Dati!$D$46,0)&lt;(Dati!$E$46-Dati!$D$46),IF(D486-Dati!$D$46&gt;0,D486-Dati!$D$46,0)*Dati!$E$47,(Dati!$E$46-Dati!$D$46)*Dati!$E$47)+IF(D486-Dati!$E$46&gt;0,D486-Dati!$E$46,0)*Dati!$F$47),0)</f>
        <v>17224.233333333334</v>
      </c>
      <c r="F486" s="3">
        <f t="shared" si="309"/>
        <v>24155.766666666666</v>
      </c>
      <c r="G486" s="39">
        <f t="shared" ref="G486:J486" si="386">G485</f>
        <v>1</v>
      </c>
      <c r="H486" s="39">
        <f t="shared" si="386"/>
        <v>0</v>
      </c>
      <c r="I486" s="39">
        <f t="shared" si="386"/>
        <v>0</v>
      </c>
      <c r="J486" s="39">
        <f t="shared" si="386"/>
        <v>0</v>
      </c>
      <c r="K486" s="37">
        <f>G486*Dati!$F$9+H486*Dati!$F$10+I486*Dati!$F$11+Simulazione!J486*Dati!$F$12</f>
        <v>450</v>
      </c>
      <c r="L486" s="37">
        <f>G486*Dati!$H$9+H486*Dati!$H$10+I486*Dati!$H$11+Simulazione!J486*Dati!$H$12</f>
        <v>1</v>
      </c>
      <c r="M486" s="9">
        <f>G486*Dati!$E$9+H486*Dati!$E$10+I486*Dati!$E$11+Simulazione!J486*Dati!$E$12</f>
        <v>8000</v>
      </c>
      <c r="N486" s="9">
        <f>IF(G486-G485=0,0,(G486-G485)*Dati!$J$9)+IF(H486-H485=0,0,(H486-H485)*Dati!$J$10)+IF(I486-I485=0,0,(I486-I485)*Dati!$J$11)+IF(J486-J485=0,0,(J486-J485)*Dati!$J$12)</f>
        <v>0</v>
      </c>
      <c r="O486" s="34">
        <f t="shared" ref="O486:R486" si="387">O485</f>
        <v>0</v>
      </c>
      <c r="P486" s="34">
        <f t="shared" si="387"/>
        <v>0</v>
      </c>
      <c r="Q486" s="34">
        <f t="shared" si="387"/>
        <v>0</v>
      </c>
      <c r="R486" s="34">
        <f t="shared" si="387"/>
        <v>1</v>
      </c>
      <c r="S486" s="40">
        <f t="shared" si="312"/>
        <v>1</v>
      </c>
      <c r="T486" s="43">
        <f t="shared" si="313"/>
        <v>1</v>
      </c>
      <c r="U486" s="3">
        <f>O486*Dati!$B$3+Simulazione!P486*Dati!$B$4+Simulazione!Q486*Dati!$B$5+Simulazione!R486*Dati!$B$6</f>
        <v>40000</v>
      </c>
      <c r="V486" s="35">
        <f>IF(R486*Dati!$Q$6&lt;K486,R486*Dati!$Q$6,K486)</f>
        <v>108</v>
      </c>
      <c r="W486" s="35">
        <f>IF(R486*Dati!$P$6+SUM(V486:V486)&lt;K486,R486*Dati!$P$6,K486-SUM(V486:V486))</f>
        <v>132</v>
      </c>
      <c r="X486" s="35">
        <f>IF(R486*Dati!$O$6+SUM(V486:W486)&lt;K486,R486*Dati!$O$6,K486-SUM(V486:W486))</f>
        <v>0</v>
      </c>
      <c r="Y486" s="35">
        <f>IF(R486*Dati!$N$6+SUM(V486:X486)&lt;K486,R486*Dati!$N$6,K486-SUM(V486:X486))</f>
        <v>0</v>
      </c>
      <c r="Z486" s="35">
        <f>IF($Q486*Dati!$Q$5+SUM(V486:Y486)&lt;$K486,$Q486*Dati!$Q$5,$K486-SUM(V486:Y486))</f>
        <v>0</v>
      </c>
      <c r="AA486" s="35">
        <f>IF($Q486*Dati!$P$5+SUM(V486:Z486)&lt;$K486,$Q486*Dati!$P$5,$K486-SUM(V486:Z486))</f>
        <v>0</v>
      </c>
      <c r="AB486" s="35">
        <f>IF($Q486*Dati!$O$5+SUM(V486:AA486)&lt;$K486,$Q486*Dati!$O$5,$K486-SUM(V486:AA486))</f>
        <v>0</v>
      </c>
      <c r="AC486" s="35">
        <f>IF($Q486*Dati!$N$5+SUM(V486:AB486)&lt;$K486,$Q486*Dati!$N$5,$K486-SUM(V486:AB486))</f>
        <v>0</v>
      </c>
      <c r="AD486" s="35">
        <f>IF($P486*Dati!$Q$4+SUM(V486:AC486)&lt;$K486,$P486*Dati!$Q$4,$K486-SUM(V486:AC486))</f>
        <v>0</v>
      </c>
      <c r="AE486" s="35">
        <f>IF($P486*Dati!$P$4+SUM(V486:AD486)&lt;$K486,$P486*Dati!$P$4,$K486-SUM(V486:AD486))</f>
        <v>0</v>
      </c>
      <c r="AF486" s="35">
        <f>IF($P486*Dati!$O$4+SUM(V486:AE486)&lt;$K486,$P486*Dati!$O$4,$K486-SUM(V486:AE486))</f>
        <v>0</v>
      </c>
      <c r="AG486" s="35">
        <f>IF($P486*Dati!$N$4+SUM(V486:AF486)&lt;$K486,$P486*Dati!$N$4,$K486-SUM(V486:AF486))</f>
        <v>0</v>
      </c>
      <c r="AH486" s="35">
        <f>IF($O486*Dati!$Q$3+SUM(V486:AG486)&lt;$K486,$O486*Dati!$Q$3,$K486-SUM(V486:AG486))</f>
        <v>0</v>
      </c>
      <c r="AI486" s="35">
        <f>IF($O486*Dati!$P$3+SUM(V486:AH486)&lt;$K486,$O486*Dati!$P$3,$K486-SUM(V486:AH486))</f>
        <v>0</v>
      </c>
      <c r="AJ486" s="35">
        <f>IF($O486*Dati!$O$3+SUM(V486:AI486)&lt;$K486,$O486*Dati!$O$3,$K486-SUM(V486:AI486))</f>
        <v>0</v>
      </c>
      <c r="AK486" s="35">
        <f>IF($O486*Dati!$N$3+SUM(V486:AJ486)&lt;$K486,$O486*Dati!$N$3,$K486-SUM(V486:AJ486))</f>
        <v>0</v>
      </c>
      <c r="AL486" s="35">
        <f t="shared" si="298"/>
        <v>240</v>
      </c>
      <c r="AM486" s="3">
        <f>(V486*Dati!$U$6+W486*Dati!$T$6+X486*Dati!$S$6+Y486*Dati!$R$6)+(Z486*Dati!$U$5+AA486*Dati!$T$5+AB486*Dati!$S$5+AC486*Dati!$R$5)+(AD486*Dati!$U$4+AE486*Dati!$T$4+AF486*Dati!$S$4+AG486*Dati!$R$4)+(AH486*Dati!$U$3+AI486*Dati!$T$3+AJ486*Dati!$S$3+AK486*Dati!$R$3)</f>
        <v>91380</v>
      </c>
      <c r="AN486" s="34">
        <f t="shared" si="299"/>
        <v>1</v>
      </c>
      <c r="AO486" s="34">
        <f t="shared" si="300"/>
        <v>0</v>
      </c>
      <c r="AP486" s="34">
        <f t="shared" si="301"/>
        <v>0</v>
      </c>
      <c r="AQ486" s="34">
        <f t="shared" si="302"/>
        <v>0</v>
      </c>
      <c r="AR486" s="6">
        <f>AN486*Dati!$B$21+AO486*Dati!$B$22+AP486*Dati!$B$23+AQ486*Dati!$B$24</f>
        <v>2000</v>
      </c>
    </row>
    <row r="487" spans="1:44" x14ac:dyDescent="0.25">
      <c r="A487" s="49"/>
      <c r="B487" s="11">
        <f t="shared" si="314"/>
        <v>485</v>
      </c>
      <c r="C487" s="3">
        <f t="shared" si="315"/>
        <v>11658615.300000099</v>
      </c>
      <c r="D487" s="3">
        <f t="shared" si="316"/>
        <v>41380</v>
      </c>
      <c r="E487" s="3">
        <f>IF(D487&gt;0,(IF(D487&lt;Dati!$B$46,D487*Dati!$B$47,Dati!$B$46*Dati!$B$47)+IF(IF(D487-Dati!$B$46&gt;0,D487-Dati!$B$46,0)&lt;(Dati!$C$46-Dati!$B$46),IF(D487-Dati!$B$46&gt;0,D487-Dati!$B$46,0)*Dati!$C$47,(Dati!$C$46-Dati!$B$46)*Dati!$C$47)+IF(IF(D487-Dati!$C$46&gt;0,D487-Dati!$C$46,0)&lt;(Dati!$D$46-Dati!$C$46),IF(D487-Dati!$C$46&gt;0,D487-Dati!$C$46,0)*Dati!$D$47,(Dati!$D$46-Dati!$C$46)*Dati!$D$47)+IF(IF(D487-Dati!$D$46&gt;0,D487-Dati!$D$46,0)&lt;(Dati!$E$46-Dati!$D$46),IF(D487-Dati!$D$46&gt;0,D487-Dati!$D$46,0)*Dati!$E$47,(Dati!$E$46-Dati!$D$46)*Dati!$E$47)+IF(D487-Dati!$E$46&gt;0,D487-Dati!$E$46,0)*Dati!$F$47),0)</f>
        <v>17224.233333333334</v>
      </c>
      <c r="F487" s="3">
        <f t="shared" si="309"/>
        <v>24155.766666666666</v>
      </c>
      <c r="G487" s="39">
        <f t="shared" ref="G487:J487" si="388">G486</f>
        <v>1</v>
      </c>
      <c r="H487" s="39">
        <f t="shared" si="388"/>
        <v>0</v>
      </c>
      <c r="I487" s="39">
        <f t="shared" si="388"/>
        <v>0</v>
      </c>
      <c r="J487" s="39">
        <f t="shared" si="388"/>
        <v>0</v>
      </c>
      <c r="K487" s="37">
        <f>G487*Dati!$F$9+H487*Dati!$F$10+I487*Dati!$F$11+Simulazione!J487*Dati!$F$12</f>
        <v>450</v>
      </c>
      <c r="L487" s="37">
        <f>G487*Dati!$H$9+H487*Dati!$H$10+I487*Dati!$H$11+Simulazione!J487*Dati!$H$12</f>
        <v>1</v>
      </c>
      <c r="M487" s="9">
        <f>G487*Dati!$E$9+H487*Dati!$E$10+I487*Dati!$E$11+Simulazione!J487*Dati!$E$12</f>
        <v>8000</v>
      </c>
      <c r="N487" s="9">
        <f>IF(G487-G486=0,0,(G487-G486)*Dati!$J$9)+IF(H487-H486=0,0,(H487-H486)*Dati!$J$10)+IF(I487-I486=0,0,(I487-I486)*Dati!$J$11)+IF(J487-J486=0,0,(J487-J486)*Dati!$J$12)</f>
        <v>0</v>
      </c>
      <c r="O487" s="34">
        <f t="shared" ref="O487:R487" si="389">O486</f>
        <v>0</v>
      </c>
      <c r="P487" s="34">
        <f t="shared" si="389"/>
        <v>0</v>
      </c>
      <c r="Q487" s="34">
        <f t="shared" si="389"/>
        <v>0</v>
      </c>
      <c r="R487" s="34">
        <f t="shared" si="389"/>
        <v>1</v>
      </c>
      <c r="S487" s="40">
        <f t="shared" si="312"/>
        <v>1</v>
      </c>
      <c r="T487" s="43">
        <f t="shared" si="313"/>
        <v>1</v>
      </c>
      <c r="U487" s="3">
        <f>O487*Dati!$B$3+Simulazione!P487*Dati!$B$4+Simulazione!Q487*Dati!$B$5+Simulazione!R487*Dati!$B$6</f>
        <v>40000</v>
      </c>
      <c r="V487" s="35">
        <f>IF(R487*Dati!$Q$6&lt;K487,R487*Dati!$Q$6,K487)</f>
        <v>108</v>
      </c>
      <c r="W487" s="35">
        <f>IF(R487*Dati!$P$6+SUM(V487:V487)&lt;K487,R487*Dati!$P$6,K487-SUM(V487:V487))</f>
        <v>132</v>
      </c>
      <c r="X487" s="35">
        <f>IF(R487*Dati!$O$6+SUM(V487:W487)&lt;K487,R487*Dati!$O$6,K487-SUM(V487:W487))</f>
        <v>0</v>
      </c>
      <c r="Y487" s="35">
        <f>IF(R487*Dati!$N$6+SUM(V487:X487)&lt;K487,R487*Dati!$N$6,K487-SUM(V487:X487))</f>
        <v>0</v>
      </c>
      <c r="Z487" s="35">
        <f>IF($Q487*Dati!$Q$5+SUM(V487:Y487)&lt;$K487,$Q487*Dati!$Q$5,$K487-SUM(V487:Y487))</f>
        <v>0</v>
      </c>
      <c r="AA487" s="35">
        <f>IF($Q487*Dati!$P$5+SUM(V487:Z487)&lt;$K487,$Q487*Dati!$P$5,$K487-SUM(V487:Z487))</f>
        <v>0</v>
      </c>
      <c r="AB487" s="35">
        <f>IF($Q487*Dati!$O$5+SUM(V487:AA487)&lt;$K487,$Q487*Dati!$O$5,$K487-SUM(V487:AA487))</f>
        <v>0</v>
      </c>
      <c r="AC487" s="35">
        <f>IF($Q487*Dati!$N$5+SUM(V487:AB487)&lt;$K487,$Q487*Dati!$N$5,$K487-SUM(V487:AB487))</f>
        <v>0</v>
      </c>
      <c r="AD487" s="35">
        <f>IF($P487*Dati!$Q$4+SUM(V487:AC487)&lt;$K487,$P487*Dati!$Q$4,$K487-SUM(V487:AC487))</f>
        <v>0</v>
      </c>
      <c r="AE487" s="35">
        <f>IF($P487*Dati!$P$4+SUM(V487:AD487)&lt;$K487,$P487*Dati!$P$4,$K487-SUM(V487:AD487))</f>
        <v>0</v>
      </c>
      <c r="AF487" s="35">
        <f>IF($P487*Dati!$O$4+SUM(V487:AE487)&lt;$K487,$P487*Dati!$O$4,$K487-SUM(V487:AE487))</f>
        <v>0</v>
      </c>
      <c r="AG487" s="35">
        <f>IF($P487*Dati!$N$4+SUM(V487:AF487)&lt;$K487,$P487*Dati!$N$4,$K487-SUM(V487:AF487))</f>
        <v>0</v>
      </c>
      <c r="AH487" s="35">
        <f>IF($O487*Dati!$Q$3+SUM(V487:AG487)&lt;$K487,$O487*Dati!$Q$3,$K487-SUM(V487:AG487))</f>
        <v>0</v>
      </c>
      <c r="AI487" s="35">
        <f>IF($O487*Dati!$P$3+SUM(V487:AH487)&lt;$K487,$O487*Dati!$P$3,$K487-SUM(V487:AH487))</f>
        <v>0</v>
      </c>
      <c r="AJ487" s="35">
        <f>IF($O487*Dati!$O$3+SUM(V487:AI487)&lt;$K487,$O487*Dati!$O$3,$K487-SUM(V487:AI487))</f>
        <v>0</v>
      </c>
      <c r="AK487" s="35">
        <f>IF($O487*Dati!$N$3+SUM(V487:AJ487)&lt;$K487,$O487*Dati!$N$3,$K487-SUM(V487:AJ487))</f>
        <v>0</v>
      </c>
      <c r="AL487" s="35">
        <f t="shared" si="298"/>
        <v>240</v>
      </c>
      <c r="AM487" s="3">
        <f>(V487*Dati!$U$6+W487*Dati!$T$6+X487*Dati!$S$6+Y487*Dati!$R$6)+(Z487*Dati!$U$5+AA487*Dati!$T$5+AB487*Dati!$S$5+AC487*Dati!$R$5)+(AD487*Dati!$U$4+AE487*Dati!$T$4+AF487*Dati!$S$4+AG487*Dati!$R$4)+(AH487*Dati!$U$3+AI487*Dati!$T$3+AJ487*Dati!$S$3+AK487*Dati!$R$3)</f>
        <v>91380</v>
      </c>
      <c r="AN487" s="34">
        <f t="shared" si="299"/>
        <v>1</v>
      </c>
      <c r="AO487" s="34">
        <f t="shared" si="300"/>
        <v>0</v>
      </c>
      <c r="AP487" s="34">
        <f t="shared" si="301"/>
        <v>0</v>
      </c>
      <c r="AQ487" s="34">
        <f t="shared" si="302"/>
        <v>0</v>
      </c>
      <c r="AR487" s="6">
        <f>AN487*Dati!$B$21+AO487*Dati!$B$22+AP487*Dati!$B$23+AQ487*Dati!$B$24</f>
        <v>2000</v>
      </c>
    </row>
    <row r="488" spans="1:44" x14ac:dyDescent="0.25">
      <c r="A488" s="49"/>
      <c r="B488" s="11">
        <f t="shared" si="314"/>
        <v>486</v>
      </c>
      <c r="C488" s="3">
        <f t="shared" si="315"/>
        <v>11682771.066666767</v>
      </c>
      <c r="D488" s="3">
        <f t="shared" si="316"/>
        <v>41380</v>
      </c>
      <c r="E488" s="3">
        <f>IF(D488&gt;0,(IF(D488&lt;Dati!$B$46,D488*Dati!$B$47,Dati!$B$46*Dati!$B$47)+IF(IF(D488-Dati!$B$46&gt;0,D488-Dati!$B$46,0)&lt;(Dati!$C$46-Dati!$B$46),IF(D488-Dati!$B$46&gt;0,D488-Dati!$B$46,0)*Dati!$C$47,(Dati!$C$46-Dati!$B$46)*Dati!$C$47)+IF(IF(D488-Dati!$C$46&gt;0,D488-Dati!$C$46,0)&lt;(Dati!$D$46-Dati!$C$46),IF(D488-Dati!$C$46&gt;0,D488-Dati!$C$46,0)*Dati!$D$47,(Dati!$D$46-Dati!$C$46)*Dati!$D$47)+IF(IF(D488-Dati!$D$46&gt;0,D488-Dati!$D$46,0)&lt;(Dati!$E$46-Dati!$D$46),IF(D488-Dati!$D$46&gt;0,D488-Dati!$D$46,0)*Dati!$E$47,(Dati!$E$46-Dati!$D$46)*Dati!$E$47)+IF(D488-Dati!$E$46&gt;0,D488-Dati!$E$46,0)*Dati!$F$47),0)</f>
        <v>17224.233333333334</v>
      </c>
      <c r="F488" s="3">
        <f t="shared" si="309"/>
        <v>24155.766666666666</v>
      </c>
      <c r="G488" s="39">
        <f t="shared" ref="G488:J488" si="390">G487</f>
        <v>1</v>
      </c>
      <c r="H488" s="39">
        <f t="shared" si="390"/>
        <v>0</v>
      </c>
      <c r="I488" s="39">
        <f t="shared" si="390"/>
        <v>0</v>
      </c>
      <c r="J488" s="39">
        <f t="shared" si="390"/>
        <v>0</v>
      </c>
      <c r="K488" s="37">
        <f>G488*Dati!$F$9+H488*Dati!$F$10+I488*Dati!$F$11+Simulazione!J488*Dati!$F$12</f>
        <v>450</v>
      </c>
      <c r="L488" s="37">
        <f>G488*Dati!$H$9+H488*Dati!$H$10+I488*Dati!$H$11+Simulazione!J488*Dati!$H$12</f>
        <v>1</v>
      </c>
      <c r="M488" s="9">
        <f>G488*Dati!$E$9+H488*Dati!$E$10+I488*Dati!$E$11+Simulazione!J488*Dati!$E$12</f>
        <v>8000</v>
      </c>
      <c r="N488" s="9">
        <f>IF(G488-G487=0,0,(G488-G487)*Dati!$J$9)+IF(H488-H487=0,0,(H488-H487)*Dati!$J$10)+IF(I488-I487=0,0,(I488-I487)*Dati!$J$11)+IF(J488-J487=0,0,(J488-J487)*Dati!$J$12)</f>
        <v>0</v>
      </c>
      <c r="O488" s="34">
        <f t="shared" ref="O488:R488" si="391">O487</f>
        <v>0</v>
      </c>
      <c r="P488" s="34">
        <f t="shared" si="391"/>
        <v>0</v>
      </c>
      <c r="Q488" s="34">
        <f t="shared" si="391"/>
        <v>0</v>
      </c>
      <c r="R488" s="34">
        <f t="shared" si="391"/>
        <v>1</v>
      </c>
      <c r="S488" s="40">
        <f t="shared" si="312"/>
        <v>1</v>
      </c>
      <c r="T488" s="43">
        <f t="shared" si="313"/>
        <v>1</v>
      </c>
      <c r="U488" s="3">
        <f>O488*Dati!$B$3+Simulazione!P488*Dati!$B$4+Simulazione!Q488*Dati!$B$5+Simulazione!R488*Dati!$B$6</f>
        <v>40000</v>
      </c>
      <c r="V488" s="35">
        <f>IF(R488*Dati!$Q$6&lt;K488,R488*Dati!$Q$6,K488)</f>
        <v>108</v>
      </c>
      <c r="W488" s="35">
        <f>IF(R488*Dati!$P$6+SUM(V488:V488)&lt;K488,R488*Dati!$P$6,K488-SUM(V488:V488))</f>
        <v>132</v>
      </c>
      <c r="X488" s="35">
        <f>IF(R488*Dati!$O$6+SUM(V488:W488)&lt;K488,R488*Dati!$O$6,K488-SUM(V488:W488))</f>
        <v>0</v>
      </c>
      <c r="Y488" s="35">
        <f>IF(R488*Dati!$N$6+SUM(V488:X488)&lt;K488,R488*Dati!$N$6,K488-SUM(V488:X488))</f>
        <v>0</v>
      </c>
      <c r="Z488" s="35">
        <f>IF($Q488*Dati!$Q$5+SUM(V488:Y488)&lt;$K488,$Q488*Dati!$Q$5,$K488-SUM(V488:Y488))</f>
        <v>0</v>
      </c>
      <c r="AA488" s="35">
        <f>IF($Q488*Dati!$P$5+SUM(V488:Z488)&lt;$K488,$Q488*Dati!$P$5,$K488-SUM(V488:Z488))</f>
        <v>0</v>
      </c>
      <c r="AB488" s="35">
        <f>IF($Q488*Dati!$O$5+SUM(V488:AA488)&lt;$K488,$Q488*Dati!$O$5,$K488-SUM(V488:AA488))</f>
        <v>0</v>
      </c>
      <c r="AC488" s="35">
        <f>IF($Q488*Dati!$N$5+SUM(V488:AB488)&lt;$K488,$Q488*Dati!$N$5,$K488-SUM(V488:AB488))</f>
        <v>0</v>
      </c>
      <c r="AD488" s="35">
        <f>IF($P488*Dati!$Q$4+SUM(V488:AC488)&lt;$K488,$P488*Dati!$Q$4,$K488-SUM(V488:AC488))</f>
        <v>0</v>
      </c>
      <c r="AE488" s="35">
        <f>IF($P488*Dati!$P$4+SUM(V488:AD488)&lt;$K488,$P488*Dati!$P$4,$K488-SUM(V488:AD488))</f>
        <v>0</v>
      </c>
      <c r="AF488" s="35">
        <f>IF($P488*Dati!$O$4+SUM(V488:AE488)&lt;$K488,$P488*Dati!$O$4,$K488-SUM(V488:AE488))</f>
        <v>0</v>
      </c>
      <c r="AG488" s="35">
        <f>IF($P488*Dati!$N$4+SUM(V488:AF488)&lt;$K488,$P488*Dati!$N$4,$K488-SUM(V488:AF488))</f>
        <v>0</v>
      </c>
      <c r="AH488" s="35">
        <f>IF($O488*Dati!$Q$3+SUM(V488:AG488)&lt;$K488,$O488*Dati!$Q$3,$K488-SUM(V488:AG488))</f>
        <v>0</v>
      </c>
      <c r="AI488" s="35">
        <f>IF($O488*Dati!$P$3+SUM(V488:AH488)&lt;$K488,$O488*Dati!$P$3,$K488-SUM(V488:AH488))</f>
        <v>0</v>
      </c>
      <c r="AJ488" s="35">
        <f>IF($O488*Dati!$O$3+SUM(V488:AI488)&lt;$K488,$O488*Dati!$O$3,$K488-SUM(V488:AI488))</f>
        <v>0</v>
      </c>
      <c r="AK488" s="35">
        <f>IF($O488*Dati!$N$3+SUM(V488:AJ488)&lt;$K488,$O488*Dati!$N$3,$K488-SUM(V488:AJ488))</f>
        <v>0</v>
      </c>
      <c r="AL488" s="35">
        <f t="shared" si="298"/>
        <v>240</v>
      </c>
      <c r="AM488" s="3">
        <f>(V488*Dati!$U$6+W488*Dati!$T$6+X488*Dati!$S$6+Y488*Dati!$R$6)+(Z488*Dati!$U$5+AA488*Dati!$T$5+AB488*Dati!$S$5+AC488*Dati!$R$5)+(AD488*Dati!$U$4+AE488*Dati!$T$4+AF488*Dati!$S$4+AG488*Dati!$R$4)+(AH488*Dati!$U$3+AI488*Dati!$T$3+AJ488*Dati!$S$3+AK488*Dati!$R$3)</f>
        <v>91380</v>
      </c>
      <c r="AN488" s="34">
        <f t="shared" si="299"/>
        <v>1</v>
      </c>
      <c r="AO488" s="34">
        <f t="shared" si="300"/>
        <v>0</v>
      </c>
      <c r="AP488" s="34">
        <f t="shared" si="301"/>
        <v>0</v>
      </c>
      <c r="AQ488" s="34">
        <f t="shared" si="302"/>
        <v>0</v>
      </c>
      <c r="AR488" s="6">
        <f>AN488*Dati!$B$21+AO488*Dati!$B$22+AP488*Dati!$B$23+AQ488*Dati!$B$24</f>
        <v>2000</v>
      </c>
    </row>
    <row r="489" spans="1:44" x14ac:dyDescent="0.25">
      <c r="A489" s="49"/>
      <c r="B489" s="11">
        <f t="shared" si="314"/>
        <v>487</v>
      </c>
      <c r="C489" s="3">
        <f t="shared" si="315"/>
        <v>11706926.833333435</v>
      </c>
      <c r="D489" s="3">
        <f t="shared" si="316"/>
        <v>41380</v>
      </c>
      <c r="E489" s="3">
        <f>IF(D489&gt;0,(IF(D489&lt;Dati!$B$46,D489*Dati!$B$47,Dati!$B$46*Dati!$B$47)+IF(IF(D489-Dati!$B$46&gt;0,D489-Dati!$B$46,0)&lt;(Dati!$C$46-Dati!$B$46),IF(D489-Dati!$B$46&gt;0,D489-Dati!$B$46,0)*Dati!$C$47,(Dati!$C$46-Dati!$B$46)*Dati!$C$47)+IF(IF(D489-Dati!$C$46&gt;0,D489-Dati!$C$46,0)&lt;(Dati!$D$46-Dati!$C$46),IF(D489-Dati!$C$46&gt;0,D489-Dati!$C$46,0)*Dati!$D$47,(Dati!$D$46-Dati!$C$46)*Dati!$D$47)+IF(IF(D489-Dati!$D$46&gt;0,D489-Dati!$D$46,0)&lt;(Dati!$E$46-Dati!$D$46),IF(D489-Dati!$D$46&gt;0,D489-Dati!$D$46,0)*Dati!$E$47,(Dati!$E$46-Dati!$D$46)*Dati!$E$47)+IF(D489-Dati!$E$46&gt;0,D489-Dati!$E$46,0)*Dati!$F$47),0)</f>
        <v>17224.233333333334</v>
      </c>
      <c r="F489" s="3">
        <f t="shared" si="309"/>
        <v>24155.766666666666</v>
      </c>
      <c r="G489" s="39">
        <f t="shared" ref="G489:J489" si="392">G488</f>
        <v>1</v>
      </c>
      <c r="H489" s="39">
        <f t="shared" si="392"/>
        <v>0</v>
      </c>
      <c r="I489" s="39">
        <f t="shared" si="392"/>
        <v>0</v>
      </c>
      <c r="J489" s="39">
        <f t="shared" si="392"/>
        <v>0</v>
      </c>
      <c r="K489" s="37">
        <f>G489*Dati!$F$9+H489*Dati!$F$10+I489*Dati!$F$11+Simulazione!J489*Dati!$F$12</f>
        <v>450</v>
      </c>
      <c r="L489" s="37">
        <f>G489*Dati!$H$9+H489*Dati!$H$10+I489*Dati!$H$11+Simulazione!J489*Dati!$H$12</f>
        <v>1</v>
      </c>
      <c r="M489" s="9">
        <f>G489*Dati!$E$9+H489*Dati!$E$10+I489*Dati!$E$11+Simulazione!J489*Dati!$E$12</f>
        <v>8000</v>
      </c>
      <c r="N489" s="9">
        <f>IF(G489-G488=0,0,(G489-G488)*Dati!$J$9)+IF(H489-H488=0,0,(H489-H488)*Dati!$J$10)+IF(I489-I488=0,0,(I489-I488)*Dati!$J$11)+IF(J489-J488=0,0,(J489-J488)*Dati!$J$12)</f>
        <v>0</v>
      </c>
      <c r="O489" s="34">
        <f t="shared" ref="O489:R489" si="393">O488</f>
        <v>0</v>
      </c>
      <c r="P489" s="34">
        <f t="shared" si="393"/>
        <v>0</v>
      </c>
      <c r="Q489" s="34">
        <f t="shared" si="393"/>
        <v>0</v>
      </c>
      <c r="R489" s="34">
        <f t="shared" si="393"/>
        <v>1</v>
      </c>
      <c r="S489" s="40">
        <f t="shared" si="312"/>
        <v>1</v>
      </c>
      <c r="T489" s="43">
        <f t="shared" si="313"/>
        <v>1</v>
      </c>
      <c r="U489" s="3">
        <f>O489*Dati!$B$3+Simulazione!P489*Dati!$B$4+Simulazione!Q489*Dati!$B$5+Simulazione!R489*Dati!$B$6</f>
        <v>40000</v>
      </c>
      <c r="V489" s="35">
        <f>IF(R489*Dati!$Q$6&lt;K489,R489*Dati!$Q$6,K489)</f>
        <v>108</v>
      </c>
      <c r="W489" s="35">
        <f>IF(R489*Dati!$P$6+SUM(V489:V489)&lt;K489,R489*Dati!$P$6,K489-SUM(V489:V489))</f>
        <v>132</v>
      </c>
      <c r="X489" s="35">
        <f>IF(R489*Dati!$O$6+SUM(V489:W489)&lt;K489,R489*Dati!$O$6,K489-SUM(V489:W489))</f>
        <v>0</v>
      </c>
      <c r="Y489" s="35">
        <f>IF(R489*Dati!$N$6+SUM(V489:X489)&lt;K489,R489*Dati!$N$6,K489-SUM(V489:X489))</f>
        <v>0</v>
      </c>
      <c r="Z489" s="35">
        <f>IF($Q489*Dati!$Q$5+SUM(V489:Y489)&lt;$K489,$Q489*Dati!$Q$5,$K489-SUM(V489:Y489))</f>
        <v>0</v>
      </c>
      <c r="AA489" s="35">
        <f>IF($Q489*Dati!$P$5+SUM(V489:Z489)&lt;$K489,$Q489*Dati!$P$5,$K489-SUM(V489:Z489))</f>
        <v>0</v>
      </c>
      <c r="AB489" s="35">
        <f>IF($Q489*Dati!$O$5+SUM(V489:AA489)&lt;$K489,$Q489*Dati!$O$5,$K489-SUM(V489:AA489))</f>
        <v>0</v>
      </c>
      <c r="AC489" s="35">
        <f>IF($Q489*Dati!$N$5+SUM(V489:AB489)&lt;$K489,$Q489*Dati!$N$5,$K489-SUM(V489:AB489))</f>
        <v>0</v>
      </c>
      <c r="AD489" s="35">
        <f>IF($P489*Dati!$Q$4+SUM(V489:AC489)&lt;$K489,$P489*Dati!$Q$4,$K489-SUM(V489:AC489))</f>
        <v>0</v>
      </c>
      <c r="AE489" s="35">
        <f>IF($P489*Dati!$P$4+SUM(V489:AD489)&lt;$K489,$P489*Dati!$P$4,$K489-SUM(V489:AD489))</f>
        <v>0</v>
      </c>
      <c r="AF489" s="35">
        <f>IF($P489*Dati!$O$4+SUM(V489:AE489)&lt;$K489,$P489*Dati!$O$4,$K489-SUM(V489:AE489))</f>
        <v>0</v>
      </c>
      <c r="AG489" s="35">
        <f>IF($P489*Dati!$N$4+SUM(V489:AF489)&lt;$K489,$P489*Dati!$N$4,$K489-SUM(V489:AF489))</f>
        <v>0</v>
      </c>
      <c r="AH489" s="35">
        <f>IF($O489*Dati!$Q$3+SUM(V489:AG489)&lt;$K489,$O489*Dati!$Q$3,$K489-SUM(V489:AG489))</f>
        <v>0</v>
      </c>
      <c r="AI489" s="35">
        <f>IF($O489*Dati!$P$3+SUM(V489:AH489)&lt;$K489,$O489*Dati!$P$3,$K489-SUM(V489:AH489))</f>
        <v>0</v>
      </c>
      <c r="AJ489" s="35">
        <f>IF($O489*Dati!$O$3+SUM(V489:AI489)&lt;$K489,$O489*Dati!$O$3,$K489-SUM(V489:AI489))</f>
        <v>0</v>
      </c>
      <c r="AK489" s="35">
        <f>IF($O489*Dati!$N$3+SUM(V489:AJ489)&lt;$K489,$O489*Dati!$N$3,$K489-SUM(V489:AJ489))</f>
        <v>0</v>
      </c>
      <c r="AL489" s="35">
        <f t="shared" si="298"/>
        <v>240</v>
      </c>
      <c r="AM489" s="3">
        <f>(V489*Dati!$U$6+W489*Dati!$T$6+X489*Dati!$S$6+Y489*Dati!$R$6)+(Z489*Dati!$U$5+AA489*Dati!$T$5+AB489*Dati!$S$5+AC489*Dati!$R$5)+(AD489*Dati!$U$4+AE489*Dati!$T$4+AF489*Dati!$S$4+AG489*Dati!$R$4)+(AH489*Dati!$U$3+AI489*Dati!$T$3+AJ489*Dati!$S$3+AK489*Dati!$R$3)</f>
        <v>91380</v>
      </c>
      <c r="AN489" s="34">
        <f t="shared" si="299"/>
        <v>1</v>
      </c>
      <c r="AO489" s="34">
        <f t="shared" si="300"/>
        <v>0</v>
      </c>
      <c r="AP489" s="34">
        <f t="shared" si="301"/>
        <v>0</v>
      </c>
      <c r="AQ489" s="34">
        <f t="shared" si="302"/>
        <v>0</v>
      </c>
      <c r="AR489" s="6">
        <f>AN489*Dati!$B$21+AO489*Dati!$B$22+AP489*Dati!$B$23+AQ489*Dati!$B$24</f>
        <v>2000</v>
      </c>
    </row>
    <row r="490" spans="1:44" x14ac:dyDescent="0.25">
      <c r="A490" s="49"/>
      <c r="B490" s="11">
        <f t="shared" si="314"/>
        <v>488</v>
      </c>
      <c r="C490" s="3">
        <f t="shared" si="315"/>
        <v>11731082.600000102</v>
      </c>
      <c r="D490" s="3">
        <f t="shared" si="316"/>
        <v>41380</v>
      </c>
      <c r="E490" s="3">
        <f>IF(D490&gt;0,(IF(D490&lt;Dati!$B$46,D490*Dati!$B$47,Dati!$B$46*Dati!$B$47)+IF(IF(D490-Dati!$B$46&gt;0,D490-Dati!$B$46,0)&lt;(Dati!$C$46-Dati!$B$46),IF(D490-Dati!$B$46&gt;0,D490-Dati!$B$46,0)*Dati!$C$47,(Dati!$C$46-Dati!$B$46)*Dati!$C$47)+IF(IF(D490-Dati!$C$46&gt;0,D490-Dati!$C$46,0)&lt;(Dati!$D$46-Dati!$C$46),IF(D490-Dati!$C$46&gt;0,D490-Dati!$C$46,0)*Dati!$D$47,(Dati!$D$46-Dati!$C$46)*Dati!$D$47)+IF(IF(D490-Dati!$D$46&gt;0,D490-Dati!$D$46,0)&lt;(Dati!$E$46-Dati!$D$46),IF(D490-Dati!$D$46&gt;0,D490-Dati!$D$46,0)*Dati!$E$47,(Dati!$E$46-Dati!$D$46)*Dati!$E$47)+IF(D490-Dati!$E$46&gt;0,D490-Dati!$E$46,0)*Dati!$F$47),0)</f>
        <v>17224.233333333334</v>
      </c>
      <c r="F490" s="3">
        <f t="shared" si="309"/>
        <v>24155.766666666666</v>
      </c>
      <c r="G490" s="39">
        <f t="shared" ref="G490:J490" si="394">G489</f>
        <v>1</v>
      </c>
      <c r="H490" s="39">
        <f t="shared" si="394"/>
        <v>0</v>
      </c>
      <c r="I490" s="39">
        <f t="shared" si="394"/>
        <v>0</v>
      </c>
      <c r="J490" s="39">
        <f t="shared" si="394"/>
        <v>0</v>
      </c>
      <c r="K490" s="37">
        <f>G490*Dati!$F$9+H490*Dati!$F$10+I490*Dati!$F$11+Simulazione!J490*Dati!$F$12</f>
        <v>450</v>
      </c>
      <c r="L490" s="37">
        <f>G490*Dati!$H$9+H490*Dati!$H$10+I490*Dati!$H$11+Simulazione!J490*Dati!$H$12</f>
        <v>1</v>
      </c>
      <c r="M490" s="9">
        <f>G490*Dati!$E$9+H490*Dati!$E$10+I490*Dati!$E$11+Simulazione!J490*Dati!$E$12</f>
        <v>8000</v>
      </c>
      <c r="N490" s="9">
        <f>IF(G490-G489=0,0,(G490-G489)*Dati!$J$9)+IF(H490-H489=0,0,(H490-H489)*Dati!$J$10)+IF(I490-I489=0,0,(I490-I489)*Dati!$J$11)+IF(J490-J489=0,0,(J490-J489)*Dati!$J$12)</f>
        <v>0</v>
      </c>
      <c r="O490" s="34">
        <f t="shared" ref="O490:R490" si="395">O489</f>
        <v>0</v>
      </c>
      <c r="P490" s="34">
        <f t="shared" si="395"/>
        <v>0</v>
      </c>
      <c r="Q490" s="34">
        <f t="shared" si="395"/>
        <v>0</v>
      </c>
      <c r="R490" s="34">
        <f t="shared" si="395"/>
        <v>1</v>
      </c>
      <c r="S490" s="40">
        <f t="shared" si="312"/>
        <v>1</v>
      </c>
      <c r="T490" s="43">
        <f t="shared" si="313"/>
        <v>1</v>
      </c>
      <c r="U490" s="3">
        <f>O490*Dati!$B$3+Simulazione!P490*Dati!$B$4+Simulazione!Q490*Dati!$B$5+Simulazione!R490*Dati!$B$6</f>
        <v>40000</v>
      </c>
      <c r="V490" s="35">
        <f>IF(R490*Dati!$Q$6&lt;K490,R490*Dati!$Q$6,K490)</f>
        <v>108</v>
      </c>
      <c r="W490" s="35">
        <f>IF(R490*Dati!$P$6+SUM(V490:V490)&lt;K490,R490*Dati!$P$6,K490-SUM(V490:V490))</f>
        <v>132</v>
      </c>
      <c r="X490" s="35">
        <f>IF(R490*Dati!$O$6+SUM(V490:W490)&lt;K490,R490*Dati!$O$6,K490-SUM(V490:W490))</f>
        <v>0</v>
      </c>
      <c r="Y490" s="35">
        <f>IF(R490*Dati!$N$6+SUM(V490:X490)&lt;K490,R490*Dati!$N$6,K490-SUM(V490:X490))</f>
        <v>0</v>
      </c>
      <c r="Z490" s="35">
        <f>IF($Q490*Dati!$Q$5+SUM(V490:Y490)&lt;$K490,$Q490*Dati!$Q$5,$K490-SUM(V490:Y490))</f>
        <v>0</v>
      </c>
      <c r="AA490" s="35">
        <f>IF($Q490*Dati!$P$5+SUM(V490:Z490)&lt;$K490,$Q490*Dati!$P$5,$K490-SUM(V490:Z490))</f>
        <v>0</v>
      </c>
      <c r="AB490" s="35">
        <f>IF($Q490*Dati!$O$5+SUM(V490:AA490)&lt;$K490,$Q490*Dati!$O$5,$K490-SUM(V490:AA490))</f>
        <v>0</v>
      </c>
      <c r="AC490" s="35">
        <f>IF($Q490*Dati!$N$5+SUM(V490:AB490)&lt;$K490,$Q490*Dati!$N$5,$K490-SUM(V490:AB490))</f>
        <v>0</v>
      </c>
      <c r="AD490" s="35">
        <f>IF($P490*Dati!$Q$4+SUM(V490:AC490)&lt;$K490,$P490*Dati!$Q$4,$K490-SUM(V490:AC490))</f>
        <v>0</v>
      </c>
      <c r="AE490" s="35">
        <f>IF($P490*Dati!$P$4+SUM(V490:AD490)&lt;$K490,$P490*Dati!$P$4,$K490-SUM(V490:AD490))</f>
        <v>0</v>
      </c>
      <c r="AF490" s="35">
        <f>IF($P490*Dati!$O$4+SUM(V490:AE490)&lt;$K490,$P490*Dati!$O$4,$K490-SUM(V490:AE490))</f>
        <v>0</v>
      </c>
      <c r="AG490" s="35">
        <f>IF($P490*Dati!$N$4+SUM(V490:AF490)&lt;$K490,$P490*Dati!$N$4,$K490-SUM(V490:AF490))</f>
        <v>0</v>
      </c>
      <c r="AH490" s="35">
        <f>IF($O490*Dati!$Q$3+SUM(V490:AG490)&lt;$K490,$O490*Dati!$Q$3,$K490-SUM(V490:AG490))</f>
        <v>0</v>
      </c>
      <c r="AI490" s="35">
        <f>IF($O490*Dati!$P$3+SUM(V490:AH490)&lt;$K490,$O490*Dati!$P$3,$K490-SUM(V490:AH490))</f>
        <v>0</v>
      </c>
      <c r="AJ490" s="35">
        <f>IF($O490*Dati!$O$3+SUM(V490:AI490)&lt;$K490,$O490*Dati!$O$3,$K490-SUM(V490:AI490))</f>
        <v>0</v>
      </c>
      <c r="AK490" s="35">
        <f>IF($O490*Dati!$N$3+SUM(V490:AJ490)&lt;$K490,$O490*Dati!$N$3,$K490-SUM(V490:AJ490))</f>
        <v>0</v>
      </c>
      <c r="AL490" s="35">
        <f t="shared" si="298"/>
        <v>240</v>
      </c>
      <c r="AM490" s="3">
        <f>(V490*Dati!$U$6+W490*Dati!$T$6+X490*Dati!$S$6+Y490*Dati!$R$6)+(Z490*Dati!$U$5+AA490*Dati!$T$5+AB490*Dati!$S$5+AC490*Dati!$R$5)+(AD490*Dati!$U$4+AE490*Dati!$T$4+AF490*Dati!$S$4+AG490*Dati!$R$4)+(AH490*Dati!$U$3+AI490*Dati!$T$3+AJ490*Dati!$S$3+AK490*Dati!$R$3)</f>
        <v>91380</v>
      </c>
      <c r="AN490" s="34">
        <f t="shared" si="299"/>
        <v>1</v>
      </c>
      <c r="AO490" s="34">
        <f t="shared" si="300"/>
        <v>0</v>
      </c>
      <c r="AP490" s="34">
        <f t="shared" si="301"/>
        <v>0</v>
      </c>
      <c r="AQ490" s="34">
        <f t="shared" si="302"/>
        <v>0</v>
      </c>
      <c r="AR490" s="6">
        <f>AN490*Dati!$B$21+AO490*Dati!$B$22+AP490*Dati!$B$23+AQ490*Dati!$B$24</f>
        <v>2000</v>
      </c>
    </row>
    <row r="491" spans="1:44" x14ac:dyDescent="0.25">
      <c r="A491" s="49"/>
      <c r="B491" s="11">
        <f t="shared" si="314"/>
        <v>489</v>
      </c>
      <c r="C491" s="3">
        <f t="shared" si="315"/>
        <v>11755238.36666677</v>
      </c>
      <c r="D491" s="3">
        <f t="shared" si="316"/>
        <v>41380</v>
      </c>
      <c r="E491" s="3">
        <f>IF(D491&gt;0,(IF(D491&lt;Dati!$B$46,D491*Dati!$B$47,Dati!$B$46*Dati!$B$47)+IF(IF(D491-Dati!$B$46&gt;0,D491-Dati!$B$46,0)&lt;(Dati!$C$46-Dati!$B$46),IF(D491-Dati!$B$46&gt;0,D491-Dati!$B$46,0)*Dati!$C$47,(Dati!$C$46-Dati!$B$46)*Dati!$C$47)+IF(IF(D491-Dati!$C$46&gt;0,D491-Dati!$C$46,0)&lt;(Dati!$D$46-Dati!$C$46),IF(D491-Dati!$C$46&gt;0,D491-Dati!$C$46,0)*Dati!$D$47,(Dati!$D$46-Dati!$C$46)*Dati!$D$47)+IF(IF(D491-Dati!$D$46&gt;0,D491-Dati!$D$46,0)&lt;(Dati!$E$46-Dati!$D$46),IF(D491-Dati!$D$46&gt;0,D491-Dati!$D$46,0)*Dati!$E$47,(Dati!$E$46-Dati!$D$46)*Dati!$E$47)+IF(D491-Dati!$E$46&gt;0,D491-Dati!$E$46,0)*Dati!$F$47),0)</f>
        <v>17224.233333333334</v>
      </c>
      <c r="F491" s="3">
        <f t="shared" si="309"/>
        <v>24155.766666666666</v>
      </c>
      <c r="G491" s="39">
        <f t="shared" ref="G491:J491" si="396">G490</f>
        <v>1</v>
      </c>
      <c r="H491" s="39">
        <f t="shared" si="396"/>
        <v>0</v>
      </c>
      <c r="I491" s="39">
        <f t="shared" si="396"/>
        <v>0</v>
      </c>
      <c r="J491" s="39">
        <f t="shared" si="396"/>
        <v>0</v>
      </c>
      <c r="K491" s="37">
        <f>G491*Dati!$F$9+H491*Dati!$F$10+I491*Dati!$F$11+Simulazione!J491*Dati!$F$12</f>
        <v>450</v>
      </c>
      <c r="L491" s="37">
        <f>G491*Dati!$H$9+H491*Dati!$H$10+I491*Dati!$H$11+Simulazione!J491*Dati!$H$12</f>
        <v>1</v>
      </c>
      <c r="M491" s="9">
        <f>G491*Dati!$E$9+H491*Dati!$E$10+I491*Dati!$E$11+Simulazione!J491*Dati!$E$12</f>
        <v>8000</v>
      </c>
      <c r="N491" s="9">
        <f>IF(G491-G490=0,0,(G491-G490)*Dati!$J$9)+IF(H491-H490=0,0,(H491-H490)*Dati!$J$10)+IF(I491-I490=0,0,(I491-I490)*Dati!$J$11)+IF(J491-J490=0,0,(J491-J490)*Dati!$J$12)</f>
        <v>0</v>
      </c>
      <c r="O491" s="34">
        <f t="shared" ref="O491:R491" si="397">O490</f>
        <v>0</v>
      </c>
      <c r="P491" s="34">
        <f t="shared" si="397"/>
        <v>0</v>
      </c>
      <c r="Q491" s="34">
        <f t="shared" si="397"/>
        <v>0</v>
      </c>
      <c r="R491" s="34">
        <f t="shared" si="397"/>
        <v>1</v>
      </c>
      <c r="S491" s="40">
        <f t="shared" si="312"/>
        <v>1</v>
      </c>
      <c r="T491" s="43">
        <f t="shared" si="313"/>
        <v>1</v>
      </c>
      <c r="U491" s="3">
        <f>O491*Dati!$B$3+Simulazione!P491*Dati!$B$4+Simulazione!Q491*Dati!$B$5+Simulazione!R491*Dati!$B$6</f>
        <v>40000</v>
      </c>
      <c r="V491" s="35">
        <f>IF(R491*Dati!$Q$6&lt;K491,R491*Dati!$Q$6,K491)</f>
        <v>108</v>
      </c>
      <c r="W491" s="35">
        <f>IF(R491*Dati!$P$6+SUM(V491:V491)&lt;K491,R491*Dati!$P$6,K491-SUM(V491:V491))</f>
        <v>132</v>
      </c>
      <c r="X491" s="35">
        <f>IF(R491*Dati!$O$6+SUM(V491:W491)&lt;K491,R491*Dati!$O$6,K491-SUM(V491:W491))</f>
        <v>0</v>
      </c>
      <c r="Y491" s="35">
        <f>IF(R491*Dati!$N$6+SUM(V491:X491)&lt;K491,R491*Dati!$N$6,K491-SUM(V491:X491))</f>
        <v>0</v>
      </c>
      <c r="Z491" s="35">
        <f>IF($Q491*Dati!$Q$5+SUM(V491:Y491)&lt;$K491,$Q491*Dati!$Q$5,$K491-SUM(V491:Y491))</f>
        <v>0</v>
      </c>
      <c r="AA491" s="35">
        <f>IF($Q491*Dati!$P$5+SUM(V491:Z491)&lt;$K491,$Q491*Dati!$P$5,$K491-SUM(V491:Z491))</f>
        <v>0</v>
      </c>
      <c r="AB491" s="35">
        <f>IF($Q491*Dati!$O$5+SUM(V491:AA491)&lt;$K491,$Q491*Dati!$O$5,$K491-SUM(V491:AA491))</f>
        <v>0</v>
      </c>
      <c r="AC491" s="35">
        <f>IF($Q491*Dati!$N$5+SUM(V491:AB491)&lt;$K491,$Q491*Dati!$N$5,$K491-SUM(V491:AB491))</f>
        <v>0</v>
      </c>
      <c r="AD491" s="35">
        <f>IF($P491*Dati!$Q$4+SUM(V491:AC491)&lt;$K491,$P491*Dati!$Q$4,$K491-SUM(V491:AC491))</f>
        <v>0</v>
      </c>
      <c r="AE491" s="35">
        <f>IF($P491*Dati!$P$4+SUM(V491:AD491)&lt;$K491,$P491*Dati!$P$4,$K491-SUM(V491:AD491))</f>
        <v>0</v>
      </c>
      <c r="AF491" s="35">
        <f>IF($P491*Dati!$O$4+SUM(V491:AE491)&lt;$K491,$P491*Dati!$O$4,$K491-SUM(V491:AE491))</f>
        <v>0</v>
      </c>
      <c r="AG491" s="35">
        <f>IF($P491*Dati!$N$4+SUM(V491:AF491)&lt;$K491,$P491*Dati!$N$4,$K491-SUM(V491:AF491))</f>
        <v>0</v>
      </c>
      <c r="AH491" s="35">
        <f>IF($O491*Dati!$Q$3+SUM(V491:AG491)&lt;$K491,$O491*Dati!$Q$3,$K491-SUM(V491:AG491))</f>
        <v>0</v>
      </c>
      <c r="AI491" s="35">
        <f>IF($O491*Dati!$P$3+SUM(V491:AH491)&lt;$K491,$O491*Dati!$P$3,$K491-SUM(V491:AH491))</f>
        <v>0</v>
      </c>
      <c r="AJ491" s="35">
        <f>IF($O491*Dati!$O$3+SUM(V491:AI491)&lt;$K491,$O491*Dati!$O$3,$K491-SUM(V491:AI491))</f>
        <v>0</v>
      </c>
      <c r="AK491" s="35">
        <f>IF($O491*Dati!$N$3+SUM(V491:AJ491)&lt;$K491,$O491*Dati!$N$3,$K491-SUM(V491:AJ491))</f>
        <v>0</v>
      </c>
      <c r="AL491" s="35">
        <f t="shared" si="298"/>
        <v>240</v>
      </c>
      <c r="AM491" s="3">
        <f>(V491*Dati!$U$6+W491*Dati!$T$6+X491*Dati!$S$6+Y491*Dati!$R$6)+(Z491*Dati!$U$5+AA491*Dati!$T$5+AB491*Dati!$S$5+AC491*Dati!$R$5)+(AD491*Dati!$U$4+AE491*Dati!$T$4+AF491*Dati!$S$4+AG491*Dati!$R$4)+(AH491*Dati!$U$3+AI491*Dati!$T$3+AJ491*Dati!$S$3+AK491*Dati!$R$3)</f>
        <v>91380</v>
      </c>
      <c r="AN491" s="34">
        <f t="shared" si="299"/>
        <v>1</v>
      </c>
      <c r="AO491" s="34">
        <f t="shared" si="300"/>
        <v>0</v>
      </c>
      <c r="AP491" s="34">
        <f t="shared" si="301"/>
        <v>0</v>
      </c>
      <c r="AQ491" s="34">
        <f t="shared" si="302"/>
        <v>0</v>
      </c>
      <c r="AR491" s="6">
        <f>AN491*Dati!$B$21+AO491*Dati!$B$22+AP491*Dati!$B$23+AQ491*Dati!$B$24</f>
        <v>2000</v>
      </c>
    </row>
    <row r="492" spans="1:44" x14ac:dyDescent="0.25">
      <c r="A492" s="49"/>
      <c r="B492" s="11">
        <f t="shared" si="314"/>
        <v>490</v>
      </c>
      <c r="C492" s="3">
        <f t="shared" si="315"/>
        <v>11779394.133333437</v>
      </c>
      <c r="D492" s="3">
        <f t="shared" si="316"/>
        <v>41380</v>
      </c>
      <c r="E492" s="3">
        <f>IF(D492&gt;0,(IF(D492&lt;Dati!$B$46,D492*Dati!$B$47,Dati!$B$46*Dati!$B$47)+IF(IF(D492-Dati!$B$46&gt;0,D492-Dati!$B$46,0)&lt;(Dati!$C$46-Dati!$B$46),IF(D492-Dati!$B$46&gt;0,D492-Dati!$B$46,0)*Dati!$C$47,(Dati!$C$46-Dati!$B$46)*Dati!$C$47)+IF(IF(D492-Dati!$C$46&gt;0,D492-Dati!$C$46,0)&lt;(Dati!$D$46-Dati!$C$46),IF(D492-Dati!$C$46&gt;0,D492-Dati!$C$46,0)*Dati!$D$47,(Dati!$D$46-Dati!$C$46)*Dati!$D$47)+IF(IF(D492-Dati!$D$46&gt;0,D492-Dati!$D$46,0)&lt;(Dati!$E$46-Dati!$D$46),IF(D492-Dati!$D$46&gt;0,D492-Dati!$D$46,0)*Dati!$E$47,(Dati!$E$46-Dati!$D$46)*Dati!$E$47)+IF(D492-Dati!$E$46&gt;0,D492-Dati!$E$46,0)*Dati!$F$47),0)</f>
        <v>17224.233333333334</v>
      </c>
      <c r="F492" s="3">
        <f t="shared" si="309"/>
        <v>24155.766666666666</v>
      </c>
      <c r="G492" s="39">
        <f t="shared" ref="G492:J492" si="398">G491</f>
        <v>1</v>
      </c>
      <c r="H492" s="39">
        <f t="shared" si="398"/>
        <v>0</v>
      </c>
      <c r="I492" s="39">
        <f t="shared" si="398"/>
        <v>0</v>
      </c>
      <c r="J492" s="39">
        <f t="shared" si="398"/>
        <v>0</v>
      </c>
      <c r="K492" s="37">
        <f>G492*Dati!$F$9+H492*Dati!$F$10+I492*Dati!$F$11+Simulazione!J492*Dati!$F$12</f>
        <v>450</v>
      </c>
      <c r="L492" s="37">
        <f>G492*Dati!$H$9+H492*Dati!$H$10+I492*Dati!$H$11+Simulazione!J492*Dati!$H$12</f>
        <v>1</v>
      </c>
      <c r="M492" s="9">
        <f>G492*Dati!$E$9+H492*Dati!$E$10+I492*Dati!$E$11+Simulazione!J492*Dati!$E$12</f>
        <v>8000</v>
      </c>
      <c r="N492" s="9">
        <f>IF(G492-G491=0,0,(G492-G491)*Dati!$J$9)+IF(H492-H491=0,0,(H492-H491)*Dati!$J$10)+IF(I492-I491=0,0,(I492-I491)*Dati!$J$11)+IF(J492-J491=0,0,(J492-J491)*Dati!$J$12)</f>
        <v>0</v>
      </c>
      <c r="O492" s="34">
        <f t="shared" ref="O492:R492" si="399">O491</f>
        <v>0</v>
      </c>
      <c r="P492" s="34">
        <f t="shared" si="399"/>
        <v>0</v>
      </c>
      <c r="Q492" s="34">
        <f t="shared" si="399"/>
        <v>0</v>
      </c>
      <c r="R492" s="34">
        <f t="shared" si="399"/>
        <v>1</v>
      </c>
      <c r="S492" s="40">
        <f t="shared" si="312"/>
        <v>1</v>
      </c>
      <c r="T492" s="43">
        <f t="shared" si="313"/>
        <v>1</v>
      </c>
      <c r="U492" s="3">
        <f>O492*Dati!$B$3+Simulazione!P492*Dati!$B$4+Simulazione!Q492*Dati!$B$5+Simulazione!R492*Dati!$B$6</f>
        <v>40000</v>
      </c>
      <c r="V492" s="35">
        <f>IF(R492*Dati!$Q$6&lt;K492,R492*Dati!$Q$6,K492)</f>
        <v>108</v>
      </c>
      <c r="W492" s="35">
        <f>IF(R492*Dati!$P$6+SUM(V492:V492)&lt;K492,R492*Dati!$P$6,K492-SUM(V492:V492))</f>
        <v>132</v>
      </c>
      <c r="X492" s="35">
        <f>IF(R492*Dati!$O$6+SUM(V492:W492)&lt;K492,R492*Dati!$O$6,K492-SUM(V492:W492))</f>
        <v>0</v>
      </c>
      <c r="Y492" s="35">
        <f>IF(R492*Dati!$N$6+SUM(V492:X492)&lt;K492,R492*Dati!$N$6,K492-SUM(V492:X492))</f>
        <v>0</v>
      </c>
      <c r="Z492" s="35">
        <f>IF($Q492*Dati!$Q$5+SUM(V492:Y492)&lt;$K492,$Q492*Dati!$Q$5,$K492-SUM(V492:Y492))</f>
        <v>0</v>
      </c>
      <c r="AA492" s="35">
        <f>IF($Q492*Dati!$P$5+SUM(V492:Z492)&lt;$K492,$Q492*Dati!$P$5,$K492-SUM(V492:Z492))</f>
        <v>0</v>
      </c>
      <c r="AB492" s="35">
        <f>IF($Q492*Dati!$O$5+SUM(V492:AA492)&lt;$K492,$Q492*Dati!$O$5,$K492-SUM(V492:AA492))</f>
        <v>0</v>
      </c>
      <c r="AC492" s="35">
        <f>IF($Q492*Dati!$N$5+SUM(V492:AB492)&lt;$K492,$Q492*Dati!$N$5,$K492-SUM(V492:AB492))</f>
        <v>0</v>
      </c>
      <c r="AD492" s="35">
        <f>IF($P492*Dati!$Q$4+SUM(V492:AC492)&lt;$K492,$P492*Dati!$Q$4,$K492-SUM(V492:AC492))</f>
        <v>0</v>
      </c>
      <c r="AE492" s="35">
        <f>IF($P492*Dati!$P$4+SUM(V492:AD492)&lt;$K492,$P492*Dati!$P$4,$K492-SUM(V492:AD492))</f>
        <v>0</v>
      </c>
      <c r="AF492" s="35">
        <f>IF($P492*Dati!$O$4+SUM(V492:AE492)&lt;$K492,$P492*Dati!$O$4,$K492-SUM(V492:AE492))</f>
        <v>0</v>
      </c>
      <c r="AG492" s="35">
        <f>IF($P492*Dati!$N$4+SUM(V492:AF492)&lt;$K492,$P492*Dati!$N$4,$K492-SUM(V492:AF492))</f>
        <v>0</v>
      </c>
      <c r="AH492" s="35">
        <f>IF($O492*Dati!$Q$3+SUM(V492:AG492)&lt;$K492,$O492*Dati!$Q$3,$K492-SUM(V492:AG492))</f>
        <v>0</v>
      </c>
      <c r="AI492" s="35">
        <f>IF($O492*Dati!$P$3+SUM(V492:AH492)&lt;$K492,$O492*Dati!$P$3,$K492-SUM(V492:AH492))</f>
        <v>0</v>
      </c>
      <c r="AJ492" s="35">
        <f>IF($O492*Dati!$O$3+SUM(V492:AI492)&lt;$K492,$O492*Dati!$O$3,$K492-SUM(V492:AI492))</f>
        <v>0</v>
      </c>
      <c r="AK492" s="35">
        <f>IF($O492*Dati!$N$3+SUM(V492:AJ492)&lt;$K492,$O492*Dati!$N$3,$K492-SUM(V492:AJ492))</f>
        <v>0</v>
      </c>
      <c r="AL492" s="35">
        <f t="shared" si="298"/>
        <v>240</v>
      </c>
      <c r="AM492" s="3">
        <f>(V492*Dati!$U$6+W492*Dati!$T$6+X492*Dati!$S$6+Y492*Dati!$R$6)+(Z492*Dati!$U$5+AA492*Dati!$T$5+AB492*Dati!$S$5+AC492*Dati!$R$5)+(AD492*Dati!$U$4+AE492*Dati!$T$4+AF492*Dati!$S$4+AG492*Dati!$R$4)+(AH492*Dati!$U$3+AI492*Dati!$T$3+AJ492*Dati!$S$3+AK492*Dati!$R$3)</f>
        <v>91380</v>
      </c>
      <c r="AN492" s="34">
        <f t="shared" si="299"/>
        <v>1</v>
      </c>
      <c r="AO492" s="34">
        <f t="shared" si="300"/>
        <v>0</v>
      </c>
      <c r="AP492" s="34">
        <f t="shared" si="301"/>
        <v>0</v>
      </c>
      <c r="AQ492" s="34">
        <f t="shared" si="302"/>
        <v>0</v>
      </c>
      <c r="AR492" s="6">
        <f>AN492*Dati!$B$21+AO492*Dati!$B$22+AP492*Dati!$B$23+AQ492*Dati!$B$24</f>
        <v>2000</v>
      </c>
    </row>
    <row r="493" spans="1:44" x14ac:dyDescent="0.25">
      <c r="A493" s="49"/>
      <c r="B493" s="11">
        <f t="shared" si="314"/>
        <v>491</v>
      </c>
      <c r="C493" s="3">
        <f t="shared" si="315"/>
        <v>11803549.900000105</v>
      </c>
      <c r="D493" s="3">
        <f t="shared" si="316"/>
        <v>41380</v>
      </c>
      <c r="E493" s="3">
        <f>IF(D493&gt;0,(IF(D493&lt;Dati!$B$46,D493*Dati!$B$47,Dati!$B$46*Dati!$B$47)+IF(IF(D493-Dati!$B$46&gt;0,D493-Dati!$B$46,0)&lt;(Dati!$C$46-Dati!$B$46),IF(D493-Dati!$B$46&gt;0,D493-Dati!$B$46,0)*Dati!$C$47,(Dati!$C$46-Dati!$B$46)*Dati!$C$47)+IF(IF(D493-Dati!$C$46&gt;0,D493-Dati!$C$46,0)&lt;(Dati!$D$46-Dati!$C$46),IF(D493-Dati!$C$46&gt;0,D493-Dati!$C$46,0)*Dati!$D$47,(Dati!$D$46-Dati!$C$46)*Dati!$D$47)+IF(IF(D493-Dati!$D$46&gt;0,D493-Dati!$D$46,0)&lt;(Dati!$E$46-Dati!$D$46),IF(D493-Dati!$D$46&gt;0,D493-Dati!$D$46,0)*Dati!$E$47,(Dati!$E$46-Dati!$D$46)*Dati!$E$47)+IF(D493-Dati!$E$46&gt;0,D493-Dati!$E$46,0)*Dati!$F$47),0)</f>
        <v>17224.233333333334</v>
      </c>
      <c r="F493" s="3">
        <f t="shared" si="309"/>
        <v>24155.766666666666</v>
      </c>
      <c r="G493" s="39">
        <f t="shared" ref="G493:J493" si="400">G492</f>
        <v>1</v>
      </c>
      <c r="H493" s="39">
        <f t="shared" si="400"/>
        <v>0</v>
      </c>
      <c r="I493" s="39">
        <f t="shared" si="400"/>
        <v>0</v>
      </c>
      <c r="J493" s="39">
        <f t="shared" si="400"/>
        <v>0</v>
      </c>
      <c r="K493" s="37">
        <f>G493*Dati!$F$9+H493*Dati!$F$10+I493*Dati!$F$11+Simulazione!J493*Dati!$F$12</f>
        <v>450</v>
      </c>
      <c r="L493" s="37">
        <f>G493*Dati!$H$9+H493*Dati!$H$10+I493*Dati!$H$11+Simulazione!J493*Dati!$H$12</f>
        <v>1</v>
      </c>
      <c r="M493" s="9">
        <f>G493*Dati!$E$9+H493*Dati!$E$10+I493*Dati!$E$11+Simulazione!J493*Dati!$E$12</f>
        <v>8000</v>
      </c>
      <c r="N493" s="9">
        <f>IF(G493-G492=0,0,(G493-G492)*Dati!$J$9)+IF(H493-H492=0,0,(H493-H492)*Dati!$J$10)+IF(I493-I492=0,0,(I493-I492)*Dati!$J$11)+IF(J493-J492=0,0,(J493-J492)*Dati!$J$12)</f>
        <v>0</v>
      </c>
      <c r="O493" s="34">
        <f t="shared" ref="O493:R493" si="401">O492</f>
        <v>0</v>
      </c>
      <c r="P493" s="34">
        <f t="shared" si="401"/>
        <v>0</v>
      </c>
      <c r="Q493" s="34">
        <f t="shared" si="401"/>
        <v>0</v>
      </c>
      <c r="R493" s="34">
        <f t="shared" si="401"/>
        <v>1</v>
      </c>
      <c r="S493" s="40">
        <f t="shared" si="312"/>
        <v>1</v>
      </c>
      <c r="T493" s="43">
        <f t="shared" si="313"/>
        <v>1</v>
      </c>
      <c r="U493" s="3">
        <f>O493*Dati!$B$3+Simulazione!P493*Dati!$B$4+Simulazione!Q493*Dati!$B$5+Simulazione!R493*Dati!$B$6</f>
        <v>40000</v>
      </c>
      <c r="V493" s="35">
        <f>IF(R493*Dati!$Q$6&lt;K493,R493*Dati!$Q$6,K493)</f>
        <v>108</v>
      </c>
      <c r="W493" s="35">
        <f>IF(R493*Dati!$P$6+SUM(V493:V493)&lt;K493,R493*Dati!$P$6,K493-SUM(V493:V493))</f>
        <v>132</v>
      </c>
      <c r="X493" s="35">
        <f>IF(R493*Dati!$O$6+SUM(V493:W493)&lt;K493,R493*Dati!$O$6,K493-SUM(V493:W493))</f>
        <v>0</v>
      </c>
      <c r="Y493" s="35">
        <f>IF(R493*Dati!$N$6+SUM(V493:X493)&lt;K493,R493*Dati!$N$6,K493-SUM(V493:X493))</f>
        <v>0</v>
      </c>
      <c r="Z493" s="35">
        <f>IF($Q493*Dati!$Q$5+SUM(V493:Y493)&lt;$K493,$Q493*Dati!$Q$5,$K493-SUM(V493:Y493))</f>
        <v>0</v>
      </c>
      <c r="AA493" s="35">
        <f>IF($Q493*Dati!$P$5+SUM(V493:Z493)&lt;$K493,$Q493*Dati!$P$5,$K493-SUM(V493:Z493))</f>
        <v>0</v>
      </c>
      <c r="AB493" s="35">
        <f>IF($Q493*Dati!$O$5+SUM(V493:AA493)&lt;$K493,$Q493*Dati!$O$5,$K493-SUM(V493:AA493))</f>
        <v>0</v>
      </c>
      <c r="AC493" s="35">
        <f>IF($Q493*Dati!$N$5+SUM(V493:AB493)&lt;$K493,$Q493*Dati!$N$5,$K493-SUM(V493:AB493))</f>
        <v>0</v>
      </c>
      <c r="AD493" s="35">
        <f>IF($P493*Dati!$Q$4+SUM(V493:AC493)&lt;$K493,$P493*Dati!$Q$4,$K493-SUM(V493:AC493))</f>
        <v>0</v>
      </c>
      <c r="AE493" s="35">
        <f>IF($P493*Dati!$P$4+SUM(V493:AD493)&lt;$K493,$P493*Dati!$P$4,$K493-SUM(V493:AD493))</f>
        <v>0</v>
      </c>
      <c r="AF493" s="35">
        <f>IF($P493*Dati!$O$4+SUM(V493:AE493)&lt;$K493,$P493*Dati!$O$4,$K493-SUM(V493:AE493))</f>
        <v>0</v>
      </c>
      <c r="AG493" s="35">
        <f>IF($P493*Dati!$N$4+SUM(V493:AF493)&lt;$K493,$P493*Dati!$N$4,$K493-SUM(V493:AF493))</f>
        <v>0</v>
      </c>
      <c r="AH493" s="35">
        <f>IF($O493*Dati!$Q$3+SUM(V493:AG493)&lt;$K493,$O493*Dati!$Q$3,$K493-SUM(V493:AG493))</f>
        <v>0</v>
      </c>
      <c r="AI493" s="35">
        <f>IF($O493*Dati!$P$3+SUM(V493:AH493)&lt;$K493,$O493*Dati!$P$3,$K493-SUM(V493:AH493))</f>
        <v>0</v>
      </c>
      <c r="AJ493" s="35">
        <f>IF($O493*Dati!$O$3+SUM(V493:AI493)&lt;$K493,$O493*Dati!$O$3,$K493-SUM(V493:AI493))</f>
        <v>0</v>
      </c>
      <c r="AK493" s="35">
        <f>IF($O493*Dati!$N$3+SUM(V493:AJ493)&lt;$K493,$O493*Dati!$N$3,$K493-SUM(V493:AJ493))</f>
        <v>0</v>
      </c>
      <c r="AL493" s="35">
        <f t="shared" si="298"/>
        <v>240</v>
      </c>
      <c r="AM493" s="3">
        <f>(V493*Dati!$U$6+W493*Dati!$T$6+X493*Dati!$S$6+Y493*Dati!$R$6)+(Z493*Dati!$U$5+AA493*Dati!$T$5+AB493*Dati!$S$5+AC493*Dati!$R$5)+(AD493*Dati!$U$4+AE493*Dati!$T$4+AF493*Dati!$S$4+AG493*Dati!$R$4)+(AH493*Dati!$U$3+AI493*Dati!$T$3+AJ493*Dati!$S$3+AK493*Dati!$R$3)</f>
        <v>91380</v>
      </c>
      <c r="AN493" s="34">
        <f t="shared" si="299"/>
        <v>1</v>
      </c>
      <c r="AO493" s="34">
        <f t="shared" si="300"/>
        <v>0</v>
      </c>
      <c r="AP493" s="34">
        <f t="shared" si="301"/>
        <v>0</v>
      </c>
      <c r="AQ493" s="34">
        <f t="shared" si="302"/>
        <v>0</v>
      </c>
      <c r="AR493" s="6">
        <f>AN493*Dati!$B$21+AO493*Dati!$B$22+AP493*Dati!$B$23+AQ493*Dati!$B$24</f>
        <v>2000</v>
      </c>
    </row>
    <row r="494" spans="1:44" x14ac:dyDescent="0.25">
      <c r="A494" s="50"/>
      <c r="B494" s="11">
        <f t="shared" si="314"/>
        <v>492</v>
      </c>
      <c r="C494" s="3">
        <f t="shared" si="315"/>
        <v>11827705.666666772</v>
      </c>
      <c r="D494" s="3">
        <f t="shared" si="316"/>
        <v>41380</v>
      </c>
      <c r="E494" s="3">
        <f>IF(D494&gt;0,(IF(D494&lt;Dati!$B$46,D494*Dati!$B$47,Dati!$B$46*Dati!$B$47)+IF(IF(D494-Dati!$B$46&gt;0,D494-Dati!$B$46,0)&lt;(Dati!$C$46-Dati!$B$46),IF(D494-Dati!$B$46&gt;0,D494-Dati!$B$46,0)*Dati!$C$47,(Dati!$C$46-Dati!$B$46)*Dati!$C$47)+IF(IF(D494-Dati!$C$46&gt;0,D494-Dati!$C$46,0)&lt;(Dati!$D$46-Dati!$C$46),IF(D494-Dati!$C$46&gt;0,D494-Dati!$C$46,0)*Dati!$D$47,(Dati!$D$46-Dati!$C$46)*Dati!$D$47)+IF(IF(D494-Dati!$D$46&gt;0,D494-Dati!$D$46,0)&lt;(Dati!$E$46-Dati!$D$46),IF(D494-Dati!$D$46&gt;0,D494-Dati!$D$46,0)*Dati!$E$47,(Dati!$E$46-Dati!$D$46)*Dati!$E$47)+IF(D494-Dati!$E$46&gt;0,D494-Dati!$E$46,0)*Dati!$F$47),0)</f>
        <v>17224.233333333334</v>
      </c>
      <c r="F494" s="3">
        <f t="shared" si="309"/>
        <v>24155.766666666666</v>
      </c>
      <c r="G494" s="39">
        <f t="shared" ref="G494:J494" si="402">G493</f>
        <v>1</v>
      </c>
      <c r="H494" s="39">
        <f t="shared" si="402"/>
        <v>0</v>
      </c>
      <c r="I494" s="39">
        <f t="shared" si="402"/>
        <v>0</v>
      </c>
      <c r="J494" s="39">
        <f t="shared" si="402"/>
        <v>0</v>
      </c>
      <c r="K494" s="37">
        <f>G494*Dati!$F$9+H494*Dati!$F$10+I494*Dati!$F$11+Simulazione!J494*Dati!$F$12</f>
        <v>450</v>
      </c>
      <c r="L494" s="37">
        <f>G494*Dati!$H$9+H494*Dati!$H$10+I494*Dati!$H$11+Simulazione!J494*Dati!$H$12</f>
        <v>1</v>
      </c>
      <c r="M494" s="9">
        <f>G494*Dati!$E$9+H494*Dati!$E$10+I494*Dati!$E$11+Simulazione!J494*Dati!$E$12</f>
        <v>8000</v>
      </c>
      <c r="N494" s="9">
        <f>IF(G494-G493=0,0,(G494-G493)*Dati!$J$9)+IF(H494-H493=0,0,(H494-H493)*Dati!$J$10)+IF(I494-I493=0,0,(I494-I493)*Dati!$J$11)+IF(J494-J493=0,0,(J494-J493)*Dati!$J$12)</f>
        <v>0</v>
      </c>
      <c r="O494" s="34">
        <f t="shared" ref="O494:R494" si="403">O493</f>
        <v>0</v>
      </c>
      <c r="P494" s="34">
        <f t="shared" si="403"/>
        <v>0</v>
      </c>
      <c r="Q494" s="34">
        <f t="shared" si="403"/>
        <v>0</v>
      </c>
      <c r="R494" s="34">
        <f t="shared" si="403"/>
        <v>1</v>
      </c>
      <c r="S494" s="40">
        <f t="shared" si="312"/>
        <v>1</v>
      </c>
      <c r="T494" s="43">
        <f t="shared" si="313"/>
        <v>1</v>
      </c>
      <c r="U494" s="3">
        <f>O494*Dati!$B$3+Simulazione!P494*Dati!$B$4+Simulazione!Q494*Dati!$B$5+Simulazione!R494*Dati!$B$6</f>
        <v>40000</v>
      </c>
      <c r="V494" s="35">
        <f>IF(R494*Dati!$Q$6&lt;K494,R494*Dati!$Q$6,K494)</f>
        <v>108</v>
      </c>
      <c r="W494" s="35">
        <f>IF(R494*Dati!$P$6+SUM(V494:V494)&lt;K494,R494*Dati!$P$6,K494-SUM(V494:V494))</f>
        <v>132</v>
      </c>
      <c r="X494" s="35">
        <f>IF(R494*Dati!$O$6+SUM(V494:W494)&lt;K494,R494*Dati!$O$6,K494-SUM(V494:W494))</f>
        <v>0</v>
      </c>
      <c r="Y494" s="35">
        <f>IF(R494*Dati!$N$6+SUM(V494:X494)&lt;K494,R494*Dati!$N$6,K494-SUM(V494:X494))</f>
        <v>0</v>
      </c>
      <c r="Z494" s="35">
        <f>IF($Q494*Dati!$Q$5+SUM(V494:Y494)&lt;$K494,$Q494*Dati!$Q$5,$K494-SUM(V494:Y494))</f>
        <v>0</v>
      </c>
      <c r="AA494" s="35">
        <f>IF($Q494*Dati!$P$5+SUM(V494:Z494)&lt;$K494,$Q494*Dati!$P$5,$K494-SUM(V494:Z494))</f>
        <v>0</v>
      </c>
      <c r="AB494" s="35">
        <f>IF($Q494*Dati!$O$5+SUM(V494:AA494)&lt;$K494,$Q494*Dati!$O$5,$K494-SUM(V494:AA494))</f>
        <v>0</v>
      </c>
      <c r="AC494" s="35">
        <f>IF($Q494*Dati!$N$5+SUM(V494:AB494)&lt;$K494,$Q494*Dati!$N$5,$K494-SUM(V494:AB494))</f>
        <v>0</v>
      </c>
      <c r="AD494" s="35">
        <f>IF($P494*Dati!$Q$4+SUM(V494:AC494)&lt;$K494,$P494*Dati!$Q$4,$K494-SUM(V494:AC494))</f>
        <v>0</v>
      </c>
      <c r="AE494" s="35">
        <f>IF($P494*Dati!$P$4+SUM(V494:AD494)&lt;$K494,$P494*Dati!$P$4,$K494-SUM(V494:AD494))</f>
        <v>0</v>
      </c>
      <c r="AF494" s="35">
        <f>IF($P494*Dati!$O$4+SUM(V494:AE494)&lt;$K494,$P494*Dati!$O$4,$K494-SUM(V494:AE494))</f>
        <v>0</v>
      </c>
      <c r="AG494" s="35">
        <f>IF($P494*Dati!$N$4+SUM(V494:AF494)&lt;$K494,$P494*Dati!$N$4,$K494-SUM(V494:AF494))</f>
        <v>0</v>
      </c>
      <c r="AH494" s="35">
        <f>IF($O494*Dati!$Q$3+SUM(V494:AG494)&lt;$K494,$O494*Dati!$Q$3,$K494-SUM(V494:AG494))</f>
        <v>0</v>
      </c>
      <c r="AI494" s="35">
        <f>IF($O494*Dati!$P$3+SUM(V494:AH494)&lt;$K494,$O494*Dati!$P$3,$K494-SUM(V494:AH494))</f>
        <v>0</v>
      </c>
      <c r="AJ494" s="35">
        <f>IF($O494*Dati!$O$3+SUM(V494:AI494)&lt;$K494,$O494*Dati!$O$3,$K494-SUM(V494:AI494))</f>
        <v>0</v>
      </c>
      <c r="AK494" s="35">
        <f>IF($O494*Dati!$N$3+SUM(V494:AJ494)&lt;$K494,$O494*Dati!$N$3,$K494-SUM(V494:AJ494))</f>
        <v>0</v>
      </c>
      <c r="AL494" s="35">
        <f t="shared" si="298"/>
        <v>240</v>
      </c>
      <c r="AM494" s="3">
        <f>(V494*Dati!$U$6+W494*Dati!$T$6+X494*Dati!$S$6+Y494*Dati!$R$6)+(Z494*Dati!$U$5+AA494*Dati!$T$5+AB494*Dati!$S$5+AC494*Dati!$R$5)+(AD494*Dati!$U$4+AE494*Dati!$T$4+AF494*Dati!$S$4+AG494*Dati!$R$4)+(AH494*Dati!$U$3+AI494*Dati!$T$3+AJ494*Dati!$S$3+AK494*Dati!$R$3)</f>
        <v>91380</v>
      </c>
      <c r="AN494" s="34">
        <f t="shared" si="299"/>
        <v>1</v>
      </c>
      <c r="AO494" s="34">
        <f t="shared" si="300"/>
        <v>0</v>
      </c>
      <c r="AP494" s="34">
        <f t="shared" si="301"/>
        <v>0</v>
      </c>
      <c r="AQ494" s="34">
        <f t="shared" si="302"/>
        <v>0</v>
      </c>
      <c r="AR494" s="6">
        <f>AN494*Dati!$B$21+AO494*Dati!$B$22+AP494*Dati!$B$23+AQ494*Dati!$B$24</f>
        <v>2000</v>
      </c>
    </row>
    <row r="495" spans="1:44" ht="15" customHeight="1" x14ac:dyDescent="0.25">
      <c r="A495" s="48">
        <f t="shared" ref="A495" si="404">A483+1</f>
        <v>42</v>
      </c>
      <c r="B495" s="11">
        <f t="shared" si="314"/>
        <v>493</v>
      </c>
      <c r="C495" s="3">
        <f t="shared" si="315"/>
        <v>11851861.43333344</v>
      </c>
      <c r="D495" s="3">
        <f t="shared" si="316"/>
        <v>41380</v>
      </c>
      <c r="E495" s="3">
        <f>IF(D495&gt;0,(IF(D495&lt;Dati!$B$46,D495*Dati!$B$47,Dati!$B$46*Dati!$B$47)+IF(IF(D495-Dati!$B$46&gt;0,D495-Dati!$B$46,0)&lt;(Dati!$C$46-Dati!$B$46),IF(D495-Dati!$B$46&gt;0,D495-Dati!$B$46,0)*Dati!$C$47,(Dati!$C$46-Dati!$B$46)*Dati!$C$47)+IF(IF(D495-Dati!$C$46&gt;0,D495-Dati!$C$46,0)&lt;(Dati!$D$46-Dati!$C$46),IF(D495-Dati!$C$46&gt;0,D495-Dati!$C$46,0)*Dati!$D$47,(Dati!$D$46-Dati!$C$46)*Dati!$D$47)+IF(IF(D495-Dati!$D$46&gt;0,D495-Dati!$D$46,0)&lt;(Dati!$E$46-Dati!$D$46),IF(D495-Dati!$D$46&gt;0,D495-Dati!$D$46,0)*Dati!$E$47,(Dati!$E$46-Dati!$D$46)*Dati!$E$47)+IF(D495-Dati!$E$46&gt;0,D495-Dati!$E$46,0)*Dati!$F$47),0)</f>
        <v>17224.233333333334</v>
      </c>
      <c r="F495" s="3">
        <f t="shared" si="309"/>
        <v>24155.766666666666</v>
      </c>
      <c r="G495" s="39">
        <f t="shared" ref="G495:J495" si="405">G494</f>
        <v>1</v>
      </c>
      <c r="H495" s="39">
        <f t="shared" si="405"/>
        <v>0</v>
      </c>
      <c r="I495" s="39">
        <f t="shared" si="405"/>
        <v>0</v>
      </c>
      <c r="J495" s="39">
        <f t="shared" si="405"/>
        <v>0</v>
      </c>
      <c r="K495" s="37">
        <f>G495*Dati!$F$9+H495*Dati!$F$10+I495*Dati!$F$11+Simulazione!J495*Dati!$F$12</f>
        <v>450</v>
      </c>
      <c r="L495" s="37">
        <f>G495*Dati!$H$9+H495*Dati!$H$10+I495*Dati!$H$11+Simulazione!J495*Dati!$H$12</f>
        <v>1</v>
      </c>
      <c r="M495" s="9">
        <f>G495*Dati!$E$9+H495*Dati!$E$10+I495*Dati!$E$11+Simulazione!J495*Dati!$E$12</f>
        <v>8000</v>
      </c>
      <c r="N495" s="9">
        <f>IF(G495-G494=0,0,(G495-G494)*Dati!$J$9)+IF(H495-H494=0,0,(H495-H494)*Dati!$J$10)+IF(I495-I494=0,0,(I495-I494)*Dati!$J$11)+IF(J495-J494=0,0,(J495-J494)*Dati!$J$12)</f>
        <v>0</v>
      </c>
      <c r="O495" s="34">
        <f t="shared" ref="O495:R495" si="406">O494</f>
        <v>0</v>
      </c>
      <c r="P495" s="34">
        <f t="shared" si="406"/>
        <v>0</v>
      </c>
      <c r="Q495" s="34">
        <f t="shared" si="406"/>
        <v>0</v>
      </c>
      <c r="R495" s="34">
        <f t="shared" si="406"/>
        <v>1</v>
      </c>
      <c r="S495" s="40">
        <f t="shared" si="312"/>
        <v>1</v>
      </c>
      <c r="T495" s="43">
        <f t="shared" si="313"/>
        <v>1</v>
      </c>
      <c r="U495" s="3">
        <f>O495*Dati!$B$3+Simulazione!P495*Dati!$B$4+Simulazione!Q495*Dati!$B$5+Simulazione!R495*Dati!$B$6</f>
        <v>40000</v>
      </c>
      <c r="V495" s="35">
        <f>IF(R495*Dati!$Q$6&lt;K495,R495*Dati!$Q$6,K495)</f>
        <v>108</v>
      </c>
      <c r="W495" s="35">
        <f>IF(R495*Dati!$P$6+SUM(V495:V495)&lt;K495,R495*Dati!$P$6,K495-SUM(V495:V495))</f>
        <v>132</v>
      </c>
      <c r="X495" s="35">
        <f>IF(R495*Dati!$O$6+SUM(V495:W495)&lt;K495,R495*Dati!$O$6,K495-SUM(V495:W495))</f>
        <v>0</v>
      </c>
      <c r="Y495" s="35">
        <f>IF(R495*Dati!$N$6+SUM(V495:X495)&lt;K495,R495*Dati!$N$6,K495-SUM(V495:X495))</f>
        <v>0</v>
      </c>
      <c r="Z495" s="35">
        <f>IF($Q495*Dati!$Q$5+SUM(V495:Y495)&lt;$K495,$Q495*Dati!$Q$5,$K495-SUM(V495:Y495))</f>
        <v>0</v>
      </c>
      <c r="AA495" s="35">
        <f>IF($Q495*Dati!$P$5+SUM(V495:Z495)&lt;$K495,$Q495*Dati!$P$5,$K495-SUM(V495:Z495))</f>
        <v>0</v>
      </c>
      <c r="AB495" s="35">
        <f>IF($Q495*Dati!$O$5+SUM(V495:AA495)&lt;$K495,$Q495*Dati!$O$5,$K495-SUM(V495:AA495))</f>
        <v>0</v>
      </c>
      <c r="AC495" s="35">
        <f>IF($Q495*Dati!$N$5+SUM(V495:AB495)&lt;$K495,$Q495*Dati!$N$5,$K495-SUM(V495:AB495))</f>
        <v>0</v>
      </c>
      <c r="AD495" s="35">
        <f>IF($P495*Dati!$Q$4+SUM(V495:AC495)&lt;$K495,$P495*Dati!$Q$4,$K495-SUM(V495:AC495))</f>
        <v>0</v>
      </c>
      <c r="AE495" s="35">
        <f>IF($P495*Dati!$P$4+SUM(V495:AD495)&lt;$K495,$P495*Dati!$P$4,$K495-SUM(V495:AD495))</f>
        <v>0</v>
      </c>
      <c r="AF495" s="35">
        <f>IF($P495*Dati!$O$4+SUM(V495:AE495)&lt;$K495,$P495*Dati!$O$4,$K495-SUM(V495:AE495))</f>
        <v>0</v>
      </c>
      <c r="AG495" s="35">
        <f>IF($P495*Dati!$N$4+SUM(V495:AF495)&lt;$K495,$P495*Dati!$N$4,$K495-SUM(V495:AF495))</f>
        <v>0</v>
      </c>
      <c r="AH495" s="35">
        <f>IF($O495*Dati!$Q$3+SUM(V495:AG495)&lt;$K495,$O495*Dati!$Q$3,$K495-SUM(V495:AG495))</f>
        <v>0</v>
      </c>
      <c r="AI495" s="35">
        <f>IF($O495*Dati!$P$3+SUM(V495:AH495)&lt;$K495,$O495*Dati!$P$3,$K495-SUM(V495:AH495))</f>
        <v>0</v>
      </c>
      <c r="AJ495" s="35">
        <f>IF($O495*Dati!$O$3+SUM(V495:AI495)&lt;$K495,$O495*Dati!$O$3,$K495-SUM(V495:AI495))</f>
        <v>0</v>
      </c>
      <c r="AK495" s="35">
        <f>IF($O495*Dati!$N$3+SUM(V495:AJ495)&lt;$K495,$O495*Dati!$N$3,$K495-SUM(V495:AJ495))</f>
        <v>0</v>
      </c>
      <c r="AL495" s="35">
        <f t="shared" si="298"/>
        <v>240</v>
      </c>
      <c r="AM495" s="3">
        <f>(V495*Dati!$U$6+W495*Dati!$T$6+X495*Dati!$S$6+Y495*Dati!$R$6)+(Z495*Dati!$U$5+AA495*Dati!$T$5+AB495*Dati!$S$5+AC495*Dati!$R$5)+(AD495*Dati!$U$4+AE495*Dati!$T$4+AF495*Dati!$S$4+AG495*Dati!$R$4)+(AH495*Dati!$U$3+AI495*Dati!$T$3+AJ495*Dati!$S$3+AK495*Dati!$R$3)</f>
        <v>91380</v>
      </c>
      <c r="AN495" s="34">
        <f t="shared" si="299"/>
        <v>1</v>
      </c>
      <c r="AO495" s="34">
        <f t="shared" si="300"/>
        <v>0</v>
      </c>
      <c r="AP495" s="34">
        <f t="shared" si="301"/>
        <v>0</v>
      </c>
      <c r="AQ495" s="34">
        <f t="shared" si="302"/>
        <v>0</v>
      </c>
      <c r="AR495" s="6">
        <f>AN495*Dati!$B$21+AO495*Dati!$B$22+AP495*Dati!$B$23+AQ495*Dati!$B$24</f>
        <v>2000</v>
      </c>
    </row>
    <row r="496" spans="1:44" x14ac:dyDescent="0.25">
      <c r="A496" s="49"/>
      <c r="B496" s="11">
        <f t="shared" si="314"/>
        <v>494</v>
      </c>
      <c r="C496" s="3">
        <f t="shared" si="315"/>
        <v>11876017.200000107</v>
      </c>
      <c r="D496" s="3">
        <f t="shared" si="316"/>
        <v>41380</v>
      </c>
      <c r="E496" s="3">
        <f>IF(D496&gt;0,(IF(D496&lt;Dati!$B$46,D496*Dati!$B$47,Dati!$B$46*Dati!$B$47)+IF(IF(D496-Dati!$B$46&gt;0,D496-Dati!$B$46,0)&lt;(Dati!$C$46-Dati!$B$46),IF(D496-Dati!$B$46&gt;0,D496-Dati!$B$46,0)*Dati!$C$47,(Dati!$C$46-Dati!$B$46)*Dati!$C$47)+IF(IF(D496-Dati!$C$46&gt;0,D496-Dati!$C$46,0)&lt;(Dati!$D$46-Dati!$C$46),IF(D496-Dati!$C$46&gt;0,D496-Dati!$C$46,0)*Dati!$D$47,(Dati!$D$46-Dati!$C$46)*Dati!$D$47)+IF(IF(D496-Dati!$D$46&gt;0,D496-Dati!$D$46,0)&lt;(Dati!$E$46-Dati!$D$46),IF(D496-Dati!$D$46&gt;0,D496-Dati!$D$46,0)*Dati!$E$47,(Dati!$E$46-Dati!$D$46)*Dati!$E$47)+IF(D496-Dati!$E$46&gt;0,D496-Dati!$E$46,0)*Dati!$F$47),0)</f>
        <v>17224.233333333334</v>
      </c>
      <c r="F496" s="3">
        <f t="shared" si="309"/>
        <v>24155.766666666666</v>
      </c>
      <c r="G496" s="39">
        <f t="shared" ref="G496:J496" si="407">G495</f>
        <v>1</v>
      </c>
      <c r="H496" s="39">
        <f t="shared" si="407"/>
        <v>0</v>
      </c>
      <c r="I496" s="39">
        <f t="shared" si="407"/>
        <v>0</v>
      </c>
      <c r="J496" s="39">
        <f t="shared" si="407"/>
        <v>0</v>
      </c>
      <c r="K496" s="37">
        <f>G496*Dati!$F$9+H496*Dati!$F$10+I496*Dati!$F$11+Simulazione!J496*Dati!$F$12</f>
        <v>450</v>
      </c>
      <c r="L496" s="37">
        <f>G496*Dati!$H$9+H496*Dati!$H$10+I496*Dati!$H$11+Simulazione!J496*Dati!$H$12</f>
        <v>1</v>
      </c>
      <c r="M496" s="9">
        <f>G496*Dati!$E$9+H496*Dati!$E$10+I496*Dati!$E$11+Simulazione!J496*Dati!$E$12</f>
        <v>8000</v>
      </c>
      <c r="N496" s="9">
        <f>IF(G496-G495=0,0,(G496-G495)*Dati!$J$9)+IF(H496-H495=0,0,(H496-H495)*Dati!$J$10)+IF(I496-I495=0,0,(I496-I495)*Dati!$J$11)+IF(J496-J495=0,0,(J496-J495)*Dati!$J$12)</f>
        <v>0</v>
      </c>
      <c r="O496" s="34">
        <f t="shared" ref="O496:R496" si="408">O495</f>
        <v>0</v>
      </c>
      <c r="P496" s="34">
        <f t="shared" si="408"/>
        <v>0</v>
      </c>
      <c r="Q496" s="34">
        <f t="shared" si="408"/>
        <v>0</v>
      </c>
      <c r="R496" s="34">
        <f t="shared" si="408"/>
        <v>1</v>
      </c>
      <c r="S496" s="40">
        <f t="shared" si="312"/>
        <v>1</v>
      </c>
      <c r="T496" s="43">
        <f t="shared" si="313"/>
        <v>1</v>
      </c>
      <c r="U496" s="3">
        <f>O496*Dati!$B$3+Simulazione!P496*Dati!$B$4+Simulazione!Q496*Dati!$B$5+Simulazione!R496*Dati!$B$6</f>
        <v>40000</v>
      </c>
      <c r="V496" s="35">
        <f>IF(R496*Dati!$Q$6&lt;K496,R496*Dati!$Q$6,K496)</f>
        <v>108</v>
      </c>
      <c r="W496" s="35">
        <f>IF(R496*Dati!$P$6+SUM(V496:V496)&lt;K496,R496*Dati!$P$6,K496-SUM(V496:V496))</f>
        <v>132</v>
      </c>
      <c r="X496" s="35">
        <f>IF(R496*Dati!$O$6+SUM(V496:W496)&lt;K496,R496*Dati!$O$6,K496-SUM(V496:W496))</f>
        <v>0</v>
      </c>
      <c r="Y496" s="35">
        <f>IF(R496*Dati!$N$6+SUM(V496:X496)&lt;K496,R496*Dati!$N$6,K496-SUM(V496:X496))</f>
        <v>0</v>
      </c>
      <c r="Z496" s="35">
        <f>IF($Q496*Dati!$Q$5+SUM(V496:Y496)&lt;$K496,$Q496*Dati!$Q$5,$K496-SUM(V496:Y496))</f>
        <v>0</v>
      </c>
      <c r="AA496" s="35">
        <f>IF($Q496*Dati!$P$5+SUM(V496:Z496)&lt;$K496,$Q496*Dati!$P$5,$K496-SUM(V496:Z496))</f>
        <v>0</v>
      </c>
      <c r="AB496" s="35">
        <f>IF($Q496*Dati!$O$5+SUM(V496:AA496)&lt;$K496,$Q496*Dati!$O$5,$K496-SUM(V496:AA496))</f>
        <v>0</v>
      </c>
      <c r="AC496" s="35">
        <f>IF($Q496*Dati!$N$5+SUM(V496:AB496)&lt;$K496,$Q496*Dati!$N$5,$K496-SUM(V496:AB496))</f>
        <v>0</v>
      </c>
      <c r="AD496" s="35">
        <f>IF($P496*Dati!$Q$4+SUM(V496:AC496)&lt;$K496,$P496*Dati!$Q$4,$K496-SUM(V496:AC496))</f>
        <v>0</v>
      </c>
      <c r="AE496" s="35">
        <f>IF($P496*Dati!$P$4+SUM(V496:AD496)&lt;$K496,$P496*Dati!$P$4,$K496-SUM(V496:AD496))</f>
        <v>0</v>
      </c>
      <c r="AF496" s="35">
        <f>IF($P496*Dati!$O$4+SUM(V496:AE496)&lt;$K496,$P496*Dati!$O$4,$K496-SUM(V496:AE496))</f>
        <v>0</v>
      </c>
      <c r="AG496" s="35">
        <f>IF($P496*Dati!$N$4+SUM(V496:AF496)&lt;$K496,$P496*Dati!$N$4,$K496-SUM(V496:AF496))</f>
        <v>0</v>
      </c>
      <c r="AH496" s="35">
        <f>IF($O496*Dati!$Q$3+SUM(V496:AG496)&lt;$K496,$O496*Dati!$Q$3,$K496-SUM(V496:AG496))</f>
        <v>0</v>
      </c>
      <c r="AI496" s="35">
        <f>IF($O496*Dati!$P$3+SUM(V496:AH496)&lt;$K496,$O496*Dati!$P$3,$K496-SUM(V496:AH496))</f>
        <v>0</v>
      </c>
      <c r="AJ496" s="35">
        <f>IF($O496*Dati!$O$3+SUM(V496:AI496)&lt;$K496,$O496*Dati!$O$3,$K496-SUM(V496:AI496))</f>
        <v>0</v>
      </c>
      <c r="AK496" s="35">
        <f>IF($O496*Dati!$N$3+SUM(V496:AJ496)&lt;$K496,$O496*Dati!$N$3,$K496-SUM(V496:AJ496))</f>
        <v>0</v>
      </c>
      <c r="AL496" s="35">
        <f t="shared" si="298"/>
        <v>240</v>
      </c>
      <c r="AM496" s="3">
        <f>(V496*Dati!$U$6+W496*Dati!$T$6+X496*Dati!$S$6+Y496*Dati!$R$6)+(Z496*Dati!$U$5+AA496*Dati!$T$5+AB496*Dati!$S$5+AC496*Dati!$R$5)+(AD496*Dati!$U$4+AE496*Dati!$T$4+AF496*Dati!$S$4+AG496*Dati!$R$4)+(AH496*Dati!$U$3+AI496*Dati!$T$3+AJ496*Dati!$S$3+AK496*Dati!$R$3)</f>
        <v>91380</v>
      </c>
      <c r="AN496" s="34">
        <f t="shared" si="299"/>
        <v>1</v>
      </c>
      <c r="AO496" s="34">
        <f t="shared" si="300"/>
        <v>0</v>
      </c>
      <c r="AP496" s="34">
        <f t="shared" si="301"/>
        <v>0</v>
      </c>
      <c r="AQ496" s="34">
        <f t="shared" si="302"/>
        <v>0</v>
      </c>
      <c r="AR496" s="6">
        <f>AN496*Dati!$B$21+AO496*Dati!$B$22+AP496*Dati!$B$23+AQ496*Dati!$B$24</f>
        <v>2000</v>
      </c>
    </row>
    <row r="497" spans="1:44" x14ac:dyDescent="0.25">
      <c r="A497" s="49"/>
      <c r="B497" s="11">
        <f t="shared" si="314"/>
        <v>495</v>
      </c>
      <c r="C497" s="3">
        <f t="shared" si="315"/>
        <v>11900172.966666775</v>
      </c>
      <c r="D497" s="3">
        <f t="shared" si="316"/>
        <v>41380</v>
      </c>
      <c r="E497" s="3">
        <f>IF(D497&gt;0,(IF(D497&lt;Dati!$B$46,D497*Dati!$B$47,Dati!$B$46*Dati!$B$47)+IF(IF(D497-Dati!$B$46&gt;0,D497-Dati!$B$46,0)&lt;(Dati!$C$46-Dati!$B$46),IF(D497-Dati!$B$46&gt;0,D497-Dati!$B$46,0)*Dati!$C$47,(Dati!$C$46-Dati!$B$46)*Dati!$C$47)+IF(IF(D497-Dati!$C$46&gt;0,D497-Dati!$C$46,0)&lt;(Dati!$D$46-Dati!$C$46),IF(D497-Dati!$C$46&gt;0,D497-Dati!$C$46,0)*Dati!$D$47,(Dati!$D$46-Dati!$C$46)*Dati!$D$47)+IF(IF(D497-Dati!$D$46&gt;0,D497-Dati!$D$46,0)&lt;(Dati!$E$46-Dati!$D$46),IF(D497-Dati!$D$46&gt;0,D497-Dati!$D$46,0)*Dati!$E$47,(Dati!$E$46-Dati!$D$46)*Dati!$E$47)+IF(D497-Dati!$E$46&gt;0,D497-Dati!$E$46,0)*Dati!$F$47),0)</f>
        <v>17224.233333333334</v>
      </c>
      <c r="F497" s="3">
        <f t="shared" si="309"/>
        <v>24155.766666666666</v>
      </c>
      <c r="G497" s="39">
        <f t="shared" ref="G497:J497" si="409">G496</f>
        <v>1</v>
      </c>
      <c r="H497" s="39">
        <f t="shared" si="409"/>
        <v>0</v>
      </c>
      <c r="I497" s="39">
        <f t="shared" si="409"/>
        <v>0</v>
      </c>
      <c r="J497" s="39">
        <f t="shared" si="409"/>
        <v>0</v>
      </c>
      <c r="K497" s="37">
        <f>G497*Dati!$F$9+H497*Dati!$F$10+I497*Dati!$F$11+Simulazione!J497*Dati!$F$12</f>
        <v>450</v>
      </c>
      <c r="L497" s="37">
        <f>G497*Dati!$H$9+H497*Dati!$H$10+I497*Dati!$H$11+Simulazione!J497*Dati!$H$12</f>
        <v>1</v>
      </c>
      <c r="M497" s="9">
        <f>G497*Dati!$E$9+H497*Dati!$E$10+I497*Dati!$E$11+Simulazione!J497*Dati!$E$12</f>
        <v>8000</v>
      </c>
      <c r="N497" s="9">
        <f>IF(G497-G496=0,0,(G497-G496)*Dati!$J$9)+IF(H497-H496=0,0,(H497-H496)*Dati!$J$10)+IF(I497-I496=0,0,(I497-I496)*Dati!$J$11)+IF(J497-J496=0,0,(J497-J496)*Dati!$J$12)</f>
        <v>0</v>
      </c>
      <c r="O497" s="34">
        <f t="shared" ref="O497:R497" si="410">O496</f>
        <v>0</v>
      </c>
      <c r="P497" s="34">
        <f t="shared" si="410"/>
        <v>0</v>
      </c>
      <c r="Q497" s="34">
        <f t="shared" si="410"/>
        <v>0</v>
      </c>
      <c r="R497" s="34">
        <f t="shared" si="410"/>
        <v>1</v>
      </c>
      <c r="S497" s="40">
        <f t="shared" si="312"/>
        <v>1</v>
      </c>
      <c r="T497" s="43">
        <f t="shared" si="313"/>
        <v>1</v>
      </c>
      <c r="U497" s="3">
        <f>O497*Dati!$B$3+Simulazione!P497*Dati!$B$4+Simulazione!Q497*Dati!$B$5+Simulazione!R497*Dati!$B$6</f>
        <v>40000</v>
      </c>
      <c r="V497" s="35">
        <f>IF(R497*Dati!$Q$6&lt;K497,R497*Dati!$Q$6,K497)</f>
        <v>108</v>
      </c>
      <c r="W497" s="35">
        <f>IF(R497*Dati!$P$6+SUM(V497:V497)&lt;K497,R497*Dati!$P$6,K497-SUM(V497:V497))</f>
        <v>132</v>
      </c>
      <c r="X497" s="35">
        <f>IF(R497*Dati!$O$6+SUM(V497:W497)&lt;K497,R497*Dati!$O$6,K497-SUM(V497:W497))</f>
        <v>0</v>
      </c>
      <c r="Y497" s="35">
        <f>IF(R497*Dati!$N$6+SUM(V497:X497)&lt;K497,R497*Dati!$N$6,K497-SUM(V497:X497))</f>
        <v>0</v>
      </c>
      <c r="Z497" s="35">
        <f>IF($Q497*Dati!$Q$5+SUM(V497:Y497)&lt;$K497,$Q497*Dati!$Q$5,$K497-SUM(V497:Y497))</f>
        <v>0</v>
      </c>
      <c r="AA497" s="35">
        <f>IF($Q497*Dati!$P$5+SUM(V497:Z497)&lt;$K497,$Q497*Dati!$P$5,$K497-SUM(V497:Z497))</f>
        <v>0</v>
      </c>
      <c r="AB497" s="35">
        <f>IF($Q497*Dati!$O$5+SUM(V497:AA497)&lt;$K497,$Q497*Dati!$O$5,$K497-SUM(V497:AA497))</f>
        <v>0</v>
      </c>
      <c r="AC497" s="35">
        <f>IF($Q497*Dati!$N$5+SUM(V497:AB497)&lt;$K497,$Q497*Dati!$N$5,$K497-SUM(V497:AB497))</f>
        <v>0</v>
      </c>
      <c r="AD497" s="35">
        <f>IF($P497*Dati!$Q$4+SUM(V497:AC497)&lt;$K497,$P497*Dati!$Q$4,$K497-SUM(V497:AC497))</f>
        <v>0</v>
      </c>
      <c r="AE497" s="35">
        <f>IF($P497*Dati!$P$4+SUM(V497:AD497)&lt;$K497,$P497*Dati!$P$4,$K497-SUM(V497:AD497))</f>
        <v>0</v>
      </c>
      <c r="AF497" s="35">
        <f>IF($P497*Dati!$O$4+SUM(V497:AE497)&lt;$K497,$P497*Dati!$O$4,$K497-SUM(V497:AE497))</f>
        <v>0</v>
      </c>
      <c r="AG497" s="35">
        <f>IF($P497*Dati!$N$4+SUM(V497:AF497)&lt;$K497,$P497*Dati!$N$4,$K497-SUM(V497:AF497))</f>
        <v>0</v>
      </c>
      <c r="AH497" s="35">
        <f>IF($O497*Dati!$Q$3+SUM(V497:AG497)&lt;$K497,$O497*Dati!$Q$3,$K497-SUM(V497:AG497))</f>
        <v>0</v>
      </c>
      <c r="AI497" s="35">
        <f>IF($O497*Dati!$P$3+SUM(V497:AH497)&lt;$K497,$O497*Dati!$P$3,$K497-SUM(V497:AH497))</f>
        <v>0</v>
      </c>
      <c r="AJ497" s="35">
        <f>IF($O497*Dati!$O$3+SUM(V497:AI497)&lt;$K497,$O497*Dati!$O$3,$K497-SUM(V497:AI497))</f>
        <v>0</v>
      </c>
      <c r="AK497" s="35">
        <f>IF($O497*Dati!$N$3+SUM(V497:AJ497)&lt;$K497,$O497*Dati!$N$3,$K497-SUM(V497:AJ497))</f>
        <v>0</v>
      </c>
      <c r="AL497" s="35">
        <f t="shared" si="298"/>
        <v>240</v>
      </c>
      <c r="AM497" s="3">
        <f>(V497*Dati!$U$6+W497*Dati!$T$6+X497*Dati!$S$6+Y497*Dati!$R$6)+(Z497*Dati!$U$5+AA497*Dati!$T$5+AB497*Dati!$S$5+AC497*Dati!$R$5)+(AD497*Dati!$U$4+AE497*Dati!$T$4+AF497*Dati!$S$4+AG497*Dati!$R$4)+(AH497*Dati!$U$3+AI497*Dati!$T$3+AJ497*Dati!$S$3+AK497*Dati!$R$3)</f>
        <v>91380</v>
      </c>
      <c r="AN497" s="34">
        <f t="shared" si="299"/>
        <v>1</v>
      </c>
      <c r="AO497" s="34">
        <f t="shared" si="300"/>
        <v>0</v>
      </c>
      <c r="AP497" s="34">
        <f t="shared" si="301"/>
        <v>0</v>
      </c>
      <c r="AQ497" s="34">
        <f t="shared" si="302"/>
        <v>0</v>
      </c>
      <c r="AR497" s="6">
        <f>AN497*Dati!$B$21+AO497*Dati!$B$22+AP497*Dati!$B$23+AQ497*Dati!$B$24</f>
        <v>2000</v>
      </c>
    </row>
    <row r="498" spans="1:44" x14ac:dyDescent="0.25">
      <c r="A498" s="49"/>
      <c r="B498" s="11">
        <f t="shared" si="314"/>
        <v>496</v>
      </c>
      <c r="C498" s="3">
        <f t="shared" si="315"/>
        <v>11924328.733333442</v>
      </c>
      <c r="D498" s="3">
        <f t="shared" si="316"/>
        <v>41380</v>
      </c>
      <c r="E498" s="3">
        <f>IF(D498&gt;0,(IF(D498&lt;Dati!$B$46,D498*Dati!$B$47,Dati!$B$46*Dati!$B$47)+IF(IF(D498-Dati!$B$46&gt;0,D498-Dati!$B$46,0)&lt;(Dati!$C$46-Dati!$B$46),IF(D498-Dati!$B$46&gt;0,D498-Dati!$B$46,0)*Dati!$C$47,(Dati!$C$46-Dati!$B$46)*Dati!$C$47)+IF(IF(D498-Dati!$C$46&gt;0,D498-Dati!$C$46,0)&lt;(Dati!$D$46-Dati!$C$46),IF(D498-Dati!$C$46&gt;0,D498-Dati!$C$46,0)*Dati!$D$47,(Dati!$D$46-Dati!$C$46)*Dati!$D$47)+IF(IF(D498-Dati!$D$46&gt;0,D498-Dati!$D$46,0)&lt;(Dati!$E$46-Dati!$D$46),IF(D498-Dati!$D$46&gt;0,D498-Dati!$D$46,0)*Dati!$E$47,(Dati!$E$46-Dati!$D$46)*Dati!$E$47)+IF(D498-Dati!$E$46&gt;0,D498-Dati!$E$46,0)*Dati!$F$47),0)</f>
        <v>17224.233333333334</v>
      </c>
      <c r="F498" s="3">
        <f t="shared" si="309"/>
        <v>24155.766666666666</v>
      </c>
      <c r="G498" s="39">
        <f t="shared" ref="G498:J498" si="411">G497</f>
        <v>1</v>
      </c>
      <c r="H498" s="39">
        <f t="shared" si="411"/>
        <v>0</v>
      </c>
      <c r="I498" s="39">
        <f t="shared" si="411"/>
        <v>0</v>
      </c>
      <c r="J498" s="39">
        <f t="shared" si="411"/>
        <v>0</v>
      </c>
      <c r="K498" s="37">
        <f>G498*Dati!$F$9+H498*Dati!$F$10+I498*Dati!$F$11+Simulazione!J498*Dati!$F$12</f>
        <v>450</v>
      </c>
      <c r="L498" s="37">
        <f>G498*Dati!$H$9+H498*Dati!$H$10+I498*Dati!$H$11+Simulazione!J498*Dati!$H$12</f>
        <v>1</v>
      </c>
      <c r="M498" s="9">
        <f>G498*Dati!$E$9+H498*Dati!$E$10+I498*Dati!$E$11+Simulazione!J498*Dati!$E$12</f>
        <v>8000</v>
      </c>
      <c r="N498" s="9">
        <f>IF(G498-G497=0,0,(G498-G497)*Dati!$J$9)+IF(H498-H497=0,0,(H498-H497)*Dati!$J$10)+IF(I498-I497=0,0,(I498-I497)*Dati!$J$11)+IF(J498-J497=0,0,(J498-J497)*Dati!$J$12)</f>
        <v>0</v>
      </c>
      <c r="O498" s="34">
        <f t="shared" ref="O498:R498" si="412">O497</f>
        <v>0</v>
      </c>
      <c r="P498" s="34">
        <f t="shared" si="412"/>
        <v>0</v>
      </c>
      <c r="Q498" s="34">
        <f t="shared" si="412"/>
        <v>0</v>
      </c>
      <c r="R498" s="34">
        <f t="shared" si="412"/>
        <v>1</v>
      </c>
      <c r="S498" s="40">
        <f t="shared" si="312"/>
        <v>1</v>
      </c>
      <c r="T498" s="43">
        <f t="shared" si="313"/>
        <v>1</v>
      </c>
      <c r="U498" s="3">
        <f>O498*Dati!$B$3+Simulazione!P498*Dati!$B$4+Simulazione!Q498*Dati!$B$5+Simulazione!R498*Dati!$B$6</f>
        <v>40000</v>
      </c>
      <c r="V498" s="35">
        <f>IF(R498*Dati!$Q$6&lt;K498,R498*Dati!$Q$6,K498)</f>
        <v>108</v>
      </c>
      <c r="W498" s="35">
        <f>IF(R498*Dati!$P$6+SUM(V498:V498)&lt;K498,R498*Dati!$P$6,K498-SUM(V498:V498))</f>
        <v>132</v>
      </c>
      <c r="X498" s="35">
        <f>IF(R498*Dati!$O$6+SUM(V498:W498)&lt;K498,R498*Dati!$O$6,K498-SUM(V498:W498))</f>
        <v>0</v>
      </c>
      <c r="Y498" s="35">
        <f>IF(R498*Dati!$N$6+SUM(V498:X498)&lt;K498,R498*Dati!$N$6,K498-SUM(V498:X498))</f>
        <v>0</v>
      </c>
      <c r="Z498" s="35">
        <f>IF($Q498*Dati!$Q$5+SUM(V498:Y498)&lt;$K498,$Q498*Dati!$Q$5,$K498-SUM(V498:Y498))</f>
        <v>0</v>
      </c>
      <c r="AA498" s="35">
        <f>IF($Q498*Dati!$P$5+SUM(V498:Z498)&lt;$K498,$Q498*Dati!$P$5,$K498-SUM(V498:Z498))</f>
        <v>0</v>
      </c>
      <c r="AB498" s="35">
        <f>IF($Q498*Dati!$O$5+SUM(V498:AA498)&lt;$K498,$Q498*Dati!$O$5,$K498-SUM(V498:AA498))</f>
        <v>0</v>
      </c>
      <c r="AC498" s="35">
        <f>IF($Q498*Dati!$N$5+SUM(V498:AB498)&lt;$K498,$Q498*Dati!$N$5,$K498-SUM(V498:AB498))</f>
        <v>0</v>
      </c>
      <c r="AD498" s="35">
        <f>IF($P498*Dati!$Q$4+SUM(V498:AC498)&lt;$K498,$P498*Dati!$Q$4,$K498-SUM(V498:AC498))</f>
        <v>0</v>
      </c>
      <c r="AE498" s="35">
        <f>IF($P498*Dati!$P$4+SUM(V498:AD498)&lt;$K498,$P498*Dati!$P$4,$K498-SUM(V498:AD498))</f>
        <v>0</v>
      </c>
      <c r="AF498" s="35">
        <f>IF($P498*Dati!$O$4+SUM(V498:AE498)&lt;$K498,$P498*Dati!$O$4,$K498-SUM(V498:AE498))</f>
        <v>0</v>
      </c>
      <c r="AG498" s="35">
        <f>IF($P498*Dati!$N$4+SUM(V498:AF498)&lt;$K498,$P498*Dati!$N$4,$K498-SUM(V498:AF498))</f>
        <v>0</v>
      </c>
      <c r="AH498" s="35">
        <f>IF($O498*Dati!$Q$3+SUM(V498:AG498)&lt;$K498,$O498*Dati!$Q$3,$K498-SUM(V498:AG498))</f>
        <v>0</v>
      </c>
      <c r="AI498" s="35">
        <f>IF($O498*Dati!$P$3+SUM(V498:AH498)&lt;$K498,$O498*Dati!$P$3,$K498-SUM(V498:AH498))</f>
        <v>0</v>
      </c>
      <c r="AJ498" s="35">
        <f>IF($O498*Dati!$O$3+SUM(V498:AI498)&lt;$K498,$O498*Dati!$O$3,$K498-SUM(V498:AI498))</f>
        <v>0</v>
      </c>
      <c r="AK498" s="35">
        <f>IF($O498*Dati!$N$3+SUM(V498:AJ498)&lt;$K498,$O498*Dati!$N$3,$K498-SUM(V498:AJ498))</f>
        <v>0</v>
      </c>
      <c r="AL498" s="35">
        <f t="shared" si="298"/>
        <v>240</v>
      </c>
      <c r="AM498" s="3">
        <f>(V498*Dati!$U$6+W498*Dati!$T$6+X498*Dati!$S$6+Y498*Dati!$R$6)+(Z498*Dati!$U$5+AA498*Dati!$T$5+AB498*Dati!$S$5+AC498*Dati!$R$5)+(AD498*Dati!$U$4+AE498*Dati!$T$4+AF498*Dati!$S$4+AG498*Dati!$R$4)+(AH498*Dati!$U$3+AI498*Dati!$T$3+AJ498*Dati!$S$3+AK498*Dati!$R$3)</f>
        <v>91380</v>
      </c>
      <c r="AN498" s="34">
        <f t="shared" si="299"/>
        <v>1</v>
      </c>
      <c r="AO498" s="34">
        <f t="shared" si="300"/>
        <v>0</v>
      </c>
      <c r="AP498" s="34">
        <f t="shared" si="301"/>
        <v>0</v>
      </c>
      <c r="AQ498" s="34">
        <f t="shared" si="302"/>
        <v>0</v>
      </c>
      <c r="AR498" s="6">
        <f>AN498*Dati!$B$21+AO498*Dati!$B$22+AP498*Dati!$B$23+AQ498*Dati!$B$24</f>
        <v>2000</v>
      </c>
    </row>
    <row r="499" spans="1:44" x14ac:dyDescent="0.25">
      <c r="A499" s="49"/>
      <c r="B499" s="11">
        <f t="shared" si="314"/>
        <v>497</v>
      </c>
      <c r="C499" s="3">
        <f t="shared" si="315"/>
        <v>11948484.50000011</v>
      </c>
      <c r="D499" s="3">
        <f t="shared" si="316"/>
        <v>41380</v>
      </c>
      <c r="E499" s="3">
        <f>IF(D499&gt;0,(IF(D499&lt;Dati!$B$46,D499*Dati!$B$47,Dati!$B$46*Dati!$B$47)+IF(IF(D499-Dati!$B$46&gt;0,D499-Dati!$B$46,0)&lt;(Dati!$C$46-Dati!$B$46),IF(D499-Dati!$B$46&gt;0,D499-Dati!$B$46,0)*Dati!$C$47,(Dati!$C$46-Dati!$B$46)*Dati!$C$47)+IF(IF(D499-Dati!$C$46&gt;0,D499-Dati!$C$46,0)&lt;(Dati!$D$46-Dati!$C$46),IF(D499-Dati!$C$46&gt;0,D499-Dati!$C$46,0)*Dati!$D$47,(Dati!$D$46-Dati!$C$46)*Dati!$D$47)+IF(IF(D499-Dati!$D$46&gt;0,D499-Dati!$D$46,0)&lt;(Dati!$E$46-Dati!$D$46),IF(D499-Dati!$D$46&gt;0,D499-Dati!$D$46,0)*Dati!$E$47,(Dati!$E$46-Dati!$D$46)*Dati!$E$47)+IF(D499-Dati!$E$46&gt;0,D499-Dati!$E$46,0)*Dati!$F$47),0)</f>
        <v>17224.233333333334</v>
      </c>
      <c r="F499" s="3">
        <f t="shared" si="309"/>
        <v>24155.766666666666</v>
      </c>
      <c r="G499" s="39">
        <f t="shared" ref="G499:J499" si="413">G498</f>
        <v>1</v>
      </c>
      <c r="H499" s="39">
        <f t="shared" si="413"/>
        <v>0</v>
      </c>
      <c r="I499" s="39">
        <f t="shared" si="413"/>
        <v>0</v>
      </c>
      <c r="J499" s="39">
        <f t="shared" si="413"/>
        <v>0</v>
      </c>
      <c r="K499" s="37">
        <f>G499*Dati!$F$9+H499*Dati!$F$10+I499*Dati!$F$11+Simulazione!J499*Dati!$F$12</f>
        <v>450</v>
      </c>
      <c r="L499" s="37">
        <f>G499*Dati!$H$9+H499*Dati!$H$10+I499*Dati!$H$11+Simulazione!J499*Dati!$H$12</f>
        <v>1</v>
      </c>
      <c r="M499" s="9">
        <f>G499*Dati!$E$9+H499*Dati!$E$10+I499*Dati!$E$11+Simulazione!J499*Dati!$E$12</f>
        <v>8000</v>
      </c>
      <c r="N499" s="9">
        <f>IF(G499-G498=0,0,(G499-G498)*Dati!$J$9)+IF(H499-H498=0,0,(H499-H498)*Dati!$J$10)+IF(I499-I498=0,0,(I499-I498)*Dati!$J$11)+IF(J499-J498=0,0,(J499-J498)*Dati!$J$12)</f>
        <v>0</v>
      </c>
      <c r="O499" s="34">
        <f t="shared" ref="O499:R499" si="414">O498</f>
        <v>0</v>
      </c>
      <c r="P499" s="34">
        <f t="shared" si="414"/>
        <v>0</v>
      </c>
      <c r="Q499" s="34">
        <f t="shared" si="414"/>
        <v>0</v>
      </c>
      <c r="R499" s="34">
        <f t="shared" si="414"/>
        <v>1</v>
      </c>
      <c r="S499" s="40">
        <f t="shared" si="312"/>
        <v>1</v>
      </c>
      <c r="T499" s="43">
        <f t="shared" si="313"/>
        <v>1</v>
      </c>
      <c r="U499" s="3">
        <f>O499*Dati!$B$3+Simulazione!P499*Dati!$B$4+Simulazione!Q499*Dati!$B$5+Simulazione!R499*Dati!$B$6</f>
        <v>40000</v>
      </c>
      <c r="V499" s="35">
        <f>IF(R499*Dati!$Q$6&lt;K499,R499*Dati!$Q$6,K499)</f>
        <v>108</v>
      </c>
      <c r="W499" s="35">
        <f>IF(R499*Dati!$P$6+SUM(V499:V499)&lt;K499,R499*Dati!$P$6,K499-SUM(V499:V499))</f>
        <v>132</v>
      </c>
      <c r="X499" s="35">
        <f>IF(R499*Dati!$O$6+SUM(V499:W499)&lt;K499,R499*Dati!$O$6,K499-SUM(V499:W499))</f>
        <v>0</v>
      </c>
      <c r="Y499" s="35">
        <f>IF(R499*Dati!$N$6+SUM(V499:X499)&lt;K499,R499*Dati!$N$6,K499-SUM(V499:X499))</f>
        <v>0</v>
      </c>
      <c r="Z499" s="35">
        <f>IF($Q499*Dati!$Q$5+SUM(V499:Y499)&lt;$K499,$Q499*Dati!$Q$5,$K499-SUM(V499:Y499))</f>
        <v>0</v>
      </c>
      <c r="AA499" s="35">
        <f>IF($Q499*Dati!$P$5+SUM(V499:Z499)&lt;$K499,$Q499*Dati!$P$5,$K499-SUM(V499:Z499))</f>
        <v>0</v>
      </c>
      <c r="AB499" s="35">
        <f>IF($Q499*Dati!$O$5+SUM(V499:AA499)&lt;$K499,$Q499*Dati!$O$5,$K499-SUM(V499:AA499))</f>
        <v>0</v>
      </c>
      <c r="AC499" s="35">
        <f>IF($Q499*Dati!$N$5+SUM(V499:AB499)&lt;$K499,$Q499*Dati!$N$5,$K499-SUM(V499:AB499))</f>
        <v>0</v>
      </c>
      <c r="AD499" s="35">
        <f>IF($P499*Dati!$Q$4+SUM(V499:AC499)&lt;$K499,$P499*Dati!$Q$4,$K499-SUM(V499:AC499))</f>
        <v>0</v>
      </c>
      <c r="AE499" s="35">
        <f>IF($P499*Dati!$P$4+SUM(V499:AD499)&lt;$K499,$P499*Dati!$P$4,$K499-SUM(V499:AD499))</f>
        <v>0</v>
      </c>
      <c r="AF499" s="35">
        <f>IF($P499*Dati!$O$4+SUM(V499:AE499)&lt;$K499,$P499*Dati!$O$4,$K499-SUM(V499:AE499))</f>
        <v>0</v>
      </c>
      <c r="AG499" s="35">
        <f>IF($P499*Dati!$N$4+SUM(V499:AF499)&lt;$K499,$P499*Dati!$N$4,$K499-SUM(V499:AF499))</f>
        <v>0</v>
      </c>
      <c r="AH499" s="35">
        <f>IF($O499*Dati!$Q$3+SUM(V499:AG499)&lt;$K499,$O499*Dati!$Q$3,$K499-SUM(V499:AG499))</f>
        <v>0</v>
      </c>
      <c r="AI499" s="35">
        <f>IF($O499*Dati!$P$3+SUM(V499:AH499)&lt;$K499,$O499*Dati!$P$3,$K499-SUM(V499:AH499))</f>
        <v>0</v>
      </c>
      <c r="AJ499" s="35">
        <f>IF($O499*Dati!$O$3+SUM(V499:AI499)&lt;$K499,$O499*Dati!$O$3,$K499-SUM(V499:AI499))</f>
        <v>0</v>
      </c>
      <c r="AK499" s="35">
        <f>IF($O499*Dati!$N$3+SUM(V499:AJ499)&lt;$K499,$O499*Dati!$N$3,$K499-SUM(V499:AJ499))</f>
        <v>0</v>
      </c>
      <c r="AL499" s="35">
        <f t="shared" si="298"/>
        <v>240</v>
      </c>
      <c r="AM499" s="3">
        <f>(V499*Dati!$U$6+W499*Dati!$T$6+X499*Dati!$S$6+Y499*Dati!$R$6)+(Z499*Dati!$U$5+AA499*Dati!$T$5+AB499*Dati!$S$5+AC499*Dati!$R$5)+(AD499*Dati!$U$4+AE499*Dati!$T$4+AF499*Dati!$S$4+AG499*Dati!$R$4)+(AH499*Dati!$U$3+AI499*Dati!$T$3+AJ499*Dati!$S$3+AK499*Dati!$R$3)</f>
        <v>91380</v>
      </c>
      <c r="AN499" s="34">
        <f t="shared" si="299"/>
        <v>1</v>
      </c>
      <c r="AO499" s="34">
        <f t="shared" si="300"/>
        <v>0</v>
      </c>
      <c r="AP499" s="34">
        <f t="shared" si="301"/>
        <v>0</v>
      </c>
      <c r="AQ499" s="34">
        <f t="shared" si="302"/>
        <v>0</v>
      </c>
      <c r="AR499" s="6">
        <f>AN499*Dati!$B$21+AO499*Dati!$B$22+AP499*Dati!$B$23+AQ499*Dati!$B$24</f>
        <v>2000</v>
      </c>
    </row>
    <row r="500" spans="1:44" x14ac:dyDescent="0.25">
      <c r="A500" s="49"/>
      <c r="B500" s="11">
        <f t="shared" si="314"/>
        <v>498</v>
      </c>
      <c r="C500" s="3">
        <f t="shared" si="315"/>
        <v>11972640.266666777</v>
      </c>
      <c r="D500" s="3">
        <f t="shared" si="316"/>
        <v>41380</v>
      </c>
      <c r="E500" s="3">
        <f>IF(D500&gt;0,(IF(D500&lt;Dati!$B$46,D500*Dati!$B$47,Dati!$B$46*Dati!$B$47)+IF(IF(D500-Dati!$B$46&gt;0,D500-Dati!$B$46,0)&lt;(Dati!$C$46-Dati!$B$46),IF(D500-Dati!$B$46&gt;0,D500-Dati!$B$46,0)*Dati!$C$47,(Dati!$C$46-Dati!$B$46)*Dati!$C$47)+IF(IF(D500-Dati!$C$46&gt;0,D500-Dati!$C$46,0)&lt;(Dati!$D$46-Dati!$C$46),IF(D500-Dati!$C$46&gt;0,D500-Dati!$C$46,0)*Dati!$D$47,(Dati!$D$46-Dati!$C$46)*Dati!$D$47)+IF(IF(D500-Dati!$D$46&gt;0,D500-Dati!$D$46,0)&lt;(Dati!$E$46-Dati!$D$46),IF(D500-Dati!$D$46&gt;0,D500-Dati!$D$46,0)*Dati!$E$47,(Dati!$E$46-Dati!$D$46)*Dati!$E$47)+IF(D500-Dati!$E$46&gt;0,D500-Dati!$E$46,0)*Dati!$F$47),0)</f>
        <v>17224.233333333334</v>
      </c>
      <c r="F500" s="3">
        <f t="shared" si="309"/>
        <v>24155.766666666666</v>
      </c>
      <c r="G500" s="39">
        <f t="shared" ref="G500:J500" si="415">G499</f>
        <v>1</v>
      </c>
      <c r="H500" s="39">
        <f t="shared" si="415"/>
        <v>0</v>
      </c>
      <c r="I500" s="39">
        <f t="shared" si="415"/>
        <v>0</v>
      </c>
      <c r="J500" s="39">
        <f t="shared" si="415"/>
        <v>0</v>
      </c>
      <c r="K500" s="37">
        <f>G500*Dati!$F$9+H500*Dati!$F$10+I500*Dati!$F$11+Simulazione!J500*Dati!$F$12</f>
        <v>450</v>
      </c>
      <c r="L500" s="37">
        <f>G500*Dati!$H$9+H500*Dati!$H$10+I500*Dati!$H$11+Simulazione!J500*Dati!$H$12</f>
        <v>1</v>
      </c>
      <c r="M500" s="9">
        <f>G500*Dati!$E$9+H500*Dati!$E$10+I500*Dati!$E$11+Simulazione!J500*Dati!$E$12</f>
        <v>8000</v>
      </c>
      <c r="N500" s="9">
        <f>IF(G500-G499=0,0,(G500-G499)*Dati!$J$9)+IF(H500-H499=0,0,(H500-H499)*Dati!$J$10)+IF(I500-I499=0,0,(I500-I499)*Dati!$J$11)+IF(J500-J499=0,0,(J500-J499)*Dati!$J$12)</f>
        <v>0</v>
      </c>
      <c r="O500" s="34">
        <f t="shared" ref="O500:R500" si="416">O499</f>
        <v>0</v>
      </c>
      <c r="P500" s="34">
        <f t="shared" si="416"/>
        <v>0</v>
      </c>
      <c r="Q500" s="34">
        <f t="shared" si="416"/>
        <v>0</v>
      </c>
      <c r="R500" s="34">
        <f t="shared" si="416"/>
        <v>1</v>
      </c>
      <c r="S500" s="40">
        <f t="shared" si="312"/>
        <v>1</v>
      </c>
      <c r="T500" s="43">
        <f t="shared" si="313"/>
        <v>1</v>
      </c>
      <c r="U500" s="3">
        <f>O500*Dati!$B$3+Simulazione!P500*Dati!$B$4+Simulazione!Q500*Dati!$B$5+Simulazione!R500*Dati!$B$6</f>
        <v>40000</v>
      </c>
      <c r="V500" s="35">
        <f>IF(R500*Dati!$Q$6&lt;K500,R500*Dati!$Q$6,K500)</f>
        <v>108</v>
      </c>
      <c r="W500" s="35">
        <f>IF(R500*Dati!$P$6+SUM(V500:V500)&lt;K500,R500*Dati!$P$6,K500-SUM(V500:V500))</f>
        <v>132</v>
      </c>
      <c r="X500" s="35">
        <f>IF(R500*Dati!$O$6+SUM(V500:W500)&lt;K500,R500*Dati!$O$6,K500-SUM(V500:W500))</f>
        <v>0</v>
      </c>
      <c r="Y500" s="35">
        <f>IF(R500*Dati!$N$6+SUM(V500:X500)&lt;K500,R500*Dati!$N$6,K500-SUM(V500:X500))</f>
        <v>0</v>
      </c>
      <c r="Z500" s="35">
        <f>IF($Q500*Dati!$Q$5+SUM(V500:Y500)&lt;$K500,$Q500*Dati!$Q$5,$K500-SUM(V500:Y500))</f>
        <v>0</v>
      </c>
      <c r="AA500" s="35">
        <f>IF($Q500*Dati!$P$5+SUM(V500:Z500)&lt;$K500,$Q500*Dati!$P$5,$K500-SUM(V500:Z500))</f>
        <v>0</v>
      </c>
      <c r="AB500" s="35">
        <f>IF($Q500*Dati!$O$5+SUM(V500:AA500)&lt;$K500,$Q500*Dati!$O$5,$K500-SUM(V500:AA500))</f>
        <v>0</v>
      </c>
      <c r="AC500" s="35">
        <f>IF($Q500*Dati!$N$5+SUM(V500:AB500)&lt;$K500,$Q500*Dati!$N$5,$K500-SUM(V500:AB500))</f>
        <v>0</v>
      </c>
      <c r="AD500" s="35">
        <f>IF($P500*Dati!$Q$4+SUM(V500:AC500)&lt;$K500,$P500*Dati!$Q$4,$K500-SUM(V500:AC500))</f>
        <v>0</v>
      </c>
      <c r="AE500" s="35">
        <f>IF($P500*Dati!$P$4+SUM(V500:AD500)&lt;$K500,$P500*Dati!$P$4,$K500-SUM(V500:AD500))</f>
        <v>0</v>
      </c>
      <c r="AF500" s="35">
        <f>IF($P500*Dati!$O$4+SUM(V500:AE500)&lt;$K500,$P500*Dati!$O$4,$K500-SUM(V500:AE500))</f>
        <v>0</v>
      </c>
      <c r="AG500" s="35">
        <f>IF($P500*Dati!$N$4+SUM(V500:AF500)&lt;$K500,$P500*Dati!$N$4,$K500-SUM(V500:AF500))</f>
        <v>0</v>
      </c>
      <c r="AH500" s="35">
        <f>IF($O500*Dati!$Q$3+SUM(V500:AG500)&lt;$K500,$O500*Dati!$Q$3,$K500-SUM(V500:AG500))</f>
        <v>0</v>
      </c>
      <c r="AI500" s="35">
        <f>IF($O500*Dati!$P$3+SUM(V500:AH500)&lt;$K500,$O500*Dati!$P$3,$K500-SUM(V500:AH500))</f>
        <v>0</v>
      </c>
      <c r="AJ500" s="35">
        <f>IF($O500*Dati!$O$3+SUM(V500:AI500)&lt;$K500,$O500*Dati!$O$3,$K500-SUM(V500:AI500))</f>
        <v>0</v>
      </c>
      <c r="AK500" s="35">
        <f>IF($O500*Dati!$N$3+SUM(V500:AJ500)&lt;$K500,$O500*Dati!$N$3,$K500-SUM(V500:AJ500))</f>
        <v>0</v>
      </c>
      <c r="AL500" s="35">
        <f t="shared" si="298"/>
        <v>240</v>
      </c>
      <c r="AM500" s="3">
        <f>(V500*Dati!$U$6+W500*Dati!$T$6+X500*Dati!$S$6+Y500*Dati!$R$6)+(Z500*Dati!$U$5+AA500*Dati!$T$5+AB500*Dati!$S$5+AC500*Dati!$R$5)+(AD500*Dati!$U$4+AE500*Dati!$T$4+AF500*Dati!$S$4+AG500*Dati!$R$4)+(AH500*Dati!$U$3+AI500*Dati!$T$3+AJ500*Dati!$S$3+AK500*Dati!$R$3)</f>
        <v>91380</v>
      </c>
      <c r="AN500" s="34">
        <f t="shared" si="299"/>
        <v>1</v>
      </c>
      <c r="AO500" s="34">
        <f t="shared" si="300"/>
        <v>0</v>
      </c>
      <c r="AP500" s="34">
        <f t="shared" si="301"/>
        <v>0</v>
      </c>
      <c r="AQ500" s="34">
        <f t="shared" si="302"/>
        <v>0</v>
      </c>
      <c r="AR500" s="6">
        <f>AN500*Dati!$B$21+AO500*Dati!$B$22+AP500*Dati!$B$23+AQ500*Dati!$B$24</f>
        <v>2000</v>
      </c>
    </row>
    <row r="501" spans="1:44" x14ac:dyDescent="0.25">
      <c r="A501" s="49"/>
      <c r="B501" s="11">
        <f t="shared" si="314"/>
        <v>499</v>
      </c>
      <c r="C501" s="3">
        <f t="shared" si="315"/>
        <v>11996796.033333445</v>
      </c>
      <c r="D501" s="3">
        <f t="shared" si="316"/>
        <v>41380</v>
      </c>
      <c r="E501" s="3">
        <f>IF(D501&gt;0,(IF(D501&lt;Dati!$B$46,D501*Dati!$B$47,Dati!$B$46*Dati!$B$47)+IF(IF(D501-Dati!$B$46&gt;0,D501-Dati!$B$46,0)&lt;(Dati!$C$46-Dati!$B$46),IF(D501-Dati!$B$46&gt;0,D501-Dati!$B$46,0)*Dati!$C$47,(Dati!$C$46-Dati!$B$46)*Dati!$C$47)+IF(IF(D501-Dati!$C$46&gt;0,D501-Dati!$C$46,0)&lt;(Dati!$D$46-Dati!$C$46),IF(D501-Dati!$C$46&gt;0,D501-Dati!$C$46,0)*Dati!$D$47,(Dati!$D$46-Dati!$C$46)*Dati!$D$47)+IF(IF(D501-Dati!$D$46&gt;0,D501-Dati!$D$46,0)&lt;(Dati!$E$46-Dati!$D$46),IF(D501-Dati!$D$46&gt;0,D501-Dati!$D$46,0)*Dati!$E$47,(Dati!$E$46-Dati!$D$46)*Dati!$E$47)+IF(D501-Dati!$E$46&gt;0,D501-Dati!$E$46,0)*Dati!$F$47),0)</f>
        <v>17224.233333333334</v>
      </c>
      <c r="F501" s="3">
        <f t="shared" si="309"/>
        <v>24155.766666666666</v>
      </c>
      <c r="G501" s="39">
        <f t="shared" ref="G501:J501" si="417">G500</f>
        <v>1</v>
      </c>
      <c r="H501" s="39">
        <f t="shared" si="417"/>
        <v>0</v>
      </c>
      <c r="I501" s="39">
        <f t="shared" si="417"/>
        <v>0</v>
      </c>
      <c r="J501" s="39">
        <f t="shared" si="417"/>
        <v>0</v>
      </c>
      <c r="K501" s="37">
        <f>G501*Dati!$F$9+H501*Dati!$F$10+I501*Dati!$F$11+Simulazione!J501*Dati!$F$12</f>
        <v>450</v>
      </c>
      <c r="L501" s="37">
        <f>G501*Dati!$H$9+H501*Dati!$H$10+I501*Dati!$H$11+Simulazione!J501*Dati!$H$12</f>
        <v>1</v>
      </c>
      <c r="M501" s="9">
        <f>G501*Dati!$E$9+H501*Dati!$E$10+I501*Dati!$E$11+Simulazione!J501*Dati!$E$12</f>
        <v>8000</v>
      </c>
      <c r="N501" s="9">
        <f>IF(G501-G500=0,0,(G501-G500)*Dati!$J$9)+IF(H501-H500=0,0,(H501-H500)*Dati!$J$10)+IF(I501-I500=0,0,(I501-I500)*Dati!$J$11)+IF(J501-J500=0,0,(J501-J500)*Dati!$J$12)</f>
        <v>0</v>
      </c>
      <c r="O501" s="34">
        <f t="shared" ref="O501:R501" si="418">O500</f>
        <v>0</v>
      </c>
      <c r="P501" s="34">
        <f t="shared" si="418"/>
        <v>0</v>
      </c>
      <c r="Q501" s="34">
        <f t="shared" si="418"/>
        <v>0</v>
      </c>
      <c r="R501" s="34">
        <f t="shared" si="418"/>
        <v>1</v>
      </c>
      <c r="S501" s="40">
        <f t="shared" si="312"/>
        <v>1</v>
      </c>
      <c r="T501" s="43">
        <f t="shared" si="313"/>
        <v>1</v>
      </c>
      <c r="U501" s="3">
        <f>O501*Dati!$B$3+Simulazione!P501*Dati!$B$4+Simulazione!Q501*Dati!$B$5+Simulazione!R501*Dati!$B$6</f>
        <v>40000</v>
      </c>
      <c r="V501" s="35">
        <f>IF(R501*Dati!$Q$6&lt;K501,R501*Dati!$Q$6,K501)</f>
        <v>108</v>
      </c>
      <c r="W501" s="35">
        <f>IF(R501*Dati!$P$6+SUM(V501:V501)&lt;K501,R501*Dati!$P$6,K501-SUM(V501:V501))</f>
        <v>132</v>
      </c>
      <c r="X501" s="35">
        <f>IF(R501*Dati!$O$6+SUM(V501:W501)&lt;K501,R501*Dati!$O$6,K501-SUM(V501:W501))</f>
        <v>0</v>
      </c>
      <c r="Y501" s="35">
        <f>IF(R501*Dati!$N$6+SUM(V501:X501)&lt;K501,R501*Dati!$N$6,K501-SUM(V501:X501))</f>
        <v>0</v>
      </c>
      <c r="Z501" s="35">
        <f>IF($Q501*Dati!$Q$5+SUM(V501:Y501)&lt;$K501,$Q501*Dati!$Q$5,$K501-SUM(V501:Y501))</f>
        <v>0</v>
      </c>
      <c r="AA501" s="35">
        <f>IF($Q501*Dati!$P$5+SUM(V501:Z501)&lt;$K501,$Q501*Dati!$P$5,$K501-SUM(V501:Z501))</f>
        <v>0</v>
      </c>
      <c r="AB501" s="35">
        <f>IF($Q501*Dati!$O$5+SUM(V501:AA501)&lt;$K501,$Q501*Dati!$O$5,$K501-SUM(V501:AA501))</f>
        <v>0</v>
      </c>
      <c r="AC501" s="35">
        <f>IF($Q501*Dati!$N$5+SUM(V501:AB501)&lt;$K501,$Q501*Dati!$N$5,$K501-SUM(V501:AB501))</f>
        <v>0</v>
      </c>
      <c r="AD501" s="35">
        <f>IF($P501*Dati!$Q$4+SUM(V501:AC501)&lt;$K501,$P501*Dati!$Q$4,$K501-SUM(V501:AC501))</f>
        <v>0</v>
      </c>
      <c r="AE501" s="35">
        <f>IF($P501*Dati!$P$4+SUM(V501:AD501)&lt;$K501,$P501*Dati!$P$4,$K501-SUM(V501:AD501))</f>
        <v>0</v>
      </c>
      <c r="AF501" s="35">
        <f>IF($P501*Dati!$O$4+SUM(V501:AE501)&lt;$K501,$P501*Dati!$O$4,$K501-SUM(V501:AE501))</f>
        <v>0</v>
      </c>
      <c r="AG501" s="35">
        <f>IF($P501*Dati!$N$4+SUM(V501:AF501)&lt;$K501,$P501*Dati!$N$4,$K501-SUM(V501:AF501))</f>
        <v>0</v>
      </c>
      <c r="AH501" s="35">
        <f>IF($O501*Dati!$Q$3+SUM(V501:AG501)&lt;$K501,$O501*Dati!$Q$3,$K501-SUM(V501:AG501))</f>
        <v>0</v>
      </c>
      <c r="AI501" s="35">
        <f>IF($O501*Dati!$P$3+SUM(V501:AH501)&lt;$K501,$O501*Dati!$P$3,$K501-SUM(V501:AH501))</f>
        <v>0</v>
      </c>
      <c r="AJ501" s="35">
        <f>IF($O501*Dati!$O$3+SUM(V501:AI501)&lt;$K501,$O501*Dati!$O$3,$K501-SUM(V501:AI501))</f>
        <v>0</v>
      </c>
      <c r="AK501" s="35">
        <f>IF($O501*Dati!$N$3+SUM(V501:AJ501)&lt;$K501,$O501*Dati!$N$3,$K501-SUM(V501:AJ501))</f>
        <v>0</v>
      </c>
      <c r="AL501" s="35">
        <f t="shared" si="298"/>
        <v>240</v>
      </c>
      <c r="AM501" s="3">
        <f>(V501*Dati!$U$6+W501*Dati!$T$6+X501*Dati!$S$6+Y501*Dati!$R$6)+(Z501*Dati!$U$5+AA501*Dati!$T$5+AB501*Dati!$S$5+AC501*Dati!$R$5)+(AD501*Dati!$U$4+AE501*Dati!$T$4+AF501*Dati!$S$4+AG501*Dati!$R$4)+(AH501*Dati!$U$3+AI501*Dati!$T$3+AJ501*Dati!$S$3+AK501*Dati!$R$3)</f>
        <v>91380</v>
      </c>
      <c r="AN501" s="34">
        <f t="shared" si="299"/>
        <v>1</v>
      </c>
      <c r="AO501" s="34">
        <f t="shared" si="300"/>
        <v>0</v>
      </c>
      <c r="AP501" s="34">
        <f t="shared" si="301"/>
        <v>0</v>
      </c>
      <c r="AQ501" s="34">
        <f t="shared" si="302"/>
        <v>0</v>
      </c>
      <c r="AR501" s="6">
        <f>AN501*Dati!$B$21+AO501*Dati!$B$22+AP501*Dati!$B$23+AQ501*Dati!$B$24</f>
        <v>2000</v>
      </c>
    </row>
    <row r="502" spans="1:44" x14ac:dyDescent="0.25">
      <c r="A502" s="49"/>
      <c r="B502" s="11">
        <f t="shared" si="314"/>
        <v>500</v>
      </c>
      <c r="C502" s="3">
        <f t="shared" si="315"/>
        <v>12020951.800000113</v>
      </c>
      <c r="D502" s="3">
        <f t="shared" si="316"/>
        <v>41380</v>
      </c>
      <c r="E502" s="3">
        <f>IF(D502&gt;0,(IF(D502&lt;Dati!$B$46,D502*Dati!$B$47,Dati!$B$46*Dati!$B$47)+IF(IF(D502-Dati!$B$46&gt;0,D502-Dati!$B$46,0)&lt;(Dati!$C$46-Dati!$B$46),IF(D502-Dati!$B$46&gt;0,D502-Dati!$B$46,0)*Dati!$C$47,(Dati!$C$46-Dati!$B$46)*Dati!$C$47)+IF(IF(D502-Dati!$C$46&gt;0,D502-Dati!$C$46,0)&lt;(Dati!$D$46-Dati!$C$46),IF(D502-Dati!$C$46&gt;0,D502-Dati!$C$46,0)*Dati!$D$47,(Dati!$D$46-Dati!$C$46)*Dati!$D$47)+IF(IF(D502-Dati!$D$46&gt;0,D502-Dati!$D$46,0)&lt;(Dati!$E$46-Dati!$D$46),IF(D502-Dati!$D$46&gt;0,D502-Dati!$D$46,0)*Dati!$E$47,(Dati!$E$46-Dati!$D$46)*Dati!$E$47)+IF(D502-Dati!$E$46&gt;0,D502-Dati!$E$46,0)*Dati!$F$47),0)</f>
        <v>17224.233333333334</v>
      </c>
      <c r="F502" s="3">
        <f t="shared" si="309"/>
        <v>24155.766666666666</v>
      </c>
      <c r="G502" s="39">
        <f t="shared" ref="G502:J502" si="419">G501</f>
        <v>1</v>
      </c>
      <c r="H502" s="39">
        <f t="shared" si="419"/>
        <v>0</v>
      </c>
      <c r="I502" s="39">
        <f t="shared" si="419"/>
        <v>0</v>
      </c>
      <c r="J502" s="39">
        <f t="shared" si="419"/>
        <v>0</v>
      </c>
      <c r="K502" s="37">
        <f>G502*Dati!$F$9+H502*Dati!$F$10+I502*Dati!$F$11+Simulazione!J502*Dati!$F$12</f>
        <v>450</v>
      </c>
      <c r="L502" s="37">
        <f>G502*Dati!$H$9+H502*Dati!$H$10+I502*Dati!$H$11+Simulazione!J502*Dati!$H$12</f>
        <v>1</v>
      </c>
      <c r="M502" s="9">
        <f>G502*Dati!$E$9+H502*Dati!$E$10+I502*Dati!$E$11+Simulazione!J502*Dati!$E$12</f>
        <v>8000</v>
      </c>
      <c r="N502" s="9">
        <f>IF(G502-G501=0,0,(G502-G501)*Dati!$J$9)+IF(H502-H501=0,0,(H502-H501)*Dati!$J$10)+IF(I502-I501=0,0,(I502-I501)*Dati!$J$11)+IF(J502-J501=0,0,(J502-J501)*Dati!$J$12)</f>
        <v>0</v>
      </c>
      <c r="O502" s="34">
        <f t="shared" ref="O502:R502" si="420">O501</f>
        <v>0</v>
      </c>
      <c r="P502" s="34">
        <f t="shared" si="420"/>
        <v>0</v>
      </c>
      <c r="Q502" s="34">
        <f t="shared" si="420"/>
        <v>0</v>
      </c>
      <c r="R502" s="34">
        <f t="shared" si="420"/>
        <v>1</v>
      </c>
      <c r="S502" s="40">
        <f t="shared" si="312"/>
        <v>1</v>
      </c>
      <c r="T502" s="43">
        <f t="shared" si="313"/>
        <v>1</v>
      </c>
      <c r="U502" s="3">
        <f>O502*Dati!$B$3+Simulazione!P502*Dati!$B$4+Simulazione!Q502*Dati!$B$5+Simulazione!R502*Dati!$B$6</f>
        <v>40000</v>
      </c>
      <c r="V502" s="35">
        <f>IF(R502*Dati!$Q$6&lt;K502,R502*Dati!$Q$6,K502)</f>
        <v>108</v>
      </c>
      <c r="W502" s="35">
        <f>IF(R502*Dati!$P$6+SUM(V502:V502)&lt;K502,R502*Dati!$P$6,K502-SUM(V502:V502))</f>
        <v>132</v>
      </c>
      <c r="X502" s="35">
        <f>IF(R502*Dati!$O$6+SUM(V502:W502)&lt;K502,R502*Dati!$O$6,K502-SUM(V502:W502))</f>
        <v>0</v>
      </c>
      <c r="Y502" s="35">
        <f>IF(R502*Dati!$N$6+SUM(V502:X502)&lt;K502,R502*Dati!$N$6,K502-SUM(V502:X502))</f>
        <v>0</v>
      </c>
      <c r="Z502" s="35">
        <f>IF($Q502*Dati!$Q$5+SUM(V502:Y502)&lt;$K502,$Q502*Dati!$Q$5,$K502-SUM(V502:Y502))</f>
        <v>0</v>
      </c>
      <c r="AA502" s="35">
        <f>IF($Q502*Dati!$P$5+SUM(V502:Z502)&lt;$K502,$Q502*Dati!$P$5,$K502-SUM(V502:Z502))</f>
        <v>0</v>
      </c>
      <c r="AB502" s="35">
        <f>IF($Q502*Dati!$O$5+SUM(V502:AA502)&lt;$K502,$Q502*Dati!$O$5,$K502-SUM(V502:AA502))</f>
        <v>0</v>
      </c>
      <c r="AC502" s="35">
        <f>IF($Q502*Dati!$N$5+SUM(V502:AB502)&lt;$K502,$Q502*Dati!$N$5,$K502-SUM(V502:AB502))</f>
        <v>0</v>
      </c>
      <c r="AD502" s="35">
        <f>IF($P502*Dati!$Q$4+SUM(V502:AC502)&lt;$K502,$P502*Dati!$Q$4,$K502-SUM(V502:AC502))</f>
        <v>0</v>
      </c>
      <c r="AE502" s="35">
        <f>IF($P502*Dati!$P$4+SUM(V502:AD502)&lt;$K502,$P502*Dati!$P$4,$K502-SUM(V502:AD502))</f>
        <v>0</v>
      </c>
      <c r="AF502" s="35">
        <f>IF($P502*Dati!$O$4+SUM(V502:AE502)&lt;$K502,$P502*Dati!$O$4,$K502-SUM(V502:AE502))</f>
        <v>0</v>
      </c>
      <c r="AG502" s="35">
        <f>IF($P502*Dati!$N$4+SUM(V502:AF502)&lt;$K502,$P502*Dati!$N$4,$K502-SUM(V502:AF502))</f>
        <v>0</v>
      </c>
      <c r="AH502" s="35">
        <f>IF($O502*Dati!$Q$3+SUM(V502:AG502)&lt;$K502,$O502*Dati!$Q$3,$K502-SUM(V502:AG502))</f>
        <v>0</v>
      </c>
      <c r="AI502" s="35">
        <f>IF($O502*Dati!$P$3+SUM(V502:AH502)&lt;$K502,$O502*Dati!$P$3,$K502-SUM(V502:AH502))</f>
        <v>0</v>
      </c>
      <c r="AJ502" s="35">
        <f>IF($O502*Dati!$O$3+SUM(V502:AI502)&lt;$K502,$O502*Dati!$O$3,$K502-SUM(V502:AI502))</f>
        <v>0</v>
      </c>
      <c r="AK502" s="35">
        <f>IF($O502*Dati!$N$3+SUM(V502:AJ502)&lt;$K502,$O502*Dati!$N$3,$K502-SUM(V502:AJ502))</f>
        <v>0</v>
      </c>
      <c r="AL502" s="35">
        <f t="shared" si="298"/>
        <v>240</v>
      </c>
      <c r="AM502" s="3">
        <f>(V502*Dati!$U$6+W502*Dati!$T$6+X502*Dati!$S$6+Y502*Dati!$R$6)+(Z502*Dati!$U$5+AA502*Dati!$T$5+AB502*Dati!$S$5+AC502*Dati!$R$5)+(AD502*Dati!$U$4+AE502*Dati!$T$4+AF502*Dati!$S$4+AG502*Dati!$R$4)+(AH502*Dati!$U$3+AI502*Dati!$T$3+AJ502*Dati!$S$3+AK502*Dati!$R$3)</f>
        <v>91380</v>
      </c>
      <c r="AN502" s="34">
        <f t="shared" si="299"/>
        <v>1</v>
      </c>
      <c r="AO502" s="34">
        <f t="shared" si="300"/>
        <v>0</v>
      </c>
      <c r="AP502" s="34">
        <f t="shared" si="301"/>
        <v>0</v>
      </c>
      <c r="AQ502" s="34">
        <f t="shared" si="302"/>
        <v>0</v>
      </c>
      <c r="AR502" s="6">
        <f>AN502*Dati!$B$21+AO502*Dati!$B$22+AP502*Dati!$B$23+AQ502*Dati!$B$24</f>
        <v>2000</v>
      </c>
    </row>
    <row r="503" spans="1:44" x14ac:dyDescent="0.25">
      <c r="A503" s="49"/>
      <c r="B503" s="11">
        <f t="shared" si="314"/>
        <v>501</v>
      </c>
      <c r="C503" s="3">
        <f t="shared" si="315"/>
        <v>12045107.56666678</v>
      </c>
      <c r="D503" s="3">
        <f t="shared" si="316"/>
        <v>41380</v>
      </c>
      <c r="E503" s="3">
        <f>IF(D503&gt;0,(IF(D503&lt;Dati!$B$46,D503*Dati!$B$47,Dati!$B$46*Dati!$B$47)+IF(IF(D503-Dati!$B$46&gt;0,D503-Dati!$B$46,0)&lt;(Dati!$C$46-Dati!$B$46),IF(D503-Dati!$B$46&gt;0,D503-Dati!$B$46,0)*Dati!$C$47,(Dati!$C$46-Dati!$B$46)*Dati!$C$47)+IF(IF(D503-Dati!$C$46&gt;0,D503-Dati!$C$46,0)&lt;(Dati!$D$46-Dati!$C$46),IF(D503-Dati!$C$46&gt;0,D503-Dati!$C$46,0)*Dati!$D$47,(Dati!$D$46-Dati!$C$46)*Dati!$D$47)+IF(IF(D503-Dati!$D$46&gt;0,D503-Dati!$D$46,0)&lt;(Dati!$E$46-Dati!$D$46),IF(D503-Dati!$D$46&gt;0,D503-Dati!$D$46,0)*Dati!$E$47,(Dati!$E$46-Dati!$D$46)*Dati!$E$47)+IF(D503-Dati!$E$46&gt;0,D503-Dati!$E$46,0)*Dati!$F$47),0)</f>
        <v>17224.233333333334</v>
      </c>
      <c r="F503" s="3">
        <f t="shared" si="309"/>
        <v>24155.766666666666</v>
      </c>
      <c r="G503" s="39">
        <f t="shared" ref="G503:J503" si="421">G502</f>
        <v>1</v>
      </c>
      <c r="H503" s="39">
        <f t="shared" si="421"/>
        <v>0</v>
      </c>
      <c r="I503" s="39">
        <f t="shared" si="421"/>
        <v>0</v>
      </c>
      <c r="J503" s="39">
        <f t="shared" si="421"/>
        <v>0</v>
      </c>
      <c r="K503" s="37">
        <f>G503*Dati!$F$9+H503*Dati!$F$10+I503*Dati!$F$11+Simulazione!J503*Dati!$F$12</f>
        <v>450</v>
      </c>
      <c r="L503" s="37">
        <f>G503*Dati!$H$9+H503*Dati!$H$10+I503*Dati!$H$11+Simulazione!J503*Dati!$H$12</f>
        <v>1</v>
      </c>
      <c r="M503" s="9">
        <f>G503*Dati!$E$9+H503*Dati!$E$10+I503*Dati!$E$11+Simulazione!J503*Dati!$E$12</f>
        <v>8000</v>
      </c>
      <c r="N503" s="9">
        <f>IF(G503-G502=0,0,(G503-G502)*Dati!$J$9)+IF(H503-H502=0,0,(H503-H502)*Dati!$J$10)+IF(I503-I502=0,0,(I503-I502)*Dati!$J$11)+IF(J503-J502=0,0,(J503-J502)*Dati!$J$12)</f>
        <v>0</v>
      </c>
      <c r="O503" s="34">
        <f t="shared" ref="O503:R503" si="422">O502</f>
        <v>0</v>
      </c>
      <c r="P503" s="34">
        <f t="shared" si="422"/>
        <v>0</v>
      </c>
      <c r="Q503" s="34">
        <f t="shared" si="422"/>
        <v>0</v>
      </c>
      <c r="R503" s="34">
        <f t="shared" si="422"/>
        <v>1</v>
      </c>
      <c r="S503" s="40">
        <f t="shared" si="312"/>
        <v>1</v>
      </c>
      <c r="T503" s="43">
        <f t="shared" si="313"/>
        <v>1</v>
      </c>
      <c r="U503" s="3">
        <f>O503*Dati!$B$3+Simulazione!P503*Dati!$B$4+Simulazione!Q503*Dati!$B$5+Simulazione!R503*Dati!$B$6</f>
        <v>40000</v>
      </c>
      <c r="V503" s="35">
        <f>IF(R503*Dati!$Q$6&lt;K503,R503*Dati!$Q$6,K503)</f>
        <v>108</v>
      </c>
      <c r="W503" s="35">
        <f>IF(R503*Dati!$P$6+SUM(V503:V503)&lt;K503,R503*Dati!$P$6,K503-SUM(V503:V503))</f>
        <v>132</v>
      </c>
      <c r="X503" s="35">
        <f>IF(R503*Dati!$O$6+SUM(V503:W503)&lt;K503,R503*Dati!$O$6,K503-SUM(V503:W503))</f>
        <v>0</v>
      </c>
      <c r="Y503" s="35">
        <f>IF(R503*Dati!$N$6+SUM(V503:X503)&lt;K503,R503*Dati!$N$6,K503-SUM(V503:X503))</f>
        <v>0</v>
      </c>
      <c r="Z503" s="35">
        <f>IF($Q503*Dati!$Q$5+SUM(V503:Y503)&lt;$K503,$Q503*Dati!$Q$5,$K503-SUM(V503:Y503))</f>
        <v>0</v>
      </c>
      <c r="AA503" s="35">
        <f>IF($Q503*Dati!$P$5+SUM(V503:Z503)&lt;$K503,$Q503*Dati!$P$5,$K503-SUM(V503:Z503))</f>
        <v>0</v>
      </c>
      <c r="AB503" s="35">
        <f>IF($Q503*Dati!$O$5+SUM(V503:AA503)&lt;$K503,$Q503*Dati!$O$5,$K503-SUM(V503:AA503))</f>
        <v>0</v>
      </c>
      <c r="AC503" s="35">
        <f>IF($Q503*Dati!$N$5+SUM(V503:AB503)&lt;$K503,$Q503*Dati!$N$5,$K503-SUM(V503:AB503))</f>
        <v>0</v>
      </c>
      <c r="AD503" s="35">
        <f>IF($P503*Dati!$Q$4+SUM(V503:AC503)&lt;$K503,$P503*Dati!$Q$4,$K503-SUM(V503:AC503))</f>
        <v>0</v>
      </c>
      <c r="AE503" s="35">
        <f>IF($P503*Dati!$P$4+SUM(V503:AD503)&lt;$K503,$P503*Dati!$P$4,$K503-SUM(V503:AD503))</f>
        <v>0</v>
      </c>
      <c r="AF503" s="35">
        <f>IF($P503*Dati!$O$4+SUM(V503:AE503)&lt;$K503,$P503*Dati!$O$4,$K503-SUM(V503:AE503))</f>
        <v>0</v>
      </c>
      <c r="AG503" s="35">
        <f>IF($P503*Dati!$N$4+SUM(V503:AF503)&lt;$K503,$P503*Dati!$N$4,$K503-SUM(V503:AF503))</f>
        <v>0</v>
      </c>
      <c r="AH503" s="35">
        <f>IF($O503*Dati!$Q$3+SUM(V503:AG503)&lt;$K503,$O503*Dati!$Q$3,$K503-SUM(V503:AG503))</f>
        <v>0</v>
      </c>
      <c r="AI503" s="35">
        <f>IF($O503*Dati!$P$3+SUM(V503:AH503)&lt;$K503,$O503*Dati!$P$3,$K503-SUM(V503:AH503))</f>
        <v>0</v>
      </c>
      <c r="AJ503" s="35">
        <f>IF($O503*Dati!$O$3+SUM(V503:AI503)&lt;$K503,$O503*Dati!$O$3,$K503-SUM(V503:AI503))</f>
        <v>0</v>
      </c>
      <c r="AK503" s="35">
        <f>IF($O503*Dati!$N$3+SUM(V503:AJ503)&lt;$K503,$O503*Dati!$N$3,$K503-SUM(V503:AJ503))</f>
        <v>0</v>
      </c>
      <c r="AL503" s="35">
        <f t="shared" si="298"/>
        <v>240</v>
      </c>
      <c r="AM503" s="3">
        <f>(V503*Dati!$U$6+W503*Dati!$T$6+X503*Dati!$S$6+Y503*Dati!$R$6)+(Z503*Dati!$U$5+AA503*Dati!$T$5+AB503*Dati!$S$5+AC503*Dati!$R$5)+(AD503*Dati!$U$4+AE503*Dati!$T$4+AF503*Dati!$S$4+AG503*Dati!$R$4)+(AH503*Dati!$U$3+AI503*Dati!$T$3+AJ503*Dati!$S$3+AK503*Dati!$R$3)</f>
        <v>91380</v>
      </c>
      <c r="AN503" s="34">
        <f t="shared" si="299"/>
        <v>1</v>
      </c>
      <c r="AO503" s="34">
        <f t="shared" si="300"/>
        <v>0</v>
      </c>
      <c r="AP503" s="34">
        <f t="shared" si="301"/>
        <v>0</v>
      </c>
      <c r="AQ503" s="34">
        <f t="shared" si="302"/>
        <v>0</v>
      </c>
      <c r="AR503" s="6">
        <f>AN503*Dati!$B$21+AO503*Dati!$B$22+AP503*Dati!$B$23+AQ503*Dati!$B$24</f>
        <v>2000</v>
      </c>
    </row>
    <row r="504" spans="1:44" x14ac:dyDescent="0.25">
      <c r="A504" s="49"/>
      <c r="B504" s="11">
        <f t="shared" si="314"/>
        <v>502</v>
      </c>
      <c r="C504" s="3">
        <f t="shared" si="315"/>
        <v>12069263.333333448</v>
      </c>
      <c r="D504" s="3">
        <f t="shared" si="316"/>
        <v>41380</v>
      </c>
      <c r="E504" s="3">
        <f>IF(D504&gt;0,(IF(D504&lt;Dati!$B$46,D504*Dati!$B$47,Dati!$B$46*Dati!$B$47)+IF(IF(D504-Dati!$B$46&gt;0,D504-Dati!$B$46,0)&lt;(Dati!$C$46-Dati!$B$46),IF(D504-Dati!$B$46&gt;0,D504-Dati!$B$46,0)*Dati!$C$47,(Dati!$C$46-Dati!$B$46)*Dati!$C$47)+IF(IF(D504-Dati!$C$46&gt;0,D504-Dati!$C$46,0)&lt;(Dati!$D$46-Dati!$C$46),IF(D504-Dati!$C$46&gt;0,D504-Dati!$C$46,0)*Dati!$D$47,(Dati!$D$46-Dati!$C$46)*Dati!$D$47)+IF(IF(D504-Dati!$D$46&gt;0,D504-Dati!$D$46,0)&lt;(Dati!$E$46-Dati!$D$46),IF(D504-Dati!$D$46&gt;0,D504-Dati!$D$46,0)*Dati!$E$47,(Dati!$E$46-Dati!$D$46)*Dati!$E$47)+IF(D504-Dati!$E$46&gt;0,D504-Dati!$E$46,0)*Dati!$F$47),0)</f>
        <v>17224.233333333334</v>
      </c>
      <c r="F504" s="3">
        <f t="shared" si="309"/>
        <v>24155.766666666666</v>
      </c>
      <c r="G504" s="39">
        <f t="shared" ref="G504:J504" si="423">G503</f>
        <v>1</v>
      </c>
      <c r="H504" s="39">
        <f t="shared" si="423"/>
        <v>0</v>
      </c>
      <c r="I504" s="39">
        <f t="shared" si="423"/>
        <v>0</v>
      </c>
      <c r="J504" s="39">
        <f t="shared" si="423"/>
        <v>0</v>
      </c>
      <c r="K504" s="37">
        <f>G504*Dati!$F$9+H504*Dati!$F$10+I504*Dati!$F$11+Simulazione!J504*Dati!$F$12</f>
        <v>450</v>
      </c>
      <c r="L504" s="37">
        <f>G504*Dati!$H$9+H504*Dati!$H$10+I504*Dati!$H$11+Simulazione!J504*Dati!$H$12</f>
        <v>1</v>
      </c>
      <c r="M504" s="9">
        <f>G504*Dati!$E$9+H504*Dati!$E$10+I504*Dati!$E$11+Simulazione!J504*Dati!$E$12</f>
        <v>8000</v>
      </c>
      <c r="N504" s="9">
        <f>IF(G504-G503=0,0,(G504-G503)*Dati!$J$9)+IF(H504-H503=0,0,(H504-H503)*Dati!$J$10)+IF(I504-I503=0,0,(I504-I503)*Dati!$J$11)+IF(J504-J503=0,0,(J504-J503)*Dati!$J$12)</f>
        <v>0</v>
      </c>
      <c r="O504" s="34">
        <f t="shared" ref="O504:R504" si="424">O503</f>
        <v>0</v>
      </c>
      <c r="P504" s="34">
        <f t="shared" si="424"/>
        <v>0</v>
      </c>
      <c r="Q504" s="34">
        <f t="shared" si="424"/>
        <v>0</v>
      </c>
      <c r="R504" s="34">
        <f t="shared" si="424"/>
        <v>1</v>
      </c>
      <c r="S504" s="40">
        <f t="shared" si="312"/>
        <v>1</v>
      </c>
      <c r="T504" s="43">
        <f t="shared" si="313"/>
        <v>1</v>
      </c>
      <c r="U504" s="3">
        <f>O504*Dati!$B$3+Simulazione!P504*Dati!$B$4+Simulazione!Q504*Dati!$B$5+Simulazione!R504*Dati!$B$6</f>
        <v>40000</v>
      </c>
      <c r="V504" s="35">
        <f>IF(R504*Dati!$Q$6&lt;K504,R504*Dati!$Q$6,K504)</f>
        <v>108</v>
      </c>
      <c r="W504" s="35">
        <f>IF(R504*Dati!$P$6+SUM(V504:V504)&lt;K504,R504*Dati!$P$6,K504-SUM(V504:V504))</f>
        <v>132</v>
      </c>
      <c r="X504" s="35">
        <f>IF(R504*Dati!$O$6+SUM(V504:W504)&lt;K504,R504*Dati!$O$6,K504-SUM(V504:W504))</f>
        <v>0</v>
      </c>
      <c r="Y504" s="35">
        <f>IF(R504*Dati!$N$6+SUM(V504:X504)&lt;K504,R504*Dati!$N$6,K504-SUM(V504:X504))</f>
        <v>0</v>
      </c>
      <c r="Z504" s="35">
        <f>IF($Q504*Dati!$Q$5+SUM(V504:Y504)&lt;$K504,$Q504*Dati!$Q$5,$K504-SUM(V504:Y504))</f>
        <v>0</v>
      </c>
      <c r="AA504" s="35">
        <f>IF($Q504*Dati!$P$5+SUM(V504:Z504)&lt;$K504,$Q504*Dati!$P$5,$K504-SUM(V504:Z504))</f>
        <v>0</v>
      </c>
      <c r="AB504" s="35">
        <f>IF($Q504*Dati!$O$5+SUM(V504:AA504)&lt;$K504,$Q504*Dati!$O$5,$K504-SUM(V504:AA504))</f>
        <v>0</v>
      </c>
      <c r="AC504" s="35">
        <f>IF($Q504*Dati!$N$5+SUM(V504:AB504)&lt;$K504,$Q504*Dati!$N$5,$K504-SUM(V504:AB504))</f>
        <v>0</v>
      </c>
      <c r="AD504" s="35">
        <f>IF($P504*Dati!$Q$4+SUM(V504:AC504)&lt;$K504,$P504*Dati!$Q$4,$K504-SUM(V504:AC504))</f>
        <v>0</v>
      </c>
      <c r="AE504" s="35">
        <f>IF($P504*Dati!$P$4+SUM(V504:AD504)&lt;$K504,$P504*Dati!$P$4,$K504-SUM(V504:AD504))</f>
        <v>0</v>
      </c>
      <c r="AF504" s="35">
        <f>IF($P504*Dati!$O$4+SUM(V504:AE504)&lt;$K504,$P504*Dati!$O$4,$K504-SUM(V504:AE504))</f>
        <v>0</v>
      </c>
      <c r="AG504" s="35">
        <f>IF($P504*Dati!$N$4+SUM(V504:AF504)&lt;$K504,$P504*Dati!$N$4,$K504-SUM(V504:AF504))</f>
        <v>0</v>
      </c>
      <c r="AH504" s="35">
        <f>IF($O504*Dati!$Q$3+SUM(V504:AG504)&lt;$K504,$O504*Dati!$Q$3,$K504-SUM(V504:AG504))</f>
        <v>0</v>
      </c>
      <c r="AI504" s="35">
        <f>IF($O504*Dati!$P$3+SUM(V504:AH504)&lt;$K504,$O504*Dati!$P$3,$K504-SUM(V504:AH504))</f>
        <v>0</v>
      </c>
      <c r="AJ504" s="35">
        <f>IF($O504*Dati!$O$3+SUM(V504:AI504)&lt;$K504,$O504*Dati!$O$3,$K504-SUM(V504:AI504))</f>
        <v>0</v>
      </c>
      <c r="AK504" s="35">
        <f>IF($O504*Dati!$N$3+SUM(V504:AJ504)&lt;$K504,$O504*Dati!$N$3,$K504-SUM(V504:AJ504))</f>
        <v>0</v>
      </c>
      <c r="AL504" s="35">
        <f t="shared" si="298"/>
        <v>240</v>
      </c>
      <c r="AM504" s="3">
        <f>(V504*Dati!$U$6+W504*Dati!$T$6+X504*Dati!$S$6+Y504*Dati!$R$6)+(Z504*Dati!$U$5+AA504*Dati!$T$5+AB504*Dati!$S$5+AC504*Dati!$R$5)+(AD504*Dati!$U$4+AE504*Dati!$T$4+AF504*Dati!$S$4+AG504*Dati!$R$4)+(AH504*Dati!$U$3+AI504*Dati!$T$3+AJ504*Dati!$S$3+AK504*Dati!$R$3)</f>
        <v>91380</v>
      </c>
      <c r="AN504" s="34">
        <f t="shared" si="299"/>
        <v>1</v>
      </c>
      <c r="AO504" s="34">
        <f t="shared" si="300"/>
        <v>0</v>
      </c>
      <c r="AP504" s="34">
        <f t="shared" si="301"/>
        <v>0</v>
      </c>
      <c r="AQ504" s="34">
        <f t="shared" si="302"/>
        <v>0</v>
      </c>
      <c r="AR504" s="6">
        <f>AN504*Dati!$B$21+AO504*Dati!$B$22+AP504*Dati!$B$23+AQ504*Dati!$B$24</f>
        <v>2000</v>
      </c>
    </row>
    <row r="505" spans="1:44" x14ac:dyDescent="0.25">
      <c r="A505" s="49"/>
      <c r="B505" s="11">
        <f t="shared" si="314"/>
        <v>503</v>
      </c>
      <c r="C505" s="3">
        <f t="shared" si="315"/>
        <v>12093419.100000115</v>
      </c>
      <c r="D505" s="3">
        <f t="shared" si="316"/>
        <v>41380</v>
      </c>
      <c r="E505" s="3">
        <f>IF(D505&gt;0,(IF(D505&lt;Dati!$B$46,D505*Dati!$B$47,Dati!$B$46*Dati!$B$47)+IF(IF(D505-Dati!$B$46&gt;0,D505-Dati!$B$46,0)&lt;(Dati!$C$46-Dati!$B$46),IF(D505-Dati!$B$46&gt;0,D505-Dati!$B$46,0)*Dati!$C$47,(Dati!$C$46-Dati!$B$46)*Dati!$C$47)+IF(IF(D505-Dati!$C$46&gt;0,D505-Dati!$C$46,0)&lt;(Dati!$D$46-Dati!$C$46),IF(D505-Dati!$C$46&gt;0,D505-Dati!$C$46,0)*Dati!$D$47,(Dati!$D$46-Dati!$C$46)*Dati!$D$47)+IF(IF(D505-Dati!$D$46&gt;0,D505-Dati!$D$46,0)&lt;(Dati!$E$46-Dati!$D$46),IF(D505-Dati!$D$46&gt;0,D505-Dati!$D$46,0)*Dati!$E$47,(Dati!$E$46-Dati!$D$46)*Dati!$E$47)+IF(D505-Dati!$E$46&gt;0,D505-Dati!$E$46,0)*Dati!$F$47),0)</f>
        <v>17224.233333333334</v>
      </c>
      <c r="F505" s="3">
        <f t="shared" si="309"/>
        <v>24155.766666666666</v>
      </c>
      <c r="G505" s="39">
        <f t="shared" ref="G505:J505" si="425">G504</f>
        <v>1</v>
      </c>
      <c r="H505" s="39">
        <f t="shared" si="425"/>
        <v>0</v>
      </c>
      <c r="I505" s="39">
        <f t="shared" si="425"/>
        <v>0</v>
      </c>
      <c r="J505" s="39">
        <f t="shared" si="425"/>
        <v>0</v>
      </c>
      <c r="K505" s="37">
        <f>G505*Dati!$F$9+H505*Dati!$F$10+I505*Dati!$F$11+Simulazione!J505*Dati!$F$12</f>
        <v>450</v>
      </c>
      <c r="L505" s="37">
        <f>G505*Dati!$H$9+H505*Dati!$H$10+I505*Dati!$H$11+Simulazione!J505*Dati!$H$12</f>
        <v>1</v>
      </c>
      <c r="M505" s="9">
        <f>G505*Dati!$E$9+H505*Dati!$E$10+I505*Dati!$E$11+Simulazione!J505*Dati!$E$12</f>
        <v>8000</v>
      </c>
      <c r="N505" s="9">
        <f>IF(G505-G504=0,0,(G505-G504)*Dati!$J$9)+IF(H505-H504=0,0,(H505-H504)*Dati!$J$10)+IF(I505-I504=0,0,(I505-I504)*Dati!$J$11)+IF(J505-J504=0,0,(J505-J504)*Dati!$J$12)</f>
        <v>0</v>
      </c>
      <c r="O505" s="34">
        <f t="shared" ref="O505:R505" si="426">O504</f>
        <v>0</v>
      </c>
      <c r="P505" s="34">
        <f t="shared" si="426"/>
        <v>0</v>
      </c>
      <c r="Q505" s="34">
        <f t="shared" si="426"/>
        <v>0</v>
      </c>
      <c r="R505" s="34">
        <f t="shared" si="426"/>
        <v>1</v>
      </c>
      <c r="S505" s="40">
        <f t="shared" si="312"/>
        <v>1</v>
      </c>
      <c r="T505" s="43">
        <f t="shared" si="313"/>
        <v>1</v>
      </c>
      <c r="U505" s="3">
        <f>O505*Dati!$B$3+Simulazione!P505*Dati!$B$4+Simulazione!Q505*Dati!$B$5+Simulazione!R505*Dati!$B$6</f>
        <v>40000</v>
      </c>
      <c r="V505" s="35">
        <f>IF(R505*Dati!$Q$6&lt;K505,R505*Dati!$Q$6,K505)</f>
        <v>108</v>
      </c>
      <c r="W505" s="35">
        <f>IF(R505*Dati!$P$6+SUM(V505:V505)&lt;K505,R505*Dati!$P$6,K505-SUM(V505:V505))</f>
        <v>132</v>
      </c>
      <c r="X505" s="35">
        <f>IF(R505*Dati!$O$6+SUM(V505:W505)&lt;K505,R505*Dati!$O$6,K505-SUM(V505:W505))</f>
        <v>0</v>
      </c>
      <c r="Y505" s="35">
        <f>IF(R505*Dati!$N$6+SUM(V505:X505)&lt;K505,R505*Dati!$N$6,K505-SUM(V505:X505))</f>
        <v>0</v>
      </c>
      <c r="Z505" s="35">
        <f>IF($Q505*Dati!$Q$5+SUM(V505:Y505)&lt;$K505,$Q505*Dati!$Q$5,$K505-SUM(V505:Y505))</f>
        <v>0</v>
      </c>
      <c r="AA505" s="35">
        <f>IF($Q505*Dati!$P$5+SUM(V505:Z505)&lt;$K505,$Q505*Dati!$P$5,$K505-SUM(V505:Z505))</f>
        <v>0</v>
      </c>
      <c r="AB505" s="35">
        <f>IF($Q505*Dati!$O$5+SUM(V505:AA505)&lt;$K505,$Q505*Dati!$O$5,$K505-SUM(V505:AA505))</f>
        <v>0</v>
      </c>
      <c r="AC505" s="35">
        <f>IF($Q505*Dati!$N$5+SUM(V505:AB505)&lt;$K505,$Q505*Dati!$N$5,$K505-SUM(V505:AB505))</f>
        <v>0</v>
      </c>
      <c r="AD505" s="35">
        <f>IF($P505*Dati!$Q$4+SUM(V505:AC505)&lt;$K505,$P505*Dati!$Q$4,$K505-SUM(V505:AC505))</f>
        <v>0</v>
      </c>
      <c r="AE505" s="35">
        <f>IF($P505*Dati!$P$4+SUM(V505:AD505)&lt;$K505,$P505*Dati!$P$4,$K505-SUM(V505:AD505))</f>
        <v>0</v>
      </c>
      <c r="AF505" s="35">
        <f>IF($P505*Dati!$O$4+SUM(V505:AE505)&lt;$K505,$P505*Dati!$O$4,$K505-SUM(V505:AE505))</f>
        <v>0</v>
      </c>
      <c r="AG505" s="35">
        <f>IF($P505*Dati!$N$4+SUM(V505:AF505)&lt;$K505,$P505*Dati!$N$4,$K505-SUM(V505:AF505))</f>
        <v>0</v>
      </c>
      <c r="AH505" s="35">
        <f>IF($O505*Dati!$Q$3+SUM(V505:AG505)&lt;$K505,$O505*Dati!$Q$3,$K505-SUM(V505:AG505))</f>
        <v>0</v>
      </c>
      <c r="AI505" s="35">
        <f>IF($O505*Dati!$P$3+SUM(V505:AH505)&lt;$K505,$O505*Dati!$P$3,$K505-SUM(V505:AH505))</f>
        <v>0</v>
      </c>
      <c r="AJ505" s="35">
        <f>IF($O505*Dati!$O$3+SUM(V505:AI505)&lt;$K505,$O505*Dati!$O$3,$K505-SUM(V505:AI505))</f>
        <v>0</v>
      </c>
      <c r="AK505" s="35">
        <f>IF($O505*Dati!$N$3+SUM(V505:AJ505)&lt;$K505,$O505*Dati!$N$3,$K505-SUM(V505:AJ505))</f>
        <v>0</v>
      </c>
      <c r="AL505" s="35">
        <f t="shared" si="298"/>
        <v>240</v>
      </c>
      <c r="AM505" s="3">
        <f>(V505*Dati!$U$6+W505*Dati!$T$6+X505*Dati!$S$6+Y505*Dati!$R$6)+(Z505*Dati!$U$5+AA505*Dati!$T$5+AB505*Dati!$S$5+AC505*Dati!$R$5)+(AD505*Dati!$U$4+AE505*Dati!$T$4+AF505*Dati!$S$4+AG505*Dati!$R$4)+(AH505*Dati!$U$3+AI505*Dati!$T$3+AJ505*Dati!$S$3+AK505*Dati!$R$3)</f>
        <v>91380</v>
      </c>
      <c r="AN505" s="34">
        <f t="shared" si="299"/>
        <v>1</v>
      </c>
      <c r="AO505" s="34">
        <f t="shared" si="300"/>
        <v>0</v>
      </c>
      <c r="AP505" s="34">
        <f t="shared" si="301"/>
        <v>0</v>
      </c>
      <c r="AQ505" s="34">
        <f t="shared" si="302"/>
        <v>0</v>
      </c>
      <c r="AR505" s="6">
        <f>AN505*Dati!$B$21+AO505*Dati!$B$22+AP505*Dati!$B$23+AQ505*Dati!$B$24</f>
        <v>2000</v>
      </c>
    </row>
    <row r="506" spans="1:44" x14ac:dyDescent="0.25">
      <c r="A506" s="50"/>
      <c r="B506" s="11">
        <f t="shared" si="314"/>
        <v>504</v>
      </c>
      <c r="C506" s="3">
        <f t="shared" si="315"/>
        <v>12117574.866666783</v>
      </c>
      <c r="D506" s="3">
        <f t="shared" si="316"/>
        <v>41380</v>
      </c>
      <c r="E506" s="3">
        <f>IF(D506&gt;0,(IF(D506&lt;Dati!$B$46,D506*Dati!$B$47,Dati!$B$46*Dati!$B$47)+IF(IF(D506-Dati!$B$46&gt;0,D506-Dati!$B$46,0)&lt;(Dati!$C$46-Dati!$B$46),IF(D506-Dati!$B$46&gt;0,D506-Dati!$B$46,0)*Dati!$C$47,(Dati!$C$46-Dati!$B$46)*Dati!$C$47)+IF(IF(D506-Dati!$C$46&gt;0,D506-Dati!$C$46,0)&lt;(Dati!$D$46-Dati!$C$46),IF(D506-Dati!$C$46&gt;0,D506-Dati!$C$46,0)*Dati!$D$47,(Dati!$D$46-Dati!$C$46)*Dati!$D$47)+IF(IF(D506-Dati!$D$46&gt;0,D506-Dati!$D$46,0)&lt;(Dati!$E$46-Dati!$D$46),IF(D506-Dati!$D$46&gt;0,D506-Dati!$D$46,0)*Dati!$E$47,(Dati!$E$46-Dati!$D$46)*Dati!$E$47)+IF(D506-Dati!$E$46&gt;0,D506-Dati!$E$46,0)*Dati!$F$47),0)</f>
        <v>17224.233333333334</v>
      </c>
      <c r="F506" s="3">
        <f t="shared" si="309"/>
        <v>24155.766666666666</v>
      </c>
      <c r="G506" s="39">
        <f t="shared" ref="G506:J506" si="427">G505</f>
        <v>1</v>
      </c>
      <c r="H506" s="39">
        <f t="shared" si="427"/>
        <v>0</v>
      </c>
      <c r="I506" s="39">
        <f t="shared" si="427"/>
        <v>0</v>
      </c>
      <c r="J506" s="39">
        <f t="shared" si="427"/>
        <v>0</v>
      </c>
      <c r="K506" s="37">
        <f>G506*Dati!$F$9+H506*Dati!$F$10+I506*Dati!$F$11+Simulazione!J506*Dati!$F$12</f>
        <v>450</v>
      </c>
      <c r="L506" s="37">
        <f>G506*Dati!$H$9+H506*Dati!$H$10+I506*Dati!$H$11+Simulazione!J506*Dati!$H$12</f>
        <v>1</v>
      </c>
      <c r="M506" s="9">
        <f>G506*Dati!$E$9+H506*Dati!$E$10+I506*Dati!$E$11+Simulazione!J506*Dati!$E$12</f>
        <v>8000</v>
      </c>
      <c r="N506" s="9">
        <f>IF(G506-G505=0,0,(G506-G505)*Dati!$J$9)+IF(H506-H505=0,0,(H506-H505)*Dati!$J$10)+IF(I506-I505=0,0,(I506-I505)*Dati!$J$11)+IF(J506-J505=0,0,(J506-J505)*Dati!$J$12)</f>
        <v>0</v>
      </c>
      <c r="O506" s="34">
        <f t="shared" ref="O506:R506" si="428">O505</f>
        <v>0</v>
      </c>
      <c r="P506" s="34">
        <f t="shared" si="428"/>
        <v>0</v>
      </c>
      <c r="Q506" s="34">
        <f t="shared" si="428"/>
        <v>0</v>
      </c>
      <c r="R506" s="34">
        <f t="shared" si="428"/>
        <v>1</v>
      </c>
      <c r="S506" s="40">
        <f t="shared" si="312"/>
        <v>1</v>
      </c>
      <c r="T506" s="43">
        <f t="shared" si="313"/>
        <v>1</v>
      </c>
      <c r="U506" s="3">
        <f>O506*Dati!$B$3+Simulazione!P506*Dati!$B$4+Simulazione!Q506*Dati!$B$5+Simulazione!R506*Dati!$B$6</f>
        <v>40000</v>
      </c>
      <c r="V506" s="35">
        <f>IF(R506*Dati!$Q$6&lt;K506,R506*Dati!$Q$6,K506)</f>
        <v>108</v>
      </c>
      <c r="W506" s="35">
        <f>IF(R506*Dati!$P$6+SUM(V506:V506)&lt;K506,R506*Dati!$P$6,K506-SUM(V506:V506))</f>
        <v>132</v>
      </c>
      <c r="X506" s="35">
        <f>IF(R506*Dati!$O$6+SUM(V506:W506)&lt;K506,R506*Dati!$O$6,K506-SUM(V506:W506))</f>
        <v>0</v>
      </c>
      <c r="Y506" s="35">
        <f>IF(R506*Dati!$N$6+SUM(V506:X506)&lt;K506,R506*Dati!$N$6,K506-SUM(V506:X506))</f>
        <v>0</v>
      </c>
      <c r="Z506" s="35">
        <f>IF($Q506*Dati!$Q$5+SUM(V506:Y506)&lt;$K506,$Q506*Dati!$Q$5,$K506-SUM(V506:Y506))</f>
        <v>0</v>
      </c>
      <c r="AA506" s="35">
        <f>IF($Q506*Dati!$P$5+SUM(V506:Z506)&lt;$K506,$Q506*Dati!$P$5,$K506-SUM(V506:Z506))</f>
        <v>0</v>
      </c>
      <c r="AB506" s="35">
        <f>IF($Q506*Dati!$O$5+SUM(V506:AA506)&lt;$K506,$Q506*Dati!$O$5,$K506-SUM(V506:AA506))</f>
        <v>0</v>
      </c>
      <c r="AC506" s="35">
        <f>IF($Q506*Dati!$N$5+SUM(V506:AB506)&lt;$K506,$Q506*Dati!$N$5,$K506-SUM(V506:AB506))</f>
        <v>0</v>
      </c>
      <c r="AD506" s="35">
        <f>IF($P506*Dati!$Q$4+SUM(V506:AC506)&lt;$K506,$P506*Dati!$Q$4,$K506-SUM(V506:AC506))</f>
        <v>0</v>
      </c>
      <c r="AE506" s="35">
        <f>IF($P506*Dati!$P$4+SUM(V506:AD506)&lt;$K506,$P506*Dati!$P$4,$K506-SUM(V506:AD506))</f>
        <v>0</v>
      </c>
      <c r="AF506" s="35">
        <f>IF($P506*Dati!$O$4+SUM(V506:AE506)&lt;$K506,$P506*Dati!$O$4,$K506-SUM(V506:AE506))</f>
        <v>0</v>
      </c>
      <c r="AG506" s="35">
        <f>IF($P506*Dati!$N$4+SUM(V506:AF506)&lt;$K506,$P506*Dati!$N$4,$K506-SUM(V506:AF506))</f>
        <v>0</v>
      </c>
      <c r="AH506" s="35">
        <f>IF($O506*Dati!$Q$3+SUM(V506:AG506)&lt;$K506,$O506*Dati!$Q$3,$K506-SUM(V506:AG506))</f>
        <v>0</v>
      </c>
      <c r="AI506" s="35">
        <f>IF($O506*Dati!$P$3+SUM(V506:AH506)&lt;$K506,$O506*Dati!$P$3,$K506-SUM(V506:AH506))</f>
        <v>0</v>
      </c>
      <c r="AJ506" s="35">
        <f>IF($O506*Dati!$O$3+SUM(V506:AI506)&lt;$K506,$O506*Dati!$O$3,$K506-SUM(V506:AI506))</f>
        <v>0</v>
      </c>
      <c r="AK506" s="35">
        <f>IF($O506*Dati!$N$3+SUM(V506:AJ506)&lt;$K506,$O506*Dati!$N$3,$K506-SUM(V506:AJ506))</f>
        <v>0</v>
      </c>
      <c r="AL506" s="35">
        <f t="shared" si="298"/>
        <v>240</v>
      </c>
      <c r="AM506" s="3">
        <f>(V506*Dati!$U$6+W506*Dati!$T$6+X506*Dati!$S$6+Y506*Dati!$R$6)+(Z506*Dati!$U$5+AA506*Dati!$T$5+AB506*Dati!$S$5+AC506*Dati!$R$5)+(AD506*Dati!$U$4+AE506*Dati!$T$4+AF506*Dati!$S$4+AG506*Dati!$R$4)+(AH506*Dati!$U$3+AI506*Dati!$T$3+AJ506*Dati!$S$3+AK506*Dati!$R$3)</f>
        <v>91380</v>
      </c>
      <c r="AN506" s="34">
        <f t="shared" si="299"/>
        <v>1</v>
      </c>
      <c r="AO506" s="34">
        <f t="shared" si="300"/>
        <v>0</v>
      </c>
      <c r="AP506" s="34">
        <f t="shared" si="301"/>
        <v>0</v>
      </c>
      <c r="AQ506" s="34">
        <f t="shared" si="302"/>
        <v>0</v>
      </c>
      <c r="AR506" s="6">
        <f>AN506*Dati!$B$21+AO506*Dati!$B$22+AP506*Dati!$B$23+AQ506*Dati!$B$24</f>
        <v>2000</v>
      </c>
    </row>
    <row r="507" spans="1:44" ht="15" customHeight="1" x14ac:dyDescent="0.25">
      <c r="A507" s="48">
        <f t="shared" ref="A507" si="429">A495+1</f>
        <v>43</v>
      </c>
      <c r="B507" s="11">
        <f t="shared" si="314"/>
        <v>505</v>
      </c>
      <c r="C507" s="3">
        <f t="shared" si="315"/>
        <v>12141730.63333345</v>
      </c>
      <c r="D507" s="3">
        <f t="shared" si="316"/>
        <v>41380</v>
      </c>
      <c r="E507" s="3">
        <f>IF(D507&gt;0,(IF(D507&lt;Dati!$B$46,D507*Dati!$B$47,Dati!$B$46*Dati!$B$47)+IF(IF(D507-Dati!$B$46&gt;0,D507-Dati!$B$46,0)&lt;(Dati!$C$46-Dati!$B$46),IF(D507-Dati!$B$46&gt;0,D507-Dati!$B$46,0)*Dati!$C$47,(Dati!$C$46-Dati!$B$46)*Dati!$C$47)+IF(IF(D507-Dati!$C$46&gt;0,D507-Dati!$C$46,0)&lt;(Dati!$D$46-Dati!$C$46),IF(D507-Dati!$C$46&gt;0,D507-Dati!$C$46,0)*Dati!$D$47,(Dati!$D$46-Dati!$C$46)*Dati!$D$47)+IF(IF(D507-Dati!$D$46&gt;0,D507-Dati!$D$46,0)&lt;(Dati!$E$46-Dati!$D$46),IF(D507-Dati!$D$46&gt;0,D507-Dati!$D$46,0)*Dati!$E$47,(Dati!$E$46-Dati!$D$46)*Dati!$E$47)+IF(D507-Dati!$E$46&gt;0,D507-Dati!$E$46,0)*Dati!$F$47),0)</f>
        <v>17224.233333333334</v>
      </c>
      <c r="F507" s="3">
        <f t="shared" si="309"/>
        <v>24155.766666666666</v>
      </c>
      <c r="G507" s="39">
        <f t="shared" ref="G507:J507" si="430">G506</f>
        <v>1</v>
      </c>
      <c r="H507" s="39">
        <f t="shared" si="430"/>
        <v>0</v>
      </c>
      <c r="I507" s="39">
        <f t="shared" si="430"/>
        <v>0</v>
      </c>
      <c r="J507" s="39">
        <f t="shared" si="430"/>
        <v>0</v>
      </c>
      <c r="K507" s="37">
        <f>G507*Dati!$F$9+H507*Dati!$F$10+I507*Dati!$F$11+Simulazione!J507*Dati!$F$12</f>
        <v>450</v>
      </c>
      <c r="L507" s="37">
        <f>G507*Dati!$H$9+H507*Dati!$H$10+I507*Dati!$H$11+Simulazione!J507*Dati!$H$12</f>
        <v>1</v>
      </c>
      <c r="M507" s="9">
        <f>G507*Dati!$E$9+H507*Dati!$E$10+I507*Dati!$E$11+Simulazione!J507*Dati!$E$12</f>
        <v>8000</v>
      </c>
      <c r="N507" s="9">
        <f>IF(G507-G506=0,0,(G507-G506)*Dati!$J$9)+IF(H507-H506=0,0,(H507-H506)*Dati!$J$10)+IF(I507-I506=0,0,(I507-I506)*Dati!$J$11)+IF(J507-J506=0,0,(J507-J506)*Dati!$J$12)</f>
        <v>0</v>
      </c>
      <c r="O507" s="34">
        <f t="shared" ref="O507:R507" si="431">O506</f>
        <v>0</v>
      </c>
      <c r="P507" s="34">
        <f t="shared" si="431"/>
        <v>0</v>
      </c>
      <c r="Q507" s="34">
        <f t="shared" si="431"/>
        <v>0</v>
      </c>
      <c r="R507" s="34">
        <f t="shared" si="431"/>
        <v>1</v>
      </c>
      <c r="S507" s="40">
        <f t="shared" si="312"/>
        <v>1</v>
      </c>
      <c r="T507" s="43">
        <f t="shared" si="313"/>
        <v>1</v>
      </c>
      <c r="U507" s="3">
        <f>O507*Dati!$B$3+Simulazione!P507*Dati!$B$4+Simulazione!Q507*Dati!$B$5+Simulazione!R507*Dati!$B$6</f>
        <v>40000</v>
      </c>
      <c r="V507" s="35">
        <f>IF(R507*Dati!$Q$6&lt;K507,R507*Dati!$Q$6,K507)</f>
        <v>108</v>
      </c>
      <c r="W507" s="35">
        <f>IF(R507*Dati!$P$6+SUM(V507:V507)&lt;K507,R507*Dati!$P$6,K507-SUM(V507:V507))</f>
        <v>132</v>
      </c>
      <c r="X507" s="35">
        <f>IF(R507*Dati!$O$6+SUM(V507:W507)&lt;K507,R507*Dati!$O$6,K507-SUM(V507:W507))</f>
        <v>0</v>
      </c>
      <c r="Y507" s="35">
        <f>IF(R507*Dati!$N$6+SUM(V507:X507)&lt;K507,R507*Dati!$N$6,K507-SUM(V507:X507))</f>
        <v>0</v>
      </c>
      <c r="Z507" s="35">
        <f>IF($Q507*Dati!$Q$5+SUM(V507:Y507)&lt;$K507,$Q507*Dati!$Q$5,$K507-SUM(V507:Y507))</f>
        <v>0</v>
      </c>
      <c r="AA507" s="35">
        <f>IF($Q507*Dati!$P$5+SUM(V507:Z507)&lt;$K507,$Q507*Dati!$P$5,$K507-SUM(V507:Z507))</f>
        <v>0</v>
      </c>
      <c r="AB507" s="35">
        <f>IF($Q507*Dati!$O$5+SUM(V507:AA507)&lt;$K507,$Q507*Dati!$O$5,$K507-SUM(V507:AA507))</f>
        <v>0</v>
      </c>
      <c r="AC507" s="35">
        <f>IF($Q507*Dati!$N$5+SUM(V507:AB507)&lt;$K507,$Q507*Dati!$N$5,$K507-SUM(V507:AB507))</f>
        <v>0</v>
      </c>
      <c r="AD507" s="35">
        <f>IF($P507*Dati!$Q$4+SUM(V507:AC507)&lt;$K507,$P507*Dati!$Q$4,$K507-SUM(V507:AC507))</f>
        <v>0</v>
      </c>
      <c r="AE507" s="35">
        <f>IF($P507*Dati!$P$4+SUM(V507:AD507)&lt;$K507,$P507*Dati!$P$4,$K507-SUM(V507:AD507))</f>
        <v>0</v>
      </c>
      <c r="AF507" s="35">
        <f>IF($P507*Dati!$O$4+SUM(V507:AE507)&lt;$K507,$P507*Dati!$O$4,$K507-SUM(V507:AE507))</f>
        <v>0</v>
      </c>
      <c r="AG507" s="35">
        <f>IF($P507*Dati!$N$4+SUM(V507:AF507)&lt;$K507,$P507*Dati!$N$4,$K507-SUM(V507:AF507))</f>
        <v>0</v>
      </c>
      <c r="AH507" s="35">
        <f>IF($O507*Dati!$Q$3+SUM(V507:AG507)&lt;$K507,$O507*Dati!$Q$3,$K507-SUM(V507:AG507))</f>
        <v>0</v>
      </c>
      <c r="AI507" s="35">
        <f>IF($O507*Dati!$P$3+SUM(V507:AH507)&lt;$K507,$O507*Dati!$P$3,$K507-SUM(V507:AH507))</f>
        <v>0</v>
      </c>
      <c r="AJ507" s="35">
        <f>IF($O507*Dati!$O$3+SUM(V507:AI507)&lt;$K507,$O507*Dati!$O$3,$K507-SUM(V507:AI507))</f>
        <v>0</v>
      </c>
      <c r="AK507" s="35">
        <f>IF($O507*Dati!$N$3+SUM(V507:AJ507)&lt;$K507,$O507*Dati!$N$3,$K507-SUM(V507:AJ507))</f>
        <v>0</v>
      </c>
      <c r="AL507" s="35">
        <f t="shared" si="298"/>
        <v>240</v>
      </c>
      <c r="AM507" s="3">
        <f>(V507*Dati!$U$6+W507*Dati!$T$6+X507*Dati!$S$6+Y507*Dati!$R$6)+(Z507*Dati!$U$5+AA507*Dati!$T$5+AB507*Dati!$S$5+AC507*Dati!$R$5)+(AD507*Dati!$U$4+AE507*Dati!$T$4+AF507*Dati!$S$4+AG507*Dati!$R$4)+(AH507*Dati!$U$3+AI507*Dati!$T$3+AJ507*Dati!$S$3+AK507*Dati!$R$3)</f>
        <v>91380</v>
      </c>
      <c r="AN507" s="34">
        <f t="shared" si="299"/>
        <v>1</v>
      </c>
      <c r="AO507" s="34">
        <f t="shared" si="300"/>
        <v>0</v>
      </c>
      <c r="AP507" s="34">
        <f t="shared" si="301"/>
        <v>0</v>
      </c>
      <c r="AQ507" s="34">
        <f t="shared" si="302"/>
        <v>0</v>
      </c>
      <c r="AR507" s="6">
        <f>AN507*Dati!$B$21+AO507*Dati!$B$22+AP507*Dati!$B$23+AQ507*Dati!$B$24</f>
        <v>2000</v>
      </c>
    </row>
    <row r="508" spans="1:44" x14ac:dyDescent="0.25">
      <c r="A508" s="49"/>
      <c r="B508" s="11">
        <f t="shared" si="314"/>
        <v>506</v>
      </c>
      <c r="C508" s="3">
        <f t="shared" si="315"/>
        <v>12165886.400000118</v>
      </c>
      <c r="D508" s="3">
        <f t="shared" si="316"/>
        <v>41380</v>
      </c>
      <c r="E508" s="3">
        <f>IF(D508&gt;0,(IF(D508&lt;Dati!$B$46,D508*Dati!$B$47,Dati!$B$46*Dati!$B$47)+IF(IF(D508-Dati!$B$46&gt;0,D508-Dati!$B$46,0)&lt;(Dati!$C$46-Dati!$B$46),IF(D508-Dati!$B$46&gt;0,D508-Dati!$B$46,0)*Dati!$C$47,(Dati!$C$46-Dati!$B$46)*Dati!$C$47)+IF(IF(D508-Dati!$C$46&gt;0,D508-Dati!$C$46,0)&lt;(Dati!$D$46-Dati!$C$46),IF(D508-Dati!$C$46&gt;0,D508-Dati!$C$46,0)*Dati!$D$47,(Dati!$D$46-Dati!$C$46)*Dati!$D$47)+IF(IF(D508-Dati!$D$46&gt;0,D508-Dati!$D$46,0)&lt;(Dati!$E$46-Dati!$D$46),IF(D508-Dati!$D$46&gt;0,D508-Dati!$D$46,0)*Dati!$E$47,(Dati!$E$46-Dati!$D$46)*Dati!$E$47)+IF(D508-Dati!$E$46&gt;0,D508-Dati!$E$46,0)*Dati!$F$47),0)</f>
        <v>17224.233333333334</v>
      </c>
      <c r="F508" s="3">
        <f t="shared" si="309"/>
        <v>24155.766666666666</v>
      </c>
      <c r="G508" s="39">
        <f t="shared" ref="G508:J508" si="432">G507</f>
        <v>1</v>
      </c>
      <c r="H508" s="39">
        <f t="shared" si="432"/>
        <v>0</v>
      </c>
      <c r="I508" s="39">
        <f t="shared" si="432"/>
        <v>0</v>
      </c>
      <c r="J508" s="39">
        <f t="shared" si="432"/>
        <v>0</v>
      </c>
      <c r="K508" s="37">
        <f>G508*Dati!$F$9+H508*Dati!$F$10+I508*Dati!$F$11+Simulazione!J508*Dati!$F$12</f>
        <v>450</v>
      </c>
      <c r="L508" s="37">
        <f>G508*Dati!$H$9+H508*Dati!$H$10+I508*Dati!$H$11+Simulazione!J508*Dati!$H$12</f>
        <v>1</v>
      </c>
      <c r="M508" s="9">
        <f>G508*Dati!$E$9+H508*Dati!$E$10+I508*Dati!$E$11+Simulazione!J508*Dati!$E$12</f>
        <v>8000</v>
      </c>
      <c r="N508" s="9">
        <f>IF(G508-G507=0,0,(G508-G507)*Dati!$J$9)+IF(H508-H507=0,0,(H508-H507)*Dati!$J$10)+IF(I508-I507=0,0,(I508-I507)*Dati!$J$11)+IF(J508-J507=0,0,(J508-J507)*Dati!$J$12)</f>
        <v>0</v>
      </c>
      <c r="O508" s="34">
        <f t="shared" ref="O508:R508" si="433">O507</f>
        <v>0</v>
      </c>
      <c r="P508" s="34">
        <f t="shared" si="433"/>
        <v>0</v>
      </c>
      <c r="Q508" s="34">
        <f t="shared" si="433"/>
        <v>0</v>
      </c>
      <c r="R508" s="34">
        <f t="shared" si="433"/>
        <v>1</v>
      </c>
      <c r="S508" s="40">
        <f t="shared" si="312"/>
        <v>1</v>
      </c>
      <c r="T508" s="43">
        <f t="shared" si="313"/>
        <v>1</v>
      </c>
      <c r="U508" s="3">
        <f>O508*Dati!$B$3+Simulazione!P508*Dati!$B$4+Simulazione!Q508*Dati!$B$5+Simulazione!R508*Dati!$B$6</f>
        <v>40000</v>
      </c>
      <c r="V508" s="35">
        <f>IF(R508*Dati!$Q$6&lt;K508,R508*Dati!$Q$6,K508)</f>
        <v>108</v>
      </c>
      <c r="W508" s="35">
        <f>IF(R508*Dati!$P$6+SUM(V508:V508)&lt;K508,R508*Dati!$P$6,K508-SUM(V508:V508))</f>
        <v>132</v>
      </c>
      <c r="X508" s="35">
        <f>IF(R508*Dati!$O$6+SUM(V508:W508)&lt;K508,R508*Dati!$O$6,K508-SUM(V508:W508))</f>
        <v>0</v>
      </c>
      <c r="Y508" s="35">
        <f>IF(R508*Dati!$N$6+SUM(V508:X508)&lt;K508,R508*Dati!$N$6,K508-SUM(V508:X508))</f>
        <v>0</v>
      </c>
      <c r="Z508" s="35">
        <f>IF($Q508*Dati!$Q$5+SUM(V508:Y508)&lt;$K508,$Q508*Dati!$Q$5,$K508-SUM(V508:Y508))</f>
        <v>0</v>
      </c>
      <c r="AA508" s="35">
        <f>IF($Q508*Dati!$P$5+SUM(V508:Z508)&lt;$K508,$Q508*Dati!$P$5,$K508-SUM(V508:Z508))</f>
        <v>0</v>
      </c>
      <c r="AB508" s="35">
        <f>IF($Q508*Dati!$O$5+SUM(V508:AA508)&lt;$K508,$Q508*Dati!$O$5,$K508-SUM(V508:AA508))</f>
        <v>0</v>
      </c>
      <c r="AC508" s="35">
        <f>IF($Q508*Dati!$N$5+SUM(V508:AB508)&lt;$K508,$Q508*Dati!$N$5,$K508-SUM(V508:AB508))</f>
        <v>0</v>
      </c>
      <c r="AD508" s="35">
        <f>IF($P508*Dati!$Q$4+SUM(V508:AC508)&lt;$K508,$P508*Dati!$Q$4,$K508-SUM(V508:AC508))</f>
        <v>0</v>
      </c>
      <c r="AE508" s="35">
        <f>IF($P508*Dati!$P$4+SUM(V508:AD508)&lt;$K508,$P508*Dati!$P$4,$K508-SUM(V508:AD508))</f>
        <v>0</v>
      </c>
      <c r="AF508" s="35">
        <f>IF($P508*Dati!$O$4+SUM(V508:AE508)&lt;$K508,$P508*Dati!$O$4,$K508-SUM(V508:AE508))</f>
        <v>0</v>
      </c>
      <c r="AG508" s="35">
        <f>IF($P508*Dati!$N$4+SUM(V508:AF508)&lt;$K508,$P508*Dati!$N$4,$K508-SUM(V508:AF508))</f>
        <v>0</v>
      </c>
      <c r="AH508" s="35">
        <f>IF($O508*Dati!$Q$3+SUM(V508:AG508)&lt;$K508,$O508*Dati!$Q$3,$K508-SUM(V508:AG508))</f>
        <v>0</v>
      </c>
      <c r="AI508" s="35">
        <f>IF($O508*Dati!$P$3+SUM(V508:AH508)&lt;$K508,$O508*Dati!$P$3,$K508-SUM(V508:AH508))</f>
        <v>0</v>
      </c>
      <c r="AJ508" s="35">
        <f>IF($O508*Dati!$O$3+SUM(V508:AI508)&lt;$K508,$O508*Dati!$O$3,$K508-SUM(V508:AI508))</f>
        <v>0</v>
      </c>
      <c r="AK508" s="35">
        <f>IF($O508*Dati!$N$3+SUM(V508:AJ508)&lt;$K508,$O508*Dati!$N$3,$K508-SUM(V508:AJ508))</f>
        <v>0</v>
      </c>
      <c r="AL508" s="35">
        <f t="shared" si="298"/>
        <v>240</v>
      </c>
      <c r="AM508" s="3">
        <f>(V508*Dati!$U$6+W508*Dati!$T$6+X508*Dati!$S$6+Y508*Dati!$R$6)+(Z508*Dati!$U$5+AA508*Dati!$T$5+AB508*Dati!$S$5+AC508*Dati!$R$5)+(AD508*Dati!$U$4+AE508*Dati!$T$4+AF508*Dati!$S$4+AG508*Dati!$R$4)+(AH508*Dati!$U$3+AI508*Dati!$T$3+AJ508*Dati!$S$3+AK508*Dati!$R$3)</f>
        <v>91380</v>
      </c>
      <c r="AN508" s="34">
        <f t="shared" si="299"/>
        <v>1</v>
      </c>
      <c r="AO508" s="34">
        <f t="shared" si="300"/>
        <v>0</v>
      </c>
      <c r="AP508" s="34">
        <f t="shared" si="301"/>
        <v>0</v>
      </c>
      <c r="AQ508" s="34">
        <f t="shared" si="302"/>
        <v>0</v>
      </c>
      <c r="AR508" s="6">
        <f>AN508*Dati!$B$21+AO508*Dati!$B$22+AP508*Dati!$B$23+AQ508*Dati!$B$24</f>
        <v>2000</v>
      </c>
    </row>
    <row r="509" spans="1:44" x14ac:dyDescent="0.25">
      <c r="A509" s="49"/>
      <c r="B509" s="11">
        <f t="shared" si="314"/>
        <v>507</v>
      </c>
      <c r="C509" s="3">
        <f t="shared" si="315"/>
        <v>12190042.166666785</v>
      </c>
      <c r="D509" s="3">
        <f t="shared" si="316"/>
        <v>41380</v>
      </c>
      <c r="E509" s="3">
        <f>IF(D509&gt;0,(IF(D509&lt;Dati!$B$46,D509*Dati!$B$47,Dati!$B$46*Dati!$B$47)+IF(IF(D509-Dati!$B$46&gt;0,D509-Dati!$B$46,0)&lt;(Dati!$C$46-Dati!$B$46),IF(D509-Dati!$B$46&gt;0,D509-Dati!$B$46,0)*Dati!$C$47,(Dati!$C$46-Dati!$B$46)*Dati!$C$47)+IF(IF(D509-Dati!$C$46&gt;0,D509-Dati!$C$46,0)&lt;(Dati!$D$46-Dati!$C$46),IF(D509-Dati!$C$46&gt;0,D509-Dati!$C$46,0)*Dati!$D$47,(Dati!$D$46-Dati!$C$46)*Dati!$D$47)+IF(IF(D509-Dati!$D$46&gt;0,D509-Dati!$D$46,0)&lt;(Dati!$E$46-Dati!$D$46),IF(D509-Dati!$D$46&gt;0,D509-Dati!$D$46,0)*Dati!$E$47,(Dati!$E$46-Dati!$D$46)*Dati!$E$47)+IF(D509-Dati!$E$46&gt;0,D509-Dati!$E$46,0)*Dati!$F$47),0)</f>
        <v>17224.233333333334</v>
      </c>
      <c r="F509" s="3">
        <f t="shared" si="309"/>
        <v>24155.766666666666</v>
      </c>
      <c r="G509" s="39">
        <f t="shared" ref="G509:J509" si="434">G508</f>
        <v>1</v>
      </c>
      <c r="H509" s="39">
        <f t="shared" si="434"/>
        <v>0</v>
      </c>
      <c r="I509" s="39">
        <f t="shared" si="434"/>
        <v>0</v>
      </c>
      <c r="J509" s="39">
        <f t="shared" si="434"/>
        <v>0</v>
      </c>
      <c r="K509" s="37">
        <f>G509*Dati!$F$9+H509*Dati!$F$10+I509*Dati!$F$11+Simulazione!J509*Dati!$F$12</f>
        <v>450</v>
      </c>
      <c r="L509" s="37">
        <f>G509*Dati!$H$9+H509*Dati!$H$10+I509*Dati!$H$11+Simulazione!J509*Dati!$H$12</f>
        <v>1</v>
      </c>
      <c r="M509" s="9">
        <f>G509*Dati!$E$9+H509*Dati!$E$10+I509*Dati!$E$11+Simulazione!J509*Dati!$E$12</f>
        <v>8000</v>
      </c>
      <c r="N509" s="9">
        <f>IF(G509-G508=0,0,(G509-G508)*Dati!$J$9)+IF(H509-H508=0,0,(H509-H508)*Dati!$J$10)+IF(I509-I508=0,0,(I509-I508)*Dati!$J$11)+IF(J509-J508=0,0,(J509-J508)*Dati!$J$12)</f>
        <v>0</v>
      </c>
      <c r="O509" s="34">
        <f t="shared" ref="O509:R509" si="435">O508</f>
        <v>0</v>
      </c>
      <c r="P509" s="34">
        <f t="shared" si="435"/>
        <v>0</v>
      </c>
      <c r="Q509" s="34">
        <f t="shared" si="435"/>
        <v>0</v>
      </c>
      <c r="R509" s="34">
        <f t="shared" si="435"/>
        <v>1</v>
      </c>
      <c r="S509" s="40">
        <f t="shared" si="312"/>
        <v>1</v>
      </c>
      <c r="T509" s="43">
        <f t="shared" si="313"/>
        <v>1</v>
      </c>
      <c r="U509" s="3">
        <f>O509*Dati!$B$3+Simulazione!P509*Dati!$B$4+Simulazione!Q509*Dati!$B$5+Simulazione!R509*Dati!$B$6</f>
        <v>40000</v>
      </c>
      <c r="V509" s="35">
        <f>IF(R509*Dati!$Q$6&lt;K509,R509*Dati!$Q$6,K509)</f>
        <v>108</v>
      </c>
      <c r="W509" s="35">
        <f>IF(R509*Dati!$P$6+SUM(V509:V509)&lt;K509,R509*Dati!$P$6,K509-SUM(V509:V509))</f>
        <v>132</v>
      </c>
      <c r="X509" s="35">
        <f>IF(R509*Dati!$O$6+SUM(V509:W509)&lt;K509,R509*Dati!$O$6,K509-SUM(V509:W509))</f>
        <v>0</v>
      </c>
      <c r="Y509" s="35">
        <f>IF(R509*Dati!$N$6+SUM(V509:X509)&lt;K509,R509*Dati!$N$6,K509-SUM(V509:X509))</f>
        <v>0</v>
      </c>
      <c r="Z509" s="35">
        <f>IF($Q509*Dati!$Q$5+SUM(V509:Y509)&lt;$K509,$Q509*Dati!$Q$5,$K509-SUM(V509:Y509))</f>
        <v>0</v>
      </c>
      <c r="AA509" s="35">
        <f>IF($Q509*Dati!$P$5+SUM(V509:Z509)&lt;$K509,$Q509*Dati!$P$5,$K509-SUM(V509:Z509))</f>
        <v>0</v>
      </c>
      <c r="AB509" s="35">
        <f>IF($Q509*Dati!$O$5+SUM(V509:AA509)&lt;$K509,$Q509*Dati!$O$5,$K509-SUM(V509:AA509))</f>
        <v>0</v>
      </c>
      <c r="AC509" s="35">
        <f>IF($Q509*Dati!$N$5+SUM(V509:AB509)&lt;$K509,$Q509*Dati!$N$5,$K509-SUM(V509:AB509))</f>
        <v>0</v>
      </c>
      <c r="AD509" s="35">
        <f>IF($P509*Dati!$Q$4+SUM(V509:AC509)&lt;$K509,$P509*Dati!$Q$4,$K509-SUM(V509:AC509))</f>
        <v>0</v>
      </c>
      <c r="AE509" s="35">
        <f>IF($P509*Dati!$P$4+SUM(V509:AD509)&lt;$K509,$P509*Dati!$P$4,$K509-SUM(V509:AD509))</f>
        <v>0</v>
      </c>
      <c r="AF509" s="35">
        <f>IF($P509*Dati!$O$4+SUM(V509:AE509)&lt;$K509,$P509*Dati!$O$4,$K509-SUM(V509:AE509))</f>
        <v>0</v>
      </c>
      <c r="AG509" s="35">
        <f>IF($P509*Dati!$N$4+SUM(V509:AF509)&lt;$K509,$P509*Dati!$N$4,$K509-SUM(V509:AF509))</f>
        <v>0</v>
      </c>
      <c r="AH509" s="35">
        <f>IF($O509*Dati!$Q$3+SUM(V509:AG509)&lt;$K509,$O509*Dati!$Q$3,$K509-SUM(V509:AG509))</f>
        <v>0</v>
      </c>
      <c r="AI509" s="35">
        <f>IF($O509*Dati!$P$3+SUM(V509:AH509)&lt;$K509,$O509*Dati!$P$3,$K509-SUM(V509:AH509))</f>
        <v>0</v>
      </c>
      <c r="AJ509" s="35">
        <f>IF($O509*Dati!$O$3+SUM(V509:AI509)&lt;$K509,$O509*Dati!$O$3,$K509-SUM(V509:AI509))</f>
        <v>0</v>
      </c>
      <c r="AK509" s="35">
        <f>IF($O509*Dati!$N$3+SUM(V509:AJ509)&lt;$K509,$O509*Dati!$N$3,$K509-SUM(V509:AJ509))</f>
        <v>0</v>
      </c>
      <c r="AL509" s="35">
        <f t="shared" si="298"/>
        <v>240</v>
      </c>
      <c r="AM509" s="3">
        <f>(V509*Dati!$U$6+W509*Dati!$T$6+X509*Dati!$S$6+Y509*Dati!$R$6)+(Z509*Dati!$U$5+AA509*Dati!$T$5+AB509*Dati!$S$5+AC509*Dati!$R$5)+(AD509*Dati!$U$4+AE509*Dati!$T$4+AF509*Dati!$S$4+AG509*Dati!$R$4)+(AH509*Dati!$U$3+AI509*Dati!$T$3+AJ509*Dati!$S$3+AK509*Dati!$R$3)</f>
        <v>91380</v>
      </c>
      <c r="AN509" s="34">
        <f t="shared" si="299"/>
        <v>1</v>
      </c>
      <c r="AO509" s="34">
        <f t="shared" si="300"/>
        <v>0</v>
      </c>
      <c r="AP509" s="34">
        <f t="shared" si="301"/>
        <v>0</v>
      </c>
      <c r="AQ509" s="34">
        <f t="shared" si="302"/>
        <v>0</v>
      </c>
      <c r="AR509" s="6">
        <f>AN509*Dati!$B$21+AO509*Dati!$B$22+AP509*Dati!$B$23+AQ509*Dati!$B$24</f>
        <v>2000</v>
      </c>
    </row>
    <row r="510" spans="1:44" x14ac:dyDescent="0.25">
      <c r="A510" s="49"/>
      <c r="B510" s="11">
        <f t="shared" si="314"/>
        <v>508</v>
      </c>
      <c r="C510" s="3">
        <f t="shared" si="315"/>
        <v>12214197.933333453</v>
      </c>
      <c r="D510" s="3">
        <f t="shared" si="316"/>
        <v>41380</v>
      </c>
      <c r="E510" s="3">
        <f>IF(D510&gt;0,(IF(D510&lt;Dati!$B$46,D510*Dati!$B$47,Dati!$B$46*Dati!$B$47)+IF(IF(D510-Dati!$B$46&gt;0,D510-Dati!$B$46,0)&lt;(Dati!$C$46-Dati!$B$46),IF(D510-Dati!$B$46&gt;0,D510-Dati!$B$46,0)*Dati!$C$47,(Dati!$C$46-Dati!$B$46)*Dati!$C$47)+IF(IF(D510-Dati!$C$46&gt;0,D510-Dati!$C$46,0)&lt;(Dati!$D$46-Dati!$C$46),IF(D510-Dati!$C$46&gt;0,D510-Dati!$C$46,0)*Dati!$D$47,(Dati!$D$46-Dati!$C$46)*Dati!$D$47)+IF(IF(D510-Dati!$D$46&gt;0,D510-Dati!$D$46,0)&lt;(Dati!$E$46-Dati!$D$46),IF(D510-Dati!$D$46&gt;0,D510-Dati!$D$46,0)*Dati!$E$47,(Dati!$E$46-Dati!$D$46)*Dati!$E$47)+IF(D510-Dati!$E$46&gt;0,D510-Dati!$E$46,0)*Dati!$F$47),0)</f>
        <v>17224.233333333334</v>
      </c>
      <c r="F510" s="3">
        <f t="shared" si="309"/>
        <v>24155.766666666666</v>
      </c>
      <c r="G510" s="39">
        <f t="shared" ref="G510:J510" si="436">G509</f>
        <v>1</v>
      </c>
      <c r="H510" s="39">
        <f t="shared" si="436"/>
        <v>0</v>
      </c>
      <c r="I510" s="39">
        <f t="shared" si="436"/>
        <v>0</v>
      </c>
      <c r="J510" s="39">
        <f t="shared" si="436"/>
        <v>0</v>
      </c>
      <c r="K510" s="37">
        <f>G510*Dati!$F$9+H510*Dati!$F$10+I510*Dati!$F$11+Simulazione!J510*Dati!$F$12</f>
        <v>450</v>
      </c>
      <c r="L510" s="37">
        <f>G510*Dati!$H$9+H510*Dati!$H$10+I510*Dati!$H$11+Simulazione!J510*Dati!$H$12</f>
        <v>1</v>
      </c>
      <c r="M510" s="9">
        <f>G510*Dati!$E$9+H510*Dati!$E$10+I510*Dati!$E$11+Simulazione!J510*Dati!$E$12</f>
        <v>8000</v>
      </c>
      <c r="N510" s="9">
        <f>IF(G510-G509=0,0,(G510-G509)*Dati!$J$9)+IF(H510-H509=0,0,(H510-H509)*Dati!$J$10)+IF(I510-I509=0,0,(I510-I509)*Dati!$J$11)+IF(J510-J509=0,0,(J510-J509)*Dati!$J$12)</f>
        <v>0</v>
      </c>
      <c r="O510" s="34">
        <f t="shared" ref="O510:R510" si="437">O509</f>
        <v>0</v>
      </c>
      <c r="P510" s="34">
        <f t="shared" si="437"/>
        <v>0</v>
      </c>
      <c r="Q510" s="34">
        <f t="shared" si="437"/>
        <v>0</v>
      </c>
      <c r="R510" s="34">
        <f t="shared" si="437"/>
        <v>1</v>
      </c>
      <c r="S510" s="40">
        <f t="shared" si="312"/>
        <v>1</v>
      </c>
      <c r="T510" s="43">
        <f t="shared" si="313"/>
        <v>1</v>
      </c>
      <c r="U510" s="3">
        <f>O510*Dati!$B$3+Simulazione!P510*Dati!$B$4+Simulazione!Q510*Dati!$B$5+Simulazione!R510*Dati!$B$6</f>
        <v>40000</v>
      </c>
      <c r="V510" s="35">
        <f>IF(R510*Dati!$Q$6&lt;K510,R510*Dati!$Q$6,K510)</f>
        <v>108</v>
      </c>
      <c r="W510" s="35">
        <f>IF(R510*Dati!$P$6+SUM(V510:V510)&lt;K510,R510*Dati!$P$6,K510-SUM(V510:V510))</f>
        <v>132</v>
      </c>
      <c r="X510" s="35">
        <f>IF(R510*Dati!$O$6+SUM(V510:W510)&lt;K510,R510*Dati!$O$6,K510-SUM(V510:W510))</f>
        <v>0</v>
      </c>
      <c r="Y510" s="35">
        <f>IF(R510*Dati!$N$6+SUM(V510:X510)&lt;K510,R510*Dati!$N$6,K510-SUM(V510:X510))</f>
        <v>0</v>
      </c>
      <c r="Z510" s="35">
        <f>IF($Q510*Dati!$Q$5+SUM(V510:Y510)&lt;$K510,$Q510*Dati!$Q$5,$K510-SUM(V510:Y510))</f>
        <v>0</v>
      </c>
      <c r="AA510" s="35">
        <f>IF($Q510*Dati!$P$5+SUM(V510:Z510)&lt;$K510,$Q510*Dati!$P$5,$K510-SUM(V510:Z510))</f>
        <v>0</v>
      </c>
      <c r="AB510" s="35">
        <f>IF($Q510*Dati!$O$5+SUM(V510:AA510)&lt;$K510,$Q510*Dati!$O$5,$K510-SUM(V510:AA510))</f>
        <v>0</v>
      </c>
      <c r="AC510" s="35">
        <f>IF($Q510*Dati!$N$5+SUM(V510:AB510)&lt;$K510,$Q510*Dati!$N$5,$K510-SUM(V510:AB510))</f>
        <v>0</v>
      </c>
      <c r="AD510" s="35">
        <f>IF($P510*Dati!$Q$4+SUM(V510:AC510)&lt;$K510,$P510*Dati!$Q$4,$K510-SUM(V510:AC510))</f>
        <v>0</v>
      </c>
      <c r="AE510" s="35">
        <f>IF($P510*Dati!$P$4+SUM(V510:AD510)&lt;$K510,$P510*Dati!$P$4,$K510-SUM(V510:AD510))</f>
        <v>0</v>
      </c>
      <c r="AF510" s="35">
        <f>IF($P510*Dati!$O$4+SUM(V510:AE510)&lt;$K510,$P510*Dati!$O$4,$K510-SUM(V510:AE510))</f>
        <v>0</v>
      </c>
      <c r="AG510" s="35">
        <f>IF($P510*Dati!$N$4+SUM(V510:AF510)&lt;$K510,$P510*Dati!$N$4,$K510-SUM(V510:AF510))</f>
        <v>0</v>
      </c>
      <c r="AH510" s="35">
        <f>IF($O510*Dati!$Q$3+SUM(V510:AG510)&lt;$K510,$O510*Dati!$Q$3,$K510-SUM(V510:AG510))</f>
        <v>0</v>
      </c>
      <c r="AI510" s="35">
        <f>IF($O510*Dati!$P$3+SUM(V510:AH510)&lt;$K510,$O510*Dati!$P$3,$K510-SUM(V510:AH510))</f>
        <v>0</v>
      </c>
      <c r="AJ510" s="35">
        <f>IF($O510*Dati!$O$3+SUM(V510:AI510)&lt;$K510,$O510*Dati!$O$3,$K510-SUM(V510:AI510))</f>
        <v>0</v>
      </c>
      <c r="AK510" s="35">
        <f>IF($O510*Dati!$N$3+SUM(V510:AJ510)&lt;$K510,$O510*Dati!$N$3,$K510-SUM(V510:AJ510))</f>
        <v>0</v>
      </c>
      <c r="AL510" s="35">
        <f t="shared" si="298"/>
        <v>240</v>
      </c>
      <c r="AM510" s="3">
        <f>(V510*Dati!$U$6+W510*Dati!$T$6+X510*Dati!$S$6+Y510*Dati!$R$6)+(Z510*Dati!$U$5+AA510*Dati!$T$5+AB510*Dati!$S$5+AC510*Dati!$R$5)+(AD510*Dati!$U$4+AE510*Dati!$T$4+AF510*Dati!$S$4+AG510*Dati!$R$4)+(AH510*Dati!$U$3+AI510*Dati!$T$3+AJ510*Dati!$S$3+AK510*Dati!$R$3)</f>
        <v>91380</v>
      </c>
      <c r="AN510" s="34">
        <f t="shared" si="299"/>
        <v>1</v>
      </c>
      <c r="AO510" s="34">
        <f t="shared" si="300"/>
        <v>0</v>
      </c>
      <c r="AP510" s="34">
        <f t="shared" si="301"/>
        <v>0</v>
      </c>
      <c r="AQ510" s="34">
        <f t="shared" si="302"/>
        <v>0</v>
      </c>
      <c r="AR510" s="6">
        <f>AN510*Dati!$B$21+AO510*Dati!$B$22+AP510*Dati!$B$23+AQ510*Dati!$B$24</f>
        <v>2000</v>
      </c>
    </row>
    <row r="511" spans="1:44" x14ac:dyDescent="0.25">
      <c r="A511" s="49"/>
      <c r="B511" s="11">
        <f t="shared" si="314"/>
        <v>509</v>
      </c>
      <c r="C511" s="3">
        <f t="shared" si="315"/>
        <v>12238353.70000012</v>
      </c>
      <c r="D511" s="3">
        <f t="shared" si="316"/>
        <v>41380</v>
      </c>
      <c r="E511" s="3">
        <f>IF(D511&gt;0,(IF(D511&lt;Dati!$B$46,D511*Dati!$B$47,Dati!$B$46*Dati!$B$47)+IF(IF(D511-Dati!$B$46&gt;0,D511-Dati!$B$46,0)&lt;(Dati!$C$46-Dati!$B$46),IF(D511-Dati!$B$46&gt;0,D511-Dati!$B$46,0)*Dati!$C$47,(Dati!$C$46-Dati!$B$46)*Dati!$C$47)+IF(IF(D511-Dati!$C$46&gt;0,D511-Dati!$C$46,0)&lt;(Dati!$D$46-Dati!$C$46),IF(D511-Dati!$C$46&gt;0,D511-Dati!$C$46,0)*Dati!$D$47,(Dati!$D$46-Dati!$C$46)*Dati!$D$47)+IF(IF(D511-Dati!$D$46&gt;0,D511-Dati!$D$46,0)&lt;(Dati!$E$46-Dati!$D$46),IF(D511-Dati!$D$46&gt;0,D511-Dati!$D$46,0)*Dati!$E$47,(Dati!$E$46-Dati!$D$46)*Dati!$E$47)+IF(D511-Dati!$E$46&gt;0,D511-Dati!$E$46,0)*Dati!$F$47),0)</f>
        <v>17224.233333333334</v>
      </c>
      <c r="F511" s="3">
        <f t="shared" si="309"/>
        <v>24155.766666666666</v>
      </c>
      <c r="G511" s="39">
        <f t="shared" ref="G511:J511" si="438">G510</f>
        <v>1</v>
      </c>
      <c r="H511" s="39">
        <f t="shared" si="438"/>
        <v>0</v>
      </c>
      <c r="I511" s="39">
        <f t="shared" si="438"/>
        <v>0</v>
      </c>
      <c r="J511" s="39">
        <f t="shared" si="438"/>
        <v>0</v>
      </c>
      <c r="K511" s="37">
        <f>G511*Dati!$F$9+H511*Dati!$F$10+I511*Dati!$F$11+Simulazione!J511*Dati!$F$12</f>
        <v>450</v>
      </c>
      <c r="L511" s="37">
        <f>G511*Dati!$H$9+H511*Dati!$H$10+I511*Dati!$H$11+Simulazione!J511*Dati!$H$12</f>
        <v>1</v>
      </c>
      <c r="M511" s="9">
        <f>G511*Dati!$E$9+H511*Dati!$E$10+I511*Dati!$E$11+Simulazione!J511*Dati!$E$12</f>
        <v>8000</v>
      </c>
      <c r="N511" s="9">
        <f>IF(G511-G510=0,0,(G511-G510)*Dati!$J$9)+IF(H511-H510=0,0,(H511-H510)*Dati!$J$10)+IF(I511-I510=0,0,(I511-I510)*Dati!$J$11)+IF(J511-J510=0,0,(J511-J510)*Dati!$J$12)</f>
        <v>0</v>
      </c>
      <c r="O511" s="34">
        <f t="shared" ref="O511:R511" si="439">O510</f>
        <v>0</v>
      </c>
      <c r="P511" s="34">
        <f t="shared" si="439"/>
        <v>0</v>
      </c>
      <c r="Q511" s="34">
        <f t="shared" si="439"/>
        <v>0</v>
      </c>
      <c r="R511" s="34">
        <f t="shared" si="439"/>
        <v>1</v>
      </c>
      <c r="S511" s="40">
        <f t="shared" si="312"/>
        <v>1</v>
      </c>
      <c r="T511" s="43">
        <f t="shared" si="313"/>
        <v>1</v>
      </c>
      <c r="U511" s="3">
        <f>O511*Dati!$B$3+Simulazione!P511*Dati!$B$4+Simulazione!Q511*Dati!$B$5+Simulazione!R511*Dati!$B$6</f>
        <v>40000</v>
      </c>
      <c r="V511" s="35">
        <f>IF(R511*Dati!$Q$6&lt;K511,R511*Dati!$Q$6,K511)</f>
        <v>108</v>
      </c>
      <c r="W511" s="35">
        <f>IF(R511*Dati!$P$6+SUM(V511:V511)&lt;K511,R511*Dati!$P$6,K511-SUM(V511:V511))</f>
        <v>132</v>
      </c>
      <c r="X511" s="35">
        <f>IF(R511*Dati!$O$6+SUM(V511:W511)&lt;K511,R511*Dati!$O$6,K511-SUM(V511:W511))</f>
        <v>0</v>
      </c>
      <c r="Y511" s="35">
        <f>IF(R511*Dati!$N$6+SUM(V511:X511)&lt;K511,R511*Dati!$N$6,K511-SUM(V511:X511))</f>
        <v>0</v>
      </c>
      <c r="Z511" s="35">
        <f>IF($Q511*Dati!$Q$5+SUM(V511:Y511)&lt;$K511,$Q511*Dati!$Q$5,$K511-SUM(V511:Y511))</f>
        <v>0</v>
      </c>
      <c r="AA511" s="35">
        <f>IF($Q511*Dati!$P$5+SUM(V511:Z511)&lt;$K511,$Q511*Dati!$P$5,$K511-SUM(V511:Z511))</f>
        <v>0</v>
      </c>
      <c r="AB511" s="35">
        <f>IF($Q511*Dati!$O$5+SUM(V511:AA511)&lt;$K511,$Q511*Dati!$O$5,$K511-SUM(V511:AA511))</f>
        <v>0</v>
      </c>
      <c r="AC511" s="35">
        <f>IF($Q511*Dati!$N$5+SUM(V511:AB511)&lt;$K511,$Q511*Dati!$N$5,$K511-SUM(V511:AB511))</f>
        <v>0</v>
      </c>
      <c r="AD511" s="35">
        <f>IF($P511*Dati!$Q$4+SUM(V511:AC511)&lt;$K511,$P511*Dati!$Q$4,$K511-SUM(V511:AC511))</f>
        <v>0</v>
      </c>
      <c r="AE511" s="35">
        <f>IF($P511*Dati!$P$4+SUM(V511:AD511)&lt;$K511,$P511*Dati!$P$4,$K511-SUM(V511:AD511))</f>
        <v>0</v>
      </c>
      <c r="AF511" s="35">
        <f>IF($P511*Dati!$O$4+SUM(V511:AE511)&lt;$K511,$P511*Dati!$O$4,$K511-SUM(V511:AE511))</f>
        <v>0</v>
      </c>
      <c r="AG511" s="35">
        <f>IF($P511*Dati!$N$4+SUM(V511:AF511)&lt;$K511,$P511*Dati!$N$4,$K511-SUM(V511:AF511))</f>
        <v>0</v>
      </c>
      <c r="AH511" s="35">
        <f>IF($O511*Dati!$Q$3+SUM(V511:AG511)&lt;$K511,$O511*Dati!$Q$3,$K511-SUM(V511:AG511))</f>
        <v>0</v>
      </c>
      <c r="AI511" s="35">
        <f>IF($O511*Dati!$P$3+SUM(V511:AH511)&lt;$K511,$O511*Dati!$P$3,$K511-SUM(V511:AH511))</f>
        <v>0</v>
      </c>
      <c r="AJ511" s="35">
        <f>IF($O511*Dati!$O$3+SUM(V511:AI511)&lt;$K511,$O511*Dati!$O$3,$K511-SUM(V511:AI511))</f>
        <v>0</v>
      </c>
      <c r="AK511" s="35">
        <f>IF($O511*Dati!$N$3+SUM(V511:AJ511)&lt;$K511,$O511*Dati!$N$3,$K511-SUM(V511:AJ511))</f>
        <v>0</v>
      </c>
      <c r="AL511" s="35">
        <f t="shared" si="298"/>
        <v>240</v>
      </c>
      <c r="AM511" s="3">
        <f>(V511*Dati!$U$6+W511*Dati!$T$6+X511*Dati!$S$6+Y511*Dati!$R$6)+(Z511*Dati!$U$5+AA511*Dati!$T$5+AB511*Dati!$S$5+AC511*Dati!$R$5)+(AD511*Dati!$U$4+AE511*Dati!$T$4+AF511*Dati!$S$4+AG511*Dati!$R$4)+(AH511*Dati!$U$3+AI511*Dati!$T$3+AJ511*Dati!$S$3+AK511*Dati!$R$3)</f>
        <v>91380</v>
      </c>
      <c r="AN511" s="34">
        <f t="shared" si="299"/>
        <v>1</v>
      </c>
      <c r="AO511" s="34">
        <f t="shared" si="300"/>
        <v>0</v>
      </c>
      <c r="AP511" s="34">
        <f t="shared" si="301"/>
        <v>0</v>
      </c>
      <c r="AQ511" s="34">
        <f t="shared" si="302"/>
        <v>0</v>
      </c>
      <c r="AR511" s="6">
        <f>AN511*Dati!$B$21+AO511*Dati!$B$22+AP511*Dati!$B$23+AQ511*Dati!$B$24</f>
        <v>2000</v>
      </c>
    </row>
    <row r="512" spans="1:44" x14ac:dyDescent="0.25">
      <c r="A512" s="49"/>
      <c r="B512" s="11">
        <f t="shared" si="314"/>
        <v>510</v>
      </c>
      <c r="C512" s="3">
        <f t="shared" si="315"/>
        <v>12262509.466666788</v>
      </c>
      <c r="D512" s="3">
        <f t="shared" si="316"/>
        <v>41380</v>
      </c>
      <c r="E512" s="3">
        <f>IF(D512&gt;0,(IF(D512&lt;Dati!$B$46,D512*Dati!$B$47,Dati!$B$46*Dati!$B$47)+IF(IF(D512-Dati!$B$46&gt;0,D512-Dati!$B$46,0)&lt;(Dati!$C$46-Dati!$B$46),IF(D512-Dati!$B$46&gt;0,D512-Dati!$B$46,0)*Dati!$C$47,(Dati!$C$46-Dati!$B$46)*Dati!$C$47)+IF(IF(D512-Dati!$C$46&gt;0,D512-Dati!$C$46,0)&lt;(Dati!$D$46-Dati!$C$46),IF(D512-Dati!$C$46&gt;0,D512-Dati!$C$46,0)*Dati!$D$47,(Dati!$D$46-Dati!$C$46)*Dati!$D$47)+IF(IF(D512-Dati!$D$46&gt;0,D512-Dati!$D$46,0)&lt;(Dati!$E$46-Dati!$D$46),IF(D512-Dati!$D$46&gt;0,D512-Dati!$D$46,0)*Dati!$E$47,(Dati!$E$46-Dati!$D$46)*Dati!$E$47)+IF(D512-Dati!$E$46&gt;0,D512-Dati!$E$46,0)*Dati!$F$47),0)</f>
        <v>17224.233333333334</v>
      </c>
      <c r="F512" s="3">
        <f t="shared" si="309"/>
        <v>24155.766666666666</v>
      </c>
      <c r="G512" s="39">
        <f t="shared" ref="G512:J512" si="440">G511</f>
        <v>1</v>
      </c>
      <c r="H512" s="39">
        <f t="shared" si="440"/>
        <v>0</v>
      </c>
      <c r="I512" s="39">
        <f t="shared" si="440"/>
        <v>0</v>
      </c>
      <c r="J512" s="39">
        <f t="shared" si="440"/>
        <v>0</v>
      </c>
      <c r="K512" s="37">
        <f>G512*Dati!$F$9+H512*Dati!$F$10+I512*Dati!$F$11+Simulazione!J512*Dati!$F$12</f>
        <v>450</v>
      </c>
      <c r="L512" s="37">
        <f>G512*Dati!$H$9+H512*Dati!$H$10+I512*Dati!$H$11+Simulazione!J512*Dati!$H$12</f>
        <v>1</v>
      </c>
      <c r="M512" s="9">
        <f>G512*Dati!$E$9+H512*Dati!$E$10+I512*Dati!$E$11+Simulazione!J512*Dati!$E$12</f>
        <v>8000</v>
      </c>
      <c r="N512" s="9">
        <f>IF(G512-G511=0,0,(G512-G511)*Dati!$J$9)+IF(H512-H511=0,0,(H512-H511)*Dati!$J$10)+IF(I512-I511=0,0,(I512-I511)*Dati!$J$11)+IF(J512-J511=0,0,(J512-J511)*Dati!$J$12)</f>
        <v>0</v>
      </c>
      <c r="O512" s="34">
        <f t="shared" ref="O512:R512" si="441">O511</f>
        <v>0</v>
      </c>
      <c r="P512" s="34">
        <f t="shared" si="441"/>
        <v>0</v>
      </c>
      <c r="Q512" s="34">
        <f t="shared" si="441"/>
        <v>0</v>
      </c>
      <c r="R512" s="34">
        <f t="shared" si="441"/>
        <v>1</v>
      </c>
      <c r="S512" s="40">
        <f t="shared" si="312"/>
        <v>1</v>
      </c>
      <c r="T512" s="43">
        <f t="shared" si="313"/>
        <v>1</v>
      </c>
      <c r="U512" s="3">
        <f>O512*Dati!$B$3+Simulazione!P512*Dati!$B$4+Simulazione!Q512*Dati!$B$5+Simulazione!R512*Dati!$B$6</f>
        <v>40000</v>
      </c>
      <c r="V512" s="35">
        <f>IF(R512*Dati!$Q$6&lt;K512,R512*Dati!$Q$6,K512)</f>
        <v>108</v>
      </c>
      <c r="W512" s="35">
        <f>IF(R512*Dati!$P$6+SUM(V512:V512)&lt;K512,R512*Dati!$P$6,K512-SUM(V512:V512))</f>
        <v>132</v>
      </c>
      <c r="X512" s="35">
        <f>IF(R512*Dati!$O$6+SUM(V512:W512)&lt;K512,R512*Dati!$O$6,K512-SUM(V512:W512))</f>
        <v>0</v>
      </c>
      <c r="Y512" s="35">
        <f>IF(R512*Dati!$N$6+SUM(V512:X512)&lt;K512,R512*Dati!$N$6,K512-SUM(V512:X512))</f>
        <v>0</v>
      </c>
      <c r="Z512" s="35">
        <f>IF($Q512*Dati!$Q$5+SUM(V512:Y512)&lt;$K512,$Q512*Dati!$Q$5,$K512-SUM(V512:Y512))</f>
        <v>0</v>
      </c>
      <c r="AA512" s="35">
        <f>IF($Q512*Dati!$P$5+SUM(V512:Z512)&lt;$K512,$Q512*Dati!$P$5,$K512-SUM(V512:Z512))</f>
        <v>0</v>
      </c>
      <c r="AB512" s="35">
        <f>IF($Q512*Dati!$O$5+SUM(V512:AA512)&lt;$K512,$Q512*Dati!$O$5,$K512-SUM(V512:AA512))</f>
        <v>0</v>
      </c>
      <c r="AC512" s="35">
        <f>IF($Q512*Dati!$N$5+SUM(V512:AB512)&lt;$K512,$Q512*Dati!$N$5,$K512-SUM(V512:AB512))</f>
        <v>0</v>
      </c>
      <c r="AD512" s="35">
        <f>IF($P512*Dati!$Q$4+SUM(V512:AC512)&lt;$K512,$P512*Dati!$Q$4,$K512-SUM(V512:AC512))</f>
        <v>0</v>
      </c>
      <c r="AE512" s="35">
        <f>IF($P512*Dati!$P$4+SUM(V512:AD512)&lt;$K512,$P512*Dati!$P$4,$K512-SUM(V512:AD512))</f>
        <v>0</v>
      </c>
      <c r="AF512" s="35">
        <f>IF($P512*Dati!$O$4+SUM(V512:AE512)&lt;$K512,$P512*Dati!$O$4,$K512-SUM(V512:AE512))</f>
        <v>0</v>
      </c>
      <c r="AG512" s="35">
        <f>IF($P512*Dati!$N$4+SUM(V512:AF512)&lt;$K512,$P512*Dati!$N$4,$K512-SUM(V512:AF512))</f>
        <v>0</v>
      </c>
      <c r="AH512" s="35">
        <f>IF($O512*Dati!$Q$3+SUM(V512:AG512)&lt;$K512,$O512*Dati!$Q$3,$K512-SUM(V512:AG512))</f>
        <v>0</v>
      </c>
      <c r="AI512" s="35">
        <f>IF($O512*Dati!$P$3+SUM(V512:AH512)&lt;$K512,$O512*Dati!$P$3,$K512-SUM(V512:AH512))</f>
        <v>0</v>
      </c>
      <c r="AJ512" s="35">
        <f>IF($O512*Dati!$O$3+SUM(V512:AI512)&lt;$K512,$O512*Dati!$O$3,$K512-SUM(V512:AI512))</f>
        <v>0</v>
      </c>
      <c r="AK512" s="35">
        <f>IF($O512*Dati!$N$3+SUM(V512:AJ512)&lt;$K512,$O512*Dati!$N$3,$K512-SUM(V512:AJ512))</f>
        <v>0</v>
      </c>
      <c r="AL512" s="35">
        <f t="shared" ref="AL512:AL542" si="442">SUM(V512:AK512)</f>
        <v>240</v>
      </c>
      <c r="AM512" s="3">
        <f>(V512*Dati!$U$6+W512*Dati!$T$6+X512*Dati!$S$6+Y512*Dati!$R$6)+(Z512*Dati!$U$5+AA512*Dati!$T$5+AB512*Dati!$S$5+AC512*Dati!$R$5)+(AD512*Dati!$U$4+AE512*Dati!$T$4+AF512*Dati!$S$4+AG512*Dati!$R$4)+(AH512*Dati!$U$3+AI512*Dati!$T$3+AJ512*Dati!$S$3+AK512*Dati!$R$3)</f>
        <v>91380</v>
      </c>
      <c r="AN512" s="34">
        <f t="shared" ref="AN512:AN542" si="443">AN511</f>
        <v>1</v>
      </c>
      <c r="AO512" s="34">
        <f t="shared" ref="AO512:AO542" si="444">AO511</f>
        <v>0</v>
      </c>
      <c r="AP512" s="34">
        <f t="shared" ref="AP512:AP542" si="445">AP511</f>
        <v>0</v>
      </c>
      <c r="AQ512" s="34">
        <f t="shared" ref="AQ512:AQ542" si="446">AQ511</f>
        <v>0</v>
      </c>
      <c r="AR512" s="6">
        <f>AN512*Dati!$B$21+AO512*Dati!$B$22+AP512*Dati!$B$23+AQ512*Dati!$B$24</f>
        <v>2000</v>
      </c>
    </row>
    <row r="513" spans="1:44" x14ac:dyDescent="0.25">
      <c r="A513" s="49"/>
      <c r="B513" s="11">
        <f t="shared" si="314"/>
        <v>511</v>
      </c>
      <c r="C513" s="3">
        <f t="shared" si="315"/>
        <v>12286665.233333455</v>
      </c>
      <c r="D513" s="3">
        <f t="shared" si="316"/>
        <v>41380</v>
      </c>
      <c r="E513" s="3">
        <f>IF(D513&gt;0,(IF(D513&lt;Dati!$B$46,D513*Dati!$B$47,Dati!$B$46*Dati!$B$47)+IF(IF(D513-Dati!$B$46&gt;0,D513-Dati!$B$46,0)&lt;(Dati!$C$46-Dati!$B$46),IF(D513-Dati!$B$46&gt;0,D513-Dati!$B$46,0)*Dati!$C$47,(Dati!$C$46-Dati!$B$46)*Dati!$C$47)+IF(IF(D513-Dati!$C$46&gt;0,D513-Dati!$C$46,0)&lt;(Dati!$D$46-Dati!$C$46),IF(D513-Dati!$C$46&gt;0,D513-Dati!$C$46,0)*Dati!$D$47,(Dati!$D$46-Dati!$C$46)*Dati!$D$47)+IF(IF(D513-Dati!$D$46&gt;0,D513-Dati!$D$46,0)&lt;(Dati!$E$46-Dati!$D$46),IF(D513-Dati!$D$46&gt;0,D513-Dati!$D$46,0)*Dati!$E$47,(Dati!$E$46-Dati!$D$46)*Dati!$E$47)+IF(D513-Dati!$E$46&gt;0,D513-Dati!$E$46,0)*Dati!$F$47),0)</f>
        <v>17224.233333333334</v>
      </c>
      <c r="F513" s="3">
        <f t="shared" si="309"/>
        <v>24155.766666666666</v>
      </c>
      <c r="G513" s="39">
        <f t="shared" ref="G513:J513" si="447">G512</f>
        <v>1</v>
      </c>
      <c r="H513" s="39">
        <f t="shared" si="447"/>
        <v>0</v>
      </c>
      <c r="I513" s="39">
        <f t="shared" si="447"/>
        <v>0</v>
      </c>
      <c r="J513" s="39">
        <f t="shared" si="447"/>
        <v>0</v>
      </c>
      <c r="K513" s="37">
        <f>G513*Dati!$F$9+H513*Dati!$F$10+I513*Dati!$F$11+Simulazione!J513*Dati!$F$12</f>
        <v>450</v>
      </c>
      <c r="L513" s="37">
        <f>G513*Dati!$H$9+H513*Dati!$H$10+I513*Dati!$H$11+Simulazione!J513*Dati!$H$12</f>
        <v>1</v>
      </c>
      <c r="M513" s="9">
        <f>G513*Dati!$E$9+H513*Dati!$E$10+I513*Dati!$E$11+Simulazione!J513*Dati!$E$12</f>
        <v>8000</v>
      </c>
      <c r="N513" s="9">
        <f>IF(G513-G512=0,0,(G513-G512)*Dati!$J$9)+IF(H513-H512=0,0,(H513-H512)*Dati!$J$10)+IF(I513-I512=0,0,(I513-I512)*Dati!$J$11)+IF(J513-J512=0,0,(J513-J512)*Dati!$J$12)</f>
        <v>0</v>
      </c>
      <c r="O513" s="34">
        <f t="shared" ref="O513:R513" si="448">O512</f>
        <v>0</v>
      </c>
      <c r="P513" s="34">
        <f t="shared" si="448"/>
        <v>0</v>
      </c>
      <c r="Q513" s="34">
        <f t="shared" si="448"/>
        <v>0</v>
      </c>
      <c r="R513" s="34">
        <f t="shared" si="448"/>
        <v>1</v>
      </c>
      <c r="S513" s="40">
        <f t="shared" si="312"/>
        <v>1</v>
      </c>
      <c r="T513" s="43">
        <f t="shared" si="313"/>
        <v>1</v>
      </c>
      <c r="U513" s="3">
        <f>O513*Dati!$B$3+Simulazione!P513*Dati!$B$4+Simulazione!Q513*Dati!$B$5+Simulazione!R513*Dati!$B$6</f>
        <v>40000</v>
      </c>
      <c r="V513" s="35">
        <f>IF(R513*Dati!$Q$6&lt;K513,R513*Dati!$Q$6,K513)</f>
        <v>108</v>
      </c>
      <c r="W513" s="35">
        <f>IF(R513*Dati!$P$6+SUM(V513:V513)&lt;K513,R513*Dati!$P$6,K513-SUM(V513:V513))</f>
        <v>132</v>
      </c>
      <c r="X513" s="35">
        <f>IF(R513*Dati!$O$6+SUM(V513:W513)&lt;K513,R513*Dati!$O$6,K513-SUM(V513:W513))</f>
        <v>0</v>
      </c>
      <c r="Y513" s="35">
        <f>IF(R513*Dati!$N$6+SUM(V513:X513)&lt;K513,R513*Dati!$N$6,K513-SUM(V513:X513))</f>
        <v>0</v>
      </c>
      <c r="Z513" s="35">
        <f>IF($Q513*Dati!$Q$5+SUM(V513:Y513)&lt;$K513,$Q513*Dati!$Q$5,$K513-SUM(V513:Y513))</f>
        <v>0</v>
      </c>
      <c r="AA513" s="35">
        <f>IF($Q513*Dati!$P$5+SUM(V513:Z513)&lt;$K513,$Q513*Dati!$P$5,$K513-SUM(V513:Z513))</f>
        <v>0</v>
      </c>
      <c r="AB513" s="35">
        <f>IF($Q513*Dati!$O$5+SUM(V513:AA513)&lt;$K513,$Q513*Dati!$O$5,$K513-SUM(V513:AA513))</f>
        <v>0</v>
      </c>
      <c r="AC513" s="35">
        <f>IF($Q513*Dati!$N$5+SUM(V513:AB513)&lt;$K513,$Q513*Dati!$N$5,$K513-SUM(V513:AB513))</f>
        <v>0</v>
      </c>
      <c r="AD513" s="35">
        <f>IF($P513*Dati!$Q$4+SUM(V513:AC513)&lt;$K513,$P513*Dati!$Q$4,$K513-SUM(V513:AC513))</f>
        <v>0</v>
      </c>
      <c r="AE513" s="35">
        <f>IF($P513*Dati!$P$4+SUM(V513:AD513)&lt;$K513,$P513*Dati!$P$4,$K513-SUM(V513:AD513))</f>
        <v>0</v>
      </c>
      <c r="AF513" s="35">
        <f>IF($P513*Dati!$O$4+SUM(V513:AE513)&lt;$K513,$P513*Dati!$O$4,$K513-SUM(V513:AE513))</f>
        <v>0</v>
      </c>
      <c r="AG513" s="35">
        <f>IF($P513*Dati!$N$4+SUM(V513:AF513)&lt;$K513,$P513*Dati!$N$4,$K513-SUM(V513:AF513))</f>
        <v>0</v>
      </c>
      <c r="AH513" s="35">
        <f>IF($O513*Dati!$Q$3+SUM(V513:AG513)&lt;$K513,$O513*Dati!$Q$3,$K513-SUM(V513:AG513))</f>
        <v>0</v>
      </c>
      <c r="AI513" s="35">
        <f>IF($O513*Dati!$P$3+SUM(V513:AH513)&lt;$K513,$O513*Dati!$P$3,$K513-SUM(V513:AH513))</f>
        <v>0</v>
      </c>
      <c r="AJ513" s="35">
        <f>IF($O513*Dati!$O$3+SUM(V513:AI513)&lt;$K513,$O513*Dati!$O$3,$K513-SUM(V513:AI513))</f>
        <v>0</v>
      </c>
      <c r="AK513" s="35">
        <f>IF($O513*Dati!$N$3+SUM(V513:AJ513)&lt;$K513,$O513*Dati!$N$3,$K513-SUM(V513:AJ513))</f>
        <v>0</v>
      </c>
      <c r="AL513" s="35">
        <f t="shared" si="442"/>
        <v>240</v>
      </c>
      <c r="AM513" s="3">
        <f>(V513*Dati!$U$6+W513*Dati!$T$6+X513*Dati!$S$6+Y513*Dati!$R$6)+(Z513*Dati!$U$5+AA513*Dati!$T$5+AB513*Dati!$S$5+AC513*Dati!$R$5)+(AD513*Dati!$U$4+AE513*Dati!$T$4+AF513*Dati!$S$4+AG513*Dati!$R$4)+(AH513*Dati!$U$3+AI513*Dati!$T$3+AJ513*Dati!$S$3+AK513*Dati!$R$3)</f>
        <v>91380</v>
      </c>
      <c r="AN513" s="34">
        <f t="shared" si="443"/>
        <v>1</v>
      </c>
      <c r="AO513" s="34">
        <f t="shared" si="444"/>
        <v>0</v>
      </c>
      <c r="AP513" s="34">
        <f t="shared" si="445"/>
        <v>0</v>
      </c>
      <c r="AQ513" s="34">
        <f t="shared" si="446"/>
        <v>0</v>
      </c>
      <c r="AR513" s="6">
        <f>AN513*Dati!$B$21+AO513*Dati!$B$22+AP513*Dati!$B$23+AQ513*Dati!$B$24</f>
        <v>2000</v>
      </c>
    </row>
    <row r="514" spans="1:44" x14ac:dyDescent="0.25">
      <c r="A514" s="49"/>
      <c r="B514" s="11">
        <f t="shared" si="314"/>
        <v>512</v>
      </c>
      <c r="C514" s="3">
        <f t="shared" si="315"/>
        <v>12310821.000000123</v>
      </c>
      <c r="D514" s="3">
        <f t="shared" si="316"/>
        <v>41380</v>
      </c>
      <c r="E514" s="3">
        <f>IF(D514&gt;0,(IF(D514&lt;Dati!$B$46,D514*Dati!$B$47,Dati!$B$46*Dati!$B$47)+IF(IF(D514-Dati!$B$46&gt;0,D514-Dati!$B$46,0)&lt;(Dati!$C$46-Dati!$B$46),IF(D514-Dati!$B$46&gt;0,D514-Dati!$B$46,0)*Dati!$C$47,(Dati!$C$46-Dati!$B$46)*Dati!$C$47)+IF(IF(D514-Dati!$C$46&gt;0,D514-Dati!$C$46,0)&lt;(Dati!$D$46-Dati!$C$46),IF(D514-Dati!$C$46&gt;0,D514-Dati!$C$46,0)*Dati!$D$47,(Dati!$D$46-Dati!$C$46)*Dati!$D$47)+IF(IF(D514-Dati!$D$46&gt;0,D514-Dati!$D$46,0)&lt;(Dati!$E$46-Dati!$D$46),IF(D514-Dati!$D$46&gt;0,D514-Dati!$D$46,0)*Dati!$E$47,(Dati!$E$46-Dati!$D$46)*Dati!$E$47)+IF(D514-Dati!$E$46&gt;0,D514-Dati!$E$46,0)*Dati!$F$47),0)</f>
        <v>17224.233333333334</v>
      </c>
      <c r="F514" s="3">
        <f t="shared" si="309"/>
        <v>24155.766666666666</v>
      </c>
      <c r="G514" s="39">
        <f t="shared" ref="G514:J514" si="449">G513</f>
        <v>1</v>
      </c>
      <c r="H514" s="39">
        <f t="shared" si="449"/>
        <v>0</v>
      </c>
      <c r="I514" s="39">
        <f t="shared" si="449"/>
        <v>0</v>
      </c>
      <c r="J514" s="39">
        <f t="shared" si="449"/>
        <v>0</v>
      </c>
      <c r="K514" s="37">
        <f>G514*Dati!$F$9+H514*Dati!$F$10+I514*Dati!$F$11+Simulazione!J514*Dati!$F$12</f>
        <v>450</v>
      </c>
      <c r="L514" s="37">
        <f>G514*Dati!$H$9+H514*Dati!$H$10+I514*Dati!$H$11+Simulazione!J514*Dati!$H$12</f>
        <v>1</v>
      </c>
      <c r="M514" s="9">
        <f>G514*Dati!$E$9+H514*Dati!$E$10+I514*Dati!$E$11+Simulazione!J514*Dati!$E$12</f>
        <v>8000</v>
      </c>
      <c r="N514" s="9">
        <f>IF(G514-G513=0,0,(G514-G513)*Dati!$J$9)+IF(H514-H513=0,0,(H514-H513)*Dati!$J$10)+IF(I514-I513=0,0,(I514-I513)*Dati!$J$11)+IF(J514-J513=0,0,(J514-J513)*Dati!$J$12)</f>
        <v>0</v>
      </c>
      <c r="O514" s="34">
        <f t="shared" ref="O514:R514" si="450">O513</f>
        <v>0</v>
      </c>
      <c r="P514" s="34">
        <f t="shared" si="450"/>
        <v>0</v>
      </c>
      <c r="Q514" s="34">
        <f t="shared" si="450"/>
        <v>0</v>
      </c>
      <c r="R514" s="34">
        <f t="shared" si="450"/>
        <v>1</v>
      </c>
      <c r="S514" s="40">
        <f t="shared" si="312"/>
        <v>1</v>
      </c>
      <c r="T514" s="43">
        <f t="shared" si="313"/>
        <v>1</v>
      </c>
      <c r="U514" s="3">
        <f>O514*Dati!$B$3+Simulazione!P514*Dati!$B$4+Simulazione!Q514*Dati!$B$5+Simulazione!R514*Dati!$B$6</f>
        <v>40000</v>
      </c>
      <c r="V514" s="35">
        <f>IF(R514*Dati!$Q$6&lt;K514,R514*Dati!$Q$6,K514)</f>
        <v>108</v>
      </c>
      <c r="W514" s="35">
        <f>IF(R514*Dati!$P$6+SUM(V514:V514)&lt;K514,R514*Dati!$P$6,K514-SUM(V514:V514))</f>
        <v>132</v>
      </c>
      <c r="X514" s="35">
        <f>IF(R514*Dati!$O$6+SUM(V514:W514)&lt;K514,R514*Dati!$O$6,K514-SUM(V514:W514))</f>
        <v>0</v>
      </c>
      <c r="Y514" s="35">
        <f>IF(R514*Dati!$N$6+SUM(V514:X514)&lt;K514,R514*Dati!$N$6,K514-SUM(V514:X514))</f>
        <v>0</v>
      </c>
      <c r="Z514" s="35">
        <f>IF($Q514*Dati!$Q$5+SUM(V514:Y514)&lt;$K514,$Q514*Dati!$Q$5,$K514-SUM(V514:Y514))</f>
        <v>0</v>
      </c>
      <c r="AA514" s="35">
        <f>IF($Q514*Dati!$P$5+SUM(V514:Z514)&lt;$K514,$Q514*Dati!$P$5,$K514-SUM(V514:Z514))</f>
        <v>0</v>
      </c>
      <c r="AB514" s="35">
        <f>IF($Q514*Dati!$O$5+SUM(V514:AA514)&lt;$K514,$Q514*Dati!$O$5,$K514-SUM(V514:AA514))</f>
        <v>0</v>
      </c>
      <c r="AC514" s="35">
        <f>IF($Q514*Dati!$N$5+SUM(V514:AB514)&lt;$K514,$Q514*Dati!$N$5,$K514-SUM(V514:AB514))</f>
        <v>0</v>
      </c>
      <c r="AD514" s="35">
        <f>IF($P514*Dati!$Q$4+SUM(V514:AC514)&lt;$K514,$P514*Dati!$Q$4,$K514-SUM(V514:AC514))</f>
        <v>0</v>
      </c>
      <c r="AE514" s="35">
        <f>IF($P514*Dati!$P$4+SUM(V514:AD514)&lt;$K514,$P514*Dati!$P$4,$K514-SUM(V514:AD514))</f>
        <v>0</v>
      </c>
      <c r="AF514" s="35">
        <f>IF($P514*Dati!$O$4+SUM(V514:AE514)&lt;$K514,$P514*Dati!$O$4,$K514-SUM(V514:AE514))</f>
        <v>0</v>
      </c>
      <c r="AG514" s="35">
        <f>IF($P514*Dati!$N$4+SUM(V514:AF514)&lt;$K514,$P514*Dati!$N$4,$K514-SUM(V514:AF514))</f>
        <v>0</v>
      </c>
      <c r="AH514" s="35">
        <f>IF($O514*Dati!$Q$3+SUM(V514:AG514)&lt;$K514,$O514*Dati!$Q$3,$K514-SUM(V514:AG514))</f>
        <v>0</v>
      </c>
      <c r="AI514" s="35">
        <f>IF($O514*Dati!$P$3+SUM(V514:AH514)&lt;$K514,$O514*Dati!$P$3,$K514-SUM(V514:AH514))</f>
        <v>0</v>
      </c>
      <c r="AJ514" s="35">
        <f>IF($O514*Dati!$O$3+SUM(V514:AI514)&lt;$K514,$O514*Dati!$O$3,$K514-SUM(V514:AI514))</f>
        <v>0</v>
      </c>
      <c r="AK514" s="35">
        <f>IF($O514*Dati!$N$3+SUM(V514:AJ514)&lt;$K514,$O514*Dati!$N$3,$K514-SUM(V514:AJ514))</f>
        <v>0</v>
      </c>
      <c r="AL514" s="35">
        <f t="shared" si="442"/>
        <v>240</v>
      </c>
      <c r="AM514" s="3">
        <f>(V514*Dati!$U$6+W514*Dati!$T$6+X514*Dati!$S$6+Y514*Dati!$R$6)+(Z514*Dati!$U$5+AA514*Dati!$T$5+AB514*Dati!$S$5+AC514*Dati!$R$5)+(AD514*Dati!$U$4+AE514*Dati!$T$4+AF514*Dati!$S$4+AG514*Dati!$R$4)+(AH514*Dati!$U$3+AI514*Dati!$T$3+AJ514*Dati!$S$3+AK514*Dati!$R$3)</f>
        <v>91380</v>
      </c>
      <c r="AN514" s="34">
        <f t="shared" si="443"/>
        <v>1</v>
      </c>
      <c r="AO514" s="34">
        <f t="shared" si="444"/>
        <v>0</v>
      </c>
      <c r="AP514" s="34">
        <f t="shared" si="445"/>
        <v>0</v>
      </c>
      <c r="AQ514" s="34">
        <f t="shared" si="446"/>
        <v>0</v>
      </c>
      <c r="AR514" s="6">
        <f>AN514*Dati!$B$21+AO514*Dati!$B$22+AP514*Dati!$B$23+AQ514*Dati!$B$24</f>
        <v>2000</v>
      </c>
    </row>
    <row r="515" spans="1:44" x14ac:dyDescent="0.25">
      <c r="A515" s="49"/>
      <c r="B515" s="11">
        <f t="shared" si="314"/>
        <v>513</v>
      </c>
      <c r="C515" s="3">
        <f t="shared" si="315"/>
        <v>12334976.76666679</v>
      </c>
      <c r="D515" s="3">
        <f t="shared" si="316"/>
        <v>41380</v>
      </c>
      <c r="E515" s="3">
        <f>IF(D515&gt;0,(IF(D515&lt;Dati!$B$46,D515*Dati!$B$47,Dati!$B$46*Dati!$B$47)+IF(IF(D515-Dati!$B$46&gt;0,D515-Dati!$B$46,0)&lt;(Dati!$C$46-Dati!$B$46),IF(D515-Dati!$B$46&gt;0,D515-Dati!$B$46,0)*Dati!$C$47,(Dati!$C$46-Dati!$B$46)*Dati!$C$47)+IF(IF(D515-Dati!$C$46&gt;0,D515-Dati!$C$46,0)&lt;(Dati!$D$46-Dati!$C$46),IF(D515-Dati!$C$46&gt;0,D515-Dati!$C$46,0)*Dati!$D$47,(Dati!$D$46-Dati!$C$46)*Dati!$D$47)+IF(IF(D515-Dati!$D$46&gt;0,D515-Dati!$D$46,0)&lt;(Dati!$E$46-Dati!$D$46),IF(D515-Dati!$D$46&gt;0,D515-Dati!$D$46,0)*Dati!$E$47,(Dati!$E$46-Dati!$D$46)*Dati!$E$47)+IF(D515-Dati!$E$46&gt;0,D515-Dati!$E$46,0)*Dati!$F$47),0)</f>
        <v>17224.233333333334</v>
      </c>
      <c r="F515" s="3">
        <f t="shared" si="309"/>
        <v>24155.766666666666</v>
      </c>
      <c r="G515" s="39">
        <f t="shared" ref="G515:J515" si="451">G514</f>
        <v>1</v>
      </c>
      <c r="H515" s="39">
        <f t="shared" si="451"/>
        <v>0</v>
      </c>
      <c r="I515" s="39">
        <f t="shared" si="451"/>
        <v>0</v>
      </c>
      <c r="J515" s="39">
        <f t="shared" si="451"/>
        <v>0</v>
      </c>
      <c r="K515" s="37">
        <f>G515*Dati!$F$9+H515*Dati!$F$10+I515*Dati!$F$11+Simulazione!J515*Dati!$F$12</f>
        <v>450</v>
      </c>
      <c r="L515" s="37">
        <f>G515*Dati!$H$9+H515*Dati!$H$10+I515*Dati!$H$11+Simulazione!J515*Dati!$H$12</f>
        <v>1</v>
      </c>
      <c r="M515" s="9">
        <f>G515*Dati!$E$9+H515*Dati!$E$10+I515*Dati!$E$11+Simulazione!J515*Dati!$E$12</f>
        <v>8000</v>
      </c>
      <c r="N515" s="9">
        <f>IF(G515-G514=0,0,(G515-G514)*Dati!$J$9)+IF(H515-H514=0,0,(H515-H514)*Dati!$J$10)+IF(I515-I514=0,0,(I515-I514)*Dati!$J$11)+IF(J515-J514=0,0,(J515-J514)*Dati!$J$12)</f>
        <v>0</v>
      </c>
      <c r="O515" s="34">
        <f t="shared" ref="O515:R515" si="452">O514</f>
        <v>0</v>
      </c>
      <c r="P515" s="34">
        <f t="shared" si="452"/>
        <v>0</v>
      </c>
      <c r="Q515" s="34">
        <f t="shared" si="452"/>
        <v>0</v>
      </c>
      <c r="R515" s="34">
        <f t="shared" si="452"/>
        <v>1</v>
      </c>
      <c r="S515" s="40">
        <f t="shared" si="312"/>
        <v>1</v>
      </c>
      <c r="T515" s="43">
        <f t="shared" si="313"/>
        <v>1</v>
      </c>
      <c r="U515" s="3">
        <f>O515*Dati!$B$3+Simulazione!P515*Dati!$B$4+Simulazione!Q515*Dati!$B$5+Simulazione!R515*Dati!$B$6</f>
        <v>40000</v>
      </c>
      <c r="V515" s="35">
        <f>IF(R515*Dati!$Q$6&lt;K515,R515*Dati!$Q$6,K515)</f>
        <v>108</v>
      </c>
      <c r="W515" s="35">
        <f>IF(R515*Dati!$P$6+SUM(V515:V515)&lt;K515,R515*Dati!$P$6,K515-SUM(V515:V515))</f>
        <v>132</v>
      </c>
      <c r="X515" s="35">
        <f>IF(R515*Dati!$O$6+SUM(V515:W515)&lt;K515,R515*Dati!$O$6,K515-SUM(V515:W515))</f>
        <v>0</v>
      </c>
      <c r="Y515" s="35">
        <f>IF(R515*Dati!$N$6+SUM(V515:X515)&lt;K515,R515*Dati!$N$6,K515-SUM(V515:X515))</f>
        <v>0</v>
      </c>
      <c r="Z515" s="35">
        <f>IF($Q515*Dati!$Q$5+SUM(V515:Y515)&lt;$K515,$Q515*Dati!$Q$5,$K515-SUM(V515:Y515))</f>
        <v>0</v>
      </c>
      <c r="AA515" s="35">
        <f>IF($Q515*Dati!$P$5+SUM(V515:Z515)&lt;$K515,$Q515*Dati!$P$5,$K515-SUM(V515:Z515))</f>
        <v>0</v>
      </c>
      <c r="AB515" s="35">
        <f>IF($Q515*Dati!$O$5+SUM(V515:AA515)&lt;$K515,$Q515*Dati!$O$5,$K515-SUM(V515:AA515))</f>
        <v>0</v>
      </c>
      <c r="AC515" s="35">
        <f>IF($Q515*Dati!$N$5+SUM(V515:AB515)&lt;$K515,$Q515*Dati!$N$5,$K515-SUM(V515:AB515))</f>
        <v>0</v>
      </c>
      <c r="AD515" s="35">
        <f>IF($P515*Dati!$Q$4+SUM(V515:AC515)&lt;$K515,$P515*Dati!$Q$4,$K515-SUM(V515:AC515))</f>
        <v>0</v>
      </c>
      <c r="AE515" s="35">
        <f>IF($P515*Dati!$P$4+SUM(V515:AD515)&lt;$K515,$P515*Dati!$P$4,$K515-SUM(V515:AD515))</f>
        <v>0</v>
      </c>
      <c r="AF515" s="35">
        <f>IF($P515*Dati!$O$4+SUM(V515:AE515)&lt;$K515,$P515*Dati!$O$4,$K515-SUM(V515:AE515))</f>
        <v>0</v>
      </c>
      <c r="AG515" s="35">
        <f>IF($P515*Dati!$N$4+SUM(V515:AF515)&lt;$K515,$P515*Dati!$N$4,$K515-SUM(V515:AF515))</f>
        <v>0</v>
      </c>
      <c r="AH515" s="35">
        <f>IF($O515*Dati!$Q$3+SUM(V515:AG515)&lt;$K515,$O515*Dati!$Q$3,$K515-SUM(V515:AG515))</f>
        <v>0</v>
      </c>
      <c r="AI515" s="35">
        <f>IF($O515*Dati!$P$3+SUM(V515:AH515)&lt;$K515,$O515*Dati!$P$3,$K515-SUM(V515:AH515))</f>
        <v>0</v>
      </c>
      <c r="AJ515" s="35">
        <f>IF($O515*Dati!$O$3+SUM(V515:AI515)&lt;$K515,$O515*Dati!$O$3,$K515-SUM(V515:AI515))</f>
        <v>0</v>
      </c>
      <c r="AK515" s="35">
        <f>IF($O515*Dati!$N$3+SUM(V515:AJ515)&lt;$K515,$O515*Dati!$N$3,$K515-SUM(V515:AJ515))</f>
        <v>0</v>
      </c>
      <c r="AL515" s="35">
        <f t="shared" si="442"/>
        <v>240</v>
      </c>
      <c r="AM515" s="3">
        <f>(V515*Dati!$U$6+W515*Dati!$T$6+X515*Dati!$S$6+Y515*Dati!$R$6)+(Z515*Dati!$U$5+AA515*Dati!$T$5+AB515*Dati!$S$5+AC515*Dati!$R$5)+(AD515*Dati!$U$4+AE515*Dati!$T$4+AF515*Dati!$S$4+AG515*Dati!$R$4)+(AH515*Dati!$U$3+AI515*Dati!$T$3+AJ515*Dati!$S$3+AK515*Dati!$R$3)</f>
        <v>91380</v>
      </c>
      <c r="AN515" s="34">
        <f t="shared" si="443"/>
        <v>1</v>
      </c>
      <c r="AO515" s="34">
        <f t="shared" si="444"/>
        <v>0</v>
      </c>
      <c r="AP515" s="34">
        <f t="shared" si="445"/>
        <v>0</v>
      </c>
      <c r="AQ515" s="34">
        <f t="shared" si="446"/>
        <v>0</v>
      </c>
      <c r="AR515" s="6">
        <f>AN515*Dati!$B$21+AO515*Dati!$B$22+AP515*Dati!$B$23+AQ515*Dati!$B$24</f>
        <v>2000</v>
      </c>
    </row>
    <row r="516" spans="1:44" x14ac:dyDescent="0.25">
      <c r="A516" s="49"/>
      <c r="B516" s="11">
        <f t="shared" si="314"/>
        <v>514</v>
      </c>
      <c r="C516" s="3">
        <f t="shared" si="315"/>
        <v>12359132.533333458</v>
      </c>
      <c r="D516" s="3">
        <f t="shared" si="316"/>
        <v>41380</v>
      </c>
      <c r="E516" s="3">
        <f>IF(D516&gt;0,(IF(D516&lt;Dati!$B$46,D516*Dati!$B$47,Dati!$B$46*Dati!$B$47)+IF(IF(D516-Dati!$B$46&gt;0,D516-Dati!$B$46,0)&lt;(Dati!$C$46-Dati!$B$46),IF(D516-Dati!$B$46&gt;0,D516-Dati!$B$46,0)*Dati!$C$47,(Dati!$C$46-Dati!$B$46)*Dati!$C$47)+IF(IF(D516-Dati!$C$46&gt;0,D516-Dati!$C$46,0)&lt;(Dati!$D$46-Dati!$C$46),IF(D516-Dati!$C$46&gt;0,D516-Dati!$C$46,0)*Dati!$D$47,(Dati!$D$46-Dati!$C$46)*Dati!$D$47)+IF(IF(D516-Dati!$D$46&gt;0,D516-Dati!$D$46,0)&lt;(Dati!$E$46-Dati!$D$46),IF(D516-Dati!$D$46&gt;0,D516-Dati!$D$46,0)*Dati!$E$47,(Dati!$E$46-Dati!$D$46)*Dati!$E$47)+IF(D516-Dati!$E$46&gt;0,D516-Dati!$E$46,0)*Dati!$F$47),0)</f>
        <v>17224.233333333334</v>
      </c>
      <c r="F516" s="3">
        <f t="shared" ref="F516:F542" si="453">D516-E516</f>
        <v>24155.766666666666</v>
      </c>
      <c r="G516" s="39">
        <f t="shared" ref="G516:J516" si="454">G515</f>
        <v>1</v>
      </c>
      <c r="H516" s="39">
        <f t="shared" si="454"/>
        <v>0</v>
      </c>
      <c r="I516" s="39">
        <f t="shared" si="454"/>
        <v>0</v>
      </c>
      <c r="J516" s="39">
        <f t="shared" si="454"/>
        <v>0</v>
      </c>
      <c r="K516" s="37">
        <f>G516*Dati!$F$9+H516*Dati!$F$10+I516*Dati!$F$11+Simulazione!J516*Dati!$F$12</f>
        <v>450</v>
      </c>
      <c r="L516" s="37">
        <f>G516*Dati!$H$9+H516*Dati!$H$10+I516*Dati!$H$11+Simulazione!J516*Dati!$H$12</f>
        <v>1</v>
      </c>
      <c r="M516" s="9">
        <f>G516*Dati!$E$9+H516*Dati!$E$10+I516*Dati!$E$11+Simulazione!J516*Dati!$E$12</f>
        <v>8000</v>
      </c>
      <c r="N516" s="9">
        <f>IF(G516-G515=0,0,(G516-G515)*Dati!$J$9)+IF(H516-H515=0,0,(H516-H515)*Dati!$J$10)+IF(I516-I515=0,0,(I516-I515)*Dati!$J$11)+IF(J516-J515=0,0,(J516-J515)*Dati!$J$12)</f>
        <v>0</v>
      </c>
      <c r="O516" s="34">
        <f t="shared" ref="O516:R516" si="455">O515</f>
        <v>0</v>
      </c>
      <c r="P516" s="34">
        <f t="shared" si="455"/>
        <v>0</v>
      </c>
      <c r="Q516" s="34">
        <f t="shared" si="455"/>
        <v>0</v>
      </c>
      <c r="R516" s="34">
        <f t="shared" si="455"/>
        <v>1</v>
      </c>
      <c r="S516" s="40">
        <f t="shared" ref="S516:S542" si="456">IF(SUM(O516:R516)&lt;=L516,SUM(O516:R516),"NO")</f>
        <v>1</v>
      </c>
      <c r="T516" s="43">
        <f t="shared" ref="T516:T542" si="457">IF(S516="NO",1,SUM(O516:R516)/L516)</f>
        <v>1</v>
      </c>
      <c r="U516" s="3">
        <f>O516*Dati!$B$3+Simulazione!P516*Dati!$B$4+Simulazione!Q516*Dati!$B$5+Simulazione!R516*Dati!$B$6</f>
        <v>40000</v>
      </c>
      <c r="V516" s="35">
        <f>IF(R516*Dati!$Q$6&lt;K516,R516*Dati!$Q$6,K516)</f>
        <v>108</v>
      </c>
      <c r="W516" s="35">
        <f>IF(R516*Dati!$P$6+SUM(V516:V516)&lt;K516,R516*Dati!$P$6,K516-SUM(V516:V516))</f>
        <v>132</v>
      </c>
      <c r="X516" s="35">
        <f>IF(R516*Dati!$O$6+SUM(V516:W516)&lt;K516,R516*Dati!$O$6,K516-SUM(V516:W516))</f>
        <v>0</v>
      </c>
      <c r="Y516" s="35">
        <f>IF(R516*Dati!$N$6+SUM(V516:X516)&lt;K516,R516*Dati!$N$6,K516-SUM(V516:X516))</f>
        <v>0</v>
      </c>
      <c r="Z516" s="35">
        <f>IF($Q516*Dati!$Q$5+SUM(V516:Y516)&lt;$K516,$Q516*Dati!$Q$5,$K516-SUM(V516:Y516))</f>
        <v>0</v>
      </c>
      <c r="AA516" s="35">
        <f>IF($Q516*Dati!$P$5+SUM(V516:Z516)&lt;$K516,$Q516*Dati!$P$5,$K516-SUM(V516:Z516))</f>
        <v>0</v>
      </c>
      <c r="AB516" s="35">
        <f>IF($Q516*Dati!$O$5+SUM(V516:AA516)&lt;$K516,$Q516*Dati!$O$5,$K516-SUM(V516:AA516))</f>
        <v>0</v>
      </c>
      <c r="AC516" s="35">
        <f>IF($Q516*Dati!$N$5+SUM(V516:AB516)&lt;$K516,$Q516*Dati!$N$5,$K516-SUM(V516:AB516))</f>
        <v>0</v>
      </c>
      <c r="AD516" s="35">
        <f>IF($P516*Dati!$Q$4+SUM(V516:AC516)&lt;$K516,$P516*Dati!$Q$4,$K516-SUM(V516:AC516))</f>
        <v>0</v>
      </c>
      <c r="AE516" s="35">
        <f>IF($P516*Dati!$P$4+SUM(V516:AD516)&lt;$K516,$P516*Dati!$P$4,$K516-SUM(V516:AD516))</f>
        <v>0</v>
      </c>
      <c r="AF516" s="35">
        <f>IF($P516*Dati!$O$4+SUM(V516:AE516)&lt;$K516,$P516*Dati!$O$4,$K516-SUM(V516:AE516))</f>
        <v>0</v>
      </c>
      <c r="AG516" s="35">
        <f>IF($P516*Dati!$N$4+SUM(V516:AF516)&lt;$K516,$P516*Dati!$N$4,$K516-SUM(V516:AF516))</f>
        <v>0</v>
      </c>
      <c r="AH516" s="35">
        <f>IF($O516*Dati!$Q$3+SUM(V516:AG516)&lt;$K516,$O516*Dati!$Q$3,$K516-SUM(V516:AG516))</f>
        <v>0</v>
      </c>
      <c r="AI516" s="35">
        <f>IF($O516*Dati!$P$3+SUM(V516:AH516)&lt;$K516,$O516*Dati!$P$3,$K516-SUM(V516:AH516))</f>
        <v>0</v>
      </c>
      <c r="AJ516" s="35">
        <f>IF($O516*Dati!$O$3+SUM(V516:AI516)&lt;$K516,$O516*Dati!$O$3,$K516-SUM(V516:AI516))</f>
        <v>0</v>
      </c>
      <c r="AK516" s="35">
        <f>IF($O516*Dati!$N$3+SUM(V516:AJ516)&lt;$K516,$O516*Dati!$N$3,$K516-SUM(V516:AJ516))</f>
        <v>0</v>
      </c>
      <c r="AL516" s="35">
        <f t="shared" si="442"/>
        <v>240</v>
      </c>
      <c r="AM516" s="3">
        <f>(V516*Dati!$U$6+W516*Dati!$T$6+X516*Dati!$S$6+Y516*Dati!$R$6)+(Z516*Dati!$U$5+AA516*Dati!$T$5+AB516*Dati!$S$5+AC516*Dati!$R$5)+(AD516*Dati!$U$4+AE516*Dati!$T$4+AF516*Dati!$S$4+AG516*Dati!$R$4)+(AH516*Dati!$U$3+AI516*Dati!$T$3+AJ516*Dati!$S$3+AK516*Dati!$R$3)</f>
        <v>91380</v>
      </c>
      <c r="AN516" s="34">
        <f t="shared" si="443"/>
        <v>1</v>
      </c>
      <c r="AO516" s="34">
        <f t="shared" si="444"/>
        <v>0</v>
      </c>
      <c r="AP516" s="34">
        <f t="shared" si="445"/>
        <v>0</v>
      </c>
      <c r="AQ516" s="34">
        <f t="shared" si="446"/>
        <v>0</v>
      </c>
      <c r="AR516" s="6">
        <f>AN516*Dati!$B$21+AO516*Dati!$B$22+AP516*Dati!$B$23+AQ516*Dati!$B$24</f>
        <v>2000</v>
      </c>
    </row>
    <row r="517" spans="1:44" x14ac:dyDescent="0.25">
      <c r="A517" s="49"/>
      <c r="B517" s="11">
        <f t="shared" ref="B517:B542" si="458">B516+1</f>
        <v>515</v>
      </c>
      <c r="C517" s="3">
        <f t="shared" ref="C517:C542" si="459">IF(C516+F516&gt;-500000,C516+F516,"FALLITO")</f>
        <v>12383288.300000126</v>
      </c>
      <c r="D517" s="3">
        <f t="shared" ref="D517:D542" si="460">+AM517-M517-U517-AR517-N517</f>
        <v>41380</v>
      </c>
      <c r="E517" s="3">
        <f>IF(D517&gt;0,(IF(D517&lt;Dati!$B$46,D517*Dati!$B$47,Dati!$B$46*Dati!$B$47)+IF(IF(D517-Dati!$B$46&gt;0,D517-Dati!$B$46,0)&lt;(Dati!$C$46-Dati!$B$46),IF(D517-Dati!$B$46&gt;0,D517-Dati!$B$46,0)*Dati!$C$47,(Dati!$C$46-Dati!$B$46)*Dati!$C$47)+IF(IF(D517-Dati!$C$46&gt;0,D517-Dati!$C$46,0)&lt;(Dati!$D$46-Dati!$C$46),IF(D517-Dati!$C$46&gt;0,D517-Dati!$C$46,0)*Dati!$D$47,(Dati!$D$46-Dati!$C$46)*Dati!$D$47)+IF(IF(D517-Dati!$D$46&gt;0,D517-Dati!$D$46,0)&lt;(Dati!$E$46-Dati!$D$46),IF(D517-Dati!$D$46&gt;0,D517-Dati!$D$46,0)*Dati!$E$47,(Dati!$E$46-Dati!$D$46)*Dati!$E$47)+IF(D517-Dati!$E$46&gt;0,D517-Dati!$E$46,0)*Dati!$F$47),0)</f>
        <v>17224.233333333334</v>
      </c>
      <c r="F517" s="3">
        <f t="shared" si="453"/>
        <v>24155.766666666666</v>
      </c>
      <c r="G517" s="39">
        <f t="shared" ref="G517:J517" si="461">G516</f>
        <v>1</v>
      </c>
      <c r="H517" s="39">
        <f t="shared" si="461"/>
        <v>0</v>
      </c>
      <c r="I517" s="39">
        <f t="shared" si="461"/>
        <v>0</v>
      </c>
      <c r="J517" s="39">
        <f t="shared" si="461"/>
        <v>0</v>
      </c>
      <c r="K517" s="37">
        <f>G517*Dati!$F$9+H517*Dati!$F$10+I517*Dati!$F$11+Simulazione!J517*Dati!$F$12</f>
        <v>450</v>
      </c>
      <c r="L517" s="37">
        <f>G517*Dati!$H$9+H517*Dati!$H$10+I517*Dati!$H$11+Simulazione!J517*Dati!$H$12</f>
        <v>1</v>
      </c>
      <c r="M517" s="9">
        <f>G517*Dati!$E$9+H517*Dati!$E$10+I517*Dati!$E$11+Simulazione!J517*Dati!$E$12</f>
        <v>8000</v>
      </c>
      <c r="N517" s="9">
        <f>IF(G517-G516=0,0,(G517-G516)*Dati!$J$9)+IF(H517-H516=0,0,(H517-H516)*Dati!$J$10)+IF(I517-I516=0,0,(I517-I516)*Dati!$J$11)+IF(J517-J516=0,0,(J517-J516)*Dati!$J$12)</f>
        <v>0</v>
      </c>
      <c r="O517" s="34">
        <f t="shared" ref="O517:R517" si="462">O516</f>
        <v>0</v>
      </c>
      <c r="P517" s="34">
        <f t="shared" si="462"/>
        <v>0</v>
      </c>
      <c r="Q517" s="34">
        <f t="shared" si="462"/>
        <v>0</v>
      </c>
      <c r="R517" s="34">
        <f t="shared" si="462"/>
        <v>1</v>
      </c>
      <c r="S517" s="40">
        <f t="shared" si="456"/>
        <v>1</v>
      </c>
      <c r="T517" s="43">
        <f t="shared" si="457"/>
        <v>1</v>
      </c>
      <c r="U517" s="3">
        <f>O517*Dati!$B$3+Simulazione!P517*Dati!$B$4+Simulazione!Q517*Dati!$B$5+Simulazione!R517*Dati!$B$6</f>
        <v>40000</v>
      </c>
      <c r="V517" s="35">
        <f>IF(R517*Dati!$Q$6&lt;K517,R517*Dati!$Q$6,K517)</f>
        <v>108</v>
      </c>
      <c r="W517" s="35">
        <f>IF(R517*Dati!$P$6+SUM(V517:V517)&lt;K517,R517*Dati!$P$6,K517-SUM(V517:V517))</f>
        <v>132</v>
      </c>
      <c r="X517" s="35">
        <f>IF(R517*Dati!$O$6+SUM(V517:W517)&lt;K517,R517*Dati!$O$6,K517-SUM(V517:W517))</f>
        <v>0</v>
      </c>
      <c r="Y517" s="35">
        <f>IF(R517*Dati!$N$6+SUM(V517:X517)&lt;K517,R517*Dati!$N$6,K517-SUM(V517:X517))</f>
        <v>0</v>
      </c>
      <c r="Z517" s="35">
        <f>IF($Q517*Dati!$Q$5+SUM(V517:Y517)&lt;$K517,$Q517*Dati!$Q$5,$K517-SUM(V517:Y517))</f>
        <v>0</v>
      </c>
      <c r="AA517" s="35">
        <f>IF($Q517*Dati!$P$5+SUM(V517:Z517)&lt;$K517,$Q517*Dati!$P$5,$K517-SUM(V517:Z517))</f>
        <v>0</v>
      </c>
      <c r="AB517" s="35">
        <f>IF($Q517*Dati!$O$5+SUM(V517:AA517)&lt;$K517,$Q517*Dati!$O$5,$K517-SUM(V517:AA517))</f>
        <v>0</v>
      </c>
      <c r="AC517" s="35">
        <f>IF($Q517*Dati!$N$5+SUM(V517:AB517)&lt;$K517,$Q517*Dati!$N$5,$K517-SUM(V517:AB517))</f>
        <v>0</v>
      </c>
      <c r="AD517" s="35">
        <f>IF($P517*Dati!$Q$4+SUM(V517:AC517)&lt;$K517,$P517*Dati!$Q$4,$K517-SUM(V517:AC517))</f>
        <v>0</v>
      </c>
      <c r="AE517" s="35">
        <f>IF($P517*Dati!$P$4+SUM(V517:AD517)&lt;$K517,$P517*Dati!$P$4,$K517-SUM(V517:AD517))</f>
        <v>0</v>
      </c>
      <c r="AF517" s="35">
        <f>IF($P517*Dati!$O$4+SUM(V517:AE517)&lt;$K517,$P517*Dati!$O$4,$K517-SUM(V517:AE517))</f>
        <v>0</v>
      </c>
      <c r="AG517" s="35">
        <f>IF($P517*Dati!$N$4+SUM(V517:AF517)&lt;$K517,$P517*Dati!$N$4,$K517-SUM(V517:AF517))</f>
        <v>0</v>
      </c>
      <c r="AH517" s="35">
        <f>IF($O517*Dati!$Q$3+SUM(V517:AG517)&lt;$K517,$O517*Dati!$Q$3,$K517-SUM(V517:AG517))</f>
        <v>0</v>
      </c>
      <c r="AI517" s="35">
        <f>IF($O517*Dati!$P$3+SUM(V517:AH517)&lt;$K517,$O517*Dati!$P$3,$K517-SUM(V517:AH517))</f>
        <v>0</v>
      </c>
      <c r="AJ517" s="35">
        <f>IF($O517*Dati!$O$3+SUM(V517:AI517)&lt;$K517,$O517*Dati!$O$3,$K517-SUM(V517:AI517))</f>
        <v>0</v>
      </c>
      <c r="AK517" s="35">
        <f>IF($O517*Dati!$N$3+SUM(V517:AJ517)&lt;$K517,$O517*Dati!$N$3,$K517-SUM(V517:AJ517))</f>
        <v>0</v>
      </c>
      <c r="AL517" s="35">
        <f t="shared" si="442"/>
        <v>240</v>
      </c>
      <c r="AM517" s="3">
        <f>(V517*Dati!$U$6+W517*Dati!$T$6+X517*Dati!$S$6+Y517*Dati!$R$6)+(Z517*Dati!$U$5+AA517*Dati!$T$5+AB517*Dati!$S$5+AC517*Dati!$R$5)+(AD517*Dati!$U$4+AE517*Dati!$T$4+AF517*Dati!$S$4+AG517*Dati!$R$4)+(AH517*Dati!$U$3+AI517*Dati!$T$3+AJ517*Dati!$S$3+AK517*Dati!$R$3)</f>
        <v>91380</v>
      </c>
      <c r="AN517" s="34">
        <f t="shared" si="443"/>
        <v>1</v>
      </c>
      <c r="AO517" s="34">
        <f t="shared" si="444"/>
        <v>0</v>
      </c>
      <c r="AP517" s="34">
        <f t="shared" si="445"/>
        <v>0</v>
      </c>
      <c r="AQ517" s="34">
        <f t="shared" si="446"/>
        <v>0</v>
      </c>
      <c r="AR517" s="6">
        <f>AN517*Dati!$B$21+AO517*Dati!$B$22+AP517*Dati!$B$23+AQ517*Dati!$B$24</f>
        <v>2000</v>
      </c>
    </row>
    <row r="518" spans="1:44" x14ac:dyDescent="0.25">
      <c r="A518" s="50"/>
      <c r="B518" s="11">
        <f t="shared" si="458"/>
        <v>516</v>
      </c>
      <c r="C518" s="3">
        <f t="shared" si="459"/>
        <v>12407444.066666793</v>
      </c>
      <c r="D518" s="3">
        <f t="shared" si="460"/>
        <v>41380</v>
      </c>
      <c r="E518" s="3">
        <f>IF(D518&gt;0,(IF(D518&lt;Dati!$B$46,D518*Dati!$B$47,Dati!$B$46*Dati!$B$47)+IF(IF(D518-Dati!$B$46&gt;0,D518-Dati!$B$46,0)&lt;(Dati!$C$46-Dati!$B$46),IF(D518-Dati!$B$46&gt;0,D518-Dati!$B$46,0)*Dati!$C$47,(Dati!$C$46-Dati!$B$46)*Dati!$C$47)+IF(IF(D518-Dati!$C$46&gt;0,D518-Dati!$C$46,0)&lt;(Dati!$D$46-Dati!$C$46),IF(D518-Dati!$C$46&gt;0,D518-Dati!$C$46,0)*Dati!$D$47,(Dati!$D$46-Dati!$C$46)*Dati!$D$47)+IF(IF(D518-Dati!$D$46&gt;0,D518-Dati!$D$46,0)&lt;(Dati!$E$46-Dati!$D$46),IF(D518-Dati!$D$46&gt;0,D518-Dati!$D$46,0)*Dati!$E$47,(Dati!$E$46-Dati!$D$46)*Dati!$E$47)+IF(D518-Dati!$E$46&gt;0,D518-Dati!$E$46,0)*Dati!$F$47),0)</f>
        <v>17224.233333333334</v>
      </c>
      <c r="F518" s="3">
        <f t="shared" si="453"/>
        <v>24155.766666666666</v>
      </c>
      <c r="G518" s="39">
        <f t="shared" ref="G518:J518" si="463">G517</f>
        <v>1</v>
      </c>
      <c r="H518" s="39">
        <f t="shared" si="463"/>
        <v>0</v>
      </c>
      <c r="I518" s="39">
        <f t="shared" si="463"/>
        <v>0</v>
      </c>
      <c r="J518" s="39">
        <f t="shared" si="463"/>
        <v>0</v>
      </c>
      <c r="K518" s="37">
        <f>G518*Dati!$F$9+H518*Dati!$F$10+I518*Dati!$F$11+Simulazione!J518*Dati!$F$12</f>
        <v>450</v>
      </c>
      <c r="L518" s="37">
        <f>G518*Dati!$H$9+H518*Dati!$H$10+I518*Dati!$H$11+Simulazione!J518*Dati!$H$12</f>
        <v>1</v>
      </c>
      <c r="M518" s="9">
        <f>G518*Dati!$E$9+H518*Dati!$E$10+I518*Dati!$E$11+Simulazione!J518*Dati!$E$12</f>
        <v>8000</v>
      </c>
      <c r="N518" s="9">
        <f>IF(G518-G517=0,0,(G518-G517)*Dati!$J$9)+IF(H518-H517=0,0,(H518-H517)*Dati!$J$10)+IF(I518-I517=0,0,(I518-I517)*Dati!$J$11)+IF(J518-J517=0,0,(J518-J517)*Dati!$J$12)</f>
        <v>0</v>
      </c>
      <c r="O518" s="34">
        <f t="shared" ref="O518:R518" si="464">O517</f>
        <v>0</v>
      </c>
      <c r="P518" s="34">
        <f t="shared" si="464"/>
        <v>0</v>
      </c>
      <c r="Q518" s="34">
        <f t="shared" si="464"/>
        <v>0</v>
      </c>
      <c r="R518" s="34">
        <f t="shared" si="464"/>
        <v>1</v>
      </c>
      <c r="S518" s="40">
        <f t="shared" si="456"/>
        <v>1</v>
      </c>
      <c r="T518" s="43">
        <f t="shared" si="457"/>
        <v>1</v>
      </c>
      <c r="U518" s="3">
        <f>O518*Dati!$B$3+Simulazione!P518*Dati!$B$4+Simulazione!Q518*Dati!$B$5+Simulazione!R518*Dati!$B$6</f>
        <v>40000</v>
      </c>
      <c r="V518" s="35">
        <f>IF(R518*Dati!$Q$6&lt;K518,R518*Dati!$Q$6,K518)</f>
        <v>108</v>
      </c>
      <c r="W518" s="35">
        <f>IF(R518*Dati!$P$6+SUM(V518:V518)&lt;K518,R518*Dati!$P$6,K518-SUM(V518:V518))</f>
        <v>132</v>
      </c>
      <c r="X518" s="35">
        <f>IF(R518*Dati!$O$6+SUM(V518:W518)&lt;K518,R518*Dati!$O$6,K518-SUM(V518:W518))</f>
        <v>0</v>
      </c>
      <c r="Y518" s="35">
        <f>IF(R518*Dati!$N$6+SUM(V518:X518)&lt;K518,R518*Dati!$N$6,K518-SUM(V518:X518))</f>
        <v>0</v>
      </c>
      <c r="Z518" s="35">
        <f>IF($Q518*Dati!$Q$5+SUM(V518:Y518)&lt;$K518,$Q518*Dati!$Q$5,$K518-SUM(V518:Y518))</f>
        <v>0</v>
      </c>
      <c r="AA518" s="35">
        <f>IF($Q518*Dati!$P$5+SUM(V518:Z518)&lt;$K518,$Q518*Dati!$P$5,$K518-SUM(V518:Z518))</f>
        <v>0</v>
      </c>
      <c r="AB518" s="35">
        <f>IF($Q518*Dati!$O$5+SUM(V518:AA518)&lt;$K518,$Q518*Dati!$O$5,$K518-SUM(V518:AA518))</f>
        <v>0</v>
      </c>
      <c r="AC518" s="35">
        <f>IF($Q518*Dati!$N$5+SUM(V518:AB518)&lt;$K518,$Q518*Dati!$N$5,$K518-SUM(V518:AB518))</f>
        <v>0</v>
      </c>
      <c r="AD518" s="35">
        <f>IF($P518*Dati!$Q$4+SUM(V518:AC518)&lt;$K518,$P518*Dati!$Q$4,$K518-SUM(V518:AC518))</f>
        <v>0</v>
      </c>
      <c r="AE518" s="35">
        <f>IF($P518*Dati!$P$4+SUM(V518:AD518)&lt;$K518,$P518*Dati!$P$4,$K518-SUM(V518:AD518))</f>
        <v>0</v>
      </c>
      <c r="AF518" s="35">
        <f>IF($P518*Dati!$O$4+SUM(V518:AE518)&lt;$K518,$P518*Dati!$O$4,$K518-SUM(V518:AE518))</f>
        <v>0</v>
      </c>
      <c r="AG518" s="35">
        <f>IF($P518*Dati!$N$4+SUM(V518:AF518)&lt;$K518,$P518*Dati!$N$4,$K518-SUM(V518:AF518))</f>
        <v>0</v>
      </c>
      <c r="AH518" s="35">
        <f>IF($O518*Dati!$Q$3+SUM(V518:AG518)&lt;$K518,$O518*Dati!$Q$3,$K518-SUM(V518:AG518))</f>
        <v>0</v>
      </c>
      <c r="AI518" s="35">
        <f>IF($O518*Dati!$P$3+SUM(V518:AH518)&lt;$K518,$O518*Dati!$P$3,$K518-SUM(V518:AH518))</f>
        <v>0</v>
      </c>
      <c r="AJ518" s="35">
        <f>IF($O518*Dati!$O$3+SUM(V518:AI518)&lt;$K518,$O518*Dati!$O$3,$K518-SUM(V518:AI518))</f>
        <v>0</v>
      </c>
      <c r="AK518" s="35">
        <f>IF($O518*Dati!$N$3+SUM(V518:AJ518)&lt;$K518,$O518*Dati!$N$3,$K518-SUM(V518:AJ518))</f>
        <v>0</v>
      </c>
      <c r="AL518" s="35">
        <f t="shared" si="442"/>
        <v>240</v>
      </c>
      <c r="AM518" s="3">
        <f>(V518*Dati!$U$6+W518*Dati!$T$6+X518*Dati!$S$6+Y518*Dati!$R$6)+(Z518*Dati!$U$5+AA518*Dati!$T$5+AB518*Dati!$S$5+AC518*Dati!$R$5)+(AD518*Dati!$U$4+AE518*Dati!$T$4+AF518*Dati!$S$4+AG518*Dati!$R$4)+(AH518*Dati!$U$3+AI518*Dati!$T$3+AJ518*Dati!$S$3+AK518*Dati!$R$3)</f>
        <v>91380</v>
      </c>
      <c r="AN518" s="34">
        <f t="shared" si="443"/>
        <v>1</v>
      </c>
      <c r="AO518" s="34">
        <f t="shared" si="444"/>
        <v>0</v>
      </c>
      <c r="AP518" s="34">
        <f t="shared" si="445"/>
        <v>0</v>
      </c>
      <c r="AQ518" s="34">
        <f t="shared" si="446"/>
        <v>0</v>
      </c>
      <c r="AR518" s="6">
        <f>AN518*Dati!$B$21+AO518*Dati!$B$22+AP518*Dati!$B$23+AQ518*Dati!$B$24</f>
        <v>2000</v>
      </c>
    </row>
    <row r="519" spans="1:44" ht="15" customHeight="1" x14ac:dyDescent="0.25">
      <c r="A519" s="48">
        <f t="shared" ref="A519" si="465">A507+1</f>
        <v>44</v>
      </c>
      <c r="B519" s="11">
        <f t="shared" si="458"/>
        <v>517</v>
      </c>
      <c r="C519" s="3">
        <f t="shared" si="459"/>
        <v>12431599.833333461</v>
      </c>
      <c r="D519" s="3">
        <f t="shared" si="460"/>
        <v>41380</v>
      </c>
      <c r="E519" s="3">
        <f>IF(D519&gt;0,(IF(D519&lt;Dati!$B$46,D519*Dati!$B$47,Dati!$B$46*Dati!$B$47)+IF(IF(D519-Dati!$B$46&gt;0,D519-Dati!$B$46,0)&lt;(Dati!$C$46-Dati!$B$46),IF(D519-Dati!$B$46&gt;0,D519-Dati!$B$46,0)*Dati!$C$47,(Dati!$C$46-Dati!$B$46)*Dati!$C$47)+IF(IF(D519-Dati!$C$46&gt;0,D519-Dati!$C$46,0)&lt;(Dati!$D$46-Dati!$C$46),IF(D519-Dati!$C$46&gt;0,D519-Dati!$C$46,0)*Dati!$D$47,(Dati!$D$46-Dati!$C$46)*Dati!$D$47)+IF(IF(D519-Dati!$D$46&gt;0,D519-Dati!$D$46,0)&lt;(Dati!$E$46-Dati!$D$46),IF(D519-Dati!$D$46&gt;0,D519-Dati!$D$46,0)*Dati!$E$47,(Dati!$E$46-Dati!$D$46)*Dati!$E$47)+IF(D519-Dati!$E$46&gt;0,D519-Dati!$E$46,0)*Dati!$F$47),0)</f>
        <v>17224.233333333334</v>
      </c>
      <c r="F519" s="3">
        <f t="shared" si="453"/>
        <v>24155.766666666666</v>
      </c>
      <c r="G519" s="39">
        <f t="shared" ref="G519:J519" si="466">G518</f>
        <v>1</v>
      </c>
      <c r="H519" s="39">
        <f t="shared" si="466"/>
        <v>0</v>
      </c>
      <c r="I519" s="39">
        <f t="shared" si="466"/>
        <v>0</v>
      </c>
      <c r="J519" s="39">
        <f t="shared" si="466"/>
        <v>0</v>
      </c>
      <c r="K519" s="37">
        <f>G519*Dati!$F$9+H519*Dati!$F$10+I519*Dati!$F$11+Simulazione!J519*Dati!$F$12</f>
        <v>450</v>
      </c>
      <c r="L519" s="37">
        <f>G519*Dati!$H$9+H519*Dati!$H$10+I519*Dati!$H$11+Simulazione!J519*Dati!$H$12</f>
        <v>1</v>
      </c>
      <c r="M519" s="9">
        <f>G519*Dati!$E$9+H519*Dati!$E$10+I519*Dati!$E$11+Simulazione!J519*Dati!$E$12</f>
        <v>8000</v>
      </c>
      <c r="N519" s="9">
        <f>IF(G519-G518=0,0,(G519-G518)*Dati!$J$9)+IF(H519-H518=0,0,(H519-H518)*Dati!$J$10)+IF(I519-I518=0,0,(I519-I518)*Dati!$J$11)+IF(J519-J518=0,0,(J519-J518)*Dati!$J$12)</f>
        <v>0</v>
      </c>
      <c r="O519" s="34">
        <f t="shared" ref="O519:R519" si="467">O518</f>
        <v>0</v>
      </c>
      <c r="P519" s="34">
        <f t="shared" si="467"/>
        <v>0</v>
      </c>
      <c r="Q519" s="34">
        <f t="shared" si="467"/>
        <v>0</v>
      </c>
      <c r="R519" s="34">
        <f t="shared" si="467"/>
        <v>1</v>
      </c>
      <c r="S519" s="40">
        <f t="shared" si="456"/>
        <v>1</v>
      </c>
      <c r="T519" s="43">
        <f t="shared" si="457"/>
        <v>1</v>
      </c>
      <c r="U519" s="3">
        <f>O519*Dati!$B$3+Simulazione!P519*Dati!$B$4+Simulazione!Q519*Dati!$B$5+Simulazione!R519*Dati!$B$6</f>
        <v>40000</v>
      </c>
      <c r="V519" s="35">
        <f>IF(R519*Dati!$Q$6&lt;K519,R519*Dati!$Q$6,K519)</f>
        <v>108</v>
      </c>
      <c r="W519" s="35">
        <f>IF(R519*Dati!$P$6+SUM(V519:V519)&lt;K519,R519*Dati!$P$6,K519-SUM(V519:V519))</f>
        <v>132</v>
      </c>
      <c r="X519" s="35">
        <f>IF(R519*Dati!$O$6+SUM(V519:W519)&lt;K519,R519*Dati!$O$6,K519-SUM(V519:W519))</f>
        <v>0</v>
      </c>
      <c r="Y519" s="35">
        <f>IF(R519*Dati!$N$6+SUM(V519:X519)&lt;K519,R519*Dati!$N$6,K519-SUM(V519:X519))</f>
        <v>0</v>
      </c>
      <c r="Z519" s="35">
        <f>IF($Q519*Dati!$Q$5+SUM(V519:Y519)&lt;$K519,$Q519*Dati!$Q$5,$K519-SUM(V519:Y519))</f>
        <v>0</v>
      </c>
      <c r="AA519" s="35">
        <f>IF($Q519*Dati!$P$5+SUM(V519:Z519)&lt;$K519,$Q519*Dati!$P$5,$K519-SUM(V519:Z519))</f>
        <v>0</v>
      </c>
      <c r="AB519" s="35">
        <f>IF($Q519*Dati!$O$5+SUM(V519:AA519)&lt;$K519,$Q519*Dati!$O$5,$K519-SUM(V519:AA519))</f>
        <v>0</v>
      </c>
      <c r="AC519" s="35">
        <f>IF($Q519*Dati!$N$5+SUM(V519:AB519)&lt;$K519,$Q519*Dati!$N$5,$K519-SUM(V519:AB519))</f>
        <v>0</v>
      </c>
      <c r="AD519" s="35">
        <f>IF($P519*Dati!$Q$4+SUM(V519:AC519)&lt;$K519,$P519*Dati!$Q$4,$K519-SUM(V519:AC519))</f>
        <v>0</v>
      </c>
      <c r="AE519" s="35">
        <f>IF($P519*Dati!$P$4+SUM(V519:AD519)&lt;$K519,$P519*Dati!$P$4,$K519-SUM(V519:AD519))</f>
        <v>0</v>
      </c>
      <c r="AF519" s="35">
        <f>IF($P519*Dati!$O$4+SUM(V519:AE519)&lt;$K519,$P519*Dati!$O$4,$K519-SUM(V519:AE519))</f>
        <v>0</v>
      </c>
      <c r="AG519" s="35">
        <f>IF($P519*Dati!$N$4+SUM(V519:AF519)&lt;$K519,$P519*Dati!$N$4,$K519-SUM(V519:AF519))</f>
        <v>0</v>
      </c>
      <c r="AH519" s="35">
        <f>IF($O519*Dati!$Q$3+SUM(V519:AG519)&lt;$K519,$O519*Dati!$Q$3,$K519-SUM(V519:AG519))</f>
        <v>0</v>
      </c>
      <c r="AI519" s="35">
        <f>IF($O519*Dati!$P$3+SUM(V519:AH519)&lt;$K519,$O519*Dati!$P$3,$K519-SUM(V519:AH519))</f>
        <v>0</v>
      </c>
      <c r="AJ519" s="35">
        <f>IF($O519*Dati!$O$3+SUM(V519:AI519)&lt;$K519,$O519*Dati!$O$3,$K519-SUM(V519:AI519))</f>
        <v>0</v>
      </c>
      <c r="AK519" s="35">
        <f>IF($O519*Dati!$N$3+SUM(V519:AJ519)&lt;$K519,$O519*Dati!$N$3,$K519-SUM(V519:AJ519))</f>
        <v>0</v>
      </c>
      <c r="AL519" s="35">
        <f t="shared" si="442"/>
        <v>240</v>
      </c>
      <c r="AM519" s="3">
        <f>(V519*Dati!$U$6+W519*Dati!$T$6+X519*Dati!$S$6+Y519*Dati!$R$6)+(Z519*Dati!$U$5+AA519*Dati!$T$5+AB519*Dati!$S$5+AC519*Dati!$R$5)+(AD519*Dati!$U$4+AE519*Dati!$T$4+AF519*Dati!$S$4+AG519*Dati!$R$4)+(AH519*Dati!$U$3+AI519*Dati!$T$3+AJ519*Dati!$S$3+AK519*Dati!$R$3)</f>
        <v>91380</v>
      </c>
      <c r="AN519" s="34">
        <f t="shared" si="443"/>
        <v>1</v>
      </c>
      <c r="AO519" s="34">
        <f t="shared" si="444"/>
        <v>0</v>
      </c>
      <c r="AP519" s="34">
        <f t="shared" si="445"/>
        <v>0</v>
      </c>
      <c r="AQ519" s="34">
        <f t="shared" si="446"/>
        <v>0</v>
      </c>
      <c r="AR519" s="6">
        <f>AN519*Dati!$B$21+AO519*Dati!$B$22+AP519*Dati!$B$23+AQ519*Dati!$B$24</f>
        <v>2000</v>
      </c>
    </row>
    <row r="520" spans="1:44" x14ac:dyDescent="0.25">
      <c r="A520" s="49"/>
      <c r="B520" s="11">
        <f t="shared" si="458"/>
        <v>518</v>
      </c>
      <c r="C520" s="3">
        <f t="shared" si="459"/>
        <v>12455755.600000128</v>
      </c>
      <c r="D520" s="3">
        <f t="shared" si="460"/>
        <v>41380</v>
      </c>
      <c r="E520" s="3">
        <f>IF(D520&gt;0,(IF(D520&lt;Dati!$B$46,D520*Dati!$B$47,Dati!$B$46*Dati!$B$47)+IF(IF(D520-Dati!$B$46&gt;0,D520-Dati!$B$46,0)&lt;(Dati!$C$46-Dati!$B$46),IF(D520-Dati!$B$46&gt;0,D520-Dati!$B$46,0)*Dati!$C$47,(Dati!$C$46-Dati!$B$46)*Dati!$C$47)+IF(IF(D520-Dati!$C$46&gt;0,D520-Dati!$C$46,0)&lt;(Dati!$D$46-Dati!$C$46),IF(D520-Dati!$C$46&gt;0,D520-Dati!$C$46,0)*Dati!$D$47,(Dati!$D$46-Dati!$C$46)*Dati!$D$47)+IF(IF(D520-Dati!$D$46&gt;0,D520-Dati!$D$46,0)&lt;(Dati!$E$46-Dati!$D$46),IF(D520-Dati!$D$46&gt;0,D520-Dati!$D$46,0)*Dati!$E$47,(Dati!$E$46-Dati!$D$46)*Dati!$E$47)+IF(D520-Dati!$E$46&gt;0,D520-Dati!$E$46,0)*Dati!$F$47),0)</f>
        <v>17224.233333333334</v>
      </c>
      <c r="F520" s="3">
        <f t="shared" si="453"/>
        <v>24155.766666666666</v>
      </c>
      <c r="G520" s="39">
        <f t="shared" ref="G520:J520" si="468">G519</f>
        <v>1</v>
      </c>
      <c r="H520" s="39">
        <f t="shared" si="468"/>
        <v>0</v>
      </c>
      <c r="I520" s="39">
        <f t="shared" si="468"/>
        <v>0</v>
      </c>
      <c r="J520" s="39">
        <f t="shared" si="468"/>
        <v>0</v>
      </c>
      <c r="K520" s="37">
        <f>G520*Dati!$F$9+H520*Dati!$F$10+I520*Dati!$F$11+Simulazione!J520*Dati!$F$12</f>
        <v>450</v>
      </c>
      <c r="L520" s="37">
        <f>G520*Dati!$H$9+H520*Dati!$H$10+I520*Dati!$H$11+Simulazione!J520*Dati!$H$12</f>
        <v>1</v>
      </c>
      <c r="M520" s="9">
        <f>G520*Dati!$E$9+H520*Dati!$E$10+I520*Dati!$E$11+Simulazione!J520*Dati!$E$12</f>
        <v>8000</v>
      </c>
      <c r="N520" s="9">
        <f>IF(G520-G519=0,0,(G520-G519)*Dati!$J$9)+IF(H520-H519=0,0,(H520-H519)*Dati!$J$10)+IF(I520-I519=0,0,(I520-I519)*Dati!$J$11)+IF(J520-J519=0,0,(J520-J519)*Dati!$J$12)</f>
        <v>0</v>
      </c>
      <c r="O520" s="34">
        <f t="shared" ref="O520:R520" si="469">O519</f>
        <v>0</v>
      </c>
      <c r="P520" s="34">
        <f t="shared" si="469"/>
        <v>0</v>
      </c>
      <c r="Q520" s="34">
        <f t="shared" si="469"/>
        <v>0</v>
      </c>
      <c r="R520" s="34">
        <f t="shared" si="469"/>
        <v>1</v>
      </c>
      <c r="S520" s="40">
        <f t="shared" si="456"/>
        <v>1</v>
      </c>
      <c r="T520" s="43">
        <f t="shared" si="457"/>
        <v>1</v>
      </c>
      <c r="U520" s="3">
        <f>O520*Dati!$B$3+Simulazione!P520*Dati!$B$4+Simulazione!Q520*Dati!$B$5+Simulazione!R520*Dati!$B$6</f>
        <v>40000</v>
      </c>
      <c r="V520" s="35">
        <f>IF(R520*Dati!$Q$6&lt;K520,R520*Dati!$Q$6,K520)</f>
        <v>108</v>
      </c>
      <c r="W520" s="35">
        <f>IF(R520*Dati!$P$6+SUM(V520:V520)&lt;K520,R520*Dati!$P$6,K520-SUM(V520:V520))</f>
        <v>132</v>
      </c>
      <c r="X520" s="35">
        <f>IF(R520*Dati!$O$6+SUM(V520:W520)&lt;K520,R520*Dati!$O$6,K520-SUM(V520:W520))</f>
        <v>0</v>
      </c>
      <c r="Y520" s="35">
        <f>IF(R520*Dati!$N$6+SUM(V520:X520)&lt;K520,R520*Dati!$N$6,K520-SUM(V520:X520))</f>
        <v>0</v>
      </c>
      <c r="Z520" s="35">
        <f>IF($Q520*Dati!$Q$5+SUM(V520:Y520)&lt;$K520,$Q520*Dati!$Q$5,$K520-SUM(V520:Y520))</f>
        <v>0</v>
      </c>
      <c r="AA520" s="35">
        <f>IF($Q520*Dati!$P$5+SUM(V520:Z520)&lt;$K520,$Q520*Dati!$P$5,$K520-SUM(V520:Z520))</f>
        <v>0</v>
      </c>
      <c r="AB520" s="35">
        <f>IF($Q520*Dati!$O$5+SUM(V520:AA520)&lt;$K520,$Q520*Dati!$O$5,$K520-SUM(V520:AA520))</f>
        <v>0</v>
      </c>
      <c r="AC520" s="35">
        <f>IF($Q520*Dati!$N$5+SUM(V520:AB520)&lt;$K520,$Q520*Dati!$N$5,$K520-SUM(V520:AB520))</f>
        <v>0</v>
      </c>
      <c r="AD520" s="35">
        <f>IF($P520*Dati!$Q$4+SUM(V520:AC520)&lt;$K520,$P520*Dati!$Q$4,$K520-SUM(V520:AC520))</f>
        <v>0</v>
      </c>
      <c r="AE520" s="35">
        <f>IF($P520*Dati!$P$4+SUM(V520:AD520)&lt;$K520,$P520*Dati!$P$4,$K520-SUM(V520:AD520))</f>
        <v>0</v>
      </c>
      <c r="AF520" s="35">
        <f>IF($P520*Dati!$O$4+SUM(V520:AE520)&lt;$K520,$P520*Dati!$O$4,$K520-SUM(V520:AE520))</f>
        <v>0</v>
      </c>
      <c r="AG520" s="35">
        <f>IF($P520*Dati!$N$4+SUM(V520:AF520)&lt;$K520,$P520*Dati!$N$4,$K520-SUM(V520:AF520))</f>
        <v>0</v>
      </c>
      <c r="AH520" s="35">
        <f>IF($O520*Dati!$Q$3+SUM(V520:AG520)&lt;$K520,$O520*Dati!$Q$3,$K520-SUM(V520:AG520))</f>
        <v>0</v>
      </c>
      <c r="AI520" s="35">
        <f>IF($O520*Dati!$P$3+SUM(V520:AH520)&lt;$K520,$O520*Dati!$P$3,$K520-SUM(V520:AH520))</f>
        <v>0</v>
      </c>
      <c r="AJ520" s="35">
        <f>IF($O520*Dati!$O$3+SUM(V520:AI520)&lt;$K520,$O520*Dati!$O$3,$K520-SUM(V520:AI520))</f>
        <v>0</v>
      </c>
      <c r="AK520" s="35">
        <f>IF($O520*Dati!$N$3+SUM(V520:AJ520)&lt;$K520,$O520*Dati!$N$3,$K520-SUM(V520:AJ520))</f>
        <v>0</v>
      </c>
      <c r="AL520" s="35">
        <f t="shared" si="442"/>
        <v>240</v>
      </c>
      <c r="AM520" s="3">
        <f>(V520*Dati!$U$6+W520*Dati!$T$6+X520*Dati!$S$6+Y520*Dati!$R$6)+(Z520*Dati!$U$5+AA520*Dati!$T$5+AB520*Dati!$S$5+AC520*Dati!$R$5)+(AD520*Dati!$U$4+AE520*Dati!$T$4+AF520*Dati!$S$4+AG520*Dati!$R$4)+(AH520*Dati!$U$3+AI520*Dati!$T$3+AJ520*Dati!$S$3+AK520*Dati!$R$3)</f>
        <v>91380</v>
      </c>
      <c r="AN520" s="34">
        <f t="shared" si="443"/>
        <v>1</v>
      </c>
      <c r="AO520" s="34">
        <f t="shared" si="444"/>
        <v>0</v>
      </c>
      <c r="AP520" s="34">
        <f t="shared" si="445"/>
        <v>0</v>
      </c>
      <c r="AQ520" s="34">
        <f t="shared" si="446"/>
        <v>0</v>
      </c>
      <c r="AR520" s="6">
        <f>AN520*Dati!$B$21+AO520*Dati!$B$22+AP520*Dati!$B$23+AQ520*Dati!$B$24</f>
        <v>2000</v>
      </c>
    </row>
    <row r="521" spans="1:44" x14ac:dyDescent="0.25">
      <c r="A521" s="49"/>
      <c r="B521" s="11">
        <f t="shared" si="458"/>
        <v>519</v>
      </c>
      <c r="C521" s="3">
        <f t="shared" si="459"/>
        <v>12479911.366666796</v>
      </c>
      <c r="D521" s="3">
        <f t="shared" si="460"/>
        <v>41380</v>
      </c>
      <c r="E521" s="3">
        <f>IF(D521&gt;0,(IF(D521&lt;Dati!$B$46,D521*Dati!$B$47,Dati!$B$46*Dati!$B$47)+IF(IF(D521-Dati!$B$46&gt;0,D521-Dati!$B$46,0)&lt;(Dati!$C$46-Dati!$B$46),IF(D521-Dati!$B$46&gt;0,D521-Dati!$B$46,0)*Dati!$C$47,(Dati!$C$46-Dati!$B$46)*Dati!$C$47)+IF(IF(D521-Dati!$C$46&gt;0,D521-Dati!$C$46,0)&lt;(Dati!$D$46-Dati!$C$46),IF(D521-Dati!$C$46&gt;0,D521-Dati!$C$46,0)*Dati!$D$47,(Dati!$D$46-Dati!$C$46)*Dati!$D$47)+IF(IF(D521-Dati!$D$46&gt;0,D521-Dati!$D$46,0)&lt;(Dati!$E$46-Dati!$D$46),IF(D521-Dati!$D$46&gt;0,D521-Dati!$D$46,0)*Dati!$E$47,(Dati!$E$46-Dati!$D$46)*Dati!$E$47)+IF(D521-Dati!$E$46&gt;0,D521-Dati!$E$46,0)*Dati!$F$47),0)</f>
        <v>17224.233333333334</v>
      </c>
      <c r="F521" s="3">
        <f t="shared" si="453"/>
        <v>24155.766666666666</v>
      </c>
      <c r="G521" s="39">
        <f t="shared" ref="G521:J521" si="470">G520</f>
        <v>1</v>
      </c>
      <c r="H521" s="39">
        <f t="shared" si="470"/>
        <v>0</v>
      </c>
      <c r="I521" s="39">
        <f t="shared" si="470"/>
        <v>0</v>
      </c>
      <c r="J521" s="39">
        <f t="shared" si="470"/>
        <v>0</v>
      </c>
      <c r="K521" s="37">
        <f>G521*Dati!$F$9+H521*Dati!$F$10+I521*Dati!$F$11+Simulazione!J521*Dati!$F$12</f>
        <v>450</v>
      </c>
      <c r="L521" s="37">
        <f>G521*Dati!$H$9+H521*Dati!$H$10+I521*Dati!$H$11+Simulazione!J521*Dati!$H$12</f>
        <v>1</v>
      </c>
      <c r="M521" s="9">
        <f>G521*Dati!$E$9+H521*Dati!$E$10+I521*Dati!$E$11+Simulazione!J521*Dati!$E$12</f>
        <v>8000</v>
      </c>
      <c r="N521" s="9">
        <f>IF(G521-G520=0,0,(G521-G520)*Dati!$J$9)+IF(H521-H520=0,0,(H521-H520)*Dati!$J$10)+IF(I521-I520=0,0,(I521-I520)*Dati!$J$11)+IF(J521-J520=0,0,(J521-J520)*Dati!$J$12)</f>
        <v>0</v>
      </c>
      <c r="O521" s="34">
        <f t="shared" ref="O521:R521" si="471">O520</f>
        <v>0</v>
      </c>
      <c r="P521" s="34">
        <f t="shared" si="471"/>
        <v>0</v>
      </c>
      <c r="Q521" s="34">
        <f t="shared" si="471"/>
        <v>0</v>
      </c>
      <c r="R521" s="34">
        <f t="shared" si="471"/>
        <v>1</v>
      </c>
      <c r="S521" s="40">
        <f t="shared" si="456"/>
        <v>1</v>
      </c>
      <c r="T521" s="43">
        <f t="shared" si="457"/>
        <v>1</v>
      </c>
      <c r="U521" s="3">
        <f>O521*Dati!$B$3+Simulazione!P521*Dati!$B$4+Simulazione!Q521*Dati!$B$5+Simulazione!R521*Dati!$B$6</f>
        <v>40000</v>
      </c>
      <c r="V521" s="35">
        <f>IF(R521*Dati!$Q$6&lt;K521,R521*Dati!$Q$6,K521)</f>
        <v>108</v>
      </c>
      <c r="W521" s="35">
        <f>IF(R521*Dati!$P$6+SUM(V521:V521)&lt;K521,R521*Dati!$P$6,K521-SUM(V521:V521))</f>
        <v>132</v>
      </c>
      <c r="X521" s="35">
        <f>IF(R521*Dati!$O$6+SUM(V521:W521)&lt;K521,R521*Dati!$O$6,K521-SUM(V521:W521))</f>
        <v>0</v>
      </c>
      <c r="Y521" s="35">
        <f>IF(R521*Dati!$N$6+SUM(V521:X521)&lt;K521,R521*Dati!$N$6,K521-SUM(V521:X521))</f>
        <v>0</v>
      </c>
      <c r="Z521" s="35">
        <f>IF($Q521*Dati!$Q$5+SUM(V521:Y521)&lt;$K521,$Q521*Dati!$Q$5,$K521-SUM(V521:Y521))</f>
        <v>0</v>
      </c>
      <c r="AA521" s="35">
        <f>IF($Q521*Dati!$P$5+SUM(V521:Z521)&lt;$K521,$Q521*Dati!$P$5,$K521-SUM(V521:Z521))</f>
        <v>0</v>
      </c>
      <c r="AB521" s="35">
        <f>IF($Q521*Dati!$O$5+SUM(V521:AA521)&lt;$K521,$Q521*Dati!$O$5,$K521-SUM(V521:AA521))</f>
        <v>0</v>
      </c>
      <c r="AC521" s="35">
        <f>IF($Q521*Dati!$N$5+SUM(V521:AB521)&lt;$K521,$Q521*Dati!$N$5,$K521-SUM(V521:AB521))</f>
        <v>0</v>
      </c>
      <c r="AD521" s="35">
        <f>IF($P521*Dati!$Q$4+SUM(V521:AC521)&lt;$K521,$P521*Dati!$Q$4,$K521-SUM(V521:AC521))</f>
        <v>0</v>
      </c>
      <c r="AE521" s="35">
        <f>IF($P521*Dati!$P$4+SUM(V521:AD521)&lt;$K521,$P521*Dati!$P$4,$K521-SUM(V521:AD521))</f>
        <v>0</v>
      </c>
      <c r="AF521" s="35">
        <f>IF($P521*Dati!$O$4+SUM(V521:AE521)&lt;$K521,$P521*Dati!$O$4,$K521-SUM(V521:AE521))</f>
        <v>0</v>
      </c>
      <c r="AG521" s="35">
        <f>IF($P521*Dati!$N$4+SUM(V521:AF521)&lt;$K521,$P521*Dati!$N$4,$K521-SUM(V521:AF521))</f>
        <v>0</v>
      </c>
      <c r="AH521" s="35">
        <f>IF($O521*Dati!$Q$3+SUM(V521:AG521)&lt;$K521,$O521*Dati!$Q$3,$K521-SUM(V521:AG521))</f>
        <v>0</v>
      </c>
      <c r="AI521" s="35">
        <f>IF($O521*Dati!$P$3+SUM(V521:AH521)&lt;$K521,$O521*Dati!$P$3,$K521-SUM(V521:AH521))</f>
        <v>0</v>
      </c>
      <c r="AJ521" s="35">
        <f>IF($O521*Dati!$O$3+SUM(V521:AI521)&lt;$K521,$O521*Dati!$O$3,$K521-SUM(V521:AI521))</f>
        <v>0</v>
      </c>
      <c r="AK521" s="35">
        <f>IF($O521*Dati!$N$3+SUM(V521:AJ521)&lt;$K521,$O521*Dati!$N$3,$K521-SUM(V521:AJ521))</f>
        <v>0</v>
      </c>
      <c r="AL521" s="35">
        <f t="shared" si="442"/>
        <v>240</v>
      </c>
      <c r="AM521" s="3">
        <f>(V521*Dati!$U$6+W521*Dati!$T$6+X521*Dati!$S$6+Y521*Dati!$R$6)+(Z521*Dati!$U$5+AA521*Dati!$T$5+AB521*Dati!$S$5+AC521*Dati!$R$5)+(AD521*Dati!$U$4+AE521*Dati!$T$4+AF521*Dati!$S$4+AG521*Dati!$R$4)+(AH521*Dati!$U$3+AI521*Dati!$T$3+AJ521*Dati!$S$3+AK521*Dati!$R$3)</f>
        <v>91380</v>
      </c>
      <c r="AN521" s="34">
        <f t="shared" si="443"/>
        <v>1</v>
      </c>
      <c r="AO521" s="34">
        <f t="shared" si="444"/>
        <v>0</v>
      </c>
      <c r="AP521" s="34">
        <f t="shared" si="445"/>
        <v>0</v>
      </c>
      <c r="AQ521" s="34">
        <f t="shared" si="446"/>
        <v>0</v>
      </c>
      <c r="AR521" s="6">
        <f>AN521*Dati!$B$21+AO521*Dati!$B$22+AP521*Dati!$B$23+AQ521*Dati!$B$24</f>
        <v>2000</v>
      </c>
    </row>
    <row r="522" spans="1:44" x14ac:dyDescent="0.25">
      <c r="A522" s="49"/>
      <c r="B522" s="11">
        <f t="shared" si="458"/>
        <v>520</v>
      </c>
      <c r="C522" s="3">
        <f t="shared" si="459"/>
        <v>12504067.133333463</v>
      </c>
      <c r="D522" s="3">
        <f t="shared" si="460"/>
        <v>41380</v>
      </c>
      <c r="E522" s="3">
        <f>IF(D522&gt;0,(IF(D522&lt;Dati!$B$46,D522*Dati!$B$47,Dati!$B$46*Dati!$B$47)+IF(IF(D522-Dati!$B$46&gt;0,D522-Dati!$B$46,0)&lt;(Dati!$C$46-Dati!$B$46),IF(D522-Dati!$B$46&gt;0,D522-Dati!$B$46,0)*Dati!$C$47,(Dati!$C$46-Dati!$B$46)*Dati!$C$47)+IF(IF(D522-Dati!$C$46&gt;0,D522-Dati!$C$46,0)&lt;(Dati!$D$46-Dati!$C$46),IF(D522-Dati!$C$46&gt;0,D522-Dati!$C$46,0)*Dati!$D$47,(Dati!$D$46-Dati!$C$46)*Dati!$D$47)+IF(IF(D522-Dati!$D$46&gt;0,D522-Dati!$D$46,0)&lt;(Dati!$E$46-Dati!$D$46),IF(D522-Dati!$D$46&gt;0,D522-Dati!$D$46,0)*Dati!$E$47,(Dati!$E$46-Dati!$D$46)*Dati!$E$47)+IF(D522-Dati!$E$46&gt;0,D522-Dati!$E$46,0)*Dati!$F$47),0)</f>
        <v>17224.233333333334</v>
      </c>
      <c r="F522" s="3">
        <f t="shared" si="453"/>
        <v>24155.766666666666</v>
      </c>
      <c r="G522" s="39">
        <f t="shared" ref="G522:J522" si="472">G521</f>
        <v>1</v>
      </c>
      <c r="H522" s="39">
        <f t="shared" si="472"/>
        <v>0</v>
      </c>
      <c r="I522" s="39">
        <f t="shared" si="472"/>
        <v>0</v>
      </c>
      <c r="J522" s="39">
        <f t="shared" si="472"/>
        <v>0</v>
      </c>
      <c r="K522" s="37">
        <f>G522*Dati!$F$9+H522*Dati!$F$10+I522*Dati!$F$11+Simulazione!J522*Dati!$F$12</f>
        <v>450</v>
      </c>
      <c r="L522" s="37">
        <f>G522*Dati!$H$9+H522*Dati!$H$10+I522*Dati!$H$11+Simulazione!J522*Dati!$H$12</f>
        <v>1</v>
      </c>
      <c r="M522" s="9">
        <f>G522*Dati!$E$9+H522*Dati!$E$10+I522*Dati!$E$11+Simulazione!J522*Dati!$E$12</f>
        <v>8000</v>
      </c>
      <c r="N522" s="9">
        <f>IF(G522-G521=0,0,(G522-G521)*Dati!$J$9)+IF(H522-H521=0,0,(H522-H521)*Dati!$J$10)+IF(I522-I521=0,0,(I522-I521)*Dati!$J$11)+IF(J522-J521=0,0,(J522-J521)*Dati!$J$12)</f>
        <v>0</v>
      </c>
      <c r="O522" s="34">
        <f t="shared" ref="O522:R522" si="473">O521</f>
        <v>0</v>
      </c>
      <c r="P522" s="34">
        <f t="shared" si="473"/>
        <v>0</v>
      </c>
      <c r="Q522" s="34">
        <f t="shared" si="473"/>
        <v>0</v>
      </c>
      <c r="R522" s="34">
        <f t="shared" si="473"/>
        <v>1</v>
      </c>
      <c r="S522" s="40">
        <f t="shared" si="456"/>
        <v>1</v>
      </c>
      <c r="T522" s="43">
        <f t="shared" si="457"/>
        <v>1</v>
      </c>
      <c r="U522" s="3">
        <f>O522*Dati!$B$3+Simulazione!P522*Dati!$B$4+Simulazione!Q522*Dati!$B$5+Simulazione!R522*Dati!$B$6</f>
        <v>40000</v>
      </c>
      <c r="V522" s="35">
        <f>IF(R522*Dati!$Q$6&lt;K522,R522*Dati!$Q$6,K522)</f>
        <v>108</v>
      </c>
      <c r="W522" s="35">
        <f>IF(R522*Dati!$P$6+SUM(V522:V522)&lt;K522,R522*Dati!$P$6,K522-SUM(V522:V522))</f>
        <v>132</v>
      </c>
      <c r="X522" s="35">
        <f>IF(R522*Dati!$O$6+SUM(V522:W522)&lt;K522,R522*Dati!$O$6,K522-SUM(V522:W522))</f>
        <v>0</v>
      </c>
      <c r="Y522" s="35">
        <f>IF(R522*Dati!$N$6+SUM(V522:X522)&lt;K522,R522*Dati!$N$6,K522-SUM(V522:X522))</f>
        <v>0</v>
      </c>
      <c r="Z522" s="35">
        <f>IF($Q522*Dati!$Q$5+SUM(V522:Y522)&lt;$K522,$Q522*Dati!$Q$5,$K522-SUM(V522:Y522))</f>
        <v>0</v>
      </c>
      <c r="AA522" s="35">
        <f>IF($Q522*Dati!$P$5+SUM(V522:Z522)&lt;$K522,$Q522*Dati!$P$5,$K522-SUM(V522:Z522))</f>
        <v>0</v>
      </c>
      <c r="AB522" s="35">
        <f>IF($Q522*Dati!$O$5+SUM(V522:AA522)&lt;$K522,$Q522*Dati!$O$5,$K522-SUM(V522:AA522))</f>
        <v>0</v>
      </c>
      <c r="AC522" s="35">
        <f>IF($Q522*Dati!$N$5+SUM(V522:AB522)&lt;$K522,$Q522*Dati!$N$5,$K522-SUM(V522:AB522))</f>
        <v>0</v>
      </c>
      <c r="AD522" s="35">
        <f>IF($P522*Dati!$Q$4+SUM(V522:AC522)&lt;$K522,$P522*Dati!$Q$4,$K522-SUM(V522:AC522))</f>
        <v>0</v>
      </c>
      <c r="AE522" s="35">
        <f>IF($P522*Dati!$P$4+SUM(V522:AD522)&lt;$K522,$P522*Dati!$P$4,$K522-SUM(V522:AD522))</f>
        <v>0</v>
      </c>
      <c r="AF522" s="35">
        <f>IF($P522*Dati!$O$4+SUM(V522:AE522)&lt;$K522,$P522*Dati!$O$4,$K522-SUM(V522:AE522))</f>
        <v>0</v>
      </c>
      <c r="AG522" s="35">
        <f>IF($P522*Dati!$N$4+SUM(V522:AF522)&lt;$K522,$P522*Dati!$N$4,$K522-SUM(V522:AF522))</f>
        <v>0</v>
      </c>
      <c r="AH522" s="35">
        <f>IF($O522*Dati!$Q$3+SUM(V522:AG522)&lt;$K522,$O522*Dati!$Q$3,$K522-SUM(V522:AG522))</f>
        <v>0</v>
      </c>
      <c r="AI522" s="35">
        <f>IF($O522*Dati!$P$3+SUM(V522:AH522)&lt;$K522,$O522*Dati!$P$3,$K522-SUM(V522:AH522))</f>
        <v>0</v>
      </c>
      <c r="AJ522" s="35">
        <f>IF($O522*Dati!$O$3+SUM(V522:AI522)&lt;$K522,$O522*Dati!$O$3,$K522-SUM(V522:AI522))</f>
        <v>0</v>
      </c>
      <c r="AK522" s="35">
        <f>IF($O522*Dati!$N$3+SUM(V522:AJ522)&lt;$K522,$O522*Dati!$N$3,$K522-SUM(V522:AJ522))</f>
        <v>0</v>
      </c>
      <c r="AL522" s="35">
        <f t="shared" si="442"/>
        <v>240</v>
      </c>
      <c r="AM522" s="3">
        <f>(V522*Dati!$U$6+W522*Dati!$T$6+X522*Dati!$S$6+Y522*Dati!$R$6)+(Z522*Dati!$U$5+AA522*Dati!$T$5+AB522*Dati!$S$5+AC522*Dati!$R$5)+(AD522*Dati!$U$4+AE522*Dati!$T$4+AF522*Dati!$S$4+AG522*Dati!$R$4)+(AH522*Dati!$U$3+AI522*Dati!$T$3+AJ522*Dati!$S$3+AK522*Dati!$R$3)</f>
        <v>91380</v>
      </c>
      <c r="AN522" s="34">
        <f t="shared" si="443"/>
        <v>1</v>
      </c>
      <c r="AO522" s="34">
        <f t="shared" si="444"/>
        <v>0</v>
      </c>
      <c r="AP522" s="34">
        <f t="shared" si="445"/>
        <v>0</v>
      </c>
      <c r="AQ522" s="34">
        <f t="shared" si="446"/>
        <v>0</v>
      </c>
      <c r="AR522" s="6">
        <f>AN522*Dati!$B$21+AO522*Dati!$B$22+AP522*Dati!$B$23+AQ522*Dati!$B$24</f>
        <v>2000</v>
      </c>
    </row>
    <row r="523" spans="1:44" x14ac:dyDescent="0.25">
      <c r="A523" s="49"/>
      <c r="B523" s="11">
        <f t="shared" si="458"/>
        <v>521</v>
      </c>
      <c r="C523" s="3">
        <f t="shared" si="459"/>
        <v>12528222.900000131</v>
      </c>
      <c r="D523" s="3">
        <f t="shared" si="460"/>
        <v>41380</v>
      </c>
      <c r="E523" s="3">
        <f>IF(D523&gt;0,(IF(D523&lt;Dati!$B$46,D523*Dati!$B$47,Dati!$B$46*Dati!$B$47)+IF(IF(D523-Dati!$B$46&gt;0,D523-Dati!$B$46,0)&lt;(Dati!$C$46-Dati!$B$46),IF(D523-Dati!$B$46&gt;0,D523-Dati!$B$46,0)*Dati!$C$47,(Dati!$C$46-Dati!$B$46)*Dati!$C$47)+IF(IF(D523-Dati!$C$46&gt;0,D523-Dati!$C$46,0)&lt;(Dati!$D$46-Dati!$C$46),IF(D523-Dati!$C$46&gt;0,D523-Dati!$C$46,0)*Dati!$D$47,(Dati!$D$46-Dati!$C$46)*Dati!$D$47)+IF(IF(D523-Dati!$D$46&gt;0,D523-Dati!$D$46,0)&lt;(Dati!$E$46-Dati!$D$46),IF(D523-Dati!$D$46&gt;0,D523-Dati!$D$46,0)*Dati!$E$47,(Dati!$E$46-Dati!$D$46)*Dati!$E$47)+IF(D523-Dati!$E$46&gt;0,D523-Dati!$E$46,0)*Dati!$F$47),0)</f>
        <v>17224.233333333334</v>
      </c>
      <c r="F523" s="3">
        <f t="shared" si="453"/>
        <v>24155.766666666666</v>
      </c>
      <c r="G523" s="39">
        <f t="shared" ref="G523:J523" si="474">G522</f>
        <v>1</v>
      </c>
      <c r="H523" s="39">
        <f t="shared" si="474"/>
        <v>0</v>
      </c>
      <c r="I523" s="39">
        <f t="shared" si="474"/>
        <v>0</v>
      </c>
      <c r="J523" s="39">
        <f t="shared" si="474"/>
        <v>0</v>
      </c>
      <c r="K523" s="37">
        <f>G523*Dati!$F$9+H523*Dati!$F$10+I523*Dati!$F$11+Simulazione!J523*Dati!$F$12</f>
        <v>450</v>
      </c>
      <c r="L523" s="37">
        <f>G523*Dati!$H$9+H523*Dati!$H$10+I523*Dati!$H$11+Simulazione!J523*Dati!$H$12</f>
        <v>1</v>
      </c>
      <c r="M523" s="9">
        <f>G523*Dati!$E$9+H523*Dati!$E$10+I523*Dati!$E$11+Simulazione!J523*Dati!$E$12</f>
        <v>8000</v>
      </c>
      <c r="N523" s="9">
        <f>IF(G523-G522=0,0,(G523-G522)*Dati!$J$9)+IF(H523-H522=0,0,(H523-H522)*Dati!$J$10)+IF(I523-I522=0,0,(I523-I522)*Dati!$J$11)+IF(J523-J522=0,0,(J523-J522)*Dati!$J$12)</f>
        <v>0</v>
      </c>
      <c r="O523" s="34">
        <f t="shared" ref="O523:R523" si="475">O522</f>
        <v>0</v>
      </c>
      <c r="P523" s="34">
        <f t="shared" si="475"/>
        <v>0</v>
      </c>
      <c r="Q523" s="34">
        <f t="shared" si="475"/>
        <v>0</v>
      </c>
      <c r="R523" s="34">
        <f t="shared" si="475"/>
        <v>1</v>
      </c>
      <c r="S523" s="40">
        <f t="shared" si="456"/>
        <v>1</v>
      </c>
      <c r="T523" s="43">
        <f t="shared" si="457"/>
        <v>1</v>
      </c>
      <c r="U523" s="3">
        <f>O523*Dati!$B$3+Simulazione!P523*Dati!$B$4+Simulazione!Q523*Dati!$B$5+Simulazione!R523*Dati!$B$6</f>
        <v>40000</v>
      </c>
      <c r="V523" s="35">
        <f>IF(R523*Dati!$Q$6&lt;K523,R523*Dati!$Q$6,K523)</f>
        <v>108</v>
      </c>
      <c r="W523" s="35">
        <f>IF(R523*Dati!$P$6+SUM(V523:V523)&lt;K523,R523*Dati!$P$6,K523-SUM(V523:V523))</f>
        <v>132</v>
      </c>
      <c r="X523" s="35">
        <f>IF(R523*Dati!$O$6+SUM(V523:W523)&lt;K523,R523*Dati!$O$6,K523-SUM(V523:W523))</f>
        <v>0</v>
      </c>
      <c r="Y523" s="35">
        <f>IF(R523*Dati!$N$6+SUM(V523:X523)&lt;K523,R523*Dati!$N$6,K523-SUM(V523:X523))</f>
        <v>0</v>
      </c>
      <c r="Z523" s="35">
        <f>IF($Q523*Dati!$Q$5+SUM(V523:Y523)&lt;$K523,$Q523*Dati!$Q$5,$K523-SUM(V523:Y523))</f>
        <v>0</v>
      </c>
      <c r="AA523" s="35">
        <f>IF($Q523*Dati!$P$5+SUM(V523:Z523)&lt;$K523,$Q523*Dati!$P$5,$K523-SUM(V523:Z523))</f>
        <v>0</v>
      </c>
      <c r="AB523" s="35">
        <f>IF($Q523*Dati!$O$5+SUM(V523:AA523)&lt;$K523,$Q523*Dati!$O$5,$K523-SUM(V523:AA523))</f>
        <v>0</v>
      </c>
      <c r="AC523" s="35">
        <f>IF($Q523*Dati!$N$5+SUM(V523:AB523)&lt;$K523,$Q523*Dati!$N$5,$K523-SUM(V523:AB523))</f>
        <v>0</v>
      </c>
      <c r="AD523" s="35">
        <f>IF($P523*Dati!$Q$4+SUM(V523:AC523)&lt;$K523,$P523*Dati!$Q$4,$K523-SUM(V523:AC523))</f>
        <v>0</v>
      </c>
      <c r="AE523" s="35">
        <f>IF($P523*Dati!$P$4+SUM(V523:AD523)&lt;$K523,$P523*Dati!$P$4,$K523-SUM(V523:AD523))</f>
        <v>0</v>
      </c>
      <c r="AF523" s="35">
        <f>IF($P523*Dati!$O$4+SUM(V523:AE523)&lt;$K523,$P523*Dati!$O$4,$K523-SUM(V523:AE523))</f>
        <v>0</v>
      </c>
      <c r="AG523" s="35">
        <f>IF($P523*Dati!$N$4+SUM(V523:AF523)&lt;$K523,$P523*Dati!$N$4,$K523-SUM(V523:AF523))</f>
        <v>0</v>
      </c>
      <c r="AH523" s="35">
        <f>IF($O523*Dati!$Q$3+SUM(V523:AG523)&lt;$K523,$O523*Dati!$Q$3,$K523-SUM(V523:AG523))</f>
        <v>0</v>
      </c>
      <c r="AI523" s="35">
        <f>IF($O523*Dati!$P$3+SUM(V523:AH523)&lt;$K523,$O523*Dati!$P$3,$K523-SUM(V523:AH523))</f>
        <v>0</v>
      </c>
      <c r="AJ523" s="35">
        <f>IF($O523*Dati!$O$3+SUM(V523:AI523)&lt;$K523,$O523*Dati!$O$3,$K523-SUM(V523:AI523))</f>
        <v>0</v>
      </c>
      <c r="AK523" s="35">
        <f>IF($O523*Dati!$N$3+SUM(V523:AJ523)&lt;$K523,$O523*Dati!$N$3,$K523-SUM(V523:AJ523))</f>
        <v>0</v>
      </c>
      <c r="AL523" s="35">
        <f t="shared" si="442"/>
        <v>240</v>
      </c>
      <c r="AM523" s="3">
        <f>(V523*Dati!$U$6+W523*Dati!$T$6+X523*Dati!$S$6+Y523*Dati!$R$6)+(Z523*Dati!$U$5+AA523*Dati!$T$5+AB523*Dati!$S$5+AC523*Dati!$R$5)+(AD523*Dati!$U$4+AE523*Dati!$T$4+AF523*Dati!$S$4+AG523*Dati!$R$4)+(AH523*Dati!$U$3+AI523*Dati!$T$3+AJ523*Dati!$S$3+AK523*Dati!$R$3)</f>
        <v>91380</v>
      </c>
      <c r="AN523" s="34">
        <f t="shared" si="443"/>
        <v>1</v>
      </c>
      <c r="AO523" s="34">
        <f t="shared" si="444"/>
        <v>0</v>
      </c>
      <c r="AP523" s="34">
        <f t="shared" si="445"/>
        <v>0</v>
      </c>
      <c r="AQ523" s="34">
        <f t="shared" si="446"/>
        <v>0</v>
      </c>
      <c r="AR523" s="6">
        <f>AN523*Dati!$B$21+AO523*Dati!$B$22+AP523*Dati!$B$23+AQ523*Dati!$B$24</f>
        <v>2000</v>
      </c>
    </row>
    <row r="524" spans="1:44" x14ac:dyDescent="0.25">
      <c r="A524" s="49"/>
      <c r="B524" s="11">
        <f t="shared" si="458"/>
        <v>522</v>
      </c>
      <c r="C524" s="3">
        <f t="shared" si="459"/>
        <v>12552378.666666798</v>
      </c>
      <c r="D524" s="3">
        <f t="shared" si="460"/>
        <v>41380</v>
      </c>
      <c r="E524" s="3">
        <f>IF(D524&gt;0,(IF(D524&lt;Dati!$B$46,D524*Dati!$B$47,Dati!$B$46*Dati!$B$47)+IF(IF(D524-Dati!$B$46&gt;0,D524-Dati!$B$46,0)&lt;(Dati!$C$46-Dati!$B$46),IF(D524-Dati!$B$46&gt;0,D524-Dati!$B$46,0)*Dati!$C$47,(Dati!$C$46-Dati!$B$46)*Dati!$C$47)+IF(IF(D524-Dati!$C$46&gt;0,D524-Dati!$C$46,0)&lt;(Dati!$D$46-Dati!$C$46),IF(D524-Dati!$C$46&gt;0,D524-Dati!$C$46,0)*Dati!$D$47,(Dati!$D$46-Dati!$C$46)*Dati!$D$47)+IF(IF(D524-Dati!$D$46&gt;0,D524-Dati!$D$46,0)&lt;(Dati!$E$46-Dati!$D$46),IF(D524-Dati!$D$46&gt;0,D524-Dati!$D$46,0)*Dati!$E$47,(Dati!$E$46-Dati!$D$46)*Dati!$E$47)+IF(D524-Dati!$E$46&gt;0,D524-Dati!$E$46,0)*Dati!$F$47),0)</f>
        <v>17224.233333333334</v>
      </c>
      <c r="F524" s="3">
        <f t="shared" si="453"/>
        <v>24155.766666666666</v>
      </c>
      <c r="G524" s="39">
        <f t="shared" ref="G524:J524" si="476">G523</f>
        <v>1</v>
      </c>
      <c r="H524" s="39">
        <f t="shared" si="476"/>
        <v>0</v>
      </c>
      <c r="I524" s="39">
        <f t="shared" si="476"/>
        <v>0</v>
      </c>
      <c r="J524" s="39">
        <f t="shared" si="476"/>
        <v>0</v>
      </c>
      <c r="K524" s="37">
        <f>G524*Dati!$F$9+H524*Dati!$F$10+I524*Dati!$F$11+Simulazione!J524*Dati!$F$12</f>
        <v>450</v>
      </c>
      <c r="L524" s="37">
        <f>G524*Dati!$H$9+H524*Dati!$H$10+I524*Dati!$H$11+Simulazione!J524*Dati!$H$12</f>
        <v>1</v>
      </c>
      <c r="M524" s="9">
        <f>G524*Dati!$E$9+H524*Dati!$E$10+I524*Dati!$E$11+Simulazione!J524*Dati!$E$12</f>
        <v>8000</v>
      </c>
      <c r="N524" s="9">
        <f>IF(G524-G523=0,0,(G524-G523)*Dati!$J$9)+IF(H524-H523=0,0,(H524-H523)*Dati!$J$10)+IF(I524-I523=0,0,(I524-I523)*Dati!$J$11)+IF(J524-J523=0,0,(J524-J523)*Dati!$J$12)</f>
        <v>0</v>
      </c>
      <c r="O524" s="34">
        <f t="shared" ref="O524:R524" si="477">O523</f>
        <v>0</v>
      </c>
      <c r="P524" s="34">
        <f t="shared" si="477"/>
        <v>0</v>
      </c>
      <c r="Q524" s="34">
        <f t="shared" si="477"/>
        <v>0</v>
      </c>
      <c r="R524" s="34">
        <f t="shared" si="477"/>
        <v>1</v>
      </c>
      <c r="S524" s="40">
        <f t="shared" si="456"/>
        <v>1</v>
      </c>
      <c r="T524" s="43">
        <f t="shared" si="457"/>
        <v>1</v>
      </c>
      <c r="U524" s="3">
        <f>O524*Dati!$B$3+Simulazione!P524*Dati!$B$4+Simulazione!Q524*Dati!$B$5+Simulazione!R524*Dati!$B$6</f>
        <v>40000</v>
      </c>
      <c r="V524" s="35">
        <f>IF(R524*Dati!$Q$6&lt;K524,R524*Dati!$Q$6,K524)</f>
        <v>108</v>
      </c>
      <c r="W524" s="35">
        <f>IF(R524*Dati!$P$6+SUM(V524:V524)&lt;K524,R524*Dati!$P$6,K524-SUM(V524:V524))</f>
        <v>132</v>
      </c>
      <c r="X524" s="35">
        <f>IF(R524*Dati!$O$6+SUM(V524:W524)&lt;K524,R524*Dati!$O$6,K524-SUM(V524:W524))</f>
        <v>0</v>
      </c>
      <c r="Y524" s="35">
        <f>IF(R524*Dati!$N$6+SUM(V524:X524)&lt;K524,R524*Dati!$N$6,K524-SUM(V524:X524))</f>
        <v>0</v>
      </c>
      <c r="Z524" s="35">
        <f>IF($Q524*Dati!$Q$5+SUM(V524:Y524)&lt;$K524,$Q524*Dati!$Q$5,$K524-SUM(V524:Y524))</f>
        <v>0</v>
      </c>
      <c r="AA524" s="35">
        <f>IF($Q524*Dati!$P$5+SUM(V524:Z524)&lt;$K524,$Q524*Dati!$P$5,$K524-SUM(V524:Z524))</f>
        <v>0</v>
      </c>
      <c r="AB524" s="35">
        <f>IF($Q524*Dati!$O$5+SUM(V524:AA524)&lt;$K524,$Q524*Dati!$O$5,$K524-SUM(V524:AA524))</f>
        <v>0</v>
      </c>
      <c r="AC524" s="35">
        <f>IF($Q524*Dati!$N$5+SUM(V524:AB524)&lt;$K524,$Q524*Dati!$N$5,$K524-SUM(V524:AB524))</f>
        <v>0</v>
      </c>
      <c r="AD524" s="35">
        <f>IF($P524*Dati!$Q$4+SUM(V524:AC524)&lt;$K524,$P524*Dati!$Q$4,$K524-SUM(V524:AC524))</f>
        <v>0</v>
      </c>
      <c r="AE524" s="35">
        <f>IF($P524*Dati!$P$4+SUM(V524:AD524)&lt;$K524,$P524*Dati!$P$4,$K524-SUM(V524:AD524))</f>
        <v>0</v>
      </c>
      <c r="AF524" s="35">
        <f>IF($P524*Dati!$O$4+SUM(V524:AE524)&lt;$K524,$P524*Dati!$O$4,$K524-SUM(V524:AE524))</f>
        <v>0</v>
      </c>
      <c r="AG524" s="35">
        <f>IF($P524*Dati!$N$4+SUM(V524:AF524)&lt;$K524,$P524*Dati!$N$4,$K524-SUM(V524:AF524))</f>
        <v>0</v>
      </c>
      <c r="AH524" s="35">
        <f>IF($O524*Dati!$Q$3+SUM(V524:AG524)&lt;$K524,$O524*Dati!$Q$3,$K524-SUM(V524:AG524))</f>
        <v>0</v>
      </c>
      <c r="AI524" s="35">
        <f>IF($O524*Dati!$P$3+SUM(V524:AH524)&lt;$K524,$O524*Dati!$P$3,$K524-SUM(V524:AH524))</f>
        <v>0</v>
      </c>
      <c r="AJ524" s="35">
        <f>IF($O524*Dati!$O$3+SUM(V524:AI524)&lt;$K524,$O524*Dati!$O$3,$K524-SUM(V524:AI524))</f>
        <v>0</v>
      </c>
      <c r="AK524" s="35">
        <f>IF($O524*Dati!$N$3+SUM(V524:AJ524)&lt;$K524,$O524*Dati!$N$3,$K524-SUM(V524:AJ524))</f>
        <v>0</v>
      </c>
      <c r="AL524" s="35">
        <f t="shared" si="442"/>
        <v>240</v>
      </c>
      <c r="AM524" s="3">
        <f>(V524*Dati!$U$6+W524*Dati!$T$6+X524*Dati!$S$6+Y524*Dati!$R$6)+(Z524*Dati!$U$5+AA524*Dati!$T$5+AB524*Dati!$S$5+AC524*Dati!$R$5)+(AD524*Dati!$U$4+AE524*Dati!$T$4+AF524*Dati!$S$4+AG524*Dati!$R$4)+(AH524*Dati!$U$3+AI524*Dati!$T$3+AJ524*Dati!$S$3+AK524*Dati!$R$3)</f>
        <v>91380</v>
      </c>
      <c r="AN524" s="34">
        <f t="shared" si="443"/>
        <v>1</v>
      </c>
      <c r="AO524" s="34">
        <f t="shared" si="444"/>
        <v>0</v>
      </c>
      <c r="AP524" s="34">
        <f t="shared" si="445"/>
        <v>0</v>
      </c>
      <c r="AQ524" s="34">
        <f t="shared" si="446"/>
        <v>0</v>
      </c>
      <c r="AR524" s="6">
        <f>AN524*Dati!$B$21+AO524*Dati!$B$22+AP524*Dati!$B$23+AQ524*Dati!$B$24</f>
        <v>2000</v>
      </c>
    </row>
    <row r="525" spans="1:44" x14ac:dyDescent="0.25">
      <c r="A525" s="49"/>
      <c r="B525" s="11">
        <f t="shared" si="458"/>
        <v>523</v>
      </c>
      <c r="C525" s="3">
        <f t="shared" si="459"/>
        <v>12576534.433333466</v>
      </c>
      <c r="D525" s="3">
        <f t="shared" si="460"/>
        <v>41380</v>
      </c>
      <c r="E525" s="3">
        <f>IF(D525&gt;0,(IF(D525&lt;Dati!$B$46,D525*Dati!$B$47,Dati!$B$46*Dati!$B$47)+IF(IF(D525-Dati!$B$46&gt;0,D525-Dati!$B$46,0)&lt;(Dati!$C$46-Dati!$B$46),IF(D525-Dati!$B$46&gt;0,D525-Dati!$B$46,0)*Dati!$C$47,(Dati!$C$46-Dati!$B$46)*Dati!$C$47)+IF(IF(D525-Dati!$C$46&gt;0,D525-Dati!$C$46,0)&lt;(Dati!$D$46-Dati!$C$46),IF(D525-Dati!$C$46&gt;0,D525-Dati!$C$46,0)*Dati!$D$47,(Dati!$D$46-Dati!$C$46)*Dati!$D$47)+IF(IF(D525-Dati!$D$46&gt;0,D525-Dati!$D$46,0)&lt;(Dati!$E$46-Dati!$D$46),IF(D525-Dati!$D$46&gt;0,D525-Dati!$D$46,0)*Dati!$E$47,(Dati!$E$46-Dati!$D$46)*Dati!$E$47)+IF(D525-Dati!$E$46&gt;0,D525-Dati!$E$46,0)*Dati!$F$47),0)</f>
        <v>17224.233333333334</v>
      </c>
      <c r="F525" s="3">
        <f t="shared" si="453"/>
        <v>24155.766666666666</v>
      </c>
      <c r="G525" s="39">
        <f t="shared" ref="G525:J525" si="478">G524</f>
        <v>1</v>
      </c>
      <c r="H525" s="39">
        <f t="shared" si="478"/>
        <v>0</v>
      </c>
      <c r="I525" s="39">
        <f t="shared" si="478"/>
        <v>0</v>
      </c>
      <c r="J525" s="39">
        <f t="shared" si="478"/>
        <v>0</v>
      </c>
      <c r="K525" s="37">
        <f>G525*Dati!$F$9+H525*Dati!$F$10+I525*Dati!$F$11+Simulazione!J525*Dati!$F$12</f>
        <v>450</v>
      </c>
      <c r="L525" s="37">
        <f>G525*Dati!$H$9+H525*Dati!$H$10+I525*Dati!$H$11+Simulazione!J525*Dati!$H$12</f>
        <v>1</v>
      </c>
      <c r="M525" s="9">
        <f>G525*Dati!$E$9+H525*Dati!$E$10+I525*Dati!$E$11+Simulazione!J525*Dati!$E$12</f>
        <v>8000</v>
      </c>
      <c r="N525" s="9">
        <f>IF(G525-G524=0,0,(G525-G524)*Dati!$J$9)+IF(H525-H524=0,0,(H525-H524)*Dati!$J$10)+IF(I525-I524=0,0,(I525-I524)*Dati!$J$11)+IF(J525-J524=0,0,(J525-J524)*Dati!$J$12)</f>
        <v>0</v>
      </c>
      <c r="O525" s="34">
        <f t="shared" ref="O525:R525" si="479">O524</f>
        <v>0</v>
      </c>
      <c r="P525" s="34">
        <f t="shared" si="479"/>
        <v>0</v>
      </c>
      <c r="Q525" s="34">
        <f t="shared" si="479"/>
        <v>0</v>
      </c>
      <c r="R525" s="34">
        <f t="shared" si="479"/>
        <v>1</v>
      </c>
      <c r="S525" s="40">
        <f t="shared" si="456"/>
        <v>1</v>
      </c>
      <c r="T525" s="43">
        <f t="shared" si="457"/>
        <v>1</v>
      </c>
      <c r="U525" s="3">
        <f>O525*Dati!$B$3+Simulazione!P525*Dati!$B$4+Simulazione!Q525*Dati!$B$5+Simulazione!R525*Dati!$B$6</f>
        <v>40000</v>
      </c>
      <c r="V525" s="35">
        <f>IF(R525*Dati!$Q$6&lt;K525,R525*Dati!$Q$6,K525)</f>
        <v>108</v>
      </c>
      <c r="W525" s="35">
        <f>IF(R525*Dati!$P$6+SUM(V525:V525)&lt;K525,R525*Dati!$P$6,K525-SUM(V525:V525))</f>
        <v>132</v>
      </c>
      <c r="X525" s="35">
        <f>IF(R525*Dati!$O$6+SUM(V525:W525)&lt;K525,R525*Dati!$O$6,K525-SUM(V525:W525))</f>
        <v>0</v>
      </c>
      <c r="Y525" s="35">
        <f>IF(R525*Dati!$N$6+SUM(V525:X525)&lt;K525,R525*Dati!$N$6,K525-SUM(V525:X525))</f>
        <v>0</v>
      </c>
      <c r="Z525" s="35">
        <f>IF($Q525*Dati!$Q$5+SUM(V525:Y525)&lt;$K525,$Q525*Dati!$Q$5,$K525-SUM(V525:Y525))</f>
        <v>0</v>
      </c>
      <c r="AA525" s="35">
        <f>IF($Q525*Dati!$P$5+SUM(V525:Z525)&lt;$K525,$Q525*Dati!$P$5,$K525-SUM(V525:Z525))</f>
        <v>0</v>
      </c>
      <c r="AB525" s="35">
        <f>IF($Q525*Dati!$O$5+SUM(V525:AA525)&lt;$K525,$Q525*Dati!$O$5,$K525-SUM(V525:AA525))</f>
        <v>0</v>
      </c>
      <c r="AC525" s="35">
        <f>IF($Q525*Dati!$N$5+SUM(V525:AB525)&lt;$K525,$Q525*Dati!$N$5,$K525-SUM(V525:AB525))</f>
        <v>0</v>
      </c>
      <c r="AD525" s="35">
        <f>IF($P525*Dati!$Q$4+SUM(V525:AC525)&lt;$K525,$P525*Dati!$Q$4,$K525-SUM(V525:AC525))</f>
        <v>0</v>
      </c>
      <c r="AE525" s="35">
        <f>IF($P525*Dati!$P$4+SUM(V525:AD525)&lt;$K525,$P525*Dati!$P$4,$K525-SUM(V525:AD525))</f>
        <v>0</v>
      </c>
      <c r="AF525" s="35">
        <f>IF($P525*Dati!$O$4+SUM(V525:AE525)&lt;$K525,$P525*Dati!$O$4,$K525-SUM(V525:AE525))</f>
        <v>0</v>
      </c>
      <c r="AG525" s="35">
        <f>IF($P525*Dati!$N$4+SUM(V525:AF525)&lt;$K525,$P525*Dati!$N$4,$K525-SUM(V525:AF525))</f>
        <v>0</v>
      </c>
      <c r="AH525" s="35">
        <f>IF($O525*Dati!$Q$3+SUM(V525:AG525)&lt;$K525,$O525*Dati!$Q$3,$K525-SUM(V525:AG525))</f>
        <v>0</v>
      </c>
      <c r="AI525" s="35">
        <f>IF($O525*Dati!$P$3+SUM(V525:AH525)&lt;$K525,$O525*Dati!$P$3,$K525-SUM(V525:AH525))</f>
        <v>0</v>
      </c>
      <c r="AJ525" s="35">
        <f>IF($O525*Dati!$O$3+SUM(V525:AI525)&lt;$K525,$O525*Dati!$O$3,$K525-SUM(V525:AI525))</f>
        <v>0</v>
      </c>
      <c r="AK525" s="35">
        <f>IF($O525*Dati!$N$3+SUM(V525:AJ525)&lt;$K525,$O525*Dati!$N$3,$K525-SUM(V525:AJ525))</f>
        <v>0</v>
      </c>
      <c r="AL525" s="35">
        <f t="shared" si="442"/>
        <v>240</v>
      </c>
      <c r="AM525" s="3">
        <f>(V525*Dati!$U$6+W525*Dati!$T$6+X525*Dati!$S$6+Y525*Dati!$R$6)+(Z525*Dati!$U$5+AA525*Dati!$T$5+AB525*Dati!$S$5+AC525*Dati!$R$5)+(AD525*Dati!$U$4+AE525*Dati!$T$4+AF525*Dati!$S$4+AG525*Dati!$R$4)+(AH525*Dati!$U$3+AI525*Dati!$T$3+AJ525*Dati!$S$3+AK525*Dati!$R$3)</f>
        <v>91380</v>
      </c>
      <c r="AN525" s="34">
        <f t="shared" si="443"/>
        <v>1</v>
      </c>
      <c r="AO525" s="34">
        <f t="shared" si="444"/>
        <v>0</v>
      </c>
      <c r="AP525" s="34">
        <f t="shared" si="445"/>
        <v>0</v>
      </c>
      <c r="AQ525" s="34">
        <f t="shared" si="446"/>
        <v>0</v>
      </c>
      <c r="AR525" s="6">
        <f>AN525*Dati!$B$21+AO525*Dati!$B$22+AP525*Dati!$B$23+AQ525*Dati!$B$24</f>
        <v>2000</v>
      </c>
    </row>
    <row r="526" spans="1:44" x14ac:dyDescent="0.25">
      <c r="A526" s="49"/>
      <c r="B526" s="11">
        <f t="shared" si="458"/>
        <v>524</v>
      </c>
      <c r="C526" s="3">
        <f t="shared" si="459"/>
        <v>12600690.200000133</v>
      </c>
      <c r="D526" s="3">
        <f t="shared" si="460"/>
        <v>41380</v>
      </c>
      <c r="E526" s="3">
        <f>IF(D526&gt;0,(IF(D526&lt;Dati!$B$46,D526*Dati!$B$47,Dati!$B$46*Dati!$B$47)+IF(IF(D526-Dati!$B$46&gt;0,D526-Dati!$B$46,0)&lt;(Dati!$C$46-Dati!$B$46),IF(D526-Dati!$B$46&gt;0,D526-Dati!$B$46,0)*Dati!$C$47,(Dati!$C$46-Dati!$B$46)*Dati!$C$47)+IF(IF(D526-Dati!$C$46&gt;0,D526-Dati!$C$46,0)&lt;(Dati!$D$46-Dati!$C$46),IF(D526-Dati!$C$46&gt;0,D526-Dati!$C$46,0)*Dati!$D$47,(Dati!$D$46-Dati!$C$46)*Dati!$D$47)+IF(IF(D526-Dati!$D$46&gt;0,D526-Dati!$D$46,0)&lt;(Dati!$E$46-Dati!$D$46),IF(D526-Dati!$D$46&gt;0,D526-Dati!$D$46,0)*Dati!$E$47,(Dati!$E$46-Dati!$D$46)*Dati!$E$47)+IF(D526-Dati!$E$46&gt;0,D526-Dati!$E$46,0)*Dati!$F$47),0)</f>
        <v>17224.233333333334</v>
      </c>
      <c r="F526" s="3">
        <f t="shared" si="453"/>
        <v>24155.766666666666</v>
      </c>
      <c r="G526" s="39">
        <f t="shared" ref="G526:J526" si="480">G525</f>
        <v>1</v>
      </c>
      <c r="H526" s="39">
        <f t="shared" si="480"/>
        <v>0</v>
      </c>
      <c r="I526" s="39">
        <f t="shared" si="480"/>
        <v>0</v>
      </c>
      <c r="J526" s="39">
        <f t="shared" si="480"/>
        <v>0</v>
      </c>
      <c r="K526" s="37">
        <f>G526*Dati!$F$9+H526*Dati!$F$10+I526*Dati!$F$11+Simulazione!J526*Dati!$F$12</f>
        <v>450</v>
      </c>
      <c r="L526" s="37">
        <f>G526*Dati!$H$9+H526*Dati!$H$10+I526*Dati!$H$11+Simulazione!J526*Dati!$H$12</f>
        <v>1</v>
      </c>
      <c r="M526" s="9">
        <f>G526*Dati!$E$9+H526*Dati!$E$10+I526*Dati!$E$11+Simulazione!J526*Dati!$E$12</f>
        <v>8000</v>
      </c>
      <c r="N526" s="9">
        <f>IF(G526-G525=0,0,(G526-G525)*Dati!$J$9)+IF(H526-H525=0,0,(H526-H525)*Dati!$J$10)+IF(I526-I525=0,0,(I526-I525)*Dati!$J$11)+IF(J526-J525=0,0,(J526-J525)*Dati!$J$12)</f>
        <v>0</v>
      </c>
      <c r="O526" s="34">
        <f t="shared" ref="O526:R526" si="481">O525</f>
        <v>0</v>
      </c>
      <c r="P526" s="34">
        <f t="shared" si="481"/>
        <v>0</v>
      </c>
      <c r="Q526" s="34">
        <f t="shared" si="481"/>
        <v>0</v>
      </c>
      <c r="R526" s="34">
        <f t="shared" si="481"/>
        <v>1</v>
      </c>
      <c r="S526" s="40">
        <f t="shared" si="456"/>
        <v>1</v>
      </c>
      <c r="T526" s="43">
        <f t="shared" si="457"/>
        <v>1</v>
      </c>
      <c r="U526" s="3">
        <f>O526*Dati!$B$3+Simulazione!P526*Dati!$B$4+Simulazione!Q526*Dati!$B$5+Simulazione!R526*Dati!$B$6</f>
        <v>40000</v>
      </c>
      <c r="V526" s="35">
        <f>IF(R526*Dati!$Q$6&lt;K526,R526*Dati!$Q$6,K526)</f>
        <v>108</v>
      </c>
      <c r="W526" s="35">
        <f>IF(R526*Dati!$P$6+SUM(V526:V526)&lt;K526,R526*Dati!$P$6,K526-SUM(V526:V526))</f>
        <v>132</v>
      </c>
      <c r="X526" s="35">
        <f>IF(R526*Dati!$O$6+SUM(V526:W526)&lt;K526,R526*Dati!$O$6,K526-SUM(V526:W526))</f>
        <v>0</v>
      </c>
      <c r="Y526" s="35">
        <f>IF(R526*Dati!$N$6+SUM(V526:X526)&lt;K526,R526*Dati!$N$6,K526-SUM(V526:X526))</f>
        <v>0</v>
      </c>
      <c r="Z526" s="35">
        <f>IF($Q526*Dati!$Q$5+SUM(V526:Y526)&lt;$K526,$Q526*Dati!$Q$5,$K526-SUM(V526:Y526))</f>
        <v>0</v>
      </c>
      <c r="AA526" s="35">
        <f>IF($Q526*Dati!$P$5+SUM(V526:Z526)&lt;$K526,$Q526*Dati!$P$5,$K526-SUM(V526:Z526))</f>
        <v>0</v>
      </c>
      <c r="AB526" s="35">
        <f>IF($Q526*Dati!$O$5+SUM(V526:AA526)&lt;$K526,$Q526*Dati!$O$5,$K526-SUM(V526:AA526))</f>
        <v>0</v>
      </c>
      <c r="AC526" s="35">
        <f>IF($Q526*Dati!$N$5+SUM(V526:AB526)&lt;$K526,$Q526*Dati!$N$5,$K526-SUM(V526:AB526))</f>
        <v>0</v>
      </c>
      <c r="AD526" s="35">
        <f>IF($P526*Dati!$Q$4+SUM(V526:AC526)&lt;$K526,$P526*Dati!$Q$4,$K526-SUM(V526:AC526))</f>
        <v>0</v>
      </c>
      <c r="AE526" s="35">
        <f>IF($P526*Dati!$P$4+SUM(V526:AD526)&lt;$K526,$P526*Dati!$P$4,$K526-SUM(V526:AD526))</f>
        <v>0</v>
      </c>
      <c r="AF526" s="35">
        <f>IF($P526*Dati!$O$4+SUM(V526:AE526)&lt;$K526,$P526*Dati!$O$4,$K526-SUM(V526:AE526))</f>
        <v>0</v>
      </c>
      <c r="AG526" s="35">
        <f>IF($P526*Dati!$N$4+SUM(V526:AF526)&lt;$K526,$P526*Dati!$N$4,$K526-SUM(V526:AF526))</f>
        <v>0</v>
      </c>
      <c r="AH526" s="35">
        <f>IF($O526*Dati!$Q$3+SUM(V526:AG526)&lt;$K526,$O526*Dati!$Q$3,$K526-SUM(V526:AG526))</f>
        <v>0</v>
      </c>
      <c r="AI526" s="35">
        <f>IF($O526*Dati!$P$3+SUM(V526:AH526)&lt;$K526,$O526*Dati!$P$3,$K526-SUM(V526:AH526))</f>
        <v>0</v>
      </c>
      <c r="AJ526" s="35">
        <f>IF($O526*Dati!$O$3+SUM(V526:AI526)&lt;$K526,$O526*Dati!$O$3,$K526-SUM(V526:AI526))</f>
        <v>0</v>
      </c>
      <c r="AK526" s="35">
        <f>IF($O526*Dati!$N$3+SUM(V526:AJ526)&lt;$K526,$O526*Dati!$N$3,$K526-SUM(V526:AJ526))</f>
        <v>0</v>
      </c>
      <c r="AL526" s="35">
        <f t="shared" si="442"/>
        <v>240</v>
      </c>
      <c r="AM526" s="3">
        <f>(V526*Dati!$U$6+W526*Dati!$T$6+X526*Dati!$S$6+Y526*Dati!$R$6)+(Z526*Dati!$U$5+AA526*Dati!$T$5+AB526*Dati!$S$5+AC526*Dati!$R$5)+(AD526*Dati!$U$4+AE526*Dati!$T$4+AF526*Dati!$S$4+AG526*Dati!$R$4)+(AH526*Dati!$U$3+AI526*Dati!$T$3+AJ526*Dati!$S$3+AK526*Dati!$R$3)</f>
        <v>91380</v>
      </c>
      <c r="AN526" s="34">
        <f t="shared" si="443"/>
        <v>1</v>
      </c>
      <c r="AO526" s="34">
        <f t="shared" si="444"/>
        <v>0</v>
      </c>
      <c r="AP526" s="34">
        <f t="shared" si="445"/>
        <v>0</v>
      </c>
      <c r="AQ526" s="34">
        <f t="shared" si="446"/>
        <v>0</v>
      </c>
      <c r="AR526" s="6">
        <f>AN526*Dati!$B$21+AO526*Dati!$B$22+AP526*Dati!$B$23+AQ526*Dati!$B$24</f>
        <v>2000</v>
      </c>
    </row>
    <row r="527" spans="1:44" x14ac:dyDescent="0.25">
      <c r="A527" s="49"/>
      <c r="B527" s="11">
        <f t="shared" si="458"/>
        <v>525</v>
      </c>
      <c r="C527" s="3">
        <f t="shared" si="459"/>
        <v>12624845.966666801</v>
      </c>
      <c r="D527" s="3">
        <f t="shared" si="460"/>
        <v>41380</v>
      </c>
      <c r="E527" s="3">
        <f>IF(D527&gt;0,(IF(D527&lt;Dati!$B$46,D527*Dati!$B$47,Dati!$B$46*Dati!$B$47)+IF(IF(D527-Dati!$B$46&gt;0,D527-Dati!$B$46,0)&lt;(Dati!$C$46-Dati!$B$46),IF(D527-Dati!$B$46&gt;0,D527-Dati!$B$46,0)*Dati!$C$47,(Dati!$C$46-Dati!$B$46)*Dati!$C$47)+IF(IF(D527-Dati!$C$46&gt;0,D527-Dati!$C$46,0)&lt;(Dati!$D$46-Dati!$C$46),IF(D527-Dati!$C$46&gt;0,D527-Dati!$C$46,0)*Dati!$D$47,(Dati!$D$46-Dati!$C$46)*Dati!$D$47)+IF(IF(D527-Dati!$D$46&gt;0,D527-Dati!$D$46,0)&lt;(Dati!$E$46-Dati!$D$46),IF(D527-Dati!$D$46&gt;0,D527-Dati!$D$46,0)*Dati!$E$47,(Dati!$E$46-Dati!$D$46)*Dati!$E$47)+IF(D527-Dati!$E$46&gt;0,D527-Dati!$E$46,0)*Dati!$F$47),0)</f>
        <v>17224.233333333334</v>
      </c>
      <c r="F527" s="3">
        <f t="shared" si="453"/>
        <v>24155.766666666666</v>
      </c>
      <c r="G527" s="39">
        <f t="shared" ref="G527:J527" si="482">G526</f>
        <v>1</v>
      </c>
      <c r="H527" s="39">
        <f t="shared" si="482"/>
        <v>0</v>
      </c>
      <c r="I527" s="39">
        <f t="shared" si="482"/>
        <v>0</v>
      </c>
      <c r="J527" s="39">
        <f t="shared" si="482"/>
        <v>0</v>
      </c>
      <c r="K527" s="37">
        <f>G527*Dati!$F$9+H527*Dati!$F$10+I527*Dati!$F$11+Simulazione!J527*Dati!$F$12</f>
        <v>450</v>
      </c>
      <c r="L527" s="37">
        <f>G527*Dati!$H$9+H527*Dati!$H$10+I527*Dati!$H$11+Simulazione!J527*Dati!$H$12</f>
        <v>1</v>
      </c>
      <c r="M527" s="9">
        <f>G527*Dati!$E$9+H527*Dati!$E$10+I527*Dati!$E$11+Simulazione!J527*Dati!$E$12</f>
        <v>8000</v>
      </c>
      <c r="N527" s="9">
        <f>IF(G527-G526=0,0,(G527-G526)*Dati!$J$9)+IF(H527-H526=0,0,(H527-H526)*Dati!$J$10)+IF(I527-I526=0,0,(I527-I526)*Dati!$J$11)+IF(J527-J526=0,0,(J527-J526)*Dati!$J$12)</f>
        <v>0</v>
      </c>
      <c r="O527" s="34">
        <f t="shared" ref="O527:R527" si="483">O526</f>
        <v>0</v>
      </c>
      <c r="P527" s="34">
        <f t="shared" si="483"/>
        <v>0</v>
      </c>
      <c r="Q527" s="34">
        <f t="shared" si="483"/>
        <v>0</v>
      </c>
      <c r="R527" s="34">
        <f t="shared" si="483"/>
        <v>1</v>
      </c>
      <c r="S527" s="40">
        <f t="shared" si="456"/>
        <v>1</v>
      </c>
      <c r="T527" s="43">
        <f t="shared" si="457"/>
        <v>1</v>
      </c>
      <c r="U527" s="3">
        <f>O527*Dati!$B$3+Simulazione!P527*Dati!$B$4+Simulazione!Q527*Dati!$B$5+Simulazione!R527*Dati!$B$6</f>
        <v>40000</v>
      </c>
      <c r="V527" s="35">
        <f>IF(R527*Dati!$Q$6&lt;K527,R527*Dati!$Q$6,K527)</f>
        <v>108</v>
      </c>
      <c r="W527" s="35">
        <f>IF(R527*Dati!$P$6+SUM(V527:V527)&lt;K527,R527*Dati!$P$6,K527-SUM(V527:V527))</f>
        <v>132</v>
      </c>
      <c r="X527" s="35">
        <f>IF(R527*Dati!$O$6+SUM(V527:W527)&lt;K527,R527*Dati!$O$6,K527-SUM(V527:W527))</f>
        <v>0</v>
      </c>
      <c r="Y527" s="35">
        <f>IF(R527*Dati!$N$6+SUM(V527:X527)&lt;K527,R527*Dati!$N$6,K527-SUM(V527:X527))</f>
        <v>0</v>
      </c>
      <c r="Z527" s="35">
        <f>IF($Q527*Dati!$Q$5+SUM(V527:Y527)&lt;$K527,$Q527*Dati!$Q$5,$K527-SUM(V527:Y527))</f>
        <v>0</v>
      </c>
      <c r="AA527" s="35">
        <f>IF($Q527*Dati!$P$5+SUM(V527:Z527)&lt;$K527,$Q527*Dati!$P$5,$K527-SUM(V527:Z527))</f>
        <v>0</v>
      </c>
      <c r="AB527" s="35">
        <f>IF($Q527*Dati!$O$5+SUM(V527:AA527)&lt;$K527,$Q527*Dati!$O$5,$K527-SUM(V527:AA527))</f>
        <v>0</v>
      </c>
      <c r="AC527" s="35">
        <f>IF($Q527*Dati!$N$5+SUM(V527:AB527)&lt;$K527,$Q527*Dati!$N$5,$K527-SUM(V527:AB527))</f>
        <v>0</v>
      </c>
      <c r="AD527" s="35">
        <f>IF($P527*Dati!$Q$4+SUM(V527:AC527)&lt;$K527,$P527*Dati!$Q$4,$K527-SUM(V527:AC527))</f>
        <v>0</v>
      </c>
      <c r="AE527" s="35">
        <f>IF($P527*Dati!$P$4+SUM(V527:AD527)&lt;$K527,$P527*Dati!$P$4,$K527-SUM(V527:AD527))</f>
        <v>0</v>
      </c>
      <c r="AF527" s="35">
        <f>IF($P527*Dati!$O$4+SUM(V527:AE527)&lt;$K527,$P527*Dati!$O$4,$K527-SUM(V527:AE527))</f>
        <v>0</v>
      </c>
      <c r="AG527" s="35">
        <f>IF($P527*Dati!$N$4+SUM(V527:AF527)&lt;$K527,$P527*Dati!$N$4,$K527-SUM(V527:AF527))</f>
        <v>0</v>
      </c>
      <c r="AH527" s="35">
        <f>IF($O527*Dati!$Q$3+SUM(V527:AG527)&lt;$K527,$O527*Dati!$Q$3,$K527-SUM(V527:AG527))</f>
        <v>0</v>
      </c>
      <c r="AI527" s="35">
        <f>IF($O527*Dati!$P$3+SUM(V527:AH527)&lt;$K527,$O527*Dati!$P$3,$K527-SUM(V527:AH527))</f>
        <v>0</v>
      </c>
      <c r="AJ527" s="35">
        <f>IF($O527*Dati!$O$3+SUM(V527:AI527)&lt;$K527,$O527*Dati!$O$3,$K527-SUM(V527:AI527))</f>
        <v>0</v>
      </c>
      <c r="AK527" s="35">
        <f>IF($O527*Dati!$N$3+SUM(V527:AJ527)&lt;$K527,$O527*Dati!$N$3,$K527-SUM(V527:AJ527))</f>
        <v>0</v>
      </c>
      <c r="AL527" s="35">
        <f t="shared" si="442"/>
        <v>240</v>
      </c>
      <c r="AM527" s="3">
        <f>(V527*Dati!$U$6+W527*Dati!$T$6+X527*Dati!$S$6+Y527*Dati!$R$6)+(Z527*Dati!$U$5+AA527*Dati!$T$5+AB527*Dati!$S$5+AC527*Dati!$R$5)+(AD527*Dati!$U$4+AE527*Dati!$T$4+AF527*Dati!$S$4+AG527*Dati!$R$4)+(AH527*Dati!$U$3+AI527*Dati!$T$3+AJ527*Dati!$S$3+AK527*Dati!$R$3)</f>
        <v>91380</v>
      </c>
      <c r="AN527" s="34">
        <f t="shared" si="443"/>
        <v>1</v>
      </c>
      <c r="AO527" s="34">
        <f t="shared" si="444"/>
        <v>0</v>
      </c>
      <c r="AP527" s="34">
        <f t="shared" si="445"/>
        <v>0</v>
      </c>
      <c r="AQ527" s="34">
        <f t="shared" si="446"/>
        <v>0</v>
      </c>
      <c r="AR527" s="6">
        <f>AN527*Dati!$B$21+AO527*Dati!$B$22+AP527*Dati!$B$23+AQ527*Dati!$B$24</f>
        <v>2000</v>
      </c>
    </row>
    <row r="528" spans="1:44" x14ac:dyDescent="0.25">
      <c r="A528" s="49"/>
      <c r="B528" s="11">
        <f t="shared" si="458"/>
        <v>526</v>
      </c>
      <c r="C528" s="3">
        <f t="shared" si="459"/>
        <v>12649001.733333468</v>
      </c>
      <c r="D528" s="3">
        <f t="shared" si="460"/>
        <v>41380</v>
      </c>
      <c r="E528" s="3">
        <f>IF(D528&gt;0,(IF(D528&lt;Dati!$B$46,D528*Dati!$B$47,Dati!$B$46*Dati!$B$47)+IF(IF(D528-Dati!$B$46&gt;0,D528-Dati!$B$46,0)&lt;(Dati!$C$46-Dati!$B$46),IF(D528-Dati!$B$46&gt;0,D528-Dati!$B$46,0)*Dati!$C$47,(Dati!$C$46-Dati!$B$46)*Dati!$C$47)+IF(IF(D528-Dati!$C$46&gt;0,D528-Dati!$C$46,0)&lt;(Dati!$D$46-Dati!$C$46),IF(D528-Dati!$C$46&gt;0,D528-Dati!$C$46,0)*Dati!$D$47,(Dati!$D$46-Dati!$C$46)*Dati!$D$47)+IF(IF(D528-Dati!$D$46&gt;0,D528-Dati!$D$46,0)&lt;(Dati!$E$46-Dati!$D$46),IF(D528-Dati!$D$46&gt;0,D528-Dati!$D$46,0)*Dati!$E$47,(Dati!$E$46-Dati!$D$46)*Dati!$E$47)+IF(D528-Dati!$E$46&gt;0,D528-Dati!$E$46,0)*Dati!$F$47),0)</f>
        <v>17224.233333333334</v>
      </c>
      <c r="F528" s="3">
        <f t="shared" si="453"/>
        <v>24155.766666666666</v>
      </c>
      <c r="G528" s="39">
        <f t="shared" ref="G528:J528" si="484">G527</f>
        <v>1</v>
      </c>
      <c r="H528" s="39">
        <f t="shared" si="484"/>
        <v>0</v>
      </c>
      <c r="I528" s="39">
        <f t="shared" si="484"/>
        <v>0</v>
      </c>
      <c r="J528" s="39">
        <f t="shared" si="484"/>
        <v>0</v>
      </c>
      <c r="K528" s="37">
        <f>G528*Dati!$F$9+H528*Dati!$F$10+I528*Dati!$F$11+Simulazione!J528*Dati!$F$12</f>
        <v>450</v>
      </c>
      <c r="L528" s="37">
        <f>G528*Dati!$H$9+H528*Dati!$H$10+I528*Dati!$H$11+Simulazione!J528*Dati!$H$12</f>
        <v>1</v>
      </c>
      <c r="M528" s="9">
        <f>G528*Dati!$E$9+H528*Dati!$E$10+I528*Dati!$E$11+Simulazione!J528*Dati!$E$12</f>
        <v>8000</v>
      </c>
      <c r="N528" s="9">
        <f>IF(G528-G527=0,0,(G528-G527)*Dati!$J$9)+IF(H528-H527=0,0,(H528-H527)*Dati!$J$10)+IF(I528-I527=0,0,(I528-I527)*Dati!$J$11)+IF(J528-J527=0,0,(J528-J527)*Dati!$J$12)</f>
        <v>0</v>
      </c>
      <c r="O528" s="34">
        <f t="shared" ref="O528:R528" si="485">O527</f>
        <v>0</v>
      </c>
      <c r="P528" s="34">
        <f t="shared" si="485"/>
        <v>0</v>
      </c>
      <c r="Q528" s="34">
        <f t="shared" si="485"/>
        <v>0</v>
      </c>
      <c r="R528" s="34">
        <f t="shared" si="485"/>
        <v>1</v>
      </c>
      <c r="S528" s="40">
        <f t="shared" si="456"/>
        <v>1</v>
      </c>
      <c r="T528" s="43">
        <f t="shared" si="457"/>
        <v>1</v>
      </c>
      <c r="U528" s="3">
        <f>O528*Dati!$B$3+Simulazione!P528*Dati!$B$4+Simulazione!Q528*Dati!$B$5+Simulazione!R528*Dati!$B$6</f>
        <v>40000</v>
      </c>
      <c r="V528" s="35">
        <f>IF(R528*Dati!$Q$6&lt;K528,R528*Dati!$Q$6,K528)</f>
        <v>108</v>
      </c>
      <c r="W528" s="35">
        <f>IF(R528*Dati!$P$6+SUM(V528:V528)&lt;K528,R528*Dati!$P$6,K528-SUM(V528:V528))</f>
        <v>132</v>
      </c>
      <c r="X528" s="35">
        <f>IF(R528*Dati!$O$6+SUM(V528:W528)&lt;K528,R528*Dati!$O$6,K528-SUM(V528:W528))</f>
        <v>0</v>
      </c>
      <c r="Y528" s="35">
        <f>IF(R528*Dati!$N$6+SUM(V528:X528)&lt;K528,R528*Dati!$N$6,K528-SUM(V528:X528))</f>
        <v>0</v>
      </c>
      <c r="Z528" s="35">
        <f>IF($Q528*Dati!$Q$5+SUM(V528:Y528)&lt;$K528,$Q528*Dati!$Q$5,$K528-SUM(V528:Y528))</f>
        <v>0</v>
      </c>
      <c r="AA528" s="35">
        <f>IF($Q528*Dati!$P$5+SUM(V528:Z528)&lt;$K528,$Q528*Dati!$P$5,$K528-SUM(V528:Z528))</f>
        <v>0</v>
      </c>
      <c r="AB528" s="35">
        <f>IF($Q528*Dati!$O$5+SUM(V528:AA528)&lt;$K528,$Q528*Dati!$O$5,$K528-SUM(V528:AA528))</f>
        <v>0</v>
      </c>
      <c r="AC528" s="35">
        <f>IF($Q528*Dati!$N$5+SUM(V528:AB528)&lt;$K528,$Q528*Dati!$N$5,$K528-SUM(V528:AB528))</f>
        <v>0</v>
      </c>
      <c r="AD528" s="35">
        <f>IF($P528*Dati!$Q$4+SUM(V528:AC528)&lt;$K528,$P528*Dati!$Q$4,$K528-SUM(V528:AC528))</f>
        <v>0</v>
      </c>
      <c r="AE528" s="35">
        <f>IF($P528*Dati!$P$4+SUM(V528:AD528)&lt;$K528,$P528*Dati!$P$4,$K528-SUM(V528:AD528))</f>
        <v>0</v>
      </c>
      <c r="AF528" s="35">
        <f>IF($P528*Dati!$O$4+SUM(V528:AE528)&lt;$K528,$P528*Dati!$O$4,$K528-SUM(V528:AE528))</f>
        <v>0</v>
      </c>
      <c r="AG528" s="35">
        <f>IF($P528*Dati!$N$4+SUM(V528:AF528)&lt;$K528,$P528*Dati!$N$4,$K528-SUM(V528:AF528))</f>
        <v>0</v>
      </c>
      <c r="AH528" s="35">
        <f>IF($O528*Dati!$Q$3+SUM(V528:AG528)&lt;$K528,$O528*Dati!$Q$3,$K528-SUM(V528:AG528))</f>
        <v>0</v>
      </c>
      <c r="AI528" s="35">
        <f>IF($O528*Dati!$P$3+SUM(V528:AH528)&lt;$K528,$O528*Dati!$P$3,$K528-SUM(V528:AH528))</f>
        <v>0</v>
      </c>
      <c r="AJ528" s="35">
        <f>IF($O528*Dati!$O$3+SUM(V528:AI528)&lt;$K528,$O528*Dati!$O$3,$K528-SUM(V528:AI528))</f>
        <v>0</v>
      </c>
      <c r="AK528" s="35">
        <f>IF($O528*Dati!$N$3+SUM(V528:AJ528)&lt;$K528,$O528*Dati!$N$3,$K528-SUM(V528:AJ528))</f>
        <v>0</v>
      </c>
      <c r="AL528" s="35">
        <f t="shared" si="442"/>
        <v>240</v>
      </c>
      <c r="AM528" s="3">
        <f>(V528*Dati!$U$6+W528*Dati!$T$6+X528*Dati!$S$6+Y528*Dati!$R$6)+(Z528*Dati!$U$5+AA528*Dati!$T$5+AB528*Dati!$S$5+AC528*Dati!$R$5)+(AD528*Dati!$U$4+AE528*Dati!$T$4+AF528*Dati!$S$4+AG528*Dati!$R$4)+(AH528*Dati!$U$3+AI528*Dati!$T$3+AJ528*Dati!$S$3+AK528*Dati!$R$3)</f>
        <v>91380</v>
      </c>
      <c r="AN528" s="34">
        <f t="shared" si="443"/>
        <v>1</v>
      </c>
      <c r="AO528" s="34">
        <f t="shared" si="444"/>
        <v>0</v>
      </c>
      <c r="AP528" s="34">
        <f t="shared" si="445"/>
        <v>0</v>
      </c>
      <c r="AQ528" s="34">
        <f t="shared" si="446"/>
        <v>0</v>
      </c>
      <c r="AR528" s="6">
        <f>AN528*Dati!$B$21+AO528*Dati!$B$22+AP528*Dati!$B$23+AQ528*Dati!$B$24</f>
        <v>2000</v>
      </c>
    </row>
    <row r="529" spans="1:44" x14ac:dyDescent="0.25">
      <c r="A529" s="49"/>
      <c r="B529" s="11">
        <f t="shared" si="458"/>
        <v>527</v>
      </c>
      <c r="C529" s="3">
        <f t="shared" si="459"/>
        <v>12673157.500000136</v>
      </c>
      <c r="D529" s="3">
        <f t="shared" si="460"/>
        <v>41380</v>
      </c>
      <c r="E529" s="3">
        <f>IF(D529&gt;0,(IF(D529&lt;Dati!$B$46,D529*Dati!$B$47,Dati!$B$46*Dati!$B$47)+IF(IF(D529-Dati!$B$46&gt;0,D529-Dati!$B$46,0)&lt;(Dati!$C$46-Dati!$B$46),IF(D529-Dati!$B$46&gt;0,D529-Dati!$B$46,0)*Dati!$C$47,(Dati!$C$46-Dati!$B$46)*Dati!$C$47)+IF(IF(D529-Dati!$C$46&gt;0,D529-Dati!$C$46,0)&lt;(Dati!$D$46-Dati!$C$46),IF(D529-Dati!$C$46&gt;0,D529-Dati!$C$46,0)*Dati!$D$47,(Dati!$D$46-Dati!$C$46)*Dati!$D$47)+IF(IF(D529-Dati!$D$46&gt;0,D529-Dati!$D$46,0)&lt;(Dati!$E$46-Dati!$D$46),IF(D529-Dati!$D$46&gt;0,D529-Dati!$D$46,0)*Dati!$E$47,(Dati!$E$46-Dati!$D$46)*Dati!$E$47)+IF(D529-Dati!$E$46&gt;0,D529-Dati!$E$46,0)*Dati!$F$47),0)</f>
        <v>17224.233333333334</v>
      </c>
      <c r="F529" s="3">
        <f t="shared" si="453"/>
        <v>24155.766666666666</v>
      </c>
      <c r="G529" s="39">
        <f t="shared" ref="G529:J529" si="486">G528</f>
        <v>1</v>
      </c>
      <c r="H529" s="39">
        <f t="shared" si="486"/>
        <v>0</v>
      </c>
      <c r="I529" s="39">
        <f t="shared" si="486"/>
        <v>0</v>
      </c>
      <c r="J529" s="39">
        <f t="shared" si="486"/>
        <v>0</v>
      </c>
      <c r="K529" s="37">
        <f>G529*Dati!$F$9+H529*Dati!$F$10+I529*Dati!$F$11+Simulazione!J529*Dati!$F$12</f>
        <v>450</v>
      </c>
      <c r="L529" s="37">
        <f>G529*Dati!$H$9+H529*Dati!$H$10+I529*Dati!$H$11+Simulazione!J529*Dati!$H$12</f>
        <v>1</v>
      </c>
      <c r="M529" s="9">
        <f>G529*Dati!$E$9+H529*Dati!$E$10+I529*Dati!$E$11+Simulazione!J529*Dati!$E$12</f>
        <v>8000</v>
      </c>
      <c r="N529" s="9">
        <f>IF(G529-G528=0,0,(G529-G528)*Dati!$J$9)+IF(H529-H528=0,0,(H529-H528)*Dati!$J$10)+IF(I529-I528=0,0,(I529-I528)*Dati!$J$11)+IF(J529-J528=0,0,(J529-J528)*Dati!$J$12)</f>
        <v>0</v>
      </c>
      <c r="O529" s="34">
        <f t="shared" ref="O529:R529" si="487">O528</f>
        <v>0</v>
      </c>
      <c r="P529" s="34">
        <f t="shared" si="487"/>
        <v>0</v>
      </c>
      <c r="Q529" s="34">
        <f t="shared" si="487"/>
        <v>0</v>
      </c>
      <c r="R529" s="34">
        <f t="shared" si="487"/>
        <v>1</v>
      </c>
      <c r="S529" s="40">
        <f t="shared" si="456"/>
        <v>1</v>
      </c>
      <c r="T529" s="43">
        <f t="shared" si="457"/>
        <v>1</v>
      </c>
      <c r="U529" s="3">
        <f>O529*Dati!$B$3+Simulazione!P529*Dati!$B$4+Simulazione!Q529*Dati!$B$5+Simulazione!R529*Dati!$B$6</f>
        <v>40000</v>
      </c>
      <c r="V529" s="35">
        <f>IF(R529*Dati!$Q$6&lt;K529,R529*Dati!$Q$6,K529)</f>
        <v>108</v>
      </c>
      <c r="W529" s="35">
        <f>IF(R529*Dati!$P$6+SUM(V529:V529)&lt;K529,R529*Dati!$P$6,K529-SUM(V529:V529))</f>
        <v>132</v>
      </c>
      <c r="X529" s="35">
        <f>IF(R529*Dati!$O$6+SUM(V529:W529)&lt;K529,R529*Dati!$O$6,K529-SUM(V529:W529))</f>
        <v>0</v>
      </c>
      <c r="Y529" s="35">
        <f>IF(R529*Dati!$N$6+SUM(V529:X529)&lt;K529,R529*Dati!$N$6,K529-SUM(V529:X529))</f>
        <v>0</v>
      </c>
      <c r="Z529" s="35">
        <f>IF($Q529*Dati!$Q$5+SUM(V529:Y529)&lt;$K529,$Q529*Dati!$Q$5,$K529-SUM(V529:Y529))</f>
        <v>0</v>
      </c>
      <c r="AA529" s="35">
        <f>IF($Q529*Dati!$P$5+SUM(V529:Z529)&lt;$K529,$Q529*Dati!$P$5,$K529-SUM(V529:Z529))</f>
        <v>0</v>
      </c>
      <c r="AB529" s="35">
        <f>IF($Q529*Dati!$O$5+SUM(V529:AA529)&lt;$K529,$Q529*Dati!$O$5,$K529-SUM(V529:AA529))</f>
        <v>0</v>
      </c>
      <c r="AC529" s="35">
        <f>IF($Q529*Dati!$N$5+SUM(V529:AB529)&lt;$K529,$Q529*Dati!$N$5,$K529-SUM(V529:AB529))</f>
        <v>0</v>
      </c>
      <c r="AD529" s="35">
        <f>IF($P529*Dati!$Q$4+SUM(V529:AC529)&lt;$K529,$P529*Dati!$Q$4,$K529-SUM(V529:AC529))</f>
        <v>0</v>
      </c>
      <c r="AE529" s="35">
        <f>IF($P529*Dati!$P$4+SUM(V529:AD529)&lt;$K529,$P529*Dati!$P$4,$K529-SUM(V529:AD529))</f>
        <v>0</v>
      </c>
      <c r="AF529" s="35">
        <f>IF($P529*Dati!$O$4+SUM(V529:AE529)&lt;$K529,$P529*Dati!$O$4,$K529-SUM(V529:AE529))</f>
        <v>0</v>
      </c>
      <c r="AG529" s="35">
        <f>IF($P529*Dati!$N$4+SUM(V529:AF529)&lt;$K529,$P529*Dati!$N$4,$K529-SUM(V529:AF529))</f>
        <v>0</v>
      </c>
      <c r="AH529" s="35">
        <f>IF($O529*Dati!$Q$3+SUM(V529:AG529)&lt;$K529,$O529*Dati!$Q$3,$K529-SUM(V529:AG529))</f>
        <v>0</v>
      </c>
      <c r="AI529" s="35">
        <f>IF($O529*Dati!$P$3+SUM(V529:AH529)&lt;$K529,$O529*Dati!$P$3,$K529-SUM(V529:AH529))</f>
        <v>0</v>
      </c>
      <c r="AJ529" s="35">
        <f>IF($O529*Dati!$O$3+SUM(V529:AI529)&lt;$K529,$O529*Dati!$O$3,$K529-SUM(V529:AI529))</f>
        <v>0</v>
      </c>
      <c r="AK529" s="35">
        <f>IF($O529*Dati!$N$3+SUM(V529:AJ529)&lt;$K529,$O529*Dati!$N$3,$K529-SUM(V529:AJ529))</f>
        <v>0</v>
      </c>
      <c r="AL529" s="35">
        <f t="shared" si="442"/>
        <v>240</v>
      </c>
      <c r="AM529" s="3">
        <f>(V529*Dati!$U$6+W529*Dati!$T$6+X529*Dati!$S$6+Y529*Dati!$R$6)+(Z529*Dati!$U$5+AA529*Dati!$T$5+AB529*Dati!$S$5+AC529*Dati!$R$5)+(AD529*Dati!$U$4+AE529*Dati!$T$4+AF529*Dati!$S$4+AG529*Dati!$R$4)+(AH529*Dati!$U$3+AI529*Dati!$T$3+AJ529*Dati!$S$3+AK529*Dati!$R$3)</f>
        <v>91380</v>
      </c>
      <c r="AN529" s="34">
        <f t="shared" si="443"/>
        <v>1</v>
      </c>
      <c r="AO529" s="34">
        <f t="shared" si="444"/>
        <v>0</v>
      </c>
      <c r="AP529" s="34">
        <f t="shared" si="445"/>
        <v>0</v>
      </c>
      <c r="AQ529" s="34">
        <f t="shared" si="446"/>
        <v>0</v>
      </c>
      <c r="AR529" s="6">
        <f>AN529*Dati!$B$21+AO529*Dati!$B$22+AP529*Dati!$B$23+AQ529*Dati!$B$24</f>
        <v>2000</v>
      </c>
    </row>
    <row r="530" spans="1:44" x14ac:dyDescent="0.25">
      <c r="A530" s="50"/>
      <c r="B530" s="11">
        <f t="shared" si="458"/>
        <v>528</v>
      </c>
      <c r="C530" s="3">
        <f t="shared" si="459"/>
        <v>12697313.266666804</v>
      </c>
      <c r="D530" s="3">
        <f t="shared" si="460"/>
        <v>41380</v>
      </c>
      <c r="E530" s="3">
        <f>IF(D530&gt;0,(IF(D530&lt;Dati!$B$46,D530*Dati!$B$47,Dati!$B$46*Dati!$B$47)+IF(IF(D530-Dati!$B$46&gt;0,D530-Dati!$B$46,0)&lt;(Dati!$C$46-Dati!$B$46),IF(D530-Dati!$B$46&gt;0,D530-Dati!$B$46,0)*Dati!$C$47,(Dati!$C$46-Dati!$B$46)*Dati!$C$47)+IF(IF(D530-Dati!$C$46&gt;0,D530-Dati!$C$46,0)&lt;(Dati!$D$46-Dati!$C$46),IF(D530-Dati!$C$46&gt;0,D530-Dati!$C$46,0)*Dati!$D$47,(Dati!$D$46-Dati!$C$46)*Dati!$D$47)+IF(IF(D530-Dati!$D$46&gt;0,D530-Dati!$D$46,0)&lt;(Dati!$E$46-Dati!$D$46),IF(D530-Dati!$D$46&gt;0,D530-Dati!$D$46,0)*Dati!$E$47,(Dati!$E$46-Dati!$D$46)*Dati!$E$47)+IF(D530-Dati!$E$46&gt;0,D530-Dati!$E$46,0)*Dati!$F$47),0)</f>
        <v>17224.233333333334</v>
      </c>
      <c r="F530" s="3">
        <f t="shared" si="453"/>
        <v>24155.766666666666</v>
      </c>
      <c r="G530" s="39">
        <f t="shared" ref="G530:J530" si="488">G529</f>
        <v>1</v>
      </c>
      <c r="H530" s="39">
        <f t="shared" si="488"/>
        <v>0</v>
      </c>
      <c r="I530" s="39">
        <f t="shared" si="488"/>
        <v>0</v>
      </c>
      <c r="J530" s="39">
        <f t="shared" si="488"/>
        <v>0</v>
      </c>
      <c r="K530" s="37">
        <f>G530*Dati!$F$9+H530*Dati!$F$10+I530*Dati!$F$11+Simulazione!J530*Dati!$F$12</f>
        <v>450</v>
      </c>
      <c r="L530" s="37">
        <f>G530*Dati!$H$9+H530*Dati!$H$10+I530*Dati!$H$11+Simulazione!J530*Dati!$H$12</f>
        <v>1</v>
      </c>
      <c r="M530" s="9">
        <f>G530*Dati!$E$9+H530*Dati!$E$10+I530*Dati!$E$11+Simulazione!J530*Dati!$E$12</f>
        <v>8000</v>
      </c>
      <c r="N530" s="9">
        <f>IF(G530-G529=0,0,(G530-G529)*Dati!$J$9)+IF(H530-H529=0,0,(H530-H529)*Dati!$J$10)+IF(I530-I529=0,0,(I530-I529)*Dati!$J$11)+IF(J530-J529=0,0,(J530-J529)*Dati!$J$12)</f>
        <v>0</v>
      </c>
      <c r="O530" s="34">
        <f t="shared" ref="O530:R530" si="489">O529</f>
        <v>0</v>
      </c>
      <c r="P530" s="34">
        <f t="shared" si="489"/>
        <v>0</v>
      </c>
      <c r="Q530" s="34">
        <f t="shared" si="489"/>
        <v>0</v>
      </c>
      <c r="R530" s="34">
        <f t="shared" si="489"/>
        <v>1</v>
      </c>
      <c r="S530" s="40">
        <f t="shared" si="456"/>
        <v>1</v>
      </c>
      <c r="T530" s="43">
        <f t="shared" si="457"/>
        <v>1</v>
      </c>
      <c r="U530" s="3">
        <f>O530*Dati!$B$3+Simulazione!P530*Dati!$B$4+Simulazione!Q530*Dati!$B$5+Simulazione!R530*Dati!$B$6</f>
        <v>40000</v>
      </c>
      <c r="V530" s="35">
        <f>IF(R530*Dati!$Q$6&lt;K530,R530*Dati!$Q$6,K530)</f>
        <v>108</v>
      </c>
      <c r="W530" s="35">
        <f>IF(R530*Dati!$P$6+SUM(V530:V530)&lt;K530,R530*Dati!$P$6,K530-SUM(V530:V530))</f>
        <v>132</v>
      </c>
      <c r="X530" s="35">
        <f>IF(R530*Dati!$O$6+SUM(V530:W530)&lt;K530,R530*Dati!$O$6,K530-SUM(V530:W530))</f>
        <v>0</v>
      </c>
      <c r="Y530" s="35">
        <f>IF(R530*Dati!$N$6+SUM(V530:X530)&lt;K530,R530*Dati!$N$6,K530-SUM(V530:X530))</f>
        <v>0</v>
      </c>
      <c r="Z530" s="35">
        <f>IF($Q530*Dati!$Q$5+SUM(V530:Y530)&lt;$K530,$Q530*Dati!$Q$5,$K530-SUM(V530:Y530))</f>
        <v>0</v>
      </c>
      <c r="AA530" s="35">
        <f>IF($Q530*Dati!$P$5+SUM(V530:Z530)&lt;$K530,$Q530*Dati!$P$5,$K530-SUM(V530:Z530))</f>
        <v>0</v>
      </c>
      <c r="AB530" s="35">
        <f>IF($Q530*Dati!$O$5+SUM(V530:AA530)&lt;$K530,$Q530*Dati!$O$5,$K530-SUM(V530:AA530))</f>
        <v>0</v>
      </c>
      <c r="AC530" s="35">
        <f>IF($Q530*Dati!$N$5+SUM(V530:AB530)&lt;$K530,$Q530*Dati!$N$5,$K530-SUM(V530:AB530))</f>
        <v>0</v>
      </c>
      <c r="AD530" s="35">
        <f>IF($P530*Dati!$Q$4+SUM(V530:AC530)&lt;$K530,$P530*Dati!$Q$4,$K530-SUM(V530:AC530))</f>
        <v>0</v>
      </c>
      <c r="AE530" s="35">
        <f>IF($P530*Dati!$P$4+SUM(V530:AD530)&lt;$K530,$P530*Dati!$P$4,$K530-SUM(V530:AD530))</f>
        <v>0</v>
      </c>
      <c r="AF530" s="35">
        <f>IF($P530*Dati!$O$4+SUM(V530:AE530)&lt;$K530,$P530*Dati!$O$4,$K530-SUM(V530:AE530))</f>
        <v>0</v>
      </c>
      <c r="AG530" s="35">
        <f>IF($P530*Dati!$N$4+SUM(V530:AF530)&lt;$K530,$P530*Dati!$N$4,$K530-SUM(V530:AF530))</f>
        <v>0</v>
      </c>
      <c r="AH530" s="35">
        <f>IF($O530*Dati!$Q$3+SUM(V530:AG530)&lt;$K530,$O530*Dati!$Q$3,$K530-SUM(V530:AG530))</f>
        <v>0</v>
      </c>
      <c r="AI530" s="35">
        <f>IF($O530*Dati!$P$3+SUM(V530:AH530)&lt;$K530,$O530*Dati!$P$3,$K530-SUM(V530:AH530))</f>
        <v>0</v>
      </c>
      <c r="AJ530" s="35">
        <f>IF($O530*Dati!$O$3+SUM(V530:AI530)&lt;$K530,$O530*Dati!$O$3,$K530-SUM(V530:AI530))</f>
        <v>0</v>
      </c>
      <c r="AK530" s="35">
        <f>IF($O530*Dati!$N$3+SUM(V530:AJ530)&lt;$K530,$O530*Dati!$N$3,$K530-SUM(V530:AJ530))</f>
        <v>0</v>
      </c>
      <c r="AL530" s="35">
        <f t="shared" si="442"/>
        <v>240</v>
      </c>
      <c r="AM530" s="3">
        <f>(V530*Dati!$U$6+W530*Dati!$T$6+X530*Dati!$S$6+Y530*Dati!$R$6)+(Z530*Dati!$U$5+AA530*Dati!$T$5+AB530*Dati!$S$5+AC530*Dati!$R$5)+(AD530*Dati!$U$4+AE530*Dati!$T$4+AF530*Dati!$S$4+AG530*Dati!$R$4)+(AH530*Dati!$U$3+AI530*Dati!$T$3+AJ530*Dati!$S$3+AK530*Dati!$R$3)</f>
        <v>91380</v>
      </c>
      <c r="AN530" s="34">
        <f t="shared" si="443"/>
        <v>1</v>
      </c>
      <c r="AO530" s="34">
        <f t="shared" si="444"/>
        <v>0</v>
      </c>
      <c r="AP530" s="34">
        <f t="shared" si="445"/>
        <v>0</v>
      </c>
      <c r="AQ530" s="34">
        <f t="shared" si="446"/>
        <v>0</v>
      </c>
      <c r="AR530" s="6">
        <f>AN530*Dati!$B$21+AO530*Dati!$B$22+AP530*Dati!$B$23+AQ530*Dati!$B$24</f>
        <v>2000</v>
      </c>
    </row>
    <row r="531" spans="1:44" ht="15" customHeight="1" x14ac:dyDescent="0.25">
      <c r="A531" s="48">
        <f t="shared" ref="A531" si="490">A519+1</f>
        <v>45</v>
      </c>
      <c r="B531" s="11">
        <f t="shared" si="458"/>
        <v>529</v>
      </c>
      <c r="C531" s="3">
        <f t="shared" si="459"/>
        <v>12721469.033333471</v>
      </c>
      <c r="D531" s="3">
        <f t="shared" si="460"/>
        <v>41380</v>
      </c>
      <c r="E531" s="3">
        <f>IF(D531&gt;0,(IF(D531&lt;Dati!$B$46,D531*Dati!$B$47,Dati!$B$46*Dati!$B$47)+IF(IF(D531-Dati!$B$46&gt;0,D531-Dati!$B$46,0)&lt;(Dati!$C$46-Dati!$B$46),IF(D531-Dati!$B$46&gt;0,D531-Dati!$B$46,0)*Dati!$C$47,(Dati!$C$46-Dati!$B$46)*Dati!$C$47)+IF(IF(D531-Dati!$C$46&gt;0,D531-Dati!$C$46,0)&lt;(Dati!$D$46-Dati!$C$46),IF(D531-Dati!$C$46&gt;0,D531-Dati!$C$46,0)*Dati!$D$47,(Dati!$D$46-Dati!$C$46)*Dati!$D$47)+IF(IF(D531-Dati!$D$46&gt;0,D531-Dati!$D$46,0)&lt;(Dati!$E$46-Dati!$D$46),IF(D531-Dati!$D$46&gt;0,D531-Dati!$D$46,0)*Dati!$E$47,(Dati!$E$46-Dati!$D$46)*Dati!$E$47)+IF(D531-Dati!$E$46&gt;0,D531-Dati!$E$46,0)*Dati!$F$47),0)</f>
        <v>17224.233333333334</v>
      </c>
      <c r="F531" s="3">
        <f t="shared" si="453"/>
        <v>24155.766666666666</v>
      </c>
      <c r="G531" s="39">
        <f t="shared" ref="G531:J531" si="491">G530</f>
        <v>1</v>
      </c>
      <c r="H531" s="39">
        <f t="shared" si="491"/>
        <v>0</v>
      </c>
      <c r="I531" s="39">
        <f t="shared" si="491"/>
        <v>0</v>
      </c>
      <c r="J531" s="39">
        <f t="shared" si="491"/>
        <v>0</v>
      </c>
      <c r="K531" s="37">
        <f>G531*Dati!$F$9+H531*Dati!$F$10+I531*Dati!$F$11+Simulazione!J531*Dati!$F$12</f>
        <v>450</v>
      </c>
      <c r="L531" s="37">
        <f>G531*Dati!$H$9+H531*Dati!$H$10+I531*Dati!$H$11+Simulazione!J531*Dati!$H$12</f>
        <v>1</v>
      </c>
      <c r="M531" s="9">
        <f>G531*Dati!$E$9+H531*Dati!$E$10+I531*Dati!$E$11+Simulazione!J531*Dati!$E$12</f>
        <v>8000</v>
      </c>
      <c r="N531" s="9">
        <f>IF(G531-G530=0,0,(G531-G530)*Dati!$J$9)+IF(H531-H530=0,0,(H531-H530)*Dati!$J$10)+IF(I531-I530=0,0,(I531-I530)*Dati!$J$11)+IF(J531-J530=0,0,(J531-J530)*Dati!$J$12)</f>
        <v>0</v>
      </c>
      <c r="O531" s="34">
        <f t="shared" ref="O531:R531" si="492">O530</f>
        <v>0</v>
      </c>
      <c r="P531" s="34">
        <f t="shared" si="492"/>
        <v>0</v>
      </c>
      <c r="Q531" s="34">
        <f t="shared" si="492"/>
        <v>0</v>
      </c>
      <c r="R531" s="34">
        <f t="shared" si="492"/>
        <v>1</v>
      </c>
      <c r="S531" s="40">
        <f t="shared" si="456"/>
        <v>1</v>
      </c>
      <c r="T531" s="43">
        <f t="shared" si="457"/>
        <v>1</v>
      </c>
      <c r="U531" s="3">
        <f>O531*Dati!$B$3+Simulazione!P531*Dati!$B$4+Simulazione!Q531*Dati!$B$5+Simulazione!R531*Dati!$B$6</f>
        <v>40000</v>
      </c>
      <c r="V531" s="35">
        <f>IF(R531*Dati!$Q$6&lt;K531,R531*Dati!$Q$6,K531)</f>
        <v>108</v>
      </c>
      <c r="W531" s="35">
        <f>IF(R531*Dati!$P$6+SUM(V531:V531)&lt;K531,R531*Dati!$P$6,K531-SUM(V531:V531))</f>
        <v>132</v>
      </c>
      <c r="X531" s="35">
        <f>IF(R531*Dati!$O$6+SUM(V531:W531)&lt;K531,R531*Dati!$O$6,K531-SUM(V531:W531))</f>
        <v>0</v>
      </c>
      <c r="Y531" s="35">
        <f>IF(R531*Dati!$N$6+SUM(V531:X531)&lt;K531,R531*Dati!$N$6,K531-SUM(V531:X531))</f>
        <v>0</v>
      </c>
      <c r="Z531" s="35">
        <f>IF($Q531*Dati!$Q$5+SUM(V531:Y531)&lt;$K531,$Q531*Dati!$Q$5,$K531-SUM(V531:Y531))</f>
        <v>0</v>
      </c>
      <c r="AA531" s="35">
        <f>IF($Q531*Dati!$P$5+SUM(V531:Z531)&lt;$K531,$Q531*Dati!$P$5,$K531-SUM(V531:Z531))</f>
        <v>0</v>
      </c>
      <c r="AB531" s="35">
        <f>IF($Q531*Dati!$O$5+SUM(V531:AA531)&lt;$K531,$Q531*Dati!$O$5,$K531-SUM(V531:AA531))</f>
        <v>0</v>
      </c>
      <c r="AC531" s="35">
        <f>IF($Q531*Dati!$N$5+SUM(V531:AB531)&lt;$K531,$Q531*Dati!$N$5,$K531-SUM(V531:AB531))</f>
        <v>0</v>
      </c>
      <c r="AD531" s="35">
        <f>IF($P531*Dati!$Q$4+SUM(V531:AC531)&lt;$K531,$P531*Dati!$Q$4,$K531-SUM(V531:AC531))</f>
        <v>0</v>
      </c>
      <c r="AE531" s="35">
        <f>IF($P531*Dati!$P$4+SUM(V531:AD531)&lt;$K531,$P531*Dati!$P$4,$K531-SUM(V531:AD531))</f>
        <v>0</v>
      </c>
      <c r="AF531" s="35">
        <f>IF($P531*Dati!$O$4+SUM(V531:AE531)&lt;$K531,$P531*Dati!$O$4,$K531-SUM(V531:AE531))</f>
        <v>0</v>
      </c>
      <c r="AG531" s="35">
        <f>IF($P531*Dati!$N$4+SUM(V531:AF531)&lt;$K531,$P531*Dati!$N$4,$K531-SUM(V531:AF531))</f>
        <v>0</v>
      </c>
      <c r="AH531" s="35">
        <f>IF($O531*Dati!$Q$3+SUM(V531:AG531)&lt;$K531,$O531*Dati!$Q$3,$K531-SUM(V531:AG531))</f>
        <v>0</v>
      </c>
      <c r="AI531" s="35">
        <f>IF($O531*Dati!$P$3+SUM(V531:AH531)&lt;$K531,$O531*Dati!$P$3,$K531-SUM(V531:AH531))</f>
        <v>0</v>
      </c>
      <c r="AJ531" s="35">
        <f>IF($O531*Dati!$O$3+SUM(V531:AI531)&lt;$K531,$O531*Dati!$O$3,$K531-SUM(V531:AI531))</f>
        <v>0</v>
      </c>
      <c r="AK531" s="35">
        <f>IF($O531*Dati!$N$3+SUM(V531:AJ531)&lt;$K531,$O531*Dati!$N$3,$K531-SUM(V531:AJ531))</f>
        <v>0</v>
      </c>
      <c r="AL531" s="35">
        <f t="shared" si="442"/>
        <v>240</v>
      </c>
      <c r="AM531" s="3">
        <f>(V531*Dati!$U$6+W531*Dati!$T$6+X531*Dati!$S$6+Y531*Dati!$R$6)+(Z531*Dati!$U$5+AA531*Dati!$T$5+AB531*Dati!$S$5+AC531*Dati!$R$5)+(AD531*Dati!$U$4+AE531*Dati!$T$4+AF531*Dati!$S$4+AG531*Dati!$R$4)+(AH531*Dati!$U$3+AI531*Dati!$T$3+AJ531*Dati!$S$3+AK531*Dati!$R$3)</f>
        <v>91380</v>
      </c>
      <c r="AN531" s="34">
        <f t="shared" si="443"/>
        <v>1</v>
      </c>
      <c r="AO531" s="34">
        <f t="shared" si="444"/>
        <v>0</v>
      </c>
      <c r="AP531" s="34">
        <f t="shared" si="445"/>
        <v>0</v>
      </c>
      <c r="AQ531" s="34">
        <f t="shared" si="446"/>
        <v>0</v>
      </c>
      <c r="AR531" s="6">
        <f>AN531*Dati!$B$21+AO531*Dati!$B$22+AP531*Dati!$B$23+AQ531*Dati!$B$24</f>
        <v>2000</v>
      </c>
    </row>
    <row r="532" spans="1:44" x14ac:dyDescent="0.25">
      <c r="A532" s="49"/>
      <c r="B532" s="11">
        <f t="shared" si="458"/>
        <v>530</v>
      </c>
      <c r="C532" s="3">
        <f t="shared" si="459"/>
        <v>12745624.800000139</v>
      </c>
      <c r="D532" s="3">
        <f t="shared" si="460"/>
        <v>41380</v>
      </c>
      <c r="E532" s="3">
        <f>IF(D532&gt;0,(IF(D532&lt;Dati!$B$46,D532*Dati!$B$47,Dati!$B$46*Dati!$B$47)+IF(IF(D532-Dati!$B$46&gt;0,D532-Dati!$B$46,0)&lt;(Dati!$C$46-Dati!$B$46),IF(D532-Dati!$B$46&gt;0,D532-Dati!$B$46,0)*Dati!$C$47,(Dati!$C$46-Dati!$B$46)*Dati!$C$47)+IF(IF(D532-Dati!$C$46&gt;0,D532-Dati!$C$46,0)&lt;(Dati!$D$46-Dati!$C$46),IF(D532-Dati!$C$46&gt;0,D532-Dati!$C$46,0)*Dati!$D$47,(Dati!$D$46-Dati!$C$46)*Dati!$D$47)+IF(IF(D532-Dati!$D$46&gt;0,D532-Dati!$D$46,0)&lt;(Dati!$E$46-Dati!$D$46),IF(D532-Dati!$D$46&gt;0,D532-Dati!$D$46,0)*Dati!$E$47,(Dati!$E$46-Dati!$D$46)*Dati!$E$47)+IF(D532-Dati!$E$46&gt;0,D532-Dati!$E$46,0)*Dati!$F$47),0)</f>
        <v>17224.233333333334</v>
      </c>
      <c r="F532" s="3">
        <f t="shared" si="453"/>
        <v>24155.766666666666</v>
      </c>
      <c r="G532" s="39">
        <f t="shared" ref="G532:J532" si="493">G531</f>
        <v>1</v>
      </c>
      <c r="H532" s="39">
        <f t="shared" si="493"/>
        <v>0</v>
      </c>
      <c r="I532" s="39">
        <f t="shared" si="493"/>
        <v>0</v>
      </c>
      <c r="J532" s="39">
        <f t="shared" si="493"/>
        <v>0</v>
      </c>
      <c r="K532" s="37">
        <f>G532*Dati!$F$9+H532*Dati!$F$10+I532*Dati!$F$11+Simulazione!J532*Dati!$F$12</f>
        <v>450</v>
      </c>
      <c r="L532" s="37">
        <f>G532*Dati!$H$9+H532*Dati!$H$10+I532*Dati!$H$11+Simulazione!J532*Dati!$H$12</f>
        <v>1</v>
      </c>
      <c r="M532" s="9">
        <f>G532*Dati!$E$9+H532*Dati!$E$10+I532*Dati!$E$11+Simulazione!J532*Dati!$E$12</f>
        <v>8000</v>
      </c>
      <c r="N532" s="9">
        <f>IF(G532-G531=0,0,(G532-G531)*Dati!$J$9)+IF(H532-H531=0,0,(H532-H531)*Dati!$J$10)+IF(I532-I531=0,0,(I532-I531)*Dati!$J$11)+IF(J532-J531=0,0,(J532-J531)*Dati!$J$12)</f>
        <v>0</v>
      </c>
      <c r="O532" s="34">
        <f t="shared" ref="O532:R532" si="494">O531</f>
        <v>0</v>
      </c>
      <c r="P532" s="34">
        <f t="shared" si="494"/>
        <v>0</v>
      </c>
      <c r="Q532" s="34">
        <f t="shared" si="494"/>
        <v>0</v>
      </c>
      <c r="R532" s="34">
        <f t="shared" si="494"/>
        <v>1</v>
      </c>
      <c r="S532" s="40">
        <f t="shared" si="456"/>
        <v>1</v>
      </c>
      <c r="T532" s="43">
        <f t="shared" si="457"/>
        <v>1</v>
      </c>
      <c r="U532" s="3">
        <f>O532*Dati!$B$3+Simulazione!P532*Dati!$B$4+Simulazione!Q532*Dati!$B$5+Simulazione!R532*Dati!$B$6</f>
        <v>40000</v>
      </c>
      <c r="V532" s="35">
        <f>IF(R532*Dati!$Q$6&lt;K532,R532*Dati!$Q$6,K532)</f>
        <v>108</v>
      </c>
      <c r="W532" s="35">
        <f>IF(R532*Dati!$P$6+SUM(V532:V532)&lt;K532,R532*Dati!$P$6,K532-SUM(V532:V532))</f>
        <v>132</v>
      </c>
      <c r="X532" s="35">
        <f>IF(R532*Dati!$O$6+SUM(V532:W532)&lt;K532,R532*Dati!$O$6,K532-SUM(V532:W532))</f>
        <v>0</v>
      </c>
      <c r="Y532" s="35">
        <f>IF(R532*Dati!$N$6+SUM(V532:X532)&lt;K532,R532*Dati!$N$6,K532-SUM(V532:X532))</f>
        <v>0</v>
      </c>
      <c r="Z532" s="35">
        <f>IF($Q532*Dati!$Q$5+SUM(V532:Y532)&lt;$K532,$Q532*Dati!$Q$5,$K532-SUM(V532:Y532))</f>
        <v>0</v>
      </c>
      <c r="AA532" s="35">
        <f>IF($Q532*Dati!$P$5+SUM(V532:Z532)&lt;$K532,$Q532*Dati!$P$5,$K532-SUM(V532:Z532))</f>
        <v>0</v>
      </c>
      <c r="AB532" s="35">
        <f>IF($Q532*Dati!$O$5+SUM(V532:AA532)&lt;$K532,$Q532*Dati!$O$5,$K532-SUM(V532:AA532))</f>
        <v>0</v>
      </c>
      <c r="AC532" s="35">
        <f>IF($Q532*Dati!$N$5+SUM(V532:AB532)&lt;$K532,$Q532*Dati!$N$5,$K532-SUM(V532:AB532))</f>
        <v>0</v>
      </c>
      <c r="AD532" s="35">
        <f>IF($P532*Dati!$Q$4+SUM(V532:AC532)&lt;$K532,$P532*Dati!$Q$4,$K532-SUM(V532:AC532))</f>
        <v>0</v>
      </c>
      <c r="AE532" s="35">
        <f>IF($P532*Dati!$P$4+SUM(V532:AD532)&lt;$K532,$P532*Dati!$P$4,$K532-SUM(V532:AD532))</f>
        <v>0</v>
      </c>
      <c r="AF532" s="35">
        <f>IF($P532*Dati!$O$4+SUM(V532:AE532)&lt;$K532,$P532*Dati!$O$4,$K532-SUM(V532:AE532))</f>
        <v>0</v>
      </c>
      <c r="AG532" s="35">
        <f>IF($P532*Dati!$N$4+SUM(V532:AF532)&lt;$K532,$P532*Dati!$N$4,$K532-SUM(V532:AF532))</f>
        <v>0</v>
      </c>
      <c r="AH532" s="35">
        <f>IF($O532*Dati!$Q$3+SUM(V532:AG532)&lt;$K532,$O532*Dati!$Q$3,$K532-SUM(V532:AG532))</f>
        <v>0</v>
      </c>
      <c r="AI532" s="35">
        <f>IF($O532*Dati!$P$3+SUM(V532:AH532)&lt;$K532,$O532*Dati!$P$3,$K532-SUM(V532:AH532))</f>
        <v>0</v>
      </c>
      <c r="AJ532" s="35">
        <f>IF($O532*Dati!$O$3+SUM(V532:AI532)&lt;$K532,$O532*Dati!$O$3,$K532-SUM(V532:AI532))</f>
        <v>0</v>
      </c>
      <c r="AK532" s="35">
        <f>IF($O532*Dati!$N$3+SUM(V532:AJ532)&lt;$K532,$O532*Dati!$N$3,$K532-SUM(V532:AJ532))</f>
        <v>0</v>
      </c>
      <c r="AL532" s="35">
        <f t="shared" si="442"/>
        <v>240</v>
      </c>
      <c r="AM532" s="3">
        <f>(V532*Dati!$U$6+W532*Dati!$T$6+X532*Dati!$S$6+Y532*Dati!$R$6)+(Z532*Dati!$U$5+AA532*Dati!$T$5+AB532*Dati!$S$5+AC532*Dati!$R$5)+(AD532*Dati!$U$4+AE532*Dati!$T$4+AF532*Dati!$S$4+AG532*Dati!$R$4)+(AH532*Dati!$U$3+AI532*Dati!$T$3+AJ532*Dati!$S$3+AK532*Dati!$R$3)</f>
        <v>91380</v>
      </c>
      <c r="AN532" s="34">
        <f t="shared" si="443"/>
        <v>1</v>
      </c>
      <c r="AO532" s="34">
        <f t="shared" si="444"/>
        <v>0</v>
      </c>
      <c r="AP532" s="34">
        <f t="shared" si="445"/>
        <v>0</v>
      </c>
      <c r="AQ532" s="34">
        <f t="shared" si="446"/>
        <v>0</v>
      </c>
      <c r="AR532" s="6">
        <f>AN532*Dati!$B$21+AO532*Dati!$B$22+AP532*Dati!$B$23+AQ532*Dati!$B$24</f>
        <v>2000</v>
      </c>
    </row>
    <row r="533" spans="1:44" x14ac:dyDescent="0.25">
      <c r="A533" s="49"/>
      <c r="B533" s="11">
        <f t="shared" si="458"/>
        <v>531</v>
      </c>
      <c r="C533" s="3">
        <f t="shared" si="459"/>
        <v>12769780.566666806</v>
      </c>
      <c r="D533" s="3">
        <f t="shared" si="460"/>
        <v>41380</v>
      </c>
      <c r="E533" s="3">
        <f>IF(D533&gt;0,(IF(D533&lt;Dati!$B$46,D533*Dati!$B$47,Dati!$B$46*Dati!$B$47)+IF(IF(D533-Dati!$B$46&gt;0,D533-Dati!$B$46,0)&lt;(Dati!$C$46-Dati!$B$46),IF(D533-Dati!$B$46&gt;0,D533-Dati!$B$46,0)*Dati!$C$47,(Dati!$C$46-Dati!$B$46)*Dati!$C$47)+IF(IF(D533-Dati!$C$46&gt;0,D533-Dati!$C$46,0)&lt;(Dati!$D$46-Dati!$C$46),IF(D533-Dati!$C$46&gt;0,D533-Dati!$C$46,0)*Dati!$D$47,(Dati!$D$46-Dati!$C$46)*Dati!$D$47)+IF(IF(D533-Dati!$D$46&gt;0,D533-Dati!$D$46,0)&lt;(Dati!$E$46-Dati!$D$46),IF(D533-Dati!$D$46&gt;0,D533-Dati!$D$46,0)*Dati!$E$47,(Dati!$E$46-Dati!$D$46)*Dati!$E$47)+IF(D533-Dati!$E$46&gt;0,D533-Dati!$E$46,0)*Dati!$F$47),0)</f>
        <v>17224.233333333334</v>
      </c>
      <c r="F533" s="3">
        <f t="shared" si="453"/>
        <v>24155.766666666666</v>
      </c>
      <c r="G533" s="39">
        <f t="shared" ref="G533:J533" si="495">G532</f>
        <v>1</v>
      </c>
      <c r="H533" s="39">
        <f t="shared" si="495"/>
        <v>0</v>
      </c>
      <c r="I533" s="39">
        <f t="shared" si="495"/>
        <v>0</v>
      </c>
      <c r="J533" s="39">
        <f t="shared" si="495"/>
        <v>0</v>
      </c>
      <c r="K533" s="37">
        <f>G533*Dati!$F$9+H533*Dati!$F$10+I533*Dati!$F$11+Simulazione!J533*Dati!$F$12</f>
        <v>450</v>
      </c>
      <c r="L533" s="37">
        <f>G533*Dati!$H$9+H533*Dati!$H$10+I533*Dati!$H$11+Simulazione!J533*Dati!$H$12</f>
        <v>1</v>
      </c>
      <c r="M533" s="9">
        <f>G533*Dati!$E$9+H533*Dati!$E$10+I533*Dati!$E$11+Simulazione!J533*Dati!$E$12</f>
        <v>8000</v>
      </c>
      <c r="N533" s="9">
        <f>IF(G533-G532=0,0,(G533-G532)*Dati!$J$9)+IF(H533-H532=0,0,(H533-H532)*Dati!$J$10)+IF(I533-I532=0,0,(I533-I532)*Dati!$J$11)+IF(J533-J532=0,0,(J533-J532)*Dati!$J$12)</f>
        <v>0</v>
      </c>
      <c r="O533" s="34">
        <f t="shared" ref="O533:R533" si="496">O532</f>
        <v>0</v>
      </c>
      <c r="P533" s="34">
        <f t="shared" si="496"/>
        <v>0</v>
      </c>
      <c r="Q533" s="34">
        <f t="shared" si="496"/>
        <v>0</v>
      </c>
      <c r="R533" s="34">
        <f t="shared" si="496"/>
        <v>1</v>
      </c>
      <c r="S533" s="40">
        <f t="shared" si="456"/>
        <v>1</v>
      </c>
      <c r="T533" s="43">
        <f t="shared" si="457"/>
        <v>1</v>
      </c>
      <c r="U533" s="3">
        <f>O533*Dati!$B$3+Simulazione!P533*Dati!$B$4+Simulazione!Q533*Dati!$B$5+Simulazione!R533*Dati!$B$6</f>
        <v>40000</v>
      </c>
      <c r="V533" s="35">
        <f>IF(R533*Dati!$Q$6&lt;K533,R533*Dati!$Q$6,K533)</f>
        <v>108</v>
      </c>
      <c r="W533" s="35">
        <f>IF(R533*Dati!$P$6+SUM(V533:V533)&lt;K533,R533*Dati!$P$6,K533-SUM(V533:V533))</f>
        <v>132</v>
      </c>
      <c r="X533" s="35">
        <f>IF(R533*Dati!$O$6+SUM(V533:W533)&lt;K533,R533*Dati!$O$6,K533-SUM(V533:W533))</f>
        <v>0</v>
      </c>
      <c r="Y533" s="35">
        <f>IF(R533*Dati!$N$6+SUM(V533:X533)&lt;K533,R533*Dati!$N$6,K533-SUM(V533:X533))</f>
        <v>0</v>
      </c>
      <c r="Z533" s="35">
        <f>IF($Q533*Dati!$Q$5+SUM(V533:Y533)&lt;$K533,$Q533*Dati!$Q$5,$K533-SUM(V533:Y533))</f>
        <v>0</v>
      </c>
      <c r="AA533" s="35">
        <f>IF($Q533*Dati!$P$5+SUM(V533:Z533)&lt;$K533,$Q533*Dati!$P$5,$K533-SUM(V533:Z533))</f>
        <v>0</v>
      </c>
      <c r="AB533" s="35">
        <f>IF($Q533*Dati!$O$5+SUM(V533:AA533)&lt;$K533,$Q533*Dati!$O$5,$K533-SUM(V533:AA533))</f>
        <v>0</v>
      </c>
      <c r="AC533" s="35">
        <f>IF($Q533*Dati!$N$5+SUM(V533:AB533)&lt;$K533,$Q533*Dati!$N$5,$K533-SUM(V533:AB533))</f>
        <v>0</v>
      </c>
      <c r="AD533" s="35">
        <f>IF($P533*Dati!$Q$4+SUM(V533:AC533)&lt;$K533,$P533*Dati!$Q$4,$K533-SUM(V533:AC533))</f>
        <v>0</v>
      </c>
      <c r="AE533" s="35">
        <f>IF($P533*Dati!$P$4+SUM(V533:AD533)&lt;$K533,$P533*Dati!$P$4,$K533-SUM(V533:AD533))</f>
        <v>0</v>
      </c>
      <c r="AF533" s="35">
        <f>IF($P533*Dati!$O$4+SUM(V533:AE533)&lt;$K533,$P533*Dati!$O$4,$K533-SUM(V533:AE533))</f>
        <v>0</v>
      </c>
      <c r="AG533" s="35">
        <f>IF($P533*Dati!$N$4+SUM(V533:AF533)&lt;$K533,$P533*Dati!$N$4,$K533-SUM(V533:AF533))</f>
        <v>0</v>
      </c>
      <c r="AH533" s="35">
        <f>IF($O533*Dati!$Q$3+SUM(V533:AG533)&lt;$K533,$O533*Dati!$Q$3,$K533-SUM(V533:AG533))</f>
        <v>0</v>
      </c>
      <c r="AI533" s="35">
        <f>IF($O533*Dati!$P$3+SUM(V533:AH533)&lt;$K533,$O533*Dati!$P$3,$K533-SUM(V533:AH533))</f>
        <v>0</v>
      </c>
      <c r="AJ533" s="35">
        <f>IF($O533*Dati!$O$3+SUM(V533:AI533)&lt;$K533,$O533*Dati!$O$3,$K533-SUM(V533:AI533))</f>
        <v>0</v>
      </c>
      <c r="AK533" s="35">
        <f>IF($O533*Dati!$N$3+SUM(V533:AJ533)&lt;$K533,$O533*Dati!$N$3,$K533-SUM(V533:AJ533))</f>
        <v>0</v>
      </c>
      <c r="AL533" s="35">
        <f t="shared" si="442"/>
        <v>240</v>
      </c>
      <c r="AM533" s="3">
        <f>(V533*Dati!$U$6+W533*Dati!$T$6+X533*Dati!$S$6+Y533*Dati!$R$6)+(Z533*Dati!$U$5+AA533*Dati!$T$5+AB533*Dati!$S$5+AC533*Dati!$R$5)+(AD533*Dati!$U$4+AE533*Dati!$T$4+AF533*Dati!$S$4+AG533*Dati!$R$4)+(AH533*Dati!$U$3+AI533*Dati!$T$3+AJ533*Dati!$S$3+AK533*Dati!$R$3)</f>
        <v>91380</v>
      </c>
      <c r="AN533" s="34">
        <f t="shared" si="443"/>
        <v>1</v>
      </c>
      <c r="AO533" s="34">
        <f t="shared" si="444"/>
        <v>0</v>
      </c>
      <c r="AP533" s="34">
        <f t="shared" si="445"/>
        <v>0</v>
      </c>
      <c r="AQ533" s="34">
        <f t="shared" si="446"/>
        <v>0</v>
      </c>
      <c r="AR533" s="6">
        <f>AN533*Dati!$B$21+AO533*Dati!$B$22+AP533*Dati!$B$23+AQ533*Dati!$B$24</f>
        <v>2000</v>
      </c>
    </row>
    <row r="534" spans="1:44" x14ac:dyDescent="0.25">
      <c r="A534" s="49"/>
      <c r="B534" s="11">
        <f t="shared" si="458"/>
        <v>532</v>
      </c>
      <c r="C534" s="3">
        <f t="shared" si="459"/>
        <v>12793936.333333474</v>
      </c>
      <c r="D534" s="3">
        <f t="shared" si="460"/>
        <v>41380</v>
      </c>
      <c r="E534" s="3">
        <f>IF(D534&gt;0,(IF(D534&lt;Dati!$B$46,D534*Dati!$B$47,Dati!$B$46*Dati!$B$47)+IF(IF(D534-Dati!$B$46&gt;0,D534-Dati!$B$46,0)&lt;(Dati!$C$46-Dati!$B$46),IF(D534-Dati!$B$46&gt;0,D534-Dati!$B$46,0)*Dati!$C$47,(Dati!$C$46-Dati!$B$46)*Dati!$C$47)+IF(IF(D534-Dati!$C$46&gt;0,D534-Dati!$C$46,0)&lt;(Dati!$D$46-Dati!$C$46),IF(D534-Dati!$C$46&gt;0,D534-Dati!$C$46,0)*Dati!$D$47,(Dati!$D$46-Dati!$C$46)*Dati!$D$47)+IF(IF(D534-Dati!$D$46&gt;0,D534-Dati!$D$46,0)&lt;(Dati!$E$46-Dati!$D$46),IF(D534-Dati!$D$46&gt;0,D534-Dati!$D$46,0)*Dati!$E$47,(Dati!$E$46-Dati!$D$46)*Dati!$E$47)+IF(D534-Dati!$E$46&gt;0,D534-Dati!$E$46,0)*Dati!$F$47),0)</f>
        <v>17224.233333333334</v>
      </c>
      <c r="F534" s="3">
        <f t="shared" si="453"/>
        <v>24155.766666666666</v>
      </c>
      <c r="G534" s="39">
        <f t="shared" ref="G534:J534" si="497">G533</f>
        <v>1</v>
      </c>
      <c r="H534" s="39">
        <f t="shared" si="497"/>
        <v>0</v>
      </c>
      <c r="I534" s="39">
        <f t="shared" si="497"/>
        <v>0</v>
      </c>
      <c r="J534" s="39">
        <f t="shared" si="497"/>
        <v>0</v>
      </c>
      <c r="K534" s="37">
        <f>G534*Dati!$F$9+H534*Dati!$F$10+I534*Dati!$F$11+Simulazione!J534*Dati!$F$12</f>
        <v>450</v>
      </c>
      <c r="L534" s="37">
        <f>G534*Dati!$H$9+H534*Dati!$H$10+I534*Dati!$H$11+Simulazione!J534*Dati!$H$12</f>
        <v>1</v>
      </c>
      <c r="M534" s="9">
        <f>G534*Dati!$E$9+H534*Dati!$E$10+I534*Dati!$E$11+Simulazione!J534*Dati!$E$12</f>
        <v>8000</v>
      </c>
      <c r="N534" s="9">
        <f>IF(G534-G533=0,0,(G534-G533)*Dati!$J$9)+IF(H534-H533=0,0,(H534-H533)*Dati!$J$10)+IF(I534-I533=0,0,(I534-I533)*Dati!$J$11)+IF(J534-J533=0,0,(J534-J533)*Dati!$J$12)</f>
        <v>0</v>
      </c>
      <c r="O534" s="34">
        <f t="shared" ref="O534:R534" si="498">O533</f>
        <v>0</v>
      </c>
      <c r="P534" s="34">
        <f t="shared" si="498"/>
        <v>0</v>
      </c>
      <c r="Q534" s="34">
        <f t="shared" si="498"/>
        <v>0</v>
      </c>
      <c r="R534" s="34">
        <f t="shared" si="498"/>
        <v>1</v>
      </c>
      <c r="S534" s="40">
        <f t="shared" si="456"/>
        <v>1</v>
      </c>
      <c r="T534" s="43">
        <f t="shared" si="457"/>
        <v>1</v>
      </c>
      <c r="U534" s="3">
        <f>O534*Dati!$B$3+Simulazione!P534*Dati!$B$4+Simulazione!Q534*Dati!$B$5+Simulazione!R534*Dati!$B$6</f>
        <v>40000</v>
      </c>
      <c r="V534" s="35">
        <f>IF(R534*Dati!$Q$6&lt;K534,R534*Dati!$Q$6,K534)</f>
        <v>108</v>
      </c>
      <c r="W534" s="35">
        <f>IF(R534*Dati!$P$6+SUM(V534:V534)&lt;K534,R534*Dati!$P$6,K534-SUM(V534:V534))</f>
        <v>132</v>
      </c>
      <c r="X534" s="35">
        <f>IF(R534*Dati!$O$6+SUM(V534:W534)&lt;K534,R534*Dati!$O$6,K534-SUM(V534:W534))</f>
        <v>0</v>
      </c>
      <c r="Y534" s="35">
        <f>IF(R534*Dati!$N$6+SUM(V534:X534)&lt;K534,R534*Dati!$N$6,K534-SUM(V534:X534))</f>
        <v>0</v>
      </c>
      <c r="Z534" s="35">
        <f>IF($Q534*Dati!$Q$5+SUM(V534:Y534)&lt;$K534,$Q534*Dati!$Q$5,$K534-SUM(V534:Y534))</f>
        <v>0</v>
      </c>
      <c r="AA534" s="35">
        <f>IF($Q534*Dati!$P$5+SUM(V534:Z534)&lt;$K534,$Q534*Dati!$P$5,$K534-SUM(V534:Z534))</f>
        <v>0</v>
      </c>
      <c r="AB534" s="35">
        <f>IF($Q534*Dati!$O$5+SUM(V534:AA534)&lt;$K534,$Q534*Dati!$O$5,$K534-SUM(V534:AA534))</f>
        <v>0</v>
      </c>
      <c r="AC534" s="35">
        <f>IF($Q534*Dati!$N$5+SUM(V534:AB534)&lt;$K534,$Q534*Dati!$N$5,$K534-SUM(V534:AB534))</f>
        <v>0</v>
      </c>
      <c r="AD534" s="35">
        <f>IF($P534*Dati!$Q$4+SUM(V534:AC534)&lt;$K534,$P534*Dati!$Q$4,$K534-SUM(V534:AC534))</f>
        <v>0</v>
      </c>
      <c r="AE534" s="35">
        <f>IF($P534*Dati!$P$4+SUM(V534:AD534)&lt;$K534,$P534*Dati!$P$4,$K534-SUM(V534:AD534))</f>
        <v>0</v>
      </c>
      <c r="AF534" s="35">
        <f>IF($P534*Dati!$O$4+SUM(V534:AE534)&lt;$K534,$P534*Dati!$O$4,$K534-SUM(V534:AE534))</f>
        <v>0</v>
      </c>
      <c r="AG534" s="35">
        <f>IF($P534*Dati!$N$4+SUM(V534:AF534)&lt;$K534,$P534*Dati!$N$4,$K534-SUM(V534:AF534))</f>
        <v>0</v>
      </c>
      <c r="AH534" s="35">
        <f>IF($O534*Dati!$Q$3+SUM(V534:AG534)&lt;$K534,$O534*Dati!$Q$3,$K534-SUM(V534:AG534))</f>
        <v>0</v>
      </c>
      <c r="AI534" s="35">
        <f>IF($O534*Dati!$P$3+SUM(V534:AH534)&lt;$K534,$O534*Dati!$P$3,$K534-SUM(V534:AH534))</f>
        <v>0</v>
      </c>
      <c r="AJ534" s="35">
        <f>IF($O534*Dati!$O$3+SUM(V534:AI534)&lt;$K534,$O534*Dati!$O$3,$K534-SUM(V534:AI534))</f>
        <v>0</v>
      </c>
      <c r="AK534" s="35">
        <f>IF($O534*Dati!$N$3+SUM(V534:AJ534)&lt;$K534,$O534*Dati!$N$3,$K534-SUM(V534:AJ534))</f>
        <v>0</v>
      </c>
      <c r="AL534" s="35">
        <f t="shared" si="442"/>
        <v>240</v>
      </c>
      <c r="AM534" s="3">
        <f>(V534*Dati!$U$6+W534*Dati!$T$6+X534*Dati!$S$6+Y534*Dati!$R$6)+(Z534*Dati!$U$5+AA534*Dati!$T$5+AB534*Dati!$S$5+AC534*Dati!$R$5)+(AD534*Dati!$U$4+AE534*Dati!$T$4+AF534*Dati!$S$4+AG534*Dati!$R$4)+(AH534*Dati!$U$3+AI534*Dati!$T$3+AJ534*Dati!$S$3+AK534*Dati!$R$3)</f>
        <v>91380</v>
      </c>
      <c r="AN534" s="34">
        <f t="shared" si="443"/>
        <v>1</v>
      </c>
      <c r="AO534" s="34">
        <f t="shared" si="444"/>
        <v>0</v>
      </c>
      <c r="AP534" s="34">
        <f t="shared" si="445"/>
        <v>0</v>
      </c>
      <c r="AQ534" s="34">
        <f t="shared" si="446"/>
        <v>0</v>
      </c>
      <c r="AR534" s="6">
        <f>AN534*Dati!$B$21+AO534*Dati!$B$22+AP534*Dati!$B$23+AQ534*Dati!$B$24</f>
        <v>2000</v>
      </c>
    </row>
    <row r="535" spans="1:44" x14ac:dyDescent="0.25">
      <c r="A535" s="49"/>
      <c r="B535" s="11">
        <f t="shared" si="458"/>
        <v>533</v>
      </c>
      <c r="C535" s="3">
        <f t="shared" si="459"/>
        <v>12818092.100000141</v>
      </c>
      <c r="D535" s="3">
        <f t="shared" si="460"/>
        <v>41380</v>
      </c>
      <c r="E535" s="3">
        <f>IF(D535&gt;0,(IF(D535&lt;Dati!$B$46,D535*Dati!$B$47,Dati!$B$46*Dati!$B$47)+IF(IF(D535-Dati!$B$46&gt;0,D535-Dati!$B$46,0)&lt;(Dati!$C$46-Dati!$B$46),IF(D535-Dati!$B$46&gt;0,D535-Dati!$B$46,0)*Dati!$C$47,(Dati!$C$46-Dati!$B$46)*Dati!$C$47)+IF(IF(D535-Dati!$C$46&gt;0,D535-Dati!$C$46,0)&lt;(Dati!$D$46-Dati!$C$46),IF(D535-Dati!$C$46&gt;0,D535-Dati!$C$46,0)*Dati!$D$47,(Dati!$D$46-Dati!$C$46)*Dati!$D$47)+IF(IF(D535-Dati!$D$46&gt;0,D535-Dati!$D$46,0)&lt;(Dati!$E$46-Dati!$D$46),IF(D535-Dati!$D$46&gt;0,D535-Dati!$D$46,0)*Dati!$E$47,(Dati!$E$46-Dati!$D$46)*Dati!$E$47)+IF(D535-Dati!$E$46&gt;0,D535-Dati!$E$46,0)*Dati!$F$47),0)</f>
        <v>17224.233333333334</v>
      </c>
      <c r="F535" s="3">
        <f t="shared" si="453"/>
        <v>24155.766666666666</v>
      </c>
      <c r="G535" s="39">
        <f t="shared" ref="G535:J535" si="499">G534</f>
        <v>1</v>
      </c>
      <c r="H535" s="39">
        <f t="shared" si="499"/>
        <v>0</v>
      </c>
      <c r="I535" s="39">
        <f t="shared" si="499"/>
        <v>0</v>
      </c>
      <c r="J535" s="39">
        <f t="shared" si="499"/>
        <v>0</v>
      </c>
      <c r="K535" s="37">
        <f>G535*Dati!$F$9+H535*Dati!$F$10+I535*Dati!$F$11+Simulazione!J535*Dati!$F$12</f>
        <v>450</v>
      </c>
      <c r="L535" s="37">
        <f>G535*Dati!$H$9+H535*Dati!$H$10+I535*Dati!$H$11+Simulazione!J535*Dati!$H$12</f>
        <v>1</v>
      </c>
      <c r="M535" s="9">
        <f>G535*Dati!$E$9+H535*Dati!$E$10+I535*Dati!$E$11+Simulazione!J535*Dati!$E$12</f>
        <v>8000</v>
      </c>
      <c r="N535" s="9">
        <f>IF(G535-G534=0,0,(G535-G534)*Dati!$J$9)+IF(H535-H534=0,0,(H535-H534)*Dati!$J$10)+IF(I535-I534=0,0,(I535-I534)*Dati!$J$11)+IF(J535-J534=0,0,(J535-J534)*Dati!$J$12)</f>
        <v>0</v>
      </c>
      <c r="O535" s="34">
        <f t="shared" ref="O535:R535" si="500">O534</f>
        <v>0</v>
      </c>
      <c r="P535" s="34">
        <f t="shared" si="500"/>
        <v>0</v>
      </c>
      <c r="Q535" s="34">
        <f t="shared" si="500"/>
        <v>0</v>
      </c>
      <c r="R535" s="34">
        <f t="shared" si="500"/>
        <v>1</v>
      </c>
      <c r="S535" s="40">
        <f t="shared" si="456"/>
        <v>1</v>
      </c>
      <c r="T535" s="43">
        <f t="shared" si="457"/>
        <v>1</v>
      </c>
      <c r="U535" s="3">
        <f>O535*Dati!$B$3+Simulazione!P535*Dati!$B$4+Simulazione!Q535*Dati!$B$5+Simulazione!R535*Dati!$B$6</f>
        <v>40000</v>
      </c>
      <c r="V535" s="35">
        <f>IF(R535*Dati!$Q$6&lt;K535,R535*Dati!$Q$6,K535)</f>
        <v>108</v>
      </c>
      <c r="W535" s="35">
        <f>IF(R535*Dati!$P$6+SUM(V535:V535)&lt;K535,R535*Dati!$P$6,K535-SUM(V535:V535))</f>
        <v>132</v>
      </c>
      <c r="X535" s="35">
        <f>IF(R535*Dati!$O$6+SUM(V535:W535)&lt;K535,R535*Dati!$O$6,K535-SUM(V535:W535))</f>
        <v>0</v>
      </c>
      <c r="Y535" s="35">
        <f>IF(R535*Dati!$N$6+SUM(V535:X535)&lt;K535,R535*Dati!$N$6,K535-SUM(V535:X535))</f>
        <v>0</v>
      </c>
      <c r="Z535" s="35">
        <f>IF($Q535*Dati!$Q$5+SUM(V535:Y535)&lt;$K535,$Q535*Dati!$Q$5,$K535-SUM(V535:Y535))</f>
        <v>0</v>
      </c>
      <c r="AA535" s="35">
        <f>IF($Q535*Dati!$P$5+SUM(V535:Z535)&lt;$K535,$Q535*Dati!$P$5,$K535-SUM(V535:Z535))</f>
        <v>0</v>
      </c>
      <c r="AB535" s="35">
        <f>IF($Q535*Dati!$O$5+SUM(V535:AA535)&lt;$K535,$Q535*Dati!$O$5,$K535-SUM(V535:AA535))</f>
        <v>0</v>
      </c>
      <c r="AC535" s="35">
        <f>IF($Q535*Dati!$N$5+SUM(V535:AB535)&lt;$K535,$Q535*Dati!$N$5,$K535-SUM(V535:AB535))</f>
        <v>0</v>
      </c>
      <c r="AD535" s="35">
        <f>IF($P535*Dati!$Q$4+SUM(V535:AC535)&lt;$K535,$P535*Dati!$Q$4,$K535-SUM(V535:AC535))</f>
        <v>0</v>
      </c>
      <c r="AE535" s="35">
        <f>IF($P535*Dati!$P$4+SUM(V535:AD535)&lt;$K535,$P535*Dati!$P$4,$K535-SUM(V535:AD535))</f>
        <v>0</v>
      </c>
      <c r="AF535" s="35">
        <f>IF($P535*Dati!$O$4+SUM(V535:AE535)&lt;$K535,$P535*Dati!$O$4,$K535-SUM(V535:AE535))</f>
        <v>0</v>
      </c>
      <c r="AG535" s="35">
        <f>IF($P535*Dati!$N$4+SUM(V535:AF535)&lt;$K535,$P535*Dati!$N$4,$K535-SUM(V535:AF535))</f>
        <v>0</v>
      </c>
      <c r="AH535" s="35">
        <f>IF($O535*Dati!$Q$3+SUM(V535:AG535)&lt;$K535,$O535*Dati!$Q$3,$K535-SUM(V535:AG535))</f>
        <v>0</v>
      </c>
      <c r="AI535" s="35">
        <f>IF($O535*Dati!$P$3+SUM(V535:AH535)&lt;$K535,$O535*Dati!$P$3,$K535-SUM(V535:AH535))</f>
        <v>0</v>
      </c>
      <c r="AJ535" s="35">
        <f>IF($O535*Dati!$O$3+SUM(V535:AI535)&lt;$K535,$O535*Dati!$O$3,$K535-SUM(V535:AI535))</f>
        <v>0</v>
      </c>
      <c r="AK535" s="35">
        <f>IF($O535*Dati!$N$3+SUM(V535:AJ535)&lt;$K535,$O535*Dati!$N$3,$K535-SUM(V535:AJ535))</f>
        <v>0</v>
      </c>
      <c r="AL535" s="35">
        <f t="shared" si="442"/>
        <v>240</v>
      </c>
      <c r="AM535" s="3">
        <f>(V535*Dati!$U$6+W535*Dati!$T$6+X535*Dati!$S$6+Y535*Dati!$R$6)+(Z535*Dati!$U$5+AA535*Dati!$T$5+AB535*Dati!$S$5+AC535*Dati!$R$5)+(AD535*Dati!$U$4+AE535*Dati!$T$4+AF535*Dati!$S$4+AG535*Dati!$R$4)+(AH535*Dati!$U$3+AI535*Dati!$T$3+AJ535*Dati!$S$3+AK535*Dati!$R$3)</f>
        <v>91380</v>
      </c>
      <c r="AN535" s="34">
        <f t="shared" si="443"/>
        <v>1</v>
      </c>
      <c r="AO535" s="34">
        <f t="shared" si="444"/>
        <v>0</v>
      </c>
      <c r="AP535" s="34">
        <f t="shared" si="445"/>
        <v>0</v>
      </c>
      <c r="AQ535" s="34">
        <f t="shared" si="446"/>
        <v>0</v>
      </c>
      <c r="AR535" s="6">
        <f>AN535*Dati!$B$21+AO535*Dati!$B$22+AP535*Dati!$B$23+AQ535*Dati!$B$24</f>
        <v>2000</v>
      </c>
    </row>
    <row r="536" spans="1:44" x14ac:dyDescent="0.25">
      <c r="A536" s="49"/>
      <c r="B536" s="11">
        <f t="shared" si="458"/>
        <v>534</v>
      </c>
      <c r="C536" s="3">
        <f t="shared" si="459"/>
        <v>12842247.866666809</v>
      </c>
      <c r="D536" s="3">
        <f t="shared" si="460"/>
        <v>41380</v>
      </c>
      <c r="E536" s="3">
        <f>IF(D536&gt;0,(IF(D536&lt;Dati!$B$46,D536*Dati!$B$47,Dati!$B$46*Dati!$B$47)+IF(IF(D536-Dati!$B$46&gt;0,D536-Dati!$B$46,0)&lt;(Dati!$C$46-Dati!$B$46),IF(D536-Dati!$B$46&gt;0,D536-Dati!$B$46,0)*Dati!$C$47,(Dati!$C$46-Dati!$B$46)*Dati!$C$47)+IF(IF(D536-Dati!$C$46&gt;0,D536-Dati!$C$46,0)&lt;(Dati!$D$46-Dati!$C$46),IF(D536-Dati!$C$46&gt;0,D536-Dati!$C$46,0)*Dati!$D$47,(Dati!$D$46-Dati!$C$46)*Dati!$D$47)+IF(IF(D536-Dati!$D$46&gt;0,D536-Dati!$D$46,0)&lt;(Dati!$E$46-Dati!$D$46),IF(D536-Dati!$D$46&gt;0,D536-Dati!$D$46,0)*Dati!$E$47,(Dati!$E$46-Dati!$D$46)*Dati!$E$47)+IF(D536-Dati!$E$46&gt;0,D536-Dati!$E$46,0)*Dati!$F$47),0)</f>
        <v>17224.233333333334</v>
      </c>
      <c r="F536" s="3">
        <f t="shared" si="453"/>
        <v>24155.766666666666</v>
      </c>
      <c r="G536" s="39">
        <f t="shared" ref="G536:J536" si="501">G535</f>
        <v>1</v>
      </c>
      <c r="H536" s="39">
        <f t="shared" si="501"/>
        <v>0</v>
      </c>
      <c r="I536" s="39">
        <f t="shared" si="501"/>
        <v>0</v>
      </c>
      <c r="J536" s="39">
        <f t="shared" si="501"/>
        <v>0</v>
      </c>
      <c r="K536" s="37">
        <f>G536*Dati!$F$9+H536*Dati!$F$10+I536*Dati!$F$11+Simulazione!J536*Dati!$F$12</f>
        <v>450</v>
      </c>
      <c r="L536" s="37">
        <f>G536*Dati!$H$9+H536*Dati!$H$10+I536*Dati!$H$11+Simulazione!J536*Dati!$H$12</f>
        <v>1</v>
      </c>
      <c r="M536" s="9">
        <f>G536*Dati!$E$9+H536*Dati!$E$10+I536*Dati!$E$11+Simulazione!J536*Dati!$E$12</f>
        <v>8000</v>
      </c>
      <c r="N536" s="9">
        <f>IF(G536-G535=0,0,(G536-G535)*Dati!$J$9)+IF(H536-H535=0,0,(H536-H535)*Dati!$J$10)+IF(I536-I535=0,0,(I536-I535)*Dati!$J$11)+IF(J536-J535=0,0,(J536-J535)*Dati!$J$12)</f>
        <v>0</v>
      </c>
      <c r="O536" s="34">
        <f t="shared" ref="O536:R536" si="502">O535</f>
        <v>0</v>
      </c>
      <c r="P536" s="34">
        <f t="shared" si="502"/>
        <v>0</v>
      </c>
      <c r="Q536" s="34">
        <f t="shared" si="502"/>
        <v>0</v>
      </c>
      <c r="R536" s="34">
        <f t="shared" si="502"/>
        <v>1</v>
      </c>
      <c r="S536" s="40">
        <f t="shared" si="456"/>
        <v>1</v>
      </c>
      <c r="T536" s="43">
        <f t="shared" si="457"/>
        <v>1</v>
      </c>
      <c r="U536" s="3">
        <f>O536*Dati!$B$3+Simulazione!P536*Dati!$B$4+Simulazione!Q536*Dati!$B$5+Simulazione!R536*Dati!$B$6</f>
        <v>40000</v>
      </c>
      <c r="V536" s="35">
        <f>IF(R536*Dati!$Q$6&lt;K536,R536*Dati!$Q$6,K536)</f>
        <v>108</v>
      </c>
      <c r="W536" s="35">
        <f>IF(R536*Dati!$P$6+SUM(V536:V536)&lt;K536,R536*Dati!$P$6,K536-SUM(V536:V536))</f>
        <v>132</v>
      </c>
      <c r="X536" s="35">
        <f>IF(R536*Dati!$O$6+SUM(V536:W536)&lt;K536,R536*Dati!$O$6,K536-SUM(V536:W536))</f>
        <v>0</v>
      </c>
      <c r="Y536" s="35">
        <f>IF(R536*Dati!$N$6+SUM(V536:X536)&lt;K536,R536*Dati!$N$6,K536-SUM(V536:X536))</f>
        <v>0</v>
      </c>
      <c r="Z536" s="35">
        <f>IF($Q536*Dati!$Q$5+SUM(V536:Y536)&lt;$K536,$Q536*Dati!$Q$5,$K536-SUM(V536:Y536))</f>
        <v>0</v>
      </c>
      <c r="AA536" s="35">
        <f>IF($Q536*Dati!$P$5+SUM(V536:Z536)&lt;$K536,$Q536*Dati!$P$5,$K536-SUM(V536:Z536))</f>
        <v>0</v>
      </c>
      <c r="AB536" s="35">
        <f>IF($Q536*Dati!$O$5+SUM(V536:AA536)&lt;$K536,$Q536*Dati!$O$5,$K536-SUM(V536:AA536))</f>
        <v>0</v>
      </c>
      <c r="AC536" s="35">
        <f>IF($Q536*Dati!$N$5+SUM(V536:AB536)&lt;$K536,$Q536*Dati!$N$5,$K536-SUM(V536:AB536))</f>
        <v>0</v>
      </c>
      <c r="AD536" s="35">
        <f>IF($P536*Dati!$Q$4+SUM(V536:AC536)&lt;$K536,$P536*Dati!$Q$4,$K536-SUM(V536:AC536))</f>
        <v>0</v>
      </c>
      <c r="AE536" s="35">
        <f>IF($P536*Dati!$P$4+SUM(V536:AD536)&lt;$K536,$P536*Dati!$P$4,$K536-SUM(V536:AD536))</f>
        <v>0</v>
      </c>
      <c r="AF536" s="35">
        <f>IF($P536*Dati!$O$4+SUM(V536:AE536)&lt;$K536,$P536*Dati!$O$4,$K536-SUM(V536:AE536))</f>
        <v>0</v>
      </c>
      <c r="AG536" s="35">
        <f>IF($P536*Dati!$N$4+SUM(V536:AF536)&lt;$K536,$P536*Dati!$N$4,$K536-SUM(V536:AF536))</f>
        <v>0</v>
      </c>
      <c r="AH536" s="35">
        <f>IF($O536*Dati!$Q$3+SUM(V536:AG536)&lt;$K536,$O536*Dati!$Q$3,$K536-SUM(V536:AG536))</f>
        <v>0</v>
      </c>
      <c r="AI536" s="35">
        <f>IF($O536*Dati!$P$3+SUM(V536:AH536)&lt;$K536,$O536*Dati!$P$3,$K536-SUM(V536:AH536))</f>
        <v>0</v>
      </c>
      <c r="AJ536" s="35">
        <f>IF($O536*Dati!$O$3+SUM(V536:AI536)&lt;$K536,$O536*Dati!$O$3,$K536-SUM(V536:AI536))</f>
        <v>0</v>
      </c>
      <c r="AK536" s="35">
        <f>IF($O536*Dati!$N$3+SUM(V536:AJ536)&lt;$K536,$O536*Dati!$N$3,$K536-SUM(V536:AJ536))</f>
        <v>0</v>
      </c>
      <c r="AL536" s="35">
        <f t="shared" si="442"/>
        <v>240</v>
      </c>
      <c r="AM536" s="3">
        <f>(V536*Dati!$U$6+W536*Dati!$T$6+X536*Dati!$S$6+Y536*Dati!$R$6)+(Z536*Dati!$U$5+AA536*Dati!$T$5+AB536*Dati!$S$5+AC536*Dati!$R$5)+(AD536*Dati!$U$4+AE536*Dati!$T$4+AF536*Dati!$S$4+AG536*Dati!$R$4)+(AH536*Dati!$U$3+AI536*Dati!$T$3+AJ536*Dati!$S$3+AK536*Dati!$R$3)</f>
        <v>91380</v>
      </c>
      <c r="AN536" s="34">
        <f t="shared" si="443"/>
        <v>1</v>
      </c>
      <c r="AO536" s="34">
        <f t="shared" si="444"/>
        <v>0</v>
      </c>
      <c r="AP536" s="34">
        <f t="shared" si="445"/>
        <v>0</v>
      </c>
      <c r="AQ536" s="34">
        <f t="shared" si="446"/>
        <v>0</v>
      </c>
      <c r="AR536" s="6">
        <f>AN536*Dati!$B$21+AO536*Dati!$B$22+AP536*Dati!$B$23+AQ536*Dati!$B$24</f>
        <v>2000</v>
      </c>
    </row>
    <row r="537" spans="1:44" x14ac:dyDescent="0.25">
      <c r="A537" s="49"/>
      <c r="B537" s="11">
        <f t="shared" si="458"/>
        <v>535</v>
      </c>
      <c r="C537" s="3">
        <f t="shared" si="459"/>
        <v>12866403.633333476</v>
      </c>
      <c r="D537" s="3">
        <f t="shared" si="460"/>
        <v>41380</v>
      </c>
      <c r="E537" s="3">
        <f>IF(D537&gt;0,(IF(D537&lt;Dati!$B$46,D537*Dati!$B$47,Dati!$B$46*Dati!$B$47)+IF(IF(D537-Dati!$B$46&gt;0,D537-Dati!$B$46,0)&lt;(Dati!$C$46-Dati!$B$46),IF(D537-Dati!$B$46&gt;0,D537-Dati!$B$46,0)*Dati!$C$47,(Dati!$C$46-Dati!$B$46)*Dati!$C$47)+IF(IF(D537-Dati!$C$46&gt;0,D537-Dati!$C$46,0)&lt;(Dati!$D$46-Dati!$C$46),IF(D537-Dati!$C$46&gt;0,D537-Dati!$C$46,0)*Dati!$D$47,(Dati!$D$46-Dati!$C$46)*Dati!$D$47)+IF(IF(D537-Dati!$D$46&gt;0,D537-Dati!$D$46,0)&lt;(Dati!$E$46-Dati!$D$46),IF(D537-Dati!$D$46&gt;0,D537-Dati!$D$46,0)*Dati!$E$47,(Dati!$E$46-Dati!$D$46)*Dati!$E$47)+IF(D537-Dati!$E$46&gt;0,D537-Dati!$E$46,0)*Dati!$F$47),0)</f>
        <v>17224.233333333334</v>
      </c>
      <c r="F537" s="3">
        <f t="shared" si="453"/>
        <v>24155.766666666666</v>
      </c>
      <c r="G537" s="39">
        <f t="shared" ref="G537:J537" si="503">G536</f>
        <v>1</v>
      </c>
      <c r="H537" s="39">
        <f t="shared" si="503"/>
        <v>0</v>
      </c>
      <c r="I537" s="39">
        <f t="shared" si="503"/>
        <v>0</v>
      </c>
      <c r="J537" s="39">
        <f t="shared" si="503"/>
        <v>0</v>
      </c>
      <c r="K537" s="37">
        <f>G537*Dati!$F$9+H537*Dati!$F$10+I537*Dati!$F$11+Simulazione!J537*Dati!$F$12</f>
        <v>450</v>
      </c>
      <c r="L537" s="37">
        <f>G537*Dati!$H$9+H537*Dati!$H$10+I537*Dati!$H$11+Simulazione!J537*Dati!$H$12</f>
        <v>1</v>
      </c>
      <c r="M537" s="9">
        <f>G537*Dati!$E$9+H537*Dati!$E$10+I537*Dati!$E$11+Simulazione!J537*Dati!$E$12</f>
        <v>8000</v>
      </c>
      <c r="N537" s="9">
        <f>IF(G537-G536=0,0,(G537-G536)*Dati!$J$9)+IF(H537-H536=0,0,(H537-H536)*Dati!$J$10)+IF(I537-I536=0,0,(I537-I536)*Dati!$J$11)+IF(J537-J536=0,0,(J537-J536)*Dati!$J$12)</f>
        <v>0</v>
      </c>
      <c r="O537" s="34">
        <f t="shared" ref="O537:R537" si="504">O536</f>
        <v>0</v>
      </c>
      <c r="P537" s="34">
        <f t="shared" si="504"/>
        <v>0</v>
      </c>
      <c r="Q537" s="34">
        <f t="shared" si="504"/>
        <v>0</v>
      </c>
      <c r="R537" s="34">
        <f t="shared" si="504"/>
        <v>1</v>
      </c>
      <c r="S537" s="40">
        <f t="shared" si="456"/>
        <v>1</v>
      </c>
      <c r="T537" s="43">
        <f t="shared" si="457"/>
        <v>1</v>
      </c>
      <c r="U537" s="3">
        <f>O537*Dati!$B$3+Simulazione!P537*Dati!$B$4+Simulazione!Q537*Dati!$B$5+Simulazione!R537*Dati!$B$6</f>
        <v>40000</v>
      </c>
      <c r="V537" s="35">
        <f>IF(R537*Dati!$Q$6&lt;K537,R537*Dati!$Q$6,K537)</f>
        <v>108</v>
      </c>
      <c r="W537" s="35">
        <f>IF(R537*Dati!$P$6+SUM(V537:V537)&lt;K537,R537*Dati!$P$6,K537-SUM(V537:V537))</f>
        <v>132</v>
      </c>
      <c r="X537" s="35">
        <f>IF(R537*Dati!$O$6+SUM(V537:W537)&lt;K537,R537*Dati!$O$6,K537-SUM(V537:W537))</f>
        <v>0</v>
      </c>
      <c r="Y537" s="35">
        <f>IF(R537*Dati!$N$6+SUM(V537:X537)&lt;K537,R537*Dati!$N$6,K537-SUM(V537:X537))</f>
        <v>0</v>
      </c>
      <c r="Z537" s="35">
        <f>IF($Q537*Dati!$Q$5+SUM(V537:Y537)&lt;$K537,$Q537*Dati!$Q$5,$K537-SUM(V537:Y537))</f>
        <v>0</v>
      </c>
      <c r="AA537" s="35">
        <f>IF($Q537*Dati!$P$5+SUM(V537:Z537)&lt;$K537,$Q537*Dati!$P$5,$K537-SUM(V537:Z537))</f>
        <v>0</v>
      </c>
      <c r="AB537" s="35">
        <f>IF($Q537*Dati!$O$5+SUM(V537:AA537)&lt;$K537,$Q537*Dati!$O$5,$K537-SUM(V537:AA537))</f>
        <v>0</v>
      </c>
      <c r="AC537" s="35">
        <f>IF($Q537*Dati!$N$5+SUM(V537:AB537)&lt;$K537,$Q537*Dati!$N$5,$K537-SUM(V537:AB537))</f>
        <v>0</v>
      </c>
      <c r="AD537" s="35">
        <f>IF($P537*Dati!$Q$4+SUM(V537:AC537)&lt;$K537,$P537*Dati!$Q$4,$K537-SUM(V537:AC537))</f>
        <v>0</v>
      </c>
      <c r="AE537" s="35">
        <f>IF($P537*Dati!$P$4+SUM(V537:AD537)&lt;$K537,$P537*Dati!$P$4,$K537-SUM(V537:AD537))</f>
        <v>0</v>
      </c>
      <c r="AF537" s="35">
        <f>IF($P537*Dati!$O$4+SUM(V537:AE537)&lt;$K537,$P537*Dati!$O$4,$K537-SUM(V537:AE537))</f>
        <v>0</v>
      </c>
      <c r="AG537" s="35">
        <f>IF($P537*Dati!$N$4+SUM(V537:AF537)&lt;$K537,$P537*Dati!$N$4,$K537-SUM(V537:AF537))</f>
        <v>0</v>
      </c>
      <c r="AH537" s="35">
        <f>IF($O537*Dati!$Q$3+SUM(V537:AG537)&lt;$K537,$O537*Dati!$Q$3,$K537-SUM(V537:AG537))</f>
        <v>0</v>
      </c>
      <c r="AI537" s="35">
        <f>IF($O537*Dati!$P$3+SUM(V537:AH537)&lt;$K537,$O537*Dati!$P$3,$K537-SUM(V537:AH537))</f>
        <v>0</v>
      </c>
      <c r="AJ537" s="35">
        <f>IF($O537*Dati!$O$3+SUM(V537:AI537)&lt;$K537,$O537*Dati!$O$3,$K537-SUM(V537:AI537))</f>
        <v>0</v>
      </c>
      <c r="AK537" s="35">
        <f>IF($O537*Dati!$N$3+SUM(V537:AJ537)&lt;$K537,$O537*Dati!$N$3,$K537-SUM(V537:AJ537))</f>
        <v>0</v>
      </c>
      <c r="AL537" s="35">
        <f t="shared" si="442"/>
        <v>240</v>
      </c>
      <c r="AM537" s="3">
        <f>(V537*Dati!$U$6+W537*Dati!$T$6+X537*Dati!$S$6+Y537*Dati!$R$6)+(Z537*Dati!$U$5+AA537*Dati!$T$5+AB537*Dati!$S$5+AC537*Dati!$R$5)+(AD537*Dati!$U$4+AE537*Dati!$T$4+AF537*Dati!$S$4+AG537*Dati!$R$4)+(AH537*Dati!$U$3+AI537*Dati!$T$3+AJ537*Dati!$S$3+AK537*Dati!$R$3)</f>
        <v>91380</v>
      </c>
      <c r="AN537" s="34">
        <f t="shared" si="443"/>
        <v>1</v>
      </c>
      <c r="AO537" s="34">
        <f t="shared" si="444"/>
        <v>0</v>
      </c>
      <c r="AP537" s="34">
        <f t="shared" si="445"/>
        <v>0</v>
      </c>
      <c r="AQ537" s="34">
        <f t="shared" si="446"/>
        <v>0</v>
      </c>
      <c r="AR537" s="6">
        <f>AN537*Dati!$B$21+AO537*Dati!$B$22+AP537*Dati!$B$23+AQ537*Dati!$B$24</f>
        <v>2000</v>
      </c>
    </row>
    <row r="538" spans="1:44" x14ac:dyDescent="0.25">
      <c r="A538" s="49"/>
      <c r="B538" s="11">
        <f t="shared" si="458"/>
        <v>536</v>
      </c>
      <c r="C538" s="3">
        <f t="shared" si="459"/>
        <v>12890559.400000144</v>
      </c>
      <c r="D538" s="3">
        <f t="shared" si="460"/>
        <v>41380</v>
      </c>
      <c r="E538" s="3">
        <f>IF(D538&gt;0,(IF(D538&lt;Dati!$B$46,D538*Dati!$B$47,Dati!$B$46*Dati!$B$47)+IF(IF(D538-Dati!$B$46&gt;0,D538-Dati!$B$46,0)&lt;(Dati!$C$46-Dati!$B$46),IF(D538-Dati!$B$46&gt;0,D538-Dati!$B$46,0)*Dati!$C$47,(Dati!$C$46-Dati!$B$46)*Dati!$C$47)+IF(IF(D538-Dati!$C$46&gt;0,D538-Dati!$C$46,0)&lt;(Dati!$D$46-Dati!$C$46),IF(D538-Dati!$C$46&gt;0,D538-Dati!$C$46,0)*Dati!$D$47,(Dati!$D$46-Dati!$C$46)*Dati!$D$47)+IF(IF(D538-Dati!$D$46&gt;0,D538-Dati!$D$46,0)&lt;(Dati!$E$46-Dati!$D$46),IF(D538-Dati!$D$46&gt;0,D538-Dati!$D$46,0)*Dati!$E$47,(Dati!$E$46-Dati!$D$46)*Dati!$E$47)+IF(D538-Dati!$E$46&gt;0,D538-Dati!$E$46,0)*Dati!$F$47),0)</f>
        <v>17224.233333333334</v>
      </c>
      <c r="F538" s="3">
        <f t="shared" si="453"/>
        <v>24155.766666666666</v>
      </c>
      <c r="G538" s="39">
        <f t="shared" ref="G538:J538" si="505">G537</f>
        <v>1</v>
      </c>
      <c r="H538" s="39">
        <f t="shared" si="505"/>
        <v>0</v>
      </c>
      <c r="I538" s="39">
        <f t="shared" si="505"/>
        <v>0</v>
      </c>
      <c r="J538" s="39">
        <f t="shared" si="505"/>
        <v>0</v>
      </c>
      <c r="K538" s="37">
        <f>G538*Dati!$F$9+H538*Dati!$F$10+I538*Dati!$F$11+Simulazione!J538*Dati!$F$12</f>
        <v>450</v>
      </c>
      <c r="L538" s="37">
        <f>G538*Dati!$H$9+H538*Dati!$H$10+I538*Dati!$H$11+Simulazione!J538*Dati!$H$12</f>
        <v>1</v>
      </c>
      <c r="M538" s="9">
        <f>G538*Dati!$E$9+H538*Dati!$E$10+I538*Dati!$E$11+Simulazione!J538*Dati!$E$12</f>
        <v>8000</v>
      </c>
      <c r="N538" s="9">
        <f>IF(G538-G537=0,0,(G538-G537)*Dati!$J$9)+IF(H538-H537=0,0,(H538-H537)*Dati!$J$10)+IF(I538-I537=0,0,(I538-I537)*Dati!$J$11)+IF(J538-J537=0,0,(J538-J537)*Dati!$J$12)</f>
        <v>0</v>
      </c>
      <c r="O538" s="34">
        <f t="shared" ref="O538:R538" si="506">O537</f>
        <v>0</v>
      </c>
      <c r="P538" s="34">
        <f t="shared" si="506"/>
        <v>0</v>
      </c>
      <c r="Q538" s="34">
        <f t="shared" si="506"/>
        <v>0</v>
      </c>
      <c r="R538" s="34">
        <f t="shared" si="506"/>
        <v>1</v>
      </c>
      <c r="S538" s="40">
        <f t="shared" si="456"/>
        <v>1</v>
      </c>
      <c r="T538" s="43">
        <f t="shared" si="457"/>
        <v>1</v>
      </c>
      <c r="U538" s="3">
        <f>O538*Dati!$B$3+Simulazione!P538*Dati!$B$4+Simulazione!Q538*Dati!$B$5+Simulazione!R538*Dati!$B$6</f>
        <v>40000</v>
      </c>
      <c r="V538" s="35">
        <f>IF(R538*Dati!$Q$6&lt;K538,R538*Dati!$Q$6,K538)</f>
        <v>108</v>
      </c>
      <c r="W538" s="35">
        <f>IF(R538*Dati!$P$6+SUM(V538:V538)&lt;K538,R538*Dati!$P$6,K538-SUM(V538:V538))</f>
        <v>132</v>
      </c>
      <c r="X538" s="35">
        <f>IF(R538*Dati!$O$6+SUM(V538:W538)&lt;K538,R538*Dati!$O$6,K538-SUM(V538:W538))</f>
        <v>0</v>
      </c>
      <c r="Y538" s="35">
        <f>IF(R538*Dati!$N$6+SUM(V538:X538)&lt;K538,R538*Dati!$N$6,K538-SUM(V538:X538))</f>
        <v>0</v>
      </c>
      <c r="Z538" s="35">
        <f>IF($Q538*Dati!$Q$5+SUM(V538:Y538)&lt;$K538,$Q538*Dati!$Q$5,$K538-SUM(V538:Y538))</f>
        <v>0</v>
      </c>
      <c r="AA538" s="35">
        <f>IF($Q538*Dati!$P$5+SUM(V538:Z538)&lt;$K538,$Q538*Dati!$P$5,$K538-SUM(V538:Z538))</f>
        <v>0</v>
      </c>
      <c r="AB538" s="35">
        <f>IF($Q538*Dati!$O$5+SUM(V538:AA538)&lt;$K538,$Q538*Dati!$O$5,$K538-SUM(V538:AA538))</f>
        <v>0</v>
      </c>
      <c r="AC538" s="35">
        <f>IF($Q538*Dati!$N$5+SUM(V538:AB538)&lt;$K538,$Q538*Dati!$N$5,$K538-SUM(V538:AB538))</f>
        <v>0</v>
      </c>
      <c r="AD538" s="35">
        <f>IF($P538*Dati!$Q$4+SUM(V538:AC538)&lt;$K538,$P538*Dati!$Q$4,$K538-SUM(V538:AC538))</f>
        <v>0</v>
      </c>
      <c r="AE538" s="35">
        <f>IF($P538*Dati!$P$4+SUM(V538:AD538)&lt;$K538,$P538*Dati!$P$4,$K538-SUM(V538:AD538))</f>
        <v>0</v>
      </c>
      <c r="AF538" s="35">
        <f>IF($P538*Dati!$O$4+SUM(V538:AE538)&lt;$K538,$P538*Dati!$O$4,$K538-SUM(V538:AE538))</f>
        <v>0</v>
      </c>
      <c r="AG538" s="35">
        <f>IF($P538*Dati!$N$4+SUM(V538:AF538)&lt;$K538,$P538*Dati!$N$4,$K538-SUM(V538:AF538))</f>
        <v>0</v>
      </c>
      <c r="AH538" s="35">
        <f>IF($O538*Dati!$Q$3+SUM(V538:AG538)&lt;$K538,$O538*Dati!$Q$3,$K538-SUM(V538:AG538))</f>
        <v>0</v>
      </c>
      <c r="AI538" s="35">
        <f>IF($O538*Dati!$P$3+SUM(V538:AH538)&lt;$K538,$O538*Dati!$P$3,$K538-SUM(V538:AH538))</f>
        <v>0</v>
      </c>
      <c r="AJ538" s="35">
        <f>IF($O538*Dati!$O$3+SUM(V538:AI538)&lt;$K538,$O538*Dati!$O$3,$K538-SUM(V538:AI538))</f>
        <v>0</v>
      </c>
      <c r="AK538" s="35">
        <f>IF($O538*Dati!$N$3+SUM(V538:AJ538)&lt;$K538,$O538*Dati!$N$3,$K538-SUM(V538:AJ538))</f>
        <v>0</v>
      </c>
      <c r="AL538" s="35">
        <f t="shared" si="442"/>
        <v>240</v>
      </c>
      <c r="AM538" s="3">
        <f>(V538*Dati!$U$6+W538*Dati!$T$6+X538*Dati!$S$6+Y538*Dati!$R$6)+(Z538*Dati!$U$5+AA538*Dati!$T$5+AB538*Dati!$S$5+AC538*Dati!$R$5)+(AD538*Dati!$U$4+AE538*Dati!$T$4+AF538*Dati!$S$4+AG538*Dati!$R$4)+(AH538*Dati!$U$3+AI538*Dati!$T$3+AJ538*Dati!$S$3+AK538*Dati!$R$3)</f>
        <v>91380</v>
      </c>
      <c r="AN538" s="34">
        <f t="shared" si="443"/>
        <v>1</v>
      </c>
      <c r="AO538" s="34">
        <f t="shared" si="444"/>
        <v>0</v>
      </c>
      <c r="AP538" s="34">
        <f t="shared" si="445"/>
        <v>0</v>
      </c>
      <c r="AQ538" s="34">
        <f t="shared" si="446"/>
        <v>0</v>
      </c>
      <c r="AR538" s="6">
        <f>AN538*Dati!$B$21+AO538*Dati!$B$22+AP538*Dati!$B$23+AQ538*Dati!$B$24</f>
        <v>2000</v>
      </c>
    </row>
    <row r="539" spans="1:44" x14ac:dyDescent="0.25">
      <c r="A539" s="49"/>
      <c r="B539" s="11">
        <f t="shared" si="458"/>
        <v>537</v>
      </c>
      <c r="C539" s="3">
        <f t="shared" si="459"/>
        <v>12914715.166666811</v>
      </c>
      <c r="D539" s="3">
        <f t="shared" si="460"/>
        <v>41380</v>
      </c>
      <c r="E539" s="3">
        <f>IF(D539&gt;0,(IF(D539&lt;Dati!$B$46,D539*Dati!$B$47,Dati!$B$46*Dati!$B$47)+IF(IF(D539-Dati!$B$46&gt;0,D539-Dati!$B$46,0)&lt;(Dati!$C$46-Dati!$B$46),IF(D539-Dati!$B$46&gt;0,D539-Dati!$B$46,0)*Dati!$C$47,(Dati!$C$46-Dati!$B$46)*Dati!$C$47)+IF(IF(D539-Dati!$C$46&gt;0,D539-Dati!$C$46,0)&lt;(Dati!$D$46-Dati!$C$46),IF(D539-Dati!$C$46&gt;0,D539-Dati!$C$46,0)*Dati!$D$47,(Dati!$D$46-Dati!$C$46)*Dati!$D$47)+IF(IF(D539-Dati!$D$46&gt;0,D539-Dati!$D$46,0)&lt;(Dati!$E$46-Dati!$D$46),IF(D539-Dati!$D$46&gt;0,D539-Dati!$D$46,0)*Dati!$E$47,(Dati!$E$46-Dati!$D$46)*Dati!$E$47)+IF(D539-Dati!$E$46&gt;0,D539-Dati!$E$46,0)*Dati!$F$47),0)</f>
        <v>17224.233333333334</v>
      </c>
      <c r="F539" s="3">
        <f t="shared" si="453"/>
        <v>24155.766666666666</v>
      </c>
      <c r="G539" s="39">
        <f t="shared" ref="G539:J539" si="507">G538</f>
        <v>1</v>
      </c>
      <c r="H539" s="39">
        <f t="shared" si="507"/>
        <v>0</v>
      </c>
      <c r="I539" s="39">
        <f t="shared" si="507"/>
        <v>0</v>
      </c>
      <c r="J539" s="39">
        <f t="shared" si="507"/>
        <v>0</v>
      </c>
      <c r="K539" s="37">
        <f>G539*Dati!$F$9+H539*Dati!$F$10+I539*Dati!$F$11+Simulazione!J539*Dati!$F$12</f>
        <v>450</v>
      </c>
      <c r="L539" s="37">
        <f>G539*Dati!$H$9+H539*Dati!$H$10+I539*Dati!$H$11+Simulazione!J539*Dati!$H$12</f>
        <v>1</v>
      </c>
      <c r="M539" s="9">
        <f>G539*Dati!$E$9+H539*Dati!$E$10+I539*Dati!$E$11+Simulazione!J539*Dati!$E$12</f>
        <v>8000</v>
      </c>
      <c r="N539" s="9">
        <f>IF(G539-G538=0,0,(G539-G538)*Dati!$J$9)+IF(H539-H538=0,0,(H539-H538)*Dati!$J$10)+IF(I539-I538=0,0,(I539-I538)*Dati!$J$11)+IF(J539-J538=0,0,(J539-J538)*Dati!$J$12)</f>
        <v>0</v>
      </c>
      <c r="O539" s="34">
        <f t="shared" ref="O539:R539" si="508">O538</f>
        <v>0</v>
      </c>
      <c r="P539" s="34">
        <f t="shared" si="508"/>
        <v>0</v>
      </c>
      <c r="Q539" s="34">
        <f t="shared" si="508"/>
        <v>0</v>
      </c>
      <c r="R539" s="34">
        <f t="shared" si="508"/>
        <v>1</v>
      </c>
      <c r="S539" s="40">
        <f t="shared" si="456"/>
        <v>1</v>
      </c>
      <c r="T539" s="43">
        <f t="shared" si="457"/>
        <v>1</v>
      </c>
      <c r="U539" s="3">
        <f>O539*Dati!$B$3+Simulazione!P539*Dati!$B$4+Simulazione!Q539*Dati!$B$5+Simulazione!R539*Dati!$B$6</f>
        <v>40000</v>
      </c>
      <c r="V539" s="35">
        <f>IF(R539*Dati!$Q$6&lt;K539,R539*Dati!$Q$6,K539)</f>
        <v>108</v>
      </c>
      <c r="W539" s="35">
        <f>IF(R539*Dati!$P$6+SUM(V539:V539)&lt;K539,R539*Dati!$P$6,K539-SUM(V539:V539))</f>
        <v>132</v>
      </c>
      <c r="X539" s="35">
        <f>IF(R539*Dati!$O$6+SUM(V539:W539)&lt;K539,R539*Dati!$O$6,K539-SUM(V539:W539))</f>
        <v>0</v>
      </c>
      <c r="Y539" s="35">
        <f>IF(R539*Dati!$N$6+SUM(V539:X539)&lt;K539,R539*Dati!$N$6,K539-SUM(V539:X539))</f>
        <v>0</v>
      </c>
      <c r="Z539" s="35">
        <f>IF($Q539*Dati!$Q$5+SUM(V539:Y539)&lt;$K539,$Q539*Dati!$Q$5,$K539-SUM(V539:Y539))</f>
        <v>0</v>
      </c>
      <c r="AA539" s="35">
        <f>IF($Q539*Dati!$P$5+SUM(V539:Z539)&lt;$K539,$Q539*Dati!$P$5,$K539-SUM(V539:Z539))</f>
        <v>0</v>
      </c>
      <c r="AB539" s="35">
        <f>IF($Q539*Dati!$O$5+SUM(V539:AA539)&lt;$K539,$Q539*Dati!$O$5,$K539-SUM(V539:AA539))</f>
        <v>0</v>
      </c>
      <c r="AC539" s="35">
        <f>IF($Q539*Dati!$N$5+SUM(V539:AB539)&lt;$K539,$Q539*Dati!$N$5,$K539-SUM(V539:AB539))</f>
        <v>0</v>
      </c>
      <c r="AD539" s="35">
        <f>IF($P539*Dati!$Q$4+SUM(V539:AC539)&lt;$K539,$P539*Dati!$Q$4,$K539-SUM(V539:AC539))</f>
        <v>0</v>
      </c>
      <c r="AE539" s="35">
        <f>IF($P539*Dati!$P$4+SUM(V539:AD539)&lt;$K539,$P539*Dati!$P$4,$K539-SUM(V539:AD539))</f>
        <v>0</v>
      </c>
      <c r="AF539" s="35">
        <f>IF($P539*Dati!$O$4+SUM(V539:AE539)&lt;$K539,$P539*Dati!$O$4,$K539-SUM(V539:AE539))</f>
        <v>0</v>
      </c>
      <c r="AG539" s="35">
        <f>IF($P539*Dati!$N$4+SUM(V539:AF539)&lt;$K539,$P539*Dati!$N$4,$K539-SUM(V539:AF539))</f>
        <v>0</v>
      </c>
      <c r="AH539" s="35">
        <f>IF($O539*Dati!$Q$3+SUM(V539:AG539)&lt;$K539,$O539*Dati!$Q$3,$K539-SUM(V539:AG539))</f>
        <v>0</v>
      </c>
      <c r="AI539" s="35">
        <f>IF($O539*Dati!$P$3+SUM(V539:AH539)&lt;$K539,$O539*Dati!$P$3,$K539-SUM(V539:AH539))</f>
        <v>0</v>
      </c>
      <c r="AJ539" s="35">
        <f>IF($O539*Dati!$O$3+SUM(V539:AI539)&lt;$K539,$O539*Dati!$O$3,$K539-SUM(V539:AI539))</f>
        <v>0</v>
      </c>
      <c r="AK539" s="35">
        <f>IF($O539*Dati!$N$3+SUM(V539:AJ539)&lt;$K539,$O539*Dati!$N$3,$K539-SUM(V539:AJ539))</f>
        <v>0</v>
      </c>
      <c r="AL539" s="35">
        <f t="shared" si="442"/>
        <v>240</v>
      </c>
      <c r="AM539" s="3">
        <f>(V539*Dati!$U$6+W539*Dati!$T$6+X539*Dati!$S$6+Y539*Dati!$R$6)+(Z539*Dati!$U$5+AA539*Dati!$T$5+AB539*Dati!$S$5+AC539*Dati!$R$5)+(AD539*Dati!$U$4+AE539*Dati!$T$4+AF539*Dati!$S$4+AG539*Dati!$R$4)+(AH539*Dati!$U$3+AI539*Dati!$T$3+AJ539*Dati!$S$3+AK539*Dati!$R$3)</f>
        <v>91380</v>
      </c>
      <c r="AN539" s="34">
        <f t="shared" si="443"/>
        <v>1</v>
      </c>
      <c r="AO539" s="34">
        <f t="shared" si="444"/>
        <v>0</v>
      </c>
      <c r="AP539" s="34">
        <f t="shared" si="445"/>
        <v>0</v>
      </c>
      <c r="AQ539" s="34">
        <f t="shared" si="446"/>
        <v>0</v>
      </c>
      <c r="AR539" s="6">
        <f>AN539*Dati!$B$21+AO539*Dati!$B$22+AP539*Dati!$B$23+AQ539*Dati!$B$24</f>
        <v>2000</v>
      </c>
    </row>
    <row r="540" spans="1:44" x14ac:dyDescent="0.25">
      <c r="A540" s="49"/>
      <c r="B540" s="11">
        <f t="shared" si="458"/>
        <v>538</v>
      </c>
      <c r="C540" s="3">
        <f t="shared" si="459"/>
        <v>12938870.933333479</v>
      </c>
      <c r="D540" s="3">
        <f t="shared" si="460"/>
        <v>41380</v>
      </c>
      <c r="E540" s="3">
        <f>IF(D540&gt;0,(IF(D540&lt;Dati!$B$46,D540*Dati!$B$47,Dati!$B$46*Dati!$B$47)+IF(IF(D540-Dati!$B$46&gt;0,D540-Dati!$B$46,0)&lt;(Dati!$C$46-Dati!$B$46),IF(D540-Dati!$B$46&gt;0,D540-Dati!$B$46,0)*Dati!$C$47,(Dati!$C$46-Dati!$B$46)*Dati!$C$47)+IF(IF(D540-Dati!$C$46&gt;0,D540-Dati!$C$46,0)&lt;(Dati!$D$46-Dati!$C$46),IF(D540-Dati!$C$46&gt;0,D540-Dati!$C$46,0)*Dati!$D$47,(Dati!$D$46-Dati!$C$46)*Dati!$D$47)+IF(IF(D540-Dati!$D$46&gt;0,D540-Dati!$D$46,0)&lt;(Dati!$E$46-Dati!$D$46),IF(D540-Dati!$D$46&gt;0,D540-Dati!$D$46,0)*Dati!$E$47,(Dati!$E$46-Dati!$D$46)*Dati!$E$47)+IF(D540-Dati!$E$46&gt;0,D540-Dati!$E$46,0)*Dati!$F$47),0)</f>
        <v>17224.233333333334</v>
      </c>
      <c r="F540" s="3">
        <f t="shared" si="453"/>
        <v>24155.766666666666</v>
      </c>
      <c r="G540" s="39">
        <f t="shared" ref="G540:J540" si="509">G539</f>
        <v>1</v>
      </c>
      <c r="H540" s="39">
        <f t="shared" si="509"/>
        <v>0</v>
      </c>
      <c r="I540" s="39">
        <f t="shared" si="509"/>
        <v>0</v>
      </c>
      <c r="J540" s="39">
        <f t="shared" si="509"/>
        <v>0</v>
      </c>
      <c r="K540" s="37">
        <f>G540*Dati!$F$9+H540*Dati!$F$10+I540*Dati!$F$11+Simulazione!J540*Dati!$F$12</f>
        <v>450</v>
      </c>
      <c r="L540" s="37">
        <f>G540*Dati!$H$9+H540*Dati!$H$10+I540*Dati!$H$11+Simulazione!J540*Dati!$H$12</f>
        <v>1</v>
      </c>
      <c r="M540" s="9">
        <f>G540*Dati!$E$9+H540*Dati!$E$10+I540*Dati!$E$11+Simulazione!J540*Dati!$E$12</f>
        <v>8000</v>
      </c>
      <c r="N540" s="9">
        <f>IF(G540-G539=0,0,(G540-G539)*Dati!$J$9)+IF(H540-H539=0,0,(H540-H539)*Dati!$J$10)+IF(I540-I539=0,0,(I540-I539)*Dati!$J$11)+IF(J540-J539=0,0,(J540-J539)*Dati!$J$12)</f>
        <v>0</v>
      </c>
      <c r="O540" s="34">
        <f t="shared" ref="O540:R540" si="510">O539</f>
        <v>0</v>
      </c>
      <c r="P540" s="34">
        <f t="shared" si="510"/>
        <v>0</v>
      </c>
      <c r="Q540" s="34">
        <f t="shared" si="510"/>
        <v>0</v>
      </c>
      <c r="R540" s="34">
        <f t="shared" si="510"/>
        <v>1</v>
      </c>
      <c r="S540" s="40">
        <f t="shared" si="456"/>
        <v>1</v>
      </c>
      <c r="T540" s="43">
        <f t="shared" si="457"/>
        <v>1</v>
      </c>
      <c r="U540" s="3">
        <f>O540*Dati!$B$3+Simulazione!P540*Dati!$B$4+Simulazione!Q540*Dati!$B$5+Simulazione!R540*Dati!$B$6</f>
        <v>40000</v>
      </c>
      <c r="V540" s="35">
        <f>IF(R540*Dati!$Q$6&lt;K540,R540*Dati!$Q$6,K540)</f>
        <v>108</v>
      </c>
      <c r="W540" s="35">
        <f>IF(R540*Dati!$P$6+SUM(V540:V540)&lt;K540,R540*Dati!$P$6,K540-SUM(V540:V540))</f>
        <v>132</v>
      </c>
      <c r="X540" s="35">
        <f>IF(R540*Dati!$O$6+SUM(V540:W540)&lt;K540,R540*Dati!$O$6,K540-SUM(V540:W540))</f>
        <v>0</v>
      </c>
      <c r="Y540" s="35">
        <f>IF(R540*Dati!$N$6+SUM(V540:X540)&lt;K540,R540*Dati!$N$6,K540-SUM(V540:X540))</f>
        <v>0</v>
      </c>
      <c r="Z540" s="35">
        <f>IF($Q540*Dati!$Q$5+SUM(V540:Y540)&lt;$K540,$Q540*Dati!$Q$5,$K540-SUM(V540:Y540))</f>
        <v>0</v>
      </c>
      <c r="AA540" s="35">
        <f>IF($Q540*Dati!$P$5+SUM(V540:Z540)&lt;$K540,$Q540*Dati!$P$5,$K540-SUM(V540:Z540))</f>
        <v>0</v>
      </c>
      <c r="AB540" s="35">
        <f>IF($Q540*Dati!$O$5+SUM(V540:AA540)&lt;$K540,$Q540*Dati!$O$5,$K540-SUM(V540:AA540))</f>
        <v>0</v>
      </c>
      <c r="AC540" s="35">
        <f>IF($Q540*Dati!$N$5+SUM(V540:AB540)&lt;$K540,$Q540*Dati!$N$5,$K540-SUM(V540:AB540))</f>
        <v>0</v>
      </c>
      <c r="AD540" s="35">
        <f>IF($P540*Dati!$Q$4+SUM(V540:AC540)&lt;$K540,$P540*Dati!$Q$4,$K540-SUM(V540:AC540))</f>
        <v>0</v>
      </c>
      <c r="AE540" s="35">
        <f>IF($P540*Dati!$P$4+SUM(V540:AD540)&lt;$K540,$P540*Dati!$P$4,$K540-SUM(V540:AD540))</f>
        <v>0</v>
      </c>
      <c r="AF540" s="35">
        <f>IF($P540*Dati!$O$4+SUM(V540:AE540)&lt;$K540,$P540*Dati!$O$4,$K540-SUM(V540:AE540))</f>
        <v>0</v>
      </c>
      <c r="AG540" s="35">
        <f>IF($P540*Dati!$N$4+SUM(V540:AF540)&lt;$K540,$P540*Dati!$N$4,$K540-SUM(V540:AF540))</f>
        <v>0</v>
      </c>
      <c r="AH540" s="35">
        <f>IF($O540*Dati!$Q$3+SUM(V540:AG540)&lt;$K540,$O540*Dati!$Q$3,$K540-SUM(V540:AG540))</f>
        <v>0</v>
      </c>
      <c r="AI540" s="35">
        <f>IF($O540*Dati!$P$3+SUM(V540:AH540)&lt;$K540,$O540*Dati!$P$3,$K540-SUM(V540:AH540))</f>
        <v>0</v>
      </c>
      <c r="AJ540" s="35">
        <f>IF($O540*Dati!$O$3+SUM(V540:AI540)&lt;$K540,$O540*Dati!$O$3,$K540-SUM(V540:AI540))</f>
        <v>0</v>
      </c>
      <c r="AK540" s="35">
        <f>IF($O540*Dati!$N$3+SUM(V540:AJ540)&lt;$K540,$O540*Dati!$N$3,$K540-SUM(V540:AJ540))</f>
        <v>0</v>
      </c>
      <c r="AL540" s="35">
        <f t="shared" si="442"/>
        <v>240</v>
      </c>
      <c r="AM540" s="3">
        <f>(V540*Dati!$U$6+W540*Dati!$T$6+X540*Dati!$S$6+Y540*Dati!$R$6)+(Z540*Dati!$U$5+AA540*Dati!$T$5+AB540*Dati!$S$5+AC540*Dati!$R$5)+(AD540*Dati!$U$4+AE540*Dati!$T$4+AF540*Dati!$S$4+AG540*Dati!$R$4)+(AH540*Dati!$U$3+AI540*Dati!$T$3+AJ540*Dati!$S$3+AK540*Dati!$R$3)</f>
        <v>91380</v>
      </c>
      <c r="AN540" s="34">
        <f t="shared" si="443"/>
        <v>1</v>
      </c>
      <c r="AO540" s="34">
        <f t="shared" si="444"/>
        <v>0</v>
      </c>
      <c r="AP540" s="34">
        <f t="shared" si="445"/>
        <v>0</v>
      </c>
      <c r="AQ540" s="34">
        <f t="shared" si="446"/>
        <v>0</v>
      </c>
      <c r="AR540" s="6">
        <f>AN540*Dati!$B$21+AO540*Dati!$B$22+AP540*Dati!$B$23+AQ540*Dati!$B$24</f>
        <v>2000</v>
      </c>
    </row>
    <row r="541" spans="1:44" x14ac:dyDescent="0.25">
      <c r="A541" s="49"/>
      <c r="B541" s="11">
        <f t="shared" si="458"/>
        <v>539</v>
      </c>
      <c r="C541" s="3">
        <f t="shared" si="459"/>
        <v>12963026.700000146</v>
      </c>
      <c r="D541" s="3">
        <f t="shared" si="460"/>
        <v>41380</v>
      </c>
      <c r="E541" s="3">
        <f>IF(D541&gt;0,(IF(D541&lt;Dati!$B$46,D541*Dati!$B$47,Dati!$B$46*Dati!$B$47)+IF(IF(D541-Dati!$B$46&gt;0,D541-Dati!$B$46,0)&lt;(Dati!$C$46-Dati!$B$46),IF(D541-Dati!$B$46&gt;0,D541-Dati!$B$46,0)*Dati!$C$47,(Dati!$C$46-Dati!$B$46)*Dati!$C$47)+IF(IF(D541-Dati!$C$46&gt;0,D541-Dati!$C$46,0)&lt;(Dati!$D$46-Dati!$C$46),IF(D541-Dati!$C$46&gt;0,D541-Dati!$C$46,0)*Dati!$D$47,(Dati!$D$46-Dati!$C$46)*Dati!$D$47)+IF(IF(D541-Dati!$D$46&gt;0,D541-Dati!$D$46,0)&lt;(Dati!$E$46-Dati!$D$46),IF(D541-Dati!$D$46&gt;0,D541-Dati!$D$46,0)*Dati!$E$47,(Dati!$E$46-Dati!$D$46)*Dati!$E$47)+IF(D541-Dati!$E$46&gt;0,D541-Dati!$E$46,0)*Dati!$F$47),0)</f>
        <v>17224.233333333334</v>
      </c>
      <c r="F541" s="3">
        <f t="shared" si="453"/>
        <v>24155.766666666666</v>
      </c>
      <c r="G541" s="39">
        <f t="shared" ref="G541:J541" si="511">G540</f>
        <v>1</v>
      </c>
      <c r="H541" s="39">
        <f t="shared" si="511"/>
        <v>0</v>
      </c>
      <c r="I541" s="39">
        <f t="shared" si="511"/>
        <v>0</v>
      </c>
      <c r="J541" s="39">
        <f t="shared" si="511"/>
        <v>0</v>
      </c>
      <c r="K541" s="37">
        <f>G541*Dati!$F$9+H541*Dati!$F$10+I541*Dati!$F$11+Simulazione!J541*Dati!$F$12</f>
        <v>450</v>
      </c>
      <c r="L541" s="37">
        <f>G541*Dati!$H$9+H541*Dati!$H$10+I541*Dati!$H$11+Simulazione!J541*Dati!$H$12</f>
        <v>1</v>
      </c>
      <c r="M541" s="9">
        <f>G541*Dati!$E$9+H541*Dati!$E$10+I541*Dati!$E$11+Simulazione!J541*Dati!$E$12</f>
        <v>8000</v>
      </c>
      <c r="N541" s="9">
        <f>IF(G541-G540=0,0,(G541-G540)*Dati!$J$9)+IF(H541-H540=0,0,(H541-H540)*Dati!$J$10)+IF(I541-I540=0,0,(I541-I540)*Dati!$J$11)+IF(J541-J540=0,0,(J541-J540)*Dati!$J$12)</f>
        <v>0</v>
      </c>
      <c r="O541" s="34">
        <f t="shared" ref="O541:R541" si="512">O540</f>
        <v>0</v>
      </c>
      <c r="P541" s="34">
        <f t="shared" si="512"/>
        <v>0</v>
      </c>
      <c r="Q541" s="34">
        <f t="shared" si="512"/>
        <v>0</v>
      </c>
      <c r="R541" s="34">
        <f t="shared" si="512"/>
        <v>1</v>
      </c>
      <c r="S541" s="40">
        <f t="shared" si="456"/>
        <v>1</v>
      </c>
      <c r="T541" s="43">
        <f t="shared" si="457"/>
        <v>1</v>
      </c>
      <c r="U541" s="3">
        <f>O541*Dati!$B$3+Simulazione!P541*Dati!$B$4+Simulazione!Q541*Dati!$B$5+Simulazione!R541*Dati!$B$6</f>
        <v>40000</v>
      </c>
      <c r="V541" s="35">
        <f>IF(R541*Dati!$Q$6&lt;K541,R541*Dati!$Q$6,K541)</f>
        <v>108</v>
      </c>
      <c r="W541" s="35">
        <f>IF(R541*Dati!$P$6+SUM(V541:V541)&lt;K541,R541*Dati!$P$6,K541-SUM(V541:V541))</f>
        <v>132</v>
      </c>
      <c r="X541" s="35">
        <f>IF(R541*Dati!$O$6+SUM(V541:W541)&lt;K541,R541*Dati!$O$6,K541-SUM(V541:W541))</f>
        <v>0</v>
      </c>
      <c r="Y541" s="35">
        <f>IF(R541*Dati!$N$6+SUM(V541:X541)&lt;K541,R541*Dati!$N$6,K541-SUM(V541:X541))</f>
        <v>0</v>
      </c>
      <c r="Z541" s="35">
        <f>IF($Q541*Dati!$Q$5+SUM(V541:Y541)&lt;$K541,$Q541*Dati!$Q$5,$K541-SUM(V541:Y541))</f>
        <v>0</v>
      </c>
      <c r="AA541" s="35">
        <f>IF($Q541*Dati!$P$5+SUM(V541:Z541)&lt;$K541,$Q541*Dati!$P$5,$K541-SUM(V541:Z541))</f>
        <v>0</v>
      </c>
      <c r="AB541" s="35">
        <f>IF($Q541*Dati!$O$5+SUM(V541:AA541)&lt;$K541,$Q541*Dati!$O$5,$K541-SUM(V541:AA541))</f>
        <v>0</v>
      </c>
      <c r="AC541" s="35">
        <f>IF($Q541*Dati!$N$5+SUM(V541:AB541)&lt;$K541,$Q541*Dati!$N$5,$K541-SUM(V541:AB541))</f>
        <v>0</v>
      </c>
      <c r="AD541" s="35">
        <f>IF($P541*Dati!$Q$4+SUM(V541:AC541)&lt;$K541,$P541*Dati!$Q$4,$K541-SUM(V541:AC541))</f>
        <v>0</v>
      </c>
      <c r="AE541" s="35">
        <f>IF($P541*Dati!$P$4+SUM(V541:AD541)&lt;$K541,$P541*Dati!$P$4,$K541-SUM(V541:AD541))</f>
        <v>0</v>
      </c>
      <c r="AF541" s="35">
        <f>IF($P541*Dati!$O$4+SUM(V541:AE541)&lt;$K541,$P541*Dati!$O$4,$K541-SUM(V541:AE541))</f>
        <v>0</v>
      </c>
      <c r="AG541" s="35">
        <f>IF($P541*Dati!$N$4+SUM(V541:AF541)&lt;$K541,$P541*Dati!$N$4,$K541-SUM(V541:AF541))</f>
        <v>0</v>
      </c>
      <c r="AH541" s="35">
        <f>IF($O541*Dati!$Q$3+SUM(V541:AG541)&lt;$K541,$O541*Dati!$Q$3,$K541-SUM(V541:AG541))</f>
        <v>0</v>
      </c>
      <c r="AI541" s="35">
        <f>IF($O541*Dati!$P$3+SUM(V541:AH541)&lt;$K541,$O541*Dati!$P$3,$K541-SUM(V541:AH541))</f>
        <v>0</v>
      </c>
      <c r="AJ541" s="35">
        <f>IF($O541*Dati!$O$3+SUM(V541:AI541)&lt;$K541,$O541*Dati!$O$3,$K541-SUM(V541:AI541))</f>
        <v>0</v>
      </c>
      <c r="AK541" s="35">
        <f>IF($O541*Dati!$N$3+SUM(V541:AJ541)&lt;$K541,$O541*Dati!$N$3,$K541-SUM(V541:AJ541))</f>
        <v>0</v>
      </c>
      <c r="AL541" s="35">
        <f t="shared" si="442"/>
        <v>240</v>
      </c>
      <c r="AM541" s="3">
        <f>(V541*Dati!$U$6+W541*Dati!$T$6+X541*Dati!$S$6+Y541*Dati!$R$6)+(Z541*Dati!$U$5+AA541*Dati!$T$5+AB541*Dati!$S$5+AC541*Dati!$R$5)+(AD541*Dati!$U$4+AE541*Dati!$T$4+AF541*Dati!$S$4+AG541*Dati!$R$4)+(AH541*Dati!$U$3+AI541*Dati!$T$3+AJ541*Dati!$S$3+AK541*Dati!$R$3)</f>
        <v>91380</v>
      </c>
      <c r="AN541" s="34">
        <f t="shared" si="443"/>
        <v>1</v>
      </c>
      <c r="AO541" s="34">
        <f t="shared" si="444"/>
        <v>0</v>
      </c>
      <c r="AP541" s="34">
        <f t="shared" si="445"/>
        <v>0</v>
      </c>
      <c r="AQ541" s="34">
        <f t="shared" si="446"/>
        <v>0</v>
      </c>
      <c r="AR541" s="6">
        <f>AN541*Dati!$B$21+AO541*Dati!$B$22+AP541*Dati!$B$23+AQ541*Dati!$B$24</f>
        <v>2000</v>
      </c>
    </row>
    <row r="542" spans="1:44" x14ac:dyDescent="0.25">
      <c r="A542" s="50"/>
      <c r="B542" s="11">
        <f t="shared" si="458"/>
        <v>540</v>
      </c>
      <c r="C542" s="3">
        <f t="shared" si="459"/>
        <v>12987182.466666814</v>
      </c>
      <c r="D542" s="3">
        <f t="shared" si="460"/>
        <v>41380</v>
      </c>
      <c r="E542" s="3">
        <f>IF(D542&gt;0,(IF(D542&lt;Dati!$B$46,D542*Dati!$B$47,Dati!$B$46*Dati!$B$47)+IF(IF(D542-Dati!$B$46&gt;0,D542-Dati!$B$46,0)&lt;(Dati!$C$46-Dati!$B$46),IF(D542-Dati!$B$46&gt;0,D542-Dati!$B$46,0)*Dati!$C$47,(Dati!$C$46-Dati!$B$46)*Dati!$C$47)+IF(IF(D542-Dati!$C$46&gt;0,D542-Dati!$C$46,0)&lt;(Dati!$D$46-Dati!$C$46),IF(D542-Dati!$C$46&gt;0,D542-Dati!$C$46,0)*Dati!$D$47,(Dati!$D$46-Dati!$C$46)*Dati!$D$47)+IF(IF(D542-Dati!$D$46&gt;0,D542-Dati!$D$46,0)&lt;(Dati!$E$46-Dati!$D$46),IF(D542-Dati!$D$46&gt;0,D542-Dati!$D$46,0)*Dati!$E$47,(Dati!$E$46-Dati!$D$46)*Dati!$E$47)+IF(D542-Dati!$E$46&gt;0,D542-Dati!$E$46,0)*Dati!$F$47),0)</f>
        <v>17224.233333333334</v>
      </c>
      <c r="F542" s="3">
        <f t="shared" si="453"/>
        <v>24155.766666666666</v>
      </c>
      <c r="G542" s="39">
        <f t="shared" ref="G542:J542" si="513">G541</f>
        <v>1</v>
      </c>
      <c r="H542" s="39">
        <f t="shared" si="513"/>
        <v>0</v>
      </c>
      <c r="I542" s="39">
        <f t="shared" si="513"/>
        <v>0</v>
      </c>
      <c r="J542" s="39">
        <f t="shared" si="513"/>
        <v>0</v>
      </c>
      <c r="K542" s="37">
        <f>G542*Dati!$F$9+H542*Dati!$F$10+I542*Dati!$F$11+Simulazione!J542*Dati!$F$12</f>
        <v>450</v>
      </c>
      <c r="L542" s="37">
        <f>G542*Dati!$H$9+H542*Dati!$H$10+I542*Dati!$H$11+Simulazione!J542*Dati!$H$12</f>
        <v>1</v>
      </c>
      <c r="M542" s="9">
        <f>G542*Dati!$E$9+H542*Dati!$E$10+I542*Dati!$E$11+Simulazione!J542*Dati!$E$12</f>
        <v>8000</v>
      </c>
      <c r="N542" s="9">
        <f>IF(G542-G541=0,0,(G542-G541)*Dati!$J$9)+IF(H542-H541=0,0,(H542-H541)*Dati!$J$10)+IF(I542-I541=0,0,(I542-I541)*Dati!$J$11)+IF(J542-J541=0,0,(J542-J541)*Dati!$J$12)</f>
        <v>0</v>
      </c>
      <c r="O542" s="34">
        <f t="shared" ref="O542:R542" si="514">O541</f>
        <v>0</v>
      </c>
      <c r="P542" s="34">
        <f t="shared" si="514"/>
        <v>0</v>
      </c>
      <c r="Q542" s="34">
        <f t="shared" si="514"/>
        <v>0</v>
      </c>
      <c r="R542" s="34">
        <f t="shared" si="514"/>
        <v>1</v>
      </c>
      <c r="S542" s="40">
        <f t="shared" si="456"/>
        <v>1</v>
      </c>
      <c r="T542" s="43">
        <f t="shared" si="457"/>
        <v>1</v>
      </c>
      <c r="U542" s="3">
        <f>O542*Dati!$B$3+Simulazione!P542*Dati!$B$4+Simulazione!Q542*Dati!$B$5+Simulazione!R542*Dati!$B$6</f>
        <v>40000</v>
      </c>
      <c r="V542" s="35">
        <f>IF(R542*Dati!$Q$6&lt;K542,R542*Dati!$Q$6,K542)</f>
        <v>108</v>
      </c>
      <c r="W542" s="35">
        <f>IF(R542*Dati!$P$6+SUM(V542:V542)&lt;K542,R542*Dati!$P$6,K542-SUM(V542:V542))</f>
        <v>132</v>
      </c>
      <c r="X542" s="35">
        <f>IF(R542*Dati!$O$6+SUM(V542:W542)&lt;K542,R542*Dati!$O$6,K542-SUM(V542:W542))</f>
        <v>0</v>
      </c>
      <c r="Y542" s="35">
        <f>IF(R542*Dati!$N$6+SUM(V542:X542)&lt;K542,R542*Dati!$N$6,K542-SUM(V542:X542))</f>
        <v>0</v>
      </c>
      <c r="Z542" s="35">
        <f>IF($Q542*Dati!$Q$5+SUM(V542:Y542)&lt;$K542,$Q542*Dati!$Q$5,$K542-SUM(V542:Y542))</f>
        <v>0</v>
      </c>
      <c r="AA542" s="35">
        <f>IF($Q542*Dati!$P$5+SUM(V542:Z542)&lt;$K542,$Q542*Dati!$P$5,$K542-SUM(V542:Z542))</f>
        <v>0</v>
      </c>
      <c r="AB542" s="35">
        <f>IF($Q542*Dati!$O$5+SUM(V542:AA542)&lt;$K542,$Q542*Dati!$O$5,$K542-SUM(V542:AA542))</f>
        <v>0</v>
      </c>
      <c r="AC542" s="35">
        <f>IF($Q542*Dati!$N$5+SUM(V542:AB542)&lt;$K542,$Q542*Dati!$N$5,$K542-SUM(V542:AB542))</f>
        <v>0</v>
      </c>
      <c r="AD542" s="35">
        <f>IF($P542*Dati!$Q$4+SUM(V542:AC542)&lt;$K542,$P542*Dati!$Q$4,$K542-SUM(V542:AC542))</f>
        <v>0</v>
      </c>
      <c r="AE542" s="35">
        <f>IF($P542*Dati!$P$4+SUM(V542:AD542)&lt;$K542,$P542*Dati!$P$4,$K542-SUM(V542:AD542))</f>
        <v>0</v>
      </c>
      <c r="AF542" s="35">
        <f>IF($P542*Dati!$O$4+SUM(V542:AE542)&lt;$K542,$P542*Dati!$O$4,$K542-SUM(V542:AE542))</f>
        <v>0</v>
      </c>
      <c r="AG542" s="35">
        <f>IF($P542*Dati!$N$4+SUM(V542:AF542)&lt;$K542,$P542*Dati!$N$4,$K542-SUM(V542:AF542))</f>
        <v>0</v>
      </c>
      <c r="AH542" s="35">
        <f>IF($O542*Dati!$Q$3+SUM(V542:AG542)&lt;$K542,$O542*Dati!$Q$3,$K542-SUM(V542:AG542))</f>
        <v>0</v>
      </c>
      <c r="AI542" s="35">
        <f>IF($O542*Dati!$P$3+SUM(V542:AH542)&lt;$K542,$O542*Dati!$P$3,$K542-SUM(V542:AH542))</f>
        <v>0</v>
      </c>
      <c r="AJ542" s="35">
        <f>IF($O542*Dati!$O$3+SUM(V542:AI542)&lt;$K542,$O542*Dati!$O$3,$K542-SUM(V542:AI542))</f>
        <v>0</v>
      </c>
      <c r="AK542" s="35">
        <f>IF($O542*Dati!$N$3+SUM(V542:AJ542)&lt;$K542,$O542*Dati!$N$3,$K542-SUM(V542:AJ542))</f>
        <v>0</v>
      </c>
      <c r="AL542" s="35">
        <f t="shared" si="442"/>
        <v>240</v>
      </c>
      <c r="AM542" s="3">
        <f>(V542*Dati!$U$6+W542*Dati!$T$6+X542*Dati!$S$6+Y542*Dati!$R$6)+(Z542*Dati!$U$5+AA542*Dati!$T$5+AB542*Dati!$S$5+AC542*Dati!$R$5)+(AD542*Dati!$U$4+AE542*Dati!$T$4+AF542*Dati!$S$4+AG542*Dati!$R$4)+(AH542*Dati!$U$3+AI542*Dati!$T$3+AJ542*Dati!$S$3+AK542*Dati!$R$3)</f>
        <v>91380</v>
      </c>
      <c r="AN542" s="34">
        <f t="shared" si="443"/>
        <v>1</v>
      </c>
      <c r="AO542" s="34">
        <f t="shared" si="444"/>
        <v>0</v>
      </c>
      <c r="AP542" s="34">
        <f t="shared" si="445"/>
        <v>0</v>
      </c>
      <c r="AQ542" s="34">
        <f t="shared" si="446"/>
        <v>0</v>
      </c>
      <c r="AR542" s="6">
        <f>AN542*Dati!$B$21+AO542*Dati!$B$22+AP542*Dati!$B$23+AQ542*Dati!$B$24</f>
        <v>2000</v>
      </c>
    </row>
  </sheetData>
  <mergeCells count="51">
    <mergeCell ref="V1:Y1"/>
    <mergeCell ref="Z1:AC1"/>
    <mergeCell ref="AD1:AG1"/>
    <mergeCell ref="AH1:AK1"/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  <mergeCell ref="A123:A134"/>
    <mergeCell ref="A135:A146"/>
    <mergeCell ref="A147:A158"/>
    <mergeCell ref="A159:A170"/>
    <mergeCell ref="A171:A182"/>
    <mergeCell ref="A183:A194"/>
    <mergeCell ref="A195:A206"/>
    <mergeCell ref="A207:A218"/>
    <mergeCell ref="A219:A230"/>
    <mergeCell ref="A231:A242"/>
    <mergeCell ref="A243:A254"/>
    <mergeCell ref="A255:A266"/>
    <mergeCell ref="A267:A278"/>
    <mergeCell ref="A279:A290"/>
    <mergeCell ref="A291:A302"/>
    <mergeCell ref="A303:A314"/>
    <mergeCell ref="A315:A326"/>
    <mergeCell ref="A327:A338"/>
    <mergeCell ref="A339:A350"/>
    <mergeCell ref="A351:A362"/>
    <mergeCell ref="A363:A374"/>
    <mergeCell ref="AM1:AR1"/>
    <mergeCell ref="A495:A506"/>
    <mergeCell ref="A507:A518"/>
    <mergeCell ref="A519:A530"/>
    <mergeCell ref="A531:A542"/>
    <mergeCell ref="A1:U1"/>
    <mergeCell ref="A435:A446"/>
    <mergeCell ref="A447:A458"/>
    <mergeCell ref="A459:A470"/>
    <mergeCell ref="A471:A482"/>
    <mergeCell ref="A483:A494"/>
    <mergeCell ref="A375:A386"/>
    <mergeCell ref="A387:A398"/>
    <mergeCell ref="A399:A410"/>
    <mergeCell ref="A411:A422"/>
    <mergeCell ref="A423:A4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H15" sqref="H15"/>
    </sheetView>
  </sheetViews>
  <sheetFormatPr defaultRowHeight="15" x14ac:dyDescent="0.25"/>
  <cols>
    <col min="1" max="1" width="21" customWidth="1"/>
    <col min="2" max="2" width="15.7109375" customWidth="1"/>
    <col min="3" max="3" width="18.85546875" customWidth="1"/>
    <col min="4" max="4" width="18.5703125" customWidth="1"/>
    <col min="5" max="5" width="19.28515625" customWidth="1"/>
    <col min="6" max="7" width="16.28515625" customWidth="1"/>
    <col min="8" max="8" width="15.140625" customWidth="1"/>
    <col min="9" max="9" width="11" bestFit="1" customWidth="1"/>
    <col min="10" max="10" width="16" customWidth="1"/>
    <col min="11" max="11" width="14.140625" customWidth="1"/>
    <col min="12" max="12" width="15" customWidth="1"/>
    <col min="13" max="13" width="6.28515625" customWidth="1"/>
    <col min="22" max="22" width="18.5703125" customWidth="1"/>
    <col min="23" max="23" width="13.140625" customWidth="1"/>
    <col min="24" max="24" width="14.140625" customWidth="1"/>
  </cols>
  <sheetData>
    <row r="1" spans="1:24" x14ac:dyDescent="0.25">
      <c r="N1" s="56" t="s">
        <v>60</v>
      </c>
      <c r="O1" s="56"/>
      <c r="P1" s="56"/>
      <c r="Q1" s="56"/>
      <c r="R1" s="56" t="s">
        <v>66</v>
      </c>
      <c r="S1" s="56"/>
      <c r="T1" s="56"/>
      <c r="U1" s="56"/>
    </row>
    <row r="2" spans="1:24" x14ac:dyDescent="0.25">
      <c r="A2" s="2"/>
      <c r="B2" s="5" t="s">
        <v>5</v>
      </c>
      <c r="C2" s="5" t="s">
        <v>6</v>
      </c>
      <c r="D2" s="5" t="s">
        <v>72</v>
      </c>
      <c r="E2" s="5" t="s">
        <v>71</v>
      </c>
      <c r="F2" s="5" t="s">
        <v>8</v>
      </c>
      <c r="G2" s="5" t="s">
        <v>9</v>
      </c>
      <c r="H2" s="16" t="s">
        <v>112</v>
      </c>
      <c r="I2" s="5" t="s">
        <v>46</v>
      </c>
      <c r="J2" s="5" t="s">
        <v>47</v>
      </c>
      <c r="K2" s="5" t="s">
        <v>48</v>
      </c>
      <c r="L2" s="5" t="s">
        <v>49</v>
      </c>
      <c r="M2" s="5"/>
      <c r="N2" s="5" t="s">
        <v>42</v>
      </c>
      <c r="O2" s="5" t="s">
        <v>43</v>
      </c>
      <c r="P2" s="5" t="s">
        <v>44</v>
      </c>
      <c r="Q2" s="5" t="s">
        <v>45</v>
      </c>
      <c r="R2" s="5" t="s">
        <v>67</v>
      </c>
      <c r="S2" s="5" t="s">
        <v>68</v>
      </c>
      <c r="T2" s="5" t="s">
        <v>69</v>
      </c>
      <c r="U2" s="5" t="s">
        <v>70</v>
      </c>
      <c r="V2" s="16" t="s">
        <v>74</v>
      </c>
      <c r="W2" s="16" t="s">
        <v>73</v>
      </c>
      <c r="X2" s="5" t="s">
        <v>99</v>
      </c>
    </row>
    <row r="3" spans="1:24" x14ac:dyDescent="0.25">
      <c r="A3" s="2" t="s">
        <v>0</v>
      </c>
      <c r="B3" s="14">
        <v>10000</v>
      </c>
      <c r="C3" s="15">
        <v>25</v>
      </c>
      <c r="D3" s="15">
        <f>C3*30</f>
        <v>750</v>
      </c>
      <c r="E3" s="15">
        <v>50</v>
      </c>
      <c r="F3" s="3">
        <f>E3*D3</f>
        <v>37500</v>
      </c>
      <c r="G3" s="6">
        <f>F3-B3</f>
        <v>27500</v>
      </c>
      <c r="H3" s="6">
        <f>B3*12</f>
        <v>120000</v>
      </c>
      <c r="I3" s="13">
        <v>0.65</v>
      </c>
      <c r="J3" s="13">
        <v>0.35</v>
      </c>
      <c r="K3" s="13">
        <v>0</v>
      </c>
      <c r="L3" s="13">
        <v>0</v>
      </c>
      <c r="M3" s="7">
        <f>SUM(I3:L3)</f>
        <v>1</v>
      </c>
      <c r="N3" s="8">
        <f>I3*$D$3</f>
        <v>487.5</v>
      </c>
      <c r="O3" s="8">
        <f t="shared" ref="O3:Q3" si="0">J3*$D$3</f>
        <v>262.5</v>
      </c>
      <c r="P3" s="8">
        <f t="shared" si="0"/>
        <v>0</v>
      </c>
      <c r="Q3" s="8">
        <f t="shared" si="0"/>
        <v>0</v>
      </c>
      <c r="R3" s="12">
        <v>45</v>
      </c>
      <c r="S3" s="12">
        <v>60</v>
      </c>
      <c r="T3" s="12">
        <v>75</v>
      </c>
      <c r="U3" s="12">
        <v>100</v>
      </c>
      <c r="V3" s="3">
        <f>R3*N3+S3*O3+T3*P3+U3*Q3</f>
        <v>37687.5</v>
      </c>
      <c r="W3" s="6">
        <f>V3/D3</f>
        <v>50.25</v>
      </c>
      <c r="X3" s="6">
        <f>B3*12/13.5-B3*12*0.005</f>
        <v>8288.8888888888887</v>
      </c>
    </row>
    <row r="4" spans="1:24" x14ac:dyDescent="0.25">
      <c r="A4" s="2" t="s">
        <v>1</v>
      </c>
      <c r="B4" s="14">
        <v>20000</v>
      </c>
      <c r="C4" s="15">
        <v>20</v>
      </c>
      <c r="D4" s="15">
        <f>C4*30</f>
        <v>600</v>
      </c>
      <c r="E4" s="15">
        <v>75</v>
      </c>
      <c r="F4" s="3">
        <f>E4*D4</f>
        <v>45000</v>
      </c>
      <c r="G4" s="6">
        <f>F4-B4</f>
        <v>25000</v>
      </c>
      <c r="H4" s="6">
        <f t="shared" ref="H4:H6" si="1">B4*12</f>
        <v>240000</v>
      </c>
      <c r="I4" s="13">
        <v>0.35</v>
      </c>
      <c r="J4" s="13">
        <v>0.5</v>
      </c>
      <c r="K4" s="13">
        <v>0.15</v>
      </c>
      <c r="L4" s="13">
        <v>0</v>
      </c>
      <c r="M4" s="7">
        <f t="shared" ref="M4:M6" si="2">SUM(I4:L4)</f>
        <v>1</v>
      </c>
      <c r="N4" s="8">
        <f>I4*$D$4</f>
        <v>210</v>
      </c>
      <c r="O4" s="8">
        <f t="shared" ref="O4:Q4" si="3">J4*$D$4</f>
        <v>300</v>
      </c>
      <c r="P4" s="8">
        <f t="shared" si="3"/>
        <v>90</v>
      </c>
      <c r="Q4" s="8">
        <f t="shared" si="3"/>
        <v>0</v>
      </c>
      <c r="R4" s="12">
        <v>50</v>
      </c>
      <c r="S4" s="12">
        <v>85</v>
      </c>
      <c r="T4" s="12">
        <v>100</v>
      </c>
      <c r="U4" s="12">
        <v>120</v>
      </c>
      <c r="V4" s="3">
        <f t="shared" ref="V4:V6" si="4">R4*N4+S4*O4+T4*P4+U4*Q4</f>
        <v>45000</v>
      </c>
      <c r="W4" s="6">
        <f t="shared" ref="W4:W6" si="5">V4/D4</f>
        <v>75</v>
      </c>
      <c r="X4" s="6">
        <f>B4*12/13.5-B4*12*0.005</f>
        <v>16577.777777777777</v>
      </c>
    </row>
    <row r="5" spans="1:24" x14ac:dyDescent="0.25">
      <c r="A5" s="2" t="s">
        <v>2</v>
      </c>
      <c r="B5" s="14">
        <v>30000</v>
      </c>
      <c r="C5" s="15">
        <v>15</v>
      </c>
      <c r="D5" s="15">
        <f>C5*30</f>
        <v>450</v>
      </c>
      <c r="E5" s="15">
        <v>120</v>
      </c>
      <c r="F5" s="3">
        <f>E5*D5</f>
        <v>54000</v>
      </c>
      <c r="G5" s="6">
        <f>F5-B5</f>
        <v>24000</v>
      </c>
      <c r="H5" s="6">
        <f t="shared" si="1"/>
        <v>360000</v>
      </c>
      <c r="I5" s="13">
        <v>0</v>
      </c>
      <c r="J5" s="13">
        <v>0.5</v>
      </c>
      <c r="K5" s="13">
        <v>0.35</v>
      </c>
      <c r="L5" s="13">
        <v>0.15</v>
      </c>
      <c r="M5" s="7">
        <f t="shared" si="2"/>
        <v>1</v>
      </c>
      <c r="N5" s="8">
        <f>I5*$D$5</f>
        <v>0</v>
      </c>
      <c r="O5" s="8">
        <f t="shared" ref="O5:Q5" si="6">J5*$D$5</f>
        <v>225</v>
      </c>
      <c r="P5" s="8">
        <f t="shared" si="6"/>
        <v>157.5</v>
      </c>
      <c r="Q5" s="8">
        <f t="shared" si="6"/>
        <v>67.5</v>
      </c>
      <c r="R5" s="12">
        <v>75</v>
      </c>
      <c r="S5" s="12">
        <v>75</v>
      </c>
      <c r="T5" s="12">
        <v>150</v>
      </c>
      <c r="U5" s="12">
        <v>200</v>
      </c>
      <c r="V5" s="3">
        <f t="shared" si="4"/>
        <v>54000</v>
      </c>
      <c r="W5" s="6">
        <f t="shared" si="5"/>
        <v>120</v>
      </c>
      <c r="X5" s="6">
        <f>B5*12/13.5-B5*12*0.005</f>
        <v>24866.666666666668</v>
      </c>
    </row>
    <row r="6" spans="1:24" x14ac:dyDescent="0.25">
      <c r="A6" s="2" t="s">
        <v>3</v>
      </c>
      <c r="B6" s="14">
        <v>40000</v>
      </c>
      <c r="C6" s="15">
        <v>8</v>
      </c>
      <c r="D6" s="15">
        <f>C6*30</f>
        <v>240</v>
      </c>
      <c r="E6" s="15">
        <v>400</v>
      </c>
      <c r="F6" s="3">
        <f>E6*D6</f>
        <v>96000</v>
      </c>
      <c r="G6" s="6">
        <f>F6-B6</f>
        <v>56000</v>
      </c>
      <c r="H6" s="6">
        <f t="shared" si="1"/>
        <v>480000</v>
      </c>
      <c r="I6" s="13">
        <v>0</v>
      </c>
      <c r="J6" s="13">
        <v>0</v>
      </c>
      <c r="K6" s="13">
        <v>0.55000000000000004</v>
      </c>
      <c r="L6" s="13">
        <v>0.45</v>
      </c>
      <c r="M6" s="7">
        <f t="shared" si="2"/>
        <v>1</v>
      </c>
      <c r="N6" s="8">
        <f>I6*$D$6</f>
        <v>0</v>
      </c>
      <c r="O6" s="8">
        <f t="shared" ref="O6:Q6" si="7">J6*$D$6</f>
        <v>0</v>
      </c>
      <c r="P6" s="8">
        <f t="shared" si="7"/>
        <v>132</v>
      </c>
      <c r="Q6" s="8">
        <f t="shared" si="7"/>
        <v>108</v>
      </c>
      <c r="R6" s="12">
        <v>150</v>
      </c>
      <c r="S6" s="12">
        <v>200</v>
      </c>
      <c r="T6" s="12">
        <v>365</v>
      </c>
      <c r="U6" s="12">
        <v>400</v>
      </c>
      <c r="V6" s="3">
        <f t="shared" si="4"/>
        <v>91380</v>
      </c>
      <c r="W6" s="6">
        <f t="shared" si="5"/>
        <v>380.75</v>
      </c>
      <c r="X6" s="6">
        <f>B6*12/13.5-B6*12*0.005</f>
        <v>33155.555555555555</v>
      </c>
    </row>
    <row r="7" spans="1:24" x14ac:dyDescent="0.25">
      <c r="I7" s="1"/>
      <c r="J7" s="1"/>
      <c r="K7" s="1"/>
      <c r="L7" s="1"/>
    </row>
    <row r="8" spans="1:24" x14ac:dyDescent="0.25">
      <c r="B8" s="4" t="s">
        <v>93</v>
      </c>
      <c r="C8" s="4" t="s">
        <v>34</v>
      </c>
      <c r="D8" s="4" t="s">
        <v>35</v>
      </c>
      <c r="E8" s="4" t="s">
        <v>40</v>
      </c>
      <c r="F8" s="4" t="s">
        <v>7</v>
      </c>
      <c r="G8" s="4" t="s">
        <v>41</v>
      </c>
      <c r="H8" s="4" t="s">
        <v>57</v>
      </c>
      <c r="I8" s="4" t="s">
        <v>58</v>
      </c>
      <c r="J8" s="4" t="s">
        <v>94</v>
      </c>
      <c r="K8" s="4" t="s">
        <v>95</v>
      </c>
      <c r="L8" s="4" t="s">
        <v>101</v>
      </c>
    </row>
    <row r="9" spans="1:24" x14ac:dyDescent="0.25">
      <c r="A9" s="2" t="s">
        <v>29</v>
      </c>
      <c r="B9" s="14">
        <v>5000</v>
      </c>
      <c r="C9" s="14">
        <v>1000</v>
      </c>
      <c r="D9" s="14">
        <v>2000</v>
      </c>
      <c r="E9" s="6">
        <f>SUM(B9:D9)</f>
        <v>8000</v>
      </c>
      <c r="F9" s="28">
        <f t="shared" ref="F9:F11" si="8">H9*$D$5</f>
        <v>450</v>
      </c>
      <c r="G9" s="6">
        <f>E9/F9</f>
        <v>17.777777777777779</v>
      </c>
      <c r="H9" s="15">
        <v>1</v>
      </c>
      <c r="I9" s="6">
        <f>E9/H9</f>
        <v>8000</v>
      </c>
      <c r="J9" s="14">
        <v>350000</v>
      </c>
      <c r="K9" s="6">
        <f>J9/H9</f>
        <v>350000</v>
      </c>
      <c r="L9" s="64">
        <f>J9/4</f>
        <v>87500</v>
      </c>
    </row>
    <row r="10" spans="1:24" x14ac:dyDescent="0.25">
      <c r="A10" s="2" t="s">
        <v>30</v>
      </c>
      <c r="B10" s="14">
        <v>15000</v>
      </c>
      <c r="C10" s="14">
        <v>2000</v>
      </c>
      <c r="D10" s="14">
        <v>4000</v>
      </c>
      <c r="E10" s="6">
        <f t="shared" ref="E10:E12" si="9">SUM(B10:D10)</f>
        <v>21000</v>
      </c>
      <c r="F10" s="28">
        <f t="shared" si="8"/>
        <v>1800</v>
      </c>
      <c r="G10" s="6">
        <f t="shared" ref="G10:G12" si="10">E10/F10</f>
        <v>11.666666666666666</v>
      </c>
      <c r="H10" s="15">
        <v>4</v>
      </c>
      <c r="I10" s="6">
        <f t="shared" ref="I10:I12" si="11">E10/H10</f>
        <v>5250</v>
      </c>
      <c r="J10" s="14">
        <v>600000</v>
      </c>
      <c r="K10" s="6">
        <f t="shared" ref="K10:K12" si="12">J10/H10</f>
        <v>150000</v>
      </c>
      <c r="L10" s="64">
        <f t="shared" ref="L10:L12" si="13">J10/4</f>
        <v>150000</v>
      </c>
    </row>
    <row r="11" spans="1:24" x14ac:dyDescent="0.25">
      <c r="A11" s="2" t="s">
        <v>31</v>
      </c>
      <c r="B11" s="14">
        <v>25000</v>
      </c>
      <c r="C11" s="14">
        <v>3000</v>
      </c>
      <c r="D11" s="14">
        <v>6000</v>
      </c>
      <c r="E11" s="6">
        <f t="shared" si="9"/>
        <v>34000</v>
      </c>
      <c r="F11" s="28">
        <f t="shared" si="8"/>
        <v>3600</v>
      </c>
      <c r="G11" s="6">
        <f t="shared" si="10"/>
        <v>9.4444444444444446</v>
      </c>
      <c r="H11" s="15">
        <v>8</v>
      </c>
      <c r="I11" s="6">
        <f t="shared" si="11"/>
        <v>4250</v>
      </c>
      <c r="J11" s="14">
        <v>1000000</v>
      </c>
      <c r="K11" s="6">
        <f t="shared" si="12"/>
        <v>125000</v>
      </c>
      <c r="L11" s="64">
        <f t="shared" si="13"/>
        <v>250000</v>
      </c>
    </row>
    <row r="12" spans="1:24" x14ac:dyDescent="0.25">
      <c r="A12" s="2" t="s">
        <v>32</v>
      </c>
      <c r="B12" s="14">
        <v>50000</v>
      </c>
      <c r="C12" s="14">
        <v>4000</v>
      </c>
      <c r="D12" s="14">
        <v>8000</v>
      </c>
      <c r="E12" s="6">
        <f t="shared" si="9"/>
        <v>62000</v>
      </c>
      <c r="F12" s="28">
        <f>H12*$D$5</f>
        <v>7200</v>
      </c>
      <c r="G12" s="6">
        <f t="shared" si="10"/>
        <v>8.6111111111111107</v>
      </c>
      <c r="H12" s="15">
        <v>16</v>
      </c>
      <c r="I12" s="6">
        <f t="shared" si="11"/>
        <v>3875</v>
      </c>
      <c r="J12" s="14">
        <v>1500000</v>
      </c>
      <c r="K12" s="6">
        <f t="shared" si="12"/>
        <v>93750</v>
      </c>
      <c r="L12" s="64">
        <f t="shared" si="13"/>
        <v>375000</v>
      </c>
    </row>
    <row r="14" spans="1:24" x14ac:dyDescent="0.25">
      <c r="B14" s="4" t="s">
        <v>33</v>
      </c>
      <c r="C14" s="4" t="s">
        <v>7</v>
      </c>
      <c r="D14" s="4" t="s">
        <v>41</v>
      </c>
    </row>
    <row r="15" spans="1:24" x14ac:dyDescent="0.25">
      <c r="A15" s="2" t="s">
        <v>36</v>
      </c>
      <c r="B15" s="14">
        <v>5000</v>
      </c>
      <c r="C15" s="15">
        <f>10*30</f>
        <v>300</v>
      </c>
      <c r="D15" s="6">
        <f>B15/C15</f>
        <v>16.666666666666668</v>
      </c>
    </row>
    <row r="16" spans="1:24" x14ac:dyDescent="0.25">
      <c r="A16" s="2" t="s">
        <v>37</v>
      </c>
      <c r="B16" s="14">
        <v>10000</v>
      </c>
      <c r="C16" s="15">
        <f>25*30</f>
        <v>750</v>
      </c>
      <c r="D16" s="6">
        <f t="shared" ref="D16:D18" si="14">B16/C16</f>
        <v>13.333333333333334</v>
      </c>
    </row>
    <row r="17" spans="1:7" x14ac:dyDescent="0.25">
      <c r="A17" s="2" t="s">
        <v>38</v>
      </c>
      <c r="B17" s="14">
        <v>20000</v>
      </c>
      <c r="C17" s="15">
        <f>55*30</f>
        <v>1650</v>
      </c>
      <c r="D17" s="6">
        <f t="shared" si="14"/>
        <v>12.121212121212121</v>
      </c>
    </row>
    <row r="18" spans="1:7" x14ac:dyDescent="0.25">
      <c r="A18" s="2" t="s">
        <v>39</v>
      </c>
      <c r="B18" s="14">
        <v>50000</v>
      </c>
      <c r="C18" s="15">
        <f>150*30</f>
        <v>4500</v>
      </c>
      <c r="D18" s="6">
        <f t="shared" si="14"/>
        <v>11.111111111111111</v>
      </c>
    </row>
    <row r="20" spans="1:7" x14ac:dyDescent="0.25">
      <c r="B20" s="4" t="s">
        <v>5</v>
      </c>
    </row>
    <row r="21" spans="1:7" x14ac:dyDescent="0.25">
      <c r="A21" s="2" t="s">
        <v>75</v>
      </c>
      <c r="B21" s="14">
        <v>2000</v>
      </c>
    </row>
    <row r="22" spans="1:7" x14ac:dyDescent="0.25">
      <c r="A22" s="2" t="s">
        <v>76</v>
      </c>
      <c r="B22" s="14">
        <v>3000</v>
      </c>
    </row>
    <row r="23" spans="1:7" x14ac:dyDescent="0.25">
      <c r="A23" s="2" t="s">
        <v>77</v>
      </c>
      <c r="B23" s="14">
        <v>4000</v>
      </c>
    </row>
    <row r="24" spans="1:7" x14ac:dyDescent="0.25">
      <c r="A24" s="2" t="s">
        <v>78</v>
      </c>
      <c r="B24" s="14">
        <v>5000</v>
      </c>
    </row>
    <row r="26" spans="1:7" x14ac:dyDescent="0.25">
      <c r="B26" s="4" t="s">
        <v>79</v>
      </c>
      <c r="C26" s="4" t="s">
        <v>100</v>
      </c>
      <c r="D26" s="4" t="s">
        <v>83</v>
      </c>
      <c r="E26" s="4" t="s">
        <v>80</v>
      </c>
      <c r="F26" s="4" t="s">
        <v>81</v>
      </c>
      <c r="G26" s="4" t="s">
        <v>82</v>
      </c>
    </row>
    <row r="27" spans="1:7" x14ac:dyDescent="0.25">
      <c r="A27" s="2" t="s">
        <v>0</v>
      </c>
      <c r="B27" s="24">
        <v>0.15</v>
      </c>
      <c r="C27" s="55">
        <f>SUM(B27:B30)</f>
        <v>1</v>
      </c>
      <c r="D27" s="57">
        <v>0.7</v>
      </c>
      <c r="E27" s="44">
        <f>B27*$D$27</f>
        <v>0.105</v>
      </c>
      <c r="F27" s="15">
        <v>1</v>
      </c>
      <c r="G27" s="21">
        <f>F27*E27</f>
        <v>0.105</v>
      </c>
    </row>
    <row r="28" spans="1:7" x14ac:dyDescent="0.25">
      <c r="A28" s="2" t="s">
        <v>1</v>
      </c>
      <c r="B28" s="25">
        <v>0.2</v>
      </c>
      <c r="C28" s="55"/>
      <c r="D28" s="57"/>
      <c r="E28" s="44">
        <f>B28*$D$27</f>
        <v>0.13999999999999999</v>
      </c>
      <c r="F28" s="15">
        <v>3</v>
      </c>
      <c r="G28" s="21">
        <f t="shared" ref="G28:G38" si="15">F28*E28</f>
        <v>0.41999999999999993</v>
      </c>
    </row>
    <row r="29" spans="1:7" x14ac:dyDescent="0.25">
      <c r="A29" s="2" t="s">
        <v>2</v>
      </c>
      <c r="B29" s="25">
        <v>0.25</v>
      </c>
      <c r="C29" s="55"/>
      <c r="D29" s="57"/>
      <c r="E29" s="44">
        <f>B29*$D$27</f>
        <v>0.17499999999999999</v>
      </c>
      <c r="F29" s="15">
        <v>0</v>
      </c>
      <c r="G29" s="21">
        <f t="shared" si="15"/>
        <v>0</v>
      </c>
    </row>
    <row r="30" spans="1:7" x14ac:dyDescent="0.25">
      <c r="A30" s="2" t="s">
        <v>3</v>
      </c>
      <c r="B30" s="25">
        <v>0.4</v>
      </c>
      <c r="C30" s="55"/>
      <c r="D30" s="57"/>
      <c r="E30" s="44">
        <f>B30*$D$27</f>
        <v>0.27999999999999997</v>
      </c>
      <c r="F30" s="15">
        <v>0</v>
      </c>
      <c r="G30" s="21">
        <f t="shared" si="15"/>
        <v>0</v>
      </c>
    </row>
    <row r="31" spans="1:7" x14ac:dyDescent="0.25">
      <c r="A31" s="2" t="s">
        <v>29</v>
      </c>
      <c r="B31" s="25">
        <v>0.15</v>
      </c>
      <c r="C31" s="55">
        <f>SUM(B31:B34)</f>
        <v>1</v>
      </c>
      <c r="D31" s="57">
        <v>0.1</v>
      </c>
      <c r="E31" s="44">
        <f>B31*$D$31</f>
        <v>1.4999999999999999E-2</v>
      </c>
      <c r="F31" s="15">
        <v>0</v>
      </c>
      <c r="G31" s="21">
        <f t="shared" si="15"/>
        <v>0</v>
      </c>
    </row>
    <row r="32" spans="1:7" x14ac:dyDescent="0.25">
      <c r="A32" s="2" t="s">
        <v>30</v>
      </c>
      <c r="B32" s="25">
        <v>0.2</v>
      </c>
      <c r="C32" s="55"/>
      <c r="D32" s="57"/>
      <c r="E32" s="44">
        <f>B32*$D$31</f>
        <v>2.0000000000000004E-2</v>
      </c>
      <c r="F32" s="15">
        <v>0</v>
      </c>
      <c r="G32" s="21">
        <f t="shared" si="15"/>
        <v>0</v>
      </c>
    </row>
    <row r="33" spans="1:7" x14ac:dyDescent="0.25">
      <c r="A33" s="2" t="s">
        <v>31</v>
      </c>
      <c r="B33" s="25">
        <v>0.25</v>
      </c>
      <c r="C33" s="55"/>
      <c r="D33" s="57"/>
      <c r="E33" s="44">
        <f>B33*$D$31</f>
        <v>2.5000000000000001E-2</v>
      </c>
      <c r="F33" s="15">
        <v>0</v>
      </c>
      <c r="G33" s="21">
        <f t="shared" si="15"/>
        <v>0</v>
      </c>
    </row>
    <row r="34" spans="1:7" x14ac:dyDescent="0.25">
      <c r="A34" s="2" t="s">
        <v>32</v>
      </c>
      <c r="B34" s="25">
        <v>0.4</v>
      </c>
      <c r="C34" s="55"/>
      <c r="D34" s="57"/>
      <c r="E34" s="44">
        <f>B34*$D$31</f>
        <v>4.0000000000000008E-2</v>
      </c>
      <c r="F34" s="15">
        <v>0</v>
      </c>
      <c r="G34" s="21">
        <f t="shared" si="15"/>
        <v>0</v>
      </c>
    </row>
    <row r="35" spans="1:7" x14ac:dyDescent="0.25">
      <c r="A35" s="2" t="s">
        <v>75</v>
      </c>
      <c r="B35" s="25">
        <v>0.15</v>
      </c>
      <c r="C35" s="55">
        <f>SUM(B35:B38)</f>
        <v>1</v>
      </c>
      <c r="D35" s="57">
        <v>0.2</v>
      </c>
      <c r="E35" s="44">
        <f>B35*$D$35</f>
        <v>0.03</v>
      </c>
      <c r="F35" s="15">
        <v>0</v>
      </c>
      <c r="G35" s="21">
        <f t="shared" si="15"/>
        <v>0</v>
      </c>
    </row>
    <row r="36" spans="1:7" x14ac:dyDescent="0.25">
      <c r="A36" s="2" t="s">
        <v>76</v>
      </c>
      <c r="B36" s="25">
        <v>0.2</v>
      </c>
      <c r="C36" s="55"/>
      <c r="D36" s="57"/>
      <c r="E36" s="44">
        <f>B36*$D$35</f>
        <v>4.0000000000000008E-2</v>
      </c>
      <c r="F36" s="15">
        <v>0</v>
      </c>
      <c r="G36" s="21">
        <f t="shared" si="15"/>
        <v>0</v>
      </c>
    </row>
    <row r="37" spans="1:7" x14ac:dyDescent="0.25">
      <c r="A37" s="2" t="s">
        <v>77</v>
      </c>
      <c r="B37" s="25">
        <v>0.25</v>
      </c>
      <c r="C37" s="55"/>
      <c r="D37" s="57"/>
      <c r="E37" s="44">
        <f>B37*$D$35</f>
        <v>0.05</v>
      </c>
      <c r="F37" s="15">
        <v>0</v>
      </c>
      <c r="G37" s="21">
        <f t="shared" si="15"/>
        <v>0</v>
      </c>
    </row>
    <row r="38" spans="1:7" x14ac:dyDescent="0.25">
      <c r="A38" s="2" t="s">
        <v>78</v>
      </c>
      <c r="B38" s="25">
        <v>0.4</v>
      </c>
      <c r="C38" s="55"/>
      <c r="D38" s="57"/>
      <c r="E38" s="44">
        <f>B38*$D$35</f>
        <v>8.0000000000000016E-2</v>
      </c>
      <c r="F38" s="15">
        <v>0</v>
      </c>
      <c r="G38" s="21">
        <f t="shared" si="15"/>
        <v>0</v>
      </c>
    </row>
    <row r="39" spans="1:7" x14ac:dyDescent="0.25">
      <c r="D39" s="23">
        <f>SUM(D27:D38)</f>
        <v>1</v>
      </c>
      <c r="E39" s="23">
        <f>SUM(E27:E38)</f>
        <v>1.0000000000000002</v>
      </c>
      <c r="F39" s="26">
        <f>SUM(F27:F38)</f>
        <v>4</v>
      </c>
      <c r="G39" s="26">
        <f>SUM(G27:G38)</f>
        <v>0.52499999999999991</v>
      </c>
    </row>
    <row r="40" spans="1:7" x14ac:dyDescent="0.25">
      <c r="B40" s="4" t="s">
        <v>5</v>
      </c>
    </row>
    <row r="41" spans="1:7" x14ac:dyDescent="0.25">
      <c r="A41" s="2" t="s">
        <v>85</v>
      </c>
      <c r="B41" s="25">
        <v>3000</v>
      </c>
    </row>
    <row r="43" spans="1:7" x14ac:dyDescent="0.25">
      <c r="B43" s="54" t="s">
        <v>88</v>
      </c>
      <c r="C43" s="54"/>
      <c r="D43" s="54"/>
      <c r="E43" s="54"/>
      <c r="F43" s="54"/>
    </row>
    <row r="44" spans="1:7" x14ac:dyDescent="0.25">
      <c r="A44" s="27"/>
      <c r="B44" s="14">
        <v>15000</v>
      </c>
      <c r="C44" s="14">
        <v>28000</v>
      </c>
      <c r="D44" s="14">
        <v>55000</v>
      </c>
      <c r="E44" s="14">
        <v>75000</v>
      </c>
      <c r="F44" s="14" t="s">
        <v>87</v>
      </c>
    </row>
    <row r="45" spans="1:7" x14ac:dyDescent="0.25">
      <c r="A45" s="27"/>
      <c r="B45" s="54" t="s">
        <v>89</v>
      </c>
      <c r="C45" s="54"/>
      <c r="D45" s="54"/>
      <c r="E45" s="54"/>
      <c r="F45" s="54"/>
    </row>
    <row r="46" spans="1:7" x14ac:dyDescent="0.25">
      <c r="B46" s="31">
        <f>B44/12</f>
        <v>1250</v>
      </c>
      <c r="C46" s="31">
        <f t="shared" ref="C46:E46" si="16">C44/12</f>
        <v>2333.3333333333335</v>
      </c>
      <c r="D46" s="31">
        <f t="shared" si="16"/>
        <v>4583.333333333333</v>
      </c>
      <c r="E46" s="31">
        <f t="shared" si="16"/>
        <v>6250</v>
      </c>
      <c r="F46" s="31">
        <f>E46</f>
        <v>6250</v>
      </c>
    </row>
    <row r="47" spans="1:7" x14ac:dyDescent="0.25">
      <c r="A47" s="28" t="s">
        <v>86</v>
      </c>
      <c r="B47" s="13">
        <v>0.23</v>
      </c>
      <c r="C47" s="13">
        <v>0.27</v>
      </c>
      <c r="D47" s="13">
        <v>0.38</v>
      </c>
      <c r="E47" s="13">
        <v>0.41</v>
      </c>
      <c r="F47" s="13">
        <v>0.43</v>
      </c>
    </row>
    <row r="48" spans="1:7" x14ac:dyDescent="0.25">
      <c r="B48" s="30"/>
      <c r="C48" s="30"/>
      <c r="D48" s="30"/>
      <c r="E48" s="30"/>
      <c r="F48" s="30"/>
    </row>
    <row r="49" spans="1:8" x14ac:dyDescent="0.25">
      <c r="A49" s="14">
        <v>7000</v>
      </c>
      <c r="B49" s="6">
        <f>IF(A49&lt;Dati!$B$46,A49*Dati!$B$47,Dati!$B$46*Dati!$B$47)+IF(IF(A49-Dati!$B$46&gt;0,A49-Dati!$B$46,0)&lt;(Dati!$C$46-Dati!$B$46),IF(A49-Dati!$B$46&gt;0,A49-Dati!$B$46,0)*Dati!$C$47,(Dati!$C$46-Dati!$B$46)*Dati!$C$47)+IF(IF(A49-Dati!$C$46&gt;0,A49-Dati!$C$46,0)&lt;(Dati!$D$46-Dati!$C$46),IF(A49-Dati!$C$46&gt;0,A49-Dati!$C$46,0)*Dati!$D$47,(Dati!$D$46-Dati!$C$46)*Dati!$D$47)+IF(IF(A49-Dati!$D$46&gt;0,A49-Dati!$D$46,0)&lt;(Dati!$E$46-Dati!$D$46),IF(A49-Dati!$D$46&gt;0,A49-Dati!$D$46,0)*Dati!$E$47,(Dati!$E$46-Dati!$D$46)*Dati!$E$47)+IF(A49-Dati!$E$46&gt;0,A49-Dati!$E$46,0)*Dati!$F$47</f>
        <v>2440.8333333333335</v>
      </c>
      <c r="C49" s="30"/>
      <c r="D49" s="30"/>
      <c r="E49" s="30"/>
      <c r="F49" s="30"/>
      <c r="G49" s="30"/>
      <c r="H49" s="22"/>
    </row>
    <row r="50" spans="1:8" x14ac:dyDescent="0.25">
      <c r="D50" s="30"/>
      <c r="E50" s="30"/>
      <c r="F50" s="30"/>
    </row>
    <row r="51" spans="1:8" x14ac:dyDescent="0.25">
      <c r="B51" s="68" t="s">
        <v>104</v>
      </c>
      <c r="C51" s="29" t="s">
        <v>106</v>
      </c>
      <c r="D51" s="29" t="s">
        <v>105</v>
      </c>
      <c r="E51" s="29" t="s">
        <v>107</v>
      </c>
    </row>
    <row r="52" spans="1:8" x14ac:dyDescent="0.25">
      <c r="A52" s="67" t="s">
        <v>103</v>
      </c>
      <c r="B52" s="66">
        <v>30</v>
      </c>
      <c r="C52" s="17">
        <f>B52*12</f>
        <v>360</v>
      </c>
      <c r="D52" s="65">
        <v>0.03</v>
      </c>
      <c r="E52" s="70">
        <f>D52/12</f>
        <v>2.5000000000000001E-3</v>
      </c>
    </row>
    <row r="54" spans="1:8" x14ac:dyDescent="0.25">
      <c r="B54" s="29" t="s">
        <v>111</v>
      </c>
      <c r="C54" s="29" t="s">
        <v>108</v>
      </c>
      <c r="D54" s="29" t="s">
        <v>109</v>
      </c>
      <c r="E54" s="71" t="s">
        <v>110</v>
      </c>
    </row>
    <row r="55" spans="1:8" x14ac:dyDescent="0.25">
      <c r="A55" s="14">
        <v>100000</v>
      </c>
      <c r="B55" s="3">
        <f>(A55*$E$52)/(1-(1/((1+$E$52)^$C$52)))</f>
        <v>421.60403372945507</v>
      </c>
      <c r="C55" s="6">
        <f>B55*$C$52</f>
        <v>151777.45214260381</v>
      </c>
      <c r="D55" s="6">
        <f>C55-A55</f>
        <v>51777.452142603812</v>
      </c>
      <c r="E55" s="69">
        <f>D55/A55</f>
        <v>0.51777452142603808</v>
      </c>
    </row>
    <row r="56" spans="1:8" x14ac:dyDescent="0.25">
      <c r="A56" s="14">
        <v>250000</v>
      </c>
      <c r="B56" s="3">
        <f t="shared" ref="B56:B60" si="17">(A56*$E$52)/(1-(1/((1+$E$52)^$C$52)))</f>
        <v>1054.0100843236376</v>
      </c>
      <c r="C56" s="6">
        <f t="shared" ref="C56:C60" si="18">B56*$C$52</f>
        <v>379443.63035650953</v>
      </c>
      <c r="D56" s="6">
        <f t="shared" ref="D56:D60" si="19">C56-A56</f>
        <v>129443.63035650953</v>
      </c>
      <c r="E56" s="69">
        <f t="shared" ref="E56:E60" si="20">D56/A56</f>
        <v>0.51777452142603808</v>
      </c>
    </row>
    <row r="57" spans="1:8" x14ac:dyDescent="0.25">
      <c r="A57" s="14">
        <v>500000</v>
      </c>
      <c r="B57" s="3">
        <f t="shared" si="17"/>
        <v>2108.0201686472751</v>
      </c>
      <c r="C57" s="6">
        <f t="shared" si="18"/>
        <v>758887.26071301906</v>
      </c>
      <c r="D57" s="6">
        <f t="shared" si="19"/>
        <v>258887.26071301906</v>
      </c>
      <c r="E57" s="69">
        <f t="shared" si="20"/>
        <v>0.51777452142603808</v>
      </c>
    </row>
    <row r="58" spans="1:8" x14ac:dyDescent="0.25">
      <c r="A58" s="14">
        <v>750000</v>
      </c>
      <c r="B58" s="3">
        <f t="shared" si="17"/>
        <v>3162.0302529709129</v>
      </c>
      <c r="C58" s="6">
        <f t="shared" si="18"/>
        <v>1138330.8910695286</v>
      </c>
      <c r="D58" s="6">
        <f t="shared" si="19"/>
        <v>388330.89106952865</v>
      </c>
      <c r="E58" s="69">
        <f t="shared" si="20"/>
        <v>0.51777452142603819</v>
      </c>
    </row>
    <row r="59" spans="1:8" x14ac:dyDescent="0.25">
      <c r="A59" s="14">
        <v>1000000</v>
      </c>
      <c r="B59" s="3">
        <f t="shared" si="17"/>
        <v>4216.0403372945502</v>
      </c>
      <c r="C59" s="6">
        <f t="shared" si="18"/>
        <v>1517774.5214260381</v>
      </c>
      <c r="D59" s="6">
        <f t="shared" si="19"/>
        <v>517774.52142603812</v>
      </c>
      <c r="E59" s="69">
        <f t="shared" si="20"/>
        <v>0.51777452142603808</v>
      </c>
    </row>
    <row r="60" spans="1:8" x14ac:dyDescent="0.25">
      <c r="A60" s="14">
        <v>2000000</v>
      </c>
      <c r="B60" s="3">
        <f t="shared" si="17"/>
        <v>8432.0806745891005</v>
      </c>
      <c r="C60" s="6">
        <f t="shared" si="18"/>
        <v>3035549.0428520762</v>
      </c>
      <c r="D60" s="6">
        <f t="shared" si="19"/>
        <v>1035549.0428520762</v>
      </c>
      <c r="E60" s="69">
        <f t="shared" si="20"/>
        <v>0.51777452142603808</v>
      </c>
    </row>
  </sheetData>
  <mergeCells count="10">
    <mergeCell ref="N1:Q1"/>
    <mergeCell ref="R1:U1"/>
    <mergeCell ref="D27:D30"/>
    <mergeCell ref="D31:D34"/>
    <mergeCell ref="D35:D38"/>
    <mergeCell ref="B43:F43"/>
    <mergeCell ref="B45:F45"/>
    <mergeCell ref="C27:C30"/>
    <mergeCell ref="C31:C34"/>
    <mergeCell ref="C35:C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0"/>
  <sheetViews>
    <sheetView tabSelected="1" workbookViewId="0">
      <selection activeCell="W12" sqref="W12"/>
    </sheetView>
  </sheetViews>
  <sheetFormatPr defaultRowHeight="15" x14ac:dyDescent="0.25"/>
  <cols>
    <col min="1" max="1" width="2.28515625" customWidth="1"/>
    <col min="3" max="3" width="10" customWidth="1"/>
    <col min="4" max="4" width="10.140625" customWidth="1"/>
    <col min="5" max="22" width="8.7109375" customWidth="1"/>
    <col min="23" max="23" width="15.85546875" customWidth="1"/>
    <col min="25" max="25" width="10.5703125" bestFit="1" customWidth="1"/>
  </cols>
  <sheetData>
    <row r="2" spans="2:25" ht="15.75" thickBot="1" x14ac:dyDescent="0.3">
      <c r="E2" s="51" t="s">
        <v>17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</row>
    <row r="3" spans="2:25" x14ac:dyDescent="0.25">
      <c r="E3" s="58" t="s">
        <v>20</v>
      </c>
      <c r="F3" s="59"/>
      <c r="G3" s="59"/>
      <c r="H3" s="59"/>
      <c r="I3" s="59"/>
      <c r="J3" s="60"/>
      <c r="K3" s="58" t="s">
        <v>21</v>
      </c>
      <c r="L3" s="59"/>
      <c r="M3" s="59"/>
      <c r="N3" s="59"/>
      <c r="O3" s="59"/>
      <c r="P3" s="60"/>
      <c r="Q3" s="58" t="s">
        <v>22</v>
      </c>
      <c r="R3" s="59"/>
      <c r="S3" s="59"/>
      <c r="T3" s="59"/>
      <c r="U3" s="59"/>
      <c r="V3" s="59"/>
      <c r="W3" s="84" t="s">
        <v>115</v>
      </c>
      <c r="X3" s="85"/>
      <c r="Y3" s="86"/>
    </row>
    <row r="4" spans="2:25" x14ac:dyDescent="0.25">
      <c r="E4" s="61">
        <f>60*60</f>
        <v>3600</v>
      </c>
      <c r="F4" s="62"/>
      <c r="G4" s="62"/>
      <c r="H4" s="62"/>
      <c r="I4" s="62"/>
      <c r="J4" s="63"/>
      <c r="K4" s="61">
        <f>60*60*24</f>
        <v>86400</v>
      </c>
      <c r="L4" s="62"/>
      <c r="M4" s="62"/>
      <c r="N4" s="62"/>
      <c r="O4" s="62"/>
      <c r="P4" s="63"/>
      <c r="Q4" s="61">
        <f>60*60*24*7</f>
        <v>604800</v>
      </c>
      <c r="R4" s="62"/>
      <c r="S4" s="62"/>
      <c r="T4" s="62"/>
      <c r="U4" s="62"/>
      <c r="V4" s="62"/>
      <c r="W4" s="87">
        <f>60*60*24*30</f>
        <v>2592000</v>
      </c>
      <c r="X4" s="88"/>
      <c r="Y4" s="89"/>
    </row>
    <row r="5" spans="2:25" x14ac:dyDescent="0.25">
      <c r="D5" t="s">
        <v>23</v>
      </c>
      <c r="E5" s="18" t="s">
        <v>13</v>
      </c>
      <c r="F5" s="19" t="s">
        <v>15</v>
      </c>
      <c r="G5" s="19" t="s">
        <v>18</v>
      </c>
      <c r="H5" s="19" t="s">
        <v>14</v>
      </c>
      <c r="I5" s="19" t="s">
        <v>27</v>
      </c>
      <c r="J5" s="20" t="s">
        <v>19</v>
      </c>
      <c r="K5" s="18" t="s">
        <v>13</v>
      </c>
      <c r="L5" s="19" t="s">
        <v>15</v>
      </c>
      <c r="M5" s="19" t="s">
        <v>18</v>
      </c>
      <c r="N5" s="19" t="s">
        <v>14</v>
      </c>
      <c r="O5" s="19" t="s">
        <v>27</v>
      </c>
      <c r="P5" s="20" t="s">
        <v>19</v>
      </c>
      <c r="Q5" s="18" t="s">
        <v>13</v>
      </c>
      <c r="R5" s="19" t="s">
        <v>15</v>
      </c>
      <c r="S5" s="19" t="s">
        <v>18</v>
      </c>
      <c r="T5" s="19" t="s">
        <v>14</v>
      </c>
      <c r="U5" s="19" t="s">
        <v>27</v>
      </c>
      <c r="V5" s="19" t="s">
        <v>19</v>
      </c>
      <c r="W5" s="72" t="s">
        <v>116</v>
      </c>
      <c r="X5" s="40" t="s">
        <v>113</v>
      </c>
      <c r="Y5" s="79" t="s">
        <v>114</v>
      </c>
    </row>
    <row r="6" spans="2:25" x14ac:dyDescent="0.25">
      <c r="B6" s="2" t="s">
        <v>12</v>
      </c>
      <c r="C6" s="2" t="s">
        <v>16</v>
      </c>
      <c r="D6" s="2">
        <v>60</v>
      </c>
      <c r="E6" s="2">
        <f>D6*$E$4</f>
        <v>216000</v>
      </c>
      <c r="F6" s="2">
        <f t="shared" ref="F6:G10" si="0">E6/60</f>
        <v>3600</v>
      </c>
      <c r="G6" s="2">
        <f t="shared" si="0"/>
        <v>60</v>
      </c>
      <c r="H6" s="2">
        <f>G6/24</f>
        <v>2.5</v>
      </c>
      <c r="I6" s="2">
        <f>H6/30</f>
        <v>8.3333333333333329E-2</v>
      </c>
      <c r="J6" s="2">
        <f>H6/365</f>
        <v>6.8493150684931503E-3</v>
      </c>
      <c r="K6" s="2">
        <f>$K$4*D6</f>
        <v>5184000</v>
      </c>
      <c r="L6" s="2">
        <f t="shared" ref="L6:M10" si="1">K6/60</f>
        <v>86400</v>
      </c>
      <c r="M6" s="2">
        <f t="shared" si="1"/>
        <v>1440</v>
      </c>
      <c r="N6" s="2">
        <f>M6/24</f>
        <v>60</v>
      </c>
      <c r="O6" s="2">
        <f>N6/30</f>
        <v>2</v>
      </c>
      <c r="P6" s="2">
        <f>N6/365</f>
        <v>0.16438356164383561</v>
      </c>
      <c r="Q6" s="2">
        <f>$Q$4*D6</f>
        <v>36288000</v>
      </c>
      <c r="R6" s="2">
        <f t="shared" ref="R6:S10" si="2">Q6/60</f>
        <v>604800</v>
      </c>
      <c r="S6" s="2">
        <f t="shared" si="2"/>
        <v>10080</v>
      </c>
      <c r="T6" s="2">
        <f>S6/24</f>
        <v>420</v>
      </c>
      <c r="U6" s="2">
        <f>T6/30</f>
        <v>14</v>
      </c>
      <c r="V6" s="67">
        <f>T6/365</f>
        <v>1.1506849315068493</v>
      </c>
      <c r="W6" s="73">
        <f t="shared" ref="W6:W9" si="3">$W$4/D6</f>
        <v>43200</v>
      </c>
      <c r="X6" s="17">
        <f>W6/60</f>
        <v>720</v>
      </c>
      <c r="Y6" s="80">
        <f>X6/60</f>
        <v>12</v>
      </c>
    </row>
    <row r="7" spans="2:25" x14ac:dyDescent="0.25">
      <c r="B7" s="2" t="s">
        <v>12</v>
      </c>
      <c r="C7" s="2" t="s">
        <v>28</v>
      </c>
      <c r="D7" s="2">
        <f>60*5</f>
        <v>300</v>
      </c>
      <c r="E7" s="2">
        <f>D7*$E$4</f>
        <v>1080000</v>
      </c>
      <c r="F7" s="2">
        <f t="shared" si="0"/>
        <v>18000</v>
      </c>
      <c r="G7" s="2">
        <f t="shared" si="0"/>
        <v>300</v>
      </c>
      <c r="H7" s="2">
        <f>G7/24</f>
        <v>12.5</v>
      </c>
      <c r="I7" s="2">
        <f t="shared" ref="I7:I10" si="4">H7/30</f>
        <v>0.41666666666666669</v>
      </c>
      <c r="J7" s="2">
        <f>H7/365</f>
        <v>3.4246575342465752E-2</v>
      </c>
      <c r="K7" s="2">
        <f>$K$4*D7</f>
        <v>25920000</v>
      </c>
      <c r="L7" s="2">
        <f t="shared" si="1"/>
        <v>432000</v>
      </c>
      <c r="M7" s="2">
        <f t="shared" si="1"/>
        <v>7200</v>
      </c>
      <c r="N7" s="2">
        <f>M7/24</f>
        <v>300</v>
      </c>
      <c r="O7" s="2">
        <f t="shared" ref="O7:O10" si="5">N7/30</f>
        <v>10</v>
      </c>
      <c r="P7" s="2">
        <f>N7/365</f>
        <v>0.82191780821917804</v>
      </c>
      <c r="Q7" s="2">
        <f>$Q$4*D7</f>
        <v>181440000</v>
      </c>
      <c r="R7" s="2">
        <f t="shared" si="2"/>
        <v>3024000</v>
      </c>
      <c r="S7" s="2">
        <f t="shared" si="2"/>
        <v>50400</v>
      </c>
      <c r="T7" s="2">
        <f>S7/24</f>
        <v>2100</v>
      </c>
      <c r="U7" s="2">
        <f t="shared" ref="U7:U10" si="6">T7/30</f>
        <v>70</v>
      </c>
      <c r="V7" s="67">
        <f>T7/365</f>
        <v>5.7534246575342465</v>
      </c>
      <c r="W7" s="73">
        <f t="shared" si="3"/>
        <v>8640</v>
      </c>
      <c r="X7" s="17">
        <f t="shared" ref="X7:Y10" si="7">W7/60</f>
        <v>144</v>
      </c>
      <c r="Y7" s="80">
        <f t="shared" si="7"/>
        <v>2.4</v>
      </c>
    </row>
    <row r="8" spans="2:25" x14ac:dyDescent="0.25">
      <c r="B8" s="2" t="s">
        <v>12</v>
      </c>
      <c r="C8" s="2" t="s">
        <v>26</v>
      </c>
      <c r="D8" s="2">
        <f>60*30</f>
        <v>1800</v>
      </c>
      <c r="E8" s="2">
        <f>D8*$E$4</f>
        <v>6480000</v>
      </c>
      <c r="F8" s="2">
        <f t="shared" si="0"/>
        <v>108000</v>
      </c>
      <c r="G8" s="2">
        <f t="shared" si="0"/>
        <v>1800</v>
      </c>
      <c r="H8" s="2">
        <f>G8/24</f>
        <v>75</v>
      </c>
      <c r="I8" s="2">
        <f t="shared" si="4"/>
        <v>2.5</v>
      </c>
      <c r="J8" s="2">
        <f>H8/365</f>
        <v>0.20547945205479451</v>
      </c>
      <c r="K8" s="2">
        <f>$K$4*D8</f>
        <v>155520000</v>
      </c>
      <c r="L8" s="2">
        <f t="shared" si="1"/>
        <v>2592000</v>
      </c>
      <c r="M8" s="2">
        <f t="shared" si="1"/>
        <v>43200</v>
      </c>
      <c r="N8" s="2">
        <f>M8/24</f>
        <v>1800</v>
      </c>
      <c r="O8" s="2">
        <f t="shared" si="5"/>
        <v>60</v>
      </c>
      <c r="P8" s="2">
        <f>N8/365</f>
        <v>4.9315068493150687</v>
      </c>
      <c r="Q8" s="2">
        <f>$Q$4*D8</f>
        <v>1088640000</v>
      </c>
      <c r="R8" s="2">
        <f t="shared" si="2"/>
        <v>18144000</v>
      </c>
      <c r="S8" s="2">
        <f t="shared" si="2"/>
        <v>302400</v>
      </c>
      <c r="T8" s="2">
        <f>S8/24</f>
        <v>12600</v>
      </c>
      <c r="U8" s="2">
        <f t="shared" si="6"/>
        <v>420</v>
      </c>
      <c r="V8" s="67">
        <f>T8/365</f>
        <v>34.520547945205479</v>
      </c>
      <c r="W8" s="73">
        <f t="shared" si="3"/>
        <v>1440</v>
      </c>
      <c r="X8" s="17">
        <f t="shared" si="7"/>
        <v>24</v>
      </c>
      <c r="Y8" s="80">
        <f t="shared" si="7"/>
        <v>0.4</v>
      </c>
    </row>
    <row r="9" spans="2:25" x14ac:dyDescent="0.25">
      <c r="B9" s="77" t="s">
        <v>12</v>
      </c>
      <c r="C9" s="77" t="s">
        <v>24</v>
      </c>
      <c r="D9" s="77">
        <v>3600</v>
      </c>
      <c r="E9" s="77">
        <f>D9*$E$4</f>
        <v>12960000</v>
      </c>
      <c r="F9" s="77">
        <f t="shared" si="0"/>
        <v>216000</v>
      </c>
      <c r="G9" s="77">
        <f t="shared" si="0"/>
        <v>3600</v>
      </c>
      <c r="H9" s="77">
        <f>G9/24</f>
        <v>150</v>
      </c>
      <c r="I9" s="77">
        <f t="shared" si="4"/>
        <v>5</v>
      </c>
      <c r="J9" s="77">
        <f>H9/365</f>
        <v>0.41095890410958902</v>
      </c>
      <c r="K9" s="77">
        <f>$K$4*D9</f>
        <v>311040000</v>
      </c>
      <c r="L9" s="77">
        <f t="shared" si="1"/>
        <v>5184000</v>
      </c>
      <c r="M9" s="77">
        <f t="shared" si="1"/>
        <v>86400</v>
      </c>
      <c r="N9" s="77">
        <f>M9/24</f>
        <v>3600</v>
      </c>
      <c r="O9" s="77">
        <f t="shared" si="5"/>
        <v>120</v>
      </c>
      <c r="P9" s="77">
        <f>N9/365</f>
        <v>9.8630136986301373</v>
      </c>
      <c r="Q9" s="77">
        <f>$Q$4*D9</f>
        <v>2177280000</v>
      </c>
      <c r="R9" s="77">
        <f t="shared" si="2"/>
        <v>36288000</v>
      </c>
      <c r="S9" s="77">
        <f t="shared" si="2"/>
        <v>604800</v>
      </c>
      <c r="T9" s="77">
        <f>S9/24</f>
        <v>25200</v>
      </c>
      <c r="U9" s="77">
        <f t="shared" si="6"/>
        <v>840</v>
      </c>
      <c r="V9" s="78">
        <f>T9/365</f>
        <v>69.041095890410958</v>
      </c>
      <c r="W9" s="75">
        <f t="shared" si="3"/>
        <v>720</v>
      </c>
      <c r="X9" s="76">
        <f t="shared" si="7"/>
        <v>12</v>
      </c>
      <c r="Y9" s="81">
        <f t="shared" si="7"/>
        <v>0.2</v>
      </c>
    </row>
    <row r="10" spans="2:25" ht="15.75" thickBot="1" x14ac:dyDescent="0.3">
      <c r="B10" s="2" t="s">
        <v>12</v>
      </c>
      <c r="C10" s="2" t="s">
        <v>25</v>
      </c>
      <c r="D10" s="2">
        <v>86400</v>
      </c>
      <c r="E10" s="2">
        <f>D10*$E$4</f>
        <v>311040000</v>
      </c>
      <c r="F10" s="2">
        <f t="shared" si="0"/>
        <v>5184000</v>
      </c>
      <c r="G10" s="2">
        <f t="shared" si="0"/>
        <v>86400</v>
      </c>
      <c r="H10" s="2">
        <f>G10/24</f>
        <v>3600</v>
      </c>
      <c r="I10" s="2">
        <f t="shared" si="4"/>
        <v>120</v>
      </c>
      <c r="J10" s="2">
        <f>H10/365</f>
        <v>9.8630136986301373</v>
      </c>
      <c r="K10" s="2">
        <f>$K$4*D10</f>
        <v>7464960000</v>
      </c>
      <c r="L10" s="2">
        <f t="shared" si="1"/>
        <v>124416000</v>
      </c>
      <c r="M10" s="2">
        <f t="shared" si="1"/>
        <v>2073600</v>
      </c>
      <c r="N10" s="2">
        <f>M10/24</f>
        <v>86400</v>
      </c>
      <c r="O10" s="2">
        <f t="shared" si="5"/>
        <v>2880</v>
      </c>
      <c r="P10" s="2">
        <f>N10/365</f>
        <v>236.7123287671233</v>
      </c>
      <c r="Q10" s="2">
        <f>$Q$4*D10</f>
        <v>52254720000</v>
      </c>
      <c r="R10" s="2">
        <f t="shared" si="2"/>
        <v>870912000</v>
      </c>
      <c r="S10" s="2">
        <f t="shared" si="2"/>
        <v>14515200</v>
      </c>
      <c r="T10" s="2">
        <f>S10/24</f>
        <v>604800</v>
      </c>
      <c r="U10" s="2">
        <f t="shared" si="6"/>
        <v>20160</v>
      </c>
      <c r="V10" s="67">
        <f>T10/365</f>
        <v>1656.986301369863</v>
      </c>
      <c r="W10" s="74">
        <f>$W$4/D10</f>
        <v>30</v>
      </c>
      <c r="X10" s="82">
        <f t="shared" si="7"/>
        <v>0.5</v>
      </c>
      <c r="Y10" s="83">
        <f t="shared" si="7"/>
        <v>8.3333333333333332E-3</v>
      </c>
    </row>
  </sheetData>
  <mergeCells count="9">
    <mergeCell ref="W3:Y3"/>
    <mergeCell ref="W4:Y4"/>
    <mergeCell ref="E3:J3"/>
    <mergeCell ref="K3:P3"/>
    <mergeCell ref="Q3:V3"/>
    <mergeCell ref="E2:V2"/>
    <mergeCell ref="E4:J4"/>
    <mergeCell ref="K4:P4"/>
    <mergeCell ref="Q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Simulazione</vt:lpstr>
      <vt:lpstr>Dati</vt:lpstr>
      <vt:lpstr>Altre stime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</dc:creator>
  <cp:lastModifiedBy>ARCHI</cp:lastModifiedBy>
  <dcterms:created xsi:type="dcterms:W3CDTF">2016-03-24T14:29:56Z</dcterms:created>
  <dcterms:modified xsi:type="dcterms:W3CDTF">2016-03-25T11:16:55Z</dcterms:modified>
</cp:coreProperties>
</file>