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tbarua/Downloads/"/>
    </mc:Choice>
  </mc:AlternateContent>
  <xr:revisionPtr revIDLastSave="0" documentId="8_{BE75416A-1692-4E45-86DA-7BFB5FBB1CAF}" xr6:coauthVersionLast="47" xr6:coauthVersionMax="47" xr10:uidLastSave="{00000000-0000-0000-0000-000000000000}"/>
  <bookViews>
    <workbookView xWindow="0" yWindow="1000" windowWidth="29400" windowHeight="15940" activeTab="6" xr2:uid="{7AEC5213-303D-0540-92AB-43C9CF7CF98F}"/>
  </bookViews>
  <sheets>
    <sheet name="Part 1" sheetId="1" r:id="rId1"/>
    <sheet name="Sensitivity Report 1" sheetId="6" r:id="rId2"/>
    <sheet name="Sensitivity Report 2" sheetId="8" r:id="rId3"/>
    <sheet name="Part 1 Transshippment" sheetId="7" r:id="rId4"/>
    <sheet name="Part 1 Direct Shipping " sheetId="5" r:id="rId5"/>
    <sheet name="Part 2 Solution" sheetId="10" r:id="rId6"/>
    <sheet name="Part 2" sheetId="2" r:id="rId7"/>
  </sheets>
  <definedNames>
    <definedName name="solver_adj" localSheetId="4" hidden="1">'Part 1 Direct Shipping '!$C$20:$E$25</definedName>
    <definedName name="solver_adj" localSheetId="3" hidden="1">'Part 1 Transshippment'!$E$25:$M$33</definedName>
    <definedName name="solver_adj" localSheetId="6" hidden="1">'Part 2'!$C$21:$C$26</definedName>
    <definedName name="solver_adj" localSheetId="5" hidden="1">'Part 2 Solution'!$AB$4:$AB$6</definedName>
    <definedName name="solver_cvg" localSheetId="4" hidden="1">0.0001</definedName>
    <definedName name="solver_cvg" localSheetId="3" hidden="1">0.0001</definedName>
    <definedName name="solver_cvg" localSheetId="6" hidden="1">0.0001</definedName>
    <definedName name="solver_cvg" localSheetId="5" hidden="1">0.0001</definedName>
    <definedName name="solver_drv" localSheetId="4" hidden="1">1</definedName>
    <definedName name="solver_drv" localSheetId="3" hidden="1">1</definedName>
    <definedName name="solver_drv" localSheetId="6" hidden="1">1</definedName>
    <definedName name="solver_drv" localSheetId="5" hidden="1">1</definedName>
    <definedName name="solver_eng" localSheetId="0" hidden="1">1</definedName>
    <definedName name="solver_eng" localSheetId="4" hidden="1">2</definedName>
    <definedName name="solver_eng" localSheetId="3" hidden="1">2</definedName>
    <definedName name="solver_eng" localSheetId="6" hidden="1">1</definedName>
    <definedName name="solver_eng" localSheetId="5" hidden="1">1</definedName>
    <definedName name="solver_itr" localSheetId="4" hidden="1">2147483647</definedName>
    <definedName name="solver_itr" localSheetId="3" hidden="1">2147483647</definedName>
    <definedName name="solver_itr" localSheetId="6" hidden="1">2147483647</definedName>
    <definedName name="solver_itr" localSheetId="5" hidden="1">2147483647</definedName>
    <definedName name="solver_lhs1" localSheetId="4" hidden="1">'Part 1 Direct Shipping '!$K$13</definedName>
    <definedName name="solver_lhs1" localSheetId="3" hidden="1">'Part 1 Transshippment'!$K$34:$M$34</definedName>
    <definedName name="solver_lhs1" localSheetId="6" hidden="1">'Part 2'!$C$27</definedName>
    <definedName name="solver_lhs1" localSheetId="5" hidden="1">'Part 2 Solution'!$B$24</definedName>
    <definedName name="solver_lhs2" localSheetId="4" hidden="1">'Part 1 Direct Shipping '!$K$14</definedName>
    <definedName name="solver_lhs2" localSheetId="3" hidden="1">'Part 1 Transshippment'!$K$37:$M$37</definedName>
    <definedName name="solver_lhs2" localSheetId="6" hidden="1">'Part 2'!$C$30</definedName>
    <definedName name="solver_lhs2" localSheetId="5" hidden="1">'Part 2 Solution'!$E$17</definedName>
    <definedName name="solver_lhs3" localSheetId="4" hidden="1">'Part 1 Direct Shipping '!$K$15</definedName>
    <definedName name="solver_lhs3" localSheetId="3" hidden="1">'Part 1 Transshippment'!$N$31:$N$33</definedName>
    <definedName name="solver_lhs4" localSheetId="4" hidden="1">'Part 1 Direct Shipping '!$K$7</definedName>
    <definedName name="solver_lhs4" localSheetId="3" hidden="1">'Part 1 Transshippment'!$Q$25:$Q$30</definedName>
    <definedName name="solver_lhs5" localSheetId="4" hidden="1">'Part 1 Direct Shipping '!$K$8</definedName>
    <definedName name="solver_lhs6" localSheetId="4" hidden="1">'Part 1 Direct Shipping '!$K$9</definedName>
    <definedName name="solver_lhs7" localSheetId="4" hidden="1">'Part 1 Direct Shipping '!$K$10</definedName>
    <definedName name="solver_lhs8" localSheetId="4" hidden="1">'Part 1 Direct Shipping '!$K$11</definedName>
    <definedName name="solver_lhs9" localSheetId="4" hidden="1">'Part 1 Direct Shipping '!$K$12</definedName>
    <definedName name="solver_lin" localSheetId="0" hidden="1">2</definedName>
    <definedName name="solver_lin" localSheetId="4" hidden="1">1</definedName>
    <definedName name="solver_lin" localSheetId="3" hidden="1">1</definedName>
    <definedName name="solver_lin" localSheetId="6" hidden="1">2</definedName>
    <definedName name="solver_lin" localSheetId="5" hidden="1">2</definedName>
    <definedName name="solver_mip" localSheetId="4" hidden="1">2147483647</definedName>
    <definedName name="solver_mip" localSheetId="3" hidden="1">2147483647</definedName>
    <definedName name="solver_mip" localSheetId="6" hidden="1">2147483647</definedName>
    <definedName name="solver_mip" localSheetId="5" hidden="1">2147483647</definedName>
    <definedName name="solver_mni" localSheetId="4" hidden="1">30</definedName>
    <definedName name="solver_mni" localSheetId="3" hidden="1">30</definedName>
    <definedName name="solver_mni" localSheetId="6" hidden="1">30</definedName>
    <definedName name="solver_mni" localSheetId="5" hidden="1">30</definedName>
    <definedName name="solver_mrt" localSheetId="4" hidden="1">0.075</definedName>
    <definedName name="solver_mrt" localSheetId="3" hidden="1">0.075</definedName>
    <definedName name="solver_mrt" localSheetId="6" hidden="1">0.075</definedName>
    <definedName name="solver_mrt" localSheetId="5" hidden="1">0.075</definedName>
    <definedName name="solver_msl" localSheetId="4" hidden="1">2</definedName>
    <definedName name="solver_msl" localSheetId="3" hidden="1">2</definedName>
    <definedName name="solver_msl" localSheetId="6" hidden="1">2</definedName>
    <definedName name="solver_msl" localSheetId="5" hidden="1">2</definedName>
    <definedName name="solver_neg" localSheetId="0" hidden="1">1</definedName>
    <definedName name="solver_neg" localSheetId="4" hidden="1">1</definedName>
    <definedName name="solver_neg" localSheetId="3" hidden="1">1</definedName>
    <definedName name="solver_neg" localSheetId="6" hidden="1">1</definedName>
    <definedName name="solver_neg" localSheetId="5" hidden="1">2</definedName>
    <definedName name="solver_nod" localSheetId="4" hidden="1">2147483647</definedName>
    <definedName name="solver_nod" localSheetId="3" hidden="1">2147483647</definedName>
    <definedName name="solver_nod" localSheetId="6" hidden="1">2147483647</definedName>
    <definedName name="solver_nod" localSheetId="5" hidden="1">2147483647</definedName>
    <definedName name="solver_num" localSheetId="0" hidden="1">0</definedName>
    <definedName name="solver_num" localSheetId="4" hidden="1">9</definedName>
    <definedName name="solver_num" localSheetId="3" hidden="1">4</definedName>
    <definedName name="solver_num" localSheetId="6" hidden="1">2</definedName>
    <definedName name="solver_num" localSheetId="5" hidden="1">0</definedName>
    <definedName name="solver_opt" localSheetId="0" hidden="1">'Part 1'!$J$25</definedName>
    <definedName name="solver_opt" localSheetId="4" hidden="1">'Part 1 Direct Shipping '!$H$19</definedName>
    <definedName name="solver_opt" localSheetId="3" hidden="1">'Part 1 Transshippment'!$F$42</definedName>
    <definedName name="solver_opt" localSheetId="6" hidden="1">'Part 2'!$C$30</definedName>
    <definedName name="solver_opt" localSheetId="5" hidden="1">'Part 2 Solution'!$AB$8</definedName>
    <definedName name="solver_pre" localSheetId="4" hidden="1">0.000001</definedName>
    <definedName name="solver_pre" localSheetId="3" hidden="1">0.000001</definedName>
    <definedName name="solver_pre" localSheetId="6" hidden="1">0.000001</definedName>
    <definedName name="solver_pre" localSheetId="5" hidden="1">0.000001</definedName>
    <definedName name="solver_rbv" localSheetId="4" hidden="1">1</definedName>
    <definedName name="solver_rbv" localSheetId="3" hidden="1">1</definedName>
    <definedName name="solver_rbv" localSheetId="6" hidden="1">1</definedName>
    <definedName name="solver_rbv" localSheetId="5" hidden="1">1</definedName>
    <definedName name="solver_rel1" localSheetId="4" hidden="1">1</definedName>
    <definedName name="solver_rel1" localSheetId="3" hidden="1">1</definedName>
    <definedName name="solver_rel1" localSheetId="6" hidden="1">2</definedName>
    <definedName name="solver_rel1" localSheetId="5" hidden="1">2</definedName>
    <definedName name="solver_rel2" localSheetId="4" hidden="1">1</definedName>
    <definedName name="solver_rel2" localSheetId="3" hidden="1">1</definedName>
    <definedName name="solver_rel2" localSheetId="6" hidden="1">3</definedName>
    <definedName name="solver_rel2" localSheetId="5" hidden="1">3</definedName>
    <definedName name="solver_rel3" localSheetId="4" hidden="1">1</definedName>
    <definedName name="solver_rel3" localSheetId="3" hidden="1">1</definedName>
    <definedName name="solver_rel4" localSheetId="4" hidden="1">2</definedName>
    <definedName name="solver_rel4" localSheetId="3" hidden="1">2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el9" localSheetId="4" hidden="1">2</definedName>
    <definedName name="solver_rhs1" localSheetId="4" hidden="1">'Part 1 Direct Shipping '!$M$13</definedName>
    <definedName name="solver_rhs1" localSheetId="3" hidden="1">'Part 1 Transshippment'!$K$36:$M$36</definedName>
    <definedName name="solver_rhs1" localSheetId="6" hidden="1">1</definedName>
    <definedName name="solver_rhs1" localSheetId="5" hidden="1">1</definedName>
    <definedName name="solver_rhs2" localSheetId="4" hidden="1">'Part 1 Direct Shipping '!$M$14</definedName>
    <definedName name="solver_rhs2" localSheetId="3" hidden="1">'Part 1 Transshippment'!$K$36:$M$36</definedName>
    <definedName name="solver_rhs2" localSheetId="6" hidden="1">0.11</definedName>
    <definedName name="solver_rhs2" localSheetId="5" hidden="1">0.11</definedName>
    <definedName name="solver_rhs3" localSheetId="4" hidden="1">'Part 1 Direct Shipping '!$M$15</definedName>
    <definedName name="solver_rhs3" localSheetId="3" hidden="1">'Part 1 Transshippment'!$P$31:$P$33</definedName>
    <definedName name="solver_rhs4" localSheetId="4" hidden="1">'Part 1 Direct Shipping '!$M$7</definedName>
    <definedName name="solver_rhs4" localSheetId="3" hidden="1">'Part 1 Transshippment'!$P$25:$P$30</definedName>
    <definedName name="solver_rhs5" localSheetId="4" hidden="1">'Part 1 Direct Shipping '!$M$8</definedName>
    <definedName name="solver_rhs6" localSheetId="4" hidden="1">'Part 1 Direct Shipping '!$M$9</definedName>
    <definedName name="solver_rhs7" localSheetId="4" hidden="1">'Part 1 Direct Shipping '!$M$10</definedName>
    <definedName name="solver_rhs8" localSheetId="4" hidden="1">'Part 1 Direct Shipping '!$M$11</definedName>
    <definedName name="solver_rhs9" localSheetId="4" hidden="1">'Part 1 Direct Shipping '!$M$12</definedName>
    <definedName name="solver_rlx" localSheetId="4" hidden="1">2</definedName>
    <definedName name="solver_rlx" localSheetId="3" hidden="1">1</definedName>
    <definedName name="solver_rlx" localSheetId="6" hidden="1">1</definedName>
    <definedName name="solver_rlx" localSheetId="5" hidden="1">2</definedName>
    <definedName name="solver_rsd" localSheetId="4" hidden="1">0</definedName>
    <definedName name="solver_rsd" localSheetId="3" hidden="1">0</definedName>
    <definedName name="solver_rsd" localSheetId="6" hidden="1">0</definedName>
    <definedName name="solver_rsd" localSheetId="5" hidden="1">0</definedName>
    <definedName name="solver_scl" localSheetId="4" hidden="1">1</definedName>
    <definedName name="solver_scl" localSheetId="3" hidden="1">2</definedName>
    <definedName name="solver_scl" localSheetId="6" hidden="1">2</definedName>
    <definedName name="solver_scl" localSheetId="5" hidden="1">1</definedName>
    <definedName name="solver_sho" localSheetId="4" hidden="1">2</definedName>
    <definedName name="solver_sho" localSheetId="3" hidden="1">2</definedName>
    <definedName name="solver_sho" localSheetId="6" hidden="1">2</definedName>
    <definedName name="solver_sho" localSheetId="5" hidden="1">2</definedName>
    <definedName name="solver_ssz" localSheetId="4" hidden="1">100</definedName>
    <definedName name="solver_ssz" localSheetId="3" hidden="1">100</definedName>
    <definedName name="solver_ssz" localSheetId="6" hidden="1">100</definedName>
    <definedName name="solver_ssz" localSheetId="5" hidden="1">100</definedName>
    <definedName name="solver_tim" localSheetId="4" hidden="1">2147483647</definedName>
    <definedName name="solver_tim" localSheetId="3" hidden="1">2147483647</definedName>
    <definedName name="solver_tim" localSheetId="6" hidden="1">2147483647</definedName>
    <definedName name="solver_tim" localSheetId="5" hidden="1">2147483647</definedName>
    <definedName name="solver_tol" localSheetId="4" hidden="1">0.01</definedName>
    <definedName name="solver_tol" localSheetId="3" hidden="1">0.01</definedName>
    <definedName name="solver_tol" localSheetId="6" hidden="1">0.01</definedName>
    <definedName name="solver_tol" localSheetId="5" hidden="1">0.01</definedName>
    <definedName name="solver_typ" localSheetId="0" hidden="1">1</definedName>
    <definedName name="solver_typ" localSheetId="4" hidden="1">2</definedName>
    <definedName name="solver_typ" localSheetId="3" hidden="1">2</definedName>
    <definedName name="solver_typ" localSheetId="6" hidden="1">2</definedName>
    <definedName name="solver_typ" localSheetId="5" hidden="1">2</definedName>
    <definedName name="solver_val" localSheetId="0" hidden="1">0</definedName>
    <definedName name="solver_val" localSheetId="4" hidden="1">0</definedName>
    <definedName name="solver_val" localSheetId="3" hidden="1">0</definedName>
    <definedName name="solver_val" localSheetId="6" hidden="1">0</definedName>
    <definedName name="solver_val" localSheetId="5" hidden="1">0</definedName>
    <definedName name="solver_ver" localSheetId="0" hidden="1">2</definedName>
    <definedName name="solver_ver" localSheetId="4" hidden="1">2</definedName>
    <definedName name="solver_ver" localSheetId="3" hidden="1">2</definedName>
    <definedName name="solver_ver" localSheetId="6" hidden="1">2</definedName>
    <definedName name="solver_ver" localSheetId="5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" i="10" l="1"/>
  <c r="AF6" i="10"/>
  <c r="AF7" i="10"/>
  <c r="AF8" i="10"/>
  <c r="AF9" i="10"/>
  <c r="AG9" i="10" s="1"/>
  <c r="AF10" i="10"/>
  <c r="AF11" i="10"/>
  <c r="AG11" i="10" s="1"/>
  <c r="AF12" i="10"/>
  <c r="V5" i="10"/>
  <c r="V6" i="10"/>
  <c r="V7" i="10"/>
  <c r="V8" i="10"/>
  <c r="V9" i="10"/>
  <c r="W9" i="10" s="1"/>
  <c r="X9" i="10" s="1"/>
  <c r="V10" i="10"/>
  <c r="V11" i="10"/>
  <c r="V12" i="10"/>
  <c r="AE12" i="10"/>
  <c r="AE11" i="10"/>
  <c r="AE10" i="10"/>
  <c r="AE9" i="10"/>
  <c r="AE8" i="10"/>
  <c r="AE7" i="10"/>
  <c r="AE6" i="10"/>
  <c r="AE5" i="10"/>
  <c r="U12" i="10"/>
  <c r="U11" i="10"/>
  <c r="U10" i="10"/>
  <c r="U9" i="10"/>
  <c r="U8" i="10"/>
  <c r="U7" i="10"/>
  <c r="U6" i="10"/>
  <c r="U5" i="10"/>
  <c r="W5" i="10" s="1"/>
  <c r="N12" i="10"/>
  <c r="N11" i="10"/>
  <c r="N10" i="10"/>
  <c r="N9" i="10"/>
  <c r="N8" i="10"/>
  <c r="N7" i="10"/>
  <c r="N6" i="10"/>
  <c r="N5" i="10"/>
  <c r="C19" i="10"/>
  <c r="C20" i="10"/>
  <c r="C21" i="10"/>
  <c r="C22" i="10"/>
  <c r="C23" i="10"/>
  <c r="C18" i="10"/>
  <c r="E18" i="10" a="1"/>
  <c r="E18" i="10" s="1"/>
  <c r="E19" i="10" s="1"/>
  <c r="E17" i="10" a="1"/>
  <c r="E17" i="10" s="1"/>
  <c r="B24" i="10"/>
  <c r="C24" i="10" s="1"/>
  <c r="F44" i="7"/>
  <c r="F43" i="7"/>
  <c r="M34" i="7"/>
  <c r="L34" i="7"/>
  <c r="K34" i="7"/>
  <c r="J34" i="7"/>
  <c r="I34" i="7"/>
  <c r="H34" i="7"/>
  <c r="G34" i="7"/>
  <c r="F34" i="7"/>
  <c r="E34" i="7"/>
  <c r="N31" i="7"/>
  <c r="N32" i="7"/>
  <c r="N33" i="7"/>
  <c r="N29" i="7"/>
  <c r="N30" i="7"/>
  <c r="N28" i="7"/>
  <c r="N27" i="7"/>
  <c r="N26" i="7"/>
  <c r="N25" i="7"/>
  <c r="F42" i="7"/>
  <c r="K13" i="5"/>
  <c r="K7" i="5"/>
  <c r="H21" i="5"/>
  <c r="H20" i="5"/>
  <c r="K15" i="5"/>
  <c r="K14" i="5"/>
  <c r="K12" i="5"/>
  <c r="K11" i="5"/>
  <c r="K10" i="5"/>
  <c r="K9" i="5"/>
  <c r="K8" i="5"/>
  <c r="H19" i="5"/>
  <c r="AG8" i="10" l="1"/>
  <c r="W7" i="10"/>
  <c r="X7" i="10" s="1"/>
  <c r="W6" i="10"/>
  <c r="X6" i="10" s="1"/>
  <c r="AG7" i="10"/>
  <c r="W10" i="10"/>
  <c r="X10" i="10" s="1"/>
  <c r="AG12" i="10"/>
  <c r="W8" i="10"/>
  <c r="X8" i="10" s="1"/>
  <c r="AG10" i="10"/>
  <c r="W12" i="10"/>
  <c r="X12" i="10" s="1"/>
  <c r="AG6" i="10"/>
  <c r="W11" i="10"/>
  <c r="X11" i="10" s="1"/>
  <c r="AG5" i="10"/>
  <c r="X5" i="10"/>
  <c r="K37" i="7"/>
  <c r="Q29" i="7"/>
  <c r="Q28" i="7"/>
  <c r="Q25" i="7"/>
  <c r="Q27" i="7"/>
  <c r="Q30" i="7"/>
  <c r="L37" i="7"/>
  <c r="Q26" i="7"/>
  <c r="M37" i="7"/>
  <c r="X13" i="10" l="1"/>
  <c r="AB8" i="10"/>
  <c r="R9" i="10"/>
</calcChain>
</file>

<file path=xl/sharedStrings.xml><?xml version="1.0" encoding="utf-8"?>
<sst xmlns="http://schemas.openxmlformats.org/spreadsheetml/2006/main" count="548" uniqueCount="340">
  <si>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</si>
  <si>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</si>
  <si>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</si>
  <si>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</si>
  <si>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</si>
  <si>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</si>
  <si>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</si>
  <si>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</si>
  <si>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</si>
  <si>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</si>
  <si>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</si>
  <si>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</si>
  <si>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</si>
  <si>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</si>
  <si>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</si>
  <si>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</si>
  <si>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</si>
  <si>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</si>
  <si>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</si>
  <si>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</si>
  <si>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</si>
  <si>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</si>
  <si>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</si>
  <si>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</si>
  <si>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</si>
  <si>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</si>
  <si>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</si>
  <si>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</si>
  <si>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SD</t>
  </si>
  <si>
    <t>Total</t>
  </si>
  <si>
    <t>Maximum Cap</t>
  </si>
  <si>
    <t xml:space="preserve">Total cost </t>
  </si>
  <si>
    <t xml:space="preserve">Constaints </t>
  </si>
  <si>
    <t>LHS</t>
  </si>
  <si>
    <t>RHS</t>
  </si>
  <si>
    <t>&lt;=</t>
  </si>
  <si>
    <t>=</t>
  </si>
  <si>
    <t>Microsoft Excel 16.71 Sensitivity Report</t>
  </si>
  <si>
    <t>Worksheet: [ALY6050_MOD6_Project_Students.xlsx]Solution Part 1</t>
  </si>
  <si>
    <t>Report Created: 3/30/23 11:13:46 AM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</si>
  <si>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</si>
  <si>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</si>
  <si>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</si>
  <si>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</si>
  <si>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</si>
  <si>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</si>
  <si>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</si>
  <si>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</si>
  <si>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</si>
  <si>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</si>
  <si>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</si>
  <si>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</si>
  <si>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</si>
  <si>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</si>
  <si>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</si>
  <si>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</si>
  <si>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</si>
  <si>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$C$17</t>
  </si>
  <si>
    <t>Denver Orangeburg</t>
  </si>
  <si>
    <t>$D$17</t>
  </si>
  <si>
    <t>Denver Florence</t>
  </si>
  <si>
    <t>$E$17</t>
  </si>
  <si>
    <t>Denver Macon</t>
  </si>
  <si>
    <t>$C$18</t>
  </si>
  <si>
    <t>Morganton Orangeburg</t>
  </si>
  <si>
    <t>$D$18</t>
  </si>
  <si>
    <t>Morganton Florence</t>
  </si>
  <si>
    <t>$E$18</t>
  </si>
  <si>
    <t>Morganton Macon</t>
  </si>
  <si>
    <t>$C$19</t>
  </si>
  <si>
    <t>Morrisville Orangeburg</t>
  </si>
  <si>
    <t>$D$19</t>
  </si>
  <si>
    <t>Morrisville Florence</t>
  </si>
  <si>
    <t>$E$19</t>
  </si>
  <si>
    <t>Morrisville Macon</t>
  </si>
  <si>
    <t>$C$20</t>
  </si>
  <si>
    <t>Pineville Orangeburg</t>
  </si>
  <si>
    <t>$D$20</t>
  </si>
  <si>
    <t>Pineville Florence</t>
  </si>
  <si>
    <t>$E$20</t>
  </si>
  <si>
    <t>Pineville Macon</t>
  </si>
  <si>
    <t>$C$21</t>
  </si>
  <si>
    <t>Rockhill Orangeburg</t>
  </si>
  <si>
    <t>$D$21</t>
  </si>
  <si>
    <t>Rockhill Florence</t>
  </si>
  <si>
    <t>$E$21</t>
  </si>
  <si>
    <t>Rockhill Macon</t>
  </si>
  <si>
    <t>$C$22</t>
  </si>
  <si>
    <t>Statesville Orangeburg</t>
  </si>
  <si>
    <t>$D$22</t>
  </si>
  <si>
    <t>Statesville Florence</t>
  </si>
  <si>
    <t>$E$22</t>
  </si>
  <si>
    <t>Statesville Macon</t>
  </si>
  <si>
    <t>$K$10</t>
  </si>
  <si>
    <t>Orangeburg LHS</t>
  </si>
  <si>
    <t>$K$11</t>
  </si>
  <si>
    <t>Florence LHS</t>
  </si>
  <si>
    <t>$K$12</t>
  </si>
  <si>
    <t>Macon LHS</t>
  </si>
  <si>
    <t>$K$4</t>
  </si>
  <si>
    <t>Denver LHS</t>
  </si>
  <si>
    <t>$K$5</t>
  </si>
  <si>
    <t>Morganton LHS</t>
  </si>
  <si>
    <t>$K$6</t>
  </si>
  <si>
    <t>Morrisville LHS</t>
  </si>
  <si>
    <t>$K$7</t>
  </si>
  <si>
    <t>Pineville LHS</t>
  </si>
  <si>
    <t>$K$8</t>
  </si>
  <si>
    <t>Rockhill LHS</t>
  </si>
  <si>
    <t>$K$9</t>
  </si>
  <si>
    <t>Statesville LHS</t>
  </si>
  <si>
    <t>DIRECT SHIPPING</t>
  </si>
  <si>
    <t xml:space="preserve">total waste shipped from </t>
  </si>
  <si>
    <t>total waste shipped to</t>
  </si>
  <si>
    <t>Denver (D)</t>
  </si>
  <si>
    <t>Morganton (M)</t>
  </si>
  <si>
    <t>Morrisville (MV)</t>
  </si>
  <si>
    <t>Pineville (P)</t>
  </si>
  <si>
    <t>Rockhill (R)</t>
  </si>
  <si>
    <t>Statesville (S)</t>
  </si>
  <si>
    <t>Orangeburg (O)</t>
  </si>
  <si>
    <t>Florence (F)</t>
  </si>
  <si>
    <t>Macon (M)</t>
  </si>
  <si>
    <t>Transient:</t>
  </si>
  <si>
    <t>Waste Generation:</t>
  </si>
  <si>
    <t>Outward - Inward (Retaining Supply):</t>
  </si>
  <si>
    <t>≤</t>
  </si>
  <si>
    <t>Shipped To:</t>
  </si>
  <si>
    <t>Disposal:</t>
  </si>
  <si>
    <t>Worksheet: [ALY6050_MOD6_Project_Students.xlsx]Sheet5</t>
  </si>
  <si>
    <t>Report Created: 3/30/23 3:28:04 PM</t>
  </si>
  <si>
    <t>$E$23</t>
  </si>
  <si>
    <t>Denver (D) Denver (D)</t>
  </si>
  <si>
    <t>$F$23</t>
  </si>
  <si>
    <t>Denver (D) Morganton (M)</t>
  </si>
  <si>
    <t>$G$23</t>
  </si>
  <si>
    <t>Denver (D) Morrisville (MV)</t>
  </si>
  <si>
    <t>$H$23</t>
  </si>
  <si>
    <t>Denver (D) Pineville (P)</t>
  </si>
  <si>
    <t>$I$23</t>
  </si>
  <si>
    <t>Denver (D) Rockhill (R)</t>
  </si>
  <si>
    <t>$J$23</t>
  </si>
  <si>
    <t>Denver (D) Statesville (S)</t>
  </si>
  <si>
    <t>$K$23</t>
  </si>
  <si>
    <t>Denver (D) Orangeburg (O)</t>
  </si>
  <si>
    <t>$L$23</t>
  </si>
  <si>
    <t>Denver (D) Florence (F)</t>
  </si>
  <si>
    <t>$M$23</t>
  </si>
  <si>
    <t>Denver (D) Macon (M)</t>
  </si>
  <si>
    <t>$E$24</t>
  </si>
  <si>
    <t>Morganton (M) Denver (D)</t>
  </si>
  <si>
    <t>$F$24</t>
  </si>
  <si>
    <t>Morganton (M) Morganton (M)</t>
  </si>
  <si>
    <t>$G$24</t>
  </si>
  <si>
    <t>Morganton (M) Morrisville (MV)</t>
  </si>
  <si>
    <t>$H$24</t>
  </si>
  <si>
    <t>Morganton (M) Pineville (P)</t>
  </si>
  <si>
    <t>$I$24</t>
  </si>
  <si>
    <t>Morganton (M) Rockhill (R)</t>
  </si>
  <si>
    <t>$J$24</t>
  </si>
  <si>
    <t>Morganton (M) Statesville (S)</t>
  </si>
  <si>
    <t>$K$24</t>
  </si>
  <si>
    <t>Morganton (M) Orangeburg (O)</t>
  </si>
  <si>
    <t>$L$24</t>
  </si>
  <si>
    <t>Morganton (M) Florence (F)</t>
  </si>
  <si>
    <t>$M$24</t>
  </si>
  <si>
    <t>Morganton (M) Macon (M)</t>
  </si>
  <si>
    <t>$E$25</t>
  </si>
  <si>
    <t>Morrisville (MV) Denver (D)</t>
  </si>
  <si>
    <t>$F$25</t>
  </si>
  <si>
    <t>Morrisville (MV) Morganton (M)</t>
  </si>
  <si>
    <t>$G$25</t>
  </si>
  <si>
    <t>Morrisville (MV) Morrisville (MV)</t>
  </si>
  <si>
    <t>$H$25</t>
  </si>
  <si>
    <t>Morrisville (MV) Pineville (P)</t>
  </si>
  <si>
    <t>$I$25</t>
  </si>
  <si>
    <t>Morrisville (MV) Rockhill (R)</t>
  </si>
  <si>
    <t>$J$25</t>
  </si>
  <si>
    <t>Morrisville (MV) Statesville (S)</t>
  </si>
  <si>
    <t>$K$25</t>
  </si>
  <si>
    <t>Morrisville (MV) Orangeburg (O)</t>
  </si>
  <si>
    <t>$L$25</t>
  </si>
  <si>
    <t>Morrisville (MV) Florence (F)</t>
  </si>
  <si>
    <t>$M$25</t>
  </si>
  <si>
    <t>Morrisville (MV) Macon (M)</t>
  </si>
  <si>
    <t>$E$26</t>
  </si>
  <si>
    <t>Pineville (P) Denver (D)</t>
  </si>
  <si>
    <t>$F$26</t>
  </si>
  <si>
    <t>Pineville (P) Morganton (M)</t>
  </si>
  <si>
    <t>$G$26</t>
  </si>
  <si>
    <t>Pineville (P) Morrisville (MV)</t>
  </si>
  <si>
    <t>$H$26</t>
  </si>
  <si>
    <t>Pineville (P) Pineville (P)</t>
  </si>
  <si>
    <t>$I$26</t>
  </si>
  <si>
    <t>Pineville (P) Rockhill (R)</t>
  </si>
  <si>
    <t>$J$26</t>
  </si>
  <si>
    <t>Pineville (P) Statesville (S)</t>
  </si>
  <si>
    <t>$K$26</t>
  </si>
  <si>
    <t>Pineville (P) Orangeburg (O)</t>
  </si>
  <si>
    <t>$L$26</t>
  </si>
  <si>
    <t>Pineville (P) Florence (F)</t>
  </si>
  <si>
    <t>$M$26</t>
  </si>
  <si>
    <t>Pineville (P) Macon (M)</t>
  </si>
  <si>
    <t>$E$27</t>
  </si>
  <si>
    <t>Rockhill (R) Denver (D)</t>
  </si>
  <si>
    <t>$F$27</t>
  </si>
  <si>
    <t>Rockhill (R) Morganton (M)</t>
  </si>
  <si>
    <t>$G$27</t>
  </si>
  <si>
    <t>Rockhill (R) Morrisville (MV)</t>
  </si>
  <si>
    <t>$H$27</t>
  </si>
  <si>
    <t>Rockhill (R) Pineville (P)</t>
  </si>
  <si>
    <t>$I$27</t>
  </si>
  <si>
    <t>Rockhill (R) Rockhill (R)</t>
  </si>
  <si>
    <t>$J$27</t>
  </si>
  <si>
    <t>Rockhill (R) Statesville (S)</t>
  </si>
  <si>
    <t>$K$27</t>
  </si>
  <si>
    <t>Rockhill (R) Orangeburg (O)</t>
  </si>
  <si>
    <t>$L$27</t>
  </si>
  <si>
    <t>Rockhill (R) Florence (F)</t>
  </si>
  <si>
    <t>$M$27</t>
  </si>
  <si>
    <t>Rockhill (R) Macon (M)</t>
  </si>
  <si>
    <t>$E$28</t>
  </si>
  <si>
    <t>Statesville (S) Denver (D)</t>
  </si>
  <si>
    <t>$F$28</t>
  </si>
  <si>
    <t>Statesville (S) Morganton (M)</t>
  </si>
  <si>
    <t>$G$28</t>
  </si>
  <si>
    <t>Statesville (S) Morrisville (MV)</t>
  </si>
  <si>
    <t>$H$28</t>
  </si>
  <si>
    <t>Statesville (S) Pineville (P)</t>
  </si>
  <si>
    <t>$I$28</t>
  </si>
  <si>
    <t>Statesville (S) Rockhill (R)</t>
  </si>
  <si>
    <t>$J$28</t>
  </si>
  <si>
    <t>Statesville (S) Statesville (S)</t>
  </si>
  <si>
    <t>$K$28</t>
  </si>
  <si>
    <t>Statesville (S) Orangeburg (O)</t>
  </si>
  <si>
    <t>$L$28</t>
  </si>
  <si>
    <t>Statesville (S) Florence (F)</t>
  </si>
  <si>
    <t>$M$28</t>
  </si>
  <si>
    <t>Statesville (S) Macon (M)</t>
  </si>
  <si>
    <t>$E$29</t>
  </si>
  <si>
    <t>Orangeburg (O) Denver (D)</t>
  </si>
  <si>
    <t>$F$29</t>
  </si>
  <si>
    <t>Orangeburg (O) Morganton (M)</t>
  </si>
  <si>
    <t>$G$29</t>
  </si>
  <si>
    <t>Orangeburg (O) Morrisville (MV)</t>
  </si>
  <si>
    <t>$H$29</t>
  </si>
  <si>
    <t>Orangeburg (O) Pineville (P)</t>
  </si>
  <si>
    <t>$I$29</t>
  </si>
  <si>
    <t>Orangeburg (O) Rockhill (R)</t>
  </si>
  <si>
    <t>$J$29</t>
  </si>
  <si>
    <t>Orangeburg (O) Statesville (S)</t>
  </si>
  <si>
    <t>$K$29</t>
  </si>
  <si>
    <t>Orangeburg (O) Orangeburg (O)</t>
  </si>
  <si>
    <t>$L$29</t>
  </si>
  <si>
    <t>Orangeburg (O) Florence (F)</t>
  </si>
  <si>
    <t>$M$29</t>
  </si>
  <si>
    <t>Orangeburg (O) Macon (M)</t>
  </si>
  <si>
    <t>$E$30</t>
  </si>
  <si>
    <t>Florence (F) Denver (D)</t>
  </si>
  <si>
    <t>$F$30</t>
  </si>
  <si>
    <t>Florence (F) Morganton (M)</t>
  </si>
  <si>
    <t>$G$30</t>
  </si>
  <si>
    <t>Florence (F) Morrisville (MV)</t>
  </si>
  <si>
    <t>$H$30</t>
  </si>
  <si>
    <t>Florence (F) Pineville (P)</t>
  </si>
  <si>
    <t>$I$30</t>
  </si>
  <si>
    <t>Florence (F) Rockhill (R)</t>
  </si>
  <si>
    <t>$J$30</t>
  </si>
  <si>
    <t>Florence (F) Statesville (S)</t>
  </si>
  <si>
    <t>$K$30</t>
  </si>
  <si>
    <t>Florence (F) Orangeburg (O)</t>
  </si>
  <si>
    <t>$L$30</t>
  </si>
  <si>
    <t>Florence (F) Florence (F)</t>
  </si>
  <si>
    <t>$M$30</t>
  </si>
  <si>
    <t>Florence (F) Macon (M)</t>
  </si>
  <si>
    <t>$E$31</t>
  </si>
  <si>
    <t>Macon (M) Denver (D)</t>
  </si>
  <si>
    <t>$F$31</t>
  </si>
  <si>
    <t>Macon (M) Morganton (M)</t>
  </si>
  <si>
    <t>$G$31</t>
  </si>
  <si>
    <t>Macon (M) Morrisville (MV)</t>
  </si>
  <si>
    <t>$H$31</t>
  </si>
  <si>
    <t>Macon (M) Pineville (P)</t>
  </si>
  <si>
    <t>$I$31</t>
  </si>
  <si>
    <t>Macon (M) Rockhill (R)</t>
  </si>
  <si>
    <t>$J$31</t>
  </si>
  <si>
    <t>Macon (M) Statesville (S)</t>
  </si>
  <si>
    <t>$K$31</t>
  </si>
  <si>
    <t>Macon (M) Orangeburg (O)</t>
  </si>
  <si>
    <t>$L$31</t>
  </si>
  <si>
    <t>Macon (M) Florence (F)</t>
  </si>
  <si>
    <t>$M$31</t>
  </si>
  <si>
    <t>Macon (M) Macon (M)</t>
  </si>
  <si>
    <t>$K$32</t>
  </si>
  <si>
    <t>Shipped To: Orangeburg (O)</t>
  </si>
  <si>
    <t>$L$32</t>
  </si>
  <si>
    <t>Shipped To: Florence (F)</t>
  </si>
  <si>
    <t>$M$32</t>
  </si>
  <si>
    <t>Shipped To: Macon (M)</t>
  </si>
  <si>
    <t>$K$35</t>
  </si>
  <si>
    <t>Outward - Inward (Retaining Supply): ≤</t>
  </si>
  <si>
    <t>$L$35</t>
  </si>
  <si>
    <t>$M$35</t>
  </si>
  <si>
    <t>$N$29</t>
  </si>
  <si>
    <t>Orangeburg (O) Transient:</t>
  </si>
  <si>
    <t>$N$30</t>
  </si>
  <si>
    <t>Florence (F) Transient:</t>
  </si>
  <si>
    <t>$N$31</t>
  </si>
  <si>
    <t>Macon (M) Transient:</t>
  </si>
  <si>
    <t>$Q$23</t>
  </si>
  <si>
    <t>= Outward - Inward (Retaining Supply):</t>
  </si>
  <si>
    <t>$Q$24</t>
  </si>
  <si>
    <t>$Q$25</t>
  </si>
  <si>
    <t>$Q$26</t>
  </si>
  <si>
    <t>$Q$27</t>
  </si>
  <si>
    <t>$Q$28</t>
  </si>
  <si>
    <t xml:space="preserve">Total Cost </t>
  </si>
  <si>
    <t xml:space="preserve">total waste generation </t>
  </si>
  <si>
    <t>total waste disposal</t>
  </si>
  <si>
    <t xml:space="preserve">Plants &amp; Waste Proposal Sites </t>
  </si>
  <si>
    <t>Decision</t>
  </si>
  <si>
    <t>Transshippment</t>
  </si>
  <si>
    <t>Return</t>
  </si>
  <si>
    <t xml:space="preserve">Variance </t>
  </si>
  <si>
    <t>Allocation</t>
  </si>
  <si>
    <t>Weights</t>
  </si>
  <si>
    <t>return</t>
  </si>
  <si>
    <t>x</t>
  </si>
  <si>
    <t>y</t>
  </si>
  <si>
    <t>Predicted y</t>
  </si>
  <si>
    <t>(y-Py)</t>
  </si>
  <si>
    <t>(y-Py)^2</t>
  </si>
  <si>
    <t>A</t>
  </si>
  <si>
    <t>B</t>
  </si>
  <si>
    <t>C</t>
  </si>
  <si>
    <t>y=ax^2+bx+c</t>
  </si>
  <si>
    <t xml:space="preserve">Objective </t>
  </si>
  <si>
    <t>Quardratic Regression  Fit</t>
  </si>
  <si>
    <t>Quardratic Regression  Optimization</t>
  </si>
  <si>
    <t>minimized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</si>
</sst>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173" formatCode="&quot;$&quot;#,##0.00"/>
    <numFmt numFmtId="175" formatCode="&quot;$&quot;#,##0"/>
    <numFmt numFmtId="176" formatCode="0.000"/>
    <numFmt numFmtId="177" formatCode="0.0"/>
    <numFmt numFmtId="181" formatCode="0.0000"/>
    <numFmt numFmtId="183" formatCode="0.0000000"/>
    <numFmt numFmtId="184" formatCode="0.00000000"/>
    <numFmt numFmtId="195" formatCode="0.00000000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Palatino Linotype"/>
      <family val="1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1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6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19" xfId="0" applyBorder="1"/>
    <xf numFmtId="0" fontId="4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75" fontId="6" fillId="0" borderId="19" xfId="1" applyNumberFormat="1" applyFont="1" applyBorder="1" applyAlignment="1">
      <alignment horizontal="center" vertical="center" wrapText="1"/>
    </xf>
    <xf numFmtId="2" fontId="0" fillId="0" borderId="0" xfId="0" applyNumberFormat="1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0" fontId="2" fillId="0" borderId="19" xfId="0" applyFon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6" fillId="0" borderId="19" xfId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2" fillId="0" borderId="0" xfId="0" applyFont="1"/>
    <xf numFmtId="0" fontId="0" fillId="0" borderId="22" xfId="0" applyFill="1" applyBorder="1" applyAlignment="1"/>
    <xf numFmtId="0" fontId="0" fillId="0" borderId="23" xfId="0" applyFill="1" applyBorder="1" applyAlignment="1"/>
    <xf numFmtId="0" fontId="13" fillId="0" borderId="20" xfId="0" applyFont="1" applyFill="1" applyBorder="1" applyAlignment="1">
      <alignment horizontal="center"/>
    </xf>
    <xf numFmtId="0" fontId="13" fillId="0" borderId="21" xfId="0" applyFont="1" applyFill="1" applyBorder="1" applyAlignment="1">
      <alignment horizontal="center"/>
    </xf>
    <xf numFmtId="7" fontId="0" fillId="0" borderId="22" xfId="0" applyNumberFormat="1" applyFill="1" applyBorder="1" applyAlignment="1"/>
    <xf numFmtId="175" fontId="0" fillId="2" borderId="0" xfId="1" applyNumberFormat="1" applyFont="1" applyFill="1"/>
    <xf numFmtId="0" fontId="14" fillId="0" borderId="0" xfId="0" applyFont="1"/>
    <xf numFmtId="1" fontId="6" fillId="3" borderId="5" xfId="1" applyNumberFormat="1" applyFont="1" applyFill="1" applyBorder="1" applyAlignment="1">
      <alignment horizontal="center" vertical="center" wrapText="1"/>
    </xf>
    <xf numFmtId="1" fontId="0" fillId="2" borderId="19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22" xfId="0" quotePrefix="1" applyFill="1" applyBorder="1" applyAlignment="1"/>
    <xf numFmtId="0" fontId="0" fillId="0" borderId="23" xfId="0" quotePrefix="1" applyFill="1" applyBorder="1" applyAlignment="1"/>
    <xf numFmtId="0" fontId="15" fillId="0" borderId="0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5" borderId="19" xfId="0" applyFont="1" applyFill="1" applyBorder="1" applyAlignment="1">
      <alignment horizontal="center" vertical="center"/>
    </xf>
    <xf numFmtId="0" fontId="15" fillId="0" borderId="0" xfId="0" applyFont="1" applyFill="1"/>
    <xf numFmtId="0" fontId="15" fillId="0" borderId="0" xfId="0" applyFont="1" applyFill="1" applyAlignment="1">
      <alignment horizontal="center" vertical="center" wrapText="1"/>
    </xf>
    <xf numFmtId="0" fontId="0" fillId="0" borderId="0" xfId="0" applyFill="1"/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5" fillId="0" borderId="19" xfId="0" applyFont="1" applyFill="1" applyBorder="1" applyAlignment="1">
      <alignment horizontal="center" vertical="center" wrapText="1"/>
    </xf>
    <xf numFmtId="0" fontId="15" fillId="0" borderId="19" xfId="0" applyFont="1" applyFill="1" applyBorder="1"/>
    <xf numFmtId="0" fontId="0" fillId="0" borderId="0" xfId="0" applyAlignment="1">
      <alignment horizontal="center"/>
    </xf>
    <xf numFmtId="0" fontId="15" fillId="6" borderId="19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 wrapText="1"/>
    </xf>
    <xf numFmtId="0" fontId="15" fillId="4" borderId="19" xfId="0" applyFont="1" applyFill="1" applyBorder="1"/>
    <xf numFmtId="0" fontId="15" fillId="7" borderId="19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 wrapText="1"/>
    </xf>
    <xf numFmtId="0" fontId="15" fillId="8" borderId="19" xfId="0" applyFont="1" applyFill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175" fontId="0" fillId="10" borderId="0" xfId="1" applyNumberFormat="1" applyFont="1" applyFill="1" applyAlignment="1">
      <alignment horizontal="center" vertical="center"/>
    </xf>
    <xf numFmtId="0" fontId="0" fillId="10" borderId="0" xfId="0" applyFill="1" applyAlignment="1">
      <alignment wrapText="1"/>
    </xf>
    <xf numFmtId="0" fontId="18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9" fillId="0" borderId="11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1" fillId="0" borderId="19" xfId="0" applyFont="1" applyBorder="1"/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9" fillId="0" borderId="19" xfId="0" applyFont="1" applyBorder="1" applyAlignment="1">
      <alignment horizontal="right" vertical="center"/>
    </xf>
    <xf numFmtId="0" fontId="9" fillId="11" borderId="19" xfId="0" applyFont="1" applyFill="1" applyBorder="1" applyAlignment="1">
      <alignment horizontal="center" vertical="center"/>
    </xf>
    <xf numFmtId="181" fontId="0" fillId="0" borderId="0" xfId="0" applyNumberFormat="1"/>
    <xf numFmtId="0" fontId="0" fillId="0" borderId="19" xfId="0" applyBorder="1" applyAlignment="1">
      <alignment horizontal="center"/>
    </xf>
    <xf numFmtId="0" fontId="0" fillId="0" borderId="19" xfId="0" applyFill="1" applyBorder="1"/>
    <xf numFmtId="1" fontId="0" fillId="0" borderId="19" xfId="0" applyNumberFormat="1" applyBorder="1"/>
    <xf numFmtId="183" fontId="0" fillId="7" borderId="19" xfId="0" applyNumberFormat="1" applyFill="1" applyBorder="1"/>
    <xf numFmtId="0" fontId="0" fillId="7" borderId="19" xfId="0" applyFill="1" applyBorder="1"/>
    <xf numFmtId="173" fontId="12" fillId="0" borderId="19" xfId="1" applyNumberFormat="1" applyFont="1" applyBorder="1"/>
    <xf numFmtId="175" fontId="12" fillId="0" borderId="19" xfId="1" applyNumberFormat="1" applyFont="1" applyBorder="1"/>
    <xf numFmtId="0" fontId="0" fillId="2" borderId="19" xfId="0" applyFill="1" applyBorder="1"/>
    <xf numFmtId="184" fontId="0" fillId="0" borderId="0" xfId="0" applyNumberFormat="1"/>
    <xf numFmtId="195" fontId="0" fillId="0" borderId="0" xfId="0" applyNumberFormat="1"/>
    <xf numFmtId="0" fontId="0" fillId="2" borderId="19" xfId="0" applyFill="1" applyBorder="1" applyAlignment="1">
      <alignment horizontal="center"/>
    </xf>
    <xf numFmtId="0" fontId="0" fillId="12" borderId="19" xfId="0" applyFill="1" applyBorder="1"/>
    <xf numFmtId="177" fontId="0" fillId="12" borderId="19" xfId="0" applyNumberFormat="1" applyFill="1" applyBorder="1"/>
    <xf numFmtId="176" fontId="0" fillId="12" borderId="19" xfId="0" applyNumberFormat="1" applyFill="1" applyBorder="1"/>
    <xf numFmtId="2" fontId="0" fillId="12" borderId="19" xfId="0" applyNumberFormat="1" applyFill="1" applyBorder="1"/>
    <xf numFmtId="184" fontId="0" fillId="12" borderId="19" xfId="0" applyNumberFormat="1" applyFill="1" applyBorder="1"/>
    <xf numFmtId="0" fontId="0" fillId="13" borderId="19" xfId="0" applyFill="1" applyBorder="1"/>
    <xf numFmtId="183" fontId="0" fillId="12" borderId="19" xfId="0" applyNumberFormat="1" applyFill="1" applyBorder="1"/>
    <xf numFmtId="195" fontId="0" fillId="12" borderId="19" xfId="0" applyNumberFormat="1" applyFill="1" applyBorder="1"/>
    <xf numFmtId="0" fontId="9" fillId="0" borderId="1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 Solution'!$N$4</c:f>
              <c:strCache>
                <c:ptCount val="1"/>
                <c:pt idx="0">
                  <c:v>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650371828521435"/>
                  <c:y val="-0.196982356372120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 Solution'!$M$5:$M$12</c:f>
              <c:numCache>
                <c:formatCode>General</c:formatCode>
                <c:ptCount val="8"/>
                <c:pt idx="0">
                  <c:v>5.1390651895993E-4</c:v>
                </c:pt>
                <c:pt idx="1">
                  <c:v>6.0327269220753963E-4</c:v>
                </c:pt>
                <c:pt idx="2">
                  <c:v>7.3563545481781319E-4</c:v>
                </c:pt>
                <c:pt idx="3">
                  <c:v>9.1099480300632879E-4</c:v>
                </c:pt>
                <c:pt idx="4">
                  <c:v>1.1293507451707121E-3</c:v>
                </c:pt>
                <c:pt idx="5" formatCode="0.00000000">
                  <c:v>1.463498416754711E-3</c:v>
                </c:pt>
                <c:pt idx="6">
                  <c:v>2.097919855338695E-3</c:v>
                </c:pt>
                <c:pt idx="7">
                  <c:v>3.4962475880643707E-3</c:v>
                </c:pt>
              </c:numCache>
            </c:numRef>
          </c:xVal>
          <c:yVal>
            <c:numRef>
              <c:f>'Part 2 Solution'!$N$5:$N$12</c:f>
              <c:numCache>
                <c:formatCode>0.000</c:formatCode>
                <c:ptCount val="8"/>
                <c:pt idx="0" formatCode="0.0">
                  <c:v>0.1</c:v>
                </c:pt>
                <c:pt idx="1">
                  <c:v>0.105</c:v>
                </c:pt>
                <c:pt idx="2" formatCode="0.00">
                  <c:v>0.11</c:v>
                </c:pt>
                <c:pt idx="3">
                  <c:v>0.115</c:v>
                </c:pt>
                <c:pt idx="4" formatCode="0.00">
                  <c:v>0.12</c:v>
                </c:pt>
                <c:pt idx="5">
                  <c:v>0.125</c:v>
                </c:pt>
                <c:pt idx="6" formatCode="0.00">
                  <c:v>0.13</c:v>
                </c:pt>
                <c:pt idx="7">
                  <c:v>0.13500000000000001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8-F24A-8444-EB31CB47C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671152"/>
        <c:axId val="1123586335"/>
      </c:scatterChart>
      <c:valAx>
        <c:axId val="99967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86335"/>
        <c:crosses val="autoZero"/>
        <c:crossBetween val="midCat"/>
      </c:valAx>
      <c:valAx>
        <c:axId val="112358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67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 Solution'!$U$4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6150371828521434"/>
                  <c:y val="-0.129229002624671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 Solution'!$T$5:$T$12</c:f>
              <c:numCache>
                <c:formatCode>General</c:formatCode>
                <c:ptCount val="8"/>
                <c:pt idx="0">
                  <c:v>5.1390651895993E-4</c:v>
                </c:pt>
                <c:pt idx="1">
                  <c:v>6.0327269220753963E-4</c:v>
                </c:pt>
                <c:pt idx="2">
                  <c:v>7.3563545481781319E-4</c:v>
                </c:pt>
                <c:pt idx="3">
                  <c:v>9.1099480300632879E-4</c:v>
                </c:pt>
                <c:pt idx="4">
                  <c:v>1.1293507451707121E-3</c:v>
                </c:pt>
                <c:pt idx="5" formatCode="0.00000000">
                  <c:v>1.463498416754711E-3</c:v>
                </c:pt>
                <c:pt idx="6">
                  <c:v>2.097919855338695E-3</c:v>
                </c:pt>
                <c:pt idx="7">
                  <c:v>3.4962475880643707E-3</c:v>
                </c:pt>
              </c:numCache>
            </c:numRef>
          </c:xVal>
          <c:yVal>
            <c:numRef>
              <c:f>'Part 2 Solution'!$U$5:$U$12</c:f>
              <c:numCache>
                <c:formatCode>0.000</c:formatCode>
                <c:ptCount val="8"/>
                <c:pt idx="0" formatCode="0.0">
                  <c:v>0.1</c:v>
                </c:pt>
                <c:pt idx="1">
                  <c:v>0.105</c:v>
                </c:pt>
                <c:pt idx="2" formatCode="0.00">
                  <c:v>0.11</c:v>
                </c:pt>
                <c:pt idx="3">
                  <c:v>0.115</c:v>
                </c:pt>
                <c:pt idx="4" formatCode="0.00">
                  <c:v>0.12</c:v>
                </c:pt>
                <c:pt idx="5">
                  <c:v>0.125</c:v>
                </c:pt>
                <c:pt idx="6" formatCode="0.00">
                  <c:v>0.13</c:v>
                </c:pt>
                <c:pt idx="7">
                  <c:v>0.13500000000000001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E-5C46-BA5D-B5E8C727A527}"/>
            </c:ext>
          </c:extLst>
        </c:ser>
        <c:ser>
          <c:idx val="1"/>
          <c:order val="1"/>
          <c:tx>
            <c:strRef>
              <c:f>'Part 2 Solution'!$V$4</c:f>
              <c:strCache>
                <c:ptCount val="1"/>
                <c:pt idx="0">
                  <c:v>Predicted 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6150371828521434"/>
                  <c:y val="-0.20527559055118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'Part 2 Solution'!$T$5:$T$12</c:f>
              <c:numCache>
                <c:formatCode>General</c:formatCode>
                <c:ptCount val="8"/>
                <c:pt idx="0">
                  <c:v>5.1390651895993E-4</c:v>
                </c:pt>
                <c:pt idx="1">
                  <c:v>6.0327269220753963E-4</c:v>
                </c:pt>
                <c:pt idx="2">
                  <c:v>7.3563545481781319E-4</c:v>
                </c:pt>
                <c:pt idx="3">
                  <c:v>9.1099480300632879E-4</c:v>
                </c:pt>
                <c:pt idx="4">
                  <c:v>1.1293507451707121E-3</c:v>
                </c:pt>
                <c:pt idx="5" formatCode="0.00000000">
                  <c:v>1.463498416754711E-3</c:v>
                </c:pt>
                <c:pt idx="6">
                  <c:v>2.097919855338695E-3</c:v>
                </c:pt>
                <c:pt idx="7">
                  <c:v>3.4962475880643707E-3</c:v>
                </c:pt>
              </c:numCache>
            </c:numRef>
          </c:xVal>
          <c:yVal>
            <c:numRef>
              <c:f>'Part 2 Solution'!$V$5:$V$12</c:f>
              <c:numCache>
                <c:formatCode>General</c:formatCode>
                <c:ptCount val="8"/>
                <c:pt idx="0">
                  <c:v>0.10289273758892051</c:v>
                </c:pt>
                <c:pt idx="1">
                  <c:v>0.10538569548816674</c:v>
                </c:pt>
                <c:pt idx="2">
                  <c:v>0.1089023108643154</c:v>
                </c:pt>
                <c:pt idx="3">
                  <c:v>0.11323807110948858</c:v>
                </c:pt>
                <c:pt idx="4">
                  <c:v>0.11812203026705423</c:v>
                </c:pt>
                <c:pt idx="5">
                  <c:v>0.12449018578348503</c:v>
                </c:pt>
                <c:pt idx="6">
                  <c:v>0.13290068141142325</c:v>
                </c:pt>
                <c:pt idx="7">
                  <c:v>0.13441424861583492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1E-5C46-BA5D-B5E8C727A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937536"/>
        <c:axId val="1097500528"/>
      </c:scatterChart>
      <c:valAx>
        <c:axId val="110893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500528"/>
        <c:crosses val="autoZero"/>
        <c:crossBetween val="midCat"/>
      </c:valAx>
      <c:valAx>
        <c:axId val="10975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93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14</xdr:row>
      <xdr:rowOff>25400</xdr:rowOff>
    </xdr:from>
    <xdr:to>
      <xdr:col>14</xdr:col>
      <xdr:colOff>152400</xdr:colOff>
      <xdr:row>27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FB30E4-3B69-CE68-7989-AA6D55DA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411480</xdr:colOff>
      <xdr:row>14</xdr:row>
      <xdr:rowOff>81280</xdr:rowOff>
    </xdr:from>
    <xdr:to>
      <xdr:col>21</xdr:col>
      <xdr:colOff>746760</xdr:colOff>
      <xdr:row>27</xdr:row>
      <xdr:rowOff>182880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5FF316-A9A9-A6EA-7BF1-21D5D6459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2:I31"/>
  <sheetViews>
    <sheetView topLeftCell="A5" workbookViewId="0">
      <selection activeCell="B5" sqref="B5"/>
    </sheetView>
  </sheetViews>
  <sheetFormatPr baseColWidth="10" defaultRowHeight="16" x14ac:dyDescent="0.2"/>
  <cols>
    <col min="3" max="3" width="18.33203125" customWidth="1"/>
    <col min="4" max="9" width="16.33203125" customWidth="1"/>
    <col min="10" max="10" width="18" customWidth="1"/>
    <col min="11" max="16" width="15.83203125" customWidth="1"/>
  </cols>
  <sheetData>
    <row r="2" spans="3:9" ht="17" thickBot="1" x14ac:dyDescent="0.25"/>
    <row r="3" spans="3:9" ht="20" thickBot="1" x14ac:dyDescent="0.25">
      <c r="C3" s="1"/>
      <c r="D3" s="24" t="s">
        <v>0</v>
      </c>
      <c r="E3" s="25"/>
      <c r="F3" s="26"/>
    </row>
    <row r="4" spans="3:9" ht="42" thickTop="1" thickBot="1" x14ac:dyDescent="0.25">
      <c r="C4" s="2" t="s">
        <v>1</v>
      </c>
      <c r="D4" s="3" t="s">
        <v>2</v>
      </c>
      <c r="E4" s="3" t="s">
        <v>3</v>
      </c>
      <c r="F4" s="3" t="s">
        <v>4</v>
      </c>
      <c r="H4" s="17" t="s">
        <v>1</v>
      </c>
      <c r="I4" s="18" t="s">
        <v>11</v>
      </c>
    </row>
    <row r="5" spans="3:9" ht="21" thickBot="1" x14ac:dyDescent="0.25">
      <c r="C5" s="4" t="s">
        <v>5</v>
      </c>
      <c r="D5" s="5">
        <v>12</v>
      </c>
      <c r="E5" s="5">
        <v>15</v>
      </c>
      <c r="F5" s="5">
        <v>17</v>
      </c>
      <c r="H5" s="19" t="s">
        <v>5</v>
      </c>
      <c r="I5" s="20">
        <v>45</v>
      </c>
    </row>
    <row r="6" spans="3:9" ht="24" customHeight="1" thickBot="1" x14ac:dyDescent="0.25">
      <c r="C6" s="4" t="s">
        <v>6</v>
      </c>
      <c r="D6" s="6">
        <v>14</v>
      </c>
      <c r="E6" s="6">
        <v>9</v>
      </c>
      <c r="F6" s="6">
        <v>10</v>
      </c>
      <c r="H6" s="19" t="s">
        <v>6</v>
      </c>
      <c r="I6" s="20">
        <v>26</v>
      </c>
    </row>
    <row r="7" spans="3:9" ht="25" customHeight="1" thickBot="1" x14ac:dyDescent="0.25">
      <c r="C7" s="4" t="s">
        <v>7</v>
      </c>
      <c r="D7" s="6">
        <v>13</v>
      </c>
      <c r="E7" s="6">
        <v>20</v>
      </c>
      <c r="F7" s="6">
        <v>11</v>
      </c>
      <c r="H7" s="19" t="s">
        <v>7</v>
      </c>
      <c r="I7" s="20">
        <v>42</v>
      </c>
    </row>
    <row r="8" spans="3:9" ht="21" thickBot="1" x14ac:dyDescent="0.25">
      <c r="C8" s="4" t="s">
        <v>8</v>
      </c>
      <c r="D8" s="6">
        <v>17</v>
      </c>
      <c r="E8" s="6">
        <v>16</v>
      </c>
      <c r="F8" s="6">
        <v>19</v>
      </c>
      <c r="H8" s="19" t="s">
        <v>8</v>
      </c>
      <c r="I8" s="20">
        <v>53</v>
      </c>
    </row>
    <row r="9" spans="3:9" ht="21" thickBot="1" x14ac:dyDescent="0.25">
      <c r="C9" s="4" t="s">
        <v>9</v>
      </c>
      <c r="D9" s="6">
        <v>7</v>
      </c>
      <c r="E9" s="6">
        <v>14</v>
      </c>
      <c r="F9" s="6">
        <v>12</v>
      </c>
      <c r="H9" s="19" t="s">
        <v>9</v>
      </c>
      <c r="I9" s="20">
        <v>29</v>
      </c>
    </row>
    <row r="10" spans="3:9" ht="21" thickBot="1" x14ac:dyDescent="0.25">
      <c r="C10" s="4" t="s">
        <v>10</v>
      </c>
      <c r="D10" s="6">
        <v>22</v>
      </c>
      <c r="E10" s="6">
        <v>16</v>
      </c>
      <c r="F10" s="6">
        <v>18</v>
      </c>
      <c r="H10" s="21" t="s">
        <v>10</v>
      </c>
      <c r="I10" s="22">
        <v>38</v>
      </c>
    </row>
    <row r="11" spans="3:9" x14ac:dyDescent="0.2">
      <c r="C11" s="23" t="s">
        <v>12</v>
      </c>
      <c r="D11" s="23"/>
      <c r="E11" s="23"/>
      <c r="F11" s="23"/>
    </row>
    <row r="14" spans="3:9" ht="17" thickBot="1" x14ac:dyDescent="0.25"/>
    <row r="15" spans="3:9" ht="20" thickBot="1" x14ac:dyDescent="0.25">
      <c r="C15" s="1"/>
      <c r="D15" s="27" t="s">
        <v>13</v>
      </c>
      <c r="E15" s="28"/>
      <c r="F15" s="28"/>
      <c r="G15" s="28"/>
      <c r="H15" s="28"/>
      <c r="I15" s="29"/>
    </row>
    <row r="16" spans="3:9" ht="22" thickTop="1" thickBot="1" x14ac:dyDescent="0.25">
      <c r="C16" s="2" t="s">
        <v>1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7" t="s">
        <v>10</v>
      </c>
    </row>
    <row r="17" spans="3:9" ht="21" thickBot="1" x14ac:dyDescent="0.25">
      <c r="C17" s="4" t="s">
        <v>5</v>
      </c>
      <c r="D17" s="6" t="s">
        <v>14</v>
      </c>
      <c r="E17" s="5">
        <v>3</v>
      </c>
      <c r="F17" s="5">
        <v>4</v>
      </c>
      <c r="G17" s="5">
        <v>9</v>
      </c>
      <c r="H17" s="5">
        <v>5</v>
      </c>
      <c r="I17" s="5">
        <v>4</v>
      </c>
    </row>
    <row r="18" spans="3:9" ht="21" thickBot="1" x14ac:dyDescent="0.25">
      <c r="C18" s="4" t="s">
        <v>6</v>
      </c>
      <c r="D18" s="6">
        <v>6</v>
      </c>
      <c r="E18" s="6" t="s">
        <v>15</v>
      </c>
      <c r="F18" s="6">
        <v>7</v>
      </c>
      <c r="G18" s="6">
        <v>6</v>
      </c>
      <c r="H18" s="6">
        <v>9</v>
      </c>
      <c r="I18" s="6">
        <v>4</v>
      </c>
    </row>
    <row r="19" spans="3:9" ht="21" thickBot="1" x14ac:dyDescent="0.25">
      <c r="C19" s="4" t="s">
        <v>7</v>
      </c>
      <c r="D19" s="6">
        <v>5</v>
      </c>
      <c r="E19" s="6">
        <v>7</v>
      </c>
      <c r="F19" s="6" t="s">
        <v>15</v>
      </c>
      <c r="G19" s="6">
        <v>3</v>
      </c>
      <c r="H19" s="6">
        <v>4</v>
      </c>
      <c r="I19" s="6">
        <v>9</v>
      </c>
    </row>
    <row r="20" spans="3:9" ht="21" thickBot="1" x14ac:dyDescent="0.25">
      <c r="C20" s="4" t="s">
        <v>8</v>
      </c>
      <c r="D20" s="6">
        <v>5</v>
      </c>
      <c r="E20" s="6">
        <v>4</v>
      </c>
      <c r="F20" s="6">
        <v>3</v>
      </c>
      <c r="G20" s="6" t="s">
        <v>15</v>
      </c>
      <c r="H20" s="6">
        <v>3</v>
      </c>
      <c r="I20" s="6">
        <v>11</v>
      </c>
    </row>
    <row r="21" spans="3:9" ht="21" thickBot="1" x14ac:dyDescent="0.25">
      <c r="C21" s="4" t="s">
        <v>9</v>
      </c>
      <c r="D21" s="6">
        <v>5</v>
      </c>
      <c r="E21" s="6">
        <v>9</v>
      </c>
      <c r="F21" s="6">
        <v>5</v>
      </c>
      <c r="G21" s="6">
        <v>3</v>
      </c>
      <c r="H21" s="6" t="s">
        <v>15</v>
      </c>
      <c r="I21" s="6">
        <v>14</v>
      </c>
    </row>
    <row r="22" spans="3:9" ht="22" customHeight="1" thickBot="1" x14ac:dyDescent="0.25">
      <c r="C22" s="4" t="s">
        <v>10</v>
      </c>
      <c r="D22" s="6">
        <v>4</v>
      </c>
      <c r="E22" s="6">
        <v>7</v>
      </c>
      <c r="F22" s="6">
        <v>11</v>
      </c>
      <c r="G22" s="6">
        <v>12</v>
      </c>
      <c r="H22" s="6">
        <v>8</v>
      </c>
      <c r="I22" s="6" t="s">
        <v>15</v>
      </c>
    </row>
    <row r="23" spans="3:9" x14ac:dyDescent="0.2">
      <c r="C23" s="30" t="s">
        <v>27</v>
      </c>
      <c r="D23" s="30"/>
      <c r="E23" s="30"/>
      <c r="F23" s="30"/>
      <c r="G23" s="30"/>
      <c r="H23" s="30"/>
      <c r="I23" s="30"/>
    </row>
    <row r="25" spans="3:9" ht="17" thickBot="1" x14ac:dyDescent="0.25"/>
    <row r="26" spans="3:9" ht="20" thickBot="1" x14ac:dyDescent="0.25">
      <c r="C26" s="1"/>
      <c r="D26" s="27" t="s">
        <v>0</v>
      </c>
      <c r="E26" s="28"/>
      <c r="F26" s="29"/>
    </row>
    <row r="27" spans="3:9" ht="42" thickTop="1" thickBot="1" x14ac:dyDescent="0.25">
      <c r="C27" s="2" t="s">
        <v>16</v>
      </c>
      <c r="D27" s="7" t="s">
        <v>2</v>
      </c>
      <c r="E27" s="7" t="s">
        <v>3</v>
      </c>
      <c r="F27" s="7" t="s">
        <v>4</v>
      </c>
    </row>
    <row r="28" spans="3:9" ht="21" thickBot="1" x14ac:dyDescent="0.25">
      <c r="C28" s="4" t="s">
        <v>2</v>
      </c>
      <c r="D28" s="6" t="s">
        <v>14</v>
      </c>
      <c r="E28" s="5">
        <v>12</v>
      </c>
      <c r="F28" s="5">
        <v>10</v>
      </c>
    </row>
    <row r="29" spans="3:9" ht="21" thickBot="1" x14ac:dyDescent="0.25">
      <c r="C29" s="4" t="s">
        <v>3</v>
      </c>
      <c r="D29" s="6">
        <v>12</v>
      </c>
      <c r="E29" s="6" t="s">
        <v>15</v>
      </c>
      <c r="F29" s="6">
        <v>15</v>
      </c>
    </row>
    <row r="30" spans="3:9" ht="21" thickBot="1" x14ac:dyDescent="0.25">
      <c r="C30" s="4" t="s">
        <v>4</v>
      </c>
      <c r="D30" s="6">
        <v>10</v>
      </c>
      <c r="E30" s="6">
        <v>15</v>
      </c>
      <c r="F30" s="6" t="s">
        <v>15</v>
      </c>
    </row>
    <row r="31" spans="3:9" x14ac:dyDescent="0.2">
      <c r="C31" s="23" t="s">
        <v>17</v>
      </c>
      <c r="D31" s="23"/>
      <c r="E31" s="23"/>
      <c r="F31" s="23"/>
    </row>
  </sheetData>
  <mergeCells count="6"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EC4F-B923-E04B-AB54-B505DCF33906}">
  <dimension ref="A1:H39"/>
  <sheetViews>
    <sheetView showGridLines="0" topLeftCell="A9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20.5" bestFit="1" customWidth="1"/>
    <col min="4" max="4" width="7.3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57" t="s">
        <v>37</v>
      </c>
    </row>
    <row r="2" spans="1:8" x14ac:dyDescent="0.2">
      <c r="A2" s="57" t="s">
        <v>38</v>
      </c>
    </row>
    <row r="3" spans="1:8" x14ac:dyDescent="0.2">
      <c r="A3" s="57" t="s">
        <v>39</v>
      </c>
    </row>
    <row r="6" spans="1:8" ht="17" thickBot="1" x14ac:dyDescent="0.25">
      <c r="A6" t="s">
        <v>40</v>
      </c>
    </row>
    <row r="7" spans="1:8" x14ac:dyDescent="0.2">
      <c r="B7" s="60"/>
      <c r="C7" s="60"/>
      <c r="D7" s="60" t="s">
        <v>43</v>
      </c>
      <c r="E7" s="60" t="s">
        <v>45</v>
      </c>
      <c r="F7" s="60" t="s">
        <v>47</v>
      </c>
      <c r="G7" s="60" t="s">
        <v>49</v>
      </c>
      <c r="H7" s="60" t="s">
        <v>49</v>
      </c>
    </row>
    <row r="8" spans="1:8" ht="17" thickBot="1" x14ac:dyDescent="0.25">
      <c r="B8" s="61" t="s">
        <v>41</v>
      </c>
      <c r="C8" s="61" t="s">
        <v>42</v>
      </c>
      <c r="D8" s="61" t="s">
        <v>44</v>
      </c>
      <c r="E8" s="61" t="s">
        <v>46</v>
      </c>
      <c r="F8" s="61" t="s">
        <v>48</v>
      </c>
      <c r="G8" s="61" t="s">
        <v>50</v>
      </c>
      <c r="H8" s="61" t="s">
        <v>51</v>
      </c>
    </row>
    <row r="9" spans="1:8" x14ac:dyDescent="0.2">
      <c r="B9" s="58" t="s">
        <v>57</v>
      </c>
      <c r="C9" s="58" t="s">
        <v>58</v>
      </c>
      <c r="D9" s="58">
        <v>36</v>
      </c>
      <c r="E9" s="58">
        <v>0</v>
      </c>
      <c r="F9" s="58">
        <v>12</v>
      </c>
      <c r="G9" s="58">
        <v>4</v>
      </c>
      <c r="H9" s="58">
        <v>0</v>
      </c>
    </row>
    <row r="10" spans="1:8" x14ac:dyDescent="0.2">
      <c r="B10" s="58" t="s">
        <v>59</v>
      </c>
      <c r="C10" s="58" t="s">
        <v>60</v>
      </c>
      <c r="D10" s="58">
        <v>9</v>
      </c>
      <c r="E10" s="58">
        <v>0</v>
      </c>
      <c r="F10" s="58">
        <v>15</v>
      </c>
      <c r="G10" s="58">
        <v>0</v>
      </c>
      <c r="H10" s="58">
        <v>4</v>
      </c>
    </row>
    <row r="11" spans="1:8" x14ac:dyDescent="0.2">
      <c r="B11" s="58" t="s">
        <v>61</v>
      </c>
      <c r="C11" s="58" t="s">
        <v>62</v>
      </c>
      <c r="D11" s="58">
        <v>0</v>
      </c>
      <c r="E11" s="58">
        <v>0</v>
      </c>
      <c r="F11" s="58">
        <v>17</v>
      </c>
      <c r="G11" s="58">
        <v>1E+30</v>
      </c>
      <c r="H11" s="58">
        <v>0</v>
      </c>
    </row>
    <row r="12" spans="1:8" x14ac:dyDescent="0.2">
      <c r="B12" s="58" t="s">
        <v>63</v>
      </c>
      <c r="C12" s="58" t="s">
        <v>64</v>
      </c>
      <c r="D12" s="58">
        <v>0</v>
      </c>
      <c r="E12" s="58">
        <v>9</v>
      </c>
      <c r="F12" s="58">
        <v>14</v>
      </c>
      <c r="G12" s="58">
        <v>1E+30</v>
      </c>
      <c r="H12" s="58">
        <v>9</v>
      </c>
    </row>
    <row r="13" spans="1:8" x14ac:dyDescent="0.2">
      <c r="B13" s="58" t="s">
        <v>65</v>
      </c>
      <c r="C13" s="58" t="s">
        <v>66</v>
      </c>
      <c r="D13" s="58">
        <v>0</v>
      </c>
      <c r="E13" s="58">
        <v>1</v>
      </c>
      <c r="F13" s="58">
        <v>9</v>
      </c>
      <c r="G13" s="58">
        <v>1E+30</v>
      </c>
      <c r="H13" s="58">
        <v>1</v>
      </c>
    </row>
    <row r="14" spans="1:8" x14ac:dyDescent="0.2">
      <c r="B14" s="58" t="s">
        <v>67</v>
      </c>
      <c r="C14" s="58" t="s">
        <v>68</v>
      </c>
      <c r="D14" s="58">
        <v>26</v>
      </c>
      <c r="E14" s="58">
        <v>0</v>
      </c>
      <c r="F14" s="58">
        <v>10</v>
      </c>
      <c r="G14" s="58">
        <v>1</v>
      </c>
      <c r="H14" s="58">
        <v>1E+30</v>
      </c>
    </row>
    <row r="15" spans="1:8" x14ac:dyDescent="0.2">
      <c r="B15" s="58" t="s">
        <v>69</v>
      </c>
      <c r="C15" s="58" t="s">
        <v>70</v>
      </c>
      <c r="D15" s="58">
        <v>0</v>
      </c>
      <c r="E15" s="58">
        <v>7</v>
      </c>
      <c r="F15" s="58">
        <v>13</v>
      </c>
      <c r="G15" s="58">
        <v>1E+30</v>
      </c>
      <c r="H15" s="58">
        <v>7</v>
      </c>
    </row>
    <row r="16" spans="1:8" x14ac:dyDescent="0.2">
      <c r="B16" s="58" t="s">
        <v>71</v>
      </c>
      <c r="C16" s="58" t="s">
        <v>72</v>
      </c>
      <c r="D16" s="58">
        <v>0</v>
      </c>
      <c r="E16" s="58">
        <v>11</v>
      </c>
      <c r="F16" s="58">
        <v>20</v>
      </c>
      <c r="G16" s="58">
        <v>1E+30</v>
      </c>
      <c r="H16" s="58">
        <v>11</v>
      </c>
    </row>
    <row r="17" spans="1:8" x14ac:dyDescent="0.2">
      <c r="B17" s="58" t="s">
        <v>73</v>
      </c>
      <c r="C17" s="58" t="s">
        <v>74</v>
      </c>
      <c r="D17" s="58">
        <v>42</v>
      </c>
      <c r="E17" s="58">
        <v>0</v>
      </c>
      <c r="F17" s="58">
        <v>11</v>
      </c>
      <c r="G17" s="58">
        <v>7</v>
      </c>
      <c r="H17" s="58">
        <v>1E+30</v>
      </c>
    </row>
    <row r="18" spans="1:8" x14ac:dyDescent="0.2">
      <c r="B18" s="58" t="s">
        <v>75</v>
      </c>
      <c r="C18" s="58" t="s">
        <v>76</v>
      </c>
      <c r="D18" s="58">
        <v>0</v>
      </c>
      <c r="E18" s="58">
        <v>4</v>
      </c>
      <c r="F18" s="58">
        <v>17</v>
      </c>
      <c r="G18" s="58">
        <v>1E+30</v>
      </c>
      <c r="H18" s="58">
        <v>4</v>
      </c>
    </row>
    <row r="19" spans="1:8" x14ac:dyDescent="0.2">
      <c r="B19" s="58" t="s">
        <v>77</v>
      </c>
      <c r="C19" s="58" t="s">
        <v>78</v>
      </c>
      <c r="D19" s="58">
        <v>53</v>
      </c>
      <c r="E19" s="58">
        <v>0</v>
      </c>
      <c r="F19" s="58">
        <v>16</v>
      </c>
      <c r="G19" s="58">
        <v>1</v>
      </c>
      <c r="H19" s="58">
        <v>1E+30</v>
      </c>
    </row>
    <row r="20" spans="1:8" x14ac:dyDescent="0.2">
      <c r="B20" s="58" t="s">
        <v>79</v>
      </c>
      <c r="C20" s="58" t="s">
        <v>80</v>
      </c>
      <c r="D20" s="58">
        <v>0</v>
      </c>
      <c r="E20" s="58">
        <v>1</v>
      </c>
      <c r="F20" s="58">
        <v>19</v>
      </c>
      <c r="G20" s="58">
        <v>1E+30</v>
      </c>
      <c r="H20" s="58">
        <v>1</v>
      </c>
    </row>
    <row r="21" spans="1:8" x14ac:dyDescent="0.2">
      <c r="B21" s="58" t="s">
        <v>81</v>
      </c>
      <c r="C21" s="58" t="s">
        <v>82</v>
      </c>
      <c r="D21" s="58">
        <v>29</v>
      </c>
      <c r="E21" s="58">
        <v>0</v>
      </c>
      <c r="F21" s="58">
        <v>7</v>
      </c>
      <c r="G21" s="58">
        <v>0</v>
      </c>
      <c r="H21" s="58">
        <v>1E+30</v>
      </c>
    </row>
    <row r="22" spans="1:8" x14ac:dyDescent="0.2">
      <c r="B22" s="58" t="s">
        <v>83</v>
      </c>
      <c r="C22" s="58" t="s">
        <v>84</v>
      </c>
      <c r="D22" s="58">
        <v>0</v>
      </c>
      <c r="E22" s="58">
        <v>4</v>
      </c>
      <c r="F22" s="58">
        <v>14</v>
      </c>
      <c r="G22" s="58">
        <v>1E+30</v>
      </c>
      <c r="H22" s="58">
        <v>4</v>
      </c>
    </row>
    <row r="23" spans="1:8" x14ac:dyDescent="0.2">
      <c r="B23" s="58" t="s">
        <v>85</v>
      </c>
      <c r="C23" s="58" t="s">
        <v>86</v>
      </c>
      <c r="D23" s="58">
        <v>0</v>
      </c>
      <c r="E23" s="58">
        <v>0</v>
      </c>
      <c r="F23" s="58">
        <v>12</v>
      </c>
      <c r="G23" s="58">
        <v>1E+30</v>
      </c>
      <c r="H23" s="58">
        <v>0</v>
      </c>
    </row>
    <row r="24" spans="1:8" x14ac:dyDescent="0.2">
      <c r="B24" s="58" t="s">
        <v>87</v>
      </c>
      <c r="C24" s="58" t="s">
        <v>88</v>
      </c>
      <c r="D24" s="58">
        <v>0</v>
      </c>
      <c r="E24" s="58">
        <v>9</v>
      </c>
      <c r="F24" s="58">
        <v>22</v>
      </c>
      <c r="G24" s="58">
        <v>1E+30</v>
      </c>
      <c r="H24" s="58">
        <v>9</v>
      </c>
    </row>
    <row r="25" spans="1:8" x14ac:dyDescent="0.2">
      <c r="B25" s="58" t="s">
        <v>89</v>
      </c>
      <c r="C25" s="58" t="s">
        <v>90</v>
      </c>
      <c r="D25" s="58">
        <v>18</v>
      </c>
      <c r="E25" s="58">
        <v>0</v>
      </c>
      <c r="F25" s="58">
        <v>16</v>
      </c>
      <c r="G25" s="58">
        <v>1</v>
      </c>
      <c r="H25" s="58">
        <v>0</v>
      </c>
    </row>
    <row r="26" spans="1:8" ht="17" thickBot="1" x14ac:dyDescent="0.25">
      <c r="B26" s="59" t="s">
        <v>91</v>
      </c>
      <c r="C26" s="59" t="s">
        <v>92</v>
      </c>
      <c r="D26" s="59">
        <v>20</v>
      </c>
      <c r="E26" s="59">
        <v>0</v>
      </c>
      <c r="F26" s="59">
        <v>18</v>
      </c>
      <c r="G26" s="59">
        <v>0</v>
      </c>
      <c r="H26" s="59">
        <v>1</v>
      </c>
    </row>
    <row r="28" spans="1:8" ht="17" thickBot="1" x14ac:dyDescent="0.25">
      <c r="A28" t="s">
        <v>52</v>
      </c>
    </row>
    <row r="29" spans="1:8" x14ac:dyDescent="0.2">
      <c r="B29" s="60"/>
      <c r="C29" s="60"/>
      <c r="D29" s="60" t="s">
        <v>43</v>
      </c>
      <c r="E29" s="60" t="s">
        <v>53</v>
      </c>
      <c r="F29" s="60" t="s">
        <v>55</v>
      </c>
      <c r="G29" s="60" t="s">
        <v>49</v>
      </c>
      <c r="H29" s="60" t="s">
        <v>49</v>
      </c>
    </row>
    <row r="30" spans="1:8" ht="17" thickBot="1" x14ac:dyDescent="0.25">
      <c r="B30" s="61" t="s">
        <v>41</v>
      </c>
      <c r="C30" s="61" t="s">
        <v>42</v>
      </c>
      <c r="D30" s="61" t="s">
        <v>44</v>
      </c>
      <c r="E30" s="61" t="s">
        <v>54</v>
      </c>
      <c r="F30" s="61" t="s">
        <v>56</v>
      </c>
      <c r="G30" s="61" t="s">
        <v>50</v>
      </c>
      <c r="H30" s="61" t="s">
        <v>51</v>
      </c>
    </row>
    <row r="31" spans="1:8" x14ac:dyDescent="0.2">
      <c r="B31" s="58" t="s">
        <v>93</v>
      </c>
      <c r="C31" s="58" t="s">
        <v>94</v>
      </c>
      <c r="D31" s="62">
        <v>65</v>
      </c>
      <c r="E31" s="58">
        <v>-5</v>
      </c>
      <c r="F31" s="58">
        <v>65</v>
      </c>
      <c r="G31" s="58">
        <v>9</v>
      </c>
      <c r="H31" s="58">
        <v>17</v>
      </c>
    </row>
    <row r="32" spans="1:8" x14ac:dyDescent="0.2">
      <c r="B32" s="58" t="s">
        <v>95</v>
      </c>
      <c r="C32" s="58" t="s">
        <v>96</v>
      </c>
      <c r="D32" s="62">
        <v>80</v>
      </c>
      <c r="E32" s="58">
        <v>-2</v>
      </c>
      <c r="F32" s="58">
        <v>80</v>
      </c>
      <c r="G32" s="58">
        <v>20</v>
      </c>
      <c r="H32" s="58">
        <v>17</v>
      </c>
    </row>
    <row r="33" spans="2:8" x14ac:dyDescent="0.2">
      <c r="B33" s="58" t="s">
        <v>97</v>
      </c>
      <c r="C33" s="58" t="s">
        <v>98</v>
      </c>
      <c r="D33" s="62">
        <v>88</v>
      </c>
      <c r="E33" s="58">
        <v>0</v>
      </c>
      <c r="F33" s="58">
        <v>105</v>
      </c>
      <c r="G33" s="58">
        <v>1E+30</v>
      </c>
      <c r="H33" s="58">
        <v>17</v>
      </c>
    </row>
    <row r="34" spans="2:8" x14ac:dyDescent="0.2">
      <c r="B34" s="58" t="s">
        <v>99</v>
      </c>
      <c r="C34" s="58" t="s">
        <v>100</v>
      </c>
      <c r="D34" s="62">
        <v>45</v>
      </c>
      <c r="E34" s="58">
        <v>17</v>
      </c>
      <c r="F34" s="58">
        <v>45</v>
      </c>
      <c r="G34" s="58">
        <v>17</v>
      </c>
      <c r="H34" s="58">
        <v>9</v>
      </c>
    </row>
    <row r="35" spans="2:8" x14ac:dyDescent="0.2">
      <c r="B35" s="58" t="s">
        <v>101</v>
      </c>
      <c r="C35" s="58" t="s">
        <v>102</v>
      </c>
      <c r="D35" s="58">
        <v>26</v>
      </c>
      <c r="E35" s="58">
        <v>10</v>
      </c>
      <c r="F35" s="58">
        <v>26</v>
      </c>
      <c r="G35" s="58">
        <v>17</v>
      </c>
      <c r="H35" s="58">
        <v>26</v>
      </c>
    </row>
    <row r="36" spans="2:8" x14ac:dyDescent="0.2">
      <c r="B36" s="58" t="s">
        <v>103</v>
      </c>
      <c r="C36" s="58" t="s">
        <v>104</v>
      </c>
      <c r="D36" s="58">
        <v>42</v>
      </c>
      <c r="E36" s="58">
        <v>11</v>
      </c>
      <c r="F36" s="58">
        <v>42</v>
      </c>
      <c r="G36" s="58">
        <v>17</v>
      </c>
      <c r="H36" s="58">
        <v>42</v>
      </c>
    </row>
    <row r="37" spans="2:8" x14ac:dyDescent="0.2">
      <c r="B37" s="58" t="s">
        <v>105</v>
      </c>
      <c r="C37" s="58" t="s">
        <v>106</v>
      </c>
      <c r="D37" s="58">
        <v>53</v>
      </c>
      <c r="E37" s="58">
        <v>18</v>
      </c>
      <c r="F37" s="58">
        <v>53</v>
      </c>
      <c r="G37" s="58">
        <v>17</v>
      </c>
      <c r="H37" s="58">
        <v>20</v>
      </c>
    </row>
    <row r="38" spans="2:8" x14ac:dyDescent="0.2">
      <c r="B38" s="58" t="s">
        <v>107</v>
      </c>
      <c r="C38" s="58" t="s">
        <v>108</v>
      </c>
      <c r="D38" s="58">
        <v>29</v>
      </c>
      <c r="E38" s="58">
        <v>12</v>
      </c>
      <c r="F38" s="58">
        <v>29</v>
      </c>
      <c r="G38" s="58">
        <v>17</v>
      </c>
      <c r="H38" s="58">
        <v>9</v>
      </c>
    </row>
    <row r="39" spans="2:8" ht="17" thickBot="1" x14ac:dyDescent="0.25">
      <c r="B39" s="59" t="s">
        <v>109</v>
      </c>
      <c r="C39" s="59" t="s">
        <v>110</v>
      </c>
      <c r="D39" s="59">
        <v>38</v>
      </c>
      <c r="E39" s="59">
        <v>18</v>
      </c>
      <c r="F39" s="59">
        <v>38</v>
      </c>
      <c r="G39" s="59">
        <v>17</v>
      </c>
      <c r="H39" s="5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3F68-110F-C341-B29F-463B9E363B64}">
  <dimension ref="A1:H108"/>
  <sheetViews>
    <sheetView showGridLines="0" topLeftCell="A39" workbookViewId="0">
      <selection sqref="A1:A3"/>
    </sheetView>
  </sheetViews>
  <sheetFormatPr baseColWidth="10" defaultRowHeight="16" x14ac:dyDescent="0.2"/>
  <cols>
    <col min="1" max="1" width="2.33203125" customWidth="1"/>
    <col min="2" max="2" width="6.83203125" bestFit="1" customWidth="1"/>
    <col min="3" max="3" width="33.8320312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57" t="s">
        <v>37</v>
      </c>
    </row>
    <row r="2" spans="1:8" x14ac:dyDescent="0.2">
      <c r="A2" s="57" t="s">
        <v>129</v>
      </c>
    </row>
    <row r="3" spans="1:8" x14ac:dyDescent="0.2">
      <c r="A3" s="57" t="s">
        <v>130</v>
      </c>
    </row>
    <row r="6" spans="1:8" ht="17" thickBot="1" x14ac:dyDescent="0.25">
      <c r="A6" t="s">
        <v>40</v>
      </c>
    </row>
    <row r="7" spans="1:8" x14ac:dyDescent="0.2">
      <c r="B7" s="60"/>
      <c r="C7" s="60"/>
      <c r="D7" s="60" t="s">
        <v>43</v>
      </c>
      <c r="E7" s="60" t="s">
        <v>45</v>
      </c>
      <c r="F7" s="60" t="s">
        <v>47</v>
      </c>
      <c r="G7" s="60" t="s">
        <v>49</v>
      </c>
      <c r="H7" s="60" t="s">
        <v>49</v>
      </c>
    </row>
    <row r="8" spans="1:8" ht="17" thickBot="1" x14ac:dyDescent="0.25">
      <c r="B8" s="61" t="s">
        <v>41</v>
      </c>
      <c r="C8" s="61" t="s">
        <v>42</v>
      </c>
      <c r="D8" s="61" t="s">
        <v>44</v>
      </c>
      <c r="E8" s="61" t="s">
        <v>46</v>
      </c>
      <c r="F8" s="61" t="s">
        <v>48</v>
      </c>
      <c r="G8" s="61" t="s">
        <v>50</v>
      </c>
      <c r="H8" s="61" t="s">
        <v>51</v>
      </c>
    </row>
    <row r="9" spans="1:8" x14ac:dyDescent="0.2">
      <c r="B9" s="58" t="s">
        <v>131</v>
      </c>
      <c r="C9" s="58" t="s">
        <v>132</v>
      </c>
      <c r="D9" s="58">
        <v>0</v>
      </c>
      <c r="E9" s="58">
        <v>3000</v>
      </c>
      <c r="F9" s="58">
        <v>3000</v>
      </c>
      <c r="G9" s="58">
        <v>1E+30</v>
      </c>
      <c r="H9" s="58">
        <v>3000</v>
      </c>
    </row>
    <row r="10" spans="1:8" x14ac:dyDescent="0.2">
      <c r="B10" s="58" t="s">
        <v>133</v>
      </c>
      <c r="C10" s="58" t="s">
        <v>134</v>
      </c>
      <c r="D10" s="58">
        <v>45</v>
      </c>
      <c r="E10" s="58">
        <v>0</v>
      </c>
      <c r="F10" s="58">
        <v>3</v>
      </c>
      <c r="G10" s="58">
        <v>2</v>
      </c>
      <c r="H10" s="58">
        <v>0</v>
      </c>
    </row>
    <row r="11" spans="1:8" x14ac:dyDescent="0.2">
      <c r="B11" s="58" t="s">
        <v>135</v>
      </c>
      <c r="C11" s="58" t="s">
        <v>136</v>
      </c>
      <c r="D11" s="58">
        <v>0</v>
      </c>
      <c r="E11" s="58">
        <v>2</v>
      </c>
      <c r="F11" s="58">
        <v>4</v>
      </c>
      <c r="G11" s="58">
        <v>1E+30</v>
      </c>
      <c r="H11" s="58">
        <v>2</v>
      </c>
    </row>
    <row r="12" spans="1:8" x14ac:dyDescent="0.2">
      <c r="B12" s="58" t="s">
        <v>137</v>
      </c>
      <c r="C12" s="58" t="s">
        <v>138</v>
      </c>
      <c r="D12" s="58">
        <v>0</v>
      </c>
      <c r="E12" s="58">
        <v>10</v>
      </c>
      <c r="F12" s="58">
        <v>9</v>
      </c>
      <c r="G12" s="58">
        <v>1E+30</v>
      </c>
      <c r="H12" s="58">
        <v>10</v>
      </c>
    </row>
    <row r="13" spans="1:8" x14ac:dyDescent="0.2">
      <c r="B13" s="58" t="s">
        <v>139</v>
      </c>
      <c r="C13" s="58" t="s">
        <v>140</v>
      </c>
      <c r="D13" s="58">
        <v>0</v>
      </c>
      <c r="E13" s="58">
        <v>3</v>
      </c>
      <c r="F13" s="58">
        <v>5</v>
      </c>
      <c r="G13" s="58">
        <v>1E+30</v>
      </c>
      <c r="H13" s="58">
        <v>3</v>
      </c>
    </row>
    <row r="14" spans="1:8" x14ac:dyDescent="0.2">
      <c r="B14" s="58" t="s">
        <v>141</v>
      </c>
      <c r="C14" s="58" t="s">
        <v>142</v>
      </c>
      <c r="D14" s="58">
        <v>0</v>
      </c>
      <c r="E14" s="58">
        <v>8</v>
      </c>
      <c r="F14" s="58">
        <v>4</v>
      </c>
      <c r="G14" s="58">
        <v>1E+30</v>
      </c>
      <c r="H14" s="58">
        <v>8</v>
      </c>
    </row>
    <row r="15" spans="1:8" x14ac:dyDescent="0.2">
      <c r="B15" s="58" t="s">
        <v>143</v>
      </c>
      <c r="C15" s="58" t="s">
        <v>144</v>
      </c>
      <c r="D15" s="58">
        <v>0</v>
      </c>
      <c r="E15" s="58">
        <v>3</v>
      </c>
      <c r="F15" s="58">
        <v>12</v>
      </c>
      <c r="G15" s="58">
        <v>1E+30</v>
      </c>
      <c r="H15" s="58">
        <v>3</v>
      </c>
    </row>
    <row r="16" spans="1:8" x14ac:dyDescent="0.2">
      <c r="B16" s="58" t="s">
        <v>145</v>
      </c>
      <c r="C16" s="58" t="s">
        <v>146</v>
      </c>
      <c r="D16" s="58">
        <v>0</v>
      </c>
      <c r="E16" s="58">
        <v>3</v>
      </c>
      <c r="F16" s="58">
        <v>15</v>
      </c>
      <c r="G16" s="58">
        <v>1E+30</v>
      </c>
      <c r="H16" s="58">
        <v>3</v>
      </c>
    </row>
    <row r="17" spans="2:8" x14ac:dyDescent="0.2">
      <c r="B17" s="58" t="s">
        <v>147</v>
      </c>
      <c r="C17" s="58" t="s">
        <v>148</v>
      </c>
      <c r="D17" s="58">
        <v>0</v>
      </c>
      <c r="E17" s="58">
        <v>4</v>
      </c>
      <c r="F17" s="58">
        <v>17</v>
      </c>
      <c r="G17" s="58">
        <v>1E+30</v>
      </c>
      <c r="H17" s="58">
        <v>4</v>
      </c>
    </row>
    <row r="18" spans="2:8" x14ac:dyDescent="0.2">
      <c r="B18" s="58" t="s">
        <v>149</v>
      </c>
      <c r="C18" s="58" t="s">
        <v>150</v>
      </c>
      <c r="D18" s="58">
        <v>0</v>
      </c>
      <c r="E18" s="58">
        <v>9</v>
      </c>
      <c r="F18" s="58">
        <v>6</v>
      </c>
      <c r="G18" s="58">
        <v>1E+30</v>
      </c>
      <c r="H18" s="58">
        <v>9</v>
      </c>
    </row>
    <row r="19" spans="2:8" x14ac:dyDescent="0.2">
      <c r="B19" s="58" t="s">
        <v>151</v>
      </c>
      <c r="C19" s="58" t="s">
        <v>152</v>
      </c>
      <c r="D19" s="58">
        <v>0</v>
      </c>
      <c r="E19" s="58">
        <v>3000</v>
      </c>
      <c r="F19" s="58">
        <v>3000</v>
      </c>
      <c r="G19" s="58">
        <v>1E+30</v>
      </c>
      <c r="H19" s="58">
        <v>3000</v>
      </c>
    </row>
    <row r="20" spans="2:8" x14ac:dyDescent="0.2">
      <c r="B20" s="58" t="s">
        <v>153</v>
      </c>
      <c r="C20" s="58" t="s">
        <v>154</v>
      </c>
      <c r="D20" s="58">
        <v>0</v>
      </c>
      <c r="E20" s="58">
        <v>8</v>
      </c>
      <c r="F20" s="58">
        <v>7</v>
      </c>
      <c r="G20" s="58">
        <v>1E+30</v>
      </c>
      <c r="H20" s="58">
        <v>8</v>
      </c>
    </row>
    <row r="21" spans="2:8" x14ac:dyDescent="0.2">
      <c r="B21" s="58" t="s">
        <v>155</v>
      </c>
      <c r="C21" s="58" t="s">
        <v>156</v>
      </c>
      <c r="D21" s="58">
        <v>0</v>
      </c>
      <c r="E21" s="58">
        <v>10</v>
      </c>
      <c r="F21" s="58">
        <v>6</v>
      </c>
      <c r="G21" s="58">
        <v>1E+30</v>
      </c>
      <c r="H21" s="58">
        <v>10</v>
      </c>
    </row>
    <row r="22" spans="2:8" x14ac:dyDescent="0.2">
      <c r="B22" s="58" t="s">
        <v>157</v>
      </c>
      <c r="C22" s="58" t="s">
        <v>158</v>
      </c>
      <c r="D22" s="58">
        <v>0</v>
      </c>
      <c r="E22" s="58">
        <v>10</v>
      </c>
      <c r="F22" s="58">
        <v>9</v>
      </c>
      <c r="G22" s="58">
        <v>1E+30</v>
      </c>
      <c r="H22" s="58">
        <v>10</v>
      </c>
    </row>
    <row r="23" spans="2:8" x14ac:dyDescent="0.2">
      <c r="B23" s="58" t="s">
        <v>159</v>
      </c>
      <c r="C23" s="58" t="s">
        <v>160</v>
      </c>
      <c r="D23" s="58">
        <v>0</v>
      </c>
      <c r="E23" s="58">
        <v>11</v>
      </c>
      <c r="F23" s="58">
        <v>4</v>
      </c>
      <c r="G23" s="58">
        <v>1E+30</v>
      </c>
      <c r="H23" s="58">
        <v>11</v>
      </c>
    </row>
    <row r="24" spans="2:8" x14ac:dyDescent="0.2">
      <c r="B24" s="58" t="s">
        <v>161</v>
      </c>
      <c r="C24" s="58" t="s">
        <v>162</v>
      </c>
      <c r="D24" s="58">
        <v>0</v>
      </c>
      <c r="E24" s="58">
        <v>8</v>
      </c>
      <c r="F24" s="58">
        <v>14</v>
      </c>
      <c r="G24" s="58">
        <v>1E+30</v>
      </c>
      <c r="H24" s="58">
        <v>8</v>
      </c>
    </row>
    <row r="25" spans="2:8" x14ac:dyDescent="0.2">
      <c r="B25" s="58" t="s">
        <v>163</v>
      </c>
      <c r="C25" s="58" t="s">
        <v>164</v>
      </c>
      <c r="D25" s="58">
        <v>42</v>
      </c>
      <c r="E25" s="58">
        <v>0</v>
      </c>
      <c r="F25" s="58">
        <v>9</v>
      </c>
      <c r="G25" s="58">
        <v>1</v>
      </c>
      <c r="H25" s="58">
        <v>0</v>
      </c>
    </row>
    <row r="26" spans="2:8" x14ac:dyDescent="0.2">
      <c r="B26" s="58" t="s">
        <v>165</v>
      </c>
      <c r="C26" s="58" t="s">
        <v>166</v>
      </c>
      <c r="D26" s="58">
        <v>46</v>
      </c>
      <c r="E26" s="58">
        <v>0</v>
      </c>
      <c r="F26" s="58">
        <v>10</v>
      </c>
      <c r="G26" s="58">
        <v>0</v>
      </c>
      <c r="H26" s="58">
        <v>1</v>
      </c>
    </row>
    <row r="27" spans="2:8" x14ac:dyDescent="0.2">
      <c r="B27" s="58" t="s">
        <v>167</v>
      </c>
      <c r="C27" s="58" t="s">
        <v>168</v>
      </c>
      <c r="D27" s="58">
        <v>0</v>
      </c>
      <c r="E27" s="58">
        <v>7</v>
      </c>
      <c r="F27" s="58">
        <v>5</v>
      </c>
      <c r="G27" s="58">
        <v>1E+30</v>
      </c>
      <c r="H27" s="58">
        <v>7</v>
      </c>
    </row>
    <row r="28" spans="2:8" x14ac:dyDescent="0.2">
      <c r="B28" s="58" t="s">
        <v>169</v>
      </c>
      <c r="C28" s="58" t="s">
        <v>170</v>
      </c>
      <c r="D28" s="58">
        <v>0</v>
      </c>
      <c r="E28" s="58">
        <v>6</v>
      </c>
      <c r="F28" s="58">
        <v>7</v>
      </c>
      <c r="G28" s="58">
        <v>1E+30</v>
      </c>
      <c r="H28" s="58">
        <v>6</v>
      </c>
    </row>
    <row r="29" spans="2:8" x14ac:dyDescent="0.2">
      <c r="B29" s="58" t="s">
        <v>171</v>
      </c>
      <c r="C29" s="58" t="s">
        <v>172</v>
      </c>
      <c r="D29" s="58">
        <v>0</v>
      </c>
      <c r="E29" s="58">
        <v>3000</v>
      </c>
      <c r="F29" s="58">
        <v>3000</v>
      </c>
      <c r="G29" s="58">
        <v>1E+30</v>
      </c>
      <c r="H29" s="58">
        <v>3000</v>
      </c>
    </row>
    <row r="30" spans="2:8" x14ac:dyDescent="0.2">
      <c r="B30" s="58" t="s">
        <v>173</v>
      </c>
      <c r="C30" s="58" t="s">
        <v>174</v>
      </c>
      <c r="D30" s="58">
        <v>0</v>
      </c>
      <c r="E30" s="58">
        <v>6</v>
      </c>
      <c r="F30" s="58">
        <v>3</v>
      </c>
      <c r="G30" s="58">
        <v>1E+30</v>
      </c>
      <c r="H30" s="58">
        <v>6</v>
      </c>
    </row>
    <row r="31" spans="2:8" x14ac:dyDescent="0.2">
      <c r="B31" s="58" t="s">
        <v>175</v>
      </c>
      <c r="C31" s="58" t="s">
        <v>176</v>
      </c>
      <c r="D31" s="58">
        <v>0</v>
      </c>
      <c r="E31" s="58">
        <v>4</v>
      </c>
      <c r="F31" s="58">
        <v>4</v>
      </c>
      <c r="G31" s="58">
        <v>1E+30</v>
      </c>
      <c r="H31" s="58">
        <v>4</v>
      </c>
    </row>
    <row r="32" spans="2:8" x14ac:dyDescent="0.2">
      <c r="B32" s="58" t="s">
        <v>177</v>
      </c>
      <c r="C32" s="58" t="s">
        <v>178</v>
      </c>
      <c r="D32" s="58">
        <v>0</v>
      </c>
      <c r="E32" s="58">
        <v>15</v>
      </c>
      <c r="F32" s="58">
        <v>9</v>
      </c>
      <c r="G32" s="58">
        <v>1E+30</v>
      </c>
      <c r="H32" s="58">
        <v>15</v>
      </c>
    </row>
    <row r="33" spans="2:8" x14ac:dyDescent="0.2">
      <c r="B33" s="58" t="s">
        <v>179</v>
      </c>
      <c r="C33" s="58" t="s">
        <v>180</v>
      </c>
      <c r="D33" s="58">
        <v>0</v>
      </c>
      <c r="E33" s="58">
        <v>6</v>
      </c>
      <c r="F33" s="58">
        <v>13</v>
      </c>
      <c r="G33" s="58">
        <v>1E+30</v>
      </c>
      <c r="H33" s="58">
        <v>6</v>
      </c>
    </row>
    <row r="34" spans="2:8" x14ac:dyDescent="0.2">
      <c r="B34" s="58" t="s">
        <v>181</v>
      </c>
      <c r="C34" s="58" t="s">
        <v>182</v>
      </c>
      <c r="D34" s="58">
        <v>0</v>
      </c>
      <c r="E34" s="58">
        <v>10</v>
      </c>
      <c r="F34" s="58">
        <v>20</v>
      </c>
      <c r="G34" s="58">
        <v>1E+30</v>
      </c>
      <c r="H34" s="58">
        <v>10</v>
      </c>
    </row>
    <row r="35" spans="2:8" x14ac:dyDescent="0.2">
      <c r="B35" s="58" t="s">
        <v>183</v>
      </c>
      <c r="C35" s="58" t="s">
        <v>184</v>
      </c>
      <c r="D35" s="58">
        <v>42</v>
      </c>
      <c r="E35" s="58">
        <v>0</v>
      </c>
      <c r="F35" s="58">
        <v>11</v>
      </c>
      <c r="G35" s="58">
        <v>4</v>
      </c>
      <c r="H35" s="58">
        <v>0</v>
      </c>
    </row>
    <row r="36" spans="2:8" x14ac:dyDescent="0.2">
      <c r="B36" s="58" t="s">
        <v>185</v>
      </c>
      <c r="C36" s="58" t="s">
        <v>186</v>
      </c>
      <c r="D36" s="58">
        <v>0</v>
      </c>
      <c r="E36" s="58">
        <v>4</v>
      </c>
      <c r="F36" s="58">
        <v>5</v>
      </c>
      <c r="G36" s="58">
        <v>1E+30</v>
      </c>
      <c r="H36" s="58">
        <v>4</v>
      </c>
    </row>
    <row r="37" spans="2:8" x14ac:dyDescent="0.2">
      <c r="B37" s="58" t="s">
        <v>187</v>
      </c>
      <c r="C37" s="58" t="s">
        <v>188</v>
      </c>
      <c r="D37" s="58">
        <v>17</v>
      </c>
      <c r="E37" s="58">
        <v>0</v>
      </c>
      <c r="F37" s="58">
        <v>4</v>
      </c>
      <c r="G37" s="58">
        <v>0</v>
      </c>
      <c r="H37" s="58">
        <v>2</v>
      </c>
    </row>
    <row r="38" spans="2:8" x14ac:dyDescent="0.2">
      <c r="B38" s="58" t="s">
        <v>189</v>
      </c>
      <c r="C38" s="58" t="s">
        <v>190</v>
      </c>
      <c r="D38" s="58">
        <v>0</v>
      </c>
      <c r="E38" s="58">
        <v>0</v>
      </c>
      <c r="F38" s="58">
        <v>3</v>
      </c>
      <c r="G38" s="58">
        <v>1E+30</v>
      </c>
      <c r="H38" s="58">
        <v>0</v>
      </c>
    </row>
    <row r="39" spans="2:8" x14ac:dyDescent="0.2">
      <c r="B39" s="58" t="s">
        <v>191</v>
      </c>
      <c r="C39" s="58" t="s">
        <v>192</v>
      </c>
      <c r="D39" s="58">
        <v>0</v>
      </c>
      <c r="E39" s="58">
        <v>3000</v>
      </c>
      <c r="F39" s="58">
        <v>3000</v>
      </c>
      <c r="G39" s="58">
        <v>1E+30</v>
      </c>
      <c r="H39" s="58">
        <v>3000</v>
      </c>
    </row>
    <row r="40" spans="2:8" x14ac:dyDescent="0.2">
      <c r="B40" s="58" t="s">
        <v>193</v>
      </c>
      <c r="C40" s="58" t="s">
        <v>194</v>
      </c>
      <c r="D40" s="58">
        <v>36</v>
      </c>
      <c r="E40" s="58">
        <v>0</v>
      </c>
      <c r="F40" s="58">
        <v>3</v>
      </c>
      <c r="G40" s="58">
        <v>2</v>
      </c>
      <c r="H40" s="58">
        <v>1</v>
      </c>
    </row>
    <row r="41" spans="2:8" x14ac:dyDescent="0.2">
      <c r="B41" s="58" t="s">
        <v>195</v>
      </c>
      <c r="C41" s="58" t="s">
        <v>196</v>
      </c>
      <c r="D41" s="58">
        <v>0</v>
      </c>
      <c r="E41" s="58">
        <v>14</v>
      </c>
      <c r="F41" s="58">
        <v>11</v>
      </c>
      <c r="G41" s="58">
        <v>1E+30</v>
      </c>
      <c r="H41" s="58">
        <v>14</v>
      </c>
    </row>
    <row r="42" spans="2:8" x14ac:dyDescent="0.2">
      <c r="B42" s="58" t="s">
        <v>197</v>
      </c>
      <c r="C42" s="58" t="s">
        <v>198</v>
      </c>
      <c r="D42" s="58">
        <v>0</v>
      </c>
      <c r="E42" s="58">
        <v>7</v>
      </c>
      <c r="F42" s="58">
        <v>17</v>
      </c>
      <c r="G42" s="58">
        <v>1E+30</v>
      </c>
      <c r="H42" s="58">
        <v>7</v>
      </c>
    </row>
    <row r="43" spans="2:8" x14ac:dyDescent="0.2">
      <c r="B43" s="58" t="s">
        <v>199</v>
      </c>
      <c r="C43" s="58" t="s">
        <v>200</v>
      </c>
      <c r="D43" s="58">
        <v>0</v>
      </c>
      <c r="E43" s="58">
        <v>3</v>
      </c>
      <c r="F43" s="58">
        <v>16</v>
      </c>
      <c r="G43" s="58">
        <v>1E+30</v>
      </c>
      <c r="H43" s="58">
        <v>3</v>
      </c>
    </row>
    <row r="44" spans="2:8" x14ac:dyDescent="0.2">
      <c r="B44" s="58" t="s">
        <v>201</v>
      </c>
      <c r="C44" s="58" t="s">
        <v>202</v>
      </c>
      <c r="D44" s="58">
        <v>0</v>
      </c>
      <c r="E44" s="58">
        <v>5</v>
      </c>
      <c r="F44" s="58">
        <v>19</v>
      </c>
      <c r="G44" s="58">
        <v>1E+30</v>
      </c>
      <c r="H44" s="58">
        <v>5</v>
      </c>
    </row>
    <row r="45" spans="2:8" x14ac:dyDescent="0.2">
      <c r="B45" s="58" t="s">
        <v>203</v>
      </c>
      <c r="C45" s="58" t="s">
        <v>204</v>
      </c>
      <c r="D45" s="58">
        <v>0</v>
      </c>
      <c r="E45" s="58">
        <v>7</v>
      </c>
      <c r="F45" s="58">
        <v>5</v>
      </c>
      <c r="G45" s="58">
        <v>1E+30</v>
      </c>
      <c r="H45" s="58">
        <v>7</v>
      </c>
    </row>
    <row r="46" spans="2:8" x14ac:dyDescent="0.2">
      <c r="B46" s="58" t="s">
        <v>205</v>
      </c>
      <c r="C46" s="58" t="s">
        <v>206</v>
      </c>
      <c r="D46" s="58">
        <v>0</v>
      </c>
      <c r="E46" s="58">
        <v>8</v>
      </c>
      <c r="F46" s="58">
        <v>9</v>
      </c>
      <c r="G46" s="58">
        <v>1E+30</v>
      </c>
      <c r="H46" s="58">
        <v>8</v>
      </c>
    </row>
    <row r="47" spans="2:8" x14ac:dyDescent="0.2">
      <c r="B47" s="58" t="s">
        <v>207</v>
      </c>
      <c r="C47" s="58" t="s">
        <v>208</v>
      </c>
      <c r="D47" s="58">
        <v>0</v>
      </c>
      <c r="E47" s="58">
        <v>5</v>
      </c>
      <c r="F47" s="58">
        <v>5</v>
      </c>
      <c r="G47" s="58">
        <v>1E+30</v>
      </c>
      <c r="H47" s="58">
        <v>5</v>
      </c>
    </row>
    <row r="48" spans="2:8" x14ac:dyDescent="0.2">
      <c r="B48" s="58" t="s">
        <v>209</v>
      </c>
      <c r="C48" s="58" t="s">
        <v>210</v>
      </c>
      <c r="D48" s="58">
        <v>0</v>
      </c>
      <c r="E48" s="58">
        <v>6</v>
      </c>
      <c r="F48" s="58">
        <v>3</v>
      </c>
      <c r="G48" s="58">
        <v>1E+30</v>
      </c>
      <c r="H48" s="58">
        <v>6</v>
      </c>
    </row>
    <row r="49" spans="2:8" x14ac:dyDescent="0.2">
      <c r="B49" s="58" t="s">
        <v>211</v>
      </c>
      <c r="C49" s="58" t="s">
        <v>212</v>
      </c>
      <c r="D49" s="58">
        <v>0</v>
      </c>
      <c r="E49" s="58">
        <v>3000</v>
      </c>
      <c r="F49" s="58">
        <v>3000</v>
      </c>
      <c r="G49" s="58">
        <v>1E+30</v>
      </c>
      <c r="H49" s="58">
        <v>3000</v>
      </c>
    </row>
    <row r="50" spans="2:8" x14ac:dyDescent="0.2">
      <c r="B50" s="58" t="s">
        <v>213</v>
      </c>
      <c r="C50" s="58" t="s">
        <v>214</v>
      </c>
      <c r="D50" s="58">
        <v>0</v>
      </c>
      <c r="E50" s="58">
        <v>20</v>
      </c>
      <c r="F50" s="58">
        <v>14</v>
      </c>
      <c r="G50" s="58">
        <v>1E+30</v>
      </c>
      <c r="H50" s="58">
        <v>20</v>
      </c>
    </row>
    <row r="51" spans="2:8" x14ac:dyDescent="0.2">
      <c r="B51" s="58" t="s">
        <v>215</v>
      </c>
      <c r="C51" s="58" t="s">
        <v>216</v>
      </c>
      <c r="D51" s="58">
        <v>65</v>
      </c>
      <c r="E51" s="58">
        <v>0</v>
      </c>
      <c r="F51" s="58">
        <v>7</v>
      </c>
      <c r="G51" s="58">
        <v>3</v>
      </c>
      <c r="H51" s="58">
        <v>6</v>
      </c>
    </row>
    <row r="52" spans="2:8" x14ac:dyDescent="0.2">
      <c r="B52" s="58" t="s">
        <v>217</v>
      </c>
      <c r="C52" s="58" t="s">
        <v>218</v>
      </c>
      <c r="D52" s="58">
        <v>0</v>
      </c>
      <c r="E52" s="58">
        <v>4</v>
      </c>
      <c r="F52" s="58">
        <v>14</v>
      </c>
      <c r="G52" s="58">
        <v>1E+30</v>
      </c>
      <c r="H52" s="58">
        <v>4</v>
      </c>
    </row>
    <row r="53" spans="2:8" x14ac:dyDescent="0.2">
      <c r="B53" s="58" t="s">
        <v>219</v>
      </c>
      <c r="C53" s="58" t="s">
        <v>220</v>
      </c>
      <c r="D53" s="58">
        <v>0</v>
      </c>
      <c r="E53" s="58">
        <v>1</v>
      </c>
      <c r="F53" s="58">
        <v>12</v>
      </c>
      <c r="G53" s="58">
        <v>1E+30</v>
      </c>
      <c r="H53" s="58">
        <v>1</v>
      </c>
    </row>
    <row r="54" spans="2:8" x14ac:dyDescent="0.2">
      <c r="B54" s="58" t="s">
        <v>221</v>
      </c>
      <c r="C54" s="58" t="s">
        <v>222</v>
      </c>
      <c r="D54" s="58">
        <v>0</v>
      </c>
      <c r="E54" s="58">
        <v>0</v>
      </c>
      <c r="F54" s="58">
        <v>4</v>
      </c>
      <c r="G54" s="58">
        <v>1E+30</v>
      </c>
      <c r="H54" s="58">
        <v>0</v>
      </c>
    </row>
    <row r="55" spans="2:8" x14ac:dyDescent="0.2">
      <c r="B55" s="58" t="s">
        <v>223</v>
      </c>
      <c r="C55" s="58" t="s">
        <v>224</v>
      </c>
      <c r="D55" s="58">
        <v>0</v>
      </c>
      <c r="E55" s="58">
        <v>0</v>
      </c>
      <c r="F55" s="58">
        <v>7</v>
      </c>
      <c r="G55" s="58">
        <v>1E+30</v>
      </c>
      <c r="H55" s="58">
        <v>0</v>
      </c>
    </row>
    <row r="56" spans="2:8" x14ac:dyDescent="0.2">
      <c r="B56" s="58" t="s">
        <v>225</v>
      </c>
      <c r="C56" s="58" t="s">
        <v>226</v>
      </c>
      <c r="D56" s="58">
        <v>0</v>
      </c>
      <c r="E56" s="58">
        <v>5</v>
      </c>
      <c r="F56" s="58">
        <v>11</v>
      </c>
      <c r="G56" s="58">
        <v>1E+30</v>
      </c>
      <c r="H56" s="58">
        <v>5</v>
      </c>
    </row>
    <row r="57" spans="2:8" x14ac:dyDescent="0.2">
      <c r="B57" s="58" t="s">
        <v>227</v>
      </c>
      <c r="C57" s="58" t="s">
        <v>228</v>
      </c>
      <c r="D57" s="58">
        <v>0</v>
      </c>
      <c r="E57" s="58">
        <v>9</v>
      </c>
      <c r="F57" s="58">
        <v>12</v>
      </c>
      <c r="G57" s="58">
        <v>1E+30</v>
      </c>
      <c r="H57" s="58">
        <v>9</v>
      </c>
    </row>
    <row r="58" spans="2:8" x14ac:dyDescent="0.2">
      <c r="B58" s="58" t="s">
        <v>229</v>
      </c>
      <c r="C58" s="58" t="s">
        <v>230</v>
      </c>
      <c r="D58" s="58">
        <v>0</v>
      </c>
      <c r="E58" s="58">
        <v>2</v>
      </c>
      <c r="F58" s="58">
        <v>8</v>
      </c>
      <c r="G58" s="58">
        <v>1E+30</v>
      </c>
      <c r="H58" s="58">
        <v>2</v>
      </c>
    </row>
    <row r="59" spans="2:8" x14ac:dyDescent="0.2">
      <c r="B59" s="58" t="s">
        <v>231</v>
      </c>
      <c r="C59" s="58" t="s">
        <v>232</v>
      </c>
      <c r="D59" s="58">
        <v>0</v>
      </c>
      <c r="E59" s="58">
        <v>3000</v>
      </c>
      <c r="F59" s="58">
        <v>3000</v>
      </c>
      <c r="G59" s="58">
        <v>1E+30</v>
      </c>
      <c r="H59" s="58">
        <v>3000</v>
      </c>
    </row>
    <row r="60" spans="2:8" x14ac:dyDescent="0.2">
      <c r="B60" s="58" t="s">
        <v>233</v>
      </c>
      <c r="C60" s="58" t="s">
        <v>234</v>
      </c>
      <c r="D60" s="58">
        <v>0</v>
      </c>
      <c r="E60" s="58">
        <v>9</v>
      </c>
      <c r="F60" s="58">
        <v>22</v>
      </c>
      <c r="G60" s="58">
        <v>1E+30</v>
      </c>
      <c r="H60" s="58">
        <v>9</v>
      </c>
    </row>
    <row r="61" spans="2:8" x14ac:dyDescent="0.2">
      <c r="B61" s="58" t="s">
        <v>235</v>
      </c>
      <c r="C61" s="58" t="s">
        <v>236</v>
      </c>
      <c r="D61" s="58">
        <v>38</v>
      </c>
      <c r="E61" s="58">
        <v>0</v>
      </c>
      <c r="F61" s="58">
        <v>16</v>
      </c>
      <c r="G61" s="58">
        <v>0</v>
      </c>
      <c r="H61" s="58">
        <v>8</v>
      </c>
    </row>
    <row r="62" spans="2:8" x14ac:dyDescent="0.2">
      <c r="B62" s="58" t="s">
        <v>237</v>
      </c>
      <c r="C62" s="58" t="s">
        <v>238</v>
      </c>
      <c r="D62" s="58">
        <v>0</v>
      </c>
      <c r="E62" s="58">
        <v>1</v>
      </c>
      <c r="F62" s="58">
        <v>18</v>
      </c>
      <c r="G62" s="58">
        <v>1E+30</v>
      </c>
      <c r="H62" s="58">
        <v>1</v>
      </c>
    </row>
    <row r="63" spans="2:8" x14ac:dyDescent="0.2">
      <c r="B63" s="58" t="s">
        <v>239</v>
      </c>
      <c r="C63" s="58" t="s">
        <v>240</v>
      </c>
      <c r="D63" s="58">
        <v>0</v>
      </c>
      <c r="E63" s="58">
        <v>3009</v>
      </c>
      <c r="F63" s="58">
        <v>3000</v>
      </c>
      <c r="G63" s="58">
        <v>1E+30</v>
      </c>
      <c r="H63" s="58">
        <v>3009</v>
      </c>
    </row>
    <row r="64" spans="2:8" x14ac:dyDescent="0.2">
      <c r="B64" s="58" t="s">
        <v>241</v>
      </c>
      <c r="C64" s="58" t="s">
        <v>242</v>
      </c>
      <c r="D64" s="58">
        <v>0</v>
      </c>
      <c r="E64" s="58">
        <v>3006</v>
      </c>
      <c r="F64" s="58">
        <v>3000</v>
      </c>
      <c r="G64" s="58">
        <v>1E+30</v>
      </c>
      <c r="H64" s="58">
        <v>3006</v>
      </c>
    </row>
    <row r="65" spans="2:8" x14ac:dyDescent="0.2">
      <c r="B65" s="58" t="s">
        <v>243</v>
      </c>
      <c r="C65" s="58" t="s">
        <v>244</v>
      </c>
      <c r="D65" s="58">
        <v>0</v>
      </c>
      <c r="E65" s="58">
        <v>3007</v>
      </c>
      <c r="F65" s="58">
        <v>3000</v>
      </c>
      <c r="G65" s="58">
        <v>1E+30</v>
      </c>
      <c r="H65" s="58">
        <v>3007</v>
      </c>
    </row>
    <row r="66" spans="2:8" x14ac:dyDescent="0.2">
      <c r="B66" s="58" t="s">
        <v>245</v>
      </c>
      <c r="C66" s="58" t="s">
        <v>246</v>
      </c>
      <c r="D66" s="58">
        <v>0</v>
      </c>
      <c r="E66" s="58">
        <v>3010</v>
      </c>
      <c r="F66" s="58">
        <v>3000</v>
      </c>
      <c r="G66" s="58">
        <v>1E+30</v>
      </c>
      <c r="H66" s="58">
        <v>3010</v>
      </c>
    </row>
    <row r="67" spans="2:8" x14ac:dyDescent="0.2">
      <c r="B67" s="58" t="s">
        <v>247</v>
      </c>
      <c r="C67" s="58" t="s">
        <v>248</v>
      </c>
      <c r="D67" s="58">
        <v>0</v>
      </c>
      <c r="E67" s="58">
        <v>3007</v>
      </c>
      <c r="F67" s="58">
        <v>3000</v>
      </c>
      <c r="G67" s="58">
        <v>1E+30</v>
      </c>
      <c r="H67" s="58">
        <v>3007</v>
      </c>
    </row>
    <row r="68" spans="2:8" x14ac:dyDescent="0.2">
      <c r="B68" s="58" t="s">
        <v>249</v>
      </c>
      <c r="C68" s="58" t="s">
        <v>250</v>
      </c>
      <c r="D68" s="58">
        <v>0</v>
      </c>
      <c r="E68" s="58">
        <v>3013</v>
      </c>
      <c r="F68" s="58">
        <v>3000</v>
      </c>
      <c r="G68" s="58">
        <v>1E+30</v>
      </c>
      <c r="H68" s="58">
        <v>3013</v>
      </c>
    </row>
    <row r="69" spans="2:8" x14ac:dyDescent="0.2">
      <c r="B69" s="58" t="s">
        <v>251</v>
      </c>
      <c r="C69" s="58" t="s">
        <v>252</v>
      </c>
      <c r="D69" s="58">
        <v>0</v>
      </c>
      <c r="E69" s="58">
        <v>3000</v>
      </c>
      <c r="F69" s="58">
        <v>3000</v>
      </c>
      <c r="G69" s="58">
        <v>1E+30</v>
      </c>
      <c r="H69" s="58">
        <v>3000</v>
      </c>
    </row>
    <row r="70" spans="2:8" x14ac:dyDescent="0.2">
      <c r="B70" s="58" t="s">
        <v>253</v>
      </c>
      <c r="C70" s="58" t="s">
        <v>254</v>
      </c>
      <c r="D70" s="58">
        <v>0</v>
      </c>
      <c r="E70" s="58">
        <v>9</v>
      </c>
      <c r="F70" s="58">
        <v>12</v>
      </c>
      <c r="G70" s="58">
        <v>1E+30</v>
      </c>
      <c r="H70" s="58">
        <v>9</v>
      </c>
    </row>
    <row r="71" spans="2:8" x14ac:dyDescent="0.2">
      <c r="B71" s="58" t="s">
        <v>255</v>
      </c>
      <c r="C71" s="58" t="s">
        <v>256</v>
      </c>
      <c r="D71" s="58">
        <v>0</v>
      </c>
      <c r="E71" s="58">
        <v>6</v>
      </c>
      <c r="F71" s="58">
        <v>10</v>
      </c>
      <c r="G71" s="58">
        <v>1E+30</v>
      </c>
      <c r="H71" s="58">
        <v>6</v>
      </c>
    </row>
    <row r="72" spans="2:8" x14ac:dyDescent="0.2">
      <c r="B72" s="58" t="s">
        <v>257</v>
      </c>
      <c r="C72" s="58" t="s">
        <v>258</v>
      </c>
      <c r="D72" s="58">
        <v>0</v>
      </c>
      <c r="E72" s="58">
        <v>3012</v>
      </c>
      <c r="F72" s="58">
        <v>3000</v>
      </c>
      <c r="G72" s="58">
        <v>1E+30</v>
      </c>
      <c r="H72" s="58">
        <v>3012</v>
      </c>
    </row>
    <row r="73" spans="2:8" x14ac:dyDescent="0.2">
      <c r="B73" s="58" t="s">
        <v>259</v>
      </c>
      <c r="C73" s="58" t="s">
        <v>260</v>
      </c>
      <c r="D73" s="58">
        <v>0</v>
      </c>
      <c r="E73" s="58">
        <v>3009</v>
      </c>
      <c r="F73" s="58">
        <v>3000</v>
      </c>
      <c r="G73" s="58">
        <v>1E+30</v>
      </c>
      <c r="H73" s="58">
        <v>3009</v>
      </c>
    </row>
    <row r="74" spans="2:8" x14ac:dyDescent="0.2">
      <c r="B74" s="58" t="s">
        <v>261</v>
      </c>
      <c r="C74" s="58" t="s">
        <v>262</v>
      </c>
      <c r="D74" s="58">
        <v>0</v>
      </c>
      <c r="E74" s="58">
        <v>3010</v>
      </c>
      <c r="F74" s="58">
        <v>3000</v>
      </c>
      <c r="G74" s="58">
        <v>1E+30</v>
      </c>
      <c r="H74" s="58">
        <v>3010</v>
      </c>
    </row>
    <row r="75" spans="2:8" x14ac:dyDescent="0.2">
      <c r="B75" s="58" t="s">
        <v>263</v>
      </c>
      <c r="C75" s="58" t="s">
        <v>264</v>
      </c>
      <c r="D75" s="58">
        <v>0</v>
      </c>
      <c r="E75" s="58">
        <v>3013</v>
      </c>
      <c r="F75" s="58">
        <v>3000</v>
      </c>
      <c r="G75" s="58">
        <v>1E+30</v>
      </c>
      <c r="H75" s="58">
        <v>3013</v>
      </c>
    </row>
    <row r="76" spans="2:8" x14ac:dyDescent="0.2">
      <c r="B76" s="58" t="s">
        <v>265</v>
      </c>
      <c r="C76" s="58" t="s">
        <v>266</v>
      </c>
      <c r="D76" s="58">
        <v>0</v>
      </c>
      <c r="E76" s="58">
        <v>3010</v>
      </c>
      <c r="F76" s="58">
        <v>3000</v>
      </c>
      <c r="G76" s="58">
        <v>1E+30</v>
      </c>
      <c r="H76" s="58">
        <v>3010</v>
      </c>
    </row>
    <row r="77" spans="2:8" x14ac:dyDescent="0.2">
      <c r="B77" s="58" t="s">
        <v>267</v>
      </c>
      <c r="C77" s="58" t="s">
        <v>268</v>
      </c>
      <c r="D77" s="58">
        <v>0</v>
      </c>
      <c r="E77" s="58">
        <v>3016</v>
      </c>
      <c r="F77" s="58">
        <v>3000</v>
      </c>
      <c r="G77" s="58">
        <v>1E+30</v>
      </c>
      <c r="H77" s="58">
        <v>3016</v>
      </c>
    </row>
    <row r="78" spans="2:8" x14ac:dyDescent="0.2">
      <c r="B78" s="58" t="s">
        <v>269</v>
      </c>
      <c r="C78" s="58" t="s">
        <v>270</v>
      </c>
      <c r="D78" s="58">
        <v>0</v>
      </c>
      <c r="E78" s="58">
        <v>15</v>
      </c>
      <c r="F78" s="58">
        <v>12</v>
      </c>
      <c r="G78" s="58">
        <v>1E+30</v>
      </c>
      <c r="H78" s="58">
        <v>15</v>
      </c>
    </row>
    <row r="79" spans="2:8" x14ac:dyDescent="0.2">
      <c r="B79" s="58" t="s">
        <v>271</v>
      </c>
      <c r="C79" s="58" t="s">
        <v>272</v>
      </c>
      <c r="D79" s="58">
        <v>0</v>
      </c>
      <c r="E79" s="58">
        <v>3000</v>
      </c>
      <c r="F79" s="58">
        <v>3000</v>
      </c>
      <c r="G79" s="58">
        <v>1E+30</v>
      </c>
      <c r="H79" s="58">
        <v>3000</v>
      </c>
    </row>
    <row r="80" spans="2:8" x14ac:dyDescent="0.2">
      <c r="B80" s="58" t="s">
        <v>273</v>
      </c>
      <c r="C80" s="58" t="s">
        <v>274</v>
      </c>
      <c r="D80" s="58">
        <v>0</v>
      </c>
      <c r="E80" s="58">
        <v>14</v>
      </c>
      <c r="F80" s="58">
        <v>15</v>
      </c>
      <c r="G80" s="58">
        <v>1E+30</v>
      </c>
      <c r="H80" s="58">
        <v>14</v>
      </c>
    </row>
    <row r="81" spans="1:8" x14ac:dyDescent="0.2">
      <c r="B81" s="58" t="s">
        <v>275</v>
      </c>
      <c r="C81" s="58" t="s">
        <v>276</v>
      </c>
      <c r="D81" s="58">
        <v>0</v>
      </c>
      <c r="E81" s="58">
        <v>3013</v>
      </c>
      <c r="F81" s="58">
        <v>3000</v>
      </c>
      <c r="G81" s="58">
        <v>1E+30</v>
      </c>
      <c r="H81" s="58">
        <v>3013</v>
      </c>
    </row>
    <row r="82" spans="1:8" x14ac:dyDescent="0.2">
      <c r="B82" s="58" t="s">
        <v>277</v>
      </c>
      <c r="C82" s="58" t="s">
        <v>278</v>
      </c>
      <c r="D82" s="58">
        <v>0</v>
      </c>
      <c r="E82" s="58">
        <v>3010</v>
      </c>
      <c r="F82" s="58">
        <v>3000</v>
      </c>
      <c r="G82" s="58">
        <v>1E+30</v>
      </c>
      <c r="H82" s="58">
        <v>3010</v>
      </c>
    </row>
    <row r="83" spans="1:8" x14ac:dyDescent="0.2">
      <c r="B83" s="58" t="s">
        <v>279</v>
      </c>
      <c r="C83" s="58" t="s">
        <v>280</v>
      </c>
      <c r="D83" s="58">
        <v>0</v>
      </c>
      <c r="E83" s="58">
        <v>3011</v>
      </c>
      <c r="F83" s="58">
        <v>3000</v>
      </c>
      <c r="G83" s="58">
        <v>1E+30</v>
      </c>
      <c r="H83" s="58">
        <v>3011</v>
      </c>
    </row>
    <row r="84" spans="1:8" x14ac:dyDescent="0.2">
      <c r="B84" s="58" t="s">
        <v>281</v>
      </c>
      <c r="C84" s="58" t="s">
        <v>282</v>
      </c>
      <c r="D84" s="58">
        <v>0</v>
      </c>
      <c r="E84" s="58">
        <v>3014</v>
      </c>
      <c r="F84" s="58">
        <v>3000</v>
      </c>
      <c r="G84" s="58">
        <v>1E+30</v>
      </c>
      <c r="H84" s="58">
        <v>3014</v>
      </c>
    </row>
    <row r="85" spans="1:8" x14ac:dyDescent="0.2">
      <c r="B85" s="58" t="s">
        <v>283</v>
      </c>
      <c r="C85" s="58" t="s">
        <v>284</v>
      </c>
      <c r="D85" s="58">
        <v>0</v>
      </c>
      <c r="E85" s="58">
        <v>3011</v>
      </c>
      <c r="F85" s="58">
        <v>3000</v>
      </c>
      <c r="G85" s="58">
        <v>1E+30</v>
      </c>
      <c r="H85" s="58">
        <v>3011</v>
      </c>
    </row>
    <row r="86" spans="1:8" x14ac:dyDescent="0.2">
      <c r="B86" s="58" t="s">
        <v>285</v>
      </c>
      <c r="C86" s="58" t="s">
        <v>286</v>
      </c>
      <c r="D86" s="58">
        <v>0</v>
      </c>
      <c r="E86" s="58">
        <v>3017</v>
      </c>
      <c r="F86" s="58">
        <v>3000</v>
      </c>
      <c r="G86" s="58">
        <v>1E+30</v>
      </c>
      <c r="H86" s="58">
        <v>3017</v>
      </c>
    </row>
    <row r="87" spans="1:8" x14ac:dyDescent="0.2">
      <c r="B87" s="58" t="s">
        <v>287</v>
      </c>
      <c r="C87" s="58" t="s">
        <v>288</v>
      </c>
      <c r="D87" s="58">
        <v>0</v>
      </c>
      <c r="E87" s="58">
        <v>14</v>
      </c>
      <c r="F87" s="58">
        <v>10</v>
      </c>
      <c r="G87" s="58">
        <v>1E+30</v>
      </c>
      <c r="H87" s="58">
        <v>14</v>
      </c>
    </row>
    <row r="88" spans="1:8" x14ac:dyDescent="0.2">
      <c r="B88" s="58" t="s">
        <v>289</v>
      </c>
      <c r="C88" s="58" t="s">
        <v>290</v>
      </c>
      <c r="D88" s="58">
        <v>0</v>
      </c>
      <c r="E88" s="58">
        <v>16</v>
      </c>
      <c r="F88" s="58">
        <v>15</v>
      </c>
      <c r="G88" s="58">
        <v>1E+30</v>
      </c>
      <c r="H88" s="58">
        <v>16</v>
      </c>
    </row>
    <row r="89" spans="1:8" ht="17" thickBot="1" x14ac:dyDescent="0.25">
      <c r="B89" s="59" t="s">
        <v>291</v>
      </c>
      <c r="C89" s="59" t="s">
        <v>292</v>
      </c>
      <c r="D89" s="59">
        <v>0</v>
      </c>
      <c r="E89" s="59">
        <v>3000</v>
      </c>
      <c r="F89" s="59">
        <v>3000</v>
      </c>
      <c r="G89" s="59">
        <v>1E+30</v>
      </c>
      <c r="H89" s="59">
        <v>3000</v>
      </c>
    </row>
    <row r="91" spans="1:8" ht="17" thickBot="1" x14ac:dyDescent="0.25">
      <c r="A91" t="s">
        <v>52</v>
      </c>
    </row>
    <row r="92" spans="1:8" x14ac:dyDescent="0.2">
      <c r="B92" s="60"/>
      <c r="C92" s="60"/>
      <c r="D92" s="60" t="s">
        <v>43</v>
      </c>
      <c r="E92" s="60" t="s">
        <v>53</v>
      </c>
      <c r="F92" s="60" t="s">
        <v>55</v>
      </c>
      <c r="G92" s="60" t="s">
        <v>49</v>
      </c>
      <c r="H92" s="60" t="s">
        <v>49</v>
      </c>
    </row>
    <row r="93" spans="1:8" ht="17" thickBot="1" x14ac:dyDescent="0.25">
      <c r="B93" s="61" t="s">
        <v>41</v>
      </c>
      <c r="C93" s="61" t="s">
        <v>42</v>
      </c>
      <c r="D93" s="61" t="s">
        <v>44</v>
      </c>
      <c r="E93" s="61" t="s">
        <v>54</v>
      </c>
      <c r="F93" s="61" t="s">
        <v>56</v>
      </c>
      <c r="G93" s="61" t="s">
        <v>50</v>
      </c>
      <c r="H93" s="61" t="s">
        <v>51</v>
      </c>
    </row>
    <row r="94" spans="1:8" x14ac:dyDescent="0.2">
      <c r="B94" s="58" t="s">
        <v>293</v>
      </c>
      <c r="C94" s="58" t="s">
        <v>294</v>
      </c>
      <c r="D94" s="58">
        <v>65</v>
      </c>
      <c r="E94" s="58">
        <v>0</v>
      </c>
      <c r="F94" s="58">
        <v>65</v>
      </c>
      <c r="G94" s="58">
        <v>1E+30</v>
      </c>
      <c r="H94" s="58">
        <v>0</v>
      </c>
    </row>
    <row r="95" spans="1:8" x14ac:dyDescent="0.2">
      <c r="B95" s="58" t="s">
        <v>295</v>
      </c>
      <c r="C95" s="58" t="s">
        <v>296</v>
      </c>
      <c r="D95" s="58">
        <v>80</v>
      </c>
      <c r="E95" s="58">
        <v>0</v>
      </c>
      <c r="F95" s="58">
        <v>80</v>
      </c>
      <c r="G95" s="58">
        <v>1E+30</v>
      </c>
      <c r="H95" s="58">
        <v>0</v>
      </c>
    </row>
    <row r="96" spans="1:8" x14ac:dyDescent="0.2">
      <c r="B96" s="58" t="s">
        <v>297</v>
      </c>
      <c r="C96" s="58" t="s">
        <v>298</v>
      </c>
      <c r="D96" s="58">
        <v>88</v>
      </c>
      <c r="E96" s="58">
        <v>0</v>
      </c>
      <c r="F96" s="58">
        <v>105</v>
      </c>
      <c r="G96" s="58">
        <v>1E+30</v>
      </c>
      <c r="H96" s="58">
        <v>17</v>
      </c>
    </row>
    <row r="97" spans="2:8" x14ac:dyDescent="0.2">
      <c r="B97" s="58" t="s">
        <v>299</v>
      </c>
      <c r="C97" s="58" t="s">
        <v>300</v>
      </c>
      <c r="D97" s="58">
        <v>65</v>
      </c>
      <c r="E97" s="58">
        <v>-4</v>
      </c>
      <c r="F97" s="58">
        <v>65</v>
      </c>
      <c r="G97" s="58">
        <v>0</v>
      </c>
      <c r="H97" s="58">
        <v>17</v>
      </c>
    </row>
    <row r="98" spans="2:8" x14ac:dyDescent="0.2">
      <c r="B98" s="58" t="s">
        <v>301</v>
      </c>
      <c r="C98" s="58" t="s">
        <v>300</v>
      </c>
      <c r="D98" s="58">
        <v>80</v>
      </c>
      <c r="E98" s="58">
        <v>-1</v>
      </c>
      <c r="F98" s="58">
        <v>80</v>
      </c>
      <c r="G98" s="58">
        <v>0</v>
      </c>
      <c r="H98" s="58">
        <v>17</v>
      </c>
    </row>
    <row r="99" spans="2:8" x14ac:dyDescent="0.2">
      <c r="B99" s="58" t="s">
        <v>302</v>
      </c>
      <c r="C99" s="58" t="s">
        <v>300</v>
      </c>
      <c r="D99" s="58">
        <v>88</v>
      </c>
      <c r="E99" s="58">
        <v>0</v>
      </c>
      <c r="F99" s="58">
        <v>105</v>
      </c>
      <c r="G99" s="58">
        <v>1E+30</v>
      </c>
      <c r="H99" s="58">
        <v>17</v>
      </c>
    </row>
    <row r="100" spans="2:8" x14ac:dyDescent="0.2">
      <c r="B100" s="58" t="s">
        <v>303</v>
      </c>
      <c r="C100" s="58" t="s">
        <v>304</v>
      </c>
      <c r="D100" s="58">
        <v>0</v>
      </c>
      <c r="E100" s="58">
        <v>0</v>
      </c>
      <c r="F100" s="58">
        <v>65</v>
      </c>
      <c r="G100" s="58">
        <v>1E+30</v>
      </c>
      <c r="H100" s="58">
        <v>65</v>
      </c>
    </row>
    <row r="101" spans="2:8" x14ac:dyDescent="0.2">
      <c r="B101" s="58" t="s">
        <v>305</v>
      </c>
      <c r="C101" s="58" t="s">
        <v>306</v>
      </c>
      <c r="D101" s="58">
        <v>0</v>
      </c>
      <c r="E101" s="58">
        <v>0</v>
      </c>
      <c r="F101" s="58">
        <v>80</v>
      </c>
      <c r="G101" s="58">
        <v>1E+30</v>
      </c>
      <c r="H101" s="58">
        <v>80</v>
      </c>
    </row>
    <row r="102" spans="2:8" x14ac:dyDescent="0.2">
      <c r="B102" s="58" t="s">
        <v>307</v>
      </c>
      <c r="C102" s="58" t="s">
        <v>308</v>
      </c>
      <c r="D102" s="58">
        <v>0</v>
      </c>
      <c r="E102" s="58">
        <v>0</v>
      </c>
      <c r="F102" s="58">
        <v>105</v>
      </c>
      <c r="G102" s="58">
        <v>1E+30</v>
      </c>
      <c r="H102" s="58">
        <v>105</v>
      </c>
    </row>
    <row r="103" spans="2:8" x14ac:dyDescent="0.2">
      <c r="B103" s="58" t="s">
        <v>309</v>
      </c>
      <c r="C103" s="68" t="s">
        <v>310</v>
      </c>
      <c r="D103" s="58">
        <v>45</v>
      </c>
      <c r="E103" s="58">
        <v>13</v>
      </c>
      <c r="F103" s="58">
        <v>45</v>
      </c>
      <c r="G103" s="58">
        <v>17</v>
      </c>
      <c r="H103" s="58">
        <v>45</v>
      </c>
    </row>
    <row r="104" spans="2:8" x14ac:dyDescent="0.2">
      <c r="B104" s="58" t="s">
        <v>311</v>
      </c>
      <c r="C104" s="68" t="s">
        <v>310</v>
      </c>
      <c r="D104" s="58">
        <v>26</v>
      </c>
      <c r="E104" s="58">
        <v>10</v>
      </c>
      <c r="F104" s="58">
        <v>26</v>
      </c>
      <c r="G104" s="58">
        <v>17</v>
      </c>
      <c r="H104" s="58">
        <v>46</v>
      </c>
    </row>
    <row r="105" spans="2:8" x14ac:dyDescent="0.2">
      <c r="B105" s="58" t="s">
        <v>312</v>
      </c>
      <c r="C105" s="68" t="s">
        <v>310</v>
      </c>
      <c r="D105" s="58">
        <v>42</v>
      </c>
      <c r="E105" s="58">
        <v>11</v>
      </c>
      <c r="F105" s="58">
        <v>42</v>
      </c>
      <c r="G105" s="58">
        <v>17</v>
      </c>
      <c r="H105" s="58">
        <v>42</v>
      </c>
    </row>
    <row r="106" spans="2:8" x14ac:dyDescent="0.2">
      <c r="B106" s="58" t="s">
        <v>313</v>
      </c>
      <c r="C106" s="68" t="s">
        <v>310</v>
      </c>
      <c r="D106" s="58">
        <v>53</v>
      </c>
      <c r="E106" s="58">
        <v>14</v>
      </c>
      <c r="F106" s="58">
        <v>53</v>
      </c>
      <c r="G106" s="58">
        <v>17</v>
      </c>
      <c r="H106" s="58">
        <v>17</v>
      </c>
    </row>
    <row r="107" spans="2:8" x14ac:dyDescent="0.2">
      <c r="B107" s="58" t="s">
        <v>314</v>
      </c>
      <c r="C107" s="68" t="s">
        <v>310</v>
      </c>
      <c r="D107" s="58">
        <v>29</v>
      </c>
      <c r="E107" s="58">
        <v>11</v>
      </c>
      <c r="F107" s="58">
        <v>29</v>
      </c>
      <c r="G107" s="58">
        <v>17</v>
      </c>
      <c r="H107" s="58">
        <v>17</v>
      </c>
    </row>
    <row r="108" spans="2:8" ht="17" thickBot="1" x14ac:dyDescent="0.25">
      <c r="B108" s="59" t="s">
        <v>315</v>
      </c>
      <c r="C108" s="69" t="s">
        <v>310</v>
      </c>
      <c r="D108" s="59">
        <v>38</v>
      </c>
      <c r="E108" s="59">
        <v>17</v>
      </c>
      <c r="F108" s="59">
        <v>38</v>
      </c>
      <c r="G108" s="59">
        <v>17</v>
      </c>
      <c r="H108" s="5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955-5971-8D43-80B3-20772FB23B6B}">
  <dimension ref="B2:R44"/>
  <sheetViews>
    <sheetView zoomScale="72" workbookViewId="0">
      <selection activeCell="B2" sqref="B2"/>
    </sheetView>
  </sheetViews>
  <sheetFormatPr baseColWidth="10" defaultRowHeight="16" x14ac:dyDescent="0.2"/>
  <cols>
    <col min="2" max="2" width="26" bestFit="1" customWidth="1"/>
    <col min="3" max="3" width="17.1640625" bestFit="1" customWidth="1"/>
    <col min="4" max="4" width="36.6640625" bestFit="1" customWidth="1"/>
    <col min="5" max="5" width="18.83203125" bestFit="1" customWidth="1"/>
    <col min="6" max="6" width="17.1640625" bestFit="1" customWidth="1"/>
    <col min="7" max="8" width="12.33203125" bestFit="1" customWidth="1"/>
    <col min="9" max="9" width="13.6640625" bestFit="1" customWidth="1"/>
    <col min="10" max="10" width="15.83203125" bestFit="1" customWidth="1"/>
    <col min="11" max="11" width="12" bestFit="1" customWidth="1"/>
    <col min="12" max="12" width="11.1640625" bestFit="1" customWidth="1"/>
    <col min="16" max="16" width="18.83203125" bestFit="1" customWidth="1"/>
  </cols>
  <sheetData>
    <row r="2" spans="2:12" ht="21" x14ac:dyDescent="0.25">
      <c r="B2" s="97" t="s">
        <v>321</v>
      </c>
    </row>
    <row r="5" spans="2:12" ht="16" customHeight="1" x14ac:dyDescent="0.2">
      <c r="B5" s="70"/>
      <c r="C5" s="71" t="s">
        <v>46</v>
      </c>
      <c r="D5" s="72" t="s">
        <v>319</v>
      </c>
      <c r="E5" s="72"/>
      <c r="F5" s="72"/>
      <c r="G5" s="72"/>
      <c r="H5" s="72"/>
      <c r="I5" s="72"/>
      <c r="J5" s="72"/>
      <c r="K5" s="72"/>
      <c r="L5" s="72"/>
    </row>
    <row r="6" spans="2:12" ht="19" x14ac:dyDescent="0.2">
      <c r="B6" s="70"/>
      <c r="C6" s="73"/>
      <c r="D6" s="71" t="s">
        <v>114</v>
      </c>
      <c r="E6" s="71" t="s">
        <v>115</v>
      </c>
      <c r="F6" s="71" t="s">
        <v>116</v>
      </c>
      <c r="G6" s="71" t="s">
        <v>117</v>
      </c>
      <c r="H6" s="71" t="s">
        <v>118</v>
      </c>
      <c r="I6" s="71" t="s">
        <v>119</v>
      </c>
      <c r="J6" s="71" t="s">
        <v>120</v>
      </c>
      <c r="K6" s="71" t="s">
        <v>121</v>
      </c>
      <c r="L6" s="71" t="s">
        <v>122</v>
      </c>
    </row>
    <row r="7" spans="2:12" ht="19" x14ac:dyDescent="0.2">
      <c r="B7" s="70"/>
      <c r="C7" s="71" t="s">
        <v>114</v>
      </c>
      <c r="D7" s="74">
        <v>3000</v>
      </c>
      <c r="E7" s="74">
        <v>3</v>
      </c>
      <c r="F7" s="74">
        <v>4</v>
      </c>
      <c r="G7" s="74">
        <v>9</v>
      </c>
      <c r="H7" s="74">
        <v>5</v>
      </c>
      <c r="I7" s="74">
        <v>4</v>
      </c>
      <c r="J7" s="74">
        <v>12</v>
      </c>
      <c r="K7" s="74">
        <v>15</v>
      </c>
      <c r="L7" s="74">
        <v>17</v>
      </c>
    </row>
    <row r="8" spans="2:12" ht="19" x14ac:dyDescent="0.2">
      <c r="B8" s="70"/>
      <c r="C8" s="71" t="s">
        <v>115</v>
      </c>
      <c r="D8" s="74">
        <v>6</v>
      </c>
      <c r="E8" s="74">
        <v>3000</v>
      </c>
      <c r="F8" s="74">
        <v>7</v>
      </c>
      <c r="G8" s="74">
        <v>6</v>
      </c>
      <c r="H8" s="74">
        <v>9</v>
      </c>
      <c r="I8" s="74">
        <v>4</v>
      </c>
      <c r="J8" s="74">
        <v>14</v>
      </c>
      <c r="K8" s="74">
        <v>9</v>
      </c>
      <c r="L8" s="74">
        <v>10</v>
      </c>
    </row>
    <row r="9" spans="2:12" ht="19" x14ac:dyDescent="0.2">
      <c r="B9" s="70"/>
      <c r="C9" s="71" t="s">
        <v>116</v>
      </c>
      <c r="D9" s="74">
        <v>5</v>
      </c>
      <c r="E9" s="74">
        <v>7</v>
      </c>
      <c r="F9" s="74">
        <v>3000</v>
      </c>
      <c r="G9" s="74">
        <v>3</v>
      </c>
      <c r="H9" s="74">
        <v>4</v>
      </c>
      <c r="I9" s="74">
        <v>9</v>
      </c>
      <c r="J9" s="74">
        <v>13</v>
      </c>
      <c r="K9" s="74">
        <v>20</v>
      </c>
      <c r="L9" s="74">
        <v>11</v>
      </c>
    </row>
    <row r="10" spans="2:12" ht="19" x14ac:dyDescent="0.2">
      <c r="B10" s="70"/>
      <c r="C10" s="71" t="s">
        <v>117</v>
      </c>
      <c r="D10" s="74">
        <v>5</v>
      </c>
      <c r="E10" s="74">
        <v>4</v>
      </c>
      <c r="F10" s="74">
        <v>3</v>
      </c>
      <c r="G10" s="74">
        <v>3000</v>
      </c>
      <c r="H10" s="74">
        <v>3</v>
      </c>
      <c r="I10" s="74">
        <v>11</v>
      </c>
      <c r="J10" s="74">
        <v>17</v>
      </c>
      <c r="K10" s="74">
        <v>16</v>
      </c>
      <c r="L10" s="74">
        <v>19</v>
      </c>
    </row>
    <row r="11" spans="2:12" ht="19" x14ac:dyDescent="0.2">
      <c r="B11" s="70"/>
      <c r="C11" s="71" t="s">
        <v>118</v>
      </c>
      <c r="D11" s="74">
        <v>5</v>
      </c>
      <c r="E11" s="74">
        <v>9</v>
      </c>
      <c r="F11" s="74">
        <v>5</v>
      </c>
      <c r="G11" s="74">
        <v>3</v>
      </c>
      <c r="H11" s="74">
        <v>3000</v>
      </c>
      <c r="I11" s="74">
        <v>14</v>
      </c>
      <c r="J11" s="74">
        <v>7</v>
      </c>
      <c r="K11" s="74">
        <v>14</v>
      </c>
      <c r="L11" s="74">
        <v>12</v>
      </c>
    </row>
    <row r="12" spans="2:12" ht="19" x14ac:dyDescent="0.2">
      <c r="B12" s="70"/>
      <c r="C12" s="71" t="s">
        <v>119</v>
      </c>
      <c r="D12" s="74">
        <v>4</v>
      </c>
      <c r="E12" s="74">
        <v>7</v>
      </c>
      <c r="F12" s="74">
        <v>11</v>
      </c>
      <c r="G12" s="74">
        <v>12</v>
      </c>
      <c r="H12" s="74">
        <v>8</v>
      </c>
      <c r="I12" s="74">
        <v>3000</v>
      </c>
      <c r="J12" s="74">
        <v>22</v>
      </c>
      <c r="K12" s="74">
        <v>16</v>
      </c>
      <c r="L12" s="74">
        <v>18</v>
      </c>
    </row>
    <row r="13" spans="2:12" ht="19" x14ac:dyDescent="0.2">
      <c r="B13" s="70"/>
      <c r="C13" s="71" t="s">
        <v>120</v>
      </c>
      <c r="D13" s="74">
        <v>3000</v>
      </c>
      <c r="E13" s="74">
        <v>3000</v>
      </c>
      <c r="F13" s="74">
        <v>3000</v>
      </c>
      <c r="G13" s="74">
        <v>3000</v>
      </c>
      <c r="H13" s="74">
        <v>3000</v>
      </c>
      <c r="I13" s="74">
        <v>3000</v>
      </c>
      <c r="J13" s="74">
        <v>3000</v>
      </c>
      <c r="K13" s="74">
        <v>12</v>
      </c>
      <c r="L13" s="74">
        <v>10</v>
      </c>
    </row>
    <row r="14" spans="2:12" ht="19" x14ac:dyDescent="0.2">
      <c r="B14" s="70"/>
      <c r="C14" s="71" t="s">
        <v>121</v>
      </c>
      <c r="D14" s="74">
        <v>3000</v>
      </c>
      <c r="E14" s="74">
        <v>3000</v>
      </c>
      <c r="F14" s="74">
        <v>3000</v>
      </c>
      <c r="G14" s="74">
        <v>3000</v>
      </c>
      <c r="H14" s="74">
        <v>3000</v>
      </c>
      <c r="I14" s="74">
        <v>3000</v>
      </c>
      <c r="J14" s="74">
        <v>12</v>
      </c>
      <c r="K14" s="74">
        <v>3000</v>
      </c>
      <c r="L14" s="74">
        <v>15</v>
      </c>
    </row>
    <row r="15" spans="2:12" ht="19" x14ac:dyDescent="0.2">
      <c r="B15" s="70"/>
      <c r="C15" s="71" t="s">
        <v>122</v>
      </c>
      <c r="D15" s="74">
        <v>3000</v>
      </c>
      <c r="E15" s="74">
        <v>3000</v>
      </c>
      <c r="F15" s="74">
        <v>3000</v>
      </c>
      <c r="G15" s="74">
        <v>3000</v>
      </c>
      <c r="H15" s="74">
        <v>3000</v>
      </c>
      <c r="I15" s="74">
        <v>3000</v>
      </c>
      <c r="J15" s="74">
        <v>10</v>
      </c>
      <c r="K15" s="74">
        <v>15</v>
      </c>
      <c r="L15" s="74">
        <v>3000</v>
      </c>
    </row>
    <row r="21" spans="2:18" x14ac:dyDescent="0.2"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</row>
    <row r="22" spans="2:18" x14ac:dyDescent="0.2">
      <c r="B22" s="75"/>
      <c r="E22" s="76"/>
      <c r="F22" s="76"/>
      <c r="G22" s="76"/>
      <c r="H22" s="76"/>
      <c r="I22" s="76"/>
      <c r="J22" s="76"/>
      <c r="K22" s="75"/>
      <c r="L22" s="75"/>
      <c r="M22" s="75"/>
      <c r="N22" s="75"/>
      <c r="O22" s="75"/>
      <c r="P22" s="75"/>
      <c r="Q22" s="75"/>
      <c r="R22" s="75"/>
    </row>
    <row r="23" spans="2:18" x14ac:dyDescent="0.2">
      <c r="B23" s="75"/>
      <c r="D23" s="38"/>
      <c r="E23" s="80" t="s">
        <v>319</v>
      </c>
      <c r="F23" s="80"/>
      <c r="G23" s="80"/>
      <c r="H23" s="80"/>
      <c r="I23" s="80"/>
      <c r="J23" s="80"/>
      <c r="K23" s="80"/>
      <c r="L23" s="80"/>
      <c r="M23" s="80"/>
      <c r="N23" s="81"/>
      <c r="O23" s="81"/>
      <c r="P23" s="81"/>
      <c r="Q23" s="81"/>
      <c r="R23" s="75"/>
    </row>
    <row r="24" spans="2:18" ht="80" x14ac:dyDescent="0.2">
      <c r="B24" s="75"/>
      <c r="D24" s="85" t="s">
        <v>320</v>
      </c>
      <c r="E24" s="86" t="s">
        <v>114</v>
      </c>
      <c r="F24" s="86" t="s">
        <v>115</v>
      </c>
      <c r="G24" s="86" t="s">
        <v>116</v>
      </c>
      <c r="H24" s="86" t="s">
        <v>117</v>
      </c>
      <c r="I24" s="86" t="s">
        <v>118</v>
      </c>
      <c r="J24" s="86" t="s">
        <v>119</v>
      </c>
      <c r="K24" s="86" t="s">
        <v>120</v>
      </c>
      <c r="L24" s="86" t="s">
        <v>121</v>
      </c>
      <c r="M24" s="86" t="s">
        <v>122</v>
      </c>
      <c r="N24" s="86" t="s">
        <v>123</v>
      </c>
      <c r="O24" s="87"/>
      <c r="P24" s="86" t="s">
        <v>124</v>
      </c>
      <c r="Q24" s="86" t="s">
        <v>125</v>
      </c>
      <c r="R24" s="75"/>
    </row>
    <row r="25" spans="2:18" ht="20" x14ac:dyDescent="0.2">
      <c r="B25" s="75"/>
      <c r="C25" s="78"/>
      <c r="D25" s="86" t="s">
        <v>114</v>
      </c>
      <c r="E25" s="83">
        <v>0</v>
      </c>
      <c r="F25" s="83">
        <v>45</v>
      </c>
      <c r="G25" s="83">
        <v>0</v>
      </c>
      <c r="H25" s="83">
        <v>0</v>
      </c>
      <c r="I25" s="83">
        <v>0</v>
      </c>
      <c r="J25" s="83">
        <v>0</v>
      </c>
      <c r="K25" s="84">
        <v>0</v>
      </c>
      <c r="L25" s="84">
        <v>0</v>
      </c>
      <c r="M25" s="84">
        <v>0</v>
      </c>
      <c r="N25" s="89">
        <f>SUM(E25:M25)</f>
        <v>45</v>
      </c>
      <c r="O25" s="91" t="s">
        <v>36</v>
      </c>
      <c r="P25" s="90">
        <v>45</v>
      </c>
      <c r="Q25" s="93">
        <f>N25-E34</f>
        <v>45</v>
      </c>
      <c r="R25" s="75"/>
    </row>
    <row r="26" spans="2:18" ht="40" x14ac:dyDescent="0.2">
      <c r="B26" s="75"/>
      <c r="C26" s="78"/>
      <c r="D26" s="86" t="s">
        <v>115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4">
        <v>0</v>
      </c>
      <c r="L26" s="84">
        <v>42</v>
      </c>
      <c r="M26" s="84">
        <v>46</v>
      </c>
      <c r="N26" s="89">
        <f>SUM(E26:M26)</f>
        <v>88</v>
      </c>
      <c r="O26" s="91" t="s">
        <v>36</v>
      </c>
      <c r="P26" s="90">
        <v>26</v>
      </c>
      <c r="Q26" s="93">
        <f>N26-F34</f>
        <v>26</v>
      </c>
      <c r="R26" s="75"/>
    </row>
    <row r="27" spans="2:18" ht="40" x14ac:dyDescent="0.2">
      <c r="B27" s="75"/>
      <c r="C27" s="78"/>
      <c r="D27" s="86" t="s">
        <v>116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4">
        <v>0</v>
      </c>
      <c r="L27" s="84">
        <v>0</v>
      </c>
      <c r="M27" s="84">
        <v>42</v>
      </c>
      <c r="N27" s="89">
        <f>SUM(E27:M27)</f>
        <v>42</v>
      </c>
      <c r="O27" s="91" t="s">
        <v>36</v>
      </c>
      <c r="P27" s="90">
        <v>42</v>
      </c>
      <c r="Q27" s="93">
        <f>N27-G34</f>
        <v>42</v>
      </c>
      <c r="R27" s="75"/>
    </row>
    <row r="28" spans="2:18" ht="40" x14ac:dyDescent="0.2">
      <c r="B28" s="75"/>
      <c r="C28" s="78"/>
      <c r="D28" s="86" t="s">
        <v>117</v>
      </c>
      <c r="E28" s="83">
        <v>0</v>
      </c>
      <c r="F28" s="83">
        <v>17</v>
      </c>
      <c r="G28" s="83">
        <v>0</v>
      </c>
      <c r="H28" s="83">
        <v>0</v>
      </c>
      <c r="I28" s="83">
        <v>36</v>
      </c>
      <c r="J28" s="83">
        <v>0</v>
      </c>
      <c r="K28" s="84">
        <v>0</v>
      </c>
      <c r="L28" s="84">
        <v>0</v>
      </c>
      <c r="M28" s="84">
        <v>0</v>
      </c>
      <c r="N28" s="89">
        <f>SUM(E28:M28)</f>
        <v>53</v>
      </c>
      <c r="O28" s="91" t="s">
        <v>36</v>
      </c>
      <c r="P28" s="90">
        <v>53</v>
      </c>
      <c r="Q28" s="93">
        <f>N28-H34</f>
        <v>53</v>
      </c>
      <c r="R28" s="75"/>
    </row>
    <row r="29" spans="2:18" ht="40" x14ac:dyDescent="0.2">
      <c r="B29" s="75"/>
      <c r="C29" s="78"/>
      <c r="D29" s="86" t="s">
        <v>118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4">
        <v>65</v>
      </c>
      <c r="L29" s="84">
        <v>0</v>
      </c>
      <c r="M29" s="84">
        <v>0</v>
      </c>
      <c r="N29" s="89">
        <f t="shared" ref="N29:N33" si="0">SUM(E29:M29)</f>
        <v>65</v>
      </c>
      <c r="O29" s="91" t="s">
        <v>36</v>
      </c>
      <c r="P29" s="90">
        <v>29</v>
      </c>
      <c r="Q29" s="93">
        <f>N29-I34</f>
        <v>29</v>
      </c>
      <c r="R29" s="75"/>
    </row>
    <row r="30" spans="2:18" ht="40" x14ac:dyDescent="0.2">
      <c r="B30" s="75"/>
      <c r="C30" s="78"/>
      <c r="D30" s="86" t="s">
        <v>119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4">
        <v>0</v>
      </c>
      <c r="L30" s="84">
        <v>38</v>
      </c>
      <c r="M30" s="84">
        <v>0</v>
      </c>
      <c r="N30" s="89">
        <f t="shared" si="0"/>
        <v>38</v>
      </c>
      <c r="O30" s="91" t="s">
        <v>36</v>
      </c>
      <c r="P30" s="90">
        <v>38</v>
      </c>
      <c r="Q30" s="93">
        <f>N30-J34</f>
        <v>38</v>
      </c>
      <c r="R30" s="75"/>
    </row>
    <row r="31" spans="2:18" ht="40" x14ac:dyDescent="0.2">
      <c r="B31" s="75"/>
      <c r="C31" s="78"/>
      <c r="D31" s="86" t="s">
        <v>120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9">
        <f t="shared" si="0"/>
        <v>0</v>
      </c>
      <c r="O31" s="91" t="s">
        <v>126</v>
      </c>
      <c r="P31" s="91">
        <v>65</v>
      </c>
      <c r="Q31" s="78"/>
      <c r="R31" s="75"/>
    </row>
    <row r="32" spans="2:18" ht="40" x14ac:dyDescent="0.2">
      <c r="B32" s="75"/>
      <c r="C32" s="78"/>
      <c r="D32" s="86" t="s">
        <v>121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9">
        <f t="shared" si="0"/>
        <v>0</v>
      </c>
      <c r="O32" s="91" t="s">
        <v>126</v>
      </c>
      <c r="P32" s="91">
        <v>80</v>
      </c>
      <c r="Q32" s="78"/>
      <c r="R32" s="75"/>
    </row>
    <row r="33" spans="2:18" ht="26" customHeight="1" x14ac:dyDescent="0.2">
      <c r="B33" s="75"/>
      <c r="C33" s="78"/>
      <c r="D33" s="71" t="s">
        <v>122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9">
        <f t="shared" si="0"/>
        <v>0</v>
      </c>
      <c r="O33" s="91" t="s">
        <v>126</v>
      </c>
      <c r="P33" s="91">
        <v>105</v>
      </c>
      <c r="Q33" s="78"/>
      <c r="R33" s="75"/>
    </row>
    <row r="34" spans="2:18" ht="19" x14ac:dyDescent="0.2">
      <c r="B34" s="75"/>
      <c r="C34" s="75"/>
      <c r="D34" s="71" t="s">
        <v>127</v>
      </c>
      <c r="E34" s="88">
        <f>SUM(E25:E33)</f>
        <v>0</v>
      </c>
      <c r="F34" s="88">
        <f>SUM(F25:F33)</f>
        <v>62</v>
      </c>
      <c r="G34" s="88">
        <f>SUM(G25:G33)</f>
        <v>0</v>
      </c>
      <c r="H34" s="88">
        <f>SUM(H25:H33)</f>
        <v>0</v>
      </c>
      <c r="I34" s="88">
        <f>SUM(I25:I33)</f>
        <v>36</v>
      </c>
      <c r="J34" s="88">
        <f>SUM(J25:J33)</f>
        <v>0</v>
      </c>
      <c r="K34" s="88">
        <f>SUM(K25:K33)</f>
        <v>65</v>
      </c>
      <c r="L34" s="88">
        <f>SUM(L25:L33)</f>
        <v>80</v>
      </c>
      <c r="M34" s="88">
        <f>SUM(M25:M33)</f>
        <v>88</v>
      </c>
      <c r="N34" s="70"/>
      <c r="O34" s="70"/>
      <c r="P34" s="70"/>
      <c r="Q34" s="79"/>
      <c r="R34" s="75"/>
    </row>
    <row r="35" spans="2:18" ht="19" x14ac:dyDescent="0.2">
      <c r="B35" s="75"/>
      <c r="C35" s="75"/>
      <c r="D35" s="71"/>
      <c r="E35" s="91" t="s">
        <v>36</v>
      </c>
      <c r="F35" s="91" t="s">
        <v>36</v>
      </c>
      <c r="G35" s="91" t="s">
        <v>36</v>
      </c>
      <c r="H35" s="91" t="s">
        <v>36</v>
      </c>
      <c r="I35" s="91" t="s">
        <v>36</v>
      </c>
      <c r="J35" s="91" t="s">
        <v>36</v>
      </c>
      <c r="K35" s="91" t="s">
        <v>126</v>
      </c>
      <c r="L35" s="91" t="s">
        <v>126</v>
      </c>
      <c r="M35" s="91" t="s">
        <v>126</v>
      </c>
      <c r="N35" s="70"/>
      <c r="O35" s="70"/>
      <c r="P35" s="70"/>
      <c r="Q35" s="79"/>
      <c r="R35" s="75"/>
    </row>
    <row r="36" spans="2:18" ht="19" x14ac:dyDescent="0.2">
      <c r="B36" s="75"/>
      <c r="C36" s="75"/>
      <c r="D36" s="71" t="s">
        <v>128</v>
      </c>
      <c r="E36" s="90">
        <v>45</v>
      </c>
      <c r="F36" s="90">
        <v>26</v>
      </c>
      <c r="G36" s="90">
        <v>42</v>
      </c>
      <c r="H36" s="90">
        <v>53</v>
      </c>
      <c r="I36" s="90">
        <v>29</v>
      </c>
      <c r="J36" s="90">
        <v>38</v>
      </c>
      <c r="K36" s="91">
        <v>65</v>
      </c>
      <c r="L36" s="91">
        <v>80</v>
      </c>
      <c r="M36" s="91">
        <v>105</v>
      </c>
      <c r="N36" s="70"/>
      <c r="O36" s="70"/>
      <c r="P36" s="79"/>
      <c r="Q36" s="70"/>
      <c r="R36" s="75"/>
    </row>
    <row r="37" spans="2:18" ht="19" x14ac:dyDescent="0.2">
      <c r="B37" s="75"/>
      <c r="C37" s="75"/>
      <c r="D37" s="71" t="s">
        <v>125</v>
      </c>
      <c r="E37" s="81"/>
      <c r="F37" s="81"/>
      <c r="G37" s="81"/>
      <c r="H37" s="81"/>
      <c r="I37" s="81"/>
      <c r="J37" s="81"/>
      <c r="K37" s="92">
        <f>K34-N31</f>
        <v>65</v>
      </c>
      <c r="L37" s="92">
        <f>L34-N32</f>
        <v>80</v>
      </c>
      <c r="M37" s="92">
        <f>M34-N33</f>
        <v>88</v>
      </c>
      <c r="N37" s="79"/>
      <c r="O37" s="79"/>
      <c r="P37" s="79"/>
      <c r="Q37" s="79"/>
      <c r="R37" s="75"/>
    </row>
    <row r="38" spans="2:18" x14ac:dyDescent="0.2"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</row>
    <row r="39" spans="2:18" x14ac:dyDescent="0.2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2:18" x14ac:dyDescent="0.2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</row>
    <row r="42" spans="2:18" x14ac:dyDescent="0.2">
      <c r="E42" s="94" t="s">
        <v>316</v>
      </c>
      <c r="F42" s="95">
        <f>SUMPRODUCT(D7:L15,E25:M33)</f>
        <v>2674</v>
      </c>
    </row>
    <row r="43" spans="2:18" ht="34" x14ac:dyDescent="0.2">
      <c r="E43" s="96" t="s">
        <v>317</v>
      </c>
      <c r="F43" s="94">
        <f>SUM(P25:P30)</f>
        <v>233</v>
      </c>
    </row>
    <row r="44" spans="2:18" ht="34" x14ac:dyDescent="0.2">
      <c r="E44" s="96" t="s">
        <v>318</v>
      </c>
      <c r="F44" s="94">
        <f>SUM(K36:M36)</f>
        <v>250</v>
      </c>
    </row>
  </sheetData>
  <mergeCells count="2">
    <mergeCell ref="D5:L5"/>
    <mergeCell ref="E23:M23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EEBE-0889-DE4E-A9F9-D319EE283DD3}">
  <dimension ref="B2:N26"/>
  <sheetViews>
    <sheetView workbookViewId="0">
      <selection activeCell="N26" sqref="N26"/>
    </sheetView>
  </sheetViews>
  <sheetFormatPr baseColWidth="10" defaultRowHeight="16" x14ac:dyDescent="0.2"/>
  <cols>
    <col min="2" max="2" width="14.83203125" bestFit="1" customWidth="1"/>
    <col min="3" max="3" width="23" bestFit="1" customWidth="1"/>
    <col min="4" max="4" width="10.5" bestFit="1" customWidth="1"/>
    <col min="7" max="7" width="25.5" bestFit="1" customWidth="1"/>
    <col min="10" max="10" width="12.5" bestFit="1" customWidth="1"/>
  </cols>
  <sheetData>
    <row r="2" spans="2:14" ht="24" x14ac:dyDescent="0.3">
      <c r="C2" s="64" t="s">
        <v>111</v>
      </c>
    </row>
    <row r="5" spans="2:14" ht="19" x14ac:dyDescent="0.2">
      <c r="B5" s="36"/>
      <c r="C5" s="37" t="s">
        <v>0</v>
      </c>
      <c r="D5" s="37"/>
      <c r="E5" s="37"/>
      <c r="F5" s="38"/>
    </row>
    <row r="6" spans="2:14" ht="60" x14ac:dyDescent="0.2">
      <c r="B6" s="39" t="s">
        <v>1</v>
      </c>
      <c r="C6" s="40" t="s">
        <v>2</v>
      </c>
      <c r="D6" s="40" t="s">
        <v>3</v>
      </c>
      <c r="E6" s="40" t="s">
        <v>4</v>
      </c>
      <c r="F6" s="41" t="s">
        <v>11</v>
      </c>
      <c r="J6" s="56" t="s">
        <v>32</v>
      </c>
      <c r="K6" s="56" t="s">
        <v>33</v>
      </c>
      <c r="L6" s="56"/>
      <c r="M6" s="56" t="s">
        <v>34</v>
      </c>
    </row>
    <row r="7" spans="2:14" ht="20" x14ac:dyDescent="0.2">
      <c r="B7" s="36" t="s">
        <v>5</v>
      </c>
      <c r="C7" s="43">
        <v>12</v>
      </c>
      <c r="D7" s="43">
        <v>15</v>
      </c>
      <c r="E7" s="43">
        <v>17</v>
      </c>
      <c r="F7" s="42">
        <v>45</v>
      </c>
      <c r="J7" s="52" t="s">
        <v>5</v>
      </c>
      <c r="K7" s="66">
        <f>SUM(C20:E20)</f>
        <v>45</v>
      </c>
      <c r="L7" s="56" t="s">
        <v>36</v>
      </c>
      <c r="M7" s="56">
        <v>45</v>
      </c>
    </row>
    <row r="8" spans="2:14" ht="20" x14ac:dyDescent="0.2">
      <c r="B8" s="36" t="s">
        <v>6</v>
      </c>
      <c r="C8" s="43">
        <v>14</v>
      </c>
      <c r="D8" s="43">
        <v>9</v>
      </c>
      <c r="E8" s="43">
        <v>10</v>
      </c>
      <c r="F8" s="42">
        <v>26</v>
      </c>
      <c r="J8" s="52" t="s">
        <v>6</v>
      </c>
      <c r="K8" s="66">
        <f>SUM(C21:E21)</f>
        <v>26</v>
      </c>
      <c r="L8" s="56" t="s">
        <v>36</v>
      </c>
      <c r="M8" s="56">
        <v>26</v>
      </c>
    </row>
    <row r="9" spans="2:14" ht="20" x14ac:dyDescent="0.2">
      <c r="B9" s="36" t="s">
        <v>7</v>
      </c>
      <c r="C9" s="43">
        <v>13</v>
      </c>
      <c r="D9" s="43">
        <v>20</v>
      </c>
      <c r="E9" s="43">
        <v>11</v>
      </c>
      <c r="F9" s="42">
        <v>42</v>
      </c>
      <c r="J9" s="52" t="s">
        <v>7</v>
      </c>
      <c r="K9" s="66">
        <f>SUM(C22:E22)</f>
        <v>42</v>
      </c>
      <c r="L9" s="56" t="s">
        <v>36</v>
      </c>
      <c r="M9" s="56">
        <v>42</v>
      </c>
    </row>
    <row r="10" spans="2:14" ht="20" x14ac:dyDescent="0.2">
      <c r="B10" s="36" t="s">
        <v>8</v>
      </c>
      <c r="C10" s="43">
        <v>17</v>
      </c>
      <c r="D10" s="43">
        <v>16</v>
      </c>
      <c r="E10" s="43">
        <v>19</v>
      </c>
      <c r="F10" s="42">
        <v>53</v>
      </c>
      <c r="J10" s="52" t="s">
        <v>8</v>
      </c>
      <c r="K10" s="66">
        <f>SUM(C23:E23)</f>
        <v>53</v>
      </c>
      <c r="L10" s="56" t="s">
        <v>36</v>
      </c>
      <c r="M10" s="56">
        <v>53</v>
      </c>
    </row>
    <row r="11" spans="2:14" ht="20" x14ac:dyDescent="0.2">
      <c r="B11" s="36" t="s">
        <v>9</v>
      </c>
      <c r="C11" s="43">
        <v>7</v>
      </c>
      <c r="D11" s="43">
        <v>14</v>
      </c>
      <c r="E11" s="43">
        <v>12</v>
      </c>
      <c r="F11" s="42">
        <v>29</v>
      </c>
      <c r="J11" s="52" t="s">
        <v>9</v>
      </c>
      <c r="K11" s="66">
        <f>SUM(C24:E24)</f>
        <v>29</v>
      </c>
      <c r="L11" s="56" t="s">
        <v>36</v>
      </c>
      <c r="M11" s="56">
        <v>29</v>
      </c>
    </row>
    <row r="12" spans="2:14" ht="20" x14ac:dyDescent="0.2">
      <c r="B12" s="36" t="s">
        <v>10</v>
      </c>
      <c r="C12" s="43">
        <v>22</v>
      </c>
      <c r="D12" s="43">
        <v>16</v>
      </c>
      <c r="E12" s="43">
        <v>18</v>
      </c>
      <c r="F12" s="42">
        <v>38</v>
      </c>
      <c r="J12" s="52" t="s">
        <v>10</v>
      </c>
      <c r="K12" s="66">
        <f>SUM(C25:E25)</f>
        <v>38</v>
      </c>
      <c r="L12" s="56" t="s">
        <v>36</v>
      </c>
      <c r="M12" s="56">
        <v>38</v>
      </c>
      <c r="N12" s="47"/>
    </row>
    <row r="13" spans="2:14" ht="19" x14ac:dyDescent="0.2">
      <c r="B13" s="48" t="s">
        <v>30</v>
      </c>
      <c r="C13" s="49">
        <v>65</v>
      </c>
      <c r="D13" s="50">
        <v>80</v>
      </c>
      <c r="E13" s="50">
        <v>105</v>
      </c>
      <c r="F13" s="38"/>
      <c r="J13" s="55" t="s">
        <v>2</v>
      </c>
      <c r="K13" s="66">
        <f>SUM(C20:C25)</f>
        <v>65</v>
      </c>
      <c r="L13" s="56" t="s">
        <v>35</v>
      </c>
      <c r="M13" s="56">
        <v>65</v>
      </c>
    </row>
    <row r="14" spans="2:14" ht="19" x14ac:dyDescent="0.2">
      <c r="J14" s="55" t="s">
        <v>3</v>
      </c>
      <c r="K14" s="66">
        <f>SUM(D20:D25)</f>
        <v>80</v>
      </c>
      <c r="L14" s="56" t="s">
        <v>35</v>
      </c>
      <c r="M14" s="56">
        <v>80</v>
      </c>
    </row>
    <row r="15" spans="2:14" ht="19" x14ac:dyDescent="0.2">
      <c r="J15" s="55" t="s">
        <v>4</v>
      </c>
      <c r="K15" s="66">
        <f>SUM(E20:E25)</f>
        <v>88</v>
      </c>
      <c r="L15" s="56" t="s">
        <v>35</v>
      </c>
      <c r="M15" s="56">
        <v>105</v>
      </c>
    </row>
    <row r="16" spans="2:14" ht="19" x14ac:dyDescent="0.2">
      <c r="J16" s="54"/>
    </row>
    <row r="17" spans="2:10" ht="17" thickBot="1" x14ac:dyDescent="0.25"/>
    <row r="18" spans="2:10" ht="20" thickBot="1" x14ac:dyDescent="0.25">
      <c r="B18" s="1"/>
      <c r="C18" s="24" t="s">
        <v>0</v>
      </c>
      <c r="D18" s="25"/>
      <c r="E18" s="26"/>
    </row>
    <row r="19" spans="2:10" ht="22" thickTop="1" thickBot="1" x14ac:dyDescent="0.25">
      <c r="B19" s="2" t="s">
        <v>1</v>
      </c>
      <c r="C19" s="3" t="s">
        <v>2</v>
      </c>
      <c r="D19" s="3" t="s">
        <v>3</v>
      </c>
      <c r="E19" s="3" t="s">
        <v>4</v>
      </c>
      <c r="G19" s="51" t="s">
        <v>31</v>
      </c>
      <c r="H19" s="63">
        <f>SUMPRODUCT(C7:E12,C20:E25)</f>
        <v>2988</v>
      </c>
    </row>
    <row r="20" spans="2:10" ht="21" thickBot="1" x14ac:dyDescent="0.25">
      <c r="B20" s="4" t="s">
        <v>5</v>
      </c>
      <c r="C20" s="65">
        <v>36</v>
      </c>
      <c r="D20" s="65">
        <v>9</v>
      </c>
      <c r="E20" s="65">
        <v>0</v>
      </c>
      <c r="G20" s="67" t="s">
        <v>112</v>
      </c>
      <c r="H20" s="47">
        <f>SUM(K7:K12)</f>
        <v>233</v>
      </c>
    </row>
    <row r="21" spans="2:10" ht="21" thickBot="1" x14ac:dyDescent="0.25">
      <c r="B21" s="4" t="s">
        <v>6</v>
      </c>
      <c r="C21" s="65">
        <v>0</v>
      </c>
      <c r="D21" s="65">
        <v>0</v>
      </c>
      <c r="E21" s="65">
        <v>26</v>
      </c>
      <c r="G21" s="67" t="s">
        <v>113</v>
      </c>
      <c r="H21" s="47">
        <f>SUM(K13:K15)</f>
        <v>233</v>
      </c>
    </row>
    <row r="22" spans="2:10" ht="21" thickBot="1" x14ac:dyDescent="0.25">
      <c r="B22" s="4" t="s">
        <v>7</v>
      </c>
      <c r="C22" s="65">
        <v>0</v>
      </c>
      <c r="D22" s="65">
        <v>0</v>
      </c>
      <c r="E22" s="65">
        <v>42</v>
      </c>
    </row>
    <row r="23" spans="2:10" ht="21" thickBot="1" x14ac:dyDescent="0.25">
      <c r="B23" s="4" t="s">
        <v>8</v>
      </c>
      <c r="C23" s="65">
        <v>0</v>
      </c>
      <c r="D23" s="65">
        <v>53</v>
      </c>
      <c r="E23" s="65">
        <v>0</v>
      </c>
    </row>
    <row r="24" spans="2:10" ht="21" thickBot="1" x14ac:dyDescent="0.25">
      <c r="B24" s="4" t="s">
        <v>9</v>
      </c>
      <c r="C24" s="65">
        <v>29</v>
      </c>
      <c r="D24" s="65">
        <v>0</v>
      </c>
      <c r="E24" s="65">
        <v>0</v>
      </c>
    </row>
    <row r="25" spans="2:10" ht="21" thickBot="1" x14ac:dyDescent="0.25">
      <c r="B25" s="4" t="s">
        <v>10</v>
      </c>
      <c r="C25" s="65">
        <v>0</v>
      </c>
      <c r="D25" s="65">
        <v>18</v>
      </c>
      <c r="E25" s="65">
        <v>20</v>
      </c>
    </row>
    <row r="26" spans="2:10" x14ac:dyDescent="0.2">
      <c r="J26" s="53"/>
    </row>
  </sheetData>
  <mergeCells count="2">
    <mergeCell ref="C5:E5"/>
    <mergeCell ref="C18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0AA0-1BB6-C847-A886-868D6F523CF5}">
  <dimension ref="A1:AH24"/>
  <sheetViews>
    <sheetView topLeftCell="A2" workbookViewId="0">
      <selection activeCell="I33" sqref="I33"/>
    </sheetView>
  </sheetViews>
  <sheetFormatPr baseColWidth="10" defaultRowHeight="16" x14ac:dyDescent="0.2"/>
  <cols>
    <col min="1" max="1" width="14.6640625" bestFit="1" customWidth="1"/>
    <col min="3" max="3" width="14.6640625" bestFit="1" customWidth="1"/>
    <col min="4" max="4" width="13" bestFit="1" customWidth="1"/>
    <col min="5" max="5" width="10.6640625" bestFit="1" customWidth="1"/>
    <col min="6" max="6" width="10.33203125" bestFit="1" customWidth="1"/>
    <col min="7" max="7" width="8.6640625" bestFit="1" customWidth="1"/>
    <col min="13" max="13" width="13.83203125" bestFit="1" customWidth="1"/>
    <col min="14" max="14" width="11" bestFit="1" customWidth="1"/>
    <col min="18" max="18" width="12.5" bestFit="1" customWidth="1"/>
    <col min="20" max="20" width="13.83203125" bestFit="1" customWidth="1"/>
    <col min="21" max="21" width="11.83203125" bestFit="1" customWidth="1"/>
    <col min="22" max="22" width="11" bestFit="1" customWidth="1"/>
    <col min="23" max="23" width="11.5" bestFit="1" customWidth="1"/>
    <col min="24" max="24" width="22.1640625" bestFit="1" customWidth="1"/>
    <col min="28" max="28" width="20.5" bestFit="1" customWidth="1"/>
    <col min="30" max="30" width="13.83203125" bestFit="1" customWidth="1"/>
    <col min="32" max="32" width="17.6640625" bestFit="1" customWidth="1"/>
    <col min="33" max="33" width="11.83203125" bestFit="1" customWidth="1"/>
  </cols>
  <sheetData>
    <row r="1" spans="1:34" x14ac:dyDescent="0.2">
      <c r="S1" s="57" t="s">
        <v>337</v>
      </c>
      <c r="T1" s="57"/>
      <c r="AB1" s="57" t="s">
        <v>338</v>
      </c>
    </row>
    <row r="2" spans="1:34" x14ac:dyDescent="0.2">
      <c r="S2" s="57"/>
      <c r="T2" s="57"/>
    </row>
    <row r="4" spans="1:34" x14ac:dyDescent="0.2">
      <c r="A4" s="38"/>
      <c r="B4" s="102" t="s">
        <v>19</v>
      </c>
      <c r="C4" s="102" t="s">
        <v>20</v>
      </c>
      <c r="D4" s="102" t="s">
        <v>21</v>
      </c>
      <c r="E4" s="102" t="s">
        <v>22</v>
      </c>
      <c r="F4" s="102" t="s">
        <v>23</v>
      </c>
      <c r="G4" s="102" t="s">
        <v>24</v>
      </c>
      <c r="K4" s="82"/>
      <c r="L4" s="82"/>
      <c r="M4" s="121" t="s">
        <v>339</v>
      </c>
      <c r="N4" s="121" t="s">
        <v>326</v>
      </c>
      <c r="Q4" s="122" t="s">
        <v>332</v>
      </c>
      <c r="R4" s="122">
        <v>-5989.2</v>
      </c>
      <c r="T4" s="121" t="s">
        <v>327</v>
      </c>
      <c r="U4" s="121" t="s">
        <v>328</v>
      </c>
      <c r="V4" s="118" t="s">
        <v>329</v>
      </c>
      <c r="W4" s="121" t="s">
        <v>330</v>
      </c>
      <c r="X4" s="121" t="s">
        <v>331</v>
      </c>
      <c r="AA4" t="s">
        <v>332</v>
      </c>
      <c r="AB4" s="122">
        <v>-5989.2431211412386</v>
      </c>
      <c r="AD4" s="121" t="s">
        <v>327</v>
      </c>
      <c r="AE4" s="121" t="s">
        <v>328</v>
      </c>
      <c r="AF4" s="118" t="s">
        <v>329</v>
      </c>
      <c r="AG4" s="121" t="s">
        <v>330</v>
      </c>
    </row>
    <row r="5" spans="1:34" x14ac:dyDescent="0.2">
      <c r="A5" s="103" t="s">
        <v>18</v>
      </c>
      <c r="B5" s="38">
        <v>7.0000000000000007E-2</v>
      </c>
      <c r="C5" s="38">
        <v>0.12</v>
      </c>
      <c r="D5" s="38">
        <v>0.11</v>
      </c>
      <c r="E5" s="38">
        <v>0.14000000000000001</v>
      </c>
      <c r="F5" s="38">
        <v>0.14000000000000001</v>
      </c>
      <c r="G5" s="38">
        <v>0.09</v>
      </c>
      <c r="L5" s="46"/>
      <c r="M5" s="122">
        <v>5.1390651895993E-4</v>
      </c>
      <c r="N5" s="123">
        <f>10/100</f>
        <v>0.1</v>
      </c>
      <c r="Q5" s="122" t="s">
        <v>333</v>
      </c>
      <c r="R5" s="122">
        <v>34.587000000000003</v>
      </c>
      <c r="T5" s="122">
        <v>5.1390651895993E-4</v>
      </c>
      <c r="U5" s="123">
        <f>10/100</f>
        <v>0.1</v>
      </c>
      <c r="V5" s="122">
        <f>$R$4*T5*T5+$R$5*T5+$R$6</f>
        <v>0.10289273758892051</v>
      </c>
      <c r="W5" s="128">
        <f>U5-V5</f>
        <v>-2.892737588920502E-3</v>
      </c>
      <c r="X5" s="129">
        <f>W5^2</f>
        <v>8.3679307583535989E-6</v>
      </c>
      <c r="AA5" t="s">
        <v>333</v>
      </c>
      <c r="AB5" s="122">
        <v>34.586667819399352</v>
      </c>
      <c r="AD5" s="122">
        <v>5.1390651895993E-4</v>
      </c>
      <c r="AE5" s="123">
        <f>10/100</f>
        <v>0.1</v>
      </c>
      <c r="AF5" s="128">
        <f>$AB$4*AD5^2+$AB$5*AD5+$AB$6</f>
        <v>0.10284987436377842</v>
      </c>
      <c r="AG5" s="123">
        <f>AE5-AF5</f>
        <v>-2.8498743637784124E-3</v>
      </c>
      <c r="AH5" s="110"/>
    </row>
    <row r="6" spans="1:34" x14ac:dyDescent="0.2">
      <c r="L6" s="45"/>
      <c r="M6" s="122">
        <v>6.0327269220753963E-4</v>
      </c>
      <c r="N6" s="124">
        <f>10.5/100</f>
        <v>0.105</v>
      </c>
      <c r="Q6" s="122" t="s">
        <v>334</v>
      </c>
      <c r="R6" s="124">
        <v>8.6699999999999999E-2</v>
      </c>
      <c r="T6" s="122">
        <v>6.0327269220753963E-4</v>
      </c>
      <c r="U6" s="124">
        <f>10.5/100</f>
        <v>0.105</v>
      </c>
      <c r="V6" s="122">
        <f t="shared" ref="V6:V12" si="0">$R$4*T6^2+$R$5*T6+$R$6</f>
        <v>0.10538569548816674</v>
      </c>
      <c r="W6" s="128">
        <f t="shared" ref="W6:W12" si="1">U6-V6</f>
        <v>-3.8569548816674848E-4</v>
      </c>
      <c r="X6" s="129">
        <f t="shared" ref="X6:X12" si="2">W6^2</f>
        <v>1.4876100959218641E-7</v>
      </c>
      <c r="AA6" t="s">
        <v>334</v>
      </c>
      <c r="AB6" s="124">
        <v>8.6657318872923592E-2</v>
      </c>
      <c r="AD6" s="122">
        <v>6.0327269220753963E-4</v>
      </c>
      <c r="AE6" s="124">
        <f>10.5/100</f>
        <v>0.105</v>
      </c>
      <c r="AF6" s="128">
        <f t="shared" ref="AF6:AF12" si="3">$AB$4*AD6^2+$AB$5*AD6+$AB$6</f>
        <v>0.10534279827218572</v>
      </c>
      <c r="AG6" s="124">
        <f t="shared" ref="AG6:AG12" si="4">AE6-AF6</f>
        <v>-3.4279827218572367E-4</v>
      </c>
      <c r="AH6" s="45"/>
    </row>
    <row r="7" spans="1:34" x14ac:dyDescent="0.2">
      <c r="A7" s="104"/>
      <c r="B7" s="105" t="s">
        <v>19</v>
      </c>
      <c r="C7" s="106" t="s">
        <v>20</v>
      </c>
      <c r="D7" s="106" t="s">
        <v>21</v>
      </c>
      <c r="E7" s="106" t="s">
        <v>22</v>
      </c>
      <c r="F7" s="106" t="s">
        <v>23</v>
      </c>
      <c r="G7" s="106" t="s">
        <v>24</v>
      </c>
      <c r="L7" s="44"/>
      <c r="M7" s="122">
        <v>7.3563545481781319E-4</v>
      </c>
      <c r="N7" s="125">
        <f>11/100</f>
        <v>0.11</v>
      </c>
      <c r="T7" s="122">
        <v>7.3563545481781319E-4</v>
      </c>
      <c r="U7" s="125">
        <f>11/100</f>
        <v>0.11</v>
      </c>
      <c r="V7" s="122">
        <f t="shared" si="0"/>
        <v>0.1089023108643154</v>
      </c>
      <c r="W7" s="128">
        <f t="shared" si="1"/>
        <v>1.0976891356846014E-3</v>
      </c>
      <c r="X7" s="129">
        <f t="shared" si="2"/>
        <v>1.2049214386000072E-6</v>
      </c>
      <c r="AD7" s="122">
        <v>7.3563545481781319E-4</v>
      </c>
      <c r="AE7" s="125">
        <f>11/100</f>
        <v>0.11</v>
      </c>
      <c r="AF7" s="128">
        <f t="shared" si="3"/>
        <v>0.10885936203799555</v>
      </c>
      <c r="AG7" s="125">
        <f t="shared" si="4"/>
        <v>1.1406379620044482E-3</v>
      </c>
      <c r="AH7" s="110"/>
    </row>
    <row r="8" spans="1:34" x14ac:dyDescent="0.2">
      <c r="A8" s="107"/>
      <c r="B8" s="105"/>
      <c r="C8" s="106"/>
      <c r="D8" s="106"/>
      <c r="E8" s="106"/>
      <c r="F8" s="106"/>
      <c r="G8" s="106"/>
      <c r="L8" s="45"/>
      <c r="M8" s="122">
        <v>9.1099480300632879E-4</v>
      </c>
      <c r="N8" s="124">
        <f>11.5/100</f>
        <v>0.115</v>
      </c>
      <c r="T8" s="122">
        <v>9.1099480300632879E-4</v>
      </c>
      <c r="U8" s="124">
        <f>11.5/100</f>
        <v>0.115</v>
      </c>
      <c r="V8" s="122">
        <f t="shared" si="0"/>
        <v>0.11323807110948858</v>
      </c>
      <c r="W8" s="128">
        <f t="shared" si="1"/>
        <v>1.7619288905114244E-3</v>
      </c>
      <c r="X8" s="129">
        <f t="shared" si="2"/>
        <v>3.1043934152188189E-6</v>
      </c>
      <c r="AA8" s="122" t="s">
        <v>336</v>
      </c>
      <c r="AB8" s="127">
        <f>SUMPRODUCT(AG5:AG12,AG5:AG12)</f>
        <v>2.5354781859592821E-5</v>
      </c>
      <c r="AD8" s="122">
        <v>9.1099480300632879E-4</v>
      </c>
      <c r="AE8" s="124">
        <f>11.5/100</f>
        <v>0.115</v>
      </c>
      <c r="AF8" s="128">
        <f t="shared" si="3"/>
        <v>0.11319505158087897</v>
      </c>
      <c r="AG8" s="124">
        <f t="shared" si="4"/>
        <v>1.8049484191210302E-3</v>
      </c>
      <c r="AH8" s="110"/>
    </row>
    <row r="9" spans="1:34" x14ac:dyDescent="0.2">
      <c r="A9" s="108" t="s">
        <v>19</v>
      </c>
      <c r="B9" s="103">
        <v>1E-3</v>
      </c>
      <c r="C9" s="103">
        <v>2.9999999999999997E-4</v>
      </c>
      <c r="D9" s="103">
        <v>-2.9999999999999997E-4</v>
      </c>
      <c r="E9" s="103">
        <v>3.5E-4</v>
      </c>
      <c r="F9" s="103">
        <v>-3.5E-4</v>
      </c>
      <c r="G9" s="103">
        <v>4.0000000000000002E-4</v>
      </c>
      <c r="L9" s="44"/>
      <c r="M9" s="122">
        <v>1.1293507451707121E-3</v>
      </c>
      <c r="N9" s="125">
        <f>12/100</f>
        <v>0.12</v>
      </c>
      <c r="Q9" s="122" t="s">
        <v>336</v>
      </c>
      <c r="R9" s="122">
        <f>SUMPRODUCT(W5:W12,W5:W12)</f>
        <v>2.536974480961344E-5</v>
      </c>
      <c r="T9" s="122">
        <v>1.1293507451707121E-3</v>
      </c>
      <c r="U9" s="125">
        <f>12/100</f>
        <v>0.12</v>
      </c>
      <c r="V9" s="122">
        <f t="shared" si="0"/>
        <v>0.11812203026705423</v>
      </c>
      <c r="W9" s="128">
        <f t="shared" si="1"/>
        <v>1.8779697329457667E-3</v>
      </c>
      <c r="X9" s="129">
        <f t="shared" si="2"/>
        <v>3.5267703178603945E-6</v>
      </c>
      <c r="AB9" s="119"/>
      <c r="AD9" s="122">
        <v>1.1293507451707121E-3</v>
      </c>
      <c r="AE9" s="125">
        <f>12/100</f>
        <v>0.12</v>
      </c>
      <c r="AF9" s="128">
        <f t="shared" si="3"/>
        <v>0.11807891899343786</v>
      </c>
      <c r="AG9" s="125">
        <f t="shared" si="4"/>
        <v>1.9210810065621309E-3</v>
      </c>
      <c r="AH9" s="110"/>
    </row>
    <row r="10" spans="1:34" x14ac:dyDescent="0.2">
      <c r="A10" s="108" t="s">
        <v>20</v>
      </c>
      <c r="B10" s="109">
        <v>2.9999999999999997E-4</v>
      </c>
      <c r="C10" s="103">
        <v>8.9999999999999993E-3</v>
      </c>
      <c r="D10" s="103">
        <v>4.0000000000000002E-4</v>
      </c>
      <c r="E10" s="103">
        <v>1.6000000000000001E-3</v>
      </c>
      <c r="F10" s="103">
        <v>-1.6000000000000001E-3</v>
      </c>
      <c r="G10" s="103">
        <v>5.9999999999999995E-4</v>
      </c>
      <c r="L10" s="45"/>
      <c r="M10" s="126">
        <v>1.463498416754711E-3</v>
      </c>
      <c r="N10" s="124">
        <f>12.5/100</f>
        <v>0.125</v>
      </c>
      <c r="T10" s="126">
        <v>1.463498416754711E-3</v>
      </c>
      <c r="U10" s="124">
        <f>12.5/100</f>
        <v>0.125</v>
      </c>
      <c r="V10" s="122">
        <f t="shared" si="0"/>
        <v>0.12449018578348503</v>
      </c>
      <c r="W10" s="128">
        <f t="shared" si="1"/>
        <v>5.0981421651496994E-4</v>
      </c>
      <c r="X10" s="129">
        <f t="shared" si="2"/>
        <v>2.5991053536077265E-7</v>
      </c>
      <c r="AD10" s="126">
        <v>1.463498416754711E-3</v>
      </c>
      <c r="AE10" s="124">
        <f>12.5/100</f>
        <v>0.125</v>
      </c>
      <c r="AF10" s="128">
        <f t="shared" si="3"/>
        <v>0.12444692615257436</v>
      </c>
      <c r="AG10" s="124">
        <f t="shared" si="4"/>
        <v>5.5307384742564469E-4</v>
      </c>
      <c r="AH10" s="110"/>
    </row>
    <row r="11" spans="1:34" x14ac:dyDescent="0.2">
      <c r="A11" s="108" t="s">
        <v>21</v>
      </c>
      <c r="B11" s="109">
        <v>-2.9999999999999997E-4</v>
      </c>
      <c r="C11" s="109">
        <v>4.0000000000000002E-4</v>
      </c>
      <c r="D11" s="103">
        <v>8.0000000000000002E-3</v>
      </c>
      <c r="E11" s="103">
        <v>1.5E-3</v>
      </c>
      <c r="F11" s="103">
        <v>-5.4999999999999997E-3</v>
      </c>
      <c r="G11" s="103">
        <v>-6.9999999999999999E-4</v>
      </c>
      <c r="L11" s="44"/>
      <c r="M11" s="122">
        <v>2.097919855338695E-3</v>
      </c>
      <c r="N11" s="125">
        <f>13/100</f>
        <v>0.13</v>
      </c>
      <c r="Q11" t="s">
        <v>335</v>
      </c>
      <c r="T11" s="122">
        <v>2.097919855338695E-3</v>
      </c>
      <c r="U11" s="125">
        <f>13/100</f>
        <v>0.13</v>
      </c>
      <c r="V11" s="122">
        <f t="shared" si="0"/>
        <v>0.13290068141142325</v>
      </c>
      <c r="W11" s="128">
        <f t="shared" si="1"/>
        <v>-2.9006814114232449E-3</v>
      </c>
      <c r="X11" s="129">
        <f t="shared" si="2"/>
        <v>8.4139526505763485E-6</v>
      </c>
      <c r="AD11" s="122">
        <v>2.097919855338695E-3</v>
      </c>
      <c r="AE11" s="125">
        <f>13/100</f>
        <v>0.13</v>
      </c>
      <c r="AF11" s="128">
        <f t="shared" si="3"/>
        <v>0.1328571136083822</v>
      </c>
      <c r="AG11" s="125">
        <f t="shared" si="4"/>
        <v>-2.8571136083822002E-3</v>
      </c>
      <c r="AH11" s="110"/>
    </row>
    <row r="12" spans="1:34" x14ac:dyDescent="0.2">
      <c r="A12" s="108" t="s">
        <v>22</v>
      </c>
      <c r="B12" s="109">
        <v>3.5E-4</v>
      </c>
      <c r="C12" s="109">
        <v>1.6000000000000001E-3</v>
      </c>
      <c r="D12" s="109">
        <v>1.5E-3</v>
      </c>
      <c r="E12" s="103">
        <v>1.2E-2</v>
      </c>
      <c r="F12" s="103">
        <v>-5.0000000000000001E-4</v>
      </c>
      <c r="G12" s="103">
        <v>8.0000000000000004E-4</v>
      </c>
      <c r="L12" s="45"/>
      <c r="M12" s="122">
        <v>3.4962475880643707E-3</v>
      </c>
      <c r="N12" s="124">
        <f>13.5/100</f>
        <v>0.13500000000000001</v>
      </c>
      <c r="T12" s="122">
        <v>3.4962475880643707E-3</v>
      </c>
      <c r="U12" s="124">
        <f>13.5/100</f>
        <v>0.13500000000000001</v>
      </c>
      <c r="V12" s="122">
        <f t="shared" si="0"/>
        <v>0.13441424861583492</v>
      </c>
      <c r="W12" s="128">
        <f t="shared" si="1"/>
        <v>5.857513841650841E-4</v>
      </c>
      <c r="X12" s="129">
        <f t="shared" si="2"/>
        <v>3.4310468405131193E-7</v>
      </c>
      <c r="AD12" s="122">
        <v>3.4962475880643707E-3</v>
      </c>
      <c r="AE12" s="124">
        <f>13.5/100</f>
        <v>0.13500000000000001</v>
      </c>
      <c r="AF12" s="128">
        <f t="shared" si="3"/>
        <v>0.13436987900120534</v>
      </c>
      <c r="AG12" s="124">
        <f t="shared" si="4"/>
        <v>6.3012099879466987E-4</v>
      </c>
      <c r="AH12" s="110"/>
    </row>
    <row r="13" spans="1:34" x14ac:dyDescent="0.2">
      <c r="A13" s="108" t="s">
        <v>23</v>
      </c>
      <c r="B13" s="109">
        <v>-3.5E-4</v>
      </c>
      <c r="C13" s="109">
        <v>-1.6000000000000001E-3</v>
      </c>
      <c r="D13" s="109">
        <v>-5.4999999999999997E-3</v>
      </c>
      <c r="E13" s="109">
        <v>-5.0000000000000001E-4</v>
      </c>
      <c r="F13" s="103">
        <v>1.2E-2</v>
      </c>
      <c r="G13" s="103">
        <v>-8.0000000000000004E-4</v>
      </c>
      <c r="T13" s="122"/>
      <c r="U13" s="122"/>
      <c r="V13" s="122"/>
      <c r="W13" s="122"/>
      <c r="X13" s="129">
        <f>SUM(X5:X12)</f>
        <v>2.536974480961344E-5</v>
      </c>
      <c r="AE13" s="45"/>
      <c r="AH13" s="110"/>
    </row>
    <row r="14" spans="1:34" x14ac:dyDescent="0.2">
      <c r="A14" s="108" t="s">
        <v>24</v>
      </c>
      <c r="B14" s="109">
        <v>4.0000000000000002E-4</v>
      </c>
      <c r="C14" s="109">
        <v>5.9999999999999995E-4</v>
      </c>
      <c r="D14" s="109">
        <v>-6.9999999999999999E-4</v>
      </c>
      <c r="E14" s="109">
        <v>8.0000000000000004E-4</v>
      </c>
      <c r="F14" s="109">
        <v>-8.0000000000000004E-4</v>
      </c>
      <c r="G14" s="103">
        <v>5.0000000000000001E-3</v>
      </c>
    </row>
    <row r="17" spans="1:21" x14ac:dyDescent="0.2">
      <c r="A17" s="38"/>
      <c r="B17" s="38" t="s">
        <v>325</v>
      </c>
      <c r="C17" s="111" t="s">
        <v>324</v>
      </c>
      <c r="D17" s="118" t="s">
        <v>322</v>
      </c>
      <c r="E17" s="118">
        <f t="array" ref="E17">MMULT(B5:G5,B18:B23)</f>
        <v>0.10999999912495978</v>
      </c>
      <c r="U17" s="120"/>
    </row>
    <row r="18" spans="1:21" x14ac:dyDescent="0.2">
      <c r="A18" s="38" t="s">
        <v>19</v>
      </c>
      <c r="B18" s="114">
        <v>0.18980592611081051</v>
      </c>
      <c r="C18" s="116">
        <f>B18*10000</f>
        <v>1898.0592611081051</v>
      </c>
      <c r="D18" s="118" t="s">
        <v>323</v>
      </c>
      <c r="E18" s="118">
        <f t="array" ref="E18">MMULT(TRANSPOSE(B18:B23),MMULT(B9:G14,B18:B23))</f>
        <v>7.3563543753102909E-4</v>
      </c>
    </row>
    <row r="19" spans="1:21" x14ac:dyDescent="0.2">
      <c r="A19" s="38" t="s">
        <v>20</v>
      </c>
      <c r="B19" s="115">
        <v>0.10863060722795218</v>
      </c>
      <c r="C19" s="116">
        <f t="shared" ref="C19:C24" si="5">B19*10000</f>
        <v>1086.3060722795217</v>
      </c>
      <c r="D19" s="118" t="s">
        <v>28</v>
      </c>
      <c r="E19" s="118">
        <f>SQRT(E18)</f>
        <v>2.7122600124822639E-2</v>
      </c>
    </row>
    <row r="20" spans="1:21" x14ac:dyDescent="0.2">
      <c r="A20" s="38" t="s">
        <v>21</v>
      </c>
      <c r="B20" s="115">
        <v>0.27082793296391128</v>
      </c>
      <c r="C20" s="116">
        <f t="shared" si="5"/>
        <v>2708.2793296391128</v>
      </c>
    </row>
    <row r="21" spans="1:21" x14ac:dyDescent="0.2">
      <c r="A21" s="38" t="s">
        <v>22</v>
      </c>
      <c r="B21" s="115">
        <v>4.7942672572815995E-2</v>
      </c>
      <c r="C21" s="116">
        <f t="shared" si="5"/>
        <v>479.42672572815997</v>
      </c>
    </row>
    <row r="22" spans="1:21" x14ac:dyDescent="0.2">
      <c r="A22" s="38" t="s">
        <v>23</v>
      </c>
      <c r="B22" s="115">
        <v>0.25447013144663799</v>
      </c>
      <c r="C22" s="116">
        <f t="shared" si="5"/>
        <v>2544.7013144663797</v>
      </c>
    </row>
    <row r="23" spans="1:21" x14ac:dyDescent="0.2">
      <c r="A23" s="38" t="s">
        <v>24</v>
      </c>
      <c r="B23" s="115">
        <v>0.12832273601216651</v>
      </c>
      <c r="C23" s="116">
        <f t="shared" si="5"/>
        <v>1283.227360121665</v>
      </c>
    </row>
    <row r="24" spans="1:21" x14ac:dyDescent="0.2">
      <c r="A24" s="112" t="s">
        <v>29</v>
      </c>
      <c r="B24" s="113">
        <f>SUM(B18:B23)</f>
        <v>1.0000000063342946</v>
      </c>
      <c r="C24" s="117">
        <f t="shared" si="5"/>
        <v>10000.000063342946</v>
      </c>
    </row>
  </sheetData>
  <mergeCells count="6"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1:M27"/>
  <sheetViews>
    <sheetView tabSelected="1" zoomScale="87" workbookViewId="0">
      <selection activeCell="F17" sqref="F17"/>
    </sheetView>
  </sheetViews>
  <sheetFormatPr baseColWidth="10" defaultRowHeight="16" x14ac:dyDescent="0.2"/>
  <cols>
    <col min="2" max="2" width="20" customWidth="1"/>
    <col min="3" max="3" width="22" customWidth="1"/>
    <col min="5" max="5" width="15.5" bestFit="1" customWidth="1"/>
    <col min="6" max="11" width="16.1640625" customWidth="1"/>
  </cols>
  <sheetData>
    <row r="1" spans="2:13" x14ac:dyDescent="0.2">
      <c r="E1" s="53"/>
      <c r="F1" s="98"/>
      <c r="G1" s="98"/>
      <c r="H1" s="98"/>
      <c r="I1" s="98"/>
      <c r="J1" s="98"/>
      <c r="K1" s="98"/>
    </row>
    <row r="2" spans="2:13" x14ac:dyDescent="0.2">
      <c r="E2" s="99"/>
      <c r="F2" s="53"/>
      <c r="G2" s="53"/>
      <c r="H2" s="53"/>
      <c r="I2" s="53"/>
      <c r="J2" s="53"/>
      <c r="K2" s="53"/>
    </row>
    <row r="6" spans="2:13" x14ac:dyDescent="0.2">
      <c r="E6" s="12"/>
      <c r="F6" s="32" t="s">
        <v>19</v>
      </c>
      <c r="G6" s="34" t="s">
        <v>20</v>
      </c>
      <c r="H6" s="34" t="s">
        <v>21</v>
      </c>
      <c r="I6" s="34" t="s">
        <v>22</v>
      </c>
      <c r="J6" s="34" t="s">
        <v>23</v>
      </c>
      <c r="K6" s="34" t="s">
        <v>24</v>
      </c>
    </row>
    <row r="7" spans="2:13" ht="17" thickBot="1" x14ac:dyDescent="0.25">
      <c r="B7" s="9"/>
      <c r="C7" s="10" t="s">
        <v>18</v>
      </c>
      <c r="E7" s="13"/>
      <c r="F7" s="33"/>
      <c r="G7" s="35"/>
      <c r="H7" s="35"/>
      <c r="I7" s="35"/>
      <c r="J7" s="35"/>
      <c r="K7" s="35"/>
    </row>
    <row r="8" spans="2:13" ht="18" thickTop="1" thickBot="1" x14ac:dyDescent="0.25">
      <c r="B8" s="11" t="s">
        <v>19</v>
      </c>
      <c r="C8" s="101">
        <v>7.0000000000000007E-2</v>
      </c>
      <c r="E8" s="14" t="s">
        <v>19</v>
      </c>
      <c r="F8" s="15">
        <v>1E-3</v>
      </c>
      <c r="G8" s="16">
        <v>2.9999999999999997E-4</v>
      </c>
      <c r="H8" s="16">
        <v>-2.9999999999999997E-4</v>
      </c>
      <c r="I8" s="16">
        <v>3.5E-4</v>
      </c>
      <c r="J8" s="16">
        <v>-3.5E-4</v>
      </c>
      <c r="K8" s="16">
        <v>4.0000000000000002E-4</v>
      </c>
    </row>
    <row r="9" spans="2:13" ht="17" thickBot="1" x14ac:dyDescent="0.25">
      <c r="B9" s="11" t="s">
        <v>20</v>
      </c>
      <c r="C9" s="101">
        <v>0.12</v>
      </c>
      <c r="E9" s="14" t="s">
        <v>20</v>
      </c>
      <c r="F9" s="130"/>
      <c r="G9" s="130">
        <v>8.9999999999999993E-3</v>
      </c>
      <c r="H9" s="130">
        <v>4.0000000000000002E-4</v>
      </c>
      <c r="I9" s="130">
        <v>1.6000000000000001E-3</v>
      </c>
      <c r="J9" s="130">
        <v>-1.6000000000000001E-3</v>
      </c>
      <c r="K9" s="16">
        <v>5.9999999999999995E-4</v>
      </c>
      <c r="M9" t="s">
        <v>25</v>
      </c>
    </row>
    <row r="10" spans="2:13" ht="17" thickBot="1" x14ac:dyDescent="0.25">
      <c r="B10" s="11" t="s">
        <v>21</v>
      </c>
      <c r="C10" s="101">
        <v>0.11</v>
      </c>
      <c r="E10" s="14" t="s">
        <v>21</v>
      </c>
      <c r="F10" s="130"/>
      <c r="G10" s="130"/>
      <c r="H10" s="130">
        <v>8.0000000000000002E-3</v>
      </c>
      <c r="I10" s="130">
        <v>1.5E-3</v>
      </c>
      <c r="J10" s="130">
        <v>-5.4999999999999997E-3</v>
      </c>
      <c r="K10" s="16">
        <v>-6.9999999999999999E-4</v>
      </c>
    </row>
    <row r="11" spans="2:13" ht="17" thickBot="1" x14ac:dyDescent="0.25">
      <c r="B11" s="11" t="s">
        <v>22</v>
      </c>
      <c r="C11" s="101">
        <v>0.14000000000000001</v>
      </c>
      <c r="E11" s="14" t="s">
        <v>22</v>
      </c>
      <c r="F11" s="130"/>
      <c r="G11" s="130"/>
      <c r="H11" s="130"/>
      <c r="I11" s="130">
        <v>1.2E-2</v>
      </c>
      <c r="J11" s="130">
        <v>-5.0000000000000001E-4</v>
      </c>
      <c r="K11" s="16">
        <v>8.0000000000000004E-4</v>
      </c>
    </row>
    <row r="12" spans="2:13" ht="17" thickBot="1" x14ac:dyDescent="0.25">
      <c r="B12" s="11" t="s">
        <v>23</v>
      </c>
      <c r="C12" s="101">
        <v>0.14000000000000001</v>
      </c>
      <c r="E12" s="14" t="s">
        <v>23</v>
      </c>
      <c r="F12" s="130"/>
      <c r="G12" s="130"/>
      <c r="H12" s="130"/>
      <c r="I12" s="130"/>
      <c r="J12" s="130">
        <v>1.2E-2</v>
      </c>
      <c r="K12" s="16">
        <v>-8.0000000000000004E-4</v>
      </c>
    </row>
    <row r="13" spans="2:13" ht="17" thickBot="1" x14ac:dyDescent="0.25">
      <c r="B13" s="11" t="s">
        <v>24</v>
      </c>
      <c r="C13" s="101">
        <v>0.09</v>
      </c>
      <c r="E13" s="14" t="s">
        <v>24</v>
      </c>
      <c r="F13" s="130"/>
      <c r="G13" s="130"/>
      <c r="H13" s="130"/>
      <c r="I13" s="130"/>
      <c r="J13" s="130"/>
      <c r="K13" s="16">
        <v>5.0000000000000001E-3</v>
      </c>
    </row>
    <row r="14" spans="2:13" ht="19" x14ac:dyDescent="0.2">
      <c r="E14" s="8"/>
      <c r="F14" s="31" t="s">
        <v>26</v>
      </c>
      <c r="G14" s="31"/>
      <c r="H14" s="31"/>
      <c r="I14" s="31"/>
      <c r="J14" s="31"/>
      <c r="K14" s="31"/>
    </row>
    <row r="16" spans="2:13" x14ac:dyDescent="0.2">
      <c r="E16" s="53"/>
      <c r="F16" s="53"/>
      <c r="G16" s="53"/>
      <c r="H16" s="53"/>
      <c r="I16" s="53"/>
      <c r="J16" s="53"/>
      <c r="K16" s="53"/>
    </row>
    <row r="17" spans="2:11" x14ac:dyDescent="0.2">
      <c r="E17" s="100"/>
      <c r="F17" s="99"/>
      <c r="G17" s="99"/>
      <c r="H17" s="99"/>
      <c r="I17" s="99"/>
      <c r="J17" s="99"/>
      <c r="K17" s="99"/>
    </row>
    <row r="18" spans="2:11" x14ac:dyDescent="0.2">
      <c r="E18" s="99"/>
      <c r="F18" s="99"/>
      <c r="G18" s="99"/>
      <c r="H18" s="99"/>
      <c r="I18" s="99"/>
      <c r="J18" s="99"/>
      <c r="K18" s="99"/>
    </row>
    <row r="19" spans="2:11" x14ac:dyDescent="0.2">
      <c r="E19" s="53"/>
      <c r="F19" s="53"/>
      <c r="G19" s="53"/>
      <c r="H19" s="53"/>
      <c r="I19" s="53"/>
      <c r="J19" s="53"/>
      <c r="K19" s="53"/>
    </row>
    <row r="21" spans="2:11" x14ac:dyDescent="0.2">
      <c r="B21" s="53"/>
      <c r="C21" s="53"/>
    </row>
    <row r="22" spans="2:11" x14ac:dyDescent="0.2">
      <c r="B22" s="53"/>
      <c r="C22" s="53"/>
    </row>
    <row r="23" spans="2:11" x14ac:dyDescent="0.2">
      <c r="B23" s="53"/>
      <c r="C23" s="53"/>
    </row>
    <row r="24" spans="2:11" x14ac:dyDescent="0.2">
      <c r="B24" s="53"/>
      <c r="C24" s="53"/>
    </row>
    <row r="25" spans="2:11" x14ac:dyDescent="0.2">
      <c r="B25" s="53"/>
      <c r="C25" s="53"/>
    </row>
    <row r="26" spans="2:11" x14ac:dyDescent="0.2">
      <c r="B26" s="53"/>
      <c r="C26" s="53"/>
    </row>
    <row r="27" spans="2:11" x14ac:dyDescent="0.2">
      <c r="B27" s="53"/>
      <c r="C27" s="53"/>
    </row>
  </sheetData>
  <mergeCells count="7">
    <mergeCell ref="F14:K14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 1</vt:lpstr>
      <vt:lpstr>Sensitivity Report 1</vt:lpstr>
      <vt:lpstr>Sensitivity Report 2</vt:lpstr>
      <vt:lpstr>Part 1 Transshippment</vt:lpstr>
      <vt:lpstr>Part 1 Direct Shipping </vt:lpstr>
      <vt:lpstr>Part 2 Solution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Archit Barua</cp:lastModifiedBy>
  <dcterms:created xsi:type="dcterms:W3CDTF">2020-12-01T18:44:30Z</dcterms:created>
  <dcterms:modified xsi:type="dcterms:W3CDTF">2023-04-01T02:31:47Z</dcterms:modified>
</cp:coreProperties>
</file>