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hel.ajani\Desktop\Hackathon\"/>
    </mc:Choice>
  </mc:AlternateContent>
  <bookViews>
    <workbookView xWindow="0" yWindow="0" windowWidth="24000" windowHeight="9735"/>
  </bookViews>
  <sheets>
    <sheet name="Feb. sheet 8" sheetId="1" r:id="rId1"/>
  </sheets>
  <externalReferences>
    <externalReference r:id="rId2"/>
  </externalReferences>
  <definedNames>
    <definedName name="Excel_BuiltIn__FilterDatabase_1">#REF!</definedName>
    <definedName name="Excel_BuiltIn__FilterDatabase_16">#REF!</definedName>
    <definedName name="Excel_BuiltIn_Print_Area_1">#REF!</definedName>
    <definedName name="Excel_BuiltIn_Print_Area_1_1">"$#REF!.$A$1:$AMJ$362"</definedName>
    <definedName name="Excel_BuiltIn_Print_Area_1_1_1">"$#REF!.$A$1:$AMJ$362"</definedName>
    <definedName name="Excel_BuiltIn_Print_Area_1_1_1_1">"$#REF!.$A$1:$AMJ$362"</definedName>
    <definedName name="Excel_BuiltIn_Print_Area_1_2">"$#REF!.$A$1:$AMJ$362"</definedName>
    <definedName name="Excel_BuiltIn_Print_Area_1_2_1">"$#REF!.$A$1:$AMJ$362"</definedName>
    <definedName name="Excel_BuiltIn_Print_Area_10">#REF!</definedName>
    <definedName name="Excel_BuiltIn_Print_Area_11">#REF!</definedName>
    <definedName name="Excel_BuiltIn_Print_Area_12">#REF!</definedName>
    <definedName name="Excel_BuiltIn_Print_Area_16">#REF!</definedName>
    <definedName name="Excel_BuiltIn_Print_Area_16_1">#REF!</definedName>
    <definedName name="Excel_BuiltIn_Print_Area_19">#REF!</definedName>
    <definedName name="Excel_BuiltIn_Print_Area_2">#REF!</definedName>
    <definedName name="Excel_BuiltIn_Print_Area_2_1">"'file:///C:/Documents%20and%20Settings/mohite/Desktop/LTU%20JULY-09.xls'#$''.$A$1:$M$3022"</definedName>
    <definedName name="Excel_BuiltIn_Print_Area_2_1_4">#REF!</definedName>
    <definedName name="Excel_BuiltIn_Print_Area_2_1_4_3">#REF!</definedName>
    <definedName name="Excel_BuiltIn_Print_Area_3">#REF!</definedName>
    <definedName name="Excel_BuiltIn_Print_Area_4">#REF!</definedName>
    <definedName name="Excel_BuiltIn_Print_Area_5">#REF!</definedName>
    <definedName name="Excel_BuiltIn_Print_Area_5_1">#REF!</definedName>
    <definedName name="Excel_BuiltIn_Print_Area_6">#REF!</definedName>
    <definedName name="Excel_BuiltIn_Print_Area_7">#REF!</definedName>
    <definedName name="Excel_BuiltIn_Print_Area_8">#REF!</definedName>
    <definedName name="Excel_BuiltIn_Print_Area_9">#REF!</definedName>
    <definedName name="Excel_BuiltIn_Print_Area_9_1">#REF!</definedName>
    <definedName name="Excel_BuiltIn_Print_Titles_1">#REF!</definedName>
    <definedName name="Excel_BuiltIn_Print_Titles_11">#REF!</definedName>
    <definedName name="Excel_BuiltIn_Print_Titles_3">#REF!</definedName>
    <definedName name="Excel_BuiltIn_Print_Titles_4_1">"'file:///C:/Documents%20and%20Settings/mohite/Desktop/LTU%20JULY-09.xls'#$''.$A$1:$IU$5"</definedName>
    <definedName name="Excel_BuiltIn_Print_Titles_4_1_4">"$#REF!.$A$1:$IU$5"</definedName>
    <definedName name="Excel_BuiltIn_Print_Titles_4_1_6">"$#REF!.$A$1:$IU$5"</definedName>
    <definedName name="Excel_BuiltIn_Print_Titles_4_1_8">"'file:///C:/Documents%20and%20Settings/mohite/Desktop/LTU%20JULY-09.xls'#$''.$A$1:$IU$5"</definedName>
    <definedName name="Excel_BuiltIn_Print_Titles_5">#REF!</definedName>
    <definedName name="Excel_BuiltIn_Print_Titles_7">#REF!</definedName>
    <definedName name="Excel_BuiltIn_Print_Titles_8">#REF!</definedName>
    <definedName name="Excel_BuiltIn_Print_Titles_9">#REF!</definedName>
    <definedName name="ltu">#REF!</definedName>
    <definedName name="_xlnm.Print_Area" localSheetId="0">'Feb. sheet 8'!$A$1:$O$178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9" i="1" l="1"/>
  <c r="J189" i="1"/>
  <c r="N188" i="1"/>
  <c r="N189" i="1" s="1"/>
  <c r="K183" i="1"/>
  <c r="J183" i="1"/>
  <c r="I183" i="1"/>
  <c r="G183" i="1"/>
  <c r="F183" i="1"/>
  <c r="E183" i="1"/>
  <c r="N182" i="1"/>
  <c r="N183" i="1" s="1"/>
  <c r="I182" i="1"/>
  <c r="M167" i="1"/>
  <c r="J167" i="1"/>
  <c r="H167" i="1"/>
  <c r="E167" i="1"/>
  <c r="N166" i="1"/>
  <c r="I166" i="1"/>
  <c r="N165" i="1"/>
  <c r="I165" i="1"/>
  <c r="N164" i="1"/>
  <c r="I164" i="1"/>
  <c r="N163" i="1"/>
  <c r="I163" i="1"/>
  <c r="N162" i="1"/>
  <c r="I162" i="1"/>
  <c r="N161" i="1"/>
  <c r="I161" i="1"/>
  <c r="N160" i="1"/>
  <c r="I160" i="1"/>
  <c r="N159" i="1"/>
  <c r="I159" i="1"/>
  <c r="N158" i="1"/>
  <c r="I158" i="1"/>
  <c r="N157" i="1"/>
  <c r="I157" i="1"/>
  <c r="N156" i="1"/>
  <c r="I156" i="1"/>
  <c r="K155" i="1"/>
  <c r="N155" i="1" s="1"/>
  <c r="I155" i="1"/>
  <c r="K154" i="1"/>
  <c r="N154" i="1" s="1"/>
  <c r="I154" i="1"/>
  <c r="N153" i="1"/>
  <c r="I153" i="1"/>
  <c r="N152" i="1"/>
  <c r="I152" i="1"/>
  <c r="N151" i="1"/>
  <c r="I151" i="1"/>
  <c r="N150" i="1"/>
  <c r="I150" i="1"/>
  <c r="F150" i="1"/>
  <c r="K149" i="1"/>
  <c r="N149" i="1" s="1"/>
  <c r="I149" i="1"/>
  <c r="K148" i="1"/>
  <c r="N148" i="1" s="1"/>
  <c r="F148" i="1"/>
  <c r="I148" i="1" s="1"/>
  <c r="N147" i="1"/>
  <c r="I147" i="1"/>
  <c r="N146" i="1"/>
  <c r="I146" i="1"/>
  <c r="F146" i="1"/>
  <c r="N145" i="1"/>
  <c r="I145" i="1"/>
  <c r="N144" i="1"/>
  <c r="I144" i="1"/>
  <c r="L143" i="1"/>
  <c r="L167" i="1" s="1"/>
  <c r="I143" i="1"/>
  <c r="I167" i="1" s="1"/>
  <c r="G143" i="1"/>
  <c r="G167" i="1" s="1"/>
  <c r="M140" i="1"/>
  <c r="L140" i="1"/>
  <c r="K140" i="1"/>
  <c r="J140" i="1"/>
  <c r="H140" i="1"/>
  <c r="G140" i="1"/>
  <c r="F140" i="1"/>
  <c r="E140" i="1"/>
  <c r="N139" i="1"/>
  <c r="N138" i="1"/>
  <c r="I138" i="1"/>
  <c r="N137" i="1"/>
  <c r="N140" i="1" s="1"/>
  <c r="I137" i="1"/>
  <c r="I140" i="1" s="1"/>
  <c r="M134" i="1"/>
  <c r="M170" i="1" s="1"/>
  <c r="L134" i="1"/>
  <c r="K134" i="1"/>
  <c r="J134" i="1"/>
  <c r="J170" i="1" s="1"/>
  <c r="H134" i="1"/>
  <c r="H170" i="1" s="1"/>
  <c r="G134" i="1"/>
  <c r="G170" i="1" s="1"/>
  <c r="F134" i="1"/>
  <c r="E134" i="1"/>
  <c r="E170" i="1" s="1"/>
  <c r="N133" i="1"/>
  <c r="I133" i="1"/>
  <c r="N132" i="1"/>
  <c r="I132" i="1"/>
  <c r="N131" i="1"/>
  <c r="I131" i="1"/>
  <c r="N130" i="1"/>
  <c r="I130" i="1"/>
  <c r="N129" i="1"/>
  <c r="I129" i="1"/>
  <c r="N128" i="1"/>
  <c r="I128" i="1"/>
  <c r="N127" i="1"/>
  <c r="I127" i="1"/>
  <c r="N126" i="1"/>
  <c r="I126" i="1"/>
  <c r="N125" i="1"/>
  <c r="I125" i="1"/>
  <c r="N124" i="1"/>
  <c r="I124" i="1"/>
  <c r="N123" i="1"/>
  <c r="N134" i="1" s="1"/>
  <c r="I123" i="1"/>
  <c r="I134" i="1" s="1"/>
  <c r="I120" i="1"/>
  <c r="O119" i="1"/>
  <c r="M109" i="1"/>
  <c r="M119" i="1" s="1"/>
  <c r="M171" i="1" s="1"/>
  <c r="J109" i="1"/>
  <c r="H109" i="1"/>
  <c r="E109" i="1"/>
  <c r="N106" i="1"/>
  <c r="K105" i="1"/>
  <c r="N105" i="1" s="1"/>
  <c r="I105" i="1"/>
  <c r="N104" i="1"/>
  <c r="K104" i="1"/>
  <c r="I104" i="1"/>
  <c r="N103" i="1"/>
  <c r="I103" i="1"/>
  <c r="N102" i="1"/>
  <c r="I102" i="1"/>
  <c r="N101" i="1"/>
  <c r="I101" i="1"/>
  <c r="N100" i="1"/>
  <c r="F100" i="1"/>
  <c r="I100" i="1" s="1"/>
  <c r="N99" i="1"/>
  <c r="K99" i="1"/>
  <c r="I99" i="1"/>
  <c r="N98" i="1"/>
  <c r="K98" i="1"/>
  <c r="F98" i="1"/>
  <c r="I98" i="1" s="1"/>
  <c r="N97" i="1"/>
  <c r="I97" i="1"/>
  <c r="F97" i="1"/>
  <c r="N96" i="1"/>
  <c r="I96" i="1"/>
  <c r="N95" i="1"/>
  <c r="I95" i="1"/>
  <c r="L94" i="1"/>
  <c r="L109" i="1" s="1"/>
  <c r="L119" i="1" s="1"/>
  <c r="L171" i="1" s="1"/>
  <c r="I94" i="1"/>
  <c r="G94" i="1"/>
  <c r="G109" i="1" s="1"/>
  <c r="G119" i="1" s="1"/>
  <c r="G171" i="1" s="1"/>
  <c r="N93" i="1"/>
  <c r="I93" i="1"/>
  <c r="I109" i="1" s="1"/>
  <c r="N92" i="1"/>
  <c r="I92" i="1"/>
  <c r="K91" i="1"/>
  <c r="N91" i="1" s="1"/>
  <c r="I91" i="1"/>
  <c r="M86" i="1"/>
  <c r="L86" i="1"/>
  <c r="K86" i="1"/>
  <c r="J86" i="1"/>
  <c r="H86" i="1"/>
  <c r="H119" i="1" s="1"/>
  <c r="G86" i="1"/>
  <c r="F86" i="1"/>
  <c r="E86" i="1"/>
  <c r="I85" i="1"/>
  <c r="N84" i="1"/>
  <c r="I84" i="1"/>
  <c r="N83" i="1"/>
  <c r="N86" i="1" s="1"/>
  <c r="I83" i="1"/>
  <c r="I86" i="1" s="1"/>
  <c r="M81" i="1"/>
  <c r="L81" i="1"/>
  <c r="K81" i="1"/>
  <c r="J81" i="1"/>
  <c r="H81" i="1"/>
  <c r="G81" i="1"/>
  <c r="F81" i="1"/>
  <c r="N80" i="1"/>
  <c r="I80" i="1"/>
  <c r="E80" i="1"/>
  <c r="E81" i="1" s="1"/>
  <c r="N79" i="1"/>
  <c r="N81" i="1" s="1"/>
  <c r="I79" i="1"/>
  <c r="I81" i="1" s="1"/>
  <c r="M75" i="1"/>
  <c r="L75" i="1"/>
  <c r="K75" i="1"/>
  <c r="H75" i="1"/>
  <c r="G75" i="1"/>
  <c r="N74" i="1"/>
  <c r="I74" i="1"/>
  <c r="N73" i="1"/>
  <c r="N72" i="1"/>
  <c r="N71" i="1"/>
  <c r="I71" i="1"/>
  <c r="K70" i="1"/>
  <c r="N70" i="1" s="1"/>
  <c r="F70" i="1"/>
  <c r="I70" i="1" s="1"/>
  <c r="K69" i="1"/>
  <c r="N69" i="1" s="1"/>
  <c r="I69" i="1"/>
  <c r="N68" i="1"/>
  <c r="F68" i="1"/>
  <c r="I68" i="1" s="1"/>
  <c r="N67" i="1"/>
  <c r="I67" i="1"/>
  <c r="F67" i="1"/>
  <c r="N66" i="1"/>
  <c r="I66" i="1"/>
  <c r="N65" i="1"/>
  <c r="I65" i="1"/>
  <c r="N64" i="1"/>
  <c r="I64" i="1"/>
  <c r="N63" i="1"/>
  <c r="I63" i="1"/>
  <c r="N62" i="1"/>
  <c r="E62" i="1"/>
  <c r="I62" i="1" s="1"/>
  <c r="N61" i="1"/>
  <c r="I61" i="1"/>
  <c r="N60" i="1"/>
  <c r="I60" i="1"/>
  <c r="N59" i="1"/>
  <c r="I59" i="1"/>
  <c r="N58" i="1"/>
  <c r="I58" i="1"/>
  <c r="N57" i="1"/>
  <c r="I57" i="1"/>
  <c r="N56" i="1"/>
  <c r="I56" i="1"/>
  <c r="J55" i="1"/>
  <c r="N55" i="1" s="1"/>
  <c r="I55" i="1"/>
  <c r="N54" i="1"/>
  <c r="I54" i="1"/>
  <c r="N53" i="1"/>
  <c r="I53" i="1"/>
  <c r="N52" i="1"/>
  <c r="K52" i="1"/>
  <c r="F52" i="1"/>
  <c r="I52" i="1" s="1"/>
  <c r="N51" i="1"/>
  <c r="I51" i="1"/>
  <c r="N50" i="1"/>
  <c r="I50" i="1"/>
  <c r="N49" i="1"/>
  <c r="I49" i="1"/>
  <c r="N48" i="1"/>
  <c r="I48" i="1"/>
  <c r="N47" i="1"/>
  <c r="I47" i="1"/>
  <c r="N46" i="1"/>
  <c r="I46" i="1"/>
  <c r="N45" i="1"/>
  <c r="I45" i="1"/>
  <c r="N44" i="1"/>
  <c r="I44" i="1"/>
  <c r="I43" i="1"/>
  <c r="G43" i="1"/>
  <c r="G42" i="1"/>
  <c r="I42" i="1" s="1"/>
  <c r="N41" i="1"/>
  <c r="I41" i="1"/>
  <c r="N40" i="1"/>
  <c r="I40" i="1"/>
  <c r="N39" i="1"/>
  <c r="I39" i="1"/>
  <c r="N38" i="1"/>
  <c r="I38" i="1"/>
  <c r="N37" i="1"/>
  <c r="I37" i="1"/>
  <c r="N36" i="1"/>
  <c r="I36" i="1"/>
  <c r="N35" i="1"/>
  <c r="J35" i="1"/>
  <c r="I35" i="1"/>
  <c r="J34" i="1"/>
  <c r="N34" i="1" s="1"/>
  <c r="I34" i="1"/>
  <c r="N33" i="1"/>
  <c r="N32" i="1"/>
  <c r="I32" i="1"/>
  <c r="J31" i="1"/>
  <c r="N31" i="1" s="1"/>
  <c r="I31" i="1"/>
  <c r="N30" i="1"/>
  <c r="I30" i="1"/>
  <c r="K29" i="1"/>
  <c r="N29" i="1" s="1"/>
  <c r="I29" i="1"/>
  <c r="J28" i="1"/>
  <c r="N28" i="1" s="1"/>
  <c r="I28" i="1"/>
  <c r="N27" i="1"/>
  <c r="K27" i="1"/>
  <c r="J27" i="1"/>
  <c r="I27" i="1"/>
  <c r="N26" i="1"/>
  <c r="K26" i="1"/>
  <c r="J26" i="1"/>
  <c r="F26" i="1"/>
  <c r="F75" i="1" s="1"/>
  <c r="E26" i="1"/>
  <c r="J25" i="1"/>
  <c r="N25" i="1" s="1"/>
  <c r="I25" i="1"/>
  <c r="J24" i="1"/>
  <c r="J75" i="1" s="1"/>
  <c r="I24" i="1"/>
  <c r="N23" i="1"/>
  <c r="I23" i="1"/>
  <c r="N22" i="1"/>
  <c r="I22" i="1"/>
  <c r="N21" i="1"/>
  <c r="I21" i="1"/>
  <c r="N20" i="1"/>
  <c r="I20" i="1"/>
  <c r="N19" i="1"/>
  <c r="I19" i="1"/>
  <c r="N18" i="1"/>
  <c r="E18" i="1"/>
  <c r="I18" i="1" s="1"/>
  <c r="N17" i="1"/>
  <c r="I17" i="1"/>
  <c r="N16" i="1"/>
  <c r="I16" i="1"/>
  <c r="E16" i="1"/>
  <c r="N15" i="1"/>
  <c r="E15" i="1"/>
  <c r="I15" i="1" s="1"/>
  <c r="N14" i="1"/>
  <c r="I14" i="1"/>
  <c r="N13" i="1"/>
  <c r="I13" i="1"/>
  <c r="N12" i="1"/>
  <c r="I12" i="1"/>
  <c r="N11" i="1"/>
  <c r="I11" i="1"/>
  <c r="N10" i="1"/>
  <c r="I10" i="1"/>
  <c r="N9" i="1"/>
  <c r="I9" i="1"/>
  <c r="N8" i="1"/>
  <c r="I8" i="1"/>
  <c r="N7" i="1"/>
  <c r="I7" i="1"/>
  <c r="N6" i="1"/>
  <c r="I6" i="1"/>
  <c r="N5" i="1"/>
  <c r="I5" i="1"/>
  <c r="N4" i="1"/>
  <c r="I4" i="1"/>
  <c r="H171" i="1" l="1"/>
  <c r="H176" i="1" s="1"/>
  <c r="H121" i="1"/>
  <c r="M173" i="1"/>
  <c r="F170" i="1"/>
  <c r="F173" i="1" s="1"/>
  <c r="H173" i="1"/>
  <c r="N75" i="1"/>
  <c r="J119" i="1"/>
  <c r="J171" i="1" s="1"/>
  <c r="J173" i="1" s="1"/>
  <c r="I170" i="1"/>
  <c r="G173" i="1"/>
  <c r="L170" i="1"/>
  <c r="L173" i="1" s="1"/>
  <c r="I26" i="1"/>
  <c r="I75" i="1" s="1"/>
  <c r="N94" i="1"/>
  <c r="N109" i="1" s="1"/>
  <c r="N119" i="1" s="1"/>
  <c r="N171" i="1" s="1"/>
  <c r="N172" i="1" s="1"/>
  <c r="F109" i="1"/>
  <c r="F119" i="1" s="1"/>
  <c r="F171" i="1" s="1"/>
  <c r="F167" i="1"/>
  <c r="E75" i="1"/>
  <c r="E119" i="1" s="1"/>
  <c r="E171" i="1" s="1"/>
  <c r="E173" i="1" s="1"/>
  <c r="K109" i="1"/>
  <c r="K119" i="1" s="1"/>
  <c r="K171" i="1" s="1"/>
  <c r="N143" i="1"/>
  <c r="N167" i="1" s="1"/>
  <c r="N170" i="1" s="1"/>
  <c r="K167" i="1"/>
  <c r="K170" i="1" s="1"/>
  <c r="K173" i="1" s="1"/>
  <c r="N24" i="1"/>
  <c r="I77" i="1" l="1"/>
  <c r="I119" i="1"/>
  <c r="N173" i="1"/>
  <c r="R56" i="1"/>
  <c r="I121" i="1" l="1"/>
  <c r="I171" i="1"/>
  <c r="I176" i="1" l="1"/>
  <c r="I173" i="1"/>
</calcChain>
</file>

<file path=xl/sharedStrings.xml><?xml version="1.0" encoding="utf-8"?>
<sst xmlns="http://schemas.openxmlformats.org/spreadsheetml/2006/main" count="525" uniqueCount="227">
  <si>
    <t>2007-08</t>
  </si>
  <si>
    <t>27600014750V</t>
  </si>
  <si>
    <t>2010-11</t>
  </si>
  <si>
    <t>2009-10</t>
  </si>
  <si>
    <t>28590056805V</t>
  </si>
  <si>
    <t>Greaves cotton</t>
  </si>
  <si>
    <t xml:space="preserve">314 Received </t>
  </si>
  <si>
    <t>L&amp;T</t>
  </si>
  <si>
    <t>27850300132V</t>
  </si>
  <si>
    <t>wrongly added in last month dues raised</t>
  </si>
  <si>
    <t>GRAND Total</t>
  </si>
  <si>
    <t>current total</t>
  </si>
  <si>
    <t>Total</t>
  </si>
  <si>
    <t>27410693709V</t>
  </si>
  <si>
    <t>22-02-2016</t>
  </si>
  <si>
    <t>27890240552V</t>
  </si>
  <si>
    <t>2011-12</t>
  </si>
  <si>
    <t>29.02.16</t>
  </si>
  <si>
    <t>26.02.16</t>
  </si>
  <si>
    <t>27630292881V</t>
  </si>
  <si>
    <t>22.02.16</t>
  </si>
  <si>
    <t>27760582015V</t>
  </si>
  <si>
    <t>Addition During the Month</t>
  </si>
  <si>
    <t>Amount reduced</t>
  </si>
  <si>
    <t>total receipt</t>
  </si>
  <si>
    <t>Payment for the Month</t>
  </si>
  <si>
    <t xml:space="preserve">Total </t>
  </si>
  <si>
    <t>Interim stay in appeal upto 31.03.16</t>
  </si>
  <si>
    <t>27370002897V</t>
  </si>
  <si>
    <t>27830676482V</t>
  </si>
  <si>
    <t>40/58</t>
  </si>
  <si>
    <t>27570000265V</t>
  </si>
  <si>
    <t>Bection &amp; Dickinsons</t>
  </si>
  <si>
    <t>TOTAL</t>
  </si>
  <si>
    <t>FORM- 307 RECEIVED FOR RECTIFICATION</t>
  </si>
  <si>
    <t>27880524622V</t>
  </si>
  <si>
    <t>27390012101V</t>
  </si>
  <si>
    <t>2008-09</t>
  </si>
  <si>
    <t>27820005899V</t>
  </si>
  <si>
    <t>2007-18</t>
  </si>
  <si>
    <t>27140663836V</t>
  </si>
  <si>
    <t>DIRECT REFERENCE FILED IN HIGH COURT BY DEPT.</t>
  </si>
  <si>
    <t>27160000442V</t>
  </si>
  <si>
    <t>2006-07</t>
  </si>
  <si>
    <t>High Court</t>
  </si>
  <si>
    <t>SECOND APPEALVAT APP-1086/2015/BENCH-III/B-1637,MUMBAI DT:27/10/2015</t>
  </si>
  <si>
    <t>27710253746V</t>
  </si>
  <si>
    <t>SECOND APPEAL 53/2010 B 1350 DT 27/04/10</t>
  </si>
  <si>
    <t>RUCHI SOYA INDUSTRIES</t>
  </si>
  <si>
    <t>Stay Granted Tribunal</t>
  </si>
  <si>
    <t>VAT</t>
  </si>
  <si>
    <t>BST</t>
  </si>
  <si>
    <t>Appeal</t>
  </si>
  <si>
    <t>NOT AVAILABLE</t>
  </si>
  <si>
    <t>2766000652V</t>
  </si>
  <si>
    <t>APPEAL</t>
  </si>
  <si>
    <t>27910651239V</t>
  </si>
  <si>
    <t>27590386605v</t>
  </si>
  <si>
    <t>2005-06</t>
  </si>
  <si>
    <t>27870632540V</t>
  </si>
  <si>
    <t>27120262849V</t>
  </si>
  <si>
    <t>STAY IN APPEAL</t>
  </si>
  <si>
    <t>27040325555V</t>
  </si>
  <si>
    <t>INTERIM STAY</t>
  </si>
  <si>
    <t>27750613982V</t>
  </si>
  <si>
    <t>27410519982V</t>
  </si>
  <si>
    <t>Final Stay Dc/APP/P-5/217-221/13-14-Dt:3/5/2013</t>
  </si>
  <si>
    <t>2004-05</t>
  </si>
  <si>
    <t>400102/S/1930                   400102/C/1668</t>
  </si>
  <si>
    <t>2003-04</t>
  </si>
  <si>
    <t>2002-03</t>
  </si>
  <si>
    <t>INTERIM STAY upto 30.03.16</t>
  </si>
  <si>
    <t>Second Appeal No. 528 &amp; 529 of 2010 Dt:23.03.2011</t>
  </si>
  <si>
    <t>2001-02</t>
  </si>
  <si>
    <t>Second Appeal No. 280 &amp; 281 of 2005 Dt:10.06.2005</t>
  </si>
  <si>
    <t>1998-1999</t>
  </si>
  <si>
    <t>27850000402V</t>
  </si>
  <si>
    <t>JC/app/V5/CST/524-525/15-16/B-1668-1669/Dt:27/8/2015 FINAL STAY</t>
  </si>
  <si>
    <t>JC/app/V5/CST/502/14-15/B-1584/Dt:10/8/2015 FINAL STAY</t>
  </si>
  <si>
    <t>JC/appV/CST/133/15-16/B-1696/Dt:3/9/2015 FINAL STAY</t>
  </si>
  <si>
    <t>Paid CST Full but in appeal</t>
  </si>
  <si>
    <t>JC/appV/CST/135/15-16/B-1698/Dt:3/9/2015 FINAL STAY</t>
  </si>
  <si>
    <t>JC/appV/CST/123/15-16/B-563/Dt:6/8/2015 Final stay for CST And For Vat:upto 07.04.16</t>
  </si>
  <si>
    <t>applied for installment</t>
  </si>
  <si>
    <t>27830376482V</t>
  </si>
  <si>
    <t>JC/app/V5/CST/671/14-15/B-668/1005/Dt:6/12/2014 FINAL STAY</t>
  </si>
  <si>
    <t>27650000512V</t>
  </si>
  <si>
    <t>JC/app/V5/CST/670/14-15/B-1007/Dt:6/12/2014 FINAL STAY</t>
  </si>
  <si>
    <t>JC/app/V5/CST/669/14-15/B-1006/Dt:6/12/2014 FINAL STAY</t>
  </si>
  <si>
    <t>JC/app/V5/CST/667/14-15/B-309/Dt:10/2/2015 FINAL STAY</t>
  </si>
  <si>
    <t>JC/APP V/VAT 917/14-15/15-16/B-2069 Dt:4/12/2015 Final Stay</t>
  </si>
  <si>
    <t>JC/app/V5/VAT/902-903/14-15/B-614/Dt:30/3/2015 FINAL STAY</t>
  </si>
  <si>
    <t>JC/app/V5/VAT/885-886/14-15/B-607/Dt:26/3/2015 FINAL STAY</t>
  </si>
  <si>
    <t>JC/app/V5/VAT/883-884/14-15/B-608/Dt:26/3/2015 FINAL STAY</t>
  </si>
  <si>
    <t>JC/app/V5/CST/777/14-15/Dt:12/3/2015 FINAL STAY</t>
  </si>
  <si>
    <t>27580000114V</t>
  </si>
  <si>
    <t>jc /App-V/VAT/240-241/14-15/B-971 DT.3/12/14 final stay</t>
  </si>
  <si>
    <t>jc /App-V/VAT-402/CST 403/B-1049 date 11/12/14 final stay</t>
  </si>
  <si>
    <t>jc/App/5/VAT/08/2014-15/B-96 DT.03.04.14 final stay</t>
  </si>
  <si>
    <t>jc /App-V/VAT-07/CST-7-A/14-15/DT.21.05.15 final stay</t>
  </si>
  <si>
    <t>23/p 08</t>
  </si>
  <si>
    <t>27710000285V</t>
  </si>
  <si>
    <t>JC/APP-II/Stay order/Vata-102/CA-103/13-14/B.915 dt 13/08/2013 Final stay</t>
  </si>
  <si>
    <t>34/11</t>
  </si>
  <si>
    <t>JC/APP-II/Stay order/Vata-123/13-14/B.30 dt 05/09/2013 Final stay</t>
  </si>
  <si>
    <t>30/10</t>
  </si>
  <si>
    <t>27490000018V</t>
  </si>
  <si>
    <t xml:space="preserve">JC/APP-II/CA-25/13-14/B-856 Mumbai,dt02.02.08.13  Final Stay </t>
  </si>
  <si>
    <t>23/08</t>
  </si>
  <si>
    <t>27150000593V</t>
  </si>
  <si>
    <t>JC/App-II/MVATCA-199/200/09-10  B-1092 dt. 23/12/09 Tribunal stay</t>
  </si>
  <si>
    <t>JC/App-II/MVATCA-138/139/09-10  B-779 dt. 09/09/09 Final stay</t>
  </si>
  <si>
    <t>JC/App-II/MVATCA-43/09-10 /B554 dt.1/07/09 final stay</t>
  </si>
  <si>
    <t>remark</t>
  </si>
  <si>
    <t>Total Amount (CST)</t>
  </si>
  <si>
    <t>NO</t>
  </si>
  <si>
    <t>penalty</t>
  </si>
  <si>
    <t>Int30(2)&amp;(3)</t>
  </si>
  <si>
    <t xml:space="preserve"> CST Tax</t>
  </si>
  <si>
    <t>Total Amount (VAT)</t>
  </si>
  <si>
    <t>Penalty</t>
  </si>
  <si>
    <t>Int 30(2)&amp;(3)</t>
  </si>
  <si>
    <t xml:space="preserve"> VAT Tax</t>
  </si>
  <si>
    <t>Period</t>
  </si>
  <si>
    <t>Name of the dealer</t>
  </si>
  <si>
    <t>DBA Entry No /Page No.</t>
  </si>
  <si>
    <t>Tin No.</t>
  </si>
  <si>
    <t>JC APPEAL FILE DEALER</t>
  </si>
  <si>
    <t>29.02.2016</t>
  </si>
  <si>
    <t>User 1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</si>
  <si>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</si>
  <si>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</si>
  <si>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</si>
  <si>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</si>
  <si>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</si>
  <si>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</si>
  <si>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</si>
  <si>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</si>
  <si>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</si>
  <si>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>User 11</t>
  </si>
  <si>
    <t>User 12</t>
  </si>
  <si>
    <t>User 13</t>
  </si>
  <si>
    <t>User 14</t>
  </si>
  <si>
    <t>User 15</t>
  </si>
  <si>
    <t>User 16</t>
  </si>
  <si>
    <t>User 17</t>
  </si>
  <si>
    <t>User 18</t>
  </si>
  <si>
    <t>User 19</t>
  </si>
  <si>
    <t>User 20</t>
  </si>
  <si>
    <t>User 21</t>
  </si>
  <si>
    <t>User 22</t>
  </si>
  <si>
    <t>The refund of Rs. 1,000,000/- adjusted towards the amount of tax due from the dealer</t>
  </si>
  <si>
    <t>User 23</t>
  </si>
  <si>
    <t>User 24</t>
  </si>
  <si>
    <t>User 25</t>
  </si>
  <si>
    <t>JC/appV/VAT-CST/514-515/15-16/30/10/2015. The refund of Rs. 1,193,066/- adjusted towards the amount of tax due from the dealer.</t>
  </si>
  <si>
    <t>User 26</t>
  </si>
  <si>
    <t>User 27</t>
  </si>
  <si>
    <t>User 28</t>
  </si>
  <si>
    <t>30/10/2015. The refund of Rs. 1,000,000/- adjusted towards the amount of tax due from the dealer.</t>
  </si>
  <si>
    <t>User 29</t>
  </si>
  <si>
    <t>User 30</t>
  </si>
  <si>
    <t>User 31</t>
  </si>
  <si>
    <t>User 32</t>
  </si>
  <si>
    <t>User 33</t>
  </si>
  <si>
    <t>User 34</t>
  </si>
  <si>
    <t>User 35</t>
  </si>
  <si>
    <t>User 36</t>
  </si>
  <si>
    <t>User 37</t>
  </si>
  <si>
    <t>User 38</t>
  </si>
  <si>
    <t>User 39</t>
  </si>
  <si>
    <t>User 40</t>
  </si>
  <si>
    <t>User 41</t>
  </si>
  <si>
    <t>User 42</t>
  </si>
  <si>
    <t>User 43</t>
  </si>
  <si>
    <t>User 44</t>
  </si>
  <si>
    <t>User 45</t>
  </si>
  <si>
    <t>User 46</t>
  </si>
  <si>
    <t>User 47</t>
  </si>
  <si>
    <t>User 48</t>
  </si>
  <si>
    <t>User 49</t>
  </si>
  <si>
    <t>User 50</t>
  </si>
  <si>
    <t>pending for rectification</t>
  </si>
  <si>
    <t>User 51</t>
  </si>
  <si>
    <t>User 52</t>
  </si>
  <si>
    <t>User 53</t>
  </si>
  <si>
    <t>User 54</t>
  </si>
  <si>
    <t>User 55</t>
  </si>
  <si>
    <t>User 56</t>
  </si>
  <si>
    <t>double entry</t>
  </si>
  <si>
    <t>User 57</t>
  </si>
  <si>
    <t>User 58</t>
  </si>
  <si>
    <t>User 59</t>
  </si>
  <si>
    <t>BALANCE FOR RECTIFICATION</t>
  </si>
  <si>
    <t>User 60</t>
  </si>
  <si>
    <t>F-316 RECEIVED</t>
  </si>
  <si>
    <t>User 61</t>
  </si>
  <si>
    <t>F-314 RECEIVED</t>
  </si>
  <si>
    <t>User 62</t>
  </si>
  <si>
    <t>User 63</t>
  </si>
  <si>
    <t>Rectification application received</t>
  </si>
  <si>
    <t>User 64</t>
  </si>
  <si>
    <t>User 65</t>
  </si>
  <si>
    <t>User 66</t>
  </si>
  <si>
    <t>User 67</t>
  </si>
  <si>
    <t>User 68</t>
  </si>
  <si>
    <t>27410003360V</t>
  </si>
  <si>
    <t>DEFFERED TAX</t>
  </si>
  <si>
    <t>Due Date Not Over in the Month  Dt.31.03.16</t>
  </si>
  <si>
    <t>21.03.16</t>
  </si>
  <si>
    <t>A.O. PASSED</t>
  </si>
  <si>
    <t>27410005785V</t>
  </si>
  <si>
    <t>22.03.16</t>
  </si>
  <si>
    <t>28.03.16</t>
  </si>
  <si>
    <t>27900533050V</t>
  </si>
  <si>
    <t>27660261097V</t>
  </si>
  <si>
    <t>29.03.16</t>
  </si>
  <si>
    <t>30.03.16</t>
  </si>
  <si>
    <t>27680776350V</t>
  </si>
  <si>
    <t>278890009304V</t>
  </si>
  <si>
    <t>27910137042V</t>
  </si>
  <si>
    <t>Extra ordinary assessment dues recovered from the dealer.</t>
  </si>
  <si>
    <t>The amount of refund adjusted towards the tax amount due from the dealer.</t>
  </si>
  <si>
    <t>Dues paid on 23.03.16</t>
  </si>
  <si>
    <t>Dues paid on 17.03.16</t>
  </si>
  <si>
    <t>DEFERRED TAX</t>
  </si>
  <si>
    <t>RECEIVED FROM OTHER DESKS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</si>
</sst>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righ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6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16" fontId="0" fillId="4" borderId="1" xfId="0" applyNumberForma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vertical="center"/>
    </xf>
    <xf numFmtId="14" fontId="0" fillId="4" borderId="6" xfId="0" applyNumberForma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12" fillId="0" borderId="7" xfId="0" applyFont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vertical="center"/>
    </xf>
    <xf numFmtId="0" fontId="12" fillId="2" borderId="7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 wrapText="1"/>
    </xf>
    <xf numFmtId="0" fontId="12" fillId="0" borderId="7" xfId="0" applyFont="1" applyBorder="1" applyAlignment="1">
      <alignment vertical="center" wrapText="1"/>
    </xf>
    <xf numFmtId="0" fontId="12" fillId="3" borderId="7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 vertical="center" wrapText="1"/>
    </xf>
    <xf numFmtId="0" fontId="8" fillId="0" borderId="2" xfId="0" applyFont="1" applyBorder="1" applyAlignment="1">
      <alignment vertical="center"/>
    </xf>
    <xf numFmtId="0" fontId="8" fillId="2" borderId="2" xfId="0" applyFont="1" applyFill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2" borderId="0" xfId="0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right" vertical="center"/>
    </xf>
    <xf numFmtId="0" fontId="0" fillId="2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6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KPI%20March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Shett 8"/>
      <sheetName val="LTU-REC 1(3)"/>
      <sheetName val="LTU-REC 2(3)"/>
      <sheetName val="LTU-REC 3(3)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90"/>
  <sheetViews>
    <sheetView tabSelected="1" zoomScaleNormal="100" workbookViewId="0">
      <selection sqref="A1:O1"/>
    </sheetView>
  </sheetViews>
  <sheetFormatPr defaultRowHeight="15" x14ac:dyDescent="0.25"/>
  <cols>
    <col min="1" max="1" width="14.5703125" style="4" customWidth="1"/>
    <col min="2" max="2" width="11.85546875" style="4" customWidth="1"/>
    <col min="3" max="3" width="22.28515625" style="5" customWidth="1"/>
    <col min="4" max="4" width="16" style="4" customWidth="1"/>
    <col min="5" max="5" width="11" style="1" customWidth="1"/>
    <col min="6" max="6" width="13" style="1" customWidth="1"/>
    <col min="7" max="7" width="15.140625" style="1" customWidth="1"/>
    <col min="8" max="8" width="9.140625" style="1" customWidth="1"/>
    <col min="9" max="9" width="19.42578125" style="3" customWidth="1"/>
    <col min="10" max="10" width="11.85546875" style="1" customWidth="1"/>
    <col min="11" max="11" width="11.28515625" style="1" customWidth="1"/>
    <col min="12" max="12" width="10.85546875" style="1" customWidth="1"/>
    <col min="13" max="13" width="9.140625" style="1" customWidth="1"/>
    <col min="14" max="14" width="18.85546875" style="3" customWidth="1"/>
    <col min="15" max="15" width="32.28515625" style="2" customWidth="1"/>
    <col min="16" max="17" width="9.140625" style="1"/>
    <col min="18" max="18" width="11" style="1" bestFit="1" customWidth="1"/>
    <col min="19" max="16384" width="9.140625" style="1"/>
  </cols>
  <sheetData>
    <row r="1" spans="1:15" x14ac:dyDescent="0.25">
      <c r="A1" s="80" t="s">
        <v>128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</row>
    <row r="2" spans="1:15" ht="18.75" x14ac:dyDescent="0.25">
      <c r="A2" s="34" t="s">
        <v>127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15" ht="45" x14ac:dyDescent="0.25">
      <c r="A3" s="38" t="s">
        <v>126</v>
      </c>
      <c r="B3" s="79" t="s">
        <v>125</v>
      </c>
      <c r="C3" s="23" t="s">
        <v>124</v>
      </c>
      <c r="D3" s="38" t="s">
        <v>123</v>
      </c>
      <c r="E3" s="37" t="s">
        <v>122</v>
      </c>
      <c r="F3" s="37" t="s">
        <v>121</v>
      </c>
      <c r="G3" s="37" t="s">
        <v>120</v>
      </c>
      <c r="H3" s="37" t="s">
        <v>115</v>
      </c>
      <c r="I3" s="35" t="s">
        <v>119</v>
      </c>
      <c r="J3" s="37" t="s">
        <v>118</v>
      </c>
      <c r="K3" s="37" t="s">
        <v>117</v>
      </c>
      <c r="L3" s="37" t="s">
        <v>116</v>
      </c>
      <c r="M3" s="37" t="s">
        <v>115</v>
      </c>
      <c r="N3" s="35" t="s">
        <v>114</v>
      </c>
      <c r="O3" s="52" t="s">
        <v>113</v>
      </c>
    </row>
    <row r="4" spans="1:15" ht="30" x14ac:dyDescent="0.25">
      <c r="A4" s="20" t="s">
        <v>76</v>
      </c>
      <c r="B4" s="63">
        <v>42064</v>
      </c>
      <c r="C4" s="21" t="s">
        <v>129</v>
      </c>
      <c r="D4" s="20" t="s">
        <v>58</v>
      </c>
      <c r="E4" s="19"/>
      <c r="F4" s="19">
        <v>0</v>
      </c>
      <c r="G4" s="19">
        <v>0</v>
      </c>
      <c r="H4" s="19">
        <v>0</v>
      </c>
      <c r="I4" s="35">
        <f>E4+F4+G4</f>
        <v>0</v>
      </c>
      <c r="J4" s="19">
        <v>90637</v>
      </c>
      <c r="K4" s="19">
        <v>72557</v>
      </c>
      <c r="L4" s="19">
        <v>0</v>
      </c>
      <c r="M4" s="19">
        <v>1</v>
      </c>
      <c r="N4" s="35">
        <f>J4+K4+L4</f>
        <v>163194</v>
      </c>
      <c r="O4" s="17" t="s">
        <v>112</v>
      </c>
    </row>
    <row r="5" spans="1:15" ht="30" x14ac:dyDescent="0.25">
      <c r="A5" s="20" t="s">
        <v>8</v>
      </c>
      <c r="B5" s="63">
        <v>42188</v>
      </c>
      <c r="C5" s="21" t="s">
        <v>130</v>
      </c>
      <c r="D5" s="20" t="s">
        <v>58</v>
      </c>
      <c r="E5" s="19">
        <v>0</v>
      </c>
      <c r="F5" s="19">
        <v>0</v>
      </c>
      <c r="G5" s="19">
        <v>0</v>
      </c>
      <c r="H5" s="19">
        <v>0</v>
      </c>
      <c r="I5" s="35">
        <f t="shared" ref="I5:I68" si="0">E5+F5+G5</f>
        <v>0</v>
      </c>
      <c r="J5" s="19">
        <v>144471348</v>
      </c>
      <c r="K5" s="19">
        <v>78512107</v>
      </c>
      <c r="L5" s="19">
        <v>0</v>
      </c>
      <c r="M5" s="19">
        <v>1</v>
      </c>
      <c r="N5" s="35">
        <f t="shared" ref="N5:N74" si="1">J5+K5+L5</f>
        <v>222983455</v>
      </c>
      <c r="O5" s="17" t="s">
        <v>111</v>
      </c>
    </row>
    <row r="6" spans="1:15" ht="30" x14ac:dyDescent="0.25">
      <c r="A6" s="20" t="s">
        <v>28</v>
      </c>
      <c r="B6" s="63">
        <v>42126</v>
      </c>
      <c r="C6" s="21" t="s">
        <v>131</v>
      </c>
      <c r="D6" s="20" t="s">
        <v>58</v>
      </c>
      <c r="E6" s="19">
        <v>528125</v>
      </c>
      <c r="F6" s="19">
        <v>303805</v>
      </c>
      <c r="G6" s="19">
        <v>0</v>
      </c>
      <c r="H6" s="19">
        <v>1</v>
      </c>
      <c r="I6" s="35">
        <f t="shared" si="0"/>
        <v>831930</v>
      </c>
      <c r="J6" s="19">
        <v>0</v>
      </c>
      <c r="K6" s="19">
        <v>0</v>
      </c>
      <c r="L6" s="19">
        <v>0</v>
      </c>
      <c r="M6" s="19">
        <v>0</v>
      </c>
      <c r="N6" s="35">
        <f t="shared" si="1"/>
        <v>0</v>
      </c>
      <c r="O6" s="17" t="s">
        <v>110</v>
      </c>
    </row>
    <row r="7" spans="1:15" ht="30" x14ac:dyDescent="0.25">
      <c r="A7" s="20" t="s">
        <v>109</v>
      </c>
      <c r="B7" s="20" t="s">
        <v>108</v>
      </c>
      <c r="C7" s="21" t="s">
        <v>132</v>
      </c>
      <c r="D7" s="20" t="s">
        <v>37</v>
      </c>
      <c r="E7" s="19">
        <v>1915036</v>
      </c>
      <c r="F7" s="19">
        <v>1355565</v>
      </c>
      <c r="G7" s="19">
        <v>2165036</v>
      </c>
      <c r="H7" s="19">
        <v>1</v>
      </c>
      <c r="I7" s="35">
        <f t="shared" si="0"/>
        <v>5435637</v>
      </c>
      <c r="J7" s="19">
        <v>579773</v>
      </c>
      <c r="K7" s="19">
        <v>455513</v>
      </c>
      <c r="L7" s="19">
        <v>779774</v>
      </c>
      <c r="M7" s="19">
        <v>1</v>
      </c>
      <c r="N7" s="35">
        <f t="shared" si="1"/>
        <v>1815060</v>
      </c>
      <c r="O7" s="17" t="s">
        <v>107</v>
      </c>
    </row>
    <row r="8" spans="1:15" ht="30" x14ac:dyDescent="0.25">
      <c r="A8" s="20" t="s">
        <v>106</v>
      </c>
      <c r="B8" s="20" t="s">
        <v>105</v>
      </c>
      <c r="C8" s="21" t="s">
        <v>133</v>
      </c>
      <c r="D8" s="20" t="s">
        <v>37</v>
      </c>
      <c r="E8" s="19">
        <v>9439013</v>
      </c>
      <c r="F8" s="19">
        <v>5663410</v>
      </c>
      <c r="G8" s="19">
        <v>9439013</v>
      </c>
      <c r="H8" s="19">
        <v>1</v>
      </c>
      <c r="I8" s="35">
        <f t="shared" si="0"/>
        <v>24541436</v>
      </c>
      <c r="J8" s="19">
        <v>0</v>
      </c>
      <c r="K8" s="19">
        <v>0</v>
      </c>
      <c r="L8" s="19">
        <v>0</v>
      </c>
      <c r="M8" s="19"/>
      <c r="N8" s="35">
        <f t="shared" si="1"/>
        <v>0</v>
      </c>
      <c r="O8" s="17" t="s">
        <v>104</v>
      </c>
    </row>
    <row r="9" spans="1:15" ht="45" x14ac:dyDescent="0.25">
      <c r="A9" s="20" t="s">
        <v>28</v>
      </c>
      <c r="B9" s="20" t="s">
        <v>103</v>
      </c>
      <c r="C9" s="21" t="s">
        <v>134</v>
      </c>
      <c r="D9" s="20" t="s">
        <v>37</v>
      </c>
      <c r="E9" s="19">
        <v>0</v>
      </c>
      <c r="F9" s="19">
        <v>1254750</v>
      </c>
      <c r="G9" s="19">
        <v>1383280</v>
      </c>
      <c r="H9" s="19">
        <v>1</v>
      </c>
      <c r="I9" s="35">
        <f t="shared" si="0"/>
        <v>2638030</v>
      </c>
      <c r="J9" s="19">
        <v>0</v>
      </c>
      <c r="K9" s="19">
        <v>173827</v>
      </c>
      <c r="L9" s="19">
        <v>279408</v>
      </c>
      <c r="M9" s="19">
        <v>1</v>
      </c>
      <c r="N9" s="35">
        <f t="shared" si="1"/>
        <v>453235</v>
      </c>
      <c r="O9" s="17" t="s">
        <v>102</v>
      </c>
    </row>
    <row r="10" spans="1:15" ht="30" x14ac:dyDescent="0.25">
      <c r="A10" s="20" t="s">
        <v>101</v>
      </c>
      <c r="B10" s="20" t="s">
        <v>100</v>
      </c>
      <c r="C10" s="21" t="s">
        <v>135</v>
      </c>
      <c r="D10" s="20" t="s">
        <v>43</v>
      </c>
      <c r="E10" s="19">
        <v>410975</v>
      </c>
      <c r="F10" s="19">
        <v>1320726</v>
      </c>
      <c r="G10" s="19">
        <v>0</v>
      </c>
      <c r="H10" s="19">
        <v>1</v>
      </c>
      <c r="I10" s="35">
        <f t="shared" si="0"/>
        <v>1731701</v>
      </c>
      <c r="J10" s="19">
        <v>199766</v>
      </c>
      <c r="K10" s="19">
        <v>543692</v>
      </c>
      <c r="L10" s="19">
        <v>0</v>
      </c>
      <c r="M10" s="19">
        <v>1</v>
      </c>
      <c r="N10" s="35">
        <f t="shared" si="1"/>
        <v>743458</v>
      </c>
      <c r="O10" s="17" t="s">
        <v>99</v>
      </c>
    </row>
    <row r="11" spans="1:15" ht="30" x14ac:dyDescent="0.25">
      <c r="A11" s="20" t="s">
        <v>19</v>
      </c>
      <c r="B11" s="20"/>
      <c r="C11" s="21" t="s">
        <v>136</v>
      </c>
      <c r="D11" s="20" t="s">
        <v>3</v>
      </c>
      <c r="E11" s="19">
        <v>831949</v>
      </c>
      <c r="F11" s="19">
        <v>1014854</v>
      </c>
      <c r="G11" s="19"/>
      <c r="H11" s="19">
        <v>1</v>
      </c>
      <c r="I11" s="35">
        <f t="shared" si="0"/>
        <v>1846803</v>
      </c>
      <c r="J11" s="19">
        <v>0</v>
      </c>
      <c r="K11" s="19">
        <v>0</v>
      </c>
      <c r="L11" s="19"/>
      <c r="M11" s="19">
        <v>0</v>
      </c>
      <c r="N11" s="35">
        <f t="shared" si="1"/>
        <v>0</v>
      </c>
      <c r="O11" s="17" t="s">
        <v>98</v>
      </c>
    </row>
    <row r="12" spans="1:15" ht="30" x14ac:dyDescent="0.25">
      <c r="A12" s="20" t="s">
        <v>28</v>
      </c>
      <c r="B12" s="20"/>
      <c r="C12" s="21" t="s">
        <v>137</v>
      </c>
      <c r="D12" s="20" t="s">
        <v>3</v>
      </c>
      <c r="E12" s="19">
        <v>374007</v>
      </c>
      <c r="F12" s="19">
        <v>2108258</v>
      </c>
      <c r="G12" s="19">
        <v>0</v>
      </c>
      <c r="H12" s="19">
        <v>1</v>
      </c>
      <c r="I12" s="35">
        <f t="shared" si="0"/>
        <v>2482265</v>
      </c>
      <c r="J12" s="19">
        <v>3657153</v>
      </c>
      <c r="K12" s="19">
        <v>2806078</v>
      </c>
      <c r="L12" s="19"/>
      <c r="M12" s="19">
        <v>1</v>
      </c>
      <c r="N12" s="35">
        <f t="shared" si="1"/>
        <v>6463231</v>
      </c>
      <c r="O12" s="17" t="s">
        <v>97</v>
      </c>
    </row>
    <row r="13" spans="1:15" ht="30" x14ac:dyDescent="0.25">
      <c r="A13" s="20" t="s">
        <v>42</v>
      </c>
      <c r="B13" s="20"/>
      <c r="C13" s="21" t="s">
        <v>138</v>
      </c>
      <c r="D13" s="20" t="s">
        <v>3</v>
      </c>
      <c r="E13" s="19">
        <v>14350109</v>
      </c>
      <c r="F13" s="19">
        <v>9688877</v>
      </c>
      <c r="G13" s="19">
        <v>0</v>
      </c>
      <c r="H13" s="19">
        <v>1</v>
      </c>
      <c r="I13" s="35">
        <f t="shared" si="0"/>
        <v>24038986</v>
      </c>
      <c r="J13" s="19">
        <v>23113</v>
      </c>
      <c r="K13" s="19">
        <v>15601</v>
      </c>
      <c r="L13" s="19"/>
      <c r="M13" s="19">
        <v>1</v>
      </c>
      <c r="N13" s="35">
        <f t="shared" si="1"/>
        <v>38714</v>
      </c>
      <c r="O13" s="17" t="s">
        <v>96</v>
      </c>
    </row>
    <row r="14" spans="1:15" ht="30" x14ac:dyDescent="0.25">
      <c r="A14" s="20" t="s">
        <v>95</v>
      </c>
      <c r="B14" s="20"/>
      <c r="C14" s="21" t="s">
        <v>139</v>
      </c>
      <c r="D14" s="20" t="s">
        <v>2</v>
      </c>
      <c r="E14" s="19">
        <v>0</v>
      </c>
      <c r="F14" s="19">
        <v>857946</v>
      </c>
      <c r="G14" s="19">
        <v>0</v>
      </c>
      <c r="H14" s="19">
        <v>1</v>
      </c>
      <c r="I14" s="35">
        <f t="shared" si="0"/>
        <v>857946</v>
      </c>
      <c r="J14" s="19">
        <v>0</v>
      </c>
      <c r="K14" s="19">
        <v>0</v>
      </c>
      <c r="L14" s="19">
        <v>0</v>
      </c>
      <c r="M14" s="19">
        <v>0</v>
      </c>
      <c r="N14" s="35">
        <f t="shared" si="1"/>
        <v>0</v>
      </c>
      <c r="O14" s="17" t="s">
        <v>94</v>
      </c>
    </row>
    <row r="15" spans="1:15" ht="30" x14ac:dyDescent="0.25">
      <c r="A15" s="20" t="s">
        <v>28</v>
      </c>
      <c r="B15" s="20"/>
      <c r="C15" s="21" t="s">
        <v>140</v>
      </c>
      <c r="D15" s="20" t="s">
        <v>2</v>
      </c>
      <c r="E15" s="19">
        <f>1694208-850000</f>
        <v>844208</v>
      </c>
      <c r="F15" s="19">
        <v>1058880</v>
      </c>
      <c r="G15" s="19">
        <v>0</v>
      </c>
      <c r="H15" s="19">
        <v>1</v>
      </c>
      <c r="I15" s="35">
        <f t="shared" si="0"/>
        <v>1903088</v>
      </c>
      <c r="J15" s="19">
        <v>1628602</v>
      </c>
      <c r="K15" s="19">
        <v>1517542</v>
      </c>
      <c r="L15" s="19">
        <v>0</v>
      </c>
      <c r="M15" s="19">
        <v>1</v>
      </c>
      <c r="N15" s="35">
        <f t="shared" si="1"/>
        <v>3146144</v>
      </c>
      <c r="O15" s="17" t="s">
        <v>93</v>
      </c>
    </row>
    <row r="16" spans="1:15" ht="30" x14ac:dyDescent="0.25">
      <c r="A16" s="20" t="s">
        <v>28</v>
      </c>
      <c r="B16" s="20"/>
      <c r="C16" s="21" t="s">
        <v>141</v>
      </c>
      <c r="D16" s="20" t="s">
        <v>0</v>
      </c>
      <c r="E16" s="19">
        <f>2090351-1000000</f>
        <v>1090351</v>
      </c>
      <c r="F16" s="19">
        <v>2247127</v>
      </c>
      <c r="G16" s="19">
        <v>0</v>
      </c>
      <c r="H16" s="19">
        <v>1</v>
      </c>
      <c r="I16" s="35">
        <f t="shared" si="0"/>
        <v>3337478</v>
      </c>
      <c r="J16" s="19">
        <v>1542696</v>
      </c>
      <c r="K16" s="19">
        <v>2000435</v>
      </c>
      <c r="L16" s="19">
        <v>0</v>
      </c>
      <c r="M16" s="19">
        <v>1</v>
      </c>
      <c r="N16" s="35">
        <f t="shared" si="1"/>
        <v>3543131</v>
      </c>
      <c r="O16" s="17" t="s">
        <v>92</v>
      </c>
    </row>
    <row r="17" spans="1:16" ht="30" x14ac:dyDescent="0.25">
      <c r="A17" s="20" t="s">
        <v>46</v>
      </c>
      <c r="B17" s="20"/>
      <c r="C17" s="21" t="s">
        <v>142</v>
      </c>
      <c r="D17" s="20" t="s">
        <v>58</v>
      </c>
      <c r="E17" s="19">
        <v>8145199</v>
      </c>
      <c r="F17" s="19">
        <v>25181941</v>
      </c>
      <c r="G17" s="19"/>
      <c r="H17" s="19">
        <v>1</v>
      </c>
      <c r="I17" s="35">
        <f t="shared" si="0"/>
        <v>33327140</v>
      </c>
      <c r="J17" s="19">
        <v>86104337</v>
      </c>
      <c r="K17" s="19">
        <v>244367079</v>
      </c>
      <c r="L17" s="19"/>
      <c r="M17" s="19">
        <v>1</v>
      </c>
      <c r="N17" s="35">
        <f t="shared" si="1"/>
        <v>330471416</v>
      </c>
      <c r="O17" s="17" t="s">
        <v>91</v>
      </c>
    </row>
    <row r="18" spans="1:16" ht="30" x14ac:dyDescent="0.25">
      <c r="A18" s="20" t="s">
        <v>19</v>
      </c>
      <c r="B18" s="20"/>
      <c r="C18" s="21" t="s">
        <v>143</v>
      </c>
      <c r="D18" s="20" t="s">
        <v>2</v>
      </c>
      <c r="E18" s="19">
        <f>579916-100000</f>
        <v>479916</v>
      </c>
      <c r="F18" s="19">
        <v>1161910</v>
      </c>
      <c r="G18" s="19">
        <v>0</v>
      </c>
      <c r="H18" s="19">
        <v>1</v>
      </c>
      <c r="I18" s="35">
        <f t="shared" si="0"/>
        <v>1641826</v>
      </c>
      <c r="J18" s="19"/>
      <c r="K18" s="19"/>
      <c r="L18" s="19"/>
      <c r="M18" s="19"/>
      <c r="N18" s="35">
        <f t="shared" si="1"/>
        <v>0</v>
      </c>
      <c r="O18" s="17" t="s">
        <v>90</v>
      </c>
    </row>
    <row r="19" spans="1:16" ht="30" x14ac:dyDescent="0.25">
      <c r="A19" s="20" t="s">
        <v>86</v>
      </c>
      <c r="B19" s="20"/>
      <c r="C19" s="21" t="s">
        <v>144</v>
      </c>
      <c r="D19" s="20" t="s">
        <v>58</v>
      </c>
      <c r="E19" s="19">
        <v>0</v>
      </c>
      <c r="F19" s="19">
        <v>0</v>
      </c>
      <c r="G19" s="19"/>
      <c r="H19" s="19">
        <v>0</v>
      </c>
      <c r="I19" s="35">
        <f t="shared" si="0"/>
        <v>0</v>
      </c>
      <c r="J19" s="19">
        <v>97326</v>
      </c>
      <c r="K19" s="19">
        <v>286141</v>
      </c>
      <c r="L19" s="19">
        <v>0</v>
      </c>
      <c r="M19" s="19">
        <v>1</v>
      </c>
      <c r="N19" s="35">
        <f t="shared" si="1"/>
        <v>383467</v>
      </c>
      <c r="O19" s="17" t="s">
        <v>89</v>
      </c>
    </row>
    <row r="20" spans="1:16" ht="30" x14ac:dyDescent="0.25">
      <c r="A20" s="20" t="s">
        <v>86</v>
      </c>
      <c r="B20" s="20"/>
      <c r="C20" s="21" t="s">
        <v>145</v>
      </c>
      <c r="D20" s="20" t="s">
        <v>37</v>
      </c>
      <c r="E20" s="19">
        <v>0</v>
      </c>
      <c r="F20" s="19">
        <v>0</v>
      </c>
      <c r="G20" s="19">
        <v>0</v>
      </c>
      <c r="H20" s="19">
        <v>0</v>
      </c>
      <c r="I20" s="35">
        <f t="shared" si="0"/>
        <v>0</v>
      </c>
      <c r="J20" s="19">
        <v>28914</v>
      </c>
      <c r="K20" s="19">
        <v>76305</v>
      </c>
      <c r="L20" s="19"/>
      <c r="M20" s="19">
        <v>1</v>
      </c>
      <c r="N20" s="35">
        <f t="shared" si="1"/>
        <v>105219</v>
      </c>
      <c r="O20" s="17" t="s">
        <v>88</v>
      </c>
    </row>
    <row r="21" spans="1:16" ht="30" x14ac:dyDescent="0.25">
      <c r="A21" s="20" t="s">
        <v>86</v>
      </c>
      <c r="B21" s="20"/>
      <c r="C21" s="21" t="s">
        <v>146</v>
      </c>
      <c r="D21" s="20" t="s">
        <v>2</v>
      </c>
      <c r="E21" s="19">
        <v>0</v>
      </c>
      <c r="F21" s="19">
        <v>0</v>
      </c>
      <c r="G21" s="19">
        <v>0</v>
      </c>
      <c r="H21" s="19">
        <v>0</v>
      </c>
      <c r="I21" s="35">
        <f t="shared" si="0"/>
        <v>0</v>
      </c>
      <c r="J21" s="19">
        <v>0</v>
      </c>
      <c r="K21" s="19">
        <v>321562</v>
      </c>
      <c r="L21" s="19"/>
      <c r="M21" s="19">
        <v>1</v>
      </c>
      <c r="N21" s="35">
        <f t="shared" si="1"/>
        <v>321562</v>
      </c>
      <c r="O21" s="17" t="s">
        <v>87</v>
      </c>
    </row>
    <row r="22" spans="1:16" ht="30" x14ac:dyDescent="0.25">
      <c r="A22" s="20" t="s">
        <v>86</v>
      </c>
      <c r="B22" s="20"/>
      <c r="C22" s="21" t="s">
        <v>147</v>
      </c>
      <c r="D22" s="20" t="s">
        <v>0</v>
      </c>
      <c r="E22" s="19">
        <v>0</v>
      </c>
      <c r="F22" s="19">
        <v>0</v>
      </c>
      <c r="G22" s="19">
        <v>0</v>
      </c>
      <c r="H22" s="19">
        <v>0</v>
      </c>
      <c r="I22" s="35">
        <f t="shared" si="0"/>
        <v>0</v>
      </c>
      <c r="J22" s="19">
        <v>0</v>
      </c>
      <c r="K22" s="19">
        <v>90200</v>
      </c>
      <c r="L22" s="19">
        <v>0</v>
      </c>
      <c r="M22" s="19">
        <v>1</v>
      </c>
      <c r="N22" s="35">
        <f t="shared" si="1"/>
        <v>90200</v>
      </c>
      <c r="O22" s="17" t="s">
        <v>85</v>
      </c>
    </row>
    <row r="23" spans="1:16" x14ac:dyDescent="0.25">
      <c r="A23" s="20" t="s">
        <v>84</v>
      </c>
      <c r="B23" s="20"/>
      <c r="C23" s="21" t="s">
        <v>148</v>
      </c>
      <c r="D23" s="20" t="s">
        <v>2</v>
      </c>
      <c r="E23" s="19"/>
      <c r="F23" s="19">
        <v>294185</v>
      </c>
      <c r="G23" s="19"/>
      <c r="H23" s="19">
        <v>1</v>
      </c>
      <c r="I23" s="35">
        <f t="shared" si="0"/>
        <v>294185</v>
      </c>
      <c r="J23" s="19">
        <v>2687422</v>
      </c>
      <c r="K23" s="19">
        <v>1595212</v>
      </c>
      <c r="L23" s="19"/>
      <c r="M23" s="19">
        <v>1</v>
      </c>
      <c r="N23" s="35">
        <f t="shared" si="1"/>
        <v>4282634</v>
      </c>
      <c r="O23" s="13" t="s">
        <v>83</v>
      </c>
    </row>
    <row r="24" spans="1:16" ht="45" x14ac:dyDescent="0.25">
      <c r="A24" s="20" t="s">
        <v>8</v>
      </c>
      <c r="B24" s="20"/>
      <c r="C24" s="21" t="s">
        <v>149</v>
      </c>
      <c r="D24" s="20" t="s">
        <v>37</v>
      </c>
      <c r="E24" s="19">
        <v>295933909</v>
      </c>
      <c r="F24" s="19">
        <v>259031818</v>
      </c>
      <c r="G24" s="19">
        <v>1246489</v>
      </c>
      <c r="H24" s="19">
        <v>1</v>
      </c>
      <c r="I24" s="35">
        <f t="shared" si="0"/>
        <v>556212216</v>
      </c>
      <c r="J24" s="22">
        <f>507106858-100000000-100000000</f>
        <v>307106858</v>
      </c>
      <c r="K24" s="19">
        <v>443751524</v>
      </c>
      <c r="L24" s="19">
        <v>0</v>
      </c>
      <c r="M24" s="19">
        <v>1</v>
      </c>
      <c r="N24" s="35">
        <f t="shared" si="1"/>
        <v>750858382</v>
      </c>
      <c r="O24" s="17" t="s">
        <v>82</v>
      </c>
    </row>
    <row r="25" spans="1:16" ht="45" x14ac:dyDescent="0.25">
      <c r="A25" s="20" t="s">
        <v>76</v>
      </c>
      <c r="B25" s="20"/>
      <c r="C25" s="21" t="s">
        <v>150</v>
      </c>
      <c r="D25" s="15" t="s">
        <v>2</v>
      </c>
      <c r="E25" s="14">
        <v>0</v>
      </c>
      <c r="F25" s="14">
        <v>1948</v>
      </c>
      <c r="G25" s="14">
        <v>0</v>
      </c>
      <c r="H25" s="14">
        <v>1</v>
      </c>
      <c r="I25" s="35">
        <f t="shared" si="0"/>
        <v>1948</v>
      </c>
      <c r="J25" s="14">
        <f>1283500-1000000</f>
        <v>283500</v>
      </c>
      <c r="K25" s="14">
        <v>777544</v>
      </c>
      <c r="L25" s="14">
        <v>0</v>
      </c>
      <c r="M25" s="14">
        <v>1</v>
      </c>
      <c r="N25" s="74">
        <f t="shared" si="1"/>
        <v>1061044</v>
      </c>
      <c r="O25" s="78" t="s">
        <v>151</v>
      </c>
    </row>
    <row r="26" spans="1:16" ht="30" x14ac:dyDescent="0.25">
      <c r="A26" s="20" t="s">
        <v>46</v>
      </c>
      <c r="B26" s="20"/>
      <c r="C26" s="21" t="s">
        <v>152</v>
      </c>
      <c r="D26" s="20" t="s">
        <v>2</v>
      </c>
      <c r="E26" s="22">
        <f>6946034-6946034</f>
        <v>0</v>
      </c>
      <c r="F26" s="22">
        <f>4080795-3053966</f>
        <v>1026829</v>
      </c>
      <c r="G26" s="19">
        <v>0</v>
      </c>
      <c r="H26" s="19">
        <v>1</v>
      </c>
      <c r="I26" s="35">
        <f t="shared" si="0"/>
        <v>1026829</v>
      </c>
      <c r="J26" s="22">
        <f>470570-470570</f>
        <v>0</v>
      </c>
      <c r="K26" s="19">
        <f>276460-276460</f>
        <v>0</v>
      </c>
      <c r="L26" s="19"/>
      <c r="M26" s="19">
        <v>1</v>
      </c>
      <c r="N26" s="77">
        <f t="shared" si="1"/>
        <v>0</v>
      </c>
      <c r="O26" s="17" t="s">
        <v>81</v>
      </c>
      <c r="P26" s="1" t="s">
        <v>80</v>
      </c>
    </row>
    <row r="27" spans="1:16" ht="30" x14ac:dyDescent="0.25">
      <c r="A27" s="20" t="s">
        <v>46</v>
      </c>
      <c r="B27" s="20"/>
      <c r="C27" s="21" t="s">
        <v>153</v>
      </c>
      <c r="D27" s="20" t="s">
        <v>0</v>
      </c>
      <c r="E27" s="22">
        <v>0</v>
      </c>
      <c r="F27" s="19">
        <v>0</v>
      </c>
      <c r="G27" s="19"/>
      <c r="H27" s="19">
        <v>0</v>
      </c>
      <c r="I27" s="35">
        <f t="shared" si="0"/>
        <v>0</v>
      </c>
      <c r="J27" s="22">
        <f>1339949-1339949</f>
        <v>0</v>
      </c>
      <c r="K27" s="22">
        <f>1390197-209051</f>
        <v>1181146</v>
      </c>
      <c r="L27" s="19">
        <v>0</v>
      </c>
      <c r="M27" s="19">
        <v>1</v>
      </c>
      <c r="N27" s="35">
        <f t="shared" si="1"/>
        <v>1181146</v>
      </c>
      <c r="O27" s="17" t="s">
        <v>79</v>
      </c>
    </row>
    <row r="28" spans="1:16" ht="75" x14ac:dyDescent="0.25">
      <c r="A28" s="76" t="s">
        <v>76</v>
      </c>
      <c r="B28" s="15"/>
      <c r="C28" s="21" t="s">
        <v>154</v>
      </c>
      <c r="D28" s="15" t="s">
        <v>0</v>
      </c>
      <c r="E28" s="14">
        <v>0</v>
      </c>
      <c r="F28" s="14">
        <v>0</v>
      </c>
      <c r="G28" s="14">
        <v>0</v>
      </c>
      <c r="H28" s="14">
        <v>0</v>
      </c>
      <c r="I28" s="35">
        <f t="shared" si="0"/>
        <v>0</v>
      </c>
      <c r="J28" s="14">
        <f>2422362-1193067</f>
        <v>1229295</v>
      </c>
      <c r="K28" s="14">
        <v>2182947</v>
      </c>
      <c r="L28" s="14"/>
      <c r="M28" s="14">
        <v>1</v>
      </c>
      <c r="N28" s="74">
        <f t="shared" si="1"/>
        <v>3412242</v>
      </c>
      <c r="O28" s="13" t="s">
        <v>155</v>
      </c>
    </row>
    <row r="29" spans="1:16" ht="30" x14ac:dyDescent="0.25">
      <c r="A29" s="20" t="s">
        <v>42</v>
      </c>
      <c r="B29" s="20"/>
      <c r="C29" s="21" t="s">
        <v>156</v>
      </c>
      <c r="D29" s="20" t="s">
        <v>2</v>
      </c>
      <c r="E29" s="19">
        <v>22693412</v>
      </c>
      <c r="F29" s="19">
        <v>13618512</v>
      </c>
      <c r="G29" s="19">
        <v>0</v>
      </c>
      <c r="H29" s="19">
        <v>1</v>
      </c>
      <c r="I29" s="35">
        <f t="shared" si="0"/>
        <v>36311924</v>
      </c>
      <c r="J29" s="19">
        <v>0</v>
      </c>
      <c r="K29" s="19">
        <f>179956-73</f>
        <v>179883</v>
      </c>
      <c r="L29" s="19">
        <v>0</v>
      </c>
      <c r="M29" s="19">
        <v>1</v>
      </c>
      <c r="N29" s="35">
        <f t="shared" si="1"/>
        <v>179883</v>
      </c>
      <c r="O29" s="17" t="s">
        <v>78</v>
      </c>
    </row>
    <row r="30" spans="1:16" ht="45" x14ac:dyDescent="0.25">
      <c r="A30" s="25" t="s">
        <v>28</v>
      </c>
      <c r="B30" s="25"/>
      <c r="C30" s="21" t="s">
        <v>157</v>
      </c>
      <c r="D30" s="25" t="s">
        <v>43</v>
      </c>
      <c r="E30" s="22"/>
      <c r="F30" s="22"/>
      <c r="G30" s="22">
        <v>303000</v>
      </c>
      <c r="H30" s="22">
        <v>1</v>
      </c>
      <c r="I30" s="35">
        <f t="shared" si="0"/>
        <v>303000</v>
      </c>
      <c r="J30" s="22"/>
      <c r="K30" s="22"/>
      <c r="L30" s="22">
        <v>125000</v>
      </c>
      <c r="M30" s="22">
        <v>1</v>
      </c>
      <c r="N30" s="35">
        <f t="shared" si="1"/>
        <v>125000</v>
      </c>
      <c r="O30" s="17" t="s">
        <v>77</v>
      </c>
    </row>
    <row r="31" spans="1:16" ht="60" x14ac:dyDescent="0.25">
      <c r="A31" s="15" t="s">
        <v>76</v>
      </c>
      <c r="B31" s="15"/>
      <c r="C31" s="21" t="s">
        <v>158</v>
      </c>
      <c r="D31" s="75" t="s">
        <v>43</v>
      </c>
      <c r="E31" s="14"/>
      <c r="F31" s="14"/>
      <c r="G31" s="14"/>
      <c r="H31" s="14"/>
      <c r="I31" s="35">
        <f t="shared" si="0"/>
        <v>0</v>
      </c>
      <c r="J31" s="14">
        <f>1257502-1000000</f>
        <v>257502</v>
      </c>
      <c r="K31" s="14">
        <v>1635163</v>
      </c>
      <c r="L31" s="14"/>
      <c r="M31" s="14">
        <v>1</v>
      </c>
      <c r="N31" s="74">
        <f t="shared" si="1"/>
        <v>1892665</v>
      </c>
      <c r="O31" s="73" t="s">
        <v>159</v>
      </c>
    </row>
    <row r="32" spans="1:16" ht="30" x14ac:dyDescent="0.25">
      <c r="A32" s="25" t="s">
        <v>46</v>
      </c>
      <c r="B32" s="25"/>
      <c r="C32" s="21" t="s">
        <v>160</v>
      </c>
      <c r="D32" s="36" t="s">
        <v>75</v>
      </c>
      <c r="E32" s="22"/>
      <c r="F32" s="22"/>
      <c r="G32" s="22"/>
      <c r="H32" s="22">
        <v>0</v>
      </c>
      <c r="I32" s="35">
        <f t="shared" si="0"/>
        <v>0</v>
      </c>
      <c r="J32" s="22"/>
      <c r="K32" s="22"/>
      <c r="L32" s="22"/>
      <c r="M32" s="22"/>
      <c r="N32" s="35">
        <f t="shared" si="1"/>
        <v>0</v>
      </c>
      <c r="O32" s="17" t="s">
        <v>74</v>
      </c>
    </row>
    <row r="33" spans="1:15" ht="30" x14ac:dyDescent="0.25">
      <c r="A33" s="25" t="s">
        <v>46</v>
      </c>
      <c r="B33" s="25"/>
      <c r="C33" s="21" t="s">
        <v>161</v>
      </c>
      <c r="D33" s="36" t="s">
        <v>73</v>
      </c>
      <c r="E33" s="81"/>
      <c r="F33" s="22"/>
      <c r="G33" s="22"/>
      <c r="H33" s="22">
        <v>1</v>
      </c>
      <c r="I33" s="35">
        <v>29494370</v>
      </c>
      <c r="J33" s="81">
        <v>231940310</v>
      </c>
      <c r="K33" s="22"/>
      <c r="L33" s="22"/>
      <c r="M33" s="22">
        <v>1</v>
      </c>
      <c r="N33" s="35">
        <f t="shared" si="1"/>
        <v>231940310</v>
      </c>
      <c r="O33" s="17" t="s">
        <v>72</v>
      </c>
    </row>
    <row r="34" spans="1:15" x14ac:dyDescent="0.25">
      <c r="A34" s="25" t="s">
        <v>8</v>
      </c>
      <c r="B34" s="25"/>
      <c r="C34" s="21" t="s">
        <v>162</v>
      </c>
      <c r="D34" s="25" t="s">
        <v>43</v>
      </c>
      <c r="E34" s="22">
        <v>397011418</v>
      </c>
      <c r="F34" s="22">
        <v>516713437</v>
      </c>
      <c r="G34" s="22">
        <v>4049121</v>
      </c>
      <c r="H34" s="22">
        <v>1</v>
      </c>
      <c r="I34" s="35">
        <f t="shared" si="0"/>
        <v>917773976</v>
      </c>
      <c r="J34" s="82">
        <f>224098118-79449644</f>
        <v>144648474</v>
      </c>
      <c r="K34" s="22">
        <v>291353329</v>
      </c>
      <c r="L34" s="22"/>
      <c r="M34" s="22">
        <v>1</v>
      </c>
      <c r="N34" s="35">
        <f t="shared" si="1"/>
        <v>436001803</v>
      </c>
      <c r="O34" s="17" t="s">
        <v>6</v>
      </c>
    </row>
    <row r="35" spans="1:15" x14ac:dyDescent="0.25">
      <c r="A35" s="25" t="s">
        <v>8</v>
      </c>
      <c r="B35" s="25"/>
      <c r="C35" s="21" t="s">
        <v>163</v>
      </c>
      <c r="D35" s="25" t="s">
        <v>3</v>
      </c>
      <c r="E35" s="22">
        <v>679337658</v>
      </c>
      <c r="F35" s="22">
        <v>596171356</v>
      </c>
      <c r="G35" s="22">
        <v>863871</v>
      </c>
      <c r="H35" s="22">
        <v>1</v>
      </c>
      <c r="I35" s="35">
        <f t="shared" si="0"/>
        <v>1276372885</v>
      </c>
      <c r="J35" s="82">
        <f>587646707-118652001</f>
        <v>468994706</v>
      </c>
      <c r="K35" s="22">
        <v>515659985</v>
      </c>
      <c r="L35" s="22"/>
      <c r="M35" s="22">
        <v>1</v>
      </c>
      <c r="N35" s="35">
        <f t="shared" si="1"/>
        <v>984654691</v>
      </c>
      <c r="O35" s="17" t="s">
        <v>71</v>
      </c>
    </row>
    <row r="36" spans="1:15" ht="30" x14ac:dyDescent="0.25">
      <c r="A36" s="25" t="s">
        <v>68</v>
      </c>
      <c r="B36" s="25"/>
      <c r="C36" s="21" t="s">
        <v>164</v>
      </c>
      <c r="D36" s="25" t="s">
        <v>70</v>
      </c>
      <c r="E36" s="22">
        <v>0</v>
      </c>
      <c r="F36" s="22">
        <v>0</v>
      </c>
      <c r="G36" s="22">
        <v>0</v>
      </c>
      <c r="H36" s="22">
        <v>0</v>
      </c>
      <c r="I36" s="35">
        <f t="shared" si="0"/>
        <v>0</v>
      </c>
      <c r="J36" s="22">
        <v>165072253</v>
      </c>
      <c r="K36" s="22"/>
      <c r="L36" s="22"/>
      <c r="M36" s="22">
        <v>1</v>
      </c>
      <c r="N36" s="35">
        <f t="shared" si="1"/>
        <v>165072253</v>
      </c>
      <c r="O36" s="17" t="s">
        <v>66</v>
      </c>
    </row>
    <row r="37" spans="1:15" ht="30" x14ac:dyDescent="0.25">
      <c r="A37" s="25" t="s">
        <v>68</v>
      </c>
      <c r="B37" s="25"/>
      <c r="C37" s="21" t="s">
        <v>165</v>
      </c>
      <c r="D37" s="25" t="s">
        <v>69</v>
      </c>
      <c r="E37" s="22">
        <v>12479285</v>
      </c>
      <c r="F37" s="22">
        <v>14584540</v>
      </c>
      <c r="G37" s="22"/>
      <c r="H37" s="22">
        <v>1</v>
      </c>
      <c r="I37" s="35">
        <f t="shared" si="0"/>
        <v>27063825</v>
      </c>
      <c r="J37" s="22">
        <v>355781364</v>
      </c>
      <c r="K37" s="22"/>
      <c r="L37" s="22"/>
      <c r="M37" s="22">
        <v>1</v>
      </c>
      <c r="N37" s="35">
        <f t="shared" si="1"/>
        <v>355781364</v>
      </c>
      <c r="O37" s="17" t="s">
        <v>66</v>
      </c>
    </row>
    <row r="38" spans="1:15" ht="30" x14ac:dyDescent="0.25">
      <c r="A38" s="25" t="s">
        <v>68</v>
      </c>
      <c r="B38" s="25"/>
      <c r="C38" s="21" t="s">
        <v>166</v>
      </c>
      <c r="D38" s="25" t="s">
        <v>67</v>
      </c>
      <c r="E38" s="22">
        <v>11123577</v>
      </c>
      <c r="F38" s="22">
        <v>12514024</v>
      </c>
      <c r="G38" s="22">
        <v>25000</v>
      </c>
      <c r="H38" s="22">
        <v>1</v>
      </c>
      <c r="I38" s="35">
        <f t="shared" si="0"/>
        <v>23662601</v>
      </c>
      <c r="J38" s="22">
        <v>14090981</v>
      </c>
      <c r="K38" s="22"/>
      <c r="L38" s="22"/>
      <c r="M38" s="22">
        <v>1</v>
      </c>
      <c r="N38" s="35">
        <f t="shared" si="1"/>
        <v>14090981</v>
      </c>
      <c r="O38" s="17" t="s">
        <v>66</v>
      </c>
    </row>
    <row r="39" spans="1:15" x14ac:dyDescent="0.25">
      <c r="A39" s="28" t="s">
        <v>1</v>
      </c>
      <c r="B39" s="28"/>
      <c r="C39" s="21" t="s">
        <v>167</v>
      </c>
      <c r="D39" s="28" t="s">
        <v>43</v>
      </c>
      <c r="E39" s="27">
        <v>0</v>
      </c>
      <c r="F39" s="27"/>
      <c r="G39" s="27"/>
      <c r="H39" s="27">
        <v>0</v>
      </c>
      <c r="I39" s="35">
        <f t="shared" si="0"/>
        <v>0</v>
      </c>
      <c r="J39" s="27">
        <v>2016105</v>
      </c>
      <c r="K39" s="27">
        <v>0</v>
      </c>
      <c r="L39" s="27">
        <v>0</v>
      </c>
      <c r="M39" s="27">
        <v>1</v>
      </c>
      <c r="N39" s="35">
        <f t="shared" si="1"/>
        <v>2016105</v>
      </c>
      <c r="O39" s="21" t="s">
        <v>61</v>
      </c>
    </row>
    <row r="40" spans="1:15" x14ac:dyDescent="0.25">
      <c r="A40" s="28" t="s">
        <v>65</v>
      </c>
      <c r="B40" s="28"/>
      <c r="C40" s="21" t="s">
        <v>168</v>
      </c>
      <c r="D40" s="28" t="s">
        <v>3</v>
      </c>
      <c r="E40" s="27">
        <v>3157</v>
      </c>
      <c r="F40" s="27">
        <v>2816</v>
      </c>
      <c r="G40" s="27">
        <v>8157</v>
      </c>
      <c r="H40" s="27">
        <v>1</v>
      </c>
      <c r="I40" s="35">
        <f t="shared" si="0"/>
        <v>14130</v>
      </c>
      <c r="J40" s="27">
        <v>35491549</v>
      </c>
      <c r="K40" s="27">
        <v>30153026</v>
      </c>
      <c r="L40" s="27">
        <v>5000</v>
      </c>
      <c r="M40" s="27">
        <v>1</v>
      </c>
      <c r="N40" s="35">
        <f t="shared" si="1"/>
        <v>65649575</v>
      </c>
      <c r="O40" s="21" t="s">
        <v>61</v>
      </c>
    </row>
    <row r="41" spans="1:15" x14ac:dyDescent="0.25">
      <c r="A41" s="28" t="s">
        <v>62</v>
      </c>
      <c r="B41" s="28"/>
      <c r="C41" s="21" t="s">
        <v>169</v>
      </c>
      <c r="D41" s="28" t="s">
        <v>2</v>
      </c>
      <c r="E41" s="27">
        <v>0</v>
      </c>
      <c r="F41" s="27">
        <v>0</v>
      </c>
      <c r="G41" s="27">
        <v>0</v>
      </c>
      <c r="H41" s="27">
        <v>0</v>
      </c>
      <c r="I41" s="35">
        <f t="shared" si="0"/>
        <v>0</v>
      </c>
      <c r="J41" s="27">
        <v>570</v>
      </c>
      <c r="K41" s="27">
        <v>72830</v>
      </c>
      <c r="L41" s="27">
        <v>0</v>
      </c>
      <c r="M41" s="27">
        <v>1</v>
      </c>
      <c r="N41" s="35">
        <f t="shared" si="1"/>
        <v>73400</v>
      </c>
      <c r="O41" s="21" t="s">
        <v>61</v>
      </c>
    </row>
    <row r="42" spans="1:15" x14ac:dyDescent="0.25">
      <c r="A42" s="28" t="s">
        <v>46</v>
      </c>
      <c r="B42" s="28"/>
      <c r="C42" s="21" t="s">
        <v>170</v>
      </c>
      <c r="D42" s="28" t="s">
        <v>43</v>
      </c>
      <c r="E42" s="27">
        <v>71481613</v>
      </c>
      <c r="F42" s="27">
        <v>102872429</v>
      </c>
      <c r="G42" s="21">
        <f>14492250+7653610</f>
        <v>22145860</v>
      </c>
      <c r="H42" s="27">
        <v>1</v>
      </c>
      <c r="I42" s="35">
        <f t="shared" si="0"/>
        <v>196499902</v>
      </c>
      <c r="J42" s="27"/>
      <c r="K42" s="27"/>
      <c r="L42" s="27"/>
      <c r="M42" s="27">
        <v>1</v>
      </c>
      <c r="N42" s="35">
        <v>1438172180</v>
      </c>
      <c r="O42" s="21" t="s">
        <v>61</v>
      </c>
    </row>
    <row r="43" spans="1:15" x14ac:dyDescent="0.25">
      <c r="A43" s="28" t="s">
        <v>46</v>
      </c>
      <c r="B43" s="28"/>
      <c r="C43" s="21" t="s">
        <v>171</v>
      </c>
      <c r="D43" s="28" t="s">
        <v>3</v>
      </c>
      <c r="E43" s="27">
        <v>21171623</v>
      </c>
      <c r="F43" s="27">
        <v>25326943</v>
      </c>
      <c r="G43" s="21">
        <f>14160438+45546579</f>
        <v>59707017</v>
      </c>
      <c r="H43" s="27">
        <v>1</v>
      </c>
      <c r="I43" s="35">
        <f t="shared" si="0"/>
        <v>106205583</v>
      </c>
      <c r="J43" s="27"/>
      <c r="K43" s="27"/>
      <c r="L43" s="27"/>
      <c r="M43" s="27">
        <v>1</v>
      </c>
      <c r="N43" s="35">
        <v>75063966</v>
      </c>
      <c r="O43" s="21" t="s">
        <v>61</v>
      </c>
    </row>
    <row r="44" spans="1:15" x14ac:dyDescent="0.25">
      <c r="A44" s="28" t="s">
        <v>64</v>
      </c>
      <c r="B44" s="28"/>
      <c r="C44" s="21" t="s">
        <v>172</v>
      </c>
      <c r="D44" s="28" t="s">
        <v>16</v>
      </c>
      <c r="E44" s="27">
        <v>119606</v>
      </c>
      <c r="F44" s="27">
        <v>50833</v>
      </c>
      <c r="G44" s="27">
        <v>13797</v>
      </c>
      <c r="H44" s="27">
        <v>1</v>
      </c>
      <c r="I44" s="35">
        <f t="shared" si="0"/>
        <v>184236</v>
      </c>
      <c r="J44" s="27">
        <v>0</v>
      </c>
      <c r="K44" s="27"/>
      <c r="L44" s="27"/>
      <c r="M44" s="27">
        <v>0</v>
      </c>
      <c r="N44" s="35">
        <f t="shared" si="1"/>
        <v>0</v>
      </c>
      <c r="O44" s="21" t="s">
        <v>63</v>
      </c>
    </row>
    <row r="45" spans="1:15" x14ac:dyDescent="0.25">
      <c r="A45" s="28" t="s">
        <v>62</v>
      </c>
      <c r="B45" s="28"/>
      <c r="C45" s="21" t="s">
        <v>173</v>
      </c>
      <c r="D45" s="28" t="s">
        <v>16</v>
      </c>
      <c r="E45" s="27">
        <v>335638</v>
      </c>
      <c r="F45" s="27">
        <v>152995</v>
      </c>
      <c r="G45" s="27">
        <v>335638</v>
      </c>
      <c r="H45" s="27">
        <v>1</v>
      </c>
      <c r="I45" s="35">
        <f t="shared" si="0"/>
        <v>824271</v>
      </c>
      <c r="J45" s="27">
        <v>0</v>
      </c>
      <c r="K45" s="27"/>
      <c r="L45" s="27"/>
      <c r="M45" s="27">
        <v>0</v>
      </c>
      <c r="N45" s="35">
        <f t="shared" si="1"/>
        <v>0</v>
      </c>
      <c r="O45" s="21" t="s">
        <v>61</v>
      </c>
    </row>
    <row r="46" spans="1:15" x14ac:dyDescent="0.25">
      <c r="A46" s="28" t="s">
        <v>60</v>
      </c>
      <c r="B46" s="28"/>
      <c r="C46" s="21" t="s">
        <v>174</v>
      </c>
      <c r="D46" s="28" t="s">
        <v>37</v>
      </c>
      <c r="E46" s="27">
        <v>34505122</v>
      </c>
      <c r="F46" s="27">
        <v>21997015</v>
      </c>
      <c r="G46" s="27">
        <v>34505122</v>
      </c>
      <c r="H46" s="27">
        <v>1</v>
      </c>
      <c r="I46" s="35">
        <f t="shared" si="0"/>
        <v>91007259</v>
      </c>
      <c r="J46" s="27"/>
      <c r="K46" s="27"/>
      <c r="L46" s="27"/>
      <c r="M46" s="27">
        <v>0</v>
      </c>
      <c r="N46" s="35">
        <f t="shared" si="1"/>
        <v>0</v>
      </c>
      <c r="O46" s="21" t="s">
        <v>55</v>
      </c>
    </row>
    <row r="47" spans="1:15" x14ac:dyDescent="0.25">
      <c r="A47" s="28" t="s">
        <v>59</v>
      </c>
      <c r="B47" s="28"/>
      <c r="C47" s="21" t="s">
        <v>175</v>
      </c>
      <c r="D47" s="28" t="s">
        <v>2</v>
      </c>
      <c r="E47" s="27">
        <v>79481</v>
      </c>
      <c r="F47" s="27">
        <v>35081</v>
      </c>
      <c r="G47" s="27">
        <v>79481</v>
      </c>
      <c r="H47" s="27">
        <v>1</v>
      </c>
      <c r="I47" s="35">
        <f t="shared" si="0"/>
        <v>194043</v>
      </c>
      <c r="J47" s="27">
        <v>0</v>
      </c>
      <c r="K47" s="27"/>
      <c r="L47" s="27"/>
      <c r="M47" s="27">
        <v>0</v>
      </c>
      <c r="N47" s="35">
        <f t="shared" si="1"/>
        <v>0</v>
      </c>
      <c r="O47" s="21" t="s">
        <v>55</v>
      </c>
    </row>
    <row r="48" spans="1:15" x14ac:dyDescent="0.25">
      <c r="A48" s="72" t="s">
        <v>57</v>
      </c>
      <c r="B48" s="28"/>
      <c r="C48" s="21" t="s">
        <v>176</v>
      </c>
      <c r="D48" s="72" t="s">
        <v>58</v>
      </c>
      <c r="E48" s="21">
        <v>15262374</v>
      </c>
      <c r="F48" s="21">
        <v>20031865</v>
      </c>
      <c r="G48" s="21">
        <v>15262374</v>
      </c>
      <c r="H48" s="27">
        <v>1</v>
      </c>
      <c r="I48" s="35">
        <f t="shared" si="0"/>
        <v>50556613</v>
      </c>
      <c r="J48" s="27">
        <v>0</v>
      </c>
      <c r="K48" s="27"/>
      <c r="L48" s="27"/>
      <c r="M48" s="27">
        <v>0</v>
      </c>
      <c r="N48" s="35">
        <f t="shared" si="1"/>
        <v>0</v>
      </c>
      <c r="O48" s="21" t="s">
        <v>55</v>
      </c>
    </row>
    <row r="49" spans="1:18" x14ac:dyDescent="0.25">
      <c r="A49" s="72" t="s">
        <v>57</v>
      </c>
      <c r="B49" s="28"/>
      <c r="C49" s="21" t="s">
        <v>177</v>
      </c>
      <c r="D49" s="72" t="s">
        <v>37</v>
      </c>
      <c r="E49" s="21">
        <v>64795806</v>
      </c>
      <c r="F49" s="21">
        <v>558886382</v>
      </c>
      <c r="G49" s="21">
        <v>64795806</v>
      </c>
      <c r="H49" s="27">
        <v>1</v>
      </c>
      <c r="I49" s="35">
        <f t="shared" si="0"/>
        <v>688477994</v>
      </c>
      <c r="J49" s="27">
        <v>0</v>
      </c>
      <c r="K49" s="27"/>
      <c r="L49" s="27"/>
      <c r="M49" s="27">
        <v>0</v>
      </c>
      <c r="N49" s="35">
        <f t="shared" si="1"/>
        <v>0</v>
      </c>
      <c r="O49" s="21" t="s">
        <v>55</v>
      </c>
    </row>
    <row r="50" spans="1:18" x14ac:dyDescent="0.25">
      <c r="A50" s="72" t="s">
        <v>56</v>
      </c>
      <c r="B50" s="28"/>
      <c r="C50" s="21" t="s">
        <v>178</v>
      </c>
      <c r="D50" s="72" t="s">
        <v>37</v>
      </c>
      <c r="E50" s="21">
        <v>26954101</v>
      </c>
      <c r="F50" s="21">
        <v>23247912</v>
      </c>
      <c r="G50" s="21">
        <v>26954101</v>
      </c>
      <c r="H50" s="27">
        <v>1</v>
      </c>
      <c r="I50" s="35">
        <f t="shared" si="0"/>
        <v>77156114</v>
      </c>
      <c r="J50" s="27">
        <v>0</v>
      </c>
      <c r="K50" s="27"/>
      <c r="L50" s="27"/>
      <c r="M50" s="27">
        <v>0</v>
      </c>
      <c r="N50" s="35">
        <f t="shared" si="1"/>
        <v>0</v>
      </c>
      <c r="O50" s="21" t="s">
        <v>55</v>
      </c>
    </row>
    <row r="51" spans="1:18" x14ac:dyDescent="0.25">
      <c r="A51" s="28" t="s">
        <v>54</v>
      </c>
      <c r="B51" s="28"/>
      <c r="C51" s="21" t="s">
        <v>179</v>
      </c>
      <c r="D51" s="28" t="s">
        <v>37</v>
      </c>
      <c r="E51" s="21">
        <v>36251</v>
      </c>
      <c r="F51" s="27"/>
      <c r="G51" s="27"/>
      <c r="H51" s="27">
        <v>1</v>
      </c>
      <c r="I51" s="35">
        <f t="shared" si="0"/>
        <v>36251</v>
      </c>
      <c r="J51" s="21">
        <v>167058</v>
      </c>
      <c r="K51" s="27"/>
      <c r="L51" s="27"/>
      <c r="M51" s="27">
        <v>1</v>
      </c>
      <c r="N51" s="35">
        <f t="shared" si="1"/>
        <v>167058</v>
      </c>
      <c r="O51" s="21" t="s">
        <v>53</v>
      </c>
    </row>
    <row r="52" spans="1:18" x14ac:dyDescent="0.25">
      <c r="A52" s="28" t="s">
        <v>13</v>
      </c>
      <c r="B52" s="28"/>
      <c r="C52" s="21" t="s">
        <v>180</v>
      </c>
      <c r="D52" s="28" t="s">
        <v>2</v>
      </c>
      <c r="E52" s="21">
        <v>181522</v>
      </c>
      <c r="F52" s="21">
        <f>55052+110426</f>
        <v>165478</v>
      </c>
      <c r="G52" s="21">
        <v>181522</v>
      </c>
      <c r="H52" s="27">
        <v>1</v>
      </c>
      <c r="I52" s="35">
        <f t="shared" si="0"/>
        <v>528522</v>
      </c>
      <c r="J52" s="21">
        <v>1558960</v>
      </c>
      <c r="K52" s="21">
        <f>11437+935376</f>
        <v>946813</v>
      </c>
      <c r="L52" s="21">
        <v>0</v>
      </c>
      <c r="M52" s="27">
        <v>1</v>
      </c>
      <c r="N52" s="35">
        <f t="shared" si="1"/>
        <v>2505773</v>
      </c>
      <c r="O52" s="21" t="s">
        <v>52</v>
      </c>
    </row>
    <row r="53" spans="1:18" x14ac:dyDescent="0.25">
      <c r="A53" s="28" t="s">
        <v>38</v>
      </c>
      <c r="B53" s="28"/>
      <c r="C53" s="21" t="s">
        <v>181</v>
      </c>
      <c r="D53" s="28" t="s">
        <v>16</v>
      </c>
      <c r="E53" s="27">
        <v>0</v>
      </c>
      <c r="F53" s="27"/>
      <c r="G53" s="27"/>
      <c r="H53" s="27">
        <v>0</v>
      </c>
      <c r="I53" s="35">
        <f t="shared" si="0"/>
        <v>0</v>
      </c>
      <c r="J53" s="27">
        <v>2545279</v>
      </c>
      <c r="K53" s="27">
        <v>1081746</v>
      </c>
      <c r="L53" s="27">
        <v>5000</v>
      </c>
      <c r="M53" s="27">
        <v>1</v>
      </c>
      <c r="N53" s="35">
        <f t="shared" si="1"/>
        <v>3632025</v>
      </c>
      <c r="O53" s="21" t="s">
        <v>182</v>
      </c>
    </row>
    <row r="54" spans="1:18" x14ac:dyDescent="0.25">
      <c r="A54" s="28" t="s">
        <v>40</v>
      </c>
      <c r="B54" s="28"/>
      <c r="C54" s="21" t="s">
        <v>183</v>
      </c>
      <c r="D54" s="28" t="s">
        <v>16</v>
      </c>
      <c r="E54" s="27">
        <v>936</v>
      </c>
      <c r="F54" s="27"/>
      <c r="G54" s="27"/>
      <c r="H54" s="27">
        <v>1</v>
      </c>
      <c r="I54" s="35">
        <f t="shared" si="0"/>
        <v>936</v>
      </c>
      <c r="J54" s="27">
        <v>0</v>
      </c>
      <c r="K54" s="27"/>
      <c r="L54" s="27"/>
      <c r="M54" s="27">
        <v>0</v>
      </c>
      <c r="N54" s="35">
        <f t="shared" si="1"/>
        <v>0</v>
      </c>
      <c r="O54" s="21" t="s">
        <v>182</v>
      </c>
    </row>
    <row r="55" spans="1:18" x14ac:dyDescent="0.25">
      <c r="A55" s="28" t="s">
        <v>38</v>
      </c>
      <c r="B55" s="28"/>
      <c r="C55" s="21" t="s">
        <v>184</v>
      </c>
      <c r="D55" s="28" t="s">
        <v>39</v>
      </c>
      <c r="E55" s="27">
        <v>0</v>
      </c>
      <c r="F55" s="27"/>
      <c r="G55" s="27"/>
      <c r="H55" s="27">
        <v>0</v>
      </c>
      <c r="I55" s="35">
        <f t="shared" si="0"/>
        <v>0</v>
      </c>
      <c r="J55" s="27">
        <f>8266000-82440</f>
        <v>8183560</v>
      </c>
      <c r="K55" s="27">
        <v>8679300</v>
      </c>
      <c r="L55" s="27"/>
      <c r="M55" s="27">
        <v>1</v>
      </c>
      <c r="N55" s="35">
        <f t="shared" si="1"/>
        <v>16862860</v>
      </c>
      <c r="O55" s="21" t="s">
        <v>182</v>
      </c>
    </row>
    <row r="56" spans="1:18" x14ac:dyDescent="0.25">
      <c r="A56" s="28" t="s">
        <v>38</v>
      </c>
      <c r="B56" s="28"/>
      <c r="C56" s="21" t="s">
        <v>185</v>
      </c>
      <c r="D56" s="28" t="s">
        <v>37</v>
      </c>
      <c r="E56" s="27">
        <v>123976</v>
      </c>
      <c r="F56" s="27">
        <v>96136</v>
      </c>
      <c r="G56" s="27">
        <v>128976</v>
      </c>
      <c r="H56" s="27">
        <v>1</v>
      </c>
      <c r="I56" s="35">
        <f t="shared" si="0"/>
        <v>349088</v>
      </c>
      <c r="J56" s="27">
        <v>89972</v>
      </c>
      <c r="K56" s="27">
        <v>55595</v>
      </c>
      <c r="L56" s="27">
        <v>90972</v>
      </c>
      <c r="M56" s="27">
        <v>1</v>
      </c>
      <c r="N56" s="35">
        <f t="shared" si="1"/>
        <v>236539</v>
      </c>
      <c r="O56" s="21" t="s">
        <v>182</v>
      </c>
      <c r="R56" s="1">
        <f>I55-80220796</f>
        <v>-80220796</v>
      </c>
    </row>
    <row r="57" spans="1:18" x14ac:dyDescent="0.25">
      <c r="A57" s="28" t="s">
        <v>36</v>
      </c>
      <c r="B57" s="28"/>
      <c r="C57" s="21" t="s">
        <v>186</v>
      </c>
      <c r="D57" s="28" t="s">
        <v>0</v>
      </c>
      <c r="E57" s="27">
        <v>0</v>
      </c>
      <c r="F57" s="27"/>
      <c r="G57" s="27"/>
      <c r="H57" s="27">
        <v>0</v>
      </c>
      <c r="I57" s="35">
        <f t="shared" si="0"/>
        <v>0</v>
      </c>
      <c r="J57" s="27">
        <v>349872</v>
      </c>
      <c r="K57" s="27">
        <v>367366</v>
      </c>
      <c r="L57" s="27"/>
      <c r="M57" s="27">
        <v>1</v>
      </c>
      <c r="N57" s="35">
        <f t="shared" si="1"/>
        <v>717238</v>
      </c>
      <c r="O57" s="21" t="s">
        <v>182</v>
      </c>
    </row>
    <row r="58" spans="1:18" ht="30" x14ac:dyDescent="0.25">
      <c r="A58" s="28" t="s">
        <v>35</v>
      </c>
      <c r="B58" s="28"/>
      <c r="C58" s="21" t="s">
        <v>187</v>
      </c>
      <c r="D58" s="28" t="s">
        <v>16</v>
      </c>
      <c r="E58" s="27">
        <v>0</v>
      </c>
      <c r="F58" s="27"/>
      <c r="G58" s="27"/>
      <c r="H58" s="27">
        <v>0</v>
      </c>
      <c r="I58" s="35">
        <f t="shared" si="0"/>
        <v>0</v>
      </c>
      <c r="J58" s="27">
        <v>1925149</v>
      </c>
      <c r="K58" s="27">
        <v>807760</v>
      </c>
      <c r="L58" s="27"/>
      <c r="M58" s="27">
        <v>1</v>
      </c>
      <c r="N58" s="35">
        <f t="shared" si="1"/>
        <v>2732909</v>
      </c>
      <c r="O58" s="21" t="s">
        <v>34</v>
      </c>
    </row>
    <row r="59" spans="1:18" x14ac:dyDescent="0.25">
      <c r="A59" s="83" t="s">
        <v>4</v>
      </c>
      <c r="B59" s="28"/>
      <c r="C59" s="21" t="s">
        <v>188</v>
      </c>
      <c r="D59" s="83" t="s">
        <v>0</v>
      </c>
      <c r="E59" s="21"/>
      <c r="F59" s="21"/>
      <c r="G59" s="21"/>
      <c r="H59" s="27"/>
      <c r="I59" s="35">
        <f t="shared" si="0"/>
        <v>0</v>
      </c>
      <c r="J59" s="84">
        <v>277504</v>
      </c>
      <c r="K59" s="84">
        <v>263629</v>
      </c>
      <c r="L59" s="84">
        <v>282504</v>
      </c>
      <c r="M59" s="27">
        <v>1</v>
      </c>
      <c r="N59" s="35">
        <f t="shared" si="1"/>
        <v>823637</v>
      </c>
      <c r="O59" s="21" t="s">
        <v>189</v>
      </c>
    </row>
    <row r="60" spans="1:18" x14ac:dyDescent="0.25">
      <c r="A60" s="28" t="s">
        <v>1</v>
      </c>
      <c r="B60" s="28"/>
      <c r="C60" s="21" t="s">
        <v>190</v>
      </c>
      <c r="D60" s="28" t="s">
        <v>3</v>
      </c>
      <c r="E60" s="21"/>
      <c r="F60" s="21"/>
      <c r="G60" s="21"/>
      <c r="H60" s="27"/>
      <c r="I60" s="35">
        <f t="shared" si="0"/>
        <v>0</v>
      </c>
      <c r="J60" s="21">
        <v>0</v>
      </c>
      <c r="K60" s="21">
        <v>76861</v>
      </c>
      <c r="L60" s="21">
        <v>0</v>
      </c>
      <c r="M60" s="27">
        <v>1</v>
      </c>
      <c r="N60" s="35">
        <f t="shared" si="1"/>
        <v>76861</v>
      </c>
      <c r="O60" s="21" t="s">
        <v>61</v>
      </c>
    </row>
    <row r="61" spans="1:18" x14ac:dyDescent="0.25">
      <c r="A61" s="28" t="s">
        <v>1</v>
      </c>
      <c r="B61" s="28"/>
      <c r="C61" s="21" t="s">
        <v>191</v>
      </c>
      <c r="D61" s="28" t="s">
        <v>2</v>
      </c>
      <c r="E61" s="21"/>
      <c r="F61" s="21"/>
      <c r="G61" s="21"/>
      <c r="H61" s="27"/>
      <c r="I61" s="35">
        <f t="shared" si="0"/>
        <v>0</v>
      </c>
      <c r="J61" s="21">
        <v>1075750</v>
      </c>
      <c r="K61" s="21">
        <v>806680</v>
      </c>
      <c r="L61" s="21">
        <v>0</v>
      </c>
      <c r="M61" s="27">
        <v>1</v>
      </c>
      <c r="N61" s="35">
        <f t="shared" si="1"/>
        <v>1882430</v>
      </c>
      <c r="O61" s="21" t="s">
        <v>182</v>
      </c>
    </row>
    <row r="62" spans="1:18" x14ac:dyDescent="0.25">
      <c r="A62" s="85"/>
      <c r="B62" s="86"/>
      <c r="C62" s="21" t="s">
        <v>192</v>
      </c>
      <c r="D62" s="86" t="s">
        <v>16</v>
      </c>
      <c r="E62" s="87">
        <f>464042-425822</f>
        <v>38220</v>
      </c>
      <c r="F62" s="87">
        <v>272625</v>
      </c>
      <c r="G62" s="87"/>
      <c r="H62" s="87">
        <v>1</v>
      </c>
      <c r="I62" s="35">
        <f t="shared" si="0"/>
        <v>310845</v>
      </c>
      <c r="J62" s="87">
        <v>0</v>
      </c>
      <c r="K62" s="87">
        <v>0</v>
      </c>
      <c r="L62" s="87"/>
      <c r="M62" s="87">
        <v>0</v>
      </c>
      <c r="N62" s="35">
        <f t="shared" si="1"/>
        <v>0</v>
      </c>
      <c r="O62" s="88" t="s">
        <v>193</v>
      </c>
    </row>
    <row r="63" spans="1:18" x14ac:dyDescent="0.25">
      <c r="A63" s="20" t="s">
        <v>31</v>
      </c>
      <c r="B63" s="25" t="s">
        <v>30</v>
      </c>
      <c r="C63" s="21" t="s">
        <v>194</v>
      </c>
      <c r="D63" s="89" t="s">
        <v>16</v>
      </c>
      <c r="E63" s="90">
        <v>10167887</v>
      </c>
      <c r="F63" s="90">
        <v>5846535</v>
      </c>
      <c r="G63" s="90">
        <v>2637296</v>
      </c>
      <c r="H63" s="90">
        <v>1</v>
      </c>
      <c r="I63" s="35">
        <f t="shared" si="0"/>
        <v>18651718</v>
      </c>
      <c r="J63" s="90"/>
      <c r="K63" s="90"/>
      <c r="L63" s="90"/>
      <c r="M63" s="90">
        <v>0</v>
      </c>
      <c r="N63" s="91">
        <f t="shared" si="1"/>
        <v>0</v>
      </c>
      <c r="O63" s="92" t="s">
        <v>195</v>
      </c>
    </row>
    <row r="64" spans="1:18" x14ac:dyDescent="0.25">
      <c r="A64" s="20" t="s">
        <v>29</v>
      </c>
      <c r="B64" s="25"/>
      <c r="C64" s="21" t="s">
        <v>196</v>
      </c>
      <c r="D64" s="25" t="s">
        <v>16</v>
      </c>
      <c r="E64" s="22"/>
      <c r="F64" s="22">
        <v>311475</v>
      </c>
      <c r="G64" s="22"/>
      <c r="H64" s="22">
        <v>1</v>
      </c>
      <c r="I64" s="35">
        <f t="shared" si="0"/>
        <v>311475</v>
      </c>
      <c r="J64" s="22"/>
      <c r="K64" s="22">
        <v>222048</v>
      </c>
      <c r="L64" s="22"/>
      <c r="M64" s="22">
        <v>1</v>
      </c>
      <c r="N64" s="18">
        <f t="shared" si="1"/>
        <v>222048</v>
      </c>
      <c r="O64" s="17" t="s">
        <v>197</v>
      </c>
    </row>
    <row r="65" spans="1:15" ht="30" x14ac:dyDescent="0.25">
      <c r="A65" s="20" t="s">
        <v>28</v>
      </c>
      <c r="B65" s="25"/>
      <c r="C65" s="21" t="s">
        <v>198</v>
      </c>
      <c r="D65" s="25" t="s">
        <v>16</v>
      </c>
      <c r="E65" s="22">
        <v>983366</v>
      </c>
      <c r="F65" s="22">
        <v>641646</v>
      </c>
      <c r="G65" s="22"/>
      <c r="H65" s="22">
        <v>1</v>
      </c>
      <c r="I65" s="35">
        <f t="shared" si="0"/>
        <v>1625012</v>
      </c>
      <c r="J65" s="22">
        <v>4035527</v>
      </c>
      <c r="K65" s="22">
        <v>2633181</v>
      </c>
      <c r="L65" s="22"/>
      <c r="M65" s="22">
        <v>1</v>
      </c>
      <c r="N65" s="18">
        <f t="shared" si="1"/>
        <v>6668708</v>
      </c>
      <c r="O65" s="17" t="s">
        <v>27</v>
      </c>
    </row>
    <row r="66" spans="1:15" x14ac:dyDescent="0.25">
      <c r="A66" s="28" t="s">
        <v>21</v>
      </c>
      <c r="B66" s="28" t="s">
        <v>20</v>
      </c>
      <c r="C66" s="21" t="s">
        <v>199</v>
      </c>
      <c r="D66" s="28" t="s">
        <v>16</v>
      </c>
      <c r="E66" s="27">
        <v>0</v>
      </c>
      <c r="F66" s="27">
        <v>0</v>
      </c>
      <c r="G66" s="27">
        <v>0</v>
      </c>
      <c r="H66" s="27"/>
      <c r="I66" s="35">
        <f t="shared" si="0"/>
        <v>0</v>
      </c>
      <c r="J66" s="27">
        <v>29524</v>
      </c>
      <c r="K66" s="27">
        <v>17493</v>
      </c>
      <c r="L66" s="27">
        <v>0</v>
      </c>
      <c r="M66" s="27">
        <v>1</v>
      </c>
      <c r="N66" s="26">
        <f t="shared" si="1"/>
        <v>47017</v>
      </c>
      <c r="O66" s="17" t="s">
        <v>200</v>
      </c>
    </row>
    <row r="67" spans="1:15" ht="22.5" customHeight="1" x14ac:dyDescent="0.25">
      <c r="A67" s="20"/>
      <c r="B67" s="28" t="s">
        <v>18</v>
      </c>
      <c r="C67" s="21" t="s">
        <v>201</v>
      </c>
      <c r="D67" s="28" t="s">
        <v>16</v>
      </c>
      <c r="E67" s="27">
        <v>389530</v>
      </c>
      <c r="F67" s="27">
        <f>499361+26633+498223</f>
        <v>1024217</v>
      </c>
      <c r="G67" s="27"/>
      <c r="H67" s="27">
        <v>1</v>
      </c>
      <c r="I67" s="35">
        <f t="shared" si="0"/>
        <v>1413747</v>
      </c>
      <c r="J67" s="27">
        <v>0</v>
      </c>
      <c r="K67" s="27"/>
      <c r="L67" s="27"/>
      <c r="M67" s="27">
        <v>0</v>
      </c>
      <c r="N67" s="26">
        <f t="shared" si="1"/>
        <v>0</v>
      </c>
      <c r="O67" s="17" t="s">
        <v>52</v>
      </c>
    </row>
    <row r="68" spans="1:15" x14ac:dyDescent="0.25">
      <c r="A68" s="20"/>
      <c r="B68" s="28" t="s">
        <v>18</v>
      </c>
      <c r="C68" s="21" t="s">
        <v>202</v>
      </c>
      <c r="D68" s="28" t="s">
        <v>16</v>
      </c>
      <c r="E68" s="27">
        <v>2160190</v>
      </c>
      <c r="F68" s="27">
        <f>1242247+42062+17220+66253</f>
        <v>1367782</v>
      </c>
      <c r="G68" s="27"/>
      <c r="H68" s="27">
        <v>1</v>
      </c>
      <c r="I68" s="35">
        <f t="shared" si="0"/>
        <v>3527972</v>
      </c>
      <c r="J68" s="27">
        <v>0</v>
      </c>
      <c r="K68" s="27"/>
      <c r="L68" s="27"/>
      <c r="M68" s="27">
        <v>0</v>
      </c>
      <c r="N68" s="26">
        <f t="shared" si="1"/>
        <v>0</v>
      </c>
      <c r="O68" s="17" t="s">
        <v>200</v>
      </c>
    </row>
    <row r="69" spans="1:15" x14ac:dyDescent="0.25">
      <c r="A69" s="20"/>
      <c r="B69" s="28" t="s">
        <v>17</v>
      </c>
      <c r="C69" s="21" t="s">
        <v>203</v>
      </c>
      <c r="D69" s="28" t="s">
        <v>16</v>
      </c>
      <c r="E69" s="27">
        <v>0</v>
      </c>
      <c r="F69" s="27"/>
      <c r="G69" s="21"/>
      <c r="H69" s="27">
        <v>0</v>
      </c>
      <c r="I69" s="35">
        <f>E69+F69+G69</f>
        <v>0</v>
      </c>
      <c r="J69" s="27">
        <v>646179</v>
      </c>
      <c r="K69" s="27">
        <f>411939+19385</f>
        <v>431324</v>
      </c>
      <c r="L69" s="27">
        <v>0</v>
      </c>
      <c r="M69" s="27">
        <v>1</v>
      </c>
      <c r="N69" s="26">
        <f t="shared" si="1"/>
        <v>1077503</v>
      </c>
      <c r="O69" s="17" t="s">
        <v>200</v>
      </c>
    </row>
    <row r="70" spans="1:15" x14ac:dyDescent="0.25">
      <c r="A70" s="20"/>
      <c r="B70" s="28" t="s">
        <v>17</v>
      </c>
      <c r="C70" s="21" t="s">
        <v>204</v>
      </c>
      <c r="D70" s="28" t="s">
        <v>16</v>
      </c>
      <c r="E70" s="27">
        <v>13130388</v>
      </c>
      <c r="F70" s="27">
        <f>7385843+393912</f>
        <v>7779755</v>
      </c>
      <c r="G70" s="27">
        <v>0</v>
      </c>
      <c r="H70" s="27">
        <v>1</v>
      </c>
      <c r="I70" s="35">
        <f>E70+F70+G70</f>
        <v>20910143</v>
      </c>
      <c r="J70" s="27">
        <v>621691</v>
      </c>
      <c r="K70" s="27">
        <f>349701+18651</f>
        <v>368352</v>
      </c>
      <c r="L70" s="27">
        <v>0</v>
      </c>
      <c r="M70" s="27">
        <v>1</v>
      </c>
      <c r="N70" s="26">
        <f t="shared" si="1"/>
        <v>990043</v>
      </c>
      <c r="O70" s="17" t="s">
        <v>52</v>
      </c>
    </row>
    <row r="71" spans="1:15" x14ac:dyDescent="0.25">
      <c r="A71" s="28" t="s">
        <v>8</v>
      </c>
      <c r="B71" s="28" t="s">
        <v>51</v>
      </c>
      <c r="C71" s="21" t="s">
        <v>205</v>
      </c>
      <c r="D71" s="28" t="s">
        <v>73</v>
      </c>
      <c r="E71" s="27"/>
      <c r="F71" s="27"/>
      <c r="G71" s="27"/>
      <c r="H71" s="27"/>
      <c r="I71" s="35">
        <f>E71+F71+G71</f>
        <v>0</v>
      </c>
      <c r="J71" s="27"/>
      <c r="K71" s="27">
        <v>46702550</v>
      </c>
      <c r="L71" s="27"/>
      <c r="M71" s="27">
        <v>1</v>
      </c>
      <c r="N71" s="26">
        <f t="shared" si="1"/>
        <v>46702550</v>
      </c>
      <c r="O71" s="21"/>
    </row>
    <row r="72" spans="1:15" x14ac:dyDescent="0.25">
      <c r="A72" s="85"/>
      <c r="B72" s="86"/>
      <c r="C72" s="93"/>
      <c r="D72" s="86"/>
      <c r="E72" s="87"/>
      <c r="F72" s="87"/>
      <c r="G72" s="87"/>
      <c r="H72" s="87"/>
      <c r="I72" s="94"/>
      <c r="J72" s="87"/>
      <c r="K72" s="87"/>
      <c r="L72" s="87"/>
      <c r="M72" s="87"/>
      <c r="N72" s="35">
        <f t="shared" si="1"/>
        <v>0</v>
      </c>
      <c r="O72" s="88"/>
    </row>
    <row r="73" spans="1:15" x14ac:dyDescent="0.25">
      <c r="A73" s="85"/>
      <c r="B73" s="86"/>
      <c r="C73" s="93"/>
      <c r="D73" s="86"/>
      <c r="E73" s="87"/>
      <c r="F73" s="87"/>
      <c r="G73" s="87"/>
      <c r="H73" s="87"/>
      <c r="I73" s="94"/>
      <c r="J73" s="87"/>
      <c r="K73" s="87"/>
      <c r="L73" s="87"/>
      <c r="M73" s="87"/>
      <c r="N73" s="35">
        <f t="shared" si="1"/>
        <v>0</v>
      </c>
      <c r="O73" s="88"/>
    </row>
    <row r="74" spans="1:15" s="9" customFormat="1" x14ac:dyDescent="0.25">
      <c r="A74" s="25"/>
      <c r="B74" s="25"/>
      <c r="C74" s="17"/>
      <c r="D74" s="25"/>
      <c r="E74" s="22"/>
      <c r="F74" s="22"/>
      <c r="G74" s="22"/>
      <c r="H74" s="22"/>
      <c r="I74" s="35">
        <f>E74+F74+G74</f>
        <v>0</v>
      </c>
      <c r="J74" s="22"/>
      <c r="K74" s="22"/>
      <c r="L74" s="22"/>
      <c r="M74" s="22"/>
      <c r="N74" s="35">
        <f t="shared" si="1"/>
        <v>0</v>
      </c>
      <c r="O74" s="17"/>
    </row>
    <row r="75" spans="1:15" x14ac:dyDescent="0.25">
      <c r="A75" s="50"/>
      <c r="B75" s="50"/>
      <c r="C75" s="51" t="s">
        <v>12</v>
      </c>
      <c r="D75" s="50"/>
      <c r="E75" s="59">
        <f t="shared" ref="E75:N75" si="2">SUM(E4:E74)</f>
        <v>1718908934</v>
      </c>
      <c r="F75" s="59">
        <f t="shared" si="2"/>
        <v>2237284618</v>
      </c>
      <c r="G75" s="59">
        <f t="shared" si="2"/>
        <v>246229957</v>
      </c>
      <c r="H75" s="59">
        <f t="shared" si="2"/>
        <v>45</v>
      </c>
      <c r="I75" s="59">
        <f t="shared" si="2"/>
        <v>4231917879</v>
      </c>
      <c r="J75" s="59">
        <f t="shared" si="2"/>
        <v>1989530579</v>
      </c>
      <c r="K75" s="59">
        <f t="shared" si="2"/>
        <v>1683241926</v>
      </c>
      <c r="L75" s="59">
        <f t="shared" si="2"/>
        <v>1567658</v>
      </c>
      <c r="M75" s="59">
        <f t="shared" si="2"/>
        <v>50</v>
      </c>
      <c r="N75" s="59">
        <f t="shared" si="2"/>
        <v>5187576309</v>
      </c>
      <c r="O75" s="58"/>
    </row>
    <row r="76" spans="1:15" x14ac:dyDescent="0.25">
      <c r="A76" s="20"/>
      <c r="B76" s="20"/>
      <c r="C76" s="21"/>
      <c r="D76" s="20"/>
      <c r="E76" s="19"/>
      <c r="F76" s="19"/>
      <c r="G76" s="19" t="s">
        <v>51</v>
      </c>
      <c r="H76" s="1">
        <v>3</v>
      </c>
      <c r="I76" s="18">
        <v>80220796</v>
      </c>
      <c r="J76" s="19"/>
      <c r="K76" s="19"/>
      <c r="L76" s="19"/>
      <c r="M76" s="19"/>
      <c r="N76" s="18"/>
      <c r="O76" s="17"/>
    </row>
    <row r="77" spans="1:15" x14ac:dyDescent="0.25">
      <c r="A77" s="71"/>
      <c r="B77" s="69"/>
      <c r="C77" s="70"/>
      <c r="D77" s="69"/>
      <c r="E77" s="68"/>
      <c r="F77" s="68"/>
      <c r="G77" s="67" t="s">
        <v>50</v>
      </c>
      <c r="H77" s="1">
        <v>42</v>
      </c>
      <c r="I77" s="18">
        <f>I75-I76</f>
        <v>4151697083</v>
      </c>
      <c r="J77" s="19"/>
      <c r="K77" s="19"/>
      <c r="L77" s="19"/>
      <c r="M77" s="19"/>
      <c r="N77" s="18"/>
      <c r="O77" s="17"/>
    </row>
    <row r="78" spans="1:15" ht="21" x14ac:dyDescent="0.25">
      <c r="A78" s="66" t="s">
        <v>49</v>
      </c>
      <c r="B78" s="65"/>
      <c r="C78" s="65"/>
      <c r="D78" s="65"/>
      <c r="E78" s="65"/>
      <c r="F78" s="65"/>
      <c r="G78" s="65"/>
      <c r="H78" s="64"/>
      <c r="I78" s="18"/>
      <c r="J78" s="19"/>
      <c r="K78" s="19"/>
      <c r="L78" s="19"/>
      <c r="M78" s="19"/>
      <c r="N78" s="18"/>
      <c r="O78" s="17"/>
    </row>
    <row r="79" spans="1:15" ht="30" x14ac:dyDescent="0.25">
      <c r="A79" s="20" t="s">
        <v>42</v>
      </c>
      <c r="B79" s="63">
        <v>42312</v>
      </c>
      <c r="C79" s="21" t="s">
        <v>48</v>
      </c>
      <c r="D79" s="20" t="s">
        <v>43</v>
      </c>
      <c r="E79" s="19">
        <v>0</v>
      </c>
      <c r="F79" s="19">
        <v>0</v>
      </c>
      <c r="G79" s="19">
        <v>405420</v>
      </c>
      <c r="H79" s="19">
        <v>1</v>
      </c>
      <c r="I79" s="18">
        <f t="shared" ref="I79:I84" si="3">E79+F79+G79</f>
        <v>405420</v>
      </c>
      <c r="J79" s="19">
        <v>0</v>
      </c>
      <c r="K79" s="19">
        <v>0</v>
      </c>
      <c r="L79" s="19">
        <v>0</v>
      </c>
      <c r="M79" s="19">
        <v>0</v>
      </c>
      <c r="N79" s="18">
        <f>J79+K79+L79</f>
        <v>0</v>
      </c>
      <c r="O79" s="17" t="s">
        <v>47</v>
      </c>
    </row>
    <row r="80" spans="1:15" ht="45" x14ac:dyDescent="0.25">
      <c r="A80" s="20" t="s">
        <v>46</v>
      </c>
      <c r="B80" s="20"/>
      <c r="C80" s="21" t="s">
        <v>163</v>
      </c>
      <c r="D80" s="20" t="s">
        <v>0</v>
      </c>
      <c r="E80" s="22">
        <f>32916531</f>
        <v>32916531</v>
      </c>
      <c r="F80" s="19">
        <v>34168651</v>
      </c>
      <c r="G80" s="19"/>
      <c r="H80" s="19">
        <v>1</v>
      </c>
      <c r="I80" s="35">
        <f t="shared" si="3"/>
        <v>67085182</v>
      </c>
      <c r="J80" s="22">
        <v>0</v>
      </c>
      <c r="K80" s="22">
        <v>0</v>
      </c>
      <c r="L80" s="19">
        <v>0</v>
      </c>
      <c r="M80" s="19">
        <v>0</v>
      </c>
      <c r="N80" s="18">
        <f>J80+K80+L80</f>
        <v>0</v>
      </c>
      <c r="O80" s="17" t="s">
        <v>45</v>
      </c>
    </row>
    <row r="81" spans="1:15" x14ac:dyDescent="0.25">
      <c r="A81" s="38"/>
      <c r="B81" s="38"/>
      <c r="C81" s="23" t="s">
        <v>33</v>
      </c>
      <c r="D81" s="38"/>
      <c r="E81" s="37">
        <f>SUM(E79:E80)</f>
        <v>32916531</v>
      </c>
      <c r="F81" s="37">
        <f t="shared" ref="F81:N81" si="4">SUM(F79:F80)</f>
        <v>34168651</v>
      </c>
      <c r="G81" s="37">
        <f t="shared" si="4"/>
        <v>405420</v>
      </c>
      <c r="H81" s="37">
        <f t="shared" si="4"/>
        <v>2</v>
      </c>
      <c r="I81" s="37">
        <f t="shared" si="4"/>
        <v>67490602</v>
      </c>
      <c r="J81" s="37">
        <f t="shared" si="4"/>
        <v>0</v>
      </c>
      <c r="K81" s="37">
        <f t="shared" si="4"/>
        <v>0</v>
      </c>
      <c r="L81" s="37">
        <f t="shared" si="4"/>
        <v>0</v>
      </c>
      <c r="M81" s="37">
        <f t="shared" si="4"/>
        <v>0</v>
      </c>
      <c r="N81" s="37">
        <f t="shared" si="4"/>
        <v>0</v>
      </c>
      <c r="O81" s="52"/>
    </row>
    <row r="82" spans="1:15" ht="23.25" x14ac:dyDescent="0.25">
      <c r="A82" s="62" t="s">
        <v>44</v>
      </c>
      <c r="B82" s="61"/>
      <c r="C82" s="61"/>
      <c r="D82" s="61"/>
      <c r="E82" s="61"/>
      <c r="F82" s="61"/>
      <c r="G82" s="61"/>
      <c r="H82" s="60"/>
      <c r="I82" s="18"/>
      <c r="J82" s="19"/>
      <c r="K82" s="19"/>
      <c r="L82" s="19"/>
      <c r="M82" s="19"/>
      <c r="N82" s="18"/>
      <c r="O82" s="17"/>
    </row>
    <row r="83" spans="1:15" ht="30" x14ac:dyDescent="0.25">
      <c r="A83" s="20" t="s">
        <v>15</v>
      </c>
      <c r="B83" s="20"/>
      <c r="C83" s="21" t="s">
        <v>152</v>
      </c>
      <c r="D83" s="20" t="s">
        <v>43</v>
      </c>
      <c r="E83" s="19">
        <v>18735797</v>
      </c>
      <c r="F83" s="19">
        <v>18969993</v>
      </c>
      <c r="G83" s="19">
        <v>0</v>
      </c>
      <c r="H83" s="19">
        <v>1</v>
      </c>
      <c r="I83" s="18">
        <f t="shared" si="3"/>
        <v>37705790</v>
      </c>
      <c r="J83" s="19"/>
      <c r="K83" s="19"/>
      <c r="L83" s="19"/>
      <c r="M83" s="19">
        <v>0</v>
      </c>
      <c r="N83" s="18">
        <f>J83+K83+L83</f>
        <v>0</v>
      </c>
      <c r="O83" s="17" t="s">
        <v>41</v>
      </c>
    </row>
    <row r="84" spans="1:15" ht="30" x14ac:dyDescent="0.25">
      <c r="A84" s="20" t="s">
        <v>42</v>
      </c>
      <c r="B84" s="20"/>
      <c r="C84" s="21" t="s">
        <v>158</v>
      </c>
      <c r="D84" s="20" t="s">
        <v>3</v>
      </c>
      <c r="E84" s="19"/>
      <c r="F84" s="19"/>
      <c r="G84" s="19"/>
      <c r="H84" s="19">
        <v>0</v>
      </c>
      <c r="I84" s="18">
        <f t="shared" si="3"/>
        <v>0</v>
      </c>
      <c r="J84" s="19">
        <v>9548589</v>
      </c>
      <c r="K84" s="19">
        <v>6445298</v>
      </c>
      <c r="L84" s="19"/>
      <c r="M84" s="19">
        <v>1</v>
      </c>
      <c r="N84" s="18">
        <f>J84+K84+L84</f>
        <v>15993887</v>
      </c>
      <c r="O84" s="17" t="s">
        <v>41</v>
      </c>
    </row>
    <row r="85" spans="1:15" x14ac:dyDescent="0.25">
      <c r="A85" s="28" t="s">
        <v>206</v>
      </c>
      <c r="B85" s="95"/>
      <c r="C85" s="21" t="s">
        <v>188</v>
      </c>
      <c r="D85" s="28" t="s">
        <v>16</v>
      </c>
      <c r="E85" s="27">
        <v>2414443</v>
      </c>
      <c r="F85" s="96">
        <v>0</v>
      </c>
      <c r="G85" s="96">
        <v>0</v>
      </c>
      <c r="H85" s="96">
        <v>1</v>
      </c>
      <c r="I85" s="18">
        <f>E85+F85+G85</f>
        <v>2414443</v>
      </c>
      <c r="J85" s="96">
        <v>0</v>
      </c>
      <c r="K85" s="96"/>
      <c r="L85" s="96"/>
      <c r="M85" s="96"/>
      <c r="N85" s="91"/>
      <c r="O85" s="92" t="s">
        <v>207</v>
      </c>
    </row>
    <row r="86" spans="1:15" x14ac:dyDescent="0.25">
      <c r="A86" s="97"/>
      <c r="B86" s="97"/>
      <c r="C86" s="98" t="s">
        <v>33</v>
      </c>
      <c r="D86" s="97"/>
      <c r="E86" s="99">
        <f>SUM(E83:E85)</f>
        <v>21150240</v>
      </c>
      <c r="F86" s="99">
        <f t="shared" ref="F86:N86" si="5">SUM(F83:F85)</f>
        <v>18969993</v>
      </c>
      <c r="G86" s="99">
        <f t="shared" si="5"/>
        <v>0</v>
      </c>
      <c r="H86" s="99">
        <f>SUM(H83:H85)</f>
        <v>2</v>
      </c>
      <c r="I86" s="99">
        <f>SUM(I83:I85)</f>
        <v>40120233</v>
      </c>
      <c r="J86" s="99">
        <f t="shared" si="5"/>
        <v>9548589</v>
      </c>
      <c r="K86" s="99">
        <f t="shared" si="5"/>
        <v>6445298</v>
      </c>
      <c r="L86" s="99">
        <f t="shared" si="5"/>
        <v>0</v>
      </c>
      <c r="M86" s="99">
        <f t="shared" si="5"/>
        <v>1</v>
      </c>
      <c r="N86" s="99">
        <f t="shared" si="5"/>
        <v>15993887</v>
      </c>
      <c r="O86" s="100"/>
    </row>
    <row r="87" spans="1:15" x14ac:dyDescent="0.25">
      <c r="A87" s="20"/>
      <c r="B87" s="20"/>
      <c r="C87" s="21"/>
      <c r="D87" s="20"/>
      <c r="E87" s="19"/>
      <c r="F87" s="19"/>
      <c r="G87" s="19"/>
      <c r="H87" s="19"/>
      <c r="I87" s="18"/>
      <c r="J87" s="19"/>
      <c r="K87" s="19"/>
      <c r="L87" s="19"/>
      <c r="M87" s="19"/>
      <c r="N87" s="18"/>
      <c r="O87" s="17"/>
    </row>
    <row r="88" spans="1:15" x14ac:dyDescent="0.25">
      <c r="A88" s="101"/>
      <c r="B88" s="101"/>
      <c r="C88" s="102"/>
      <c r="D88" s="101"/>
      <c r="E88" s="103"/>
      <c r="F88" s="103"/>
      <c r="G88" s="103"/>
      <c r="H88" s="103"/>
      <c r="I88" s="104"/>
      <c r="J88" s="103"/>
      <c r="K88" s="103"/>
      <c r="L88" s="103"/>
      <c r="M88" s="103"/>
      <c r="N88" s="104"/>
      <c r="O88" s="105"/>
    </row>
    <row r="89" spans="1:15" ht="23.25" x14ac:dyDescent="0.25">
      <c r="A89" s="106" t="s">
        <v>208</v>
      </c>
      <c r="B89" s="106"/>
      <c r="C89" s="106"/>
      <c r="D89" s="106"/>
      <c r="E89" s="106"/>
      <c r="F89" s="106"/>
      <c r="G89" s="106"/>
      <c r="H89" s="106"/>
      <c r="I89" s="18"/>
      <c r="J89" s="22"/>
      <c r="K89" s="22"/>
      <c r="L89" s="22"/>
      <c r="M89" s="22"/>
      <c r="N89" s="18"/>
      <c r="O89" s="17"/>
    </row>
    <row r="91" spans="1:15" x14ac:dyDescent="0.25">
      <c r="A91" s="20"/>
      <c r="B91" s="28" t="s">
        <v>17</v>
      </c>
      <c r="C91" s="21" t="s">
        <v>140</v>
      </c>
      <c r="D91" s="28" t="s">
        <v>16</v>
      </c>
      <c r="E91" s="27">
        <v>0</v>
      </c>
      <c r="F91" s="27">
        <v>0</v>
      </c>
      <c r="G91" s="21">
        <v>0</v>
      </c>
      <c r="H91" s="27">
        <v>0</v>
      </c>
      <c r="I91" s="26">
        <f>E91+F91+G91</f>
        <v>0</v>
      </c>
      <c r="J91" s="27">
        <v>50177</v>
      </c>
      <c r="K91" s="27">
        <f>28224+1505</f>
        <v>29729</v>
      </c>
      <c r="L91" s="27">
        <v>0</v>
      </c>
      <c r="M91" s="27">
        <v>1</v>
      </c>
      <c r="N91" s="26">
        <f>J91+K91+L91</f>
        <v>79906</v>
      </c>
      <c r="O91" s="17"/>
    </row>
    <row r="92" spans="1:15" x14ac:dyDescent="0.25">
      <c r="A92" s="20" t="s">
        <v>15</v>
      </c>
      <c r="B92" s="25" t="s">
        <v>14</v>
      </c>
      <c r="C92" s="21" t="s">
        <v>158</v>
      </c>
      <c r="D92" s="25" t="s">
        <v>3</v>
      </c>
      <c r="E92" s="22">
        <v>0</v>
      </c>
      <c r="F92" s="22">
        <v>978294</v>
      </c>
      <c r="G92" s="22">
        <v>0</v>
      </c>
      <c r="H92" s="22">
        <v>1</v>
      </c>
      <c r="I92" s="26">
        <f t="shared" ref="I92:I105" si="6">E92+F92+G92</f>
        <v>978294</v>
      </c>
      <c r="J92" s="22">
        <v>45687343</v>
      </c>
      <c r="K92" s="22">
        <v>44202504</v>
      </c>
      <c r="L92" s="22"/>
      <c r="M92" s="22">
        <v>1</v>
      </c>
      <c r="N92" s="26">
        <f t="shared" ref="N92:N106" si="7">J92+K92+L92</f>
        <v>89889847</v>
      </c>
      <c r="O92" s="17"/>
    </row>
    <row r="93" spans="1:15" ht="22.5" customHeight="1" x14ac:dyDescent="0.25">
      <c r="A93" s="20"/>
      <c r="B93" s="25"/>
      <c r="C93" s="21"/>
      <c r="D93" s="25"/>
      <c r="E93" s="22"/>
      <c r="F93" s="22"/>
      <c r="G93" s="22"/>
      <c r="H93" s="22"/>
      <c r="I93" s="26">
        <f t="shared" si="6"/>
        <v>0</v>
      </c>
      <c r="J93" s="22"/>
      <c r="K93" s="22"/>
      <c r="L93" s="22"/>
      <c r="M93" s="22"/>
      <c r="N93" s="26">
        <f t="shared" si="7"/>
        <v>0</v>
      </c>
      <c r="O93" s="17"/>
    </row>
    <row r="94" spans="1:15" x14ac:dyDescent="0.25">
      <c r="A94" s="44" t="s">
        <v>8</v>
      </c>
      <c r="B94" s="44" t="s">
        <v>209</v>
      </c>
      <c r="C94" s="107" t="s">
        <v>135</v>
      </c>
      <c r="D94" s="44" t="s">
        <v>16</v>
      </c>
      <c r="E94" s="108">
        <v>3317246912</v>
      </c>
      <c r="F94" s="108">
        <v>2031813734</v>
      </c>
      <c r="G94" s="108">
        <f>5000+829311728</f>
        <v>829316728</v>
      </c>
      <c r="H94" s="108">
        <v>1</v>
      </c>
      <c r="I94" s="26">
        <f>E94+F94+G94</f>
        <v>6178377374</v>
      </c>
      <c r="J94" s="108">
        <v>7081852154</v>
      </c>
      <c r="K94" s="108">
        <v>4337634444</v>
      </c>
      <c r="L94" s="108">
        <f>1770463038+5000</f>
        <v>1770468038</v>
      </c>
      <c r="M94" s="108">
        <v>1</v>
      </c>
      <c r="N94" s="26">
        <f>J94+K94+L94</f>
        <v>13189954636</v>
      </c>
      <c r="O94" s="109" t="s">
        <v>210</v>
      </c>
    </row>
    <row r="95" spans="1:15" x14ac:dyDescent="0.25">
      <c r="A95" s="28" t="s">
        <v>211</v>
      </c>
      <c r="B95" s="28" t="s">
        <v>209</v>
      </c>
      <c r="C95" s="21" t="s">
        <v>167</v>
      </c>
      <c r="D95" s="28" t="s">
        <v>16</v>
      </c>
      <c r="E95" s="27">
        <v>0</v>
      </c>
      <c r="F95" s="27">
        <v>0</v>
      </c>
      <c r="G95" s="27">
        <v>0</v>
      </c>
      <c r="H95" s="27"/>
      <c r="I95" s="26">
        <f t="shared" si="6"/>
        <v>0</v>
      </c>
      <c r="J95" s="27">
        <v>2323406</v>
      </c>
      <c r="K95" s="27">
        <v>1432977</v>
      </c>
      <c r="L95" s="27">
        <v>0</v>
      </c>
      <c r="M95" s="27">
        <v>1</v>
      </c>
      <c r="N95" s="26">
        <f t="shared" si="7"/>
        <v>3756383</v>
      </c>
      <c r="O95" s="109" t="s">
        <v>210</v>
      </c>
    </row>
    <row r="96" spans="1:15" x14ac:dyDescent="0.25">
      <c r="A96" s="28" t="s">
        <v>76</v>
      </c>
      <c r="B96" s="28" t="s">
        <v>212</v>
      </c>
      <c r="C96" s="21" t="s">
        <v>149</v>
      </c>
      <c r="D96" s="28" t="s">
        <v>16</v>
      </c>
      <c r="E96" s="27">
        <v>20746</v>
      </c>
      <c r="F96" s="27">
        <v>12788</v>
      </c>
      <c r="G96" s="27">
        <v>0</v>
      </c>
      <c r="H96" s="27">
        <v>1</v>
      </c>
      <c r="I96" s="26">
        <f>E96+F96+G96</f>
        <v>33534</v>
      </c>
      <c r="J96" s="27">
        <v>330536</v>
      </c>
      <c r="K96" s="27">
        <v>202453</v>
      </c>
      <c r="L96" s="27"/>
      <c r="M96" s="27">
        <v>1</v>
      </c>
      <c r="N96" s="26">
        <f t="shared" si="7"/>
        <v>532989</v>
      </c>
      <c r="O96" s="109" t="s">
        <v>210</v>
      </c>
    </row>
    <row r="97" spans="1:15" x14ac:dyDescent="0.25">
      <c r="A97" s="28" t="s">
        <v>206</v>
      </c>
      <c r="B97" s="28" t="s">
        <v>213</v>
      </c>
      <c r="C97" s="21" t="s">
        <v>169</v>
      </c>
      <c r="D97" s="28" t="s">
        <v>16</v>
      </c>
      <c r="E97" s="27">
        <v>257964</v>
      </c>
      <c r="F97" s="27">
        <f>145105+7739+5159+1650</f>
        <v>159653</v>
      </c>
      <c r="G97" s="27">
        <v>0</v>
      </c>
      <c r="H97" s="27">
        <v>1</v>
      </c>
      <c r="I97" s="26">
        <f t="shared" si="6"/>
        <v>417617</v>
      </c>
      <c r="J97" s="27"/>
      <c r="K97" s="27"/>
      <c r="L97" s="27"/>
      <c r="M97" s="27"/>
      <c r="N97" s="26">
        <f t="shared" si="7"/>
        <v>0</v>
      </c>
      <c r="O97" s="109" t="s">
        <v>210</v>
      </c>
    </row>
    <row r="98" spans="1:15" x14ac:dyDescent="0.25">
      <c r="A98" s="28" t="s">
        <v>214</v>
      </c>
      <c r="B98" s="28" t="s">
        <v>213</v>
      </c>
      <c r="C98" s="21" t="s">
        <v>171</v>
      </c>
      <c r="D98" s="28" t="s">
        <v>16</v>
      </c>
      <c r="E98" s="27">
        <v>9401</v>
      </c>
      <c r="F98" s="27">
        <f>5288+282+188</f>
        <v>5758</v>
      </c>
      <c r="G98" s="21">
        <v>0</v>
      </c>
      <c r="H98" s="27">
        <v>1</v>
      </c>
      <c r="I98" s="26">
        <f t="shared" si="6"/>
        <v>15159</v>
      </c>
      <c r="J98" s="27">
        <v>918573</v>
      </c>
      <c r="K98" s="27">
        <f>516697+27557+18371</f>
        <v>562625</v>
      </c>
      <c r="L98" s="27">
        <v>0</v>
      </c>
      <c r="M98" s="27">
        <v>1</v>
      </c>
      <c r="N98" s="26">
        <f t="shared" si="7"/>
        <v>1481198</v>
      </c>
      <c r="O98" s="109" t="s">
        <v>210</v>
      </c>
    </row>
    <row r="99" spans="1:15" x14ac:dyDescent="0.25">
      <c r="A99" s="28" t="s">
        <v>215</v>
      </c>
      <c r="B99" s="28" t="s">
        <v>216</v>
      </c>
      <c r="C99" s="21" t="s">
        <v>184</v>
      </c>
      <c r="D99" s="28" t="s">
        <v>16</v>
      </c>
      <c r="E99" s="27">
        <v>0</v>
      </c>
      <c r="F99" s="27"/>
      <c r="G99" s="27"/>
      <c r="H99" s="27"/>
      <c r="I99" s="26">
        <f t="shared" si="6"/>
        <v>0</v>
      </c>
      <c r="J99" s="27">
        <v>9227699</v>
      </c>
      <c r="K99" s="27">
        <f>5218761+278334+104375+50099</f>
        <v>5651569</v>
      </c>
      <c r="L99" s="27">
        <v>0</v>
      </c>
      <c r="M99" s="27">
        <v>1</v>
      </c>
      <c r="N99" s="26">
        <f t="shared" si="7"/>
        <v>14879268</v>
      </c>
      <c r="O99" s="109" t="s">
        <v>210</v>
      </c>
    </row>
    <row r="100" spans="1:15" s="9" customFormat="1" x14ac:dyDescent="0.25">
      <c r="A100" s="4" t="s">
        <v>15</v>
      </c>
      <c r="B100" s="28" t="s">
        <v>217</v>
      </c>
      <c r="C100" s="32" t="s">
        <v>150</v>
      </c>
      <c r="D100" s="28" t="s">
        <v>16</v>
      </c>
      <c r="E100" s="27">
        <v>55003954</v>
      </c>
      <c r="F100" s="27">
        <f>1658735+33689922</f>
        <v>35348657</v>
      </c>
      <c r="G100" s="27">
        <v>5000</v>
      </c>
      <c r="H100" s="27">
        <v>1</v>
      </c>
      <c r="I100" s="26">
        <f t="shared" si="6"/>
        <v>90357611</v>
      </c>
      <c r="J100" s="30">
        <v>1155654</v>
      </c>
      <c r="K100" s="30">
        <v>713616</v>
      </c>
      <c r="L100" s="30">
        <v>0</v>
      </c>
      <c r="M100" s="27">
        <v>1</v>
      </c>
      <c r="N100" s="26">
        <f t="shared" si="7"/>
        <v>1869270</v>
      </c>
      <c r="O100" s="109" t="s">
        <v>210</v>
      </c>
    </row>
    <row r="101" spans="1:15" x14ac:dyDescent="0.25">
      <c r="A101" s="33" t="s">
        <v>65</v>
      </c>
      <c r="B101" s="28" t="s">
        <v>217</v>
      </c>
      <c r="C101" s="32" t="s">
        <v>140</v>
      </c>
      <c r="D101" s="28" t="s">
        <v>16</v>
      </c>
      <c r="E101" s="27">
        <v>0</v>
      </c>
      <c r="F101" s="27"/>
      <c r="G101" s="27"/>
      <c r="H101" s="27"/>
      <c r="I101" s="26">
        <f t="shared" si="6"/>
        <v>0</v>
      </c>
      <c r="J101" s="30">
        <v>22944594</v>
      </c>
      <c r="K101" s="30">
        <v>14053564</v>
      </c>
      <c r="L101" s="30">
        <v>0</v>
      </c>
      <c r="M101" s="27">
        <v>1</v>
      </c>
      <c r="N101" s="26">
        <f t="shared" si="7"/>
        <v>36998158</v>
      </c>
      <c r="O101" s="109" t="s">
        <v>210</v>
      </c>
    </row>
    <row r="102" spans="1:15" x14ac:dyDescent="0.25">
      <c r="A102" s="33" t="s">
        <v>218</v>
      </c>
      <c r="B102" s="28" t="s">
        <v>217</v>
      </c>
      <c r="C102" s="32" t="s">
        <v>161</v>
      </c>
      <c r="D102" s="28" t="s">
        <v>16</v>
      </c>
      <c r="E102" s="27">
        <v>0</v>
      </c>
      <c r="F102" s="27"/>
      <c r="G102" s="27"/>
      <c r="H102" s="27"/>
      <c r="I102" s="26">
        <f t="shared" si="6"/>
        <v>0</v>
      </c>
      <c r="J102" s="30">
        <v>0</v>
      </c>
      <c r="K102" s="30">
        <v>51050</v>
      </c>
      <c r="L102" s="30">
        <v>0</v>
      </c>
      <c r="M102" s="27">
        <v>1</v>
      </c>
      <c r="N102" s="26">
        <f t="shared" si="7"/>
        <v>51050</v>
      </c>
      <c r="O102" s="109" t="s">
        <v>210</v>
      </c>
    </row>
    <row r="103" spans="1:15" x14ac:dyDescent="0.25">
      <c r="A103" s="20" t="s">
        <v>46</v>
      </c>
      <c r="B103" s="28" t="s">
        <v>217</v>
      </c>
      <c r="C103" s="32" t="s">
        <v>142</v>
      </c>
      <c r="D103" s="31" t="s">
        <v>16</v>
      </c>
      <c r="E103" s="27">
        <v>7490817</v>
      </c>
      <c r="F103" s="27">
        <v>4588125</v>
      </c>
      <c r="G103" s="27">
        <v>0</v>
      </c>
      <c r="H103" s="27">
        <v>1</v>
      </c>
      <c r="I103" s="26">
        <f t="shared" si="6"/>
        <v>12078942</v>
      </c>
      <c r="J103" s="30">
        <v>29398044</v>
      </c>
      <c r="K103" s="30">
        <v>18006302</v>
      </c>
      <c r="L103" s="30">
        <v>0</v>
      </c>
      <c r="M103" s="27">
        <v>1</v>
      </c>
      <c r="N103" s="26">
        <f t="shared" si="7"/>
        <v>47404346</v>
      </c>
      <c r="O103" s="109" t="s">
        <v>210</v>
      </c>
    </row>
    <row r="104" spans="1:15" x14ac:dyDescent="0.25">
      <c r="A104" s="28" t="s">
        <v>219</v>
      </c>
      <c r="B104" s="28" t="s">
        <v>212</v>
      </c>
      <c r="C104" s="29" t="s">
        <v>147</v>
      </c>
      <c r="D104" s="28" t="s">
        <v>16</v>
      </c>
      <c r="E104" s="27">
        <v>306195</v>
      </c>
      <c r="F104" s="27">
        <v>195038</v>
      </c>
      <c r="G104" s="27">
        <v>0</v>
      </c>
      <c r="H104" s="27">
        <v>1</v>
      </c>
      <c r="I104" s="26">
        <f t="shared" si="6"/>
        <v>501233</v>
      </c>
      <c r="J104" s="21">
        <v>15964</v>
      </c>
      <c r="K104" s="21">
        <f>86+9778</f>
        <v>9864</v>
      </c>
      <c r="L104" s="21">
        <v>0</v>
      </c>
      <c r="M104" s="27">
        <v>1</v>
      </c>
      <c r="N104" s="26">
        <f t="shared" si="7"/>
        <v>25828</v>
      </c>
      <c r="O104" s="109" t="s">
        <v>210</v>
      </c>
    </row>
    <row r="105" spans="1:15" x14ac:dyDescent="0.25">
      <c r="A105" s="28" t="s">
        <v>220</v>
      </c>
      <c r="B105" s="28" t="s">
        <v>217</v>
      </c>
      <c r="C105" s="29" t="s">
        <v>146</v>
      </c>
      <c r="D105" s="28" t="s">
        <v>16</v>
      </c>
      <c r="E105" s="21">
        <v>148522</v>
      </c>
      <c r="F105" s="21">
        <v>106661</v>
      </c>
      <c r="G105" s="21">
        <v>0</v>
      </c>
      <c r="H105" s="27">
        <v>1</v>
      </c>
      <c r="I105" s="26">
        <f t="shared" si="6"/>
        <v>255183</v>
      </c>
      <c r="J105" s="21">
        <v>25077</v>
      </c>
      <c r="K105" s="21">
        <f>7497+15360</f>
        <v>22857</v>
      </c>
      <c r="L105" s="21">
        <v>0</v>
      </c>
      <c r="M105" s="27">
        <v>1</v>
      </c>
      <c r="N105" s="26">
        <f t="shared" si="7"/>
        <v>47934</v>
      </c>
      <c r="O105" s="109" t="s">
        <v>210</v>
      </c>
    </row>
    <row r="106" spans="1:15" x14ac:dyDescent="0.25">
      <c r="A106" s="20"/>
      <c r="B106" s="25"/>
      <c r="C106" s="21"/>
      <c r="D106" s="25"/>
      <c r="E106" s="22"/>
      <c r="F106" s="22"/>
      <c r="G106" s="22"/>
      <c r="H106" s="22"/>
      <c r="I106" s="18"/>
      <c r="J106" s="22"/>
      <c r="K106" s="22"/>
      <c r="L106" s="22"/>
      <c r="M106" s="22"/>
      <c r="N106" s="26">
        <f t="shared" si="7"/>
        <v>0</v>
      </c>
      <c r="O106" s="17"/>
    </row>
    <row r="107" spans="1:15" x14ac:dyDescent="0.25">
      <c r="A107" s="20"/>
      <c r="B107" s="25"/>
      <c r="C107" s="21"/>
      <c r="D107" s="25"/>
      <c r="E107" s="22"/>
      <c r="F107" s="22"/>
      <c r="G107" s="22"/>
      <c r="H107" s="22"/>
      <c r="I107" s="18"/>
      <c r="J107" s="22"/>
      <c r="K107" s="22"/>
      <c r="L107" s="22"/>
      <c r="M107" s="22"/>
      <c r="N107" s="18"/>
      <c r="O107" s="17"/>
    </row>
    <row r="108" spans="1:15" x14ac:dyDescent="0.25">
      <c r="A108" s="25"/>
      <c r="B108" s="25"/>
      <c r="C108" s="17"/>
      <c r="D108" s="25"/>
      <c r="E108" s="22"/>
      <c r="F108" s="22"/>
      <c r="G108" s="22"/>
      <c r="H108" s="22"/>
      <c r="I108" s="18"/>
      <c r="J108" s="22"/>
      <c r="K108" s="22"/>
      <c r="L108" s="22"/>
      <c r="M108" s="22"/>
      <c r="N108" s="18"/>
      <c r="O108" s="17"/>
    </row>
    <row r="109" spans="1:15" x14ac:dyDescent="0.25">
      <c r="A109" s="57"/>
      <c r="B109" s="57"/>
      <c r="C109" s="52" t="s">
        <v>26</v>
      </c>
      <c r="D109" s="57"/>
      <c r="E109" s="53">
        <f>SUM(E91:E108)</f>
        <v>3380484511</v>
      </c>
      <c r="F109" s="53">
        <f t="shared" ref="F109:M109" si="8">SUM(F91:F108)</f>
        <v>2073208708</v>
      </c>
      <c r="G109" s="53">
        <f t="shared" si="8"/>
        <v>829321728</v>
      </c>
      <c r="H109" s="53">
        <f t="shared" si="8"/>
        <v>9</v>
      </c>
      <c r="I109" s="53">
        <f t="shared" si="8"/>
        <v>6283014947</v>
      </c>
      <c r="J109" s="53">
        <f t="shared" si="8"/>
        <v>7193929221</v>
      </c>
      <c r="K109" s="53">
        <f t="shared" si="8"/>
        <v>4422573554</v>
      </c>
      <c r="L109" s="53">
        <f t="shared" si="8"/>
        <v>1770468038</v>
      </c>
      <c r="M109" s="53">
        <f t="shared" si="8"/>
        <v>13</v>
      </c>
      <c r="N109" s="53">
        <f>SUM(N91:N108)</f>
        <v>13386970813</v>
      </c>
      <c r="O109" s="52"/>
    </row>
    <row r="110" spans="1:15" ht="23.25" x14ac:dyDescent="0.25">
      <c r="A110" s="57"/>
      <c r="B110" s="56"/>
      <c r="C110" s="55"/>
      <c r="D110" s="55"/>
      <c r="E110" s="55"/>
      <c r="F110" s="55"/>
      <c r="G110" s="55"/>
      <c r="H110" s="54"/>
      <c r="I110" s="35"/>
      <c r="J110" s="53"/>
      <c r="K110" s="53"/>
      <c r="L110" s="53"/>
      <c r="M110" s="53"/>
      <c r="N110" s="35"/>
      <c r="O110" s="52"/>
    </row>
    <row r="111" spans="1:15" x14ac:dyDescent="0.25">
      <c r="A111" s="28"/>
      <c r="B111" s="28"/>
      <c r="C111" s="21"/>
      <c r="D111" s="28"/>
      <c r="E111" s="27"/>
      <c r="F111" s="27"/>
      <c r="G111" s="27"/>
      <c r="H111" s="27"/>
      <c r="I111" s="26"/>
      <c r="J111" s="27"/>
      <c r="K111" s="27"/>
      <c r="L111" s="27"/>
      <c r="M111" s="27"/>
      <c r="N111" s="26"/>
      <c r="O111" s="21"/>
    </row>
    <row r="112" spans="1:15" x14ac:dyDescent="0.25">
      <c r="A112" s="28"/>
      <c r="B112" s="28"/>
      <c r="C112" s="21"/>
      <c r="D112" s="28"/>
      <c r="E112" s="27"/>
      <c r="F112" s="27"/>
      <c r="G112" s="27"/>
      <c r="H112" s="27"/>
      <c r="I112" s="26"/>
      <c r="J112" s="27"/>
      <c r="K112" s="27"/>
      <c r="L112" s="27"/>
      <c r="M112" s="27"/>
      <c r="N112" s="26"/>
      <c r="O112" s="21"/>
    </row>
    <row r="113" spans="1:15" x14ac:dyDescent="0.25">
      <c r="A113" s="28"/>
      <c r="B113" s="28"/>
      <c r="C113" s="21"/>
      <c r="D113" s="28"/>
      <c r="E113" s="27"/>
      <c r="F113" s="27"/>
      <c r="G113" s="27"/>
      <c r="H113" s="27"/>
      <c r="I113" s="26"/>
      <c r="J113" s="27"/>
      <c r="K113" s="27"/>
      <c r="L113" s="27"/>
      <c r="M113" s="27"/>
      <c r="N113" s="26"/>
      <c r="O113" s="21"/>
    </row>
    <row r="114" spans="1:15" x14ac:dyDescent="0.25">
      <c r="A114" s="28"/>
      <c r="B114" s="28"/>
      <c r="C114" s="21"/>
      <c r="D114" s="28"/>
      <c r="E114" s="27"/>
      <c r="F114" s="27"/>
      <c r="G114" s="27"/>
      <c r="H114" s="27"/>
      <c r="I114" s="26"/>
      <c r="J114" s="27"/>
      <c r="K114" s="27"/>
      <c r="L114" s="27"/>
      <c r="M114" s="27"/>
      <c r="N114" s="26"/>
      <c r="O114" s="21"/>
    </row>
    <row r="115" spans="1:15" x14ac:dyDescent="0.25">
      <c r="A115" s="28"/>
      <c r="B115" s="28"/>
      <c r="C115" s="21"/>
      <c r="D115" s="28"/>
      <c r="E115" s="27"/>
      <c r="F115" s="27"/>
      <c r="G115" s="27"/>
      <c r="H115" s="27"/>
      <c r="I115" s="26"/>
      <c r="J115" s="27"/>
      <c r="K115" s="27"/>
      <c r="L115" s="27"/>
      <c r="M115" s="27"/>
      <c r="N115" s="26"/>
      <c r="O115" s="21"/>
    </row>
    <row r="116" spans="1:15" x14ac:dyDescent="0.25">
      <c r="A116" s="28"/>
      <c r="B116" s="28"/>
      <c r="C116" s="21"/>
      <c r="D116" s="28"/>
      <c r="E116" s="27"/>
      <c r="F116" s="27"/>
      <c r="G116" s="27"/>
      <c r="H116" s="27"/>
      <c r="I116" s="26"/>
      <c r="J116" s="27"/>
      <c r="K116" s="27"/>
      <c r="L116" s="27"/>
      <c r="M116" s="27"/>
      <c r="N116" s="26"/>
      <c r="O116" s="21"/>
    </row>
    <row r="117" spans="1:15" x14ac:dyDescent="0.25">
      <c r="A117" s="38"/>
      <c r="B117" s="38"/>
      <c r="C117" s="23"/>
      <c r="D117" s="38"/>
      <c r="E117" s="37"/>
      <c r="F117" s="37"/>
      <c r="G117" s="37"/>
      <c r="H117" s="37"/>
      <c r="I117" s="35"/>
      <c r="J117" s="37"/>
      <c r="K117" s="37"/>
      <c r="L117" s="37"/>
      <c r="M117" s="37"/>
      <c r="N117" s="35"/>
      <c r="O117" s="52"/>
    </row>
    <row r="118" spans="1:15" ht="18.75" customHeight="1" x14ac:dyDescent="0.25">
      <c r="A118" s="20"/>
      <c r="B118" s="20"/>
      <c r="C118" s="21"/>
      <c r="D118" s="20"/>
      <c r="E118" s="19"/>
      <c r="F118" s="19"/>
      <c r="G118" s="19"/>
      <c r="H118" s="19"/>
      <c r="I118" s="18"/>
      <c r="J118" s="19"/>
      <c r="K118" s="19"/>
      <c r="L118" s="19"/>
      <c r="M118" s="19"/>
      <c r="N118" s="18"/>
      <c r="O118" s="17">
        <v>27493290035</v>
      </c>
    </row>
    <row r="119" spans="1:15" x14ac:dyDescent="0.25">
      <c r="A119" s="50"/>
      <c r="B119" s="50"/>
      <c r="C119" s="51" t="s">
        <v>10</v>
      </c>
      <c r="D119" s="50"/>
      <c r="E119" s="49">
        <f t="shared" ref="E119:O119" si="9">E109+E86+E81+E75</f>
        <v>5153460216</v>
      </c>
      <c r="F119" s="49">
        <f t="shared" si="9"/>
        <v>4363631970</v>
      </c>
      <c r="G119" s="49">
        <f t="shared" si="9"/>
        <v>1075957105</v>
      </c>
      <c r="H119" s="49">
        <f t="shared" si="9"/>
        <v>58</v>
      </c>
      <c r="I119" s="49">
        <f t="shared" si="9"/>
        <v>10622543661</v>
      </c>
      <c r="J119" s="49">
        <f t="shared" si="9"/>
        <v>9193008389</v>
      </c>
      <c r="K119" s="49">
        <f t="shared" si="9"/>
        <v>6112260778</v>
      </c>
      <c r="L119" s="49">
        <f t="shared" si="9"/>
        <v>1772035696</v>
      </c>
      <c r="M119" s="49">
        <f t="shared" si="9"/>
        <v>64</v>
      </c>
      <c r="N119" s="49">
        <f t="shared" si="9"/>
        <v>18590541009</v>
      </c>
      <c r="O119" s="49">
        <f t="shared" si="9"/>
        <v>0</v>
      </c>
    </row>
    <row r="120" spans="1:15" x14ac:dyDescent="0.25">
      <c r="A120" s="20"/>
      <c r="B120" s="20"/>
      <c r="C120" s="21"/>
      <c r="D120" s="20"/>
      <c r="E120" s="19"/>
      <c r="F120" s="19"/>
      <c r="G120" s="19"/>
      <c r="H120" s="19">
        <v>3</v>
      </c>
      <c r="I120" s="18">
        <f>I76</f>
        <v>80220796</v>
      </c>
      <c r="J120" s="19"/>
      <c r="K120" s="19"/>
      <c r="L120" s="19"/>
      <c r="M120" s="19"/>
      <c r="N120" s="18"/>
      <c r="O120" s="17"/>
    </row>
    <row r="121" spans="1:15" x14ac:dyDescent="0.25">
      <c r="H121" s="1">
        <f>H119-H120</f>
        <v>55</v>
      </c>
      <c r="I121" s="3">
        <f>I119-I120</f>
        <v>10542322865</v>
      </c>
    </row>
    <row r="122" spans="1:15" ht="18.75" x14ac:dyDescent="0.25">
      <c r="C122" s="34" t="s">
        <v>25</v>
      </c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</row>
    <row r="123" spans="1:15" x14ac:dyDescent="0.25">
      <c r="C123" s="21" t="s">
        <v>32</v>
      </c>
      <c r="D123" s="25" t="s">
        <v>16</v>
      </c>
      <c r="E123" s="46">
        <v>425822</v>
      </c>
      <c r="F123" s="46"/>
      <c r="G123" s="46"/>
      <c r="H123" s="46"/>
      <c r="I123" s="41">
        <f>E123+F123+G123</f>
        <v>425822</v>
      </c>
      <c r="J123" s="46">
        <v>101580</v>
      </c>
      <c r="K123" s="46">
        <v>58678</v>
      </c>
      <c r="L123" s="47">
        <v>0</v>
      </c>
      <c r="M123" s="47">
        <v>1</v>
      </c>
      <c r="N123" s="35">
        <f t="shared" ref="N123:N133" si="10">J123+K123+L123</f>
        <v>160258</v>
      </c>
      <c r="O123" s="17"/>
    </row>
    <row r="124" spans="1:15" ht="30" x14ac:dyDescent="0.25">
      <c r="A124" s="44" t="s">
        <v>8</v>
      </c>
      <c r="B124" s="44"/>
      <c r="C124" s="107" t="s">
        <v>140</v>
      </c>
      <c r="D124" s="20" t="s">
        <v>43</v>
      </c>
      <c r="E124" s="46">
        <v>0</v>
      </c>
      <c r="F124" s="47"/>
      <c r="G124" s="47"/>
      <c r="H124" s="47"/>
      <c r="I124" s="41">
        <f>E124+F124+G124</f>
        <v>0</v>
      </c>
      <c r="J124" s="46">
        <v>79449644</v>
      </c>
      <c r="K124" s="46">
        <v>0</v>
      </c>
      <c r="L124" s="47">
        <v>0</v>
      </c>
      <c r="M124" s="47">
        <v>0</v>
      </c>
      <c r="N124" s="35">
        <f t="shared" si="10"/>
        <v>79449644</v>
      </c>
      <c r="O124" s="17" t="s">
        <v>221</v>
      </c>
    </row>
    <row r="125" spans="1:15" ht="30" x14ac:dyDescent="0.25">
      <c r="A125" s="44" t="s">
        <v>8</v>
      </c>
      <c r="B125" s="44"/>
      <c r="C125" s="107" t="s">
        <v>140</v>
      </c>
      <c r="D125" s="20" t="s">
        <v>3</v>
      </c>
      <c r="E125" s="46">
        <v>0</v>
      </c>
      <c r="F125" s="47"/>
      <c r="G125" s="47"/>
      <c r="H125" s="47"/>
      <c r="I125" s="41">
        <f t="shared" ref="I125:I133" si="11">E125+F125+G125</f>
        <v>0</v>
      </c>
      <c r="J125" s="46">
        <v>118652001</v>
      </c>
      <c r="K125" s="46">
        <v>0</v>
      </c>
      <c r="L125" s="47">
        <v>0</v>
      </c>
      <c r="M125" s="47">
        <v>0</v>
      </c>
      <c r="N125" s="35">
        <f t="shared" si="10"/>
        <v>118652001</v>
      </c>
      <c r="O125" s="17" t="s">
        <v>221</v>
      </c>
    </row>
    <row r="126" spans="1:15" ht="45" x14ac:dyDescent="0.25">
      <c r="A126" s="28" t="s">
        <v>76</v>
      </c>
      <c r="B126" s="28"/>
      <c r="C126" s="21" t="s">
        <v>146</v>
      </c>
      <c r="D126" s="36" t="s">
        <v>43</v>
      </c>
      <c r="E126" s="46">
        <v>0</v>
      </c>
      <c r="F126" s="48"/>
      <c r="G126" s="48"/>
      <c r="H126" s="47"/>
      <c r="I126" s="41">
        <f t="shared" si="11"/>
        <v>0</v>
      </c>
      <c r="J126" s="46">
        <v>1000000</v>
      </c>
      <c r="K126" s="48">
        <v>0</v>
      </c>
      <c r="L126" s="47">
        <v>0</v>
      </c>
      <c r="M126" s="47">
        <v>0</v>
      </c>
      <c r="N126" s="35">
        <f>J126+K126+L126</f>
        <v>1000000</v>
      </c>
      <c r="O126" s="17" t="s">
        <v>222</v>
      </c>
    </row>
    <row r="127" spans="1:15" ht="45" x14ac:dyDescent="0.25">
      <c r="A127" s="28" t="s">
        <v>76</v>
      </c>
      <c r="B127" s="28"/>
      <c r="C127" s="21" t="s">
        <v>146</v>
      </c>
      <c r="D127" s="42" t="s">
        <v>0</v>
      </c>
      <c r="E127" s="46">
        <v>0</v>
      </c>
      <c r="F127" s="46"/>
      <c r="G127" s="46"/>
      <c r="H127" s="46"/>
      <c r="I127" s="41">
        <f t="shared" si="11"/>
        <v>0</v>
      </c>
      <c r="J127" s="46">
        <v>1193067</v>
      </c>
      <c r="K127" s="46">
        <v>0</v>
      </c>
      <c r="L127" s="46">
        <v>0</v>
      </c>
      <c r="M127" s="46">
        <v>0</v>
      </c>
      <c r="N127" s="35">
        <f>J127+K127+L127</f>
        <v>1193067</v>
      </c>
      <c r="O127" s="17" t="s">
        <v>222</v>
      </c>
    </row>
    <row r="128" spans="1:15" ht="45" x14ac:dyDescent="0.25">
      <c r="A128" s="110" t="s">
        <v>76</v>
      </c>
      <c r="B128" s="110"/>
      <c r="C128" s="45" t="s">
        <v>146</v>
      </c>
      <c r="D128" s="44" t="s">
        <v>2</v>
      </c>
      <c r="E128" s="111">
        <v>0</v>
      </c>
      <c r="F128" s="111"/>
      <c r="G128" s="111"/>
      <c r="H128" s="111"/>
      <c r="I128" s="41">
        <f t="shared" si="11"/>
        <v>0</v>
      </c>
      <c r="J128" s="111">
        <v>1000000</v>
      </c>
      <c r="K128" s="111">
        <v>0</v>
      </c>
      <c r="L128" s="111">
        <v>0</v>
      </c>
      <c r="M128" s="111">
        <v>0</v>
      </c>
      <c r="N128" s="35">
        <f>J128+K128+L128</f>
        <v>1000000</v>
      </c>
      <c r="O128" s="17" t="s">
        <v>222</v>
      </c>
    </row>
    <row r="129" spans="1:15" x14ac:dyDescent="0.25">
      <c r="A129" s="28" t="s">
        <v>1</v>
      </c>
      <c r="B129" s="28"/>
      <c r="C129" s="29" t="s">
        <v>148</v>
      </c>
      <c r="D129" s="28" t="s">
        <v>0</v>
      </c>
      <c r="E129" s="27"/>
      <c r="F129" s="27"/>
      <c r="G129" s="27"/>
      <c r="H129" s="27"/>
      <c r="I129" s="41">
        <f t="shared" si="11"/>
        <v>0</v>
      </c>
      <c r="J129" s="21">
        <v>95080</v>
      </c>
      <c r="K129" s="21">
        <v>99833</v>
      </c>
      <c r="L129" s="21">
        <v>0</v>
      </c>
      <c r="M129" s="27">
        <v>1</v>
      </c>
      <c r="N129" s="26">
        <f>J129+K129+L129</f>
        <v>194913</v>
      </c>
      <c r="O129" s="17" t="s">
        <v>223</v>
      </c>
    </row>
    <row r="130" spans="1:15" x14ac:dyDescent="0.25">
      <c r="A130" s="20"/>
      <c r="B130" s="28" t="s">
        <v>17</v>
      </c>
      <c r="C130" s="32" t="s">
        <v>154</v>
      </c>
      <c r="D130" s="31" t="s">
        <v>16</v>
      </c>
      <c r="E130" s="27">
        <v>311</v>
      </c>
      <c r="F130" s="27">
        <v>200</v>
      </c>
      <c r="G130" s="27">
        <v>5000</v>
      </c>
      <c r="H130" s="27">
        <v>1</v>
      </c>
      <c r="I130" s="26">
        <f t="shared" si="11"/>
        <v>5511</v>
      </c>
      <c r="J130" s="22"/>
      <c r="K130" s="19"/>
      <c r="L130" s="19"/>
      <c r="M130" s="19"/>
      <c r="N130" s="35">
        <f t="shared" si="10"/>
        <v>0</v>
      </c>
      <c r="O130" s="17" t="s">
        <v>224</v>
      </c>
    </row>
    <row r="131" spans="1:15" x14ac:dyDescent="0.25">
      <c r="A131" s="4" t="s">
        <v>38</v>
      </c>
      <c r="C131" s="45" t="s">
        <v>163</v>
      </c>
      <c r="D131" s="44" t="s">
        <v>39</v>
      </c>
      <c r="E131" s="19"/>
      <c r="F131" s="19"/>
      <c r="G131" s="19"/>
      <c r="H131" s="19"/>
      <c r="I131" s="41">
        <f t="shared" si="11"/>
        <v>0</v>
      </c>
      <c r="J131" s="22">
        <v>82440</v>
      </c>
      <c r="K131" s="19"/>
      <c r="L131" s="19"/>
      <c r="M131" s="19"/>
      <c r="N131" s="35">
        <f t="shared" si="10"/>
        <v>82440</v>
      </c>
      <c r="O131" s="17"/>
    </row>
    <row r="132" spans="1:15" ht="15.75" x14ac:dyDescent="0.25">
      <c r="C132" s="43"/>
      <c r="D132" s="42"/>
      <c r="E132" s="19"/>
      <c r="F132" s="19"/>
      <c r="G132" s="19"/>
      <c r="H132" s="19"/>
      <c r="I132" s="41">
        <f t="shared" si="11"/>
        <v>0</v>
      </c>
      <c r="J132" s="40"/>
      <c r="K132" s="19"/>
      <c r="L132" s="19"/>
      <c r="M132" s="19"/>
      <c r="N132" s="35">
        <f t="shared" si="10"/>
        <v>0</v>
      </c>
      <c r="O132" s="17"/>
    </row>
    <row r="133" spans="1:15" ht="15.75" x14ac:dyDescent="0.25">
      <c r="C133" s="43"/>
      <c r="D133" s="42"/>
      <c r="E133" s="19"/>
      <c r="F133" s="19"/>
      <c r="G133" s="19"/>
      <c r="H133" s="19"/>
      <c r="I133" s="41">
        <f t="shared" si="11"/>
        <v>0</v>
      </c>
      <c r="J133" s="40"/>
      <c r="K133" s="19"/>
      <c r="L133" s="19"/>
      <c r="M133" s="19"/>
      <c r="N133" s="35">
        <f t="shared" si="10"/>
        <v>0</v>
      </c>
      <c r="O133" s="17"/>
    </row>
    <row r="134" spans="1:15" ht="15.75" x14ac:dyDescent="0.25">
      <c r="C134" s="39" t="s">
        <v>24</v>
      </c>
      <c r="D134" s="38"/>
      <c r="E134" s="37">
        <f>SUM(E123:E133)</f>
        <v>426133</v>
      </c>
      <c r="F134" s="37">
        <f t="shared" ref="F134:N134" si="12">SUM(F123:F133)</f>
        <v>200</v>
      </c>
      <c r="G134" s="37">
        <f t="shared" si="12"/>
        <v>5000</v>
      </c>
      <c r="H134" s="37">
        <f t="shared" si="12"/>
        <v>1</v>
      </c>
      <c r="I134" s="37">
        <f t="shared" si="12"/>
        <v>431333</v>
      </c>
      <c r="J134" s="37">
        <f t="shared" si="12"/>
        <v>201573812</v>
      </c>
      <c r="K134" s="37">
        <f t="shared" si="12"/>
        <v>158511</v>
      </c>
      <c r="L134" s="37">
        <f t="shared" si="12"/>
        <v>0</v>
      </c>
      <c r="M134" s="37">
        <f t="shared" si="12"/>
        <v>2</v>
      </c>
      <c r="N134" s="37">
        <f t="shared" si="12"/>
        <v>201732323</v>
      </c>
      <c r="O134" s="17"/>
    </row>
    <row r="136" spans="1:15" ht="18.75" x14ac:dyDescent="0.25">
      <c r="C136" s="34" t="s">
        <v>23</v>
      </c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</row>
    <row r="137" spans="1:15" x14ac:dyDescent="0.25">
      <c r="A137" s="28"/>
      <c r="B137" s="28"/>
      <c r="C137" s="21"/>
      <c r="D137" s="36"/>
      <c r="E137" s="46"/>
      <c r="F137" s="48"/>
      <c r="G137" s="48"/>
      <c r="H137" s="47"/>
      <c r="I137" s="41">
        <f>E137+F137+G137</f>
        <v>0</v>
      </c>
      <c r="J137" s="46"/>
      <c r="K137" s="48"/>
      <c r="L137" s="47"/>
      <c r="M137" s="47"/>
      <c r="N137" s="35">
        <f>J137+K137+L137</f>
        <v>0</v>
      </c>
      <c r="O137" s="17"/>
    </row>
    <row r="138" spans="1:15" ht="15.75" x14ac:dyDescent="0.25">
      <c r="A138" s="28"/>
      <c r="B138" s="28"/>
      <c r="C138" s="21"/>
      <c r="D138" s="42"/>
      <c r="E138" s="46"/>
      <c r="F138" s="46"/>
      <c r="G138" s="46"/>
      <c r="H138" s="46"/>
      <c r="I138" s="41">
        <f>E138+F138+G138</f>
        <v>0</v>
      </c>
      <c r="J138" s="46"/>
      <c r="K138" s="46"/>
      <c r="L138" s="46"/>
      <c r="M138" s="46"/>
      <c r="N138" s="35">
        <f>J138+K138+L138</f>
        <v>0</v>
      </c>
      <c r="O138" s="17"/>
    </row>
    <row r="139" spans="1:15" x14ac:dyDescent="0.25">
      <c r="A139" s="110"/>
      <c r="B139" s="110"/>
      <c r="C139" s="45"/>
      <c r="D139" s="44"/>
      <c r="E139" s="111"/>
      <c r="F139" s="111"/>
      <c r="G139" s="111"/>
      <c r="H139" s="111"/>
      <c r="I139" s="35">
        <v>0</v>
      </c>
      <c r="J139" s="111"/>
      <c r="K139" s="111"/>
      <c r="L139" s="111"/>
      <c r="M139" s="111"/>
      <c r="N139" s="35">
        <f>J139+K139+L139</f>
        <v>0</v>
      </c>
      <c r="O139" s="17"/>
    </row>
    <row r="140" spans="1:15" ht="15.75" x14ac:dyDescent="0.25">
      <c r="A140" s="112"/>
      <c r="B140" s="112"/>
      <c r="C140" s="24" t="s">
        <v>12</v>
      </c>
      <c r="D140" s="38"/>
      <c r="E140" s="37">
        <f>E137+E138+E139</f>
        <v>0</v>
      </c>
      <c r="F140" s="37">
        <f>F137+F138+F139</f>
        <v>0</v>
      </c>
      <c r="G140" s="37">
        <f t="shared" ref="G140:N140" si="13">G137+G138+G139</f>
        <v>0</v>
      </c>
      <c r="H140" s="37">
        <f t="shared" si="13"/>
        <v>0</v>
      </c>
      <c r="I140" s="37">
        <f t="shared" si="13"/>
        <v>0</v>
      </c>
      <c r="J140" s="37">
        <f t="shared" si="13"/>
        <v>0</v>
      </c>
      <c r="K140" s="37">
        <f t="shared" si="13"/>
        <v>0</v>
      </c>
      <c r="L140" s="37">
        <f t="shared" si="13"/>
        <v>0</v>
      </c>
      <c r="M140" s="37">
        <f t="shared" si="13"/>
        <v>0</v>
      </c>
      <c r="N140" s="37">
        <f t="shared" si="13"/>
        <v>0</v>
      </c>
      <c r="O140" s="52"/>
    </row>
    <row r="142" spans="1:15" ht="18.75" x14ac:dyDescent="0.25">
      <c r="A142" s="20"/>
      <c r="B142" s="20"/>
      <c r="C142" s="34" t="s">
        <v>22</v>
      </c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17"/>
    </row>
    <row r="143" spans="1:15" x14ac:dyDescent="0.25">
      <c r="A143" s="44" t="s">
        <v>8</v>
      </c>
      <c r="B143" s="44" t="s">
        <v>209</v>
      </c>
      <c r="C143" s="107" t="s">
        <v>158</v>
      </c>
      <c r="D143" s="44" t="s">
        <v>16</v>
      </c>
      <c r="E143" s="108">
        <v>3317246912</v>
      </c>
      <c r="F143" s="108">
        <v>2031813734</v>
      </c>
      <c r="G143" s="108">
        <f>5000+829311728</f>
        <v>829316728</v>
      </c>
      <c r="H143" s="108">
        <v>1</v>
      </c>
      <c r="I143" s="26">
        <f>E143+F143+G143</f>
        <v>6178377374</v>
      </c>
      <c r="J143" s="108">
        <v>7081852154</v>
      </c>
      <c r="K143" s="108">
        <v>4337634444</v>
      </c>
      <c r="L143" s="108">
        <f>1770463038+5000</f>
        <v>1770468038</v>
      </c>
      <c r="M143" s="108">
        <v>1</v>
      </c>
      <c r="N143" s="26">
        <f>J143+K143+L143</f>
        <v>13189954636</v>
      </c>
      <c r="O143" s="109" t="s">
        <v>210</v>
      </c>
    </row>
    <row r="144" spans="1:15" x14ac:dyDescent="0.25">
      <c r="A144" s="28" t="s">
        <v>211</v>
      </c>
      <c r="B144" s="28" t="s">
        <v>209</v>
      </c>
      <c r="C144" s="21" t="s">
        <v>146</v>
      </c>
      <c r="D144" s="28" t="s">
        <v>16</v>
      </c>
      <c r="E144" s="27">
        <v>0</v>
      </c>
      <c r="F144" s="27">
        <v>0</v>
      </c>
      <c r="G144" s="27">
        <v>0</v>
      </c>
      <c r="H144" s="27"/>
      <c r="I144" s="26">
        <f t="shared" ref="I144:I166" si="14">E144+F144+G144</f>
        <v>0</v>
      </c>
      <c r="J144" s="27">
        <v>2323406</v>
      </c>
      <c r="K144" s="27">
        <v>1432977</v>
      </c>
      <c r="L144" s="27">
        <v>0</v>
      </c>
      <c r="M144" s="27">
        <v>1</v>
      </c>
      <c r="N144" s="26">
        <f>J144+K144+L144</f>
        <v>3756383</v>
      </c>
      <c r="O144" s="109" t="s">
        <v>210</v>
      </c>
    </row>
    <row r="145" spans="1:17" x14ac:dyDescent="0.25">
      <c r="A145" s="28" t="s">
        <v>76</v>
      </c>
      <c r="B145" s="28" t="s">
        <v>212</v>
      </c>
      <c r="C145" s="21" t="s">
        <v>187</v>
      </c>
      <c r="D145" s="28" t="s">
        <v>16</v>
      </c>
      <c r="E145" s="27">
        <v>20746</v>
      </c>
      <c r="F145" s="27">
        <v>12788</v>
      </c>
      <c r="G145" s="27">
        <v>0</v>
      </c>
      <c r="H145" s="27">
        <v>1</v>
      </c>
      <c r="I145" s="26">
        <f t="shared" si="14"/>
        <v>33534</v>
      </c>
      <c r="J145" s="27">
        <v>330536</v>
      </c>
      <c r="K145" s="27">
        <v>202453</v>
      </c>
      <c r="L145" s="27"/>
      <c r="M145" s="27">
        <v>1</v>
      </c>
      <c r="N145" s="26">
        <f t="shared" ref="N145:N166" si="15">J145+K145+L145</f>
        <v>532989</v>
      </c>
      <c r="O145" s="109" t="s">
        <v>210</v>
      </c>
    </row>
    <row r="146" spans="1:17" x14ac:dyDescent="0.25">
      <c r="A146" s="28" t="s">
        <v>206</v>
      </c>
      <c r="B146" s="28" t="s">
        <v>213</v>
      </c>
      <c r="C146" s="21" t="s">
        <v>152</v>
      </c>
      <c r="D146" s="28" t="s">
        <v>16</v>
      </c>
      <c r="E146" s="27">
        <v>257964</v>
      </c>
      <c r="F146" s="27">
        <f>145105+7739+5159+1650</f>
        <v>159653</v>
      </c>
      <c r="G146" s="27">
        <v>0</v>
      </c>
      <c r="H146" s="27">
        <v>1</v>
      </c>
      <c r="I146" s="26">
        <f t="shared" si="14"/>
        <v>417617</v>
      </c>
      <c r="J146" s="27"/>
      <c r="K146" s="27"/>
      <c r="L146" s="27"/>
      <c r="M146" s="27"/>
      <c r="N146" s="26">
        <f t="shared" si="15"/>
        <v>0</v>
      </c>
      <c r="O146" s="109" t="s">
        <v>210</v>
      </c>
    </row>
    <row r="147" spans="1:17" x14ac:dyDescent="0.25">
      <c r="A147" s="28" t="s">
        <v>206</v>
      </c>
      <c r="B147" s="28"/>
      <c r="C147" s="21" t="s">
        <v>160</v>
      </c>
      <c r="D147" s="28" t="s">
        <v>16</v>
      </c>
      <c r="E147" s="27">
        <v>2414443</v>
      </c>
      <c r="F147" s="27">
        <v>0</v>
      </c>
      <c r="G147" s="21">
        <v>0</v>
      </c>
      <c r="H147" s="27">
        <v>1</v>
      </c>
      <c r="I147" s="26">
        <f t="shared" si="14"/>
        <v>2414443</v>
      </c>
      <c r="J147" s="27"/>
      <c r="K147" s="27"/>
      <c r="L147" s="27"/>
      <c r="M147" s="27"/>
      <c r="N147" s="26">
        <f t="shared" si="15"/>
        <v>0</v>
      </c>
      <c r="O147" s="21" t="s">
        <v>225</v>
      </c>
    </row>
    <row r="148" spans="1:17" x14ac:dyDescent="0.25">
      <c r="A148" s="28" t="s">
        <v>214</v>
      </c>
      <c r="B148" s="28" t="s">
        <v>213</v>
      </c>
      <c r="C148" s="21" t="s">
        <v>163</v>
      </c>
      <c r="D148" s="28" t="s">
        <v>16</v>
      </c>
      <c r="E148" s="27">
        <v>9401</v>
      </c>
      <c r="F148" s="27">
        <f>5288+282+188</f>
        <v>5758</v>
      </c>
      <c r="G148" s="21">
        <v>0</v>
      </c>
      <c r="H148" s="27">
        <v>1</v>
      </c>
      <c r="I148" s="26">
        <f t="shared" si="14"/>
        <v>15159</v>
      </c>
      <c r="J148" s="27">
        <v>918573</v>
      </c>
      <c r="K148" s="27">
        <f>516697+27557+18371</f>
        <v>562625</v>
      </c>
      <c r="L148" s="27">
        <v>0</v>
      </c>
      <c r="M148" s="27">
        <v>1</v>
      </c>
      <c r="N148" s="26">
        <f t="shared" si="15"/>
        <v>1481198</v>
      </c>
      <c r="O148" s="109" t="s">
        <v>210</v>
      </c>
    </row>
    <row r="149" spans="1:17" x14ac:dyDescent="0.25">
      <c r="A149" s="28" t="s">
        <v>215</v>
      </c>
      <c r="B149" s="28" t="s">
        <v>216</v>
      </c>
      <c r="C149" s="21" t="s">
        <v>140</v>
      </c>
      <c r="D149" s="28" t="s">
        <v>16</v>
      </c>
      <c r="E149" s="27">
        <v>0</v>
      </c>
      <c r="F149" s="27"/>
      <c r="G149" s="27"/>
      <c r="H149" s="27"/>
      <c r="I149" s="26">
        <f t="shared" si="14"/>
        <v>0</v>
      </c>
      <c r="J149" s="27">
        <v>9227699</v>
      </c>
      <c r="K149" s="27">
        <f>5218761+278334+104375+50099</f>
        <v>5651569</v>
      </c>
      <c r="L149" s="27">
        <v>0</v>
      </c>
      <c r="M149" s="27">
        <v>1</v>
      </c>
      <c r="N149" s="26">
        <f t="shared" si="15"/>
        <v>14879268</v>
      </c>
      <c r="O149" s="109" t="s">
        <v>210</v>
      </c>
    </row>
    <row r="150" spans="1:17" x14ac:dyDescent="0.25">
      <c r="A150" s="4" t="s">
        <v>15</v>
      </c>
      <c r="B150" s="28" t="s">
        <v>217</v>
      </c>
      <c r="C150" s="32" t="s">
        <v>142</v>
      </c>
      <c r="D150" s="28" t="s">
        <v>16</v>
      </c>
      <c r="E150" s="27">
        <v>55003954</v>
      </c>
      <c r="F150" s="27">
        <f>1658735+33689922</f>
        <v>35348657</v>
      </c>
      <c r="G150" s="27">
        <v>5000</v>
      </c>
      <c r="H150" s="27">
        <v>1</v>
      </c>
      <c r="I150" s="26">
        <f t="shared" si="14"/>
        <v>90357611</v>
      </c>
      <c r="J150" s="30">
        <v>1155654</v>
      </c>
      <c r="K150" s="30">
        <v>713616</v>
      </c>
      <c r="L150" s="30">
        <v>0</v>
      </c>
      <c r="M150" s="27">
        <v>1</v>
      </c>
      <c r="N150" s="26">
        <f t="shared" si="15"/>
        <v>1869270</v>
      </c>
      <c r="O150" s="109" t="s">
        <v>210</v>
      </c>
    </row>
    <row r="151" spans="1:17" x14ac:dyDescent="0.25">
      <c r="A151" s="33" t="s">
        <v>65</v>
      </c>
      <c r="B151" s="28" t="s">
        <v>217</v>
      </c>
      <c r="C151" s="32" t="s">
        <v>177</v>
      </c>
      <c r="D151" s="28" t="s">
        <v>16</v>
      </c>
      <c r="E151" s="27">
        <v>0</v>
      </c>
      <c r="F151" s="27"/>
      <c r="G151" s="27"/>
      <c r="H151" s="27"/>
      <c r="I151" s="26">
        <f t="shared" si="14"/>
        <v>0</v>
      </c>
      <c r="J151" s="30">
        <v>22944594</v>
      </c>
      <c r="K151" s="30">
        <v>14053564</v>
      </c>
      <c r="L151" s="30">
        <v>0</v>
      </c>
      <c r="M151" s="27">
        <v>1</v>
      </c>
      <c r="N151" s="26">
        <f t="shared" si="15"/>
        <v>36998158</v>
      </c>
      <c r="O151" s="109" t="s">
        <v>210</v>
      </c>
    </row>
    <row r="152" spans="1:17" x14ac:dyDescent="0.25">
      <c r="A152" s="33" t="s">
        <v>218</v>
      </c>
      <c r="B152" s="28" t="s">
        <v>217</v>
      </c>
      <c r="C152" s="32" t="s">
        <v>166</v>
      </c>
      <c r="D152" s="28" t="s">
        <v>16</v>
      </c>
      <c r="E152" s="27">
        <v>0</v>
      </c>
      <c r="F152" s="27"/>
      <c r="G152" s="27"/>
      <c r="H152" s="27"/>
      <c r="I152" s="26">
        <f t="shared" si="14"/>
        <v>0</v>
      </c>
      <c r="J152" s="30">
        <v>0</v>
      </c>
      <c r="K152" s="30">
        <v>51050</v>
      </c>
      <c r="L152" s="30">
        <v>0</v>
      </c>
      <c r="M152" s="27">
        <v>1</v>
      </c>
      <c r="N152" s="26">
        <f t="shared" si="15"/>
        <v>51050</v>
      </c>
      <c r="O152" s="109" t="s">
        <v>210</v>
      </c>
    </row>
    <row r="153" spans="1:17" x14ac:dyDescent="0.25">
      <c r="A153" s="20" t="s">
        <v>46</v>
      </c>
      <c r="B153" s="28" t="s">
        <v>217</v>
      </c>
      <c r="C153" s="32" t="s">
        <v>160</v>
      </c>
      <c r="D153" s="31" t="s">
        <v>16</v>
      </c>
      <c r="E153" s="27">
        <v>7490817</v>
      </c>
      <c r="F153" s="27">
        <v>4588125</v>
      </c>
      <c r="G153" s="27">
        <v>0</v>
      </c>
      <c r="H153" s="27">
        <v>1</v>
      </c>
      <c r="I153" s="26">
        <f t="shared" si="14"/>
        <v>12078942</v>
      </c>
      <c r="J153" s="30">
        <v>29398044</v>
      </c>
      <c r="K153" s="30">
        <v>18006302</v>
      </c>
      <c r="L153" s="30">
        <v>0</v>
      </c>
      <c r="M153" s="27">
        <v>1</v>
      </c>
      <c r="N153" s="26">
        <f>J153+K153+L153</f>
        <v>47404346</v>
      </c>
      <c r="O153" s="109" t="s">
        <v>210</v>
      </c>
    </row>
    <row r="154" spans="1:17" x14ac:dyDescent="0.25">
      <c r="A154" s="28" t="s">
        <v>219</v>
      </c>
      <c r="B154" s="28" t="s">
        <v>212</v>
      </c>
      <c r="C154" s="29" t="s">
        <v>163</v>
      </c>
      <c r="D154" s="28" t="s">
        <v>16</v>
      </c>
      <c r="E154" s="27">
        <v>306195</v>
      </c>
      <c r="F154" s="27">
        <v>195038</v>
      </c>
      <c r="G154" s="27">
        <v>0</v>
      </c>
      <c r="H154" s="27">
        <v>1</v>
      </c>
      <c r="I154" s="26">
        <f t="shared" si="14"/>
        <v>501233</v>
      </c>
      <c r="J154" s="21">
        <v>15964</v>
      </c>
      <c r="K154" s="21">
        <f>86+9778</f>
        <v>9864</v>
      </c>
      <c r="L154" s="21">
        <v>0</v>
      </c>
      <c r="M154" s="27">
        <v>1</v>
      </c>
      <c r="N154" s="26">
        <f t="shared" si="15"/>
        <v>25828</v>
      </c>
      <c r="O154" s="109" t="s">
        <v>210</v>
      </c>
      <c r="P154" s="1">
        <v>0</v>
      </c>
      <c r="Q154" s="1">
        <v>0</v>
      </c>
    </row>
    <row r="155" spans="1:17" x14ac:dyDescent="0.25">
      <c r="A155" s="28" t="s">
        <v>220</v>
      </c>
      <c r="B155" s="28" t="s">
        <v>217</v>
      </c>
      <c r="C155" s="29" t="s">
        <v>149</v>
      </c>
      <c r="D155" s="28" t="s">
        <v>16</v>
      </c>
      <c r="E155" s="21">
        <v>148522</v>
      </c>
      <c r="F155" s="21">
        <v>106661</v>
      </c>
      <c r="G155" s="21">
        <v>0</v>
      </c>
      <c r="H155" s="27">
        <v>1</v>
      </c>
      <c r="I155" s="26">
        <f t="shared" si="14"/>
        <v>255183</v>
      </c>
      <c r="J155" s="21">
        <v>25077</v>
      </c>
      <c r="K155" s="21">
        <f>7497+15360</f>
        <v>22857</v>
      </c>
      <c r="L155" s="21">
        <v>0</v>
      </c>
      <c r="M155" s="27">
        <v>1</v>
      </c>
      <c r="N155" s="26">
        <f t="shared" si="15"/>
        <v>47934</v>
      </c>
      <c r="O155" s="109" t="s">
        <v>210</v>
      </c>
    </row>
    <row r="156" spans="1:17" x14ac:dyDescent="0.25">
      <c r="A156" s="83" t="s">
        <v>4</v>
      </c>
      <c r="B156" s="28"/>
      <c r="C156" s="113" t="s">
        <v>150</v>
      </c>
      <c r="D156" s="83" t="s">
        <v>0</v>
      </c>
      <c r="E156" s="21"/>
      <c r="F156" s="21"/>
      <c r="G156" s="21"/>
      <c r="H156" s="27"/>
      <c r="I156" s="26">
        <f t="shared" si="14"/>
        <v>0</v>
      </c>
      <c r="J156" s="84">
        <v>277504</v>
      </c>
      <c r="K156" s="84">
        <v>263629</v>
      </c>
      <c r="L156" s="84">
        <v>282504</v>
      </c>
      <c r="M156" s="27">
        <v>1</v>
      </c>
      <c r="N156" s="26">
        <f t="shared" si="15"/>
        <v>823637</v>
      </c>
      <c r="O156" s="21" t="s">
        <v>226</v>
      </c>
    </row>
    <row r="157" spans="1:17" x14ac:dyDescent="0.25">
      <c r="A157" s="28" t="s">
        <v>1</v>
      </c>
      <c r="B157" s="28"/>
      <c r="C157" s="29" t="s">
        <v>170</v>
      </c>
      <c r="D157" s="28" t="s">
        <v>3</v>
      </c>
      <c r="E157" s="21"/>
      <c r="F157" s="21"/>
      <c r="G157" s="21"/>
      <c r="H157" s="27"/>
      <c r="I157" s="26">
        <f t="shared" si="14"/>
        <v>0</v>
      </c>
      <c r="J157" s="21">
        <v>0</v>
      </c>
      <c r="K157" s="21">
        <v>76861</v>
      </c>
      <c r="L157" s="21">
        <v>0</v>
      </c>
      <c r="M157" s="27">
        <v>1</v>
      </c>
      <c r="N157" s="26">
        <f t="shared" si="15"/>
        <v>76861</v>
      </c>
      <c r="O157" s="21" t="s">
        <v>226</v>
      </c>
    </row>
    <row r="158" spans="1:17" x14ac:dyDescent="0.25">
      <c r="A158" s="28" t="s">
        <v>1</v>
      </c>
      <c r="B158" s="28"/>
      <c r="C158" s="29" t="s">
        <v>149</v>
      </c>
      <c r="D158" s="28" t="s">
        <v>2</v>
      </c>
      <c r="E158" s="21"/>
      <c r="F158" s="21"/>
      <c r="G158" s="21"/>
      <c r="H158" s="27"/>
      <c r="I158" s="26">
        <f t="shared" si="14"/>
        <v>0</v>
      </c>
      <c r="J158" s="21">
        <v>1075750</v>
      </c>
      <c r="K158" s="21">
        <v>806680</v>
      </c>
      <c r="L158" s="21">
        <v>0</v>
      </c>
      <c r="M158" s="27">
        <v>1</v>
      </c>
      <c r="N158" s="26">
        <f t="shared" si="15"/>
        <v>1882430</v>
      </c>
      <c r="O158" s="21" t="s">
        <v>226</v>
      </c>
    </row>
    <row r="159" spans="1:17" x14ac:dyDescent="0.25">
      <c r="A159" s="28" t="s">
        <v>1</v>
      </c>
      <c r="B159" s="28"/>
      <c r="C159" s="29" t="s">
        <v>146</v>
      </c>
      <c r="D159" s="28" t="s">
        <v>0</v>
      </c>
      <c r="E159" s="27"/>
      <c r="F159" s="27"/>
      <c r="G159" s="27"/>
      <c r="H159" s="27"/>
      <c r="I159" s="26">
        <f t="shared" si="14"/>
        <v>0</v>
      </c>
      <c r="J159" s="21">
        <v>95080</v>
      </c>
      <c r="K159" s="21">
        <v>99833</v>
      </c>
      <c r="L159" s="21">
        <v>0</v>
      </c>
      <c r="M159" s="27">
        <v>1</v>
      </c>
      <c r="N159" s="26">
        <f t="shared" si="15"/>
        <v>194913</v>
      </c>
      <c r="O159" s="21" t="s">
        <v>226</v>
      </c>
    </row>
    <row r="160" spans="1:17" x14ac:dyDescent="0.25">
      <c r="A160" s="28" t="s">
        <v>8</v>
      </c>
      <c r="B160" s="28" t="s">
        <v>51</v>
      </c>
      <c r="C160" s="21" t="s">
        <v>158</v>
      </c>
      <c r="D160" s="28" t="s">
        <v>73</v>
      </c>
      <c r="E160" s="27"/>
      <c r="F160" s="27"/>
      <c r="G160" s="27"/>
      <c r="H160" s="27"/>
      <c r="I160" s="35">
        <f t="shared" si="14"/>
        <v>0</v>
      </c>
      <c r="J160" s="27"/>
      <c r="K160" s="27">
        <v>46702550</v>
      </c>
      <c r="L160" s="27"/>
      <c r="M160" s="27">
        <v>1</v>
      </c>
      <c r="N160" s="26">
        <f t="shared" si="15"/>
        <v>46702550</v>
      </c>
      <c r="O160" s="21"/>
    </row>
    <row r="161" spans="1:15" x14ac:dyDescent="0.25">
      <c r="A161" s="28"/>
      <c r="B161" s="28"/>
      <c r="C161" s="21"/>
      <c r="D161" s="28"/>
      <c r="E161" s="27"/>
      <c r="F161" s="27"/>
      <c r="G161" s="27"/>
      <c r="H161" s="27"/>
      <c r="I161" s="35">
        <f t="shared" si="14"/>
        <v>0</v>
      </c>
      <c r="J161" s="27"/>
      <c r="K161" s="27"/>
      <c r="L161" s="27"/>
      <c r="M161" s="27"/>
      <c r="N161" s="26">
        <f t="shared" si="15"/>
        <v>0</v>
      </c>
      <c r="O161" s="21"/>
    </row>
    <row r="162" spans="1:15" x14ac:dyDescent="0.25">
      <c r="A162" s="28"/>
      <c r="B162" s="28"/>
      <c r="C162" s="21"/>
      <c r="D162" s="28"/>
      <c r="E162" s="27"/>
      <c r="F162" s="27"/>
      <c r="G162" s="27"/>
      <c r="H162" s="27"/>
      <c r="I162" s="35">
        <f t="shared" si="14"/>
        <v>0</v>
      </c>
      <c r="J162" s="27"/>
      <c r="K162" s="27"/>
      <c r="L162" s="27"/>
      <c r="M162" s="27"/>
      <c r="N162" s="26">
        <f t="shared" si="15"/>
        <v>0</v>
      </c>
      <c r="O162" s="21"/>
    </row>
    <row r="163" spans="1:15" x14ac:dyDescent="0.25">
      <c r="A163" s="20"/>
      <c r="B163" s="20"/>
      <c r="C163" s="21"/>
      <c r="D163" s="20"/>
      <c r="E163" s="19"/>
      <c r="F163" s="19"/>
      <c r="G163" s="19"/>
      <c r="H163" s="19"/>
      <c r="I163" s="35">
        <f t="shared" si="14"/>
        <v>0</v>
      </c>
      <c r="J163" s="19"/>
      <c r="K163" s="19"/>
      <c r="L163" s="19"/>
      <c r="M163" s="19"/>
      <c r="N163" s="26">
        <f t="shared" si="15"/>
        <v>0</v>
      </c>
      <c r="O163" s="17"/>
    </row>
    <row r="164" spans="1:15" x14ac:dyDescent="0.25">
      <c r="A164" s="20"/>
      <c r="B164" s="25"/>
      <c r="C164" s="21"/>
      <c r="D164" s="25"/>
      <c r="E164" s="22"/>
      <c r="F164" s="22"/>
      <c r="G164" s="22"/>
      <c r="H164" s="22"/>
      <c r="I164" s="35">
        <f t="shared" si="14"/>
        <v>0</v>
      </c>
      <c r="J164" s="22"/>
      <c r="K164" s="22"/>
      <c r="L164" s="22"/>
      <c r="M164" s="22"/>
      <c r="N164" s="26">
        <f t="shared" si="15"/>
        <v>0</v>
      </c>
      <c r="O164" s="17"/>
    </row>
    <row r="165" spans="1:15" x14ac:dyDescent="0.25">
      <c r="A165" s="20"/>
      <c r="B165" s="25"/>
      <c r="C165" s="21"/>
      <c r="D165" s="25"/>
      <c r="E165" s="22"/>
      <c r="F165" s="22"/>
      <c r="G165" s="22"/>
      <c r="H165" s="22"/>
      <c r="I165" s="35">
        <f t="shared" si="14"/>
        <v>0</v>
      </c>
      <c r="J165" s="22"/>
      <c r="K165" s="22"/>
      <c r="L165" s="22"/>
      <c r="M165" s="22"/>
      <c r="N165" s="26">
        <f t="shared" si="15"/>
        <v>0</v>
      </c>
      <c r="O165" s="17"/>
    </row>
    <row r="166" spans="1:15" x14ac:dyDescent="0.25">
      <c r="A166" s="20"/>
      <c r="B166" s="25"/>
      <c r="C166" s="21"/>
      <c r="D166" s="25"/>
      <c r="E166" s="22"/>
      <c r="F166" s="22"/>
      <c r="G166" s="22"/>
      <c r="H166" s="22"/>
      <c r="I166" s="35">
        <f t="shared" si="14"/>
        <v>0</v>
      </c>
      <c r="J166" s="22"/>
      <c r="K166" s="22"/>
      <c r="L166" s="22"/>
      <c r="M166" s="22"/>
      <c r="N166" s="26">
        <f t="shared" si="15"/>
        <v>0</v>
      </c>
      <c r="O166" s="17"/>
    </row>
    <row r="167" spans="1:15" ht="15.75" x14ac:dyDescent="0.25">
      <c r="A167" s="20"/>
      <c r="B167" s="20"/>
      <c r="C167" s="24" t="s">
        <v>12</v>
      </c>
      <c r="D167" s="20"/>
      <c r="E167" s="19">
        <f>SUM(E143:E166)</f>
        <v>3382898954</v>
      </c>
      <c r="F167" s="19">
        <f t="shared" ref="F167:M167" si="16">SUM(F143:F166)</f>
        <v>2072230414</v>
      </c>
      <c r="G167" s="19">
        <f t="shared" si="16"/>
        <v>829321728</v>
      </c>
      <c r="H167" s="19">
        <f t="shared" si="16"/>
        <v>9</v>
      </c>
      <c r="I167" s="19">
        <f t="shared" si="16"/>
        <v>6284451096</v>
      </c>
      <c r="J167" s="19">
        <f t="shared" si="16"/>
        <v>7149640035</v>
      </c>
      <c r="K167" s="19">
        <f t="shared" si="16"/>
        <v>4426290874</v>
      </c>
      <c r="L167" s="19">
        <f t="shared" si="16"/>
        <v>1770750542</v>
      </c>
      <c r="M167" s="19">
        <f t="shared" si="16"/>
        <v>16</v>
      </c>
      <c r="N167" s="19">
        <f>SUM(N143:N166)</f>
        <v>13346681451</v>
      </c>
      <c r="O167" s="17"/>
    </row>
    <row r="168" spans="1:15" x14ac:dyDescent="0.25">
      <c r="A168" s="20"/>
      <c r="B168" s="20"/>
      <c r="C168" s="21"/>
      <c r="D168" s="20"/>
      <c r="E168" s="19"/>
      <c r="F168" s="19"/>
      <c r="G168" s="19"/>
      <c r="H168" s="19"/>
      <c r="I168" s="18"/>
      <c r="J168" s="19"/>
      <c r="K168" s="19"/>
      <c r="L168" s="19"/>
      <c r="M168" s="19"/>
      <c r="N168" s="18"/>
      <c r="O168" s="17"/>
    </row>
    <row r="169" spans="1:15" x14ac:dyDescent="0.25">
      <c r="A169" s="20"/>
      <c r="B169" s="20"/>
      <c r="C169" s="23" t="s">
        <v>10</v>
      </c>
      <c r="D169" s="20"/>
      <c r="E169" s="19">
        <v>1770987395</v>
      </c>
      <c r="F169" s="19">
        <v>2291401756</v>
      </c>
      <c r="G169" s="19">
        <v>246640377</v>
      </c>
      <c r="H169" s="19">
        <v>50</v>
      </c>
      <c r="I169" s="18">
        <v>4338523898</v>
      </c>
      <c r="J169" s="19">
        <v>2013001856</v>
      </c>
      <c r="K169" s="19">
        <v>1686128415</v>
      </c>
      <c r="L169" s="19">
        <v>1285154</v>
      </c>
      <c r="M169" s="19">
        <v>50</v>
      </c>
      <c r="N169" s="18">
        <v>5445591881</v>
      </c>
      <c r="O169" s="17">
        <v>164650</v>
      </c>
    </row>
    <row r="170" spans="1:15" x14ac:dyDescent="0.25">
      <c r="A170" s="20"/>
      <c r="B170" s="20"/>
      <c r="C170" s="21" t="s">
        <v>11</v>
      </c>
      <c r="D170" s="20"/>
      <c r="E170" s="19">
        <f>E169-E134-E140+E167</f>
        <v>5153460216</v>
      </c>
      <c r="F170" s="19">
        <f t="shared" ref="F170:M170" si="17">F169-F134-F140+F167</f>
        <v>4363631970</v>
      </c>
      <c r="G170" s="19">
        <f t="shared" si="17"/>
        <v>1075957105</v>
      </c>
      <c r="H170" s="19">
        <f t="shared" si="17"/>
        <v>58</v>
      </c>
      <c r="I170" s="18">
        <f>I169-I134-I140+I167</f>
        <v>10622543661</v>
      </c>
      <c r="J170" s="22">
        <f t="shared" si="17"/>
        <v>8961068079</v>
      </c>
      <c r="K170" s="22">
        <f t="shared" si="17"/>
        <v>6112260778</v>
      </c>
      <c r="L170" s="22">
        <f t="shared" si="17"/>
        <v>1772035696</v>
      </c>
      <c r="M170" s="22">
        <f t="shared" si="17"/>
        <v>64</v>
      </c>
      <c r="N170" s="18">
        <f>N169-N134-N140+N167</f>
        <v>18590541009</v>
      </c>
      <c r="O170" s="17"/>
    </row>
    <row r="171" spans="1:15" x14ac:dyDescent="0.25">
      <c r="A171" s="20"/>
      <c r="B171" s="20"/>
      <c r="C171" s="21" t="s">
        <v>10</v>
      </c>
      <c r="D171" s="20"/>
      <c r="E171" s="19">
        <f t="shared" ref="E171:N171" si="18">E119</f>
        <v>5153460216</v>
      </c>
      <c r="F171" s="19">
        <f t="shared" si="18"/>
        <v>4363631970</v>
      </c>
      <c r="G171" s="19">
        <f t="shared" si="18"/>
        <v>1075957105</v>
      </c>
      <c r="H171" s="19">
        <f t="shared" si="18"/>
        <v>58</v>
      </c>
      <c r="I171" s="18">
        <f t="shared" si="18"/>
        <v>10622543661</v>
      </c>
      <c r="J171" s="19">
        <f t="shared" si="18"/>
        <v>9193008389</v>
      </c>
      <c r="K171" s="19">
        <f t="shared" si="18"/>
        <v>6112260778</v>
      </c>
      <c r="L171" s="19">
        <f t="shared" si="18"/>
        <v>1772035696</v>
      </c>
      <c r="M171" s="19">
        <f t="shared" si="18"/>
        <v>64</v>
      </c>
      <c r="N171" s="18">
        <f t="shared" si="18"/>
        <v>18590541009</v>
      </c>
      <c r="O171" s="17"/>
    </row>
    <row r="172" spans="1:15" x14ac:dyDescent="0.25">
      <c r="N172" s="3">
        <f>N171-N170</f>
        <v>0</v>
      </c>
    </row>
    <row r="173" spans="1:15" x14ac:dyDescent="0.25">
      <c r="E173" s="1">
        <f>E170-E171</f>
        <v>0</v>
      </c>
      <c r="F173" s="1">
        <f>F170-F171</f>
        <v>0</v>
      </c>
      <c r="G173" s="1">
        <f t="shared" ref="G173:N173" si="19">G170-G171</f>
        <v>0</v>
      </c>
      <c r="H173" s="1">
        <f t="shared" si="19"/>
        <v>0</v>
      </c>
      <c r="I173" s="1">
        <f t="shared" si="19"/>
        <v>0</v>
      </c>
      <c r="J173" s="1">
        <f t="shared" si="19"/>
        <v>-231940310</v>
      </c>
      <c r="K173" s="1">
        <f t="shared" si="19"/>
        <v>0</v>
      </c>
      <c r="L173" s="1">
        <f t="shared" si="19"/>
        <v>0</v>
      </c>
      <c r="M173" s="1">
        <f t="shared" si="19"/>
        <v>0</v>
      </c>
      <c r="N173" s="1">
        <f t="shared" si="19"/>
        <v>0</v>
      </c>
    </row>
    <row r="175" spans="1:15" s="9" customFormat="1" x14ac:dyDescent="0.25">
      <c r="A175" s="4"/>
      <c r="B175" s="4"/>
      <c r="C175" s="5"/>
      <c r="D175" s="4"/>
      <c r="E175" s="1"/>
      <c r="F175" s="1"/>
      <c r="G175" s="1"/>
      <c r="H175" s="1" t="s">
        <v>9</v>
      </c>
      <c r="I175" s="3"/>
      <c r="J175" s="1"/>
      <c r="K175" s="1"/>
      <c r="L175" s="1">
        <v>2718978</v>
      </c>
      <c r="M175" s="1"/>
      <c r="N175" s="3"/>
      <c r="O175" s="2"/>
    </row>
    <row r="176" spans="1:15" x14ac:dyDescent="0.25">
      <c r="H176" s="1">
        <f>H171-3</f>
        <v>55</v>
      </c>
      <c r="I176" s="16">
        <f>I171-80220796</f>
        <v>10542322865</v>
      </c>
    </row>
    <row r="179" spans="1:15" x14ac:dyDescent="0.25">
      <c r="A179" s="8"/>
      <c r="B179" s="8"/>
      <c r="C179" s="6"/>
      <c r="D179" s="8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6"/>
    </row>
    <row r="180" spans="1:15" x14ac:dyDescent="0.25">
      <c r="A180" s="8"/>
      <c r="B180" s="8"/>
      <c r="C180" s="6"/>
      <c r="D180" s="8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6"/>
    </row>
    <row r="181" spans="1:15" x14ac:dyDescent="0.25">
      <c r="A181" s="8" t="s">
        <v>8</v>
      </c>
      <c r="B181" s="8"/>
      <c r="C181" s="6" t="s">
        <v>7</v>
      </c>
      <c r="D181" s="8" t="s">
        <v>3</v>
      </c>
      <c r="E181" s="7">
        <v>719468431</v>
      </c>
      <c r="F181" s="7">
        <v>611600470</v>
      </c>
      <c r="G181" s="7">
        <v>863871</v>
      </c>
      <c r="H181" s="7">
        <v>1</v>
      </c>
      <c r="I181" s="7">
        <v>1331932772</v>
      </c>
      <c r="J181" s="7">
        <v>673965022</v>
      </c>
      <c r="K181" s="7">
        <v>572870269</v>
      </c>
      <c r="L181" s="7"/>
      <c r="M181" s="7">
        <v>1</v>
      </c>
      <c r="N181" s="7">
        <v>1246835291</v>
      </c>
      <c r="O181" s="6" t="s">
        <v>6</v>
      </c>
    </row>
    <row r="182" spans="1:15" x14ac:dyDescent="0.25">
      <c r="A182" s="8"/>
      <c r="B182" s="8"/>
      <c r="C182" s="6"/>
      <c r="D182" s="8"/>
      <c r="E182" s="7">
        <v>679337658</v>
      </c>
      <c r="F182" s="7">
        <v>596171356</v>
      </c>
      <c r="G182" s="7">
        <v>863871</v>
      </c>
      <c r="H182" s="7"/>
      <c r="I182" s="7">
        <f>E182+F182+G182</f>
        <v>1276372885</v>
      </c>
      <c r="J182" s="7">
        <v>587646707</v>
      </c>
      <c r="K182" s="7">
        <v>515659985</v>
      </c>
      <c r="L182" s="7"/>
      <c r="M182" s="7"/>
      <c r="N182" s="7">
        <f>J182+K182</f>
        <v>1103306692</v>
      </c>
      <c r="O182" s="6"/>
    </row>
    <row r="183" spans="1:15" x14ac:dyDescent="0.25">
      <c r="A183" s="8"/>
      <c r="B183" s="8"/>
      <c r="C183" s="6"/>
      <c r="D183" s="8"/>
      <c r="E183" s="11">
        <f>E181-E182</f>
        <v>40130773</v>
      </c>
      <c r="F183" s="11">
        <f>F181-F182</f>
        <v>15429114</v>
      </c>
      <c r="G183" s="11">
        <f>G181-G182</f>
        <v>0</v>
      </c>
      <c r="H183" s="11"/>
      <c r="I183" s="11">
        <f>I181-I182</f>
        <v>55559887</v>
      </c>
      <c r="J183" s="11">
        <f>J181-J182</f>
        <v>86318315</v>
      </c>
      <c r="K183" s="11">
        <f>K181-K182</f>
        <v>57210284</v>
      </c>
      <c r="L183" s="11"/>
      <c r="M183" s="11"/>
      <c r="N183" s="11">
        <f>N181-N182</f>
        <v>143528599</v>
      </c>
      <c r="O183" s="6"/>
    </row>
    <row r="184" spans="1:15" x14ac:dyDescent="0.25">
      <c r="A184" s="8"/>
      <c r="B184" s="8"/>
      <c r="C184" s="6"/>
      <c r="D184" s="8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6"/>
    </row>
    <row r="185" spans="1:15" x14ac:dyDescent="0.25">
      <c r="A185" s="8"/>
      <c r="B185" s="8"/>
      <c r="C185" s="6"/>
      <c r="D185" s="8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6"/>
    </row>
    <row r="186" spans="1:15" x14ac:dyDescent="0.25">
      <c r="A186" s="8"/>
      <c r="B186" s="8"/>
      <c r="C186" s="6"/>
      <c r="D186" s="8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6"/>
    </row>
    <row r="187" spans="1:15" x14ac:dyDescent="0.25">
      <c r="A187" s="15"/>
      <c r="B187" s="15"/>
      <c r="C187" s="13" t="s">
        <v>5</v>
      </c>
      <c r="D187" s="15" t="s">
        <v>3</v>
      </c>
      <c r="E187" s="14"/>
      <c r="F187" s="14"/>
      <c r="G187" s="14"/>
      <c r="H187" s="14"/>
      <c r="I187" s="14">
        <v>0</v>
      </c>
      <c r="J187" s="14">
        <v>26071875</v>
      </c>
      <c r="K187" s="14">
        <v>23790586</v>
      </c>
      <c r="L187" s="14"/>
      <c r="M187" s="14">
        <v>1</v>
      </c>
      <c r="N187" s="14">
        <v>49862461</v>
      </c>
      <c r="O187" s="13">
        <v>314</v>
      </c>
    </row>
    <row r="188" spans="1:15" x14ac:dyDescent="0.25">
      <c r="A188" s="8"/>
      <c r="B188" s="8"/>
      <c r="C188" s="6"/>
      <c r="D188" s="8"/>
      <c r="E188" s="7"/>
      <c r="F188" s="7"/>
      <c r="G188" s="7"/>
      <c r="H188" s="7"/>
      <c r="I188" s="7"/>
      <c r="J188" s="7">
        <v>5414335</v>
      </c>
      <c r="K188" s="7">
        <v>5143618</v>
      </c>
      <c r="L188" s="7"/>
      <c r="M188" s="7"/>
      <c r="N188" s="7">
        <f>J188+K188</f>
        <v>10557953</v>
      </c>
      <c r="O188" s="6"/>
    </row>
    <row r="189" spans="1:15" x14ac:dyDescent="0.25">
      <c r="A189" s="12"/>
      <c r="B189" s="12"/>
      <c r="C189" s="10"/>
      <c r="D189" s="12"/>
      <c r="E189" s="11"/>
      <c r="F189" s="11"/>
      <c r="G189" s="11"/>
      <c r="H189" s="11"/>
      <c r="I189" s="11"/>
      <c r="J189" s="11">
        <f>J187-J188</f>
        <v>20657540</v>
      </c>
      <c r="K189" s="11">
        <f>K187-K188</f>
        <v>18646968</v>
      </c>
      <c r="L189" s="11"/>
      <c r="M189" s="11"/>
      <c r="N189" s="11">
        <f>N187-N188</f>
        <v>39304508</v>
      </c>
      <c r="O189" s="10"/>
    </row>
    <row r="190" spans="1:15" x14ac:dyDescent="0.25">
      <c r="A190" s="8"/>
      <c r="B190" s="8"/>
      <c r="C190" s="6"/>
      <c r="D190" s="8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6"/>
    </row>
  </sheetData>
  <mergeCells count="9">
    <mergeCell ref="C142:N142"/>
    <mergeCell ref="A78:H78"/>
    <mergeCell ref="A82:H82"/>
    <mergeCell ref="A89:H89"/>
    <mergeCell ref="B110:H110"/>
    <mergeCell ref="C122:N122"/>
    <mergeCell ref="C136:N136"/>
    <mergeCell ref="A1:O1"/>
    <mergeCell ref="A2:O2"/>
  </mergeCells>
  <pageMargins left="0.7" right="0.7" top="0.75" bottom="0.75" header="0.3" footer="0.3"/>
  <pageSetup scale="54" fitToHeight="0" orientation="landscape" r:id="rId1"/>
  <rowBreaks count="4" manualBreakCount="4">
    <brk id="22" max="14" man="1"/>
    <brk id="38" max="14" man="1"/>
    <brk id="66" max="14" man="1"/>
    <brk id="9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Feb. sheet 8</vt:lpstr>
      <vt:lpstr>'Feb. sheet 8'!Print_Area</vt:lpstr>
    </vt:vector>
  </TitlesOfParts>
  <Company>Ernst &amp; Young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Sohel R Ajani</dc:creator>
  <cp:lastModifiedBy>Sohel R Ajani</cp:lastModifiedBy>
  <dcterms:created xsi:type="dcterms:W3CDTF">2017-11-04T04:26:50Z</dcterms:created>
  <dcterms:modified xsi:type="dcterms:W3CDTF">2017-11-04T04:46:41Z</dcterms:modified>
</cp:coreProperties>
</file>