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menoF\Documents\Github\CityEnergyAnalyst\cea\databases\CH\lifecycle\"/>
    </mc:Choice>
  </mc:AlternateContent>
  <bookViews>
    <workbookView xWindow="0" yWindow="465" windowWidth="28800" windowHeight="16260"/>
  </bookViews>
  <sheets>
    <sheet name="DHW" sheetId="4" r:id="rId1"/>
    <sheet name="HEATING" sheetId="1" r:id="rId2"/>
    <sheet name="COOLING" sheetId="2" r:id="rId3"/>
    <sheet name="ELECTRICITY" sheetId="3" r:id="rId4"/>
  </sheets>
  <calcPr calcId="162913"/>
</workbook>
</file>

<file path=xl/calcChain.xml><?xml version="1.0" encoding="utf-8"?>
<calcChain xmlns="http://schemas.openxmlformats.org/spreadsheetml/2006/main">
  <c r="E21" i="4" l="1"/>
  <c r="F21" i="4"/>
  <c r="E21" i="1" l="1"/>
  <c r="E11" i="1"/>
  <c r="E10" i="1"/>
  <c r="E9" i="1"/>
  <c r="E17" i="1" s="1"/>
  <c r="E8" i="1"/>
  <c r="E7" i="1"/>
  <c r="E6" i="1"/>
  <c r="E5" i="1"/>
  <c r="E4" i="1"/>
  <c r="E3" i="1"/>
  <c r="E18" i="1" l="1"/>
  <c r="E16" i="1"/>
  <c r="G6" i="2"/>
  <c r="G5" i="2"/>
  <c r="F10" i="1"/>
  <c r="F21" i="1"/>
  <c r="E10" i="4"/>
  <c r="F10" i="4"/>
  <c r="F5" i="3"/>
  <c r="E5" i="3"/>
  <c r="F9" i="4"/>
  <c r="E9" i="4"/>
  <c r="F11" i="4"/>
  <c r="E11" i="4"/>
  <c r="F8" i="4"/>
  <c r="E8" i="4"/>
  <c r="F7" i="4"/>
  <c r="E7" i="4"/>
  <c r="F6" i="4"/>
  <c r="E6" i="4"/>
  <c r="F5" i="4"/>
  <c r="E5" i="4"/>
  <c r="F4" i="4"/>
  <c r="E4" i="4"/>
  <c r="F3" i="4"/>
  <c r="E3" i="4"/>
  <c r="F4" i="2"/>
  <c r="E4" i="2"/>
  <c r="F6" i="1"/>
  <c r="F3" i="1"/>
  <c r="F4" i="1"/>
  <c r="F5" i="1"/>
  <c r="F6" i="3" s="1"/>
  <c r="F6" i="2" s="1"/>
  <c r="F7" i="1"/>
  <c r="F8" i="1"/>
  <c r="F9" i="1"/>
  <c r="F16" i="1" s="1"/>
  <c r="F11" i="1"/>
  <c r="E6" i="3"/>
  <c r="E6" i="2" s="1"/>
  <c r="F18" i="1"/>
  <c r="F17" i="1"/>
  <c r="F16" i="4" l="1"/>
  <c r="F18" i="4"/>
  <c r="F17" i="4"/>
  <c r="E16" i="4"/>
  <c r="E18" i="4"/>
  <c r="E17" i="4"/>
</calcChain>
</file>

<file path=xl/comments1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2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<sst xmlns="http://schemas.openxmlformats.org/spreadsheetml/2006/main" count="241" uniqueCount="75">
  <si>
    <t>Description</t>
  </si>
  <si>
    <t>PEN</t>
  </si>
  <si>
    <t>CO2</t>
  </si>
  <si>
    <t>code</t>
  </si>
  <si>
    <t>None</t>
  </si>
  <si>
    <t>T0</t>
  </si>
  <si>
    <t>T1</t>
  </si>
  <si>
    <t>T2</t>
  </si>
  <si>
    <t>T3</t>
  </si>
  <si>
    <t>T4</t>
  </si>
  <si>
    <t>T5</t>
  </si>
  <si>
    <t>heatpump - air-air</t>
  </si>
  <si>
    <t>heatpump - Water/water</t>
  </si>
  <si>
    <t>none</t>
  </si>
  <si>
    <t>solar collector</t>
  </si>
  <si>
    <t>heatpump - air/air</t>
  </si>
  <si>
    <t>heatpump - soil/water</t>
  </si>
  <si>
    <t>heatpump - water/water</t>
  </si>
  <si>
    <t>solar collector 30% + 70%  gas-fired boiler</t>
  </si>
  <si>
    <t>coal-fired furnace</t>
  </si>
  <si>
    <t>oil-fired boiler</t>
  </si>
  <si>
    <t>gas-fired boiler</t>
  </si>
  <si>
    <t>electrical boiler</t>
  </si>
  <si>
    <t>wood-furnace</t>
  </si>
  <si>
    <t>district heating solar colector 60% + 40% gas-fired boiler</t>
  </si>
  <si>
    <t>district heating - gas-fired boiler</t>
  </si>
  <si>
    <t>district heating solar colector 60% + 30% heatpump - soil/water +10% gas-fired boiler</t>
  </si>
  <si>
    <t>T6</t>
  </si>
  <si>
    <t>T7</t>
  </si>
  <si>
    <t>T8</t>
  </si>
  <si>
    <t>T9</t>
  </si>
  <si>
    <t>T10</t>
  </si>
  <si>
    <t>T11</t>
  </si>
  <si>
    <t>T12</t>
  </si>
  <si>
    <t>T13</t>
  </si>
  <si>
    <t>T15</t>
  </si>
  <si>
    <t>T16</t>
  </si>
  <si>
    <t>T17</t>
  </si>
  <si>
    <t>T18</t>
  </si>
  <si>
    <t>T19</t>
  </si>
  <si>
    <t>PV panel - monocrystalline roof top</t>
  </si>
  <si>
    <t>Swiss consumer energy mix 70% + 30% PV</t>
  </si>
  <si>
    <t>Swiss consumer energy mix</t>
  </si>
  <si>
    <t>district heating - heatpump soil/water</t>
  </si>
  <si>
    <t>district heating - oil</t>
  </si>
  <si>
    <t>district heating - other CHP</t>
  </si>
  <si>
    <t>district heating heat pump - water/water</t>
  </si>
  <si>
    <t>district heating Kerichtverbrennung CHP</t>
  </si>
  <si>
    <t>district cooling network - Lakewater/water</t>
  </si>
  <si>
    <t>T20</t>
  </si>
  <si>
    <t>heatpump - air/air (COP 2.7)</t>
  </si>
  <si>
    <t>ETH network (district heating 43%, heat pump - water/water 28%, heat pump - waste heat 18%, heat recovery 11%)</t>
  </si>
  <si>
    <t>costs_kWh</t>
  </si>
  <si>
    <t>Singaporean consumer mix</t>
  </si>
  <si>
    <t>district cooling network - air-air</t>
  </si>
  <si>
    <t>DH</t>
  </si>
  <si>
    <t>DC</t>
  </si>
  <si>
    <t>source_hs</t>
  </si>
  <si>
    <t>eff_hs</t>
  </si>
  <si>
    <t>source_cs</t>
  </si>
  <si>
    <t>eff_cs</t>
  </si>
  <si>
    <t>eff_el</t>
  </si>
  <si>
    <t>source_el</t>
  </si>
  <si>
    <t>GRID</t>
  </si>
  <si>
    <t>PV</t>
  </si>
  <si>
    <t>source_dhw</t>
  </si>
  <si>
    <t>eff_dhw</t>
  </si>
  <si>
    <t>-</t>
  </si>
  <si>
    <t>OIL</t>
  </si>
  <si>
    <t>COAL</t>
  </si>
  <si>
    <t>NG</t>
  </si>
  <si>
    <t>WOOD</t>
  </si>
  <si>
    <t>SC</t>
  </si>
  <si>
    <t>reference</t>
  </si>
  <si>
    <t>KBOB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</si>
</sst>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P12" sqref="P12"/>
    </sheetView>
  </sheetViews>
  <sheetFormatPr defaultColWidth="8.85546875" defaultRowHeight="15" x14ac:dyDescent="0.25"/>
  <cols>
    <col min="1" max="1" width="44.28515625" customWidth="1"/>
    <col min="2" max="2" width="6.28515625" bestFit="1" customWidth="1"/>
    <col min="3" max="3" width="10.140625" bestFit="1" customWidth="1"/>
    <col min="4" max="4" width="8.7109375" customWidth="1"/>
    <col min="5" max="5" width="7.42578125" customWidth="1"/>
    <col min="6" max="6" width="8.42578125" bestFit="1" customWidth="1"/>
    <col min="7" max="7" width="9.5703125" style="7" bestFit="1" customWidth="1"/>
    <col min="8" max="8" width="10.28515625" bestFit="1" customWidth="1"/>
  </cols>
  <sheetData>
    <row r="1" spans="1:8" x14ac:dyDescent="0.25">
      <c r="A1" s="3" t="s">
        <v>0</v>
      </c>
      <c r="B1" s="2" t="s">
        <v>3</v>
      </c>
      <c r="C1" s="2" t="s">
        <v>65</v>
      </c>
      <c r="D1" s="2" t="s">
        <v>66</v>
      </c>
      <c r="E1" s="2" t="s">
        <v>1</v>
      </c>
      <c r="F1" s="2" t="s">
        <v>2</v>
      </c>
      <c r="G1" s="8" t="s">
        <v>52</v>
      </c>
      <c r="H1" s="16" t="s">
        <v>73</v>
      </c>
    </row>
    <row r="2" spans="1:8" x14ac:dyDescent="0.25">
      <c r="A2" s="3" t="s">
        <v>13</v>
      </c>
      <c r="B2" s="6" t="s">
        <v>5</v>
      </c>
      <c r="C2" s="6" t="s">
        <v>13</v>
      </c>
      <c r="D2" s="12">
        <v>0</v>
      </c>
      <c r="E2" s="2">
        <v>0</v>
      </c>
      <c r="F2" s="2">
        <v>0</v>
      </c>
      <c r="G2" s="15">
        <v>0</v>
      </c>
      <c r="H2" s="17" t="s">
        <v>74</v>
      </c>
    </row>
    <row r="3" spans="1:8" x14ac:dyDescent="0.25">
      <c r="A3" s="3" t="s">
        <v>20</v>
      </c>
      <c r="B3" s="11" t="s">
        <v>6</v>
      </c>
      <c r="C3" s="11" t="s">
        <v>68</v>
      </c>
      <c r="D3" s="18">
        <v>0.8</v>
      </c>
      <c r="E3" s="6">
        <f>1.3*1.15</f>
        <v>1.4949999999999999</v>
      </c>
      <c r="F3" s="6">
        <f>1.15*0.0886</f>
        <v>0.10188999999999999</v>
      </c>
      <c r="G3" s="15">
        <v>0.2</v>
      </c>
      <c r="H3" s="17" t="s">
        <v>74</v>
      </c>
    </row>
    <row r="4" spans="1:8" x14ac:dyDescent="0.25">
      <c r="A4" s="3" t="s">
        <v>19</v>
      </c>
      <c r="B4" s="6" t="s">
        <v>7</v>
      </c>
      <c r="C4" s="11" t="s">
        <v>69</v>
      </c>
      <c r="D4" s="18">
        <v>0.6</v>
      </c>
      <c r="E4" s="6">
        <f>1.68*1.15/0.8</f>
        <v>2.4149999999999996</v>
      </c>
      <c r="F4" s="6">
        <f>1.15*0.12/0.8</f>
        <v>0.17249999999999996</v>
      </c>
      <c r="G4" s="15">
        <v>0.2</v>
      </c>
      <c r="H4" s="17" t="s">
        <v>74</v>
      </c>
    </row>
    <row r="5" spans="1:8" x14ac:dyDescent="0.25">
      <c r="A5" s="3" t="s">
        <v>21</v>
      </c>
      <c r="B5" s="6" t="s">
        <v>8</v>
      </c>
      <c r="C5" s="11" t="s">
        <v>70</v>
      </c>
      <c r="D5" s="18">
        <v>0.8</v>
      </c>
      <c r="E5" s="6">
        <f>1.22*1.15</f>
        <v>1.4029999999999998</v>
      </c>
      <c r="F5" s="6">
        <f>1.15*0.0869</f>
        <v>9.9934999999999996E-2</v>
      </c>
      <c r="G5" s="15">
        <v>0.2</v>
      </c>
      <c r="H5" s="17" t="s">
        <v>74</v>
      </c>
    </row>
    <row r="6" spans="1:8" x14ac:dyDescent="0.25">
      <c r="A6" s="3" t="s">
        <v>22</v>
      </c>
      <c r="B6" s="6" t="s">
        <v>9</v>
      </c>
      <c r="C6" s="6" t="s">
        <v>63</v>
      </c>
      <c r="D6" s="18">
        <v>0.9</v>
      </c>
      <c r="E6" s="6">
        <f>2.63*0.9*1.15</f>
        <v>2.7220499999999999</v>
      </c>
      <c r="F6" s="6">
        <f>1.15*0.0413*0.9</f>
        <v>4.2745500000000006E-2</v>
      </c>
      <c r="G6" s="15" t="s">
        <v>67</v>
      </c>
      <c r="H6" s="17" t="s">
        <v>74</v>
      </c>
    </row>
    <row r="7" spans="1:8" x14ac:dyDescent="0.25">
      <c r="A7" s="3" t="s">
        <v>23</v>
      </c>
      <c r="B7" s="6" t="s">
        <v>10</v>
      </c>
      <c r="C7" s="11" t="s">
        <v>71</v>
      </c>
      <c r="D7" s="18">
        <v>0.6</v>
      </c>
      <c r="E7" s="11">
        <f>0.2773328387*1.15</f>
        <v>0.31893276450499997</v>
      </c>
      <c r="F7" s="11">
        <f>1.15*0.014000495</f>
        <v>1.6100569249999998E-2</v>
      </c>
      <c r="G7" s="15">
        <v>0.2</v>
      </c>
      <c r="H7" s="17" t="s">
        <v>74</v>
      </c>
    </row>
    <row r="8" spans="1:8" x14ac:dyDescent="0.25">
      <c r="A8" s="3" t="s">
        <v>16</v>
      </c>
      <c r="B8" s="11" t="s">
        <v>27</v>
      </c>
      <c r="C8" s="6" t="s">
        <v>63</v>
      </c>
      <c r="D8" s="18">
        <v>4</v>
      </c>
      <c r="E8" s="6">
        <f>0.695*1.15</f>
        <v>0.7992499999999999</v>
      </c>
      <c r="F8" s="6">
        <f>1.15*0.0164</f>
        <v>1.8860000000000002E-2</v>
      </c>
      <c r="G8" s="15" t="s">
        <v>67</v>
      </c>
      <c r="H8" s="17" t="s">
        <v>74</v>
      </c>
    </row>
    <row r="9" spans="1:8" x14ac:dyDescent="0.25">
      <c r="A9" s="3" t="s">
        <v>14</v>
      </c>
      <c r="B9" s="6" t="s">
        <v>28</v>
      </c>
      <c r="C9" s="6" t="s">
        <v>72</v>
      </c>
      <c r="D9" s="18">
        <v>0.7</v>
      </c>
      <c r="E9" s="6">
        <f>1.15*0.241</f>
        <v>0.27714999999999995</v>
      </c>
      <c r="F9" s="6">
        <f>1.15*0.0112</f>
        <v>1.2879999999999999E-2</v>
      </c>
      <c r="G9" s="15">
        <v>0</v>
      </c>
      <c r="H9" s="17" t="s">
        <v>74</v>
      </c>
    </row>
    <row r="10" spans="1:8" x14ac:dyDescent="0.25">
      <c r="A10" s="3" t="s">
        <v>50</v>
      </c>
      <c r="B10" s="6" t="s">
        <v>29</v>
      </c>
      <c r="C10" s="6" t="s">
        <v>63</v>
      </c>
      <c r="D10" s="18">
        <v>2.7</v>
      </c>
      <c r="E10" s="6">
        <f>ELECTRICITY!E3*1.15/2.7</f>
        <v>1.120185185185185</v>
      </c>
      <c r="F10" s="6">
        <f>1.15*ELECTRICITY!F3/2.7</f>
        <v>1.759074074074074E-2</v>
      </c>
      <c r="G10" s="15" t="s">
        <v>67</v>
      </c>
      <c r="H10" s="17" t="s">
        <v>74</v>
      </c>
    </row>
    <row r="11" spans="1:8" x14ac:dyDescent="0.25">
      <c r="A11" s="3" t="s">
        <v>17</v>
      </c>
      <c r="B11" s="2" t="s">
        <v>30</v>
      </c>
      <c r="C11" s="6" t="s">
        <v>63</v>
      </c>
      <c r="D11" s="18">
        <v>3</v>
      </c>
      <c r="E11" s="6">
        <f>0.795*1.15</f>
        <v>0.91425000000000001</v>
      </c>
      <c r="F11" s="6">
        <f>1.15*0.0179</f>
        <v>2.0584999999999999E-2</v>
      </c>
      <c r="G11" s="15" t="s">
        <v>67</v>
      </c>
      <c r="H11" s="17" t="s">
        <v>74</v>
      </c>
    </row>
    <row r="12" spans="1:8" x14ac:dyDescent="0.25">
      <c r="A12" s="3" t="s">
        <v>25</v>
      </c>
      <c r="B12" s="2" t="s">
        <v>31</v>
      </c>
      <c r="C12" s="2" t="s">
        <v>55</v>
      </c>
      <c r="D12" s="18">
        <v>0.6</v>
      </c>
      <c r="E12" s="6">
        <v>1.55</v>
      </c>
      <c r="F12" s="6">
        <v>8.6900000000000005E-2</v>
      </c>
      <c r="G12" s="15">
        <v>0.08</v>
      </c>
      <c r="H12" s="17" t="s">
        <v>74</v>
      </c>
    </row>
    <row r="13" spans="1:8" x14ac:dyDescent="0.25">
      <c r="A13" s="3" t="s">
        <v>43</v>
      </c>
      <c r="B13" s="2" t="s">
        <v>32</v>
      </c>
      <c r="C13" s="2" t="s">
        <v>55</v>
      </c>
      <c r="D13" s="18">
        <v>0.6</v>
      </c>
      <c r="E13" s="6">
        <v>1</v>
      </c>
      <c r="F13" s="6">
        <v>2.2499999999999999E-2</v>
      </c>
      <c r="G13" s="15">
        <v>0.08</v>
      </c>
      <c r="H13" s="17" t="s">
        <v>74</v>
      </c>
    </row>
    <row r="14" spans="1:8" x14ac:dyDescent="0.25">
      <c r="A14" s="3" t="s">
        <v>44</v>
      </c>
      <c r="B14" s="2" t="s">
        <v>33</v>
      </c>
      <c r="C14" s="2" t="s">
        <v>55</v>
      </c>
      <c r="D14" s="18">
        <v>0.6</v>
      </c>
      <c r="E14" s="6">
        <v>1.68</v>
      </c>
      <c r="F14" s="6">
        <v>0.112</v>
      </c>
      <c r="G14" s="15">
        <v>0.08</v>
      </c>
      <c r="H14" s="17" t="s">
        <v>74</v>
      </c>
    </row>
    <row r="15" spans="1:8" x14ac:dyDescent="0.25">
      <c r="A15" s="3" t="s">
        <v>45</v>
      </c>
      <c r="B15" s="2" t="s">
        <v>34</v>
      </c>
      <c r="C15" s="2" t="s">
        <v>55</v>
      </c>
      <c r="D15" s="18">
        <v>0.6</v>
      </c>
      <c r="E15" s="6">
        <v>0.64100000000000001</v>
      </c>
      <c r="F15" s="6">
        <v>3.7699999999999997E-2</v>
      </c>
      <c r="G15" s="15">
        <v>0.08</v>
      </c>
      <c r="H15" s="17" t="s">
        <v>74</v>
      </c>
    </row>
    <row r="16" spans="1:8" x14ac:dyDescent="0.25">
      <c r="A16" s="3" t="s">
        <v>18</v>
      </c>
      <c r="B16" s="2" t="s">
        <v>35</v>
      </c>
      <c r="C16" s="6" t="s">
        <v>55</v>
      </c>
      <c r="D16" s="18">
        <v>0.6</v>
      </c>
      <c r="E16" s="6">
        <f>E9*0.3+E5*0.7</f>
        <v>1.0652449999999998</v>
      </c>
      <c r="F16" s="6">
        <f>F9*0.3+F5*0.7</f>
        <v>7.3818499999999981E-2</v>
      </c>
      <c r="G16" s="15">
        <v>0.2</v>
      </c>
      <c r="H16" s="17" t="s">
        <v>74</v>
      </c>
    </row>
    <row r="17" spans="1:8" x14ac:dyDescent="0.25">
      <c r="A17" s="3" t="s">
        <v>24</v>
      </c>
      <c r="B17" s="2" t="s">
        <v>36</v>
      </c>
      <c r="C17" s="2" t="s">
        <v>55</v>
      </c>
      <c r="D17" s="18">
        <v>0.6</v>
      </c>
      <c r="E17" s="6">
        <f>E9*0.6+E12*0.4</f>
        <v>0.78629000000000004</v>
      </c>
      <c r="F17" s="6">
        <f>F9*0.6+F12*0.4</f>
        <v>4.2488000000000005E-2</v>
      </c>
      <c r="G17" s="15">
        <v>0.08</v>
      </c>
      <c r="H17" s="17" t="s">
        <v>74</v>
      </c>
    </row>
    <row r="18" spans="1:8" x14ac:dyDescent="0.25">
      <c r="A18" s="3" t="s">
        <v>26</v>
      </c>
      <c r="B18" s="2" t="s">
        <v>37</v>
      </c>
      <c r="C18" s="2" t="s">
        <v>55</v>
      </c>
      <c r="D18" s="18">
        <v>0.6</v>
      </c>
      <c r="E18" s="6">
        <f>E9*0.6+E13*0.3+E12*0.1</f>
        <v>0.62129000000000001</v>
      </c>
      <c r="F18" s="6">
        <f>F9*0.6+F13*0.3+F12*0.1</f>
        <v>2.3168000000000001E-2</v>
      </c>
      <c r="G18" s="15">
        <v>0.08</v>
      </c>
      <c r="H18" s="17" t="s">
        <v>74</v>
      </c>
    </row>
    <row r="19" spans="1:8" x14ac:dyDescent="0.25">
      <c r="A19" s="3" t="s">
        <v>46</v>
      </c>
      <c r="B19" s="2" t="s">
        <v>38</v>
      </c>
      <c r="C19" s="2" t="s">
        <v>55</v>
      </c>
      <c r="D19" s="18">
        <v>0.6</v>
      </c>
      <c r="E19" s="6">
        <v>1.2761111111111112</v>
      </c>
      <c r="F19" s="6">
        <v>4.6404444444444443E-2</v>
      </c>
      <c r="G19" s="15">
        <v>0.08</v>
      </c>
      <c r="H19" s="17" t="s">
        <v>74</v>
      </c>
    </row>
    <row r="20" spans="1:8" x14ac:dyDescent="0.25">
      <c r="A20" s="3" t="s">
        <v>47</v>
      </c>
      <c r="B20" s="2" t="s">
        <v>39</v>
      </c>
      <c r="C20" s="2" t="s">
        <v>55</v>
      </c>
      <c r="D20" s="18">
        <v>0.6</v>
      </c>
      <c r="E20" s="6">
        <v>5.3699999999999998E-2</v>
      </c>
      <c r="F20" s="6">
        <v>9.3999999999999997E-4</v>
      </c>
      <c r="G20" s="15">
        <v>0.08</v>
      </c>
      <c r="H20" s="17" t="s">
        <v>74</v>
      </c>
    </row>
    <row r="21" spans="1:8" x14ac:dyDescent="0.25">
      <c r="A21" s="5" t="s">
        <v>51</v>
      </c>
      <c r="B21" s="16" t="s">
        <v>49</v>
      </c>
      <c r="C21" s="2" t="s">
        <v>55</v>
      </c>
      <c r="D21" s="18">
        <v>0.6</v>
      </c>
      <c r="E21" s="6">
        <f>(0.43*(E20)+0.28*(ELECTRICITY!E3/2.96)+0.18*0.954+0.11*0)</f>
        <v>0.44359478378378375</v>
      </c>
      <c r="F21" s="6">
        <f>(0.43*(F20)+0.28*(ELECTRICITY!F3/2.96)+0.18*0.0149+0.11*0)</f>
        <v>6.9929567567567578E-3</v>
      </c>
      <c r="G21" s="15">
        <v>0.08</v>
      </c>
      <c r="H21" s="17" t="s">
        <v>74</v>
      </c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workbookViewId="0">
      <selection activeCell="C10" sqref="C10"/>
    </sheetView>
  </sheetViews>
  <sheetFormatPr defaultColWidth="8.85546875" defaultRowHeight="15" x14ac:dyDescent="0.25"/>
  <cols>
    <col min="1" max="1" width="51" customWidth="1"/>
    <col min="2" max="2" width="6.28515625" bestFit="1" customWidth="1"/>
    <col min="3" max="3" width="10.140625" bestFit="1" customWidth="1"/>
    <col min="4" max="4" width="6.28515625" customWidth="1"/>
    <col min="5" max="5" width="7.42578125" customWidth="1"/>
    <col min="6" max="6" width="8.42578125" bestFit="1" customWidth="1"/>
    <col min="7" max="7" width="9.5703125" bestFit="1" customWidth="1"/>
    <col min="8" max="8" width="12" customWidth="1"/>
  </cols>
  <sheetData>
    <row r="1" spans="1:8" x14ac:dyDescent="0.25">
      <c r="A1" s="3" t="s">
        <v>0</v>
      </c>
      <c r="B1" s="2" t="s">
        <v>3</v>
      </c>
      <c r="C1" s="2" t="s">
        <v>57</v>
      </c>
      <c r="D1" s="2" t="s">
        <v>58</v>
      </c>
      <c r="E1" s="2" t="s">
        <v>1</v>
      </c>
      <c r="F1" s="2" t="s">
        <v>2</v>
      </c>
      <c r="G1" s="8" t="s">
        <v>52</v>
      </c>
      <c r="H1" s="16" t="s">
        <v>73</v>
      </c>
    </row>
    <row r="2" spans="1:8" x14ac:dyDescent="0.25">
      <c r="A2" s="3" t="s">
        <v>13</v>
      </c>
      <c r="B2" s="4" t="s">
        <v>5</v>
      </c>
      <c r="C2" s="6" t="s">
        <v>13</v>
      </c>
      <c r="D2" s="12">
        <v>0</v>
      </c>
      <c r="E2" s="2">
        <v>0</v>
      </c>
      <c r="F2" s="2">
        <v>0</v>
      </c>
      <c r="G2" s="15">
        <v>0</v>
      </c>
      <c r="H2" s="17" t="s">
        <v>74</v>
      </c>
    </row>
    <row r="3" spans="1:8" x14ac:dyDescent="0.25">
      <c r="A3" s="3" t="s">
        <v>20</v>
      </c>
      <c r="B3" s="4" t="s">
        <v>6</v>
      </c>
      <c r="C3" s="11" t="s">
        <v>68</v>
      </c>
      <c r="D3" s="18">
        <v>0.8</v>
      </c>
      <c r="E3" s="6">
        <f>1.3*1.15</f>
        <v>1.4949999999999999</v>
      </c>
      <c r="F3" s="6">
        <f>1.15*0.0886</f>
        <v>0.10188999999999999</v>
      </c>
      <c r="G3" s="15">
        <v>0.2</v>
      </c>
      <c r="H3" s="17" t="s">
        <v>74</v>
      </c>
    </row>
    <row r="4" spans="1:8" x14ac:dyDescent="0.25">
      <c r="A4" s="3" t="s">
        <v>19</v>
      </c>
      <c r="B4" s="4" t="s">
        <v>7</v>
      </c>
      <c r="C4" s="11" t="s">
        <v>69</v>
      </c>
      <c r="D4" s="18">
        <v>0.6</v>
      </c>
      <c r="E4" s="6">
        <f>1.68*1.15/0.8</f>
        <v>2.4149999999999996</v>
      </c>
      <c r="F4" s="6">
        <f>1.15*0.12/0.8</f>
        <v>0.17249999999999996</v>
      </c>
      <c r="G4" s="15">
        <v>0.2</v>
      </c>
      <c r="H4" s="17" t="s">
        <v>74</v>
      </c>
    </row>
    <row r="5" spans="1:8" x14ac:dyDescent="0.25">
      <c r="A5" s="3" t="s">
        <v>21</v>
      </c>
      <c r="B5" s="4" t="s">
        <v>8</v>
      </c>
      <c r="C5" s="11" t="s">
        <v>70</v>
      </c>
      <c r="D5" s="18">
        <v>0.8</v>
      </c>
      <c r="E5" s="6">
        <f>1.22*1.15</f>
        <v>1.4029999999999998</v>
      </c>
      <c r="F5" s="6">
        <f>1.15*0.0869</f>
        <v>9.9934999999999996E-2</v>
      </c>
      <c r="G5" s="15">
        <v>0.2</v>
      </c>
      <c r="H5" s="17" t="s">
        <v>74</v>
      </c>
    </row>
    <row r="6" spans="1:8" x14ac:dyDescent="0.25">
      <c r="A6" s="3" t="s">
        <v>22</v>
      </c>
      <c r="B6" s="4" t="s">
        <v>9</v>
      </c>
      <c r="C6" s="6" t="s">
        <v>63</v>
      </c>
      <c r="D6" s="18">
        <v>0.9</v>
      </c>
      <c r="E6" s="6">
        <f>2.63*0.9*1.15</f>
        <v>2.7220499999999999</v>
      </c>
      <c r="F6" s="6">
        <f>1.15*0.0413*0.9</f>
        <v>4.2745500000000006E-2</v>
      </c>
      <c r="G6" s="15" t="s">
        <v>67</v>
      </c>
      <c r="H6" s="17" t="s">
        <v>74</v>
      </c>
    </row>
    <row r="7" spans="1:8" x14ac:dyDescent="0.25">
      <c r="A7" s="3" t="s">
        <v>23</v>
      </c>
      <c r="B7" s="4" t="s">
        <v>10</v>
      </c>
      <c r="C7" s="11" t="s">
        <v>71</v>
      </c>
      <c r="D7" s="18">
        <v>0.6</v>
      </c>
      <c r="E7" s="11">
        <f>0.2773328387*1.15</f>
        <v>0.31893276450499997</v>
      </c>
      <c r="F7" s="6">
        <f>1.15*0.014000495</f>
        <v>1.6100569249999998E-2</v>
      </c>
      <c r="G7" s="15">
        <v>0.2</v>
      </c>
      <c r="H7" s="17" t="s">
        <v>74</v>
      </c>
    </row>
    <row r="8" spans="1:8" x14ac:dyDescent="0.25">
      <c r="A8" s="3" t="s">
        <v>16</v>
      </c>
      <c r="B8" s="2" t="s">
        <v>27</v>
      </c>
      <c r="C8" s="6" t="s">
        <v>63</v>
      </c>
      <c r="D8" s="18">
        <v>4</v>
      </c>
      <c r="E8" s="6">
        <f>0.695*1.15</f>
        <v>0.7992499999999999</v>
      </c>
      <c r="F8" s="6">
        <f>1.15*0.0164</f>
        <v>1.8860000000000002E-2</v>
      </c>
      <c r="G8" s="15" t="s">
        <v>67</v>
      </c>
      <c r="H8" s="17" t="s">
        <v>74</v>
      </c>
    </row>
    <row r="9" spans="1:8" x14ac:dyDescent="0.25">
      <c r="A9" s="3" t="s">
        <v>14</v>
      </c>
      <c r="B9" s="2" t="s">
        <v>28</v>
      </c>
      <c r="C9" s="6" t="s">
        <v>72</v>
      </c>
      <c r="D9" s="18">
        <v>0.7</v>
      </c>
      <c r="E9" s="6">
        <f>1.15*0.241</f>
        <v>0.27714999999999995</v>
      </c>
      <c r="F9" s="6">
        <f>1.15*0.0112</f>
        <v>1.2879999999999999E-2</v>
      </c>
      <c r="G9" s="15">
        <v>0</v>
      </c>
      <c r="H9" s="17" t="s">
        <v>74</v>
      </c>
    </row>
    <row r="10" spans="1:8" x14ac:dyDescent="0.25">
      <c r="A10" s="3" t="s">
        <v>15</v>
      </c>
      <c r="B10" s="2" t="s">
        <v>29</v>
      </c>
      <c r="C10" s="6" t="s">
        <v>63</v>
      </c>
      <c r="D10" s="18">
        <v>2.7</v>
      </c>
      <c r="E10" s="6">
        <f>ELECTRICITY!E3*1.15/2.7</f>
        <v>1.120185185185185</v>
      </c>
      <c r="F10" s="6">
        <f>ELECTRICITY!F3*1.15/2.7</f>
        <v>1.759074074074074E-2</v>
      </c>
      <c r="G10" s="15" t="s">
        <v>67</v>
      </c>
      <c r="H10" s="17" t="s">
        <v>74</v>
      </c>
    </row>
    <row r="11" spans="1:8" x14ac:dyDescent="0.25">
      <c r="A11" s="3" t="s">
        <v>17</v>
      </c>
      <c r="B11" s="2" t="s">
        <v>30</v>
      </c>
      <c r="C11" s="6" t="s">
        <v>63</v>
      </c>
      <c r="D11" s="18">
        <v>3</v>
      </c>
      <c r="E11" s="6">
        <f>0.795*1.15</f>
        <v>0.91425000000000001</v>
      </c>
      <c r="F11" s="6">
        <f>1.15*0.0179</f>
        <v>2.0584999999999999E-2</v>
      </c>
      <c r="G11" s="15" t="s">
        <v>67</v>
      </c>
      <c r="H11" s="17" t="s">
        <v>74</v>
      </c>
    </row>
    <row r="12" spans="1:8" x14ac:dyDescent="0.25">
      <c r="A12" s="3" t="s">
        <v>25</v>
      </c>
      <c r="B12" s="2" t="s">
        <v>31</v>
      </c>
      <c r="C12" s="2" t="s">
        <v>55</v>
      </c>
      <c r="D12" s="18">
        <v>0.6</v>
      </c>
      <c r="E12" s="6">
        <v>1.55</v>
      </c>
      <c r="F12" s="6">
        <v>8.6900000000000005E-2</v>
      </c>
      <c r="G12" s="15">
        <v>0.08</v>
      </c>
      <c r="H12" s="17" t="s">
        <v>74</v>
      </c>
    </row>
    <row r="13" spans="1:8" x14ac:dyDescent="0.25">
      <c r="A13" s="3" t="s">
        <v>43</v>
      </c>
      <c r="B13" s="2" t="s">
        <v>32</v>
      </c>
      <c r="C13" s="2" t="s">
        <v>55</v>
      </c>
      <c r="D13" s="18">
        <v>0.6</v>
      </c>
      <c r="E13" s="6">
        <v>1</v>
      </c>
      <c r="F13" s="6">
        <v>2.2499999999999999E-2</v>
      </c>
      <c r="G13" s="15">
        <v>0.08</v>
      </c>
      <c r="H13" s="17" t="s">
        <v>74</v>
      </c>
    </row>
    <row r="14" spans="1:8" x14ac:dyDescent="0.25">
      <c r="A14" s="3" t="s">
        <v>44</v>
      </c>
      <c r="B14" s="2" t="s">
        <v>33</v>
      </c>
      <c r="C14" s="2" t="s">
        <v>55</v>
      </c>
      <c r="D14" s="18">
        <v>0.6</v>
      </c>
      <c r="E14" s="6">
        <v>1.68</v>
      </c>
      <c r="F14" s="6">
        <v>0.112</v>
      </c>
      <c r="G14" s="15">
        <v>0.08</v>
      </c>
      <c r="H14" s="17" t="s">
        <v>74</v>
      </c>
    </row>
    <row r="15" spans="1:8" x14ac:dyDescent="0.25">
      <c r="A15" s="3" t="s">
        <v>45</v>
      </c>
      <c r="B15" s="2" t="s">
        <v>34</v>
      </c>
      <c r="C15" s="2" t="s">
        <v>55</v>
      </c>
      <c r="D15" s="18">
        <v>0.6</v>
      </c>
      <c r="E15" s="6">
        <v>0.64100000000000001</v>
      </c>
      <c r="F15" s="6">
        <v>3.7699999999999997E-2</v>
      </c>
      <c r="G15" s="15">
        <v>0.08</v>
      </c>
      <c r="H15" s="17" t="s">
        <v>74</v>
      </c>
    </row>
    <row r="16" spans="1:8" x14ac:dyDescent="0.25">
      <c r="A16" s="3" t="s">
        <v>18</v>
      </c>
      <c r="B16" s="2" t="s">
        <v>35</v>
      </c>
      <c r="C16" s="2" t="s">
        <v>55</v>
      </c>
      <c r="D16" s="18">
        <v>0.6</v>
      </c>
      <c r="E16" s="6">
        <f>E9*0.3+E5*0.7</f>
        <v>1.0652449999999998</v>
      </c>
      <c r="F16" s="6">
        <f>F9*0.3+F5*0.7</f>
        <v>7.3818499999999981E-2</v>
      </c>
      <c r="G16" s="15">
        <v>0.2</v>
      </c>
      <c r="H16" s="17" t="s">
        <v>74</v>
      </c>
    </row>
    <row r="17" spans="1:8" x14ac:dyDescent="0.25">
      <c r="A17" s="3" t="s">
        <v>24</v>
      </c>
      <c r="B17" s="2" t="s">
        <v>36</v>
      </c>
      <c r="C17" s="2" t="s">
        <v>55</v>
      </c>
      <c r="D17" s="18">
        <v>0.6</v>
      </c>
      <c r="E17" s="6">
        <f>E9*0.6+E12*0.4</f>
        <v>0.78629000000000004</v>
      </c>
      <c r="F17" s="6">
        <f>F9*0.6+F12*0.4</f>
        <v>4.2488000000000005E-2</v>
      </c>
      <c r="G17" s="15">
        <v>0.08</v>
      </c>
      <c r="H17" s="17" t="s">
        <v>74</v>
      </c>
    </row>
    <row r="18" spans="1:8" x14ac:dyDescent="0.25">
      <c r="A18" s="3" t="s">
        <v>26</v>
      </c>
      <c r="B18" s="2" t="s">
        <v>37</v>
      </c>
      <c r="C18" s="2" t="s">
        <v>55</v>
      </c>
      <c r="D18" s="18">
        <v>0.6</v>
      </c>
      <c r="E18" s="6">
        <f>E9*0.6+E13*0.3+E12*0.1</f>
        <v>0.62129000000000001</v>
      </c>
      <c r="F18" s="6">
        <f>F9*0.6+F13*0.3+F12*0.1</f>
        <v>2.3168000000000001E-2</v>
      </c>
      <c r="G18" s="15">
        <v>0.08</v>
      </c>
      <c r="H18" s="17" t="s">
        <v>74</v>
      </c>
    </row>
    <row r="19" spans="1:8" x14ac:dyDescent="0.25">
      <c r="A19" s="3" t="s">
        <v>46</v>
      </c>
      <c r="B19" s="2" t="s">
        <v>38</v>
      </c>
      <c r="C19" s="2" t="s">
        <v>55</v>
      </c>
      <c r="D19" s="18">
        <v>0.6</v>
      </c>
      <c r="E19" s="6">
        <v>1.2761111111111112</v>
      </c>
      <c r="F19" s="6">
        <v>4.6404444444444443E-2</v>
      </c>
      <c r="G19" s="15">
        <v>0.08</v>
      </c>
      <c r="H19" s="17" t="s">
        <v>74</v>
      </c>
    </row>
    <row r="20" spans="1:8" x14ac:dyDescent="0.25">
      <c r="A20" s="3" t="s">
        <v>47</v>
      </c>
      <c r="B20" s="2" t="s">
        <v>39</v>
      </c>
      <c r="C20" s="2" t="s">
        <v>55</v>
      </c>
      <c r="D20" s="18">
        <v>0.6</v>
      </c>
      <c r="E20" s="6">
        <v>5.3699999999999998E-2</v>
      </c>
      <c r="F20" s="6">
        <v>9.3999999999999997E-4</v>
      </c>
      <c r="G20" s="15">
        <v>0.08</v>
      </c>
      <c r="H20" s="17" t="s">
        <v>74</v>
      </c>
    </row>
    <row r="21" spans="1:8" x14ac:dyDescent="0.25">
      <c r="A21" s="5" t="s">
        <v>51</v>
      </c>
      <c r="B21" s="16" t="s">
        <v>49</v>
      </c>
      <c r="C21" s="2" t="s">
        <v>55</v>
      </c>
      <c r="D21" s="18">
        <v>0.6</v>
      </c>
      <c r="E21" s="6">
        <f>(0.43*(E20)+0.28*(ELECTRICITY!E3/2.96)+0.18*0.954+0.11*0)</f>
        <v>0.44359478378378375</v>
      </c>
      <c r="F21" s="6">
        <f>(0.43*(F20)+0.28*(ELECTRICITY!F3/2.96)+0.18*0.0149+0.11*0)</f>
        <v>6.9929567567567578E-3</v>
      </c>
      <c r="G21" s="15">
        <v>0.08</v>
      </c>
      <c r="H21" s="17" t="s">
        <v>74</v>
      </c>
    </row>
  </sheetData>
  <pageMargins left="0.75" right="0.75" top="1" bottom="1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" sqref="H1:H6"/>
    </sheetView>
  </sheetViews>
  <sheetFormatPr defaultColWidth="8.85546875" defaultRowHeight="15" x14ac:dyDescent="0.25"/>
  <cols>
    <col min="1" max="1" width="35" bestFit="1" customWidth="1"/>
    <col min="2" max="2" width="7.28515625" customWidth="1"/>
    <col min="3" max="3" width="10.140625" bestFit="1" customWidth="1"/>
    <col min="4" max="4" width="8.42578125" customWidth="1"/>
    <col min="5" max="5" width="7" bestFit="1" customWidth="1"/>
    <col min="6" max="6" width="6.42578125" bestFit="1" customWidth="1"/>
    <col min="8" max="8" width="10.28515625" bestFit="1" customWidth="1"/>
  </cols>
  <sheetData>
    <row r="1" spans="1:8" x14ac:dyDescent="0.25">
      <c r="A1" s="1" t="s">
        <v>0</v>
      </c>
      <c r="B1" s="2" t="s">
        <v>3</v>
      </c>
      <c r="C1" s="2" t="s">
        <v>59</v>
      </c>
      <c r="D1" s="2" t="s">
        <v>60</v>
      </c>
      <c r="E1" s="2" t="s">
        <v>1</v>
      </c>
      <c r="F1" s="2" t="s">
        <v>2</v>
      </c>
      <c r="G1" s="8" t="s">
        <v>52</v>
      </c>
      <c r="H1" s="16" t="s">
        <v>73</v>
      </c>
    </row>
    <row r="2" spans="1:8" x14ac:dyDescent="0.25">
      <c r="A2" s="1" t="s">
        <v>4</v>
      </c>
      <c r="B2" s="4" t="s">
        <v>5</v>
      </c>
      <c r="C2" s="6" t="s">
        <v>13</v>
      </c>
      <c r="D2" s="6">
        <v>0</v>
      </c>
      <c r="E2" s="2">
        <v>0</v>
      </c>
      <c r="F2" s="2">
        <v>0</v>
      </c>
      <c r="G2" s="13">
        <v>0</v>
      </c>
      <c r="H2" s="17" t="s">
        <v>74</v>
      </c>
    </row>
    <row r="3" spans="1:8" x14ac:dyDescent="0.25">
      <c r="A3" s="1" t="s">
        <v>11</v>
      </c>
      <c r="B3" s="4" t="s">
        <v>7</v>
      </c>
      <c r="C3" s="11" t="s">
        <v>63</v>
      </c>
      <c r="D3" s="11">
        <v>2.7</v>
      </c>
      <c r="E3" s="6">
        <v>1.120185185185185</v>
      </c>
      <c r="F3" s="6">
        <v>1.759074074074074E-2</v>
      </c>
      <c r="G3" s="13" t="s">
        <v>67</v>
      </c>
      <c r="H3" s="17" t="s">
        <v>74</v>
      </c>
    </row>
    <row r="4" spans="1:8" x14ac:dyDescent="0.25">
      <c r="A4" s="1" t="s">
        <v>12</v>
      </c>
      <c r="B4" s="4" t="s">
        <v>8</v>
      </c>
      <c r="C4" s="11" t="s">
        <v>63</v>
      </c>
      <c r="D4" s="11">
        <v>3</v>
      </c>
      <c r="E4" s="6">
        <f>E5*0.8</f>
        <v>0.12487999999999999</v>
      </c>
      <c r="F4" s="6">
        <f>F5*0.8</f>
        <v>1.956260204185213E-3</v>
      </c>
      <c r="G4" s="13" t="s">
        <v>67</v>
      </c>
      <c r="H4" s="17" t="s">
        <v>74</v>
      </c>
    </row>
    <row r="5" spans="1:8" x14ac:dyDescent="0.25">
      <c r="A5" s="1" t="s">
        <v>48</v>
      </c>
      <c r="B5" s="4" t="s">
        <v>9</v>
      </c>
      <c r="C5" s="6" t="s">
        <v>56</v>
      </c>
      <c r="D5" s="6">
        <v>3.2</v>
      </c>
      <c r="E5" s="6">
        <v>0.15609999999999999</v>
      </c>
      <c r="F5" s="6">
        <v>2.4453252552315164E-3</v>
      </c>
      <c r="G5" s="13">
        <f t="shared" ref="G5" si="0">0.2/2.7</f>
        <v>7.407407407407407E-2</v>
      </c>
      <c r="H5" s="17" t="s">
        <v>74</v>
      </c>
    </row>
    <row r="6" spans="1:8" x14ac:dyDescent="0.25">
      <c r="A6" s="1" t="s">
        <v>54</v>
      </c>
      <c r="B6" s="10" t="s">
        <v>10</v>
      </c>
      <c r="C6" s="11" t="s">
        <v>56</v>
      </c>
      <c r="D6" s="11">
        <v>2.8</v>
      </c>
      <c r="E6" s="6">
        <f>ELECTRICITY!E6/4</f>
        <v>0.5</v>
      </c>
      <c r="F6" s="6">
        <f>ELECTRICITY!F6/4</f>
        <v>6.2459374999999998E-2</v>
      </c>
      <c r="G6" s="14">
        <f>ELECTRICITY!G6/4</f>
        <v>6.7500000000000004E-2</v>
      </c>
      <c r="H6" s="17" t="s">
        <v>74</v>
      </c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3" sqref="C3"/>
    </sheetView>
  </sheetViews>
  <sheetFormatPr defaultColWidth="8.85546875" defaultRowHeight="15" x14ac:dyDescent="0.25"/>
  <cols>
    <col min="1" max="1" width="35.5703125" customWidth="1"/>
    <col min="3" max="3" width="10.140625" customWidth="1"/>
    <col min="7" max="7" width="9.5703125" bestFit="1" customWidth="1"/>
    <col min="8" max="8" width="10.28515625" bestFit="1" customWidth="1"/>
  </cols>
  <sheetData>
    <row r="1" spans="1:8" x14ac:dyDescent="0.25">
      <c r="A1" s="1" t="s">
        <v>0</v>
      </c>
      <c r="B1" s="2" t="s">
        <v>3</v>
      </c>
      <c r="C1" s="2" t="s">
        <v>62</v>
      </c>
      <c r="D1" s="2" t="s">
        <v>61</v>
      </c>
      <c r="E1" s="2" t="s">
        <v>1</v>
      </c>
      <c r="F1" s="2" t="s">
        <v>2</v>
      </c>
      <c r="G1" s="8" t="s">
        <v>52</v>
      </c>
      <c r="H1" s="16" t="s">
        <v>73</v>
      </c>
    </row>
    <row r="2" spans="1:8" x14ac:dyDescent="0.25">
      <c r="A2" s="3" t="s">
        <v>4</v>
      </c>
      <c r="B2" s="4" t="s">
        <v>5</v>
      </c>
      <c r="C2" s="4">
        <v>0</v>
      </c>
      <c r="D2" s="4">
        <v>0</v>
      </c>
      <c r="E2" s="2">
        <v>0</v>
      </c>
      <c r="F2" s="2">
        <v>0</v>
      </c>
      <c r="G2" s="13">
        <v>0</v>
      </c>
      <c r="H2" s="17" t="s">
        <v>74</v>
      </c>
    </row>
    <row r="3" spans="1:8" x14ac:dyDescent="0.25">
      <c r="A3" s="5" t="s">
        <v>42</v>
      </c>
      <c r="B3" s="4" t="s">
        <v>6</v>
      </c>
      <c r="C3" s="4" t="s">
        <v>63</v>
      </c>
      <c r="D3" s="4">
        <v>0.99</v>
      </c>
      <c r="E3" s="6">
        <v>2.63</v>
      </c>
      <c r="F3" s="6">
        <v>4.1300000000000003E-2</v>
      </c>
      <c r="G3" s="13">
        <v>0.2</v>
      </c>
      <c r="H3" s="17" t="s">
        <v>74</v>
      </c>
    </row>
    <row r="4" spans="1:8" x14ac:dyDescent="0.25">
      <c r="A4" s="5" t="s">
        <v>40</v>
      </c>
      <c r="B4" s="4" t="s">
        <v>7</v>
      </c>
      <c r="C4" s="4" t="s">
        <v>64</v>
      </c>
      <c r="D4" s="4">
        <v>0.99</v>
      </c>
      <c r="E4" s="6">
        <v>0.27800000000000002</v>
      </c>
      <c r="F4" s="6">
        <v>2.0199999999999999E-2</v>
      </c>
      <c r="G4" s="15">
        <v>0</v>
      </c>
      <c r="H4" s="17" t="s">
        <v>74</v>
      </c>
    </row>
    <row r="5" spans="1:8" x14ac:dyDescent="0.25">
      <c r="A5" s="5" t="s">
        <v>41</v>
      </c>
      <c r="B5" s="4" t="s">
        <v>9</v>
      </c>
      <c r="C5" s="4" t="s">
        <v>63</v>
      </c>
      <c r="D5" s="4">
        <v>0.99</v>
      </c>
      <c r="E5" s="6">
        <f>E4*0.3+E3*0.7</f>
        <v>1.9243999999999997</v>
      </c>
      <c r="F5" s="6">
        <f>F4*0.3+F3*0.7</f>
        <v>3.4970000000000001E-2</v>
      </c>
      <c r="G5" s="13">
        <v>0.2</v>
      </c>
      <c r="H5" s="17" t="s">
        <v>74</v>
      </c>
    </row>
    <row r="6" spans="1:8" x14ac:dyDescent="0.25">
      <c r="A6" s="5" t="s">
        <v>53</v>
      </c>
      <c r="B6" s="10" t="s">
        <v>27</v>
      </c>
      <c r="C6" s="4" t="s">
        <v>63</v>
      </c>
      <c r="D6" s="4">
        <v>0.99</v>
      </c>
      <c r="E6" s="9">
        <f>HEATING!D5/0.4</f>
        <v>2</v>
      </c>
      <c r="F6" s="9">
        <f>HEATING!F5/0.4</f>
        <v>0.24983749999999999</v>
      </c>
      <c r="G6" s="13">
        <v>0.27</v>
      </c>
      <c r="H6" s="17" t="s">
        <v>74</v>
      </c>
    </row>
  </sheetData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DHW</vt:lpstr>
      <vt:lpstr>HEATING</vt:lpstr>
      <vt:lpstr>COOLING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JimenoF</cp:lastModifiedBy>
  <dcterms:created xsi:type="dcterms:W3CDTF">2014-03-24T07:52:52Z</dcterms:created>
  <dcterms:modified xsi:type="dcterms:W3CDTF">2018-06-07T05:56:14Z</dcterms:modified>
</cp:coreProperties>
</file>