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great-american-cities\databases\today_future_efficiency\"/>
    </mc:Choice>
  </mc:AlternateContent>
  <bookViews>
    <workbookView xWindow="1080" yWindow="465" windowWidth="24255" windowHeight="15540" tabRatio="500"/>
  </bookViews>
  <sheets>
    <sheet name="data" sheetId="1" r:id="rId1"/>
    <sheet name="regression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M4" i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10" i="1"/>
  <c r="E4" i="1"/>
  <c r="E5" i="1"/>
  <c r="E6" i="1"/>
  <c r="E7" i="1"/>
  <c r="E8" i="1"/>
  <c r="E9" i="1"/>
  <c r="E3" i="1"/>
  <c r="B4" i="1"/>
  <c r="B5" i="1"/>
  <c r="B6" i="1"/>
  <c r="B7" i="1"/>
  <c r="B8" i="1"/>
  <c r="B9" i="1"/>
  <c r="B10" i="1"/>
  <c r="B3" i="1"/>
  <c r="C4" i="1"/>
  <c r="C5" i="1"/>
  <c r="C6" i="1"/>
  <c r="C7" i="1"/>
  <c r="C8" i="1"/>
  <c r="C9" i="1"/>
  <c r="C10" i="1"/>
  <c r="C3" i="1"/>
  <c r="S8" i="1"/>
  <c r="S9" i="1"/>
  <c r="S10" i="1"/>
  <c r="S7" i="1"/>
  <c r="S4" i="1"/>
  <c r="S5" i="1"/>
  <c r="S3" i="1"/>
  <c r="R8" i="1"/>
  <c r="R9" i="1"/>
  <c r="R10" i="1"/>
  <c r="R7" i="1"/>
  <c r="R5" i="1"/>
  <c r="R4" i="1"/>
  <c r="R3" i="1"/>
  <c r="Q8" i="1"/>
  <c r="Q9" i="1"/>
  <c r="Q10" i="1"/>
  <c r="Q7" i="1"/>
  <c r="Q4" i="1"/>
  <c r="Q5" i="1"/>
  <c r="Q3" i="1"/>
  <c r="P8" i="1"/>
  <c r="P9" i="1"/>
  <c r="P10" i="1"/>
  <c r="P7" i="1"/>
  <c r="P4" i="1"/>
  <c r="P5" i="1"/>
  <c r="P3" i="1"/>
  <c r="O8" i="1"/>
  <c r="O9" i="1"/>
  <c r="O10" i="1"/>
  <c r="O7" i="1"/>
  <c r="O4" i="1"/>
  <c r="O5" i="1"/>
  <c r="N8" i="1"/>
  <c r="N9" i="1"/>
  <c r="N10" i="1"/>
  <c r="N7" i="1"/>
  <c r="N4" i="1"/>
  <c r="N5" i="1"/>
  <c r="N3" i="1"/>
  <c r="N6" i="1"/>
  <c r="N11" i="1"/>
  <c r="S6" i="1"/>
  <c r="S11" i="1"/>
  <c r="R6" i="1"/>
  <c r="R11" i="1"/>
  <c r="Q6" i="1"/>
  <c r="Q11" i="1"/>
  <c r="P6" i="1"/>
  <c r="P11" i="1"/>
  <c r="O6" i="1"/>
  <c r="O11" i="1"/>
</calcChain>
</file>

<file path=xl/sharedStrings.xml><?xml version="1.0" encoding="utf-8"?>
<sst xmlns="http://schemas.openxmlformats.org/spreadsheetml/2006/main" count="20" uniqueCount="20">
  <si>
    <t>¯`</t>
  </si>
  <si>
    <t>year</t>
  </si>
  <si>
    <t>Tb_H_A2</t>
  </si>
  <si>
    <t>Tb_H_A1B</t>
  </si>
  <si>
    <t>Tb_H_B1</t>
  </si>
  <si>
    <t>Tb_C_A2</t>
  </si>
  <si>
    <t>Tb_C_A1B</t>
  </si>
  <si>
    <t>Tb_C_B1</t>
  </si>
  <si>
    <t>COP_C_A2</t>
  </si>
  <si>
    <t>COP_C_A1B</t>
  </si>
  <si>
    <t>COP_C_B1</t>
  </si>
  <si>
    <t>COP_H_B1</t>
  </si>
  <si>
    <t>COP_H_A1B</t>
  </si>
  <si>
    <t>COP_H_A2</t>
  </si>
  <si>
    <t>RH_HUM_A2</t>
  </si>
  <si>
    <t>RH_HUM_A1B</t>
  </si>
  <si>
    <t>RH_DEHUM_B1</t>
  </si>
  <si>
    <t>RH_DEHUM_A2</t>
  </si>
  <si>
    <t>RH_DEHUM_A1B</t>
  </si>
  <si>
    <t>RH_HUM_B1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</si>
</sst>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Helvetica"/>
    </font>
    <font>
      <sz val="8"/>
      <color rgb="FF000000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regression!$A$2:$A$3</c:f>
              <c:numCache>
                <c:formatCode>General</c:formatCode>
                <c:ptCount val="2"/>
                <c:pt idx="0">
                  <c:v>2010</c:v>
                </c:pt>
                <c:pt idx="1">
                  <c:v>2100</c:v>
                </c:pt>
              </c:numCache>
            </c:numRef>
          </c:xVal>
          <c:yVal>
            <c:numRef>
              <c:f>regression!$B$2:$B$3</c:f>
              <c:numCache>
                <c:formatCode>0.00</c:formatCode>
                <c:ptCount val="2"/>
                <c:pt idx="0" formatCode="General">
                  <c:v>18.5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818-8F65-4A51E59A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26015"/>
        <c:axId val="1130426431"/>
      </c:scatterChart>
      <c:valAx>
        <c:axId val="11304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26431"/>
        <c:crosses val="autoZero"/>
        <c:crossBetween val="midCat"/>
      </c:valAx>
      <c:valAx>
        <c:axId val="11304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2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regression!$A$2:$A$3</c:f>
              <c:numCache>
                <c:formatCode>General</c:formatCode>
                <c:ptCount val="2"/>
                <c:pt idx="0">
                  <c:v>2010</c:v>
                </c:pt>
                <c:pt idx="1">
                  <c:v>2100</c:v>
                </c:pt>
              </c:numCache>
            </c:numRef>
          </c:xVal>
          <c:yVal>
            <c:numRef>
              <c:f>regression!$B$2:$B$3</c:f>
              <c:numCache>
                <c:formatCode>0.00</c:formatCode>
                <c:ptCount val="2"/>
                <c:pt idx="0" formatCode="General">
                  <c:v>18.5</c:v>
                </c:pt>
                <c:pt idx="1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6-4DC1-8022-6E23183A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26015"/>
        <c:axId val="1130426431"/>
      </c:scatterChart>
      <c:valAx>
        <c:axId val="113042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26431"/>
        <c:crosses val="autoZero"/>
        <c:crossBetween val="midCat"/>
      </c:valAx>
      <c:valAx>
        <c:axId val="11304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2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696365</xdr:colOff>
      <xdr:row>15</xdr:row>
      <xdr:rowOff>24012</xdr:rowOff>
    </xdr:from>
    <xdr:to>
      <xdr:col>11</xdr:col>
      <xdr:colOff>465844</xdr:colOff>
      <xdr:row>29</xdr:row>
      <xdr:rowOff>2722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11</xdr:row>
      <xdr:rowOff>114300</xdr:rowOff>
    </xdr:from>
    <xdr:to>
      <xdr:col>11</xdr:col>
      <xdr:colOff>4762</xdr:colOff>
      <xdr:row>25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119" workbookViewId="0">
      <selection activeCell="H11" sqref="H11"/>
    </sheetView>
  </sheetViews>
  <sheetFormatPr defaultColWidth="11" defaultRowHeight="11.25" x14ac:dyDescent="0.2"/>
  <cols>
    <col min="1" max="7" width="11" style="3"/>
    <col min="8" max="8" width="11.625" style="3" bestFit="1" customWidth="1"/>
    <col min="9" max="9" width="12.625" style="3" bestFit="1" customWidth="1"/>
    <col min="10" max="11" width="13.875" style="3" bestFit="1" customWidth="1"/>
    <col min="12" max="12" width="15" style="3" bestFit="1" customWidth="1"/>
    <col min="13" max="13" width="13.875" style="3" bestFit="1" customWidth="1"/>
    <col min="14" max="14" width="10.125" style="3" customWidth="1"/>
    <col min="15" max="16384" width="11" style="3"/>
  </cols>
  <sheetData>
    <row r="1" spans="1:19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14</v>
      </c>
      <c r="I1" s="2" t="s">
        <v>15</v>
      </c>
      <c r="J1" s="2" t="s">
        <v>19</v>
      </c>
      <c r="K1" s="2" t="s">
        <v>17</v>
      </c>
      <c r="L1" s="2" t="s">
        <v>18</v>
      </c>
      <c r="M1" s="2" t="s">
        <v>16</v>
      </c>
      <c r="N1" s="2" t="s">
        <v>13</v>
      </c>
      <c r="O1" s="2" t="s">
        <v>12</v>
      </c>
      <c r="P1" s="2" t="s">
        <v>11</v>
      </c>
      <c r="Q1" s="2" t="s">
        <v>8</v>
      </c>
      <c r="R1" s="2" t="s">
        <v>9</v>
      </c>
      <c r="S1" s="2" t="s">
        <v>10</v>
      </c>
    </row>
    <row r="2" spans="1:19" x14ac:dyDescent="0.2">
      <c r="A2" s="2">
        <v>2010</v>
      </c>
      <c r="B2" s="4">
        <v>18.5</v>
      </c>
      <c r="C2" s="4">
        <v>18.5</v>
      </c>
      <c r="D2" s="4">
        <v>18.5</v>
      </c>
      <c r="E2" s="4">
        <v>18.5</v>
      </c>
      <c r="F2" s="4">
        <v>18.5</v>
      </c>
      <c r="G2" s="4">
        <v>18.5</v>
      </c>
      <c r="H2" s="4">
        <v>30</v>
      </c>
      <c r="I2" s="4">
        <v>30</v>
      </c>
      <c r="J2" s="4">
        <v>30</v>
      </c>
      <c r="K2" s="4">
        <v>60</v>
      </c>
      <c r="L2" s="4">
        <v>60</v>
      </c>
      <c r="M2" s="4">
        <v>60</v>
      </c>
      <c r="N2" s="4">
        <v>3</v>
      </c>
      <c r="O2" s="4">
        <v>3</v>
      </c>
      <c r="P2" s="4">
        <v>3</v>
      </c>
      <c r="Q2" s="4">
        <v>3.3</v>
      </c>
      <c r="R2" s="4">
        <v>3.3</v>
      </c>
      <c r="S2" s="5">
        <v>3.3</v>
      </c>
    </row>
    <row r="3" spans="1:19" x14ac:dyDescent="0.2">
      <c r="A3" s="2">
        <v>2020</v>
      </c>
      <c r="B3" s="6">
        <f>-0.0333*A3+85.5</f>
        <v>18.233999999999995</v>
      </c>
      <c r="C3" s="6">
        <f>-0.0722*A3+163.67</f>
        <v>17.825999999999993</v>
      </c>
      <c r="D3" s="6">
        <f>-0.0889*A3+197.17</f>
        <v>17.591999999999985</v>
      </c>
      <c r="E3" s="6">
        <f>0.0389*A3-59.667</f>
        <v>18.910999999999987</v>
      </c>
      <c r="F3" s="6">
        <f>A3*0.0722-126.67</f>
        <v>19.173999999999992</v>
      </c>
      <c r="G3" s="6">
        <f>A3*0.1056-193.67</f>
        <v>19.642000000000024</v>
      </c>
      <c r="H3" s="6">
        <f>-0.0556*A3+141.67</f>
        <v>29.35799999999999</v>
      </c>
      <c r="I3" s="6">
        <f>-0.1111*A3+253.33</f>
        <v>28.908000000000015</v>
      </c>
      <c r="J3" s="6">
        <f>-0.1667*A3+365</f>
        <v>28.26600000000002</v>
      </c>
      <c r="K3" s="6">
        <f>0.1111*A3-163.33</f>
        <v>61.091999999999985</v>
      </c>
      <c r="L3" s="6">
        <f>A3*0.2222-386.67</f>
        <v>62.173999999999978</v>
      </c>
      <c r="M3" s="6">
        <f>0.3333*A3-610</f>
        <v>63.265999999999963</v>
      </c>
      <c r="N3" s="6">
        <f>0.0321*A3-61.481</f>
        <v>3.3609999999999971</v>
      </c>
      <c r="O3" s="6">
        <v>3.4</v>
      </c>
      <c r="P3" s="6">
        <f>A3*0.0522-102.08</f>
        <v>3.3640000000000043</v>
      </c>
      <c r="Q3" s="6">
        <f>0.0253*A3-47.597</f>
        <v>3.5090000000000003</v>
      </c>
      <c r="R3" s="6">
        <f>0.0353*A2-67.629</f>
        <v>3.3239999999999981</v>
      </c>
      <c r="S3" s="6">
        <f>0.046*A3-89.195</f>
        <v>3.7250000000000085</v>
      </c>
    </row>
    <row r="4" spans="1:19" x14ac:dyDescent="0.2">
      <c r="A4" s="2">
        <v>2030</v>
      </c>
      <c r="B4" s="6">
        <f t="shared" ref="B4:B10" si="0">-0.0333*A4+85.5</f>
        <v>17.900999999999996</v>
      </c>
      <c r="C4" s="6">
        <f t="shared" ref="C4:C10" si="1">-0.0722*A4+163.67</f>
        <v>17.103999999999985</v>
      </c>
      <c r="D4" s="6">
        <f t="shared" ref="D4:D10" si="2">-0.0889*A4+197.17</f>
        <v>16.702999999999975</v>
      </c>
      <c r="E4" s="6">
        <f t="shared" ref="E4:E10" si="3">0.0389*A4-59.667</f>
        <v>19.299999999999997</v>
      </c>
      <c r="F4" s="6">
        <f t="shared" ref="F4:F10" si="4">A4*0.0722-126.67</f>
        <v>19.896000000000001</v>
      </c>
      <c r="G4" s="6">
        <f t="shared" ref="G4:G10" si="5">A4*0.1056-193.67</f>
        <v>20.698000000000008</v>
      </c>
      <c r="H4" s="6">
        <f t="shared" ref="H4:H10" si="6">-0.0556*A4+141.67</f>
        <v>28.801999999999992</v>
      </c>
      <c r="I4" s="6">
        <f t="shared" ref="I4:I10" si="7">-0.1111*A4+253.33</f>
        <v>27.796999999999997</v>
      </c>
      <c r="J4" s="6">
        <f t="shared" ref="J4:J10" si="8">-0.1667*A4+365</f>
        <v>26.599000000000046</v>
      </c>
      <c r="K4" s="6">
        <f t="shared" ref="K4:K10" si="9">0.1111*A4-163.33</f>
        <v>62.203000000000003</v>
      </c>
      <c r="L4" s="6">
        <f t="shared" ref="L4:L10" si="10">A4*0.2222-386.67</f>
        <v>64.396000000000015</v>
      </c>
      <c r="M4" s="6">
        <f t="shared" ref="M4:M10" si="11">0.3333*A4-610</f>
        <v>66.598999999999933</v>
      </c>
      <c r="N4" s="6">
        <f t="shared" ref="N4:N10" si="12">0.0321*A4-61.481</f>
        <v>3.6819999999999951</v>
      </c>
      <c r="O4" s="6">
        <f t="shared" ref="O4:O10" si="13">0.0418*A4-81.086</f>
        <v>3.7680000000000007</v>
      </c>
      <c r="P4" s="6">
        <f t="shared" ref="P4:P10" si="14">A4*0.0522-102.08</f>
        <v>3.8860000000000099</v>
      </c>
      <c r="Q4" s="6">
        <f t="shared" ref="Q4:Q10" si="15">0.0253*A4-47.597</f>
        <v>3.7620000000000005</v>
      </c>
      <c r="R4" s="6">
        <f>0.0353*A3-67.629</f>
        <v>3.6769999999999925</v>
      </c>
      <c r="S4" s="6">
        <f t="shared" ref="S4:S10" si="16">0.046*A4-89.195</f>
        <v>4.1850000000000023</v>
      </c>
    </row>
    <row r="5" spans="1:19" x14ac:dyDescent="0.2">
      <c r="A5" s="2">
        <v>2040</v>
      </c>
      <c r="B5" s="6">
        <f t="shared" si="0"/>
        <v>17.567999999999998</v>
      </c>
      <c r="C5" s="6">
        <f t="shared" si="1"/>
        <v>16.381999999999977</v>
      </c>
      <c r="D5" s="6">
        <f t="shared" si="2"/>
        <v>15.813999999999965</v>
      </c>
      <c r="E5" s="6">
        <f t="shared" si="3"/>
        <v>19.688999999999993</v>
      </c>
      <c r="F5" s="6">
        <f t="shared" si="4"/>
        <v>20.618000000000009</v>
      </c>
      <c r="G5" s="6">
        <f t="shared" si="5"/>
        <v>21.754000000000019</v>
      </c>
      <c r="H5" s="6">
        <f t="shared" si="6"/>
        <v>28.245999999999995</v>
      </c>
      <c r="I5" s="6">
        <f t="shared" si="7"/>
        <v>26.686000000000007</v>
      </c>
      <c r="J5" s="6">
        <f t="shared" si="8"/>
        <v>24.932000000000016</v>
      </c>
      <c r="K5" s="6">
        <f t="shared" si="9"/>
        <v>63.313999999999993</v>
      </c>
      <c r="L5" s="6">
        <f t="shared" si="10"/>
        <v>66.617999999999995</v>
      </c>
      <c r="M5" s="6">
        <f t="shared" si="11"/>
        <v>69.932000000000016</v>
      </c>
      <c r="N5" s="6">
        <f t="shared" si="12"/>
        <v>4.002999999999993</v>
      </c>
      <c r="O5" s="6">
        <f t="shared" si="13"/>
        <v>4.1859999999999928</v>
      </c>
      <c r="P5" s="6">
        <f t="shared" si="14"/>
        <v>4.4080000000000155</v>
      </c>
      <c r="Q5" s="6">
        <f t="shared" si="15"/>
        <v>4.0150000000000006</v>
      </c>
      <c r="R5" s="6">
        <f>0.0353*A4-67.629</f>
        <v>4.0299999999999869</v>
      </c>
      <c r="S5" s="6">
        <f t="shared" si="16"/>
        <v>4.6450000000000102</v>
      </c>
    </row>
    <row r="6" spans="1:19" x14ac:dyDescent="0.2">
      <c r="A6" s="2">
        <v>2050</v>
      </c>
      <c r="B6" s="6">
        <f t="shared" si="0"/>
        <v>17.234999999999999</v>
      </c>
      <c r="C6" s="6">
        <f t="shared" si="1"/>
        <v>15.659999999999997</v>
      </c>
      <c r="D6" s="6">
        <f t="shared" si="2"/>
        <v>14.924999999999983</v>
      </c>
      <c r="E6" s="6">
        <f t="shared" si="3"/>
        <v>20.077999999999989</v>
      </c>
      <c r="F6" s="6">
        <f t="shared" si="4"/>
        <v>21.339999999999989</v>
      </c>
      <c r="G6" s="6">
        <f t="shared" si="5"/>
        <v>22.810000000000002</v>
      </c>
      <c r="H6" s="6">
        <f t="shared" si="6"/>
        <v>27.689999999999998</v>
      </c>
      <c r="I6" s="6">
        <f t="shared" si="7"/>
        <v>25.575000000000017</v>
      </c>
      <c r="J6" s="6">
        <f t="shared" si="8"/>
        <v>23.265000000000043</v>
      </c>
      <c r="K6" s="6">
        <f t="shared" si="9"/>
        <v>64.424999999999983</v>
      </c>
      <c r="L6" s="6">
        <f t="shared" si="10"/>
        <v>68.839999999999975</v>
      </c>
      <c r="M6" s="6">
        <f t="shared" si="11"/>
        <v>73.264999999999986</v>
      </c>
      <c r="N6" s="6">
        <f>$N$2*1.4</f>
        <v>4.1999999999999993</v>
      </c>
      <c r="O6" s="6">
        <f>$N$2*1.5</f>
        <v>4.5</v>
      </c>
      <c r="P6" s="6">
        <f>$N$2*1.6</f>
        <v>4.8000000000000007</v>
      </c>
      <c r="Q6" s="6">
        <f>$Q$2*1.3</f>
        <v>4.29</v>
      </c>
      <c r="R6" s="6">
        <f>$Q$2*1.4</f>
        <v>4.6199999999999992</v>
      </c>
      <c r="S6" s="6">
        <f>$Q$2*1.5</f>
        <v>4.9499999999999993</v>
      </c>
    </row>
    <row r="7" spans="1:19" x14ac:dyDescent="0.2">
      <c r="A7" s="2">
        <v>2060</v>
      </c>
      <c r="B7" s="6">
        <f t="shared" si="0"/>
        <v>16.901999999999987</v>
      </c>
      <c r="C7" s="6">
        <f t="shared" si="1"/>
        <v>14.937999999999988</v>
      </c>
      <c r="D7" s="6">
        <f t="shared" si="2"/>
        <v>14.035999999999973</v>
      </c>
      <c r="E7" s="6">
        <f t="shared" si="3"/>
        <v>20.466999999999999</v>
      </c>
      <c r="F7" s="6">
        <f t="shared" si="4"/>
        <v>22.061999999999998</v>
      </c>
      <c r="G7" s="6">
        <f t="shared" si="5"/>
        <v>23.866000000000014</v>
      </c>
      <c r="H7" s="6">
        <f t="shared" si="6"/>
        <v>27.134</v>
      </c>
      <c r="I7" s="6">
        <f t="shared" si="7"/>
        <v>24.463999999999999</v>
      </c>
      <c r="J7" s="6">
        <f t="shared" si="8"/>
        <v>21.598000000000013</v>
      </c>
      <c r="K7" s="6">
        <f t="shared" si="9"/>
        <v>65.536000000000001</v>
      </c>
      <c r="L7" s="6">
        <f t="shared" si="10"/>
        <v>71.062000000000012</v>
      </c>
      <c r="M7" s="6">
        <f t="shared" si="11"/>
        <v>76.597999999999956</v>
      </c>
      <c r="N7" s="6">
        <f t="shared" si="12"/>
        <v>4.6449999999999889</v>
      </c>
      <c r="O7" s="6">
        <f t="shared" si="13"/>
        <v>5.0219999999999914</v>
      </c>
      <c r="P7" s="6">
        <f t="shared" si="14"/>
        <v>5.4520000000000124</v>
      </c>
      <c r="Q7" s="6">
        <f t="shared" si="15"/>
        <v>4.5210000000000008</v>
      </c>
      <c r="R7" s="6">
        <f>0.0353*A6-67.629</f>
        <v>4.73599999999999</v>
      </c>
      <c r="S7" s="6">
        <f t="shared" si="16"/>
        <v>5.5650000000000119</v>
      </c>
    </row>
    <row r="8" spans="1:19" x14ac:dyDescent="0.2">
      <c r="A8" s="2">
        <v>2070</v>
      </c>
      <c r="B8" s="6">
        <f t="shared" si="0"/>
        <v>16.568999999999988</v>
      </c>
      <c r="C8" s="6">
        <f t="shared" si="1"/>
        <v>14.21599999999998</v>
      </c>
      <c r="D8" s="6">
        <f t="shared" si="2"/>
        <v>13.146999999999963</v>
      </c>
      <c r="E8" s="6">
        <f t="shared" si="3"/>
        <v>20.855999999999995</v>
      </c>
      <c r="F8" s="6">
        <f t="shared" si="4"/>
        <v>22.784000000000006</v>
      </c>
      <c r="G8" s="6">
        <f t="shared" si="5"/>
        <v>24.922000000000025</v>
      </c>
      <c r="H8" s="6">
        <f t="shared" si="6"/>
        <v>26.577999999999989</v>
      </c>
      <c r="I8" s="6">
        <f t="shared" si="7"/>
        <v>23.353000000000009</v>
      </c>
      <c r="J8" s="6">
        <f t="shared" si="8"/>
        <v>19.93100000000004</v>
      </c>
      <c r="K8" s="6">
        <f t="shared" si="9"/>
        <v>66.646999999999991</v>
      </c>
      <c r="L8" s="6">
        <f t="shared" si="10"/>
        <v>73.283999999999992</v>
      </c>
      <c r="M8" s="6">
        <f t="shared" si="11"/>
        <v>79.930999999999926</v>
      </c>
      <c r="N8" s="6">
        <f t="shared" si="12"/>
        <v>4.9659999999999869</v>
      </c>
      <c r="O8" s="6">
        <f t="shared" si="13"/>
        <v>5.4399999999999977</v>
      </c>
      <c r="P8" s="6">
        <f t="shared" si="14"/>
        <v>5.9740000000000038</v>
      </c>
      <c r="Q8" s="6">
        <f t="shared" si="15"/>
        <v>4.7740000000000009</v>
      </c>
      <c r="R8" s="6">
        <f t="shared" ref="R8:R10" si="17">0.0353*A7-67.629</f>
        <v>5.0889999999999844</v>
      </c>
      <c r="S8" s="6">
        <f t="shared" si="16"/>
        <v>6.0250000000000057</v>
      </c>
    </row>
    <row r="9" spans="1:19" x14ac:dyDescent="0.2">
      <c r="A9" s="2">
        <v>2080</v>
      </c>
      <c r="B9" s="6">
        <f t="shared" si="0"/>
        <v>16.23599999999999</v>
      </c>
      <c r="C9" s="6">
        <f t="shared" si="1"/>
        <v>13.494</v>
      </c>
      <c r="D9" s="6">
        <f t="shared" si="2"/>
        <v>12.257999999999981</v>
      </c>
      <c r="E9" s="6">
        <f t="shared" si="3"/>
        <v>21.24499999999999</v>
      </c>
      <c r="F9" s="6">
        <f t="shared" si="4"/>
        <v>23.505999999999986</v>
      </c>
      <c r="G9" s="6">
        <f t="shared" si="5"/>
        <v>25.978000000000009</v>
      </c>
      <c r="H9" s="6">
        <f t="shared" si="6"/>
        <v>26.021999999999991</v>
      </c>
      <c r="I9" s="6">
        <f t="shared" si="7"/>
        <v>22.24199999999999</v>
      </c>
      <c r="J9" s="6">
        <f t="shared" si="8"/>
        <v>18.26400000000001</v>
      </c>
      <c r="K9" s="6">
        <f t="shared" si="9"/>
        <v>67.75800000000001</v>
      </c>
      <c r="L9" s="6">
        <f t="shared" si="10"/>
        <v>75.506000000000029</v>
      </c>
      <c r="M9" s="6">
        <f t="shared" si="11"/>
        <v>83.26400000000001</v>
      </c>
      <c r="N9" s="6">
        <f t="shared" si="12"/>
        <v>5.2869999999999848</v>
      </c>
      <c r="O9" s="6">
        <f t="shared" si="13"/>
        <v>5.8579999999999899</v>
      </c>
      <c r="P9" s="6">
        <f t="shared" si="14"/>
        <v>6.4960000000000093</v>
      </c>
      <c r="Q9" s="6">
        <f t="shared" si="15"/>
        <v>5.027000000000001</v>
      </c>
      <c r="R9" s="6">
        <f t="shared" si="17"/>
        <v>5.4419999999999931</v>
      </c>
      <c r="S9" s="6">
        <f t="shared" si="16"/>
        <v>6.4849999999999994</v>
      </c>
    </row>
    <row r="10" spans="1:19" x14ac:dyDescent="0.2">
      <c r="A10" s="2">
        <v>2090</v>
      </c>
      <c r="B10" s="6">
        <f t="shared" si="0"/>
        <v>15.902999999999992</v>
      </c>
      <c r="C10" s="6">
        <f t="shared" si="1"/>
        <v>12.771999999999991</v>
      </c>
      <c r="D10" s="6">
        <f t="shared" si="2"/>
        <v>11.368999999999971</v>
      </c>
      <c r="E10" s="6">
        <f t="shared" si="3"/>
        <v>21.633999999999986</v>
      </c>
      <c r="F10" s="6">
        <f t="shared" si="4"/>
        <v>24.227999999999994</v>
      </c>
      <c r="G10" s="6">
        <f t="shared" si="5"/>
        <v>27.03400000000002</v>
      </c>
      <c r="H10" s="6">
        <f t="shared" si="6"/>
        <v>25.465999999999994</v>
      </c>
      <c r="I10" s="6">
        <f t="shared" si="7"/>
        <v>21.131</v>
      </c>
      <c r="J10" s="6">
        <f t="shared" si="8"/>
        <v>16.597000000000037</v>
      </c>
      <c r="K10" s="6">
        <f t="shared" si="9"/>
        <v>68.869</v>
      </c>
      <c r="L10" s="6">
        <f t="shared" si="10"/>
        <v>77.728000000000009</v>
      </c>
      <c r="M10" s="6">
        <f t="shared" si="11"/>
        <v>86.59699999999998</v>
      </c>
      <c r="N10" s="6">
        <f t="shared" si="12"/>
        <v>5.607999999999997</v>
      </c>
      <c r="O10" s="6">
        <f t="shared" si="13"/>
        <v>6.2759999999999962</v>
      </c>
      <c r="P10" s="6">
        <f t="shared" si="14"/>
        <v>7.0180000000000149</v>
      </c>
      <c r="Q10" s="6">
        <f t="shared" si="15"/>
        <v>5.2800000000000011</v>
      </c>
      <c r="R10" s="6">
        <f t="shared" si="17"/>
        <v>5.7949999999999875</v>
      </c>
      <c r="S10" s="6">
        <f t="shared" si="16"/>
        <v>6.9450000000000074</v>
      </c>
    </row>
    <row r="11" spans="1:19" x14ac:dyDescent="0.2">
      <c r="A11" s="2">
        <v>2100</v>
      </c>
      <c r="B11" s="6">
        <v>15.5</v>
      </c>
      <c r="C11" s="6">
        <v>12.5</v>
      </c>
      <c r="D11" s="6">
        <v>10.5</v>
      </c>
      <c r="E11" s="6">
        <v>22</v>
      </c>
      <c r="F11" s="6">
        <v>25</v>
      </c>
      <c r="G11" s="6">
        <v>28</v>
      </c>
      <c r="H11" s="6">
        <v>25</v>
      </c>
      <c r="I11" s="6">
        <v>20</v>
      </c>
      <c r="J11" s="6">
        <v>15</v>
      </c>
      <c r="K11" s="6">
        <v>70</v>
      </c>
      <c r="L11" s="6">
        <v>80</v>
      </c>
      <c r="M11" s="6">
        <v>90</v>
      </c>
      <c r="N11" s="6">
        <f>N6*1.4</f>
        <v>5.879999999999999</v>
      </c>
      <c r="O11" s="6">
        <f>O6*1.5</f>
        <v>6.75</v>
      </c>
      <c r="P11" s="6">
        <f>P6*1.6</f>
        <v>7.6800000000000015</v>
      </c>
      <c r="Q11" s="6">
        <f>Q6*1.3</f>
        <v>5.577</v>
      </c>
      <c r="R11" s="6">
        <f>R6*1.4</f>
        <v>6.4679999999999982</v>
      </c>
      <c r="S11" s="6">
        <f>S6*1.5</f>
        <v>7.4249999999999989</v>
      </c>
    </row>
  </sheetData>
  <pageMargins left="0.7" right="0.7" top="0.75" bottom="0.75" header="0.3" footer="0.3"/>
  <pageSetup paperSize="9" orientation="portrait" r:id="rId1"/>
  <ignoredErrors>
    <ignoredError sqref="Q6:S6 N6:P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B4" sqref="B4"/>
    </sheetView>
  </sheetViews>
  <sheetFormatPr defaultColWidth="11" defaultRowHeight="15.75" x14ac:dyDescent="0.25"/>
  <cols>
    <col min="8" max="8" width="10.125" customWidth="1"/>
  </cols>
  <sheetData>
    <row r="2" spans="1:4" x14ac:dyDescent="0.25">
      <c r="A2">
        <v>2010</v>
      </c>
      <c r="B2">
        <v>18.5</v>
      </c>
    </row>
    <row r="3" spans="1:4" x14ac:dyDescent="0.25">
      <c r="A3">
        <v>2100</v>
      </c>
      <c r="B3" s="1">
        <v>10.5</v>
      </c>
    </row>
    <row r="4" spans="1:4" x14ac:dyDescent="0.25">
      <c r="B4" s="1"/>
    </row>
    <row r="6" spans="1:4" x14ac:dyDescent="0.25">
      <c r="D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A. Fonseca</dc:creator>
  <cp:lastModifiedBy>JimenoF</cp:lastModifiedBy>
  <dcterms:created xsi:type="dcterms:W3CDTF">2018-10-05T02:08:36Z</dcterms:created>
  <dcterms:modified xsi:type="dcterms:W3CDTF">2018-10-05T10:52:34Z</dcterms:modified>
</cp:coreProperties>
</file>