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architjajoo/Desktop/d/CSUF classes/Semester 2/MKTG 519/HBP/"/>
    </mc:Choice>
  </mc:AlternateContent>
  <xr:revisionPtr revIDLastSave="0" documentId="13_ncr:1_{AD58A7D0-E038-FD4F-BFA8-BA3CF40A3D76}" xr6:coauthVersionLast="34" xr6:coauthVersionMax="34" xr10:uidLastSave="{00000000-0000-0000-0000-000000000000}"/>
  <bookViews>
    <workbookView xWindow="0" yWindow="460" windowWidth="28800" windowHeight="15960" activeTab="10" xr2:uid="{00000000-000D-0000-FFFF-FFFF00000000}"/>
  </bookViews>
  <sheets>
    <sheet name="Table A" sheetId="12" r:id="rId1"/>
    <sheet name="Table B" sheetId="14" r:id="rId2"/>
    <sheet name="Exhibit 1 " sheetId="13" r:id="rId3"/>
    <sheet name="Exhibit 2" sheetId="6" r:id="rId4"/>
    <sheet name="Exhibit 3" sheetId="5" r:id="rId5"/>
    <sheet name="Exhibit 4" sheetId="7" r:id="rId6"/>
    <sheet name="Exhibit 5" sheetId="3" r:id="rId7"/>
    <sheet name="Exhibit 6" sheetId="4" r:id="rId8"/>
    <sheet name="Exhibit 7" sheetId="8" r:id="rId9"/>
    <sheet name="Mainstream Strategy" sheetId="16" r:id="rId10"/>
    <sheet name="Niche Strategy" sheetId="15" r:id="rId11"/>
  </sheets>
  <definedNames>
    <definedName name="_ftn1" localSheetId="3">'Exhibit 2'!$A$4</definedName>
    <definedName name="_ftnref1" localSheetId="3">'Exhibit 2'!$A$1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6" l="1"/>
  <c r="H4" i="16"/>
  <c r="G6" i="16"/>
  <c r="B24" i="15"/>
  <c r="C24" i="15"/>
  <c r="C25" i="15"/>
  <c r="C26" i="15"/>
  <c r="C7" i="15"/>
  <c r="C8" i="15"/>
  <c r="C9" i="15" s="1"/>
  <c r="C12" i="15"/>
  <c r="C18" i="15" s="1"/>
  <c r="C13" i="15"/>
  <c r="B25" i="15"/>
  <c r="B26" i="15"/>
  <c r="B7" i="15"/>
  <c r="B9" i="15" s="1"/>
  <c r="B19" i="15" s="1"/>
  <c r="B8" i="15"/>
  <c r="B12" i="15"/>
  <c r="B13" i="15"/>
  <c r="B18" i="15"/>
  <c r="C7" i="16"/>
  <c r="C9" i="16" s="1"/>
  <c r="C19" i="16" s="1"/>
  <c r="C8" i="16"/>
  <c r="C12" i="16"/>
  <c r="C13" i="16"/>
  <c r="C18" i="16"/>
  <c r="C24" i="16"/>
  <c r="C25" i="16"/>
  <c r="C26" i="16"/>
  <c r="B7" i="16"/>
  <c r="B8" i="16"/>
  <c r="B9" i="16"/>
  <c r="B12" i="16"/>
  <c r="B13" i="16"/>
  <c r="B18" i="16" s="1"/>
  <c r="B24" i="16"/>
  <c r="B25" i="16"/>
  <c r="B26" i="16"/>
  <c r="D7" i="6"/>
  <c r="B7" i="6"/>
  <c r="C4" i="14"/>
  <c r="B4" i="14"/>
  <c r="C7" i="8"/>
  <c r="C6" i="8"/>
  <c r="D7" i="8"/>
  <c r="D6" i="8"/>
  <c r="D7" i="5"/>
  <c r="C13" i="3"/>
  <c r="D13" i="3"/>
  <c r="E13" i="3"/>
  <c r="F13" i="3"/>
  <c r="G13" i="3"/>
  <c r="H13" i="3"/>
  <c r="I13" i="3"/>
  <c r="B13" i="3"/>
  <c r="C19" i="3"/>
  <c r="D19" i="3"/>
  <c r="E19" i="3"/>
  <c r="F19" i="3"/>
  <c r="G19" i="3"/>
  <c r="H19" i="3"/>
  <c r="I19" i="3"/>
  <c r="B19" i="3"/>
  <c r="I27" i="3"/>
  <c r="H27" i="3"/>
  <c r="G27" i="3"/>
  <c r="F27" i="3"/>
  <c r="F29" i="3" s="1"/>
  <c r="E27" i="3"/>
  <c r="D27" i="3"/>
  <c r="C27" i="3"/>
  <c r="B27" i="3"/>
  <c r="B29" i="3" s="1"/>
  <c r="I23" i="3"/>
  <c r="H23" i="3"/>
  <c r="G23" i="3"/>
  <c r="F23" i="3"/>
  <c r="E23" i="3"/>
  <c r="D23" i="3"/>
  <c r="C23" i="3"/>
  <c r="B23" i="3"/>
  <c r="C8" i="3"/>
  <c r="D8" i="3"/>
  <c r="E8" i="3"/>
  <c r="F8" i="3"/>
  <c r="G8" i="3"/>
  <c r="H8" i="3"/>
  <c r="I8" i="3"/>
  <c r="B8" i="3"/>
  <c r="B7" i="5"/>
  <c r="I29" i="3"/>
  <c r="H29" i="3"/>
  <c r="G29" i="3"/>
  <c r="C6" i="14" s="1"/>
  <c r="E29" i="3"/>
  <c r="D29" i="3"/>
  <c r="C29" i="3"/>
  <c r="B5" i="14" l="1"/>
  <c r="B6" i="14"/>
  <c r="C27" i="16"/>
  <c r="C20" i="16"/>
  <c r="B20" i="15"/>
  <c r="B27" i="15"/>
  <c r="B19" i="16"/>
  <c r="C19" i="15"/>
  <c r="C5" i="14"/>
  <c r="C20" i="15" l="1"/>
  <c r="C27" i="15"/>
  <c r="B27" i="16"/>
  <c r="B20" i="16"/>
</calcChain>
</file>

<file path=xl/sharedStrings.xml><?xml version="1.0" encoding="utf-8"?>
<sst xmlns="http://schemas.openxmlformats.org/spreadsheetml/2006/main" count="209" uniqueCount="131">
  <si>
    <t>Volume</t>
  </si>
  <si>
    <t>Dollar</t>
  </si>
  <si>
    <t>Super-Premium</t>
  </si>
  <si>
    <t>Moderate</t>
  </si>
  <si>
    <t>Value</t>
  </si>
  <si>
    <t>Year 1</t>
  </si>
  <si>
    <t>Year 2</t>
  </si>
  <si>
    <t>Brand</t>
  </si>
  <si>
    <t>Vol (%)</t>
  </si>
  <si>
    <t>$ (%)</t>
  </si>
  <si>
    <t>2010E</t>
  </si>
  <si>
    <t>PARAMOUNT</t>
  </si>
  <si>
    <t>TOTAL</t>
  </si>
  <si>
    <t>PRINCE</t>
  </si>
  <si>
    <t xml:space="preserve">Vitric </t>
  </si>
  <si>
    <t>Vitric Advanced</t>
  </si>
  <si>
    <t>Vitric Master</t>
  </si>
  <si>
    <t>RADIANCE</t>
  </si>
  <si>
    <t>Naiv</t>
  </si>
  <si>
    <t>Tempest</t>
  </si>
  <si>
    <t>SIMPSONS</t>
  </si>
  <si>
    <t xml:space="preserve">Cogent </t>
  </si>
  <si>
    <t>Cogent Plus</t>
  </si>
  <si>
    <t>Paramount Pro</t>
  </si>
  <si>
    <t>Vitric</t>
  </si>
  <si>
    <t>Paramount Avail</t>
  </si>
  <si>
    <t>Razor</t>
  </si>
  <si>
    <t>Other</t>
  </si>
  <si>
    <t>Paramount</t>
  </si>
  <si>
    <t>Media</t>
  </si>
  <si>
    <t>Consumer Promotions</t>
  </si>
  <si>
    <t>Trade Promotions</t>
  </si>
  <si>
    <t>Total</t>
  </si>
  <si>
    <t>Food Stores</t>
  </si>
  <si>
    <t>Drugstores</t>
  </si>
  <si>
    <t>Mass merchandisers</t>
  </si>
  <si>
    <t>Club Stores</t>
  </si>
  <si>
    <t>Niche Positioning</t>
  </si>
  <si>
    <t>Mainstream Positioning</t>
  </si>
  <si>
    <t>Razor: Manufacturer price</t>
  </si>
  <si>
    <t>Razor: Suggested price</t>
  </si>
  <si>
    <t>Standard Refill Cartridges    (Average 4-count)</t>
  </si>
  <si>
    <t>-</t>
  </si>
  <si>
    <t>Non-Disposable Razors</t>
  </si>
  <si>
    <t>Refill Cartridges</t>
  </si>
  <si>
    <t>Advertising ($ in Millions)</t>
  </si>
  <si>
    <t>Consumer promotions ($ in Millions)</t>
  </si>
  <si>
    <t>Trade promotions ($ in Millions)</t>
  </si>
  <si>
    <t>Media ($ in Millions)</t>
  </si>
  <si>
    <t>Involved Razor Users</t>
  </si>
  <si>
    <t>Uninvolved Razor Users</t>
  </si>
  <si>
    <t>Social/Emotional Shavers</t>
  </si>
  <si>
    <t>Aesthetic Shavers</t>
  </si>
  <si>
    <t>Maintenance Shavers</t>
  </si>
  <si>
    <t>(33% of Non-disposable Razor Users)</t>
  </si>
  <si>
    <t>Shaving makes them feel more attractive and confident.</t>
  </si>
  <si>
    <t>View products as the same.  Lack of interest in product category.</t>
  </si>
  <si>
    <t>Shaving as an essential part of a daily grooming ritual.</t>
  </si>
  <si>
    <t>Shaving routine is inconsistent.</t>
  </si>
  <si>
    <t>Shaving is a chore they try to finish as quickly as possible.</t>
  </si>
  <si>
    <t>BENET &amp; KLEIN</t>
  </si>
  <si>
    <t>Prince</t>
  </si>
  <si>
    <t>Naiv*</t>
  </si>
  <si>
    <t>*Projected price at launch</t>
  </si>
  <si>
    <t>Planned capacity Razor unit volume (millions of units)</t>
  </si>
  <si>
    <t>Razor: Production per unit cost</t>
  </si>
  <si>
    <t>Planned capacity Cartridge* unit volume (millions of units)</t>
  </si>
  <si>
    <t>Cartridge*: Average Production unit cost</t>
  </si>
  <si>
    <t>Cartridge*: Average Manufacturer price</t>
  </si>
  <si>
    <t>Cartridge*: Average Suggested price</t>
  </si>
  <si>
    <t>*Cartridge unit assumes average 4-count refill package</t>
  </si>
  <si>
    <t>(28% of Non-disposable Razor Users)</t>
  </si>
  <si>
    <t>(39% of Non-disposable Razor Users)</t>
  </si>
  <si>
    <t>Information is fictional</t>
  </si>
  <si>
    <t>2008 figures are mid year projections; 2009-2010 figures are estimates</t>
  </si>
  <si>
    <t>Differentiate among products.  Search for products based on both functionality and messaging.</t>
  </si>
  <si>
    <t>Shaving is consistently done to remove unwanted hair.</t>
  </si>
  <si>
    <t>Radiance</t>
  </si>
  <si>
    <t>Simpsons</t>
  </si>
  <si>
    <t xml:space="preserve">Benet &amp; Klein </t>
  </si>
  <si>
    <r>
      <t>Shaving cream</t>
    </r>
    <r>
      <rPr>
        <sz val="10"/>
        <color theme="1"/>
        <rFont val="Verdana"/>
        <family val="2"/>
      </rPr>
      <t xml:space="preserve"> </t>
    </r>
  </si>
  <si>
    <r>
      <t>Depilatories</t>
    </r>
    <r>
      <rPr>
        <sz val="10"/>
        <color theme="1"/>
        <rFont val="Verdana"/>
        <family val="2"/>
      </rPr>
      <t xml:space="preserve"> </t>
    </r>
  </si>
  <si>
    <t>Disposable Razors</t>
  </si>
  <si>
    <t>Search for products that most effectively remove hair.</t>
  </si>
  <si>
    <t xml:space="preserve">Shaving is a means to smooth skin they desire. </t>
  </si>
  <si>
    <t xml:space="preserve">Exhibit 7: Financial Forecasts: Alternative Positioning Scenarios for Clean Edge </t>
  </si>
  <si>
    <t>Exhibit 3: Advertising and Promotion Expenditures for Non-Disposable Paramount Razors: 2009 - 2010E ($ in millions)</t>
  </si>
  <si>
    <t>Exhibit 2: Non-Disposable Razor Media Advertising Expenditures* 2009 -2010E</t>
  </si>
  <si>
    <t>*Media advertising expenditures does not include trade or consumer promotion.</t>
  </si>
  <si>
    <t>Exhibit 4: % of Non-Disposable Razor Sales by Retail Channel: 2007 - 2010E</t>
  </si>
  <si>
    <t>Exhibit 5: Non-Disposable Razor Unit and Dollar Market Share by Brand:  2007 - 2010E</t>
  </si>
  <si>
    <r>
      <t>Exhibit 6: Select</t>
    </r>
    <r>
      <rPr>
        <sz val="10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Non-disposable</t>
    </r>
    <r>
      <rPr>
        <sz val="10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Razor Brand Prices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 xml:space="preserve">: 2009 Suggested Retail Price </t>
    </r>
  </si>
  <si>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Table includes only key brands in the market.  Prices are representative of most popular SKU in the brand category.  Prices for other SKUs will vary.</t>
    </r>
  </si>
  <si>
    <t>Table A:  US Shaving and Hair Removal Products ($ in Millions)</t>
  </si>
  <si>
    <t>Table B:  2009 Non-Disposable Razors and Refill Cartridge Retail Sales by Segment</t>
  </si>
  <si>
    <t>Exhibit 1: Behavior Segmentation of Non-disposable Razors Consumers</t>
  </si>
  <si>
    <t>Source: "Shaving and Hair Removal Products - US - May 2008" Figure 5, Mintel International Group</t>
  </si>
  <si>
    <t>Capacity costs ($ in Millions)</t>
  </si>
  <si>
    <t>PARTICULARS</t>
  </si>
  <si>
    <t>MAINSTREAM</t>
  </si>
  <si>
    <t>YEAR 1</t>
  </si>
  <si>
    <t>YEAR 2</t>
  </si>
  <si>
    <t>Planned capacity razor unit volume</t>
  </si>
  <si>
    <t>Planned capacity cartridge unit volume</t>
  </si>
  <si>
    <t>Cartridge: Average manufacturer price</t>
  </si>
  <si>
    <t>Razor Sales (dollars)</t>
  </si>
  <si>
    <t>Catridge Sales (dollars</t>
  </si>
  <si>
    <t>Razor: Production cost per unit</t>
  </si>
  <si>
    <t>Razor: Total Production Cost</t>
  </si>
  <si>
    <t>Cartridge: Total Production Cost</t>
  </si>
  <si>
    <t>Capacity Cost</t>
  </si>
  <si>
    <t>Total Cost</t>
  </si>
  <si>
    <t>Operating Profits</t>
  </si>
  <si>
    <t>Razors: Cost of Cannibalization</t>
  </si>
  <si>
    <t>Cartridges: Cost of Cannibalization</t>
  </si>
  <si>
    <t>Total Cost of Cannibalization</t>
  </si>
  <si>
    <t>Profit after Cannibalization</t>
  </si>
  <si>
    <t>Cartridge: Average Production unit cost</t>
  </si>
  <si>
    <t>Advertising Cost</t>
  </si>
  <si>
    <t>Consumer Promotion Cost</t>
  </si>
  <si>
    <t>Trade Promotion Cost</t>
  </si>
  <si>
    <t>Profit as % of sales</t>
  </si>
  <si>
    <t>Potential Cannibalization Scenarios</t>
  </si>
  <si>
    <t>Razor: Average Contribution per unit of Avail and Pro</t>
  </si>
  <si>
    <t>Cartridges: Average Contribution per unit of Avail and Pro</t>
  </si>
  <si>
    <t>Total Sales</t>
  </si>
  <si>
    <t>Mainstream</t>
  </si>
  <si>
    <t>Niche</t>
  </si>
  <si>
    <t>Profit after cannibalization</t>
  </si>
  <si>
    <t>Grand Total of Year 1 &amp; Year 2</t>
  </si>
  <si>
    <t>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</si>
</sst>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&quot;$&quot;* #,##0.0_);_(&quot;$&quot;* \(#,##0.0\);_(&quot;$&quot;* &quot;-&quot;??_);_(@_)"/>
    <numFmt numFmtId="166" formatCode="_(&quot;$&quot;* #,##0_);_(&quot;$&quot;* \(#,##0\);_(&quot;$&quot;* &quot;-&quot;??_);_(@_)"/>
    <numFmt numFmtId="167" formatCode="_(* #,##0_);_(* \(#,##0\);_(* &quot;-&quot;??_);_(@_)"/>
    <numFmt numFmtId="168" formatCode="&quot;$&quot;#,##0.00"/>
    <numFmt numFmtId="169" formatCode="&quot;$&quot;#,##0"/>
  </numFmts>
  <fonts count="21"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u val="singleAccounting"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Verdana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  <family val="2"/>
    </font>
    <font>
      <sz val="10"/>
      <name val="Arial"/>
      <family val="2"/>
    </font>
    <font>
      <vertAlign val="superscript"/>
      <sz val="12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Bookman Old Style"/>
    </font>
    <font>
      <sz val="12"/>
      <color theme="1"/>
      <name val="Bookman Old Style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97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/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11" xfId="0" applyFont="1" applyBorder="1" applyAlignment="1">
      <alignment horizontal="left" indent="1"/>
    </xf>
    <xf numFmtId="164" fontId="2" fillId="0" borderId="0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3" fillId="0" borderId="11" xfId="0" applyFont="1" applyBorder="1"/>
    <xf numFmtId="164" fontId="3" fillId="0" borderId="0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2" fillId="0" borderId="11" xfId="0" applyFont="1" applyBorder="1"/>
    <xf numFmtId="164" fontId="2" fillId="0" borderId="10" xfId="0" applyNumberFormat="1" applyFont="1" applyBorder="1"/>
    <xf numFmtId="164" fontId="2" fillId="0" borderId="0" xfId="0" applyNumberFormat="1" applyFont="1" applyBorder="1"/>
    <xf numFmtId="0" fontId="3" fillId="0" borderId="5" xfId="0" applyFont="1" applyBorder="1"/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/>
    <xf numFmtId="0" fontId="3" fillId="0" borderId="3" xfId="0" applyFont="1" applyBorder="1"/>
    <xf numFmtId="0" fontId="2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0" xfId="0" applyFont="1" applyAlignment="1">
      <alignment horizontal="left" indent="1"/>
    </xf>
    <xf numFmtId="44" fontId="2" fillId="0" borderId="0" xfId="1" applyFont="1"/>
    <xf numFmtId="44" fontId="2" fillId="0" borderId="0" xfId="0" applyNumberFormat="1" applyFont="1"/>
    <xf numFmtId="0" fontId="2" fillId="0" borderId="0" xfId="0" applyFont="1" applyBorder="1"/>
    <xf numFmtId="44" fontId="2" fillId="0" borderId="0" xfId="1" applyFont="1" applyBorder="1"/>
    <xf numFmtId="44" fontId="2" fillId="0" borderId="10" xfId="1" applyFont="1" applyBorder="1"/>
    <xf numFmtId="0" fontId="2" fillId="0" borderId="5" xfId="0" applyFont="1" applyBorder="1" applyAlignment="1">
      <alignment horizontal="left" indent="1"/>
    </xf>
    <xf numFmtId="44" fontId="2" fillId="0" borderId="6" xfId="1" applyFont="1" applyBorder="1"/>
    <xf numFmtId="44" fontId="2" fillId="0" borderId="7" xfId="1" applyFont="1" applyBorder="1"/>
    <xf numFmtId="164" fontId="2" fillId="0" borderId="6" xfId="0" applyNumberFormat="1" applyFont="1" applyBorder="1" applyAlignment="1">
      <alignment horizontal="center"/>
    </xf>
    <xf numFmtId="165" fontId="2" fillId="0" borderId="3" xfId="1" applyNumberFormat="1" applyFont="1" applyBorder="1"/>
    <xf numFmtId="9" fontId="2" fillId="0" borderId="3" xfId="2" applyFont="1" applyBorder="1" applyAlignment="1">
      <alignment horizontal="center"/>
    </xf>
    <xf numFmtId="9" fontId="2" fillId="0" borderId="4" xfId="2" applyFont="1" applyBorder="1" applyAlignment="1">
      <alignment horizontal="center"/>
    </xf>
    <xf numFmtId="165" fontId="2" fillId="0" borderId="0" xfId="1" applyNumberFormat="1" applyFont="1" applyBorder="1"/>
    <xf numFmtId="9" fontId="2" fillId="0" borderId="0" xfId="2" applyFont="1" applyBorder="1" applyAlignment="1">
      <alignment horizontal="center"/>
    </xf>
    <xf numFmtId="9" fontId="2" fillId="0" borderId="10" xfId="2" applyFont="1" applyBorder="1" applyAlignment="1">
      <alignment horizontal="center"/>
    </xf>
    <xf numFmtId="165" fontId="2" fillId="0" borderId="6" xfId="1" applyNumberFormat="1" applyFont="1" applyBorder="1"/>
    <xf numFmtId="9" fontId="2" fillId="0" borderId="6" xfId="2" applyFont="1" applyBorder="1" applyAlignment="1">
      <alignment horizontal="center"/>
    </xf>
    <xf numFmtId="9" fontId="2" fillId="0" borderId="7" xfId="2" applyFont="1" applyBorder="1" applyAlignment="1">
      <alignment horizontal="center"/>
    </xf>
    <xf numFmtId="0" fontId="2" fillId="0" borderId="12" xfId="0" applyFont="1" applyBorder="1"/>
    <xf numFmtId="9" fontId="2" fillId="0" borderId="0" xfId="0" applyNumberFormat="1" applyFont="1"/>
    <xf numFmtId="9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165" fontId="5" fillId="0" borderId="0" xfId="1" applyNumberFormat="1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" xfId="0" applyFont="1" applyBorder="1"/>
    <xf numFmtId="166" fontId="2" fillId="0" borderId="3" xfId="1" applyNumberFormat="1" applyFont="1" applyBorder="1"/>
    <xf numFmtId="166" fontId="2" fillId="0" borderId="4" xfId="1" applyNumberFormat="1" applyFont="1" applyBorder="1"/>
    <xf numFmtId="9" fontId="2" fillId="0" borderId="0" xfId="2" applyFont="1"/>
    <xf numFmtId="166" fontId="2" fillId="0" borderId="6" xfId="1" applyNumberFormat="1" applyFont="1" applyBorder="1"/>
    <xf numFmtId="166" fontId="2" fillId="0" borderId="7" xfId="1" applyNumberFormat="1" applyFont="1" applyBorder="1"/>
    <xf numFmtId="166" fontId="2" fillId="0" borderId="0" xfId="1" applyNumberFormat="1" applyFont="1"/>
    <xf numFmtId="44" fontId="2" fillId="0" borderId="0" xfId="1" applyFont="1" applyBorder="1" applyAlignment="1">
      <alignment horizontal="center"/>
    </xf>
    <xf numFmtId="44" fontId="2" fillId="0" borderId="10" xfId="1" applyFont="1" applyBorder="1" applyAlignment="1">
      <alignment horizontal="center"/>
    </xf>
    <xf numFmtId="166" fontId="2" fillId="0" borderId="0" xfId="1" applyNumberFormat="1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2" fillId="0" borderId="13" xfId="0" applyFont="1" applyBorder="1" applyAlignment="1">
      <alignment horizontal="center" wrapText="1"/>
    </xf>
    <xf numFmtId="10" fontId="2" fillId="0" borderId="0" xfId="2" applyNumberFormat="1" applyFont="1"/>
    <xf numFmtId="10" fontId="2" fillId="0" borderId="0" xfId="0" applyNumberFormat="1" applyFont="1"/>
    <xf numFmtId="0" fontId="2" fillId="0" borderId="13" xfId="0" applyFont="1" applyBorder="1"/>
    <xf numFmtId="166" fontId="2" fillId="0" borderId="0" xfId="1" applyNumberFormat="1" applyFont="1" applyBorder="1" applyAlignment="1">
      <alignment horizontal="center"/>
    </xf>
    <xf numFmtId="166" fontId="2" fillId="0" borderId="10" xfId="1" applyNumberFormat="1" applyFont="1" applyBorder="1" applyAlignment="1">
      <alignment horizontal="center"/>
    </xf>
    <xf numFmtId="166" fontId="2" fillId="0" borderId="6" xfId="1" applyNumberFormat="1" applyFont="1" applyBorder="1" applyAlignment="1">
      <alignment horizontal="center"/>
    </xf>
    <xf numFmtId="166" fontId="2" fillId="0" borderId="7" xfId="1" applyNumberFormat="1" applyFont="1" applyBorder="1" applyAlignment="1">
      <alignment horizontal="center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9" fontId="2" fillId="0" borderId="0" xfId="0" applyNumberFormat="1" applyFont="1" applyFill="1" applyBorder="1" applyAlignment="1">
      <alignment horizontal="center"/>
    </xf>
    <xf numFmtId="9" fontId="2" fillId="0" borderId="10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9" fontId="2" fillId="0" borderId="6" xfId="0" applyNumberFormat="1" applyFont="1" applyFill="1" applyBorder="1" applyAlignment="1">
      <alignment horizontal="center"/>
    </xf>
    <xf numFmtId="9" fontId="2" fillId="0" borderId="7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2" fontId="2" fillId="0" borderId="0" xfId="0" applyNumberFormat="1" applyFont="1"/>
    <xf numFmtId="1" fontId="2" fillId="0" borderId="0" xfId="0" applyNumberFormat="1" applyFont="1"/>
    <xf numFmtId="0" fontId="7" fillId="0" borderId="0" xfId="0" applyFont="1" applyBorder="1"/>
    <xf numFmtId="0" fontId="2" fillId="0" borderId="3" xfId="2" applyNumberFormat="1" applyFont="1" applyBorder="1" applyAlignment="1">
      <alignment horizontal="center"/>
    </xf>
    <xf numFmtId="0" fontId="2" fillId="0" borderId="4" xfId="2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2" applyNumberFormat="1" applyFont="1" applyBorder="1" applyAlignment="1">
      <alignment horizontal="center"/>
    </xf>
    <xf numFmtId="0" fontId="2" fillId="0" borderId="10" xfId="2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6" xfId="2" applyNumberFormat="1" applyFont="1" applyBorder="1" applyAlignment="1">
      <alignment horizontal="center"/>
    </xf>
    <xf numFmtId="0" fontId="2" fillId="0" borderId="7" xfId="2" applyNumberFormat="1" applyFont="1" applyBorder="1" applyAlignment="1">
      <alignment horizontal="center"/>
    </xf>
    <xf numFmtId="0" fontId="2" fillId="0" borderId="3" xfId="3" applyNumberFormat="1" applyFont="1" applyBorder="1" applyAlignment="1">
      <alignment horizontal="center"/>
    </xf>
    <xf numFmtId="0" fontId="3" fillId="0" borderId="8" xfId="0" applyFont="1" applyBorder="1"/>
    <xf numFmtId="165" fontId="2" fillId="0" borderId="4" xfId="1" applyNumberFormat="1" applyFont="1" applyBorder="1"/>
    <xf numFmtId="165" fontId="2" fillId="0" borderId="10" xfId="1" applyNumberFormat="1" applyFont="1" applyBorder="1"/>
    <xf numFmtId="165" fontId="5" fillId="0" borderId="10" xfId="1" applyNumberFormat="1" applyFont="1" applyBorder="1"/>
    <xf numFmtId="165" fontId="2" fillId="0" borderId="7" xfId="1" applyNumberFormat="1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166" fontId="2" fillId="0" borderId="10" xfId="1" applyNumberFormat="1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12" fillId="0" borderId="0" xfId="4" applyFont="1" applyAlignment="1" applyProtection="1"/>
    <xf numFmtId="0" fontId="9" fillId="0" borderId="0" xfId="0" applyFont="1"/>
    <xf numFmtId="0" fontId="15" fillId="0" borderId="0" xfId="0" applyFont="1"/>
    <xf numFmtId="0" fontId="3" fillId="0" borderId="0" xfId="0" applyFont="1"/>
    <xf numFmtId="8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8" fontId="17" fillId="0" borderId="0" xfId="0" applyNumberFormat="1" applyFont="1" applyAlignment="1">
      <alignment vertical="center"/>
    </xf>
    <xf numFmtId="6" fontId="17" fillId="0" borderId="0" xfId="0" applyNumberFormat="1" applyFont="1" applyAlignment="1">
      <alignment vertical="center"/>
    </xf>
    <xf numFmtId="10" fontId="16" fillId="0" borderId="0" xfId="0" applyNumberFormat="1" applyFont="1" applyAlignment="1">
      <alignment vertical="center"/>
    </xf>
    <xf numFmtId="0" fontId="18" fillId="0" borderId="0" xfId="0" applyFont="1"/>
    <xf numFmtId="0" fontId="19" fillId="0" borderId="0" xfId="0" applyFont="1"/>
    <xf numFmtId="167" fontId="2" fillId="0" borderId="10" xfId="3" applyNumberFormat="1" applyFont="1" applyBorder="1"/>
    <xf numFmtId="168" fontId="2" fillId="0" borderId="10" xfId="0" applyNumberFormat="1" applyFont="1" applyBorder="1"/>
    <xf numFmtId="169" fontId="2" fillId="0" borderId="10" xfId="0" applyNumberFormat="1" applyFont="1" applyBorder="1"/>
    <xf numFmtId="0" fontId="2" fillId="0" borderId="11" xfId="0" applyFont="1" applyBorder="1" applyAlignment="1">
      <alignment vertical="center"/>
    </xf>
    <xf numFmtId="9" fontId="2" fillId="0" borderId="10" xfId="0" applyNumberFormat="1" applyFont="1" applyBorder="1"/>
    <xf numFmtId="0" fontId="3" fillId="0" borderId="15" xfId="0" applyFont="1" applyBorder="1"/>
    <xf numFmtId="167" fontId="2" fillId="0" borderId="19" xfId="3" applyNumberFormat="1" applyFont="1" applyBorder="1"/>
    <xf numFmtId="168" fontId="2" fillId="0" borderId="19" xfId="0" applyNumberFormat="1" applyFont="1" applyBorder="1"/>
    <xf numFmtId="169" fontId="2" fillId="0" borderId="19" xfId="0" applyNumberFormat="1" applyFont="1" applyBorder="1"/>
    <xf numFmtId="0" fontId="2" fillId="0" borderId="19" xfId="0" applyFont="1" applyBorder="1"/>
    <xf numFmtId="9" fontId="2" fillId="0" borderId="19" xfId="0" applyNumberFormat="1" applyFont="1" applyBorder="1"/>
    <xf numFmtId="169" fontId="3" fillId="0" borderId="15" xfId="0" applyNumberFormat="1" applyFont="1" applyBorder="1"/>
    <xf numFmtId="169" fontId="3" fillId="0" borderId="16" xfId="0" applyNumberFormat="1" applyFont="1" applyBorder="1"/>
    <xf numFmtId="10" fontId="3" fillId="0" borderId="17" xfId="2" applyNumberFormat="1" applyFont="1" applyBorder="1"/>
    <xf numFmtId="0" fontId="3" fillId="0" borderId="26" xfId="0" applyFont="1" applyBorder="1"/>
    <xf numFmtId="0" fontId="3" fillId="0" borderId="27" xfId="0" applyFont="1" applyBorder="1" applyAlignment="1">
      <alignment vertical="center"/>
    </xf>
    <xf numFmtId="169" fontId="3" fillId="0" borderId="26" xfId="0" applyNumberFormat="1" applyFont="1" applyBorder="1"/>
    <xf numFmtId="0" fontId="3" fillId="0" borderId="28" xfId="0" applyFont="1" applyBorder="1" applyAlignment="1">
      <alignment vertical="center"/>
    </xf>
    <xf numFmtId="169" fontId="3" fillId="0" borderId="29" xfId="0" applyNumberFormat="1" applyFont="1" applyBorder="1"/>
    <xf numFmtId="0" fontId="3" fillId="0" borderId="30" xfId="0" applyFont="1" applyBorder="1" applyAlignment="1">
      <alignment vertical="center"/>
    </xf>
    <xf numFmtId="10" fontId="3" fillId="0" borderId="31" xfId="2" applyNumberFormat="1" applyFont="1" applyBorder="1"/>
    <xf numFmtId="167" fontId="2" fillId="0" borderId="21" xfId="3" applyNumberFormat="1" applyFont="1" applyBorder="1"/>
    <xf numFmtId="167" fontId="2" fillId="0" borderId="33" xfId="3" applyNumberFormat="1" applyFont="1" applyBorder="1"/>
    <xf numFmtId="168" fontId="2" fillId="0" borderId="33" xfId="0" applyNumberFormat="1" applyFont="1" applyBorder="1"/>
    <xf numFmtId="169" fontId="2" fillId="0" borderId="33" xfId="0" applyNumberFormat="1" applyFont="1" applyBorder="1"/>
    <xf numFmtId="9" fontId="2" fillId="0" borderId="33" xfId="0" applyNumberFormat="1" applyFont="1" applyBorder="1"/>
    <xf numFmtId="169" fontId="3" fillId="0" borderId="20" xfId="0" applyNumberFormat="1" applyFont="1" applyBorder="1"/>
    <xf numFmtId="169" fontId="3" fillId="0" borderId="21" xfId="0" applyNumberFormat="1" applyFont="1" applyBorder="1"/>
    <xf numFmtId="10" fontId="3" fillId="0" borderId="18" xfId="2" applyNumberFormat="1" applyFont="1" applyBorder="1"/>
    <xf numFmtId="0" fontId="3" fillId="0" borderId="34" xfId="0" applyFont="1" applyBorder="1"/>
    <xf numFmtId="167" fontId="2" fillId="0" borderId="35" xfId="3" applyNumberFormat="1" applyFont="1" applyBorder="1"/>
    <xf numFmtId="167" fontId="2" fillId="0" borderId="36" xfId="3" applyNumberFormat="1" applyFont="1" applyBorder="1"/>
    <xf numFmtId="168" fontId="2" fillId="0" borderId="36" xfId="0" applyNumberFormat="1" applyFont="1" applyBorder="1"/>
    <xf numFmtId="169" fontId="2" fillId="0" borderId="36" xfId="0" applyNumberFormat="1" applyFont="1" applyBorder="1"/>
    <xf numFmtId="169" fontId="3" fillId="0" borderId="34" xfId="0" applyNumberFormat="1" applyFont="1" applyBorder="1"/>
    <xf numFmtId="169" fontId="3" fillId="0" borderId="35" xfId="0" applyNumberFormat="1" applyFont="1" applyBorder="1"/>
    <xf numFmtId="10" fontId="3" fillId="0" borderId="37" xfId="2" applyNumberFormat="1" applyFont="1" applyBorder="1"/>
    <xf numFmtId="9" fontId="2" fillId="0" borderId="36" xfId="0" applyNumberFormat="1" applyFont="1" applyBorder="1"/>
    <xf numFmtId="168" fontId="2" fillId="0" borderId="19" xfId="2" applyNumberFormat="1" applyFont="1" applyBorder="1"/>
    <xf numFmtId="168" fontId="2" fillId="0" borderId="10" xfId="2" applyNumberFormat="1" applyFont="1" applyBorder="1"/>
    <xf numFmtId="169" fontId="3" fillId="0" borderId="32" xfId="0" applyNumberFormat="1" applyFont="1" applyBorder="1"/>
    <xf numFmtId="6" fontId="2" fillId="0" borderId="10" xfId="0" applyNumberFormat="1" applyFont="1" applyBorder="1"/>
    <xf numFmtId="0" fontId="3" fillId="0" borderId="7" xfId="0" applyFont="1" applyBorder="1"/>
    <xf numFmtId="0" fontId="3" fillId="0" borderId="38" xfId="0" applyFont="1" applyBorder="1"/>
    <xf numFmtId="0" fontId="3" fillId="0" borderId="39" xfId="0" applyFont="1" applyBorder="1"/>
    <xf numFmtId="0" fontId="2" fillId="0" borderId="40" xfId="0" applyFont="1" applyBorder="1"/>
    <xf numFmtId="0" fontId="3" fillId="0" borderId="41" xfId="0" applyFont="1" applyBorder="1"/>
    <xf numFmtId="0" fontId="3" fillId="0" borderId="23" xfId="0" applyFont="1" applyBorder="1"/>
    <xf numFmtId="6" fontId="2" fillId="0" borderId="19" xfId="0" applyNumberFormat="1" applyFont="1" applyBorder="1"/>
    <xf numFmtId="0" fontId="3" fillId="0" borderId="42" xfId="0" applyFont="1" applyBorder="1"/>
    <xf numFmtId="6" fontId="3" fillId="0" borderId="26" xfId="0" applyNumberFormat="1" applyFont="1" applyBorder="1"/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14">
    <cellStyle name="Comma" xfId="3" builtinId="3"/>
    <cellStyle name="Currency" xfId="1" builtinId="4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4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45085</xdr:colOff>
      <xdr:row>31</xdr:row>
      <xdr:rowOff>116840</xdr:rowOff>
    </xdr:from>
    <xdr:to>
      <xdr:col>11</xdr:col>
      <xdr:colOff>711835</xdr:colOff>
      <xdr:row>31</xdr:row>
      <xdr:rowOff>116840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>
          <a:off x="5221605" y="3964940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111760</xdr:colOff>
      <xdr:row>48</xdr:row>
      <xdr:rowOff>107315</xdr:rowOff>
    </xdr:from>
    <xdr:to>
      <xdr:col>11</xdr:col>
      <xdr:colOff>778510</xdr:colOff>
      <xdr:row>48</xdr:row>
      <xdr:rowOff>107315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>
          <a:off x="5250180" y="5962015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111760</xdr:colOff>
      <xdr:row>50</xdr:row>
      <xdr:rowOff>131445</xdr:rowOff>
    </xdr:from>
    <xdr:to>
      <xdr:col>11</xdr:col>
      <xdr:colOff>778510</xdr:colOff>
      <xdr:row>50</xdr:row>
      <xdr:rowOff>131445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/>
      </xdr:nvCxnSpPr>
      <xdr:spPr>
        <a:xfrm>
          <a:off x="5250180" y="6214745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45085</xdr:colOff>
      <xdr:row>60</xdr:row>
      <xdr:rowOff>81915</xdr:rowOff>
    </xdr:from>
    <xdr:to>
      <xdr:col>11</xdr:col>
      <xdr:colOff>711835</xdr:colOff>
      <xdr:row>60</xdr:row>
      <xdr:rowOff>81915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/>
      </xdr:nvCxnSpPr>
      <xdr:spPr>
        <a:xfrm>
          <a:off x="5221605" y="7359015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45085</xdr:colOff>
      <xdr:row>62</xdr:row>
      <xdr:rowOff>105410</xdr:rowOff>
    </xdr:from>
    <xdr:to>
      <xdr:col>11</xdr:col>
      <xdr:colOff>711835</xdr:colOff>
      <xdr:row>62</xdr:row>
      <xdr:rowOff>105410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CxnSpPr/>
      </xdr:nvCxnSpPr>
      <xdr:spPr>
        <a:xfrm>
          <a:off x="5221605" y="7611110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45085</xdr:colOff>
      <xdr:row>65</xdr:row>
      <xdr:rowOff>12065</xdr:rowOff>
    </xdr:from>
    <xdr:to>
      <xdr:col>12</xdr:col>
      <xdr:colOff>41275</xdr:colOff>
      <xdr:row>65</xdr:row>
      <xdr:rowOff>12065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CxnSpPr/>
      </xdr:nvCxnSpPr>
      <xdr:spPr>
        <a:xfrm>
          <a:off x="5221605" y="7911465"/>
          <a:ext cx="819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45085</xdr:colOff>
      <xdr:row>67</xdr:row>
      <xdr:rowOff>58420</xdr:rowOff>
    </xdr:from>
    <xdr:to>
      <xdr:col>12</xdr:col>
      <xdr:colOff>41275</xdr:colOff>
      <xdr:row>67</xdr:row>
      <xdr:rowOff>58420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CxnSpPr/>
      </xdr:nvCxnSpPr>
      <xdr:spPr>
        <a:xfrm>
          <a:off x="5221605" y="8173720"/>
          <a:ext cx="819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45085</xdr:colOff>
      <xdr:row>29</xdr:row>
      <xdr:rowOff>116840</xdr:rowOff>
    </xdr:from>
    <xdr:to>
      <xdr:col>11</xdr:col>
      <xdr:colOff>711835</xdr:colOff>
      <xdr:row>29</xdr:row>
      <xdr:rowOff>116840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CxnSpPr/>
      </xdr:nvCxnSpPr>
      <xdr:spPr>
        <a:xfrm>
          <a:off x="11487785" y="6822440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111760</xdr:colOff>
      <xdr:row>46</xdr:row>
      <xdr:rowOff>107315</xdr:rowOff>
    </xdr:from>
    <xdr:to>
      <xdr:col>11</xdr:col>
      <xdr:colOff>778510</xdr:colOff>
      <xdr:row>46</xdr:row>
      <xdr:rowOff>107315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xfrm>
          <a:off x="11554460" y="10267315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111760</xdr:colOff>
      <xdr:row>48</xdr:row>
      <xdr:rowOff>131445</xdr:rowOff>
    </xdr:from>
    <xdr:to>
      <xdr:col>11</xdr:col>
      <xdr:colOff>778510</xdr:colOff>
      <xdr:row>48</xdr:row>
      <xdr:rowOff>131445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CxnSpPr/>
      </xdr:nvCxnSpPr>
      <xdr:spPr>
        <a:xfrm>
          <a:off x="11554460" y="10697845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45085</xdr:colOff>
      <xdr:row>58</xdr:row>
      <xdr:rowOff>81915</xdr:rowOff>
    </xdr:from>
    <xdr:to>
      <xdr:col>11</xdr:col>
      <xdr:colOff>711835</xdr:colOff>
      <xdr:row>58</xdr:row>
      <xdr:rowOff>81915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11487785" y="12680315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45085</xdr:colOff>
      <xdr:row>60</xdr:row>
      <xdr:rowOff>105410</xdr:rowOff>
    </xdr:from>
    <xdr:to>
      <xdr:col>11</xdr:col>
      <xdr:colOff>711835</xdr:colOff>
      <xdr:row>60</xdr:row>
      <xdr:rowOff>105410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CxnSpPr/>
      </xdr:nvCxnSpPr>
      <xdr:spPr>
        <a:xfrm>
          <a:off x="11487785" y="13110210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45085</xdr:colOff>
      <xdr:row>63</xdr:row>
      <xdr:rowOff>12065</xdr:rowOff>
    </xdr:from>
    <xdr:to>
      <xdr:col>12</xdr:col>
      <xdr:colOff>41275</xdr:colOff>
      <xdr:row>63</xdr:row>
      <xdr:rowOff>12065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CxnSpPr/>
      </xdr:nvCxnSpPr>
      <xdr:spPr>
        <a:xfrm>
          <a:off x="11487785" y="13626465"/>
          <a:ext cx="8216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45085</xdr:colOff>
      <xdr:row>65</xdr:row>
      <xdr:rowOff>58420</xdr:rowOff>
    </xdr:from>
    <xdr:to>
      <xdr:col>12</xdr:col>
      <xdr:colOff>41275</xdr:colOff>
      <xdr:row>65</xdr:row>
      <xdr:rowOff>58420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CxnSpPr/>
      </xdr:nvCxnSpPr>
      <xdr:spPr>
        <a:xfrm>
          <a:off x="11487785" y="14079220"/>
          <a:ext cx="8216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workbookViewId="0">
      <selection activeCell="G12" sqref="G12"/>
    </sheetView>
  </sheetViews>
  <sheetFormatPr baseColWidth="10" defaultColWidth="8.83203125" defaultRowHeight="16"/>
  <cols>
    <col min="1" max="1" width="24" style="1" bestFit="1" customWidth="1"/>
    <col min="2" max="16384" width="8.83203125" style="1"/>
  </cols>
  <sheetData>
    <row r="1" spans="1:7">
      <c r="A1" s="1" t="s">
        <v>93</v>
      </c>
    </row>
    <row r="2" spans="1:7" ht="17" thickBot="1"/>
    <row r="3" spans="1:7" ht="17" thickBot="1">
      <c r="A3" s="50"/>
      <c r="B3" s="55">
        <v>2005</v>
      </c>
      <c r="C3" s="55">
        <v>2006</v>
      </c>
      <c r="D3" s="55">
        <v>2007</v>
      </c>
      <c r="E3" s="55">
        <v>2008</v>
      </c>
      <c r="F3" s="55">
        <v>2009</v>
      </c>
      <c r="G3" s="56">
        <v>2010</v>
      </c>
    </row>
    <row r="4" spans="1:7">
      <c r="A4" s="57" t="s">
        <v>43</v>
      </c>
      <c r="B4" s="58">
        <v>178</v>
      </c>
      <c r="C4" s="58">
        <v>212</v>
      </c>
      <c r="D4" s="58">
        <v>188</v>
      </c>
      <c r="E4" s="58">
        <v>198</v>
      </c>
      <c r="F4" s="58">
        <v>208</v>
      </c>
      <c r="G4" s="59">
        <v>218</v>
      </c>
    </row>
    <row r="5" spans="1:7">
      <c r="A5" s="12" t="s">
        <v>44</v>
      </c>
      <c r="B5" s="66">
        <v>763</v>
      </c>
      <c r="C5" s="66">
        <v>801</v>
      </c>
      <c r="D5" s="66">
        <v>802</v>
      </c>
      <c r="E5" s="66">
        <v>815</v>
      </c>
      <c r="F5" s="66">
        <v>832</v>
      </c>
      <c r="G5" s="122">
        <v>853</v>
      </c>
    </row>
    <row r="6" spans="1:7">
      <c r="A6" s="12" t="s">
        <v>82</v>
      </c>
      <c r="B6" s="66">
        <v>440</v>
      </c>
      <c r="C6" s="66">
        <v>456</v>
      </c>
      <c r="D6" s="66">
        <v>477</v>
      </c>
      <c r="E6" s="66">
        <v>490</v>
      </c>
      <c r="F6" s="66">
        <v>504</v>
      </c>
      <c r="G6" s="122">
        <v>522</v>
      </c>
    </row>
    <row r="7" spans="1:7">
      <c r="A7" s="12" t="s">
        <v>80</v>
      </c>
      <c r="B7" s="66">
        <v>271</v>
      </c>
      <c r="C7" s="66">
        <v>275</v>
      </c>
      <c r="D7" s="66">
        <v>269</v>
      </c>
      <c r="E7" s="66">
        <v>266</v>
      </c>
      <c r="F7" s="66">
        <v>263</v>
      </c>
      <c r="G7" s="122">
        <v>260</v>
      </c>
    </row>
    <row r="8" spans="1:7" ht="17" thickBot="1">
      <c r="A8" s="18" t="s">
        <v>81</v>
      </c>
      <c r="B8" s="61">
        <v>104</v>
      </c>
      <c r="C8" s="61">
        <v>101</v>
      </c>
      <c r="D8" s="61">
        <v>106</v>
      </c>
      <c r="E8" s="61">
        <v>100</v>
      </c>
      <c r="F8" s="61">
        <v>94</v>
      </c>
      <c r="G8" s="62">
        <v>88</v>
      </c>
    </row>
    <row r="9" spans="1:7">
      <c r="A9" s="104" t="s">
        <v>96</v>
      </c>
      <c r="B9" s="85"/>
    </row>
    <row r="10" spans="1:7">
      <c r="A10" s="104" t="s">
        <v>74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showGridLines="0" workbookViewId="0">
      <selection activeCell="F10" sqref="F10"/>
    </sheetView>
  </sheetViews>
  <sheetFormatPr baseColWidth="10" defaultColWidth="8.83203125" defaultRowHeight="16"/>
  <cols>
    <col min="1" max="1" width="14.6640625" style="1" bestFit="1" customWidth="1"/>
    <col min="2" max="2" width="10.1640625" style="1" bestFit="1" customWidth="1"/>
    <col min="3" max="3" width="8.83203125" style="1"/>
    <col min="4" max="4" width="2.6640625" style="1" customWidth="1"/>
    <col min="5" max="16384" width="8.83203125" style="1"/>
  </cols>
  <sheetData>
    <row r="1" spans="1:3">
      <c r="A1" s="127" t="s">
        <v>94</v>
      </c>
    </row>
    <row r="2" spans="1:3" ht="17" thickBot="1">
      <c r="B2" s="187"/>
      <c r="C2" s="187"/>
    </row>
    <row r="3" spans="1:3">
      <c r="A3" s="5"/>
      <c r="B3" s="89" t="s">
        <v>0</v>
      </c>
      <c r="C3" s="90" t="s">
        <v>1</v>
      </c>
    </row>
    <row r="4" spans="1:3">
      <c r="A4" s="15" t="s">
        <v>2</v>
      </c>
      <c r="B4" s="91">
        <f>('Exhibit 5'!F11+'Exhibit 5'!F12+'Exhibit 5'!F22+'Exhibit 5'!F17+'Exhibit 5'!F18+'Exhibit 5'!F26)/100</f>
        <v>0.254</v>
      </c>
      <c r="C4" s="92">
        <f>('Exhibit 5'!G11+'Exhibit 5'!G12+'Exhibit 5'!G22+'Exhibit 5'!G17+'Exhibit 5'!G18+'Exhibit 5'!G26)/100</f>
        <v>0.33800000000000002</v>
      </c>
    </row>
    <row r="5" spans="1:3">
      <c r="A5" s="15" t="s">
        <v>3</v>
      </c>
      <c r="B5" s="91">
        <f>('Exhibit 5'!F6+'Exhibit 5'!F16+(0.25*'Exhibit 5'!F29))/100</f>
        <v>0.43075000000000002</v>
      </c>
      <c r="C5" s="92">
        <f>('Exhibit 5'!G6+'Exhibit 5'!G16+(0.25*'Exhibit 5'!G29))/100</f>
        <v>0.442</v>
      </c>
    </row>
    <row r="6" spans="1:3" ht="17" thickBot="1">
      <c r="A6" s="93" t="s">
        <v>4</v>
      </c>
      <c r="B6" s="94">
        <f>('Exhibit 5'!F7+(0.75*'Exhibit 5'!F29))/100</f>
        <v>0.31524999999999997</v>
      </c>
      <c r="C6" s="95">
        <f>('Exhibit 5'!G7+(0.75*'Exhibit 5'!G29))/100</f>
        <v>0.22000000000000008</v>
      </c>
    </row>
    <row r="7" spans="1:3">
      <c r="A7" s="74" t="s">
        <v>73</v>
      </c>
      <c r="B7" s="51"/>
      <c r="C7" s="51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showGridLines="0" workbookViewId="0">
      <selection activeCell="E8" sqref="E8"/>
    </sheetView>
  </sheetViews>
  <sheetFormatPr baseColWidth="10" defaultColWidth="8.83203125" defaultRowHeight="16"/>
  <cols>
    <col min="1" max="3" width="35.5" style="21" bestFit="1" customWidth="1"/>
    <col min="4" max="16384" width="8.83203125" style="1"/>
  </cols>
  <sheetData>
    <row r="1" spans="1:3">
      <c r="A1" s="22" t="s">
        <v>95</v>
      </c>
    </row>
    <row r="2" spans="1:3" ht="17" thickBot="1"/>
    <row r="3" spans="1:3">
      <c r="A3" s="87" t="s">
        <v>49</v>
      </c>
      <c r="B3" s="96" t="s">
        <v>49</v>
      </c>
      <c r="C3" s="88" t="s">
        <v>50</v>
      </c>
    </row>
    <row r="4" spans="1:3" ht="17" thickBot="1">
      <c r="A4" s="97" t="s">
        <v>51</v>
      </c>
      <c r="B4" s="98" t="s">
        <v>52</v>
      </c>
      <c r="C4" s="27" t="s">
        <v>53</v>
      </c>
    </row>
    <row r="5" spans="1:3" ht="26.25" customHeight="1" thickBot="1">
      <c r="A5" s="2" t="s">
        <v>72</v>
      </c>
      <c r="B5" s="68" t="s">
        <v>71</v>
      </c>
      <c r="C5" s="4" t="s">
        <v>54</v>
      </c>
    </row>
    <row r="6" spans="1:3" ht="49" thickBot="1">
      <c r="A6" s="71" t="s">
        <v>75</v>
      </c>
      <c r="B6" s="73" t="s">
        <v>83</v>
      </c>
      <c r="C6" s="72" t="s">
        <v>56</v>
      </c>
    </row>
    <row r="7" spans="1:3" ht="33" thickBot="1">
      <c r="A7" s="69" t="s">
        <v>57</v>
      </c>
      <c r="B7" s="73" t="s">
        <v>76</v>
      </c>
      <c r="C7" s="70" t="s">
        <v>58</v>
      </c>
    </row>
    <row r="8" spans="1:3" ht="33" thickBot="1">
      <c r="A8" s="73" t="s">
        <v>55</v>
      </c>
      <c r="B8" s="73" t="s">
        <v>84</v>
      </c>
      <c r="C8" s="73" t="s">
        <v>59</v>
      </c>
    </row>
    <row r="9" spans="1:3">
      <c r="A9" s="74" t="s">
        <v>73</v>
      </c>
      <c r="B9" s="67"/>
      <c r="C9" s="67"/>
    </row>
    <row r="10" spans="1:3">
      <c r="A10" s="53"/>
      <c r="B10" s="53"/>
      <c r="C10" s="53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showGridLines="0" workbookViewId="0">
      <selection activeCell="G18" sqref="G18"/>
    </sheetView>
  </sheetViews>
  <sheetFormatPr baseColWidth="10" defaultColWidth="8.83203125" defaultRowHeight="16"/>
  <cols>
    <col min="1" max="1" width="14.6640625" style="1" customWidth="1"/>
    <col min="2" max="2" width="22.6640625" style="1" customWidth="1"/>
    <col min="3" max="3" width="1.33203125" style="1" customWidth="1"/>
    <col min="4" max="4" width="23.33203125" style="1" customWidth="1"/>
    <col min="5" max="5" width="0.6640625" style="1" customWidth="1"/>
    <col min="6" max="16384" width="8.83203125" style="1"/>
  </cols>
  <sheetData>
    <row r="1" spans="1:5">
      <c r="A1" s="125" t="s">
        <v>87</v>
      </c>
    </row>
    <row r="2" spans="1:5" ht="17" thickBot="1"/>
    <row r="3" spans="1:5">
      <c r="A3" s="5"/>
      <c r="B3" s="188">
        <v>2009</v>
      </c>
      <c r="C3" s="188"/>
      <c r="D3" s="188" t="s">
        <v>10</v>
      </c>
      <c r="E3" s="189"/>
    </row>
    <row r="4" spans="1:5" ht="17" thickBot="1">
      <c r="A4" s="119"/>
      <c r="B4" s="120" t="s">
        <v>48</v>
      </c>
      <c r="C4" s="120"/>
      <c r="D4" s="120" t="s">
        <v>48</v>
      </c>
      <c r="E4" s="121"/>
    </row>
    <row r="5" spans="1:5">
      <c r="A5" s="5" t="s">
        <v>79</v>
      </c>
      <c r="B5" s="6">
        <v>35.200000000000003</v>
      </c>
      <c r="C5" s="42"/>
      <c r="D5" s="99">
        <v>36.799999999999997</v>
      </c>
      <c r="E5" s="43"/>
    </row>
    <row r="6" spans="1:5">
      <c r="A6" s="15" t="s">
        <v>61</v>
      </c>
      <c r="B6" s="10">
        <v>27.8</v>
      </c>
      <c r="C6" s="45"/>
      <c r="D6" s="67">
        <v>29.2</v>
      </c>
      <c r="E6" s="46"/>
    </row>
    <row r="7" spans="1:5">
      <c r="A7" s="15" t="s">
        <v>28</v>
      </c>
      <c r="B7" s="10">
        <f>'Exhibit 3'!B4</f>
        <v>19.100000000000001</v>
      </c>
      <c r="C7" s="45"/>
      <c r="D7" s="67">
        <f>'Exhibit 3'!D4</f>
        <v>20.2</v>
      </c>
      <c r="E7" s="46"/>
    </row>
    <row r="8" spans="1:5">
      <c r="A8" s="15" t="s">
        <v>78</v>
      </c>
      <c r="B8" s="10">
        <v>2.4</v>
      </c>
      <c r="C8" s="45"/>
      <c r="D8" s="10">
        <v>15.2</v>
      </c>
      <c r="E8" s="46"/>
    </row>
    <row r="9" spans="1:5" ht="17" thickBot="1">
      <c r="A9" s="30" t="s">
        <v>77</v>
      </c>
      <c r="B9" s="40" t="s">
        <v>42</v>
      </c>
      <c r="C9" s="3"/>
      <c r="D9" s="40">
        <v>16.100000000000001</v>
      </c>
      <c r="E9" s="49"/>
    </row>
    <row r="11" spans="1:5">
      <c r="A11" s="126" t="s">
        <v>88</v>
      </c>
    </row>
    <row r="13" spans="1:5">
      <c r="B13" s="84"/>
      <c r="C13" s="84"/>
      <c r="D13" s="84"/>
    </row>
  </sheetData>
  <mergeCells count="2">
    <mergeCell ref="B3:C3"/>
    <mergeCell ref="D3:E3"/>
  </mergeCells>
  <hyperlinks>
    <hyperlink ref="A1" location="_ftn1" display="_ftn1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showGridLines="0" workbookViewId="0">
      <selection activeCell="D16" sqref="D16"/>
    </sheetView>
  </sheetViews>
  <sheetFormatPr baseColWidth="10" defaultColWidth="8.83203125" defaultRowHeight="16"/>
  <cols>
    <col min="1" max="1" width="22.5" style="1" customWidth="1"/>
    <col min="2" max="2" width="8.83203125" style="1"/>
    <col min="3" max="3" width="2.33203125" style="1" customWidth="1"/>
    <col min="4" max="16384" width="8.83203125" style="1"/>
  </cols>
  <sheetData>
    <row r="1" spans="1:9">
      <c r="A1" s="123" t="s">
        <v>86</v>
      </c>
    </row>
    <row r="2" spans="1:9" ht="17" thickBot="1"/>
    <row r="3" spans="1:9" ht="17" thickBot="1">
      <c r="A3" s="50"/>
      <c r="B3" s="100">
        <v>2009</v>
      </c>
      <c r="C3" s="100"/>
      <c r="D3" s="101" t="s">
        <v>10</v>
      </c>
    </row>
    <row r="4" spans="1:9">
      <c r="A4" s="5" t="s">
        <v>29</v>
      </c>
      <c r="B4" s="41">
        <v>19.100000000000001</v>
      </c>
      <c r="C4" s="42"/>
      <c r="D4" s="115">
        <v>20.2</v>
      </c>
      <c r="H4" s="83"/>
    </row>
    <row r="5" spans="1:9">
      <c r="A5" s="15" t="s">
        <v>30</v>
      </c>
      <c r="B5" s="44">
        <v>11.5</v>
      </c>
      <c r="C5" s="45"/>
      <c r="D5" s="116">
        <v>13.1</v>
      </c>
    </row>
    <row r="6" spans="1:9" ht="19">
      <c r="A6" s="15" t="s">
        <v>31</v>
      </c>
      <c r="B6" s="54">
        <v>13.7</v>
      </c>
      <c r="C6" s="45"/>
      <c r="D6" s="117">
        <v>15</v>
      </c>
      <c r="F6" s="51"/>
    </row>
    <row r="7" spans="1:9" ht="17" thickBot="1">
      <c r="A7" s="30" t="s">
        <v>32</v>
      </c>
      <c r="B7" s="47">
        <f>SUM(B4:B6)</f>
        <v>44.3</v>
      </c>
      <c r="C7" s="48"/>
      <c r="D7" s="118">
        <f>SUM(D4:D6)</f>
        <v>48.3</v>
      </c>
      <c r="I7" s="3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showGridLines="0" workbookViewId="0">
      <selection activeCell="I13" sqref="I13"/>
    </sheetView>
  </sheetViews>
  <sheetFormatPr baseColWidth="10" defaultColWidth="8.83203125" defaultRowHeight="16"/>
  <cols>
    <col min="1" max="1" width="19.83203125" style="1" customWidth="1"/>
    <col min="2" max="3" width="7.6640625" style="1" customWidth="1"/>
    <col min="4" max="4" width="1.6640625" style="1" customWidth="1"/>
    <col min="5" max="6" width="7.6640625" style="1" customWidth="1"/>
    <col min="7" max="7" width="1.6640625" style="1" customWidth="1"/>
    <col min="8" max="9" width="7.6640625" style="1" customWidth="1"/>
    <col min="10" max="10" width="1.6640625" style="1" customWidth="1"/>
    <col min="11" max="12" width="7.6640625" style="1" customWidth="1"/>
    <col min="13" max="16384" width="8.83203125" style="1"/>
  </cols>
  <sheetData>
    <row r="1" spans="1:13">
      <c r="A1" s="124" t="s">
        <v>89</v>
      </c>
    </row>
    <row r="2" spans="1:13" ht="17" thickBot="1"/>
    <row r="3" spans="1:13">
      <c r="A3" s="5"/>
      <c r="B3" s="190">
        <v>2007</v>
      </c>
      <c r="C3" s="190"/>
      <c r="D3" s="24"/>
      <c r="E3" s="190">
        <v>2008</v>
      </c>
      <c r="F3" s="190"/>
      <c r="G3" s="24"/>
      <c r="H3" s="190">
        <v>2009</v>
      </c>
      <c r="I3" s="190"/>
      <c r="J3" s="24"/>
      <c r="K3" s="190" t="s">
        <v>10</v>
      </c>
      <c r="L3" s="191"/>
    </row>
    <row r="4" spans="1:13" ht="17" thickBot="1">
      <c r="A4" s="30"/>
      <c r="B4" s="26" t="s">
        <v>8</v>
      </c>
      <c r="C4" s="26" t="s">
        <v>9</v>
      </c>
      <c r="D4" s="26"/>
      <c r="E4" s="26" t="s">
        <v>8</v>
      </c>
      <c r="F4" s="26" t="s">
        <v>9</v>
      </c>
      <c r="G4" s="26"/>
      <c r="H4" s="26" t="s">
        <v>8</v>
      </c>
      <c r="I4" s="26" t="s">
        <v>9</v>
      </c>
      <c r="J4" s="26"/>
      <c r="K4" s="26" t="s">
        <v>8</v>
      </c>
      <c r="L4" s="27" t="s">
        <v>9</v>
      </c>
      <c r="M4" s="21"/>
    </row>
    <row r="5" spans="1:13">
      <c r="A5" s="57" t="s">
        <v>33</v>
      </c>
      <c r="B5" s="113">
        <v>45</v>
      </c>
      <c r="C5" s="105">
        <v>47</v>
      </c>
      <c r="D5" s="105"/>
      <c r="E5" s="105">
        <v>44</v>
      </c>
      <c r="F5" s="105">
        <v>44</v>
      </c>
      <c r="G5" s="105"/>
      <c r="H5" s="105">
        <v>42</v>
      </c>
      <c r="I5" s="105">
        <v>42</v>
      </c>
      <c r="J5" s="105"/>
      <c r="K5" s="105">
        <v>42</v>
      </c>
      <c r="L5" s="106">
        <v>43</v>
      </c>
      <c r="M5" s="21"/>
    </row>
    <row r="6" spans="1:13">
      <c r="A6" s="12" t="s">
        <v>34</v>
      </c>
      <c r="B6" s="107">
        <v>32</v>
      </c>
      <c r="C6" s="108">
        <v>33</v>
      </c>
      <c r="D6" s="108"/>
      <c r="E6" s="108">
        <v>31</v>
      </c>
      <c r="F6" s="108">
        <v>33</v>
      </c>
      <c r="G6" s="108"/>
      <c r="H6" s="108">
        <v>29</v>
      </c>
      <c r="I6" s="108">
        <v>33</v>
      </c>
      <c r="J6" s="108"/>
      <c r="K6" s="108">
        <v>29</v>
      </c>
      <c r="L6" s="109">
        <v>31</v>
      </c>
      <c r="M6" s="21"/>
    </row>
    <row r="7" spans="1:13">
      <c r="A7" s="12" t="s">
        <v>35</v>
      </c>
      <c r="B7" s="107">
        <v>19</v>
      </c>
      <c r="C7" s="108">
        <v>17</v>
      </c>
      <c r="D7" s="108"/>
      <c r="E7" s="108">
        <v>18</v>
      </c>
      <c r="F7" s="108">
        <v>18</v>
      </c>
      <c r="G7" s="108"/>
      <c r="H7" s="108">
        <v>21</v>
      </c>
      <c r="I7" s="108">
        <v>20</v>
      </c>
      <c r="J7" s="108"/>
      <c r="K7" s="108">
        <v>21</v>
      </c>
      <c r="L7" s="109">
        <v>21</v>
      </c>
      <c r="M7" s="21"/>
    </row>
    <row r="8" spans="1:13">
      <c r="A8" s="12" t="s">
        <v>36</v>
      </c>
      <c r="B8" s="107">
        <v>1</v>
      </c>
      <c r="C8" s="108">
        <v>1</v>
      </c>
      <c r="D8" s="108"/>
      <c r="E8" s="108">
        <v>4</v>
      </c>
      <c r="F8" s="108">
        <v>3</v>
      </c>
      <c r="G8" s="108"/>
      <c r="H8" s="108">
        <v>5</v>
      </c>
      <c r="I8" s="108">
        <v>3</v>
      </c>
      <c r="J8" s="108"/>
      <c r="K8" s="108">
        <v>5</v>
      </c>
      <c r="L8" s="109">
        <v>3</v>
      </c>
      <c r="M8" s="21"/>
    </row>
    <row r="9" spans="1:13" ht="17" thickBot="1">
      <c r="A9" s="18" t="s">
        <v>27</v>
      </c>
      <c r="B9" s="110">
        <v>3</v>
      </c>
      <c r="C9" s="111">
        <v>2</v>
      </c>
      <c r="D9" s="111"/>
      <c r="E9" s="111">
        <v>3</v>
      </c>
      <c r="F9" s="111">
        <v>2</v>
      </c>
      <c r="G9" s="111"/>
      <c r="H9" s="111">
        <v>3</v>
      </c>
      <c r="I9" s="111">
        <v>2</v>
      </c>
      <c r="J9" s="111"/>
      <c r="K9" s="111">
        <v>3</v>
      </c>
      <c r="L9" s="112">
        <v>2</v>
      </c>
      <c r="M9" s="21"/>
    </row>
    <row r="10" spans="1:13">
      <c r="A10" s="74" t="s">
        <v>73</v>
      </c>
      <c r="B10" s="52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21"/>
    </row>
  </sheetData>
  <mergeCells count="4">
    <mergeCell ref="B3:C3"/>
    <mergeCell ref="E3:F3"/>
    <mergeCell ref="H3:I3"/>
    <mergeCell ref="K3:L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1"/>
  <sheetViews>
    <sheetView showGridLines="0" workbookViewId="0">
      <selection activeCell="O11" sqref="O11"/>
    </sheetView>
  </sheetViews>
  <sheetFormatPr baseColWidth="10" defaultColWidth="8.83203125" defaultRowHeight="16"/>
  <cols>
    <col min="1" max="1" width="20.83203125" style="1" customWidth="1"/>
    <col min="2" max="16384" width="8.83203125" style="1"/>
  </cols>
  <sheetData>
    <row r="1" spans="1:9">
      <c r="A1" s="123" t="s">
        <v>90</v>
      </c>
    </row>
    <row r="2" spans="1:9" ht="17" thickBot="1"/>
    <row r="3" spans="1:9">
      <c r="A3" s="114"/>
      <c r="B3" s="192">
        <v>2007</v>
      </c>
      <c r="C3" s="190"/>
      <c r="D3" s="190">
        <v>2008</v>
      </c>
      <c r="E3" s="190"/>
      <c r="F3" s="190">
        <v>2009</v>
      </c>
      <c r="G3" s="190"/>
      <c r="H3" s="190" t="s">
        <v>10</v>
      </c>
      <c r="I3" s="191"/>
    </row>
    <row r="4" spans="1:9" ht="17" thickBot="1">
      <c r="A4" s="28" t="s">
        <v>7</v>
      </c>
      <c r="B4" s="97" t="s">
        <v>8</v>
      </c>
      <c r="C4" s="26" t="s">
        <v>9</v>
      </c>
      <c r="D4" s="26" t="s">
        <v>8</v>
      </c>
      <c r="E4" s="26" t="s">
        <v>9</v>
      </c>
      <c r="F4" s="26" t="s">
        <v>8</v>
      </c>
      <c r="G4" s="26" t="s">
        <v>9</v>
      </c>
      <c r="H4" s="26" t="s">
        <v>8</v>
      </c>
      <c r="I4" s="27" t="s">
        <v>9</v>
      </c>
    </row>
    <row r="5" spans="1:9">
      <c r="A5" s="5" t="s">
        <v>11</v>
      </c>
      <c r="B5" s="6"/>
      <c r="C5" s="7"/>
      <c r="D5" s="7"/>
      <c r="E5" s="7"/>
      <c r="F5" s="7"/>
      <c r="G5" s="7"/>
      <c r="H5" s="7"/>
      <c r="I5" s="8"/>
    </row>
    <row r="6" spans="1:9">
      <c r="A6" s="9" t="s">
        <v>23</v>
      </c>
      <c r="B6" s="10">
        <v>12</v>
      </c>
      <c r="C6" s="10">
        <v>12.6</v>
      </c>
      <c r="D6" s="10">
        <v>13.7</v>
      </c>
      <c r="E6" s="10">
        <v>15.2</v>
      </c>
      <c r="F6" s="10">
        <v>16.899999999999999</v>
      </c>
      <c r="G6" s="10">
        <v>18.5</v>
      </c>
      <c r="H6" s="10">
        <v>17.3</v>
      </c>
      <c r="I6" s="11">
        <v>18.5</v>
      </c>
    </row>
    <row r="7" spans="1:9">
      <c r="A7" s="9" t="s">
        <v>25</v>
      </c>
      <c r="B7" s="10">
        <v>8.5</v>
      </c>
      <c r="C7" s="10">
        <v>6.6</v>
      </c>
      <c r="D7" s="10">
        <v>8.1</v>
      </c>
      <c r="E7" s="10">
        <v>6.2</v>
      </c>
      <c r="F7" s="10">
        <v>6.4</v>
      </c>
      <c r="G7" s="10">
        <v>4.9000000000000004</v>
      </c>
      <c r="H7" s="10">
        <v>4.9000000000000004</v>
      </c>
      <c r="I7" s="11">
        <v>2.9</v>
      </c>
    </row>
    <row r="8" spans="1:9">
      <c r="A8" s="12" t="s">
        <v>12</v>
      </c>
      <c r="B8" s="13">
        <f>SUM(B6:B7)</f>
        <v>20.5</v>
      </c>
      <c r="C8" s="13">
        <f t="shared" ref="C8:I8" si="0">SUM(C6:C7)</f>
        <v>19.2</v>
      </c>
      <c r="D8" s="13">
        <f t="shared" si="0"/>
        <v>21.799999999999997</v>
      </c>
      <c r="E8" s="13">
        <f t="shared" si="0"/>
        <v>21.4</v>
      </c>
      <c r="F8" s="13">
        <f t="shared" si="0"/>
        <v>23.299999999999997</v>
      </c>
      <c r="G8" s="13">
        <f t="shared" si="0"/>
        <v>23.4</v>
      </c>
      <c r="H8" s="13">
        <f t="shared" si="0"/>
        <v>22.200000000000003</v>
      </c>
      <c r="I8" s="14">
        <f t="shared" si="0"/>
        <v>21.4</v>
      </c>
    </row>
    <row r="9" spans="1:9" ht="3" customHeight="1">
      <c r="A9" s="15"/>
      <c r="B9" s="10"/>
      <c r="C9" s="10"/>
      <c r="D9" s="10"/>
      <c r="E9" s="10"/>
      <c r="F9" s="10"/>
      <c r="G9" s="10"/>
      <c r="H9" s="10"/>
      <c r="I9" s="16"/>
    </row>
    <row r="10" spans="1:9">
      <c r="A10" s="15" t="s">
        <v>13</v>
      </c>
      <c r="B10" s="10"/>
      <c r="C10" s="10"/>
      <c r="D10" s="10"/>
      <c r="E10" s="10"/>
      <c r="F10" s="10"/>
      <c r="G10" s="10"/>
      <c r="H10" s="10"/>
      <c r="I10" s="16"/>
    </row>
    <row r="11" spans="1:9">
      <c r="A11" s="9" t="s">
        <v>21</v>
      </c>
      <c r="B11" s="10">
        <v>24</v>
      </c>
      <c r="C11" s="10">
        <v>31.7</v>
      </c>
      <c r="D11" s="10">
        <v>24.5</v>
      </c>
      <c r="E11" s="10">
        <v>32.6</v>
      </c>
      <c r="F11" s="10">
        <v>22.1</v>
      </c>
      <c r="G11" s="10">
        <v>29.4</v>
      </c>
      <c r="H11" s="10">
        <v>16.100000000000001</v>
      </c>
      <c r="I11" s="11">
        <v>21.3</v>
      </c>
    </row>
    <row r="12" spans="1:9">
      <c r="A12" s="9" t="s">
        <v>22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1.3</v>
      </c>
      <c r="H12" s="10">
        <v>3.7</v>
      </c>
      <c r="I12" s="11">
        <v>4.9000000000000004</v>
      </c>
    </row>
    <row r="13" spans="1:9">
      <c r="A13" s="12" t="s">
        <v>12</v>
      </c>
      <c r="B13" s="13">
        <f>SUM(B11:B12)</f>
        <v>24</v>
      </c>
      <c r="C13" s="13">
        <f t="shared" ref="C13:I13" si="1">SUM(C11:C12)</f>
        <v>31.7</v>
      </c>
      <c r="D13" s="13">
        <f t="shared" si="1"/>
        <v>24.5</v>
      </c>
      <c r="E13" s="13">
        <f t="shared" si="1"/>
        <v>32.6</v>
      </c>
      <c r="F13" s="13">
        <f t="shared" si="1"/>
        <v>23.1</v>
      </c>
      <c r="G13" s="13">
        <f t="shared" si="1"/>
        <v>30.7</v>
      </c>
      <c r="H13" s="13">
        <f t="shared" si="1"/>
        <v>19.8</v>
      </c>
      <c r="I13" s="14">
        <f t="shared" si="1"/>
        <v>26.200000000000003</v>
      </c>
    </row>
    <row r="14" spans="1:9" ht="3.75" customHeight="1">
      <c r="A14" s="15"/>
      <c r="B14" s="10"/>
      <c r="C14" s="10"/>
      <c r="D14" s="10"/>
      <c r="E14" s="10"/>
      <c r="F14" s="10"/>
      <c r="G14" s="10"/>
      <c r="H14" s="10"/>
      <c r="I14" s="11"/>
    </row>
    <row r="15" spans="1:9">
      <c r="A15" s="15" t="s">
        <v>60</v>
      </c>
      <c r="B15" s="10"/>
      <c r="C15" s="10"/>
      <c r="D15" s="10"/>
      <c r="E15" s="10"/>
      <c r="F15" s="10"/>
      <c r="G15" s="10"/>
      <c r="H15" s="10"/>
      <c r="I15" s="11"/>
    </row>
    <row r="16" spans="1:9">
      <c r="A16" s="9" t="s">
        <v>14</v>
      </c>
      <c r="B16" s="10">
        <v>18.100000000000001</v>
      </c>
      <c r="C16" s="10">
        <v>20.5</v>
      </c>
      <c r="D16" s="10">
        <v>18.2</v>
      </c>
      <c r="E16" s="10">
        <v>20</v>
      </c>
      <c r="F16" s="10">
        <v>17.8</v>
      </c>
      <c r="G16" s="10">
        <v>20</v>
      </c>
      <c r="H16" s="10">
        <v>15.2</v>
      </c>
      <c r="I16" s="11">
        <v>15.8</v>
      </c>
    </row>
    <row r="17" spans="1:9">
      <c r="A17" s="9" t="s">
        <v>15</v>
      </c>
      <c r="B17" s="10">
        <v>2.5</v>
      </c>
      <c r="C17" s="10">
        <v>2.7</v>
      </c>
      <c r="D17" s="10">
        <v>1.6</v>
      </c>
      <c r="E17" s="10">
        <v>1.9</v>
      </c>
      <c r="F17" s="10">
        <v>0.7</v>
      </c>
      <c r="G17" s="10">
        <v>1.1000000000000001</v>
      </c>
      <c r="H17" s="10">
        <v>0.2</v>
      </c>
      <c r="I17" s="11">
        <v>0.1</v>
      </c>
    </row>
    <row r="18" spans="1:9">
      <c r="A18" s="9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0.7</v>
      </c>
      <c r="G18" s="10">
        <v>0.9</v>
      </c>
      <c r="H18" s="10">
        <v>4</v>
      </c>
      <c r="I18" s="11">
        <v>5.2</v>
      </c>
    </row>
    <row r="19" spans="1:9">
      <c r="A19" s="12" t="s">
        <v>12</v>
      </c>
      <c r="B19" s="13">
        <f>SUM(B16:B18)</f>
        <v>20.6</v>
      </c>
      <c r="C19" s="13">
        <f t="shared" ref="C19:I19" si="2">SUM(C16:C18)</f>
        <v>23.2</v>
      </c>
      <c r="D19" s="13">
        <f t="shared" si="2"/>
        <v>19.8</v>
      </c>
      <c r="E19" s="13">
        <f t="shared" si="2"/>
        <v>21.9</v>
      </c>
      <c r="F19" s="13">
        <f t="shared" si="2"/>
        <v>19.2</v>
      </c>
      <c r="G19" s="13">
        <f t="shared" si="2"/>
        <v>22</v>
      </c>
      <c r="H19" s="13">
        <f t="shared" si="2"/>
        <v>19.399999999999999</v>
      </c>
      <c r="I19" s="14">
        <f t="shared" si="2"/>
        <v>21.1</v>
      </c>
    </row>
    <row r="20" spans="1:9" ht="3.75" customHeight="1">
      <c r="A20" s="15"/>
      <c r="B20" s="10"/>
      <c r="C20" s="10"/>
      <c r="D20" s="10"/>
      <c r="E20" s="10"/>
      <c r="F20" s="10"/>
      <c r="G20" s="10"/>
      <c r="H20" s="10"/>
      <c r="I20" s="11"/>
    </row>
    <row r="21" spans="1:9">
      <c r="A21" s="15" t="s">
        <v>17</v>
      </c>
      <c r="B21" s="10"/>
      <c r="C21" s="10"/>
      <c r="D21" s="10"/>
      <c r="E21" s="10"/>
      <c r="F21" s="10"/>
      <c r="G21" s="10"/>
      <c r="H21" s="10"/>
      <c r="I21" s="11"/>
    </row>
    <row r="22" spans="1:9">
      <c r="A22" s="9" t="s">
        <v>18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2</v>
      </c>
      <c r="I22" s="11">
        <v>2.6</v>
      </c>
    </row>
    <row r="23" spans="1:9">
      <c r="A23" s="12" t="s">
        <v>12</v>
      </c>
      <c r="B23" s="13">
        <f>SUM(B22)</f>
        <v>0</v>
      </c>
      <c r="C23" s="13">
        <f t="shared" ref="C23" si="3">SUM(C22)</f>
        <v>0</v>
      </c>
      <c r="D23" s="13">
        <f t="shared" ref="D23" si="4">SUM(D22)</f>
        <v>0</v>
      </c>
      <c r="E23" s="13">
        <f t="shared" ref="E23" si="5">SUM(E22)</f>
        <v>0</v>
      </c>
      <c r="F23" s="13">
        <f t="shared" ref="F23" si="6">SUM(F22)</f>
        <v>0</v>
      </c>
      <c r="G23" s="13">
        <f t="shared" ref="G23" si="7">SUM(G22)</f>
        <v>0</v>
      </c>
      <c r="H23" s="13">
        <f t="shared" ref="H23" si="8">SUM(H22)</f>
        <v>2</v>
      </c>
      <c r="I23" s="14">
        <f t="shared" ref="I23" si="9">SUM(I22)</f>
        <v>2.6</v>
      </c>
    </row>
    <row r="24" spans="1:9" ht="3.75" customHeight="1">
      <c r="A24" s="15"/>
      <c r="B24" s="10"/>
      <c r="C24" s="10"/>
      <c r="D24" s="10"/>
      <c r="E24" s="10"/>
      <c r="F24" s="10"/>
      <c r="G24" s="10"/>
      <c r="H24" s="10"/>
      <c r="I24" s="11"/>
    </row>
    <row r="25" spans="1:9">
      <c r="A25" s="15" t="s">
        <v>20</v>
      </c>
      <c r="B25" s="10"/>
      <c r="C25" s="10"/>
      <c r="D25" s="10"/>
      <c r="E25" s="10"/>
      <c r="F25" s="10"/>
      <c r="G25" s="10"/>
      <c r="H25" s="10"/>
      <c r="I25" s="11"/>
    </row>
    <row r="26" spans="1:9">
      <c r="A26" s="9" t="s">
        <v>19</v>
      </c>
      <c r="B26" s="10">
        <v>0</v>
      </c>
      <c r="C26" s="10">
        <v>0</v>
      </c>
      <c r="D26" s="10">
        <v>0</v>
      </c>
      <c r="E26" s="10">
        <v>0</v>
      </c>
      <c r="F26" s="10">
        <v>0.9</v>
      </c>
      <c r="G26" s="10">
        <v>1.1000000000000001</v>
      </c>
      <c r="H26" s="10">
        <v>4.5999999999999996</v>
      </c>
      <c r="I26" s="11">
        <v>5.7</v>
      </c>
    </row>
    <row r="27" spans="1:9">
      <c r="A27" s="12" t="s">
        <v>12</v>
      </c>
      <c r="B27" s="13">
        <f>SUM(B26)</f>
        <v>0</v>
      </c>
      <c r="C27" s="13">
        <f t="shared" ref="C27" si="10">SUM(C26)</f>
        <v>0</v>
      </c>
      <c r="D27" s="13">
        <f t="shared" ref="D27" si="11">SUM(D26)</f>
        <v>0</v>
      </c>
      <c r="E27" s="13">
        <f t="shared" ref="E27" si="12">SUM(E26)</f>
        <v>0</v>
      </c>
      <c r="F27" s="13">
        <f t="shared" ref="F27" si="13">SUM(F26)</f>
        <v>0.9</v>
      </c>
      <c r="G27" s="13">
        <f t="shared" ref="G27" si="14">SUM(G26)</f>
        <v>1.1000000000000001</v>
      </c>
      <c r="H27" s="13">
        <f t="shared" ref="H27" si="15">SUM(H26)</f>
        <v>4.5999999999999996</v>
      </c>
      <c r="I27" s="14">
        <f t="shared" ref="I27" si="16">SUM(I26)</f>
        <v>5.7</v>
      </c>
    </row>
    <row r="28" spans="1:9" ht="4.5" customHeight="1">
      <c r="A28" s="15"/>
      <c r="B28" s="17"/>
      <c r="C28" s="17"/>
      <c r="D28" s="17"/>
      <c r="E28" s="17"/>
      <c r="F28" s="17"/>
      <c r="G28" s="17"/>
      <c r="H28" s="17"/>
      <c r="I28" s="11"/>
    </row>
    <row r="29" spans="1:9" ht="17" thickBot="1">
      <c r="A29" s="18" t="s">
        <v>27</v>
      </c>
      <c r="B29" s="19">
        <f>100-(B27+B23+B19+B13+B8)</f>
        <v>34.900000000000006</v>
      </c>
      <c r="C29" s="19">
        <f t="shared" ref="C29:I29" si="17">100-(C27+C23+C19+C13+C8)</f>
        <v>25.900000000000006</v>
      </c>
      <c r="D29" s="19">
        <f t="shared" si="17"/>
        <v>33.900000000000006</v>
      </c>
      <c r="E29" s="19">
        <f t="shared" si="17"/>
        <v>24.099999999999994</v>
      </c>
      <c r="F29" s="19">
        <f t="shared" si="17"/>
        <v>33.5</v>
      </c>
      <c r="G29" s="19">
        <f t="shared" si="17"/>
        <v>22.800000000000011</v>
      </c>
      <c r="H29" s="19">
        <f t="shared" si="17"/>
        <v>32</v>
      </c>
      <c r="I29" s="20">
        <f t="shared" si="17"/>
        <v>23</v>
      </c>
    </row>
    <row r="30" spans="1:9">
      <c r="B30" s="84"/>
      <c r="C30" s="84"/>
      <c r="D30" s="84"/>
      <c r="E30" s="84"/>
      <c r="F30" s="84"/>
      <c r="G30" s="84"/>
      <c r="H30" s="84"/>
      <c r="I30" s="84"/>
    </row>
    <row r="41" spans="8:9">
      <c r="H41" s="33"/>
      <c r="I41" s="33"/>
    </row>
  </sheetData>
  <mergeCells count="4">
    <mergeCell ref="B3:C3"/>
    <mergeCell ref="D3:E3"/>
    <mergeCell ref="F3:G3"/>
    <mergeCell ref="H3:I3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"/>
  <sheetViews>
    <sheetView showGridLines="0" workbookViewId="0">
      <selection activeCell="E10" sqref="E10"/>
    </sheetView>
  </sheetViews>
  <sheetFormatPr baseColWidth="10" defaultColWidth="8.83203125" defaultRowHeight="16"/>
  <cols>
    <col min="1" max="1" width="20.5" style="1" bestFit="1" customWidth="1"/>
    <col min="2" max="3" width="19" style="1" customWidth="1"/>
    <col min="4" max="16384" width="8.83203125" style="1"/>
  </cols>
  <sheetData>
    <row r="1" spans="1:12" ht="18">
      <c r="A1" s="124" t="s">
        <v>91</v>
      </c>
    </row>
    <row r="2" spans="1:12" ht="17" thickBot="1"/>
    <row r="3" spans="1:12" ht="49" thickBot="1">
      <c r="A3" s="50"/>
      <c r="B3" s="75" t="s">
        <v>26</v>
      </c>
      <c r="C3" s="72" t="s">
        <v>41</v>
      </c>
    </row>
    <row r="4" spans="1:12">
      <c r="A4" s="15" t="s">
        <v>2</v>
      </c>
      <c r="B4" s="34"/>
      <c r="C4" s="29"/>
    </row>
    <row r="5" spans="1:12">
      <c r="A5" s="9" t="s">
        <v>22</v>
      </c>
      <c r="B5" s="35">
        <v>12.5</v>
      </c>
      <c r="C5" s="36">
        <v>10</v>
      </c>
      <c r="K5" s="32"/>
      <c r="L5" s="32"/>
    </row>
    <row r="6" spans="1:12">
      <c r="A6" s="9" t="s">
        <v>21</v>
      </c>
      <c r="B6" s="35">
        <v>11.19</v>
      </c>
      <c r="C6" s="36">
        <v>8.89</v>
      </c>
      <c r="K6" s="33"/>
      <c r="L6" s="33"/>
    </row>
    <row r="7" spans="1:12">
      <c r="A7" s="9" t="s">
        <v>62</v>
      </c>
      <c r="B7" s="35">
        <v>11.8</v>
      </c>
      <c r="C7" s="36">
        <v>9.4499999999999993</v>
      </c>
      <c r="K7" s="33"/>
      <c r="L7" s="33"/>
    </row>
    <row r="8" spans="1:12">
      <c r="A8" s="9" t="s">
        <v>15</v>
      </c>
      <c r="B8" s="35">
        <v>11.2</v>
      </c>
      <c r="C8" s="36">
        <v>8.99</v>
      </c>
      <c r="K8" s="33"/>
      <c r="L8" s="33"/>
    </row>
    <row r="9" spans="1:12">
      <c r="A9" s="9" t="s">
        <v>16</v>
      </c>
      <c r="B9" s="35">
        <v>10.85</v>
      </c>
      <c r="C9" s="36">
        <v>8.65</v>
      </c>
      <c r="K9" s="33"/>
      <c r="L9" s="33"/>
    </row>
    <row r="10" spans="1:12">
      <c r="A10" s="9" t="s">
        <v>19</v>
      </c>
      <c r="B10" s="35">
        <v>10.99</v>
      </c>
      <c r="C10" s="36">
        <v>8.75</v>
      </c>
      <c r="K10" s="33"/>
      <c r="L10" s="33"/>
    </row>
    <row r="11" spans="1:12" ht="6" customHeight="1">
      <c r="A11" s="9"/>
      <c r="B11" s="35"/>
      <c r="C11" s="36"/>
      <c r="K11" s="33"/>
      <c r="L11" s="33"/>
    </row>
    <row r="12" spans="1:12">
      <c r="A12" s="15" t="s">
        <v>3</v>
      </c>
      <c r="B12" s="35"/>
      <c r="C12" s="36"/>
      <c r="K12" s="33"/>
      <c r="L12" s="33"/>
    </row>
    <row r="13" spans="1:12">
      <c r="A13" s="9" t="s">
        <v>23</v>
      </c>
      <c r="B13" s="35">
        <v>9.5</v>
      </c>
      <c r="C13" s="36">
        <v>7.55</v>
      </c>
      <c r="K13" s="33"/>
      <c r="L13" s="33"/>
    </row>
    <row r="14" spans="1:12">
      <c r="A14" s="9" t="s">
        <v>24</v>
      </c>
      <c r="B14" s="35">
        <v>8.89</v>
      </c>
      <c r="C14" s="36">
        <v>7</v>
      </c>
      <c r="K14" s="33"/>
      <c r="L14" s="33"/>
    </row>
    <row r="15" spans="1:12" ht="5.25" customHeight="1">
      <c r="A15" s="15"/>
      <c r="B15" s="35"/>
      <c r="C15" s="36"/>
      <c r="K15" s="33"/>
      <c r="L15" s="33"/>
    </row>
    <row r="16" spans="1:12">
      <c r="A16" s="15" t="s">
        <v>4</v>
      </c>
      <c r="B16" s="35"/>
      <c r="C16" s="36"/>
      <c r="K16" s="33"/>
      <c r="L16" s="33"/>
    </row>
    <row r="17" spans="1:12" ht="17" thickBot="1">
      <c r="A17" s="37" t="s">
        <v>25</v>
      </c>
      <c r="B17" s="38">
        <v>5.75</v>
      </c>
      <c r="C17" s="39">
        <v>4.5999999999999996</v>
      </c>
      <c r="K17" s="33"/>
      <c r="L17" s="33"/>
    </row>
    <row r="18" spans="1:12">
      <c r="A18" s="31"/>
      <c r="B18" s="32"/>
      <c r="C18" s="32"/>
      <c r="K18" s="33"/>
      <c r="L18" s="33"/>
    </row>
    <row r="19" spans="1:12">
      <c r="A19" s="1" t="s">
        <v>63</v>
      </c>
    </row>
    <row r="20" spans="1:12">
      <c r="A20" s="12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3"/>
  <sheetViews>
    <sheetView showGridLines="0" workbookViewId="0">
      <selection activeCell="A13" sqref="A13"/>
    </sheetView>
  </sheetViews>
  <sheetFormatPr baseColWidth="10" defaultColWidth="8.83203125" defaultRowHeight="16"/>
  <cols>
    <col min="1" max="1" width="51" style="1" bestFit="1" customWidth="1"/>
    <col min="2" max="2" width="11.5" style="1" customWidth="1"/>
    <col min="3" max="4" width="18.83203125" style="1" bestFit="1" customWidth="1"/>
    <col min="5" max="7" width="8.83203125" style="1"/>
    <col min="8" max="8" width="13.6640625" style="1" bestFit="1" customWidth="1"/>
    <col min="9" max="10" width="8.83203125" style="1"/>
    <col min="11" max="11" width="12.6640625" style="1" bestFit="1" customWidth="1"/>
    <col min="12" max="16384" width="8.83203125" style="1"/>
  </cols>
  <sheetData>
    <row r="1" spans="1:13">
      <c r="A1" s="1" t="s">
        <v>85</v>
      </c>
    </row>
    <row r="2" spans="1:13" ht="17" thickBot="1"/>
    <row r="3" spans="1:13" ht="33" thickBot="1">
      <c r="A3" s="50"/>
      <c r="B3" s="78"/>
      <c r="C3" s="75" t="s">
        <v>37</v>
      </c>
      <c r="D3" s="72" t="s">
        <v>38</v>
      </c>
    </row>
    <row r="4" spans="1:13">
      <c r="A4" s="5" t="s">
        <v>64</v>
      </c>
      <c r="B4" s="23" t="s">
        <v>5</v>
      </c>
      <c r="C4" s="6">
        <v>1</v>
      </c>
      <c r="D4" s="86">
        <v>3.3</v>
      </c>
      <c r="K4" s="60"/>
      <c r="M4" s="60"/>
    </row>
    <row r="5" spans="1:13">
      <c r="A5" s="15"/>
      <c r="B5" s="34" t="s">
        <v>6</v>
      </c>
      <c r="C5" s="67">
        <v>1.5</v>
      </c>
      <c r="D5" s="11">
        <v>4</v>
      </c>
      <c r="K5" s="60"/>
      <c r="M5" s="60"/>
    </row>
    <row r="6" spans="1:13">
      <c r="A6" s="15" t="s">
        <v>66</v>
      </c>
      <c r="B6" s="34" t="s">
        <v>5</v>
      </c>
      <c r="C6" s="10">
        <f>C4*4</f>
        <v>4</v>
      </c>
      <c r="D6" s="11">
        <f>D4*3</f>
        <v>9.8999999999999986</v>
      </c>
    </row>
    <row r="7" spans="1:13">
      <c r="A7" s="15"/>
      <c r="B7" s="34" t="s">
        <v>6</v>
      </c>
      <c r="C7" s="10">
        <f>(C4+C5)*4</f>
        <v>10</v>
      </c>
      <c r="D7" s="11">
        <f>(D4+D5)*3</f>
        <v>21.9</v>
      </c>
    </row>
    <row r="8" spans="1:13">
      <c r="A8" s="15" t="s">
        <v>97</v>
      </c>
      <c r="B8" s="34" t="s">
        <v>5</v>
      </c>
      <c r="C8" s="64">
        <v>0.61</v>
      </c>
      <c r="D8" s="65">
        <v>1.71</v>
      </c>
      <c r="K8" s="32"/>
      <c r="M8" s="32"/>
    </row>
    <row r="9" spans="1:13">
      <c r="A9" s="15"/>
      <c r="B9" s="34" t="s">
        <v>6</v>
      </c>
      <c r="C9" s="64">
        <v>0.87</v>
      </c>
      <c r="D9" s="65">
        <v>2.4500000000000002</v>
      </c>
      <c r="K9" s="32"/>
      <c r="M9" s="32"/>
    </row>
    <row r="10" spans="1:13">
      <c r="A10" s="15" t="s">
        <v>65</v>
      </c>
      <c r="B10" s="34"/>
      <c r="C10" s="64">
        <v>5</v>
      </c>
      <c r="D10" s="65">
        <v>4.74</v>
      </c>
      <c r="I10" s="33"/>
      <c r="K10" s="32"/>
      <c r="M10" s="32"/>
    </row>
    <row r="11" spans="1:13">
      <c r="A11" s="15" t="s">
        <v>39</v>
      </c>
      <c r="B11" s="34"/>
      <c r="C11" s="64">
        <v>9.09</v>
      </c>
      <c r="D11" s="65">
        <v>7.83</v>
      </c>
      <c r="E11" s="60"/>
      <c r="F11" s="60"/>
      <c r="I11" s="33"/>
    </row>
    <row r="12" spans="1:13">
      <c r="A12" s="15" t="s">
        <v>40</v>
      </c>
      <c r="B12" s="34"/>
      <c r="C12" s="64">
        <v>12.99</v>
      </c>
      <c r="D12" s="65">
        <v>11.19</v>
      </c>
      <c r="E12" s="33"/>
      <c r="F12" s="33"/>
      <c r="I12" s="33"/>
    </row>
    <row r="13" spans="1:13">
      <c r="A13" s="15" t="s">
        <v>67</v>
      </c>
      <c r="B13" s="34"/>
      <c r="C13" s="64">
        <v>2.4300000000000002</v>
      </c>
      <c r="D13" s="65">
        <v>2.2400000000000002</v>
      </c>
      <c r="E13" s="33"/>
      <c r="F13" s="33"/>
      <c r="H13" s="33"/>
      <c r="I13" s="33"/>
    </row>
    <row r="14" spans="1:13">
      <c r="A14" s="15" t="s">
        <v>68</v>
      </c>
      <c r="B14" s="34"/>
      <c r="C14" s="64">
        <v>7.35</v>
      </c>
      <c r="D14" s="65">
        <v>6.22</v>
      </c>
      <c r="E14" s="60"/>
      <c r="F14" s="60"/>
      <c r="I14" s="33"/>
      <c r="K14" s="33"/>
    </row>
    <row r="15" spans="1:13">
      <c r="A15" s="15" t="s">
        <v>69</v>
      </c>
      <c r="B15" s="34"/>
      <c r="C15" s="64">
        <v>10.5</v>
      </c>
      <c r="D15" s="65">
        <v>8.89</v>
      </c>
      <c r="E15" s="33"/>
      <c r="F15" s="33"/>
      <c r="L15" s="33"/>
    </row>
    <row r="16" spans="1:13">
      <c r="A16" s="15"/>
      <c r="B16" s="34"/>
      <c r="C16" s="64"/>
      <c r="D16" s="65"/>
    </row>
    <row r="17" spans="1:13">
      <c r="A17" s="15" t="s">
        <v>45</v>
      </c>
      <c r="B17" s="34" t="s">
        <v>5</v>
      </c>
      <c r="C17" s="79">
        <v>7</v>
      </c>
      <c r="D17" s="80">
        <v>19</v>
      </c>
      <c r="I17" s="33"/>
    </row>
    <row r="18" spans="1:13">
      <c r="A18" s="15"/>
      <c r="B18" s="34" t="s">
        <v>6</v>
      </c>
      <c r="C18" s="79">
        <v>7</v>
      </c>
      <c r="D18" s="80">
        <v>17</v>
      </c>
    </row>
    <row r="19" spans="1:13">
      <c r="A19" s="15" t="s">
        <v>46</v>
      </c>
      <c r="B19" s="34" t="s">
        <v>5</v>
      </c>
      <c r="C19" s="79">
        <v>6</v>
      </c>
      <c r="D19" s="80">
        <v>17</v>
      </c>
    </row>
    <row r="20" spans="1:13">
      <c r="A20" s="15"/>
      <c r="B20" s="34" t="s">
        <v>6</v>
      </c>
      <c r="C20" s="79">
        <v>6</v>
      </c>
      <c r="D20" s="80">
        <v>14</v>
      </c>
    </row>
    <row r="21" spans="1:13">
      <c r="A21" s="15" t="s">
        <v>47</v>
      </c>
      <c r="B21" s="34" t="s">
        <v>5</v>
      </c>
      <c r="C21" s="79">
        <v>2</v>
      </c>
      <c r="D21" s="80">
        <v>6</v>
      </c>
    </row>
    <row r="22" spans="1:13" ht="17" thickBot="1">
      <c r="A22" s="30"/>
      <c r="B22" s="25" t="s">
        <v>6</v>
      </c>
      <c r="C22" s="81">
        <v>3</v>
      </c>
      <c r="D22" s="82">
        <v>8</v>
      </c>
      <c r="J22" s="33"/>
      <c r="M22" s="33"/>
    </row>
    <row r="23" spans="1:13">
      <c r="A23" s="1" t="s">
        <v>70</v>
      </c>
      <c r="C23" s="63"/>
      <c r="D23" s="63"/>
      <c r="M23" s="33"/>
    </row>
    <row r="24" spans="1:13">
      <c r="C24" s="33"/>
      <c r="D24" s="33"/>
      <c r="F24" s="33"/>
      <c r="G24" s="33"/>
    </row>
    <row r="25" spans="1:13">
      <c r="G25" s="33"/>
      <c r="H25" s="33"/>
      <c r="I25" s="76"/>
      <c r="J25" s="76"/>
    </row>
    <row r="26" spans="1:13">
      <c r="G26" s="33"/>
      <c r="H26" s="33"/>
      <c r="I26" s="76"/>
      <c r="J26" s="76"/>
    </row>
    <row r="27" spans="1:13">
      <c r="C27" s="33"/>
      <c r="D27" s="33"/>
      <c r="I27" s="77"/>
      <c r="J27" s="77"/>
    </row>
    <row r="28" spans="1:13">
      <c r="C28" s="85"/>
      <c r="D28" s="85"/>
      <c r="G28" s="33"/>
      <c r="H28" s="33"/>
      <c r="I28" s="76"/>
      <c r="J28" s="76"/>
    </row>
    <row r="29" spans="1:13">
      <c r="C29" s="85"/>
      <c r="D29" s="85"/>
      <c r="G29" s="33"/>
      <c r="H29" s="33"/>
      <c r="I29" s="76"/>
      <c r="J29" s="76"/>
    </row>
    <row r="31" spans="1:13">
      <c r="C31" s="33"/>
      <c r="D31" s="33"/>
    </row>
    <row r="32" spans="1:13">
      <c r="C32" s="33"/>
      <c r="D32" s="33"/>
      <c r="G32" s="102"/>
    </row>
    <row r="34" spans="3:4">
      <c r="C34" s="102"/>
    </row>
    <row r="43" spans="3:4">
      <c r="C43" s="103"/>
      <c r="D43" s="10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7"/>
  <sheetViews>
    <sheetView zoomScale="121" workbookViewId="0">
      <selection sqref="A1:XFD1048576"/>
    </sheetView>
  </sheetViews>
  <sheetFormatPr baseColWidth="10" defaultRowHeight="16"/>
  <cols>
    <col min="1" max="1" width="52.6640625" style="1" bestFit="1" customWidth="1"/>
    <col min="2" max="2" width="12.6640625" style="1" bestFit="1" customWidth="1"/>
    <col min="3" max="3" width="13.1640625" style="1" bestFit="1" customWidth="1"/>
    <col min="4" max="5" width="10.83203125" style="1"/>
    <col min="6" max="6" width="30.83203125" style="1" bestFit="1" customWidth="1"/>
    <col min="7" max="8" width="12.6640625" style="1" bestFit="1" customWidth="1"/>
    <col min="9" max="16384" width="10.83203125" style="1"/>
  </cols>
  <sheetData>
    <row r="1" spans="1:10" s="128" customFormat="1">
      <c r="A1" s="195" t="s">
        <v>98</v>
      </c>
      <c r="B1" s="193" t="s">
        <v>99</v>
      </c>
      <c r="C1" s="194"/>
      <c r="F1" s="180" t="s">
        <v>128</v>
      </c>
      <c r="G1" s="183" t="s">
        <v>5</v>
      </c>
      <c r="H1" s="179" t="s">
        <v>6</v>
      </c>
    </row>
    <row r="2" spans="1:10" s="128" customFormat="1">
      <c r="A2" s="196"/>
      <c r="B2" s="141" t="s">
        <v>100</v>
      </c>
      <c r="C2" s="150" t="s">
        <v>101</v>
      </c>
      <c r="F2" s="181" t="s">
        <v>126</v>
      </c>
      <c r="G2" s="144">
        <v>-14227800</v>
      </c>
      <c r="H2" s="177">
        <v>17056000</v>
      </c>
    </row>
    <row r="3" spans="1:10">
      <c r="A3" s="15" t="s">
        <v>102</v>
      </c>
      <c r="B3" s="142">
        <v>3300000</v>
      </c>
      <c r="C3" s="136">
        <v>4000000</v>
      </c>
      <c r="F3" s="181" t="s">
        <v>127</v>
      </c>
      <c r="G3" s="184">
        <v>3624000</v>
      </c>
      <c r="H3" s="177">
        <v>27741000</v>
      </c>
    </row>
    <row r="4" spans="1:10">
      <c r="A4" s="15" t="s">
        <v>103</v>
      </c>
      <c r="B4" s="142">
        <v>9900000</v>
      </c>
      <c r="C4" s="136">
        <v>21900000</v>
      </c>
      <c r="F4" s="185" t="s">
        <v>32</v>
      </c>
      <c r="G4" s="147">
        <f>SUM(G2:G3)</f>
        <v>-10603800</v>
      </c>
      <c r="H4" s="186">
        <f>SUM(H2:H3)</f>
        <v>44797000</v>
      </c>
    </row>
    <row r="5" spans="1:10">
      <c r="A5" s="15" t="s">
        <v>39</v>
      </c>
      <c r="B5" s="143">
        <v>7.83</v>
      </c>
      <c r="C5" s="137">
        <v>7.83</v>
      </c>
      <c r="F5" s="181"/>
      <c r="G5" s="145"/>
      <c r="H5" s="29"/>
    </row>
    <row r="6" spans="1:10" ht="17" thickBot="1">
      <c r="A6" s="15" t="s">
        <v>104</v>
      </c>
      <c r="B6" s="143">
        <v>6.22</v>
      </c>
      <c r="C6" s="137">
        <v>6.22</v>
      </c>
      <c r="F6" s="182" t="s">
        <v>129</v>
      </c>
      <c r="G6" s="176">
        <f>G4+H4</f>
        <v>34193200</v>
      </c>
      <c r="H6" s="178"/>
    </row>
    <row r="7" spans="1:10">
      <c r="A7" s="15" t="s">
        <v>105</v>
      </c>
      <c r="B7" s="144">
        <f>B3*B5</f>
        <v>25839000</v>
      </c>
      <c r="C7" s="138">
        <f>C3*C5</f>
        <v>31320000</v>
      </c>
    </row>
    <row r="8" spans="1:10">
      <c r="A8" s="15" t="s">
        <v>106</v>
      </c>
      <c r="B8" s="144">
        <f>B4*B6</f>
        <v>61578000</v>
      </c>
      <c r="C8" s="138">
        <f>C4*C6</f>
        <v>136218000</v>
      </c>
    </row>
    <row r="9" spans="1:10" s="128" customFormat="1">
      <c r="A9" s="151" t="s">
        <v>125</v>
      </c>
      <c r="B9" s="147">
        <f>SUM(B7:B8)</f>
        <v>87417000</v>
      </c>
      <c r="C9" s="152">
        <f>SUM(C7:C8)</f>
        <v>167538000</v>
      </c>
      <c r="D9" s="135"/>
      <c r="E9" s="135"/>
      <c r="F9" s="135"/>
      <c r="G9" s="135"/>
      <c r="H9" s="135"/>
      <c r="I9" s="135"/>
      <c r="J9" s="129"/>
    </row>
    <row r="10" spans="1:10">
      <c r="A10" s="139" t="s">
        <v>107</v>
      </c>
      <c r="B10" s="143">
        <v>4.74</v>
      </c>
      <c r="C10" s="137">
        <v>4.74</v>
      </c>
      <c r="D10" s="134"/>
      <c r="E10" s="134"/>
      <c r="F10" s="131"/>
      <c r="G10" s="134"/>
      <c r="H10" s="134"/>
      <c r="I10" s="134"/>
      <c r="J10" s="134"/>
    </row>
    <row r="11" spans="1:10">
      <c r="A11" s="139" t="s">
        <v>117</v>
      </c>
      <c r="B11" s="143">
        <v>2.2400000000000002</v>
      </c>
      <c r="C11" s="137">
        <v>2.2400000000000002</v>
      </c>
      <c r="D11" s="134"/>
      <c r="E11" s="134"/>
      <c r="F11" s="131"/>
      <c r="G11" s="134"/>
      <c r="H11" s="134"/>
      <c r="I11" s="134"/>
      <c r="J11" s="134"/>
    </row>
    <row r="12" spans="1:10">
      <c r="A12" s="139" t="s">
        <v>108</v>
      </c>
      <c r="B12" s="144">
        <f>B10*B3</f>
        <v>15642000</v>
      </c>
      <c r="C12" s="138">
        <f>C10*C3</f>
        <v>18960000</v>
      </c>
      <c r="D12" s="134"/>
      <c r="E12" s="134"/>
      <c r="F12" s="134"/>
      <c r="G12" s="131"/>
      <c r="H12" s="134"/>
      <c r="I12" s="134"/>
      <c r="J12" s="134"/>
    </row>
    <row r="13" spans="1:10">
      <c r="A13" s="139" t="s">
        <v>109</v>
      </c>
      <c r="B13" s="144">
        <f>B4*B11</f>
        <v>22176000.000000004</v>
      </c>
      <c r="C13" s="138">
        <f>C4*C11</f>
        <v>49056000.000000007</v>
      </c>
      <c r="D13" s="134"/>
      <c r="E13" s="134"/>
      <c r="F13" s="131"/>
      <c r="G13" s="134"/>
      <c r="H13" s="134"/>
      <c r="I13" s="134"/>
      <c r="J13" s="134"/>
    </row>
    <row r="14" spans="1:10">
      <c r="A14" s="139" t="s">
        <v>110</v>
      </c>
      <c r="B14" s="144">
        <v>1710000</v>
      </c>
      <c r="C14" s="138">
        <v>2450000</v>
      </c>
      <c r="D14" s="134"/>
      <c r="E14" s="134"/>
      <c r="F14" s="134"/>
      <c r="G14" s="134"/>
      <c r="H14" s="134"/>
      <c r="I14" s="131"/>
      <c r="J14" s="134"/>
    </row>
    <row r="15" spans="1:10">
      <c r="A15" s="139" t="s">
        <v>118</v>
      </c>
      <c r="B15" s="144">
        <v>19000000</v>
      </c>
      <c r="C15" s="138">
        <v>17000000</v>
      </c>
      <c r="D15" s="134"/>
      <c r="E15" s="134"/>
      <c r="F15" s="134"/>
      <c r="G15" s="132"/>
      <c r="H15" s="134"/>
      <c r="I15" s="134"/>
      <c r="J15" s="134"/>
    </row>
    <row r="16" spans="1:10">
      <c r="A16" s="139" t="s">
        <v>119</v>
      </c>
      <c r="B16" s="144">
        <v>17000000</v>
      </c>
      <c r="C16" s="138">
        <v>14000000</v>
      </c>
      <c r="D16" s="134"/>
      <c r="E16" s="134"/>
      <c r="F16" s="134"/>
      <c r="G16" s="132"/>
      <c r="H16" s="134"/>
      <c r="I16" s="134"/>
      <c r="J16" s="134"/>
    </row>
    <row r="17" spans="1:10">
      <c r="A17" s="139" t="s">
        <v>120</v>
      </c>
      <c r="B17" s="144">
        <v>6000000</v>
      </c>
      <c r="C17" s="138">
        <v>8000000</v>
      </c>
      <c r="D17" s="134"/>
      <c r="E17" s="134"/>
      <c r="F17" s="134"/>
      <c r="G17" s="132"/>
      <c r="H17" s="134"/>
      <c r="I17" s="134"/>
      <c r="J17" s="134"/>
    </row>
    <row r="18" spans="1:10" s="128" customFormat="1">
      <c r="A18" s="151" t="s">
        <v>111</v>
      </c>
      <c r="B18" s="147">
        <f>SUM(B12:B17)</f>
        <v>81528000</v>
      </c>
      <c r="C18" s="152">
        <f>SUM(C12:C17)</f>
        <v>109466000</v>
      </c>
      <c r="D18" s="135"/>
      <c r="E18" s="135"/>
      <c r="F18" s="135"/>
      <c r="G18" s="135"/>
      <c r="H18" s="135"/>
      <c r="I18" s="135"/>
      <c r="J18" s="129"/>
    </row>
    <row r="19" spans="1:10" s="128" customFormat="1">
      <c r="A19" s="153" t="s">
        <v>112</v>
      </c>
      <c r="B19" s="148">
        <f>B9-B18</f>
        <v>5889000</v>
      </c>
      <c r="C19" s="154">
        <f>C9-C18</f>
        <v>58072000</v>
      </c>
      <c r="D19" s="135"/>
      <c r="E19" s="135"/>
      <c r="F19" s="135"/>
      <c r="G19" s="135"/>
      <c r="H19" s="135"/>
      <c r="I19" s="129"/>
      <c r="J19" s="135"/>
    </row>
    <row r="20" spans="1:10" s="128" customFormat="1">
      <c r="A20" s="155" t="s">
        <v>121</v>
      </c>
      <c r="B20" s="149">
        <f>(B19/B9)</f>
        <v>6.736675932598922E-2</v>
      </c>
      <c r="C20" s="156">
        <f>(C19/C9)</f>
        <v>0.34661987131277683</v>
      </c>
      <c r="D20" s="135"/>
      <c r="E20" s="135"/>
      <c r="F20" s="135"/>
      <c r="G20" s="135"/>
      <c r="H20" s="135"/>
      <c r="I20" s="133"/>
      <c r="J20" s="135"/>
    </row>
    <row r="21" spans="1:10">
      <c r="A21" s="139" t="s">
        <v>122</v>
      </c>
      <c r="B21" s="146">
        <v>0.6</v>
      </c>
      <c r="C21" s="140">
        <v>0.6</v>
      </c>
      <c r="D21" s="134"/>
      <c r="E21" s="134"/>
      <c r="F21" s="134"/>
      <c r="G21" s="134"/>
      <c r="H21" s="134"/>
      <c r="I21" s="133"/>
      <c r="J21" s="134"/>
    </row>
    <row r="22" spans="1:10">
      <c r="A22" s="139" t="s">
        <v>123</v>
      </c>
      <c r="B22" s="174">
        <v>1.76</v>
      </c>
      <c r="C22" s="175">
        <v>1.76</v>
      </c>
      <c r="D22" s="134"/>
      <c r="E22" s="134"/>
      <c r="F22" s="134"/>
      <c r="G22" s="134"/>
      <c r="H22" s="134"/>
      <c r="I22" s="133"/>
      <c r="J22" s="134"/>
    </row>
    <row r="23" spans="1:10">
      <c r="A23" s="139" t="s">
        <v>124</v>
      </c>
      <c r="B23" s="174">
        <v>2.8</v>
      </c>
      <c r="C23" s="175">
        <v>2.8</v>
      </c>
      <c r="D23" s="134"/>
      <c r="E23" s="134"/>
      <c r="F23" s="134"/>
      <c r="G23" s="134"/>
      <c r="H23" s="134"/>
      <c r="I23" s="133"/>
      <c r="J23" s="134"/>
    </row>
    <row r="24" spans="1:10">
      <c r="A24" s="139" t="s">
        <v>113</v>
      </c>
      <c r="B24" s="144">
        <f>B3*B21*B22</f>
        <v>3484800</v>
      </c>
      <c r="C24" s="144">
        <f>C3*C21*C22</f>
        <v>4224000</v>
      </c>
      <c r="D24" s="134"/>
      <c r="E24" s="134"/>
      <c r="F24" s="130"/>
      <c r="G24" s="134"/>
      <c r="H24" s="134"/>
      <c r="I24" s="134"/>
      <c r="J24" s="134"/>
    </row>
    <row r="25" spans="1:10">
      <c r="A25" s="139" t="s">
        <v>114</v>
      </c>
      <c r="B25" s="144">
        <f>B4*B21*B23</f>
        <v>16631999.999999998</v>
      </c>
      <c r="C25" s="144">
        <f>C4*C21*C23</f>
        <v>36792000</v>
      </c>
      <c r="D25" s="134"/>
      <c r="E25" s="134"/>
      <c r="F25" s="130"/>
      <c r="G25" s="134"/>
      <c r="H25" s="134"/>
      <c r="I25" s="134"/>
      <c r="J25" s="134"/>
    </row>
    <row r="26" spans="1:10">
      <c r="A26" s="151" t="s">
        <v>115</v>
      </c>
      <c r="B26" s="147">
        <f>SUM(B24:B25)</f>
        <v>20116800</v>
      </c>
      <c r="C26" s="152">
        <f>SUM(C24:C25)</f>
        <v>41016000</v>
      </c>
      <c r="D26" s="134"/>
      <c r="E26" s="134"/>
      <c r="F26" s="129"/>
      <c r="G26" s="134"/>
      <c r="H26" s="134"/>
      <c r="I26" s="134"/>
      <c r="J26" s="134"/>
    </row>
    <row r="27" spans="1:10" ht="17" thickBot="1">
      <c r="A27" s="18" t="s">
        <v>116</v>
      </c>
      <c r="B27" s="176">
        <f>B19-B26</f>
        <v>-14227800</v>
      </c>
      <c r="C27" s="176">
        <f>C19-C26</f>
        <v>17056000</v>
      </c>
      <c r="D27" s="134"/>
      <c r="E27" s="134"/>
      <c r="F27" s="134"/>
      <c r="G27" s="134"/>
      <c r="H27" s="134"/>
      <c r="I27" s="134"/>
      <c r="J27" s="134"/>
    </row>
  </sheetData>
  <mergeCells count="2">
    <mergeCell ref="B1:C1"/>
    <mergeCell ref="A1:A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7"/>
  <sheetViews>
    <sheetView tabSelected="1" zoomScale="121" workbookViewId="0">
      <selection sqref="A1:XFD1048576"/>
    </sheetView>
  </sheetViews>
  <sheetFormatPr baseColWidth="10" defaultRowHeight="16"/>
  <cols>
    <col min="1" max="1" width="52.6640625" style="1" bestFit="1" customWidth="1"/>
    <col min="2" max="2" width="12" style="1" bestFit="1" customWidth="1"/>
    <col min="3" max="3" width="12.33203125" style="1" bestFit="1" customWidth="1"/>
    <col min="4" max="16384" width="10.83203125" style="1"/>
  </cols>
  <sheetData>
    <row r="1" spans="1:10" s="128" customFormat="1">
      <c r="A1" s="195" t="s">
        <v>98</v>
      </c>
      <c r="B1" s="193" t="s">
        <v>130</v>
      </c>
      <c r="C1" s="194"/>
    </row>
    <row r="2" spans="1:10" s="128" customFormat="1">
      <c r="A2" s="196"/>
      <c r="B2" s="141" t="s">
        <v>100</v>
      </c>
      <c r="C2" s="165" t="s">
        <v>101</v>
      </c>
    </row>
    <row r="3" spans="1:10">
      <c r="A3" s="15" t="s">
        <v>102</v>
      </c>
      <c r="B3" s="157">
        <v>1000000</v>
      </c>
      <c r="C3" s="166">
        <v>1500000</v>
      </c>
    </row>
    <row r="4" spans="1:10">
      <c r="A4" s="15" t="s">
        <v>103</v>
      </c>
      <c r="B4" s="158">
        <v>4000000</v>
      </c>
      <c r="C4" s="167">
        <v>10000000</v>
      </c>
    </row>
    <row r="5" spans="1:10">
      <c r="A5" s="15" t="s">
        <v>39</v>
      </c>
      <c r="B5" s="159">
        <v>9.09</v>
      </c>
      <c r="C5" s="168">
        <v>9.09</v>
      </c>
    </row>
    <row r="6" spans="1:10">
      <c r="A6" s="15" t="s">
        <v>104</v>
      </c>
      <c r="B6" s="159">
        <v>7.35</v>
      </c>
      <c r="C6" s="168">
        <v>7.35</v>
      </c>
    </row>
    <row r="7" spans="1:10">
      <c r="A7" s="15" t="s">
        <v>105</v>
      </c>
      <c r="B7" s="160">
        <f>B3*B5</f>
        <v>9090000</v>
      </c>
      <c r="C7" s="169">
        <f>C3*C5</f>
        <v>13635000</v>
      </c>
    </row>
    <row r="8" spans="1:10">
      <c r="A8" s="15" t="s">
        <v>106</v>
      </c>
      <c r="B8" s="160">
        <f>B4*B6</f>
        <v>29400000</v>
      </c>
      <c r="C8" s="169">
        <f>C4*C6</f>
        <v>73500000</v>
      </c>
    </row>
    <row r="9" spans="1:10" s="128" customFormat="1">
      <c r="A9" s="151" t="s">
        <v>125</v>
      </c>
      <c r="B9" s="162">
        <f>SUM(B7:B8)</f>
        <v>38490000</v>
      </c>
      <c r="C9" s="170">
        <f>SUM(C7:C8)</f>
        <v>87135000</v>
      </c>
      <c r="D9" s="135"/>
      <c r="E9" s="135"/>
      <c r="F9" s="135"/>
      <c r="G9" s="135"/>
      <c r="H9" s="135"/>
      <c r="I9" s="135"/>
      <c r="J9" s="129"/>
    </row>
    <row r="10" spans="1:10">
      <c r="A10" s="139" t="s">
        <v>107</v>
      </c>
      <c r="B10" s="159">
        <v>5</v>
      </c>
      <c r="C10" s="168">
        <v>5</v>
      </c>
      <c r="D10" s="134"/>
      <c r="E10" s="134"/>
      <c r="F10" s="131"/>
      <c r="G10" s="134"/>
      <c r="H10" s="134"/>
      <c r="I10" s="134"/>
      <c r="J10" s="134"/>
    </row>
    <row r="11" spans="1:10">
      <c r="A11" s="139" t="s">
        <v>117</v>
      </c>
      <c r="B11" s="159">
        <v>2.4300000000000002</v>
      </c>
      <c r="C11" s="168">
        <v>2.4300000000000002</v>
      </c>
      <c r="D11" s="134"/>
      <c r="E11" s="134"/>
      <c r="F11" s="131"/>
      <c r="G11" s="134"/>
      <c r="H11" s="134"/>
      <c r="I11" s="134"/>
      <c r="J11" s="134"/>
    </row>
    <row r="12" spans="1:10">
      <c r="A12" s="139" t="s">
        <v>108</v>
      </c>
      <c r="B12" s="160">
        <f>B10*B3</f>
        <v>5000000</v>
      </c>
      <c r="C12" s="169">
        <f>C10*C3</f>
        <v>7500000</v>
      </c>
      <c r="D12" s="134"/>
      <c r="E12" s="134"/>
      <c r="F12" s="134"/>
      <c r="G12" s="131"/>
      <c r="H12" s="134"/>
      <c r="I12" s="134"/>
      <c r="J12" s="134"/>
    </row>
    <row r="13" spans="1:10">
      <c r="A13" s="139" t="s">
        <v>109</v>
      </c>
      <c r="B13" s="160">
        <f>B4*B11</f>
        <v>9720000</v>
      </c>
      <c r="C13" s="169">
        <f>C4*C11</f>
        <v>24300000</v>
      </c>
      <c r="D13" s="134"/>
      <c r="E13" s="134"/>
      <c r="F13" s="131"/>
      <c r="G13" s="134"/>
      <c r="H13" s="134"/>
      <c r="I13" s="134"/>
      <c r="J13" s="134"/>
    </row>
    <row r="14" spans="1:10">
      <c r="A14" s="139" t="s">
        <v>110</v>
      </c>
      <c r="B14" s="160">
        <v>610000</v>
      </c>
      <c r="C14" s="169">
        <v>870000</v>
      </c>
      <c r="D14" s="134"/>
      <c r="E14" s="134"/>
      <c r="F14" s="134"/>
      <c r="G14" s="134"/>
      <c r="H14" s="134"/>
      <c r="I14" s="131"/>
      <c r="J14" s="134"/>
    </row>
    <row r="15" spans="1:10">
      <c r="A15" s="139" t="s">
        <v>118</v>
      </c>
      <c r="B15" s="160">
        <v>7000000</v>
      </c>
      <c r="C15" s="169">
        <v>7000000</v>
      </c>
      <c r="D15" s="134"/>
      <c r="E15" s="134"/>
      <c r="F15" s="134"/>
      <c r="G15" s="132"/>
      <c r="H15" s="134"/>
      <c r="I15" s="134"/>
      <c r="J15" s="134"/>
    </row>
    <row r="16" spans="1:10">
      <c r="A16" s="139" t="s">
        <v>119</v>
      </c>
      <c r="B16" s="160">
        <v>6000000</v>
      </c>
      <c r="C16" s="169">
        <v>6000000</v>
      </c>
      <c r="D16" s="134"/>
      <c r="E16" s="134"/>
      <c r="F16" s="134"/>
      <c r="G16" s="132"/>
      <c r="H16" s="134"/>
      <c r="I16" s="134"/>
      <c r="J16" s="134"/>
    </row>
    <row r="17" spans="1:10">
      <c r="A17" s="139" t="s">
        <v>120</v>
      </c>
      <c r="B17" s="160">
        <v>2000000</v>
      </c>
      <c r="C17" s="169">
        <v>3000000</v>
      </c>
      <c r="D17" s="134"/>
      <c r="E17" s="134"/>
      <c r="F17" s="134"/>
      <c r="G17" s="132"/>
      <c r="H17" s="134"/>
      <c r="I17" s="134"/>
      <c r="J17" s="134"/>
    </row>
    <row r="18" spans="1:10" s="128" customFormat="1">
      <c r="A18" s="151" t="s">
        <v>111</v>
      </c>
      <c r="B18" s="162">
        <f>SUM(B12:B17)</f>
        <v>30330000</v>
      </c>
      <c r="C18" s="170">
        <f>SUM(C12:C17)</f>
        <v>48670000</v>
      </c>
      <c r="D18" s="135"/>
      <c r="E18" s="135"/>
      <c r="F18" s="135"/>
      <c r="G18" s="135"/>
      <c r="H18" s="135"/>
      <c r="I18" s="135"/>
      <c r="J18" s="129"/>
    </row>
    <row r="19" spans="1:10" s="128" customFormat="1">
      <c r="A19" s="153" t="s">
        <v>112</v>
      </c>
      <c r="B19" s="163">
        <f>B9-B18</f>
        <v>8160000</v>
      </c>
      <c r="C19" s="171">
        <f>C9-C18</f>
        <v>38465000</v>
      </c>
      <c r="D19" s="135"/>
      <c r="E19" s="135"/>
      <c r="F19" s="135"/>
      <c r="G19" s="135"/>
      <c r="H19" s="135"/>
      <c r="I19" s="129"/>
      <c r="J19" s="135"/>
    </row>
    <row r="20" spans="1:10" s="128" customFormat="1">
      <c r="A20" s="155" t="s">
        <v>121</v>
      </c>
      <c r="B20" s="164">
        <f>(B19/B9)</f>
        <v>0.21200311769290725</v>
      </c>
      <c r="C20" s="172">
        <f>(C19/C9)</f>
        <v>0.44144144144144143</v>
      </c>
      <c r="D20" s="135"/>
      <c r="E20" s="135"/>
      <c r="F20" s="135"/>
      <c r="G20" s="135"/>
      <c r="H20" s="135"/>
      <c r="I20" s="133"/>
      <c r="J20" s="135"/>
    </row>
    <row r="21" spans="1:10">
      <c r="A21" s="139" t="s">
        <v>122</v>
      </c>
      <c r="B21" s="161">
        <v>0.35</v>
      </c>
      <c r="C21" s="173">
        <v>0.35</v>
      </c>
      <c r="D21" s="134"/>
      <c r="E21" s="134"/>
      <c r="F21" s="134"/>
      <c r="G21" s="134"/>
      <c r="H21" s="134"/>
      <c r="I21" s="133"/>
      <c r="J21" s="134"/>
    </row>
    <row r="22" spans="1:10">
      <c r="A22" s="139" t="s">
        <v>123</v>
      </c>
      <c r="B22" s="174">
        <v>1.76</v>
      </c>
      <c r="C22" s="175">
        <v>1.76</v>
      </c>
      <c r="D22" s="134"/>
      <c r="E22" s="134"/>
      <c r="F22" s="130"/>
      <c r="G22" s="134"/>
      <c r="H22" s="134"/>
      <c r="I22" s="134"/>
      <c r="J22" s="134"/>
    </row>
    <row r="23" spans="1:10">
      <c r="A23" s="139" t="s">
        <v>124</v>
      </c>
      <c r="B23" s="174">
        <v>2.8</v>
      </c>
      <c r="C23" s="175">
        <v>2.8</v>
      </c>
      <c r="D23" s="134"/>
      <c r="E23" s="134"/>
      <c r="F23" s="130"/>
      <c r="G23" s="134"/>
      <c r="H23" s="134"/>
      <c r="I23" s="134"/>
      <c r="J23" s="134"/>
    </row>
    <row r="24" spans="1:10">
      <c r="A24" s="139" t="s">
        <v>113</v>
      </c>
      <c r="B24" s="144">
        <f>B3*B21*B22</f>
        <v>616000</v>
      </c>
      <c r="C24" s="144">
        <f>C3*C21*C22</f>
        <v>924000</v>
      </c>
      <c r="D24" s="134"/>
      <c r="E24" s="134"/>
      <c r="F24" s="129"/>
      <c r="G24" s="134"/>
      <c r="H24" s="134"/>
      <c r="I24" s="134"/>
      <c r="J24" s="134"/>
    </row>
    <row r="25" spans="1:10">
      <c r="A25" s="139" t="s">
        <v>114</v>
      </c>
      <c r="B25" s="144">
        <f>B4*B21*B23</f>
        <v>3919999.9999999995</v>
      </c>
      <c r="C25" s="144">
        <f>C4*C21*C23</f>
        <v>9800000</v>
      </c>
      <c r="D25" s="134"/>
      <c r="E25" s="134"/>
      <c r="F25" s="134"/>
      <c r="G25" s="134"/>
      <c r="H25" s="134"/>
      <c r="I25" s="134"/>
      <c r="J25" s="134"/>
    </row>
    <row r="26" spans="1:10">
      <c r="A26" s="151" t="s">
        <v>115</v>
      </c>
      <c r="B26" s="147">
        <f>SUM(B24:B25)</f>
        <v>4536000</v>
      </c>
      <c r="C26" s="147">
        <f>SUM(C24:C25)</f>
        <v>10724000</v>
      </c>
      <c r="D26" s="134"/>
      <c r="E26" s="134"/>
      <c r="F26" s="134"/>
      <c r="G26" s="134"/>
      <c r="H26" s="134"/>
      <c r="I26" s="134"/>
      <c r="J26" s="134"/>
    </row>
    <row r="27" spans="1:10" ht="17" thickBot="1">
      <c r="A27" s="18" t="s">
        <v>116</v>
      </c>
      <c r="B27" s="176">
        <f>B19-B26</f>
        <v>3624000</v>
      </c>
      <c r="C27" s="176">
        <f>C19-C26</f>
        <v>27741000</v>
      </c>
    </row>
  </sheetData>
  <mergeCells count="2">
    <mergeCell ref="B1:C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Table A</vt:lpstr>
      <vt:lpstr>Table B</vt:lpstr>
      <vt:lpstr>Exhibit 1 </vt:lpstr>
      <vt:lpstr>Exhibit 2</vt:lpstr>
      <vt:lpstr>Exhibit 3</vt:lpstr>
      <vt:lpstr>Exhibit 4</vt:lpstr>
      <vt:lpstr>Exhibit 5</vt:lpstr>
      <vt:lpstr>Exhibit 6</vt:lpstr>
      <vt:lpstr>Exhibit 7</vt:lpstr>
      <vt:lpstr>Mainstream Strategy</vt:lpstr>
      <vt:lpstr>Niche Strategy</vt:lpstr>
      <vt:lpstr>'Exhibit 2'!_ftn1</vt:lpstr>
      <vt:lpstr>'Exhibit 2'!_ftnref1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HeatherBeckham</dc:creator>
  <cp:lastModifiedBy>architjajoo</cp:lastModifiedBy>
  <dcterms:created xsi:type="dcterms:W3CDTF">2010-08-27T20:52:17Z</dcterms:created>
  <dcterms:modified xsi:type="dcterms:W3CDTF">2018-06-28T22:56:03Z</dcterms:modified>
</cp:coreProperties>
</file>