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brattinga/GITREPO/vocoder/"/>
    </mc:Choice>
  </mc:AlternateContent>
  <xr:revisionPtr revIDLastSave="0" documentId="13_ncr:1_{B527A387-2CDE-D646-A277-F14C801D805E}" xr6:coauthVersionLast="46" xr6:coauthVersionMax="46" xr10:uidLastSave="{00000000-0000-0000-0000-000000000000}"/>
  <bookViews>
    <workbookView xWindow="380" yWindow="460" windowWidth="28040" windowHeight="16560" activeTab="1" xr2:uid="{9AF15C12-F13F-DD40-AB91-250BCFB6CE6C}"/>
  </bookViews>
  <sheets>
    <sheet name="Bands" sheetId="1" r:id="rId1"/>
    <sheet name="Values" sheetId="3" r:id="rId2"/>
    <sheet name="Posi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B1" i="3"/>
  <c r="C85" i="1"/>
  <c r="D85" i="1" s="1"/>
  <c r="C84" i="1"/>
  <c r="D84" i="1" s="1"/>
  <c r="C83" i="1"/>
  <c r="E83" i="1" s="1"/>
  <c r="H83" i="1" s="1"/>
  <c r="C82" i="1"/>
  <c r="D82" i="1" s="1"/>
  <c r="C81" i="1"/>
  <c r="E81" i="1" s="1"/>
  <c r="H81" i="1" s="1"/>
  <c r="C80" i="1"/>
  <c r="D80" i="1" s="1"/>
  <c r="C79" i="1"/>
  <c r="E79" i="1" s="1"/>
  <c r="H79" i="1" s="1"/>
  <c r="C78" i="1"/>
  <c r="D78" i="1" s="1"/>
  <c r="C77" i="1"/>
  <c r="E77" i="1" s="1"/>
  <c r="H77" i="1" s="1"/>
  <c r="C76" i="1"/>
  <c r="D76" i="1" s="1"/>
  <c r="C75" i="1"/>
  <c r="E75" i="1" s="1"/>
  <c r="H75" i="1" s="1"/>
  <c r="C74" i="1"/>
  <c r="D74" i="1" s="1"/>
  <c r="C73" i="1"/>
  <c r="E73" i="1" s="1"/>
  <c r="H73" i="1" s="1"/>
  <c r="C72" i="1"/>
  <c r="D72" i="1" s="1"/>
  <c r="C71" i="1"/>
  <c r="E71" i="1" s="1"/>
  <c r="H71" i="1" s="1"/>
  <c r="C70" i="1"/>
  <c r="D70" i="1" s="1"/>
  <c r="C69" i="1"/>
  <c r="E69" i="1" s="1"/>
  <c r="H69" i="1" s="1"/>
  <c r="C66" i="1"/>
  <c r="D66" i="1" s="1"/>
  <c r="C65" i="1"/>
  <c r="E65" i="1" s="1"/>
  <c r="H65" i="1" s="1"/>
  <c r="C64" i="1"/>
  <c r="E64" i="1" s="1"/>
  <c r="H64" i="1" s="1"/>
  <c r="C63" i="1"/>
  <c r="E63" i="1" s="1"/>
  <c r="H63" i="1" s="1"/>
  <c r="C62" i="1"/>
  <c r="D62" i="1" s="1"/>
  <c r="C61" i="1"/>
  <c r="E61" i="1" s="1"/>
  <c r="H61" i="1" s="1"/>
  <c r="C60" i="1"/>
  <c r="E60" i="1" s="1"/>
  <c r="H60" i="1" s="1"/>
  <c r="C59" i="1"/>
  <c r="D59" i="1" s="1"/>
  <c r="C58" i="1"/>
  <c r="E58" i="1" s="1"/>
  <c r="H58" i="1" s="1"/>
  <c r="C57" i="1"/>
  <c r="D57" i="1" s="1"/>
  <c r="C56" i="1"/>
  <c r="E56" i="1" s="1"/>
  <c r="H56" i="1" s="1"/>
  <c r="C55" i="1"/>
  <c r="D55" i="1" s="1"/>
  <c r="C54" i="1"/>
  <c r="E54" i="1" s="1"/>
  <c r="H54" i="1" s="1"/>
  <c r="C53" i="1"/>
  <c r="D53" i="1" s="1"/>
  <c r="C52" i="1"/>
  <c r="E52" i="1" s="1"/>
  <c r="H52" i="1" s="1"/>
  <c r="C51" i="1"/>
  <c r="D51" i="1" s="1"/>
  <c r="C50" i="1"/>
  <c r="E50" i="1" s="1"/>
  <c r="H50" i="1" s="1"/>
  <c r="C49" i="1"/>
  <c r="D49" i="1" s="1"/>
  <c r="C48" i="1"/>
  <c r="E48" i="1" s="1"/>
  <c r="H48" i="1" s="1"/>
  <c r="C47" i="1"/>
  <c r="D47" i="1" s="1"/>
  <c r="C46" i="1"/>
  <c r="E46" i="1" s="1"/>
  <c r="H46" i="1" s="1"/>
  <c r="C45" i="1"/>
  <c r="D45" i="1" s="1"/>
  <c r="C29" i="1"/>
  <c r="D29" i="1" s="1"/>
  <c r="C30" i="1"/>
  <c r="D30" i="1" s="1"/>
  <c r="F30" i="1" s="1"/>
  <c r="C31" i="1"/>
  <c r="D31" i="1" s="1"/>
  <c r="C32" i="1"/>
  <c r="D32" i="1" s="1"/>
  <c r="F32" i="1" s="1"/>
  <c r="C33" i="1"/>
  <c r="D33" i="1" s="1"/>
  <c r="C34" i="1"/>
  <c r="E34" i="1" s="1"/>
  <c r="H34" i="1" s="1"/>
  <c r="C35" i="1"/>
  <c r="D35" i="1" s="1"/>
  <c r="C36" i="1"/>
  <c r="D36" i="1" s="1"/>
  <c r="F36" i="1" s="1"/>
  <c r="C37" i="1"/>
  <c r="D37" i="1" s="1"/>
  <c r="C38" i="1"/>
  <c r="D38" i="1" s="1"/>
  <c r="F38" i="1" s="1"/>
  <c r="C39" i="1"/>
  <c r="D39" i="1" s="1"/>
  <c r="C40" i="1"/>
  <c r="D40" i="1" s="1"/>
  <c r="F40" i="1" s="1"/>
  <c r="C41" i="1"/>
  <c r="D41" i="1" s="1"/>
  <c r="C42" i="1"/>
  <c r="E42" i="1" s="1"/>
  <c r="H42" i="1" s="1"/>
  <c r="C25" i="1"/>
  <c r="E25" i="1" s="1"/>
  <c r="H25" i="1" s="1"/>
  <c r="C24" i="1"/>
  <c r="E24" i="1" s="1"/>
  <c r="H24" i="1" s="1"/>
  <c r="C23" i="1"/>
  <c r="E23" i="1" s="1"/>
  <c r="H23" i="1" s="1"/>
  <c r="C22" i="1"/>
  <c r="E22" i="1" s="1"/>
  <c r="H22" i="1" s="1"/>
  <c r="C21" i="1"/>
  <c r="E21" i="1" s="1"/>
  <c r="H21" i="1" s="1"/>
  <c r="C20" i="1"/>
  <c r="E20" i="1" s="1"/>
  <c r="H20" i="1" s="1"/>
  <c r="C19" i="1"/>
  <c r="E19" i="1" s="1"/>
  <c r="H19" i="1" s="1"/>
  <c r="C18" i="1"/>
  <c r="E18" i="1" s="1"/>
  <c r="H18" i="1" s="1"/>
  <c r="C17" i="1"/>
  <c r="E17" i="1" s="1"/>
  <c r="H17" i="1" s="1"/>
  <c r="C16" i="1"/>
  <c r="E16" i="1" s="1"/>
  <c r="H16" i="1" s="1"/>
  <c r="C15" i="1"/>
  <c r="E15" i="1" s="1"/>
  <c r="H15" i="1" s="1"/>
  <c r="C14" i="1"/>
  <c r="E14" i="1" s="1"/>
  <c r="H14" i="1" s="1"/>
  <c r="C13" i="1"/>
  <c r="E13" i="1" s="1"/>
  <c r="H13" i="1" s="1"/>
  <c r="C12" i="1"/>
  <c r="E12" i="1" s="1"/>
  <c r="H12" i="1" s="1"/>
  <c r="C11" i="1"/>
  <c r="E11" i="1" s="1"/>
  <c r="H11" i="1" s="1"/>
  <c r="C10" i="1"/>
  <c r="E10" i="1" s="1"/>
  <c r="H10" i="1" s="1"/>
  <c r="C9" i="1"/>
  <c r="E9" i="1" s="1"/>
  <c r="H9" i="1" s="1"/>
  <c r="E2" i="1"/>
  <c r="F2" i="1"/>
  <c r="H2" i="1" s="1"/>
  <c r="C2" i="1"/>
  <c r="D2" i="1" s="1"/>
  <c r="G2" i="1" s="1"/>
  <c r="H3" i="2"/>
  <c r="H12" i="2"/>
  <c r="H13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7" i="2"/>
  <c r="H9" i="2"/>
  <c r="H10" i="2"/>
  <c r="H11" i="2"/>
  <c r="H14" i="2"/>
  <c r="H6" i="2"/>
  <c r="H5" i="2"/>
  <c r="H4" i="2"/>
  <c r="H2" i="2"/>
  <c r="E76" i="1" l="1"/>
  <c r="H76" i="1" s="1"/>
  <c r="E70" i="1"/>
  <c r="H70" i="1" s="1"/>
  <c r="E84" i="1"/>
  <c r="H84" i="1" s="1"/>
  <c r="G85" i="1"/>
  <c r="F85" i="1"/>
  <c r="E85" i="1"/>
  <c r="H85" i="1" s="1"/>
  <c r="E82" i="1"/>
  <c r="H82" i="1" s="1"/>
  <c r="E80" i="1"/>
  <c r="H80" i="1" s="1"/>
  <c r="E78" i="1"/>
  <c r="H78" i="1" s="1"/>
  <c r="E74" i="1"/>
  <c r="H74" i="1" s="1"/>
  <c r="E72" i="1"/>
  <c r="H72" i="1" s="1"/>
  <c r="G80" i="1"/>
  <c r="F80" i="1"/>
  <c r="G78" i="1"/>
  <c r="F78" i="1"/>
  <c r="G72" i="1"/>
  <c r="F72" i="1"/>
  <c r="G70" i="1"/>
  <c r="F70" i="1"/>
  <c r="G76" i="1"/>
  <c r="F76" i="1"/>
  <c r="G84" i="1"/>
  <c r="F84" i="1"/>
  <c r="G74" i="1"/>
  <c r="F74" i="1"/>
  <c r="G82" i="1"/>
  <c r="F82" i="1"/>
  <c r="D69" i="1"/>
  <c r="D71" i="1"/>
  <c r="D73" i="1"/>
  <c r="D75" i="1"/>
  <c r="D77" i="1"/>
  <c r="D79" i="1"/>
  <c r="D81" i="1"/>
  <c r="D83" i="1"/>
  <c r="E53" i="1"/>
  <c r="H53" i="1" s="1"/>
  <c r="E66" i="1"/>
  <c r="H66" i="1" s="1"/>
  <c r="D65" i="1"/>
  <c r="G65" i="1" s="1"/>
  <c r="D63" i="1"/>
  <c r="G63" i="1" s="1"/>
  <c r="E62" i="1"/>
  <c r="H62" i="1" s="1"/>
  <c r="D61" i="1"/>
  <c r="G61" i="1" s="1"/>
  <c r="F66" i="1"/>
  <c r="G66" i="1"/>
  <c r="F62" i="1"/>
  <c r="G62" i="1"/>
  <c r="F61" i="1"/>
  <c r="F63" i="1"/>
  <c r="D64" i="1"/>
  <c r="E59" i="1"/>
  <c r="H59" i="1" s="1"/>
  <c r="E57" i="1"/>
  <c r="H57" i="1" s="1"/>
  <c r="E55" i="1"/>
  <c r="H55" i="1" s="1"/>
  <c r="E51" i="1"/>
  <c r="H51" i="1" s="1"/>
  <c r="E49" i="1"/>
  <c r="H49" i="1" s="1"/>
  <c r="E47" i="1"/>
  <c r="H47" i="1" s="1"/>
  <c r="E45" i="1"/>
  <c r="H45" i="1" s="1"/>
  <c r="G59" i="1"/>
  <c r="F59" i="1"/>
  <c r="G45" i="1"/>
  <c r="F45" i="1"/>
  <c r="G49" i="1"/>
  <c r="F49" i="1"/>
  <c r="G57" i="1"/>
  <c r="F57" i="1"/>
  <c r="G53" i="1"/>
  <c r="F53" i="1"/>
  <c r="G51" i="1"/>
  <c r="F51" i="1"/>
  <c r="G47" i="1"/>
  <c r="F47" i="1"/>
  <c r="G55" i="1"/>
  <c r="F55" i="1"/>
  <c r="D46" i="1"/>
  <c r="D48" i="1"/>
  <c r="D50" i="1"/>
  <c r="D52" i="1"/>
  <c r="D54" i="1"/>
  <c r="D56" i="1"/>
  <c r="D58" i="1"/>
  <c r="D60" i="1"/>
  <c r="D42" i="1"/>
  <c r="F42" i="1" s="1"/>
  <c r="E40" i="1"/>
  <c r="H40" i="1" s="1"/>
  <c r="D34" i="1"/>
  <c r="F34" i="1" s="1"/>
  <c r="E32" i="1"/>
  <c r="H32" i="1" s="1"/>
  <c r="E38" i="1"/>
  <c r="H38" i="1" s="1"/>
  <c r="E30" i="1"/>
  <c r="H30" i="1" s="1"/>
  <c r="E36" i="1"/>
  <c r="H36" i="1" s="1"/>
  <c r="G35" i="1"/>
  <c r="F35" i="1"/>
  <c r="G41" i="1"/>
  <c r="F41" i="1"/>
  <c r="G39" i="1"/>
  <c r="F39" i="1"/>
  <c r="G31" i="1"/>
  <c r="F31" i="1"/>
  <c r="G33" i="1"/>
  <c r="F33" i="1"/>
  <c r="G37" i="1"/>
  <c r="F37" i="1"/>
  <c r="G29" i="1"/>
  <c r="F29" i="1"/>
  <c r="E41" i="1"/>
  <c r="H41" i="1" s="1"/>
  <c r="G40" i="1"/>
  <c r="E39" i="1"/>
  <c r="H39" i="1" s="1"/>
  <c r="G38" i="1"/>
  <c r="E37" i="1"/>
  <c r="H37" i="1" s="1"/>
  <c r="G36" i="1"/>
  <c r="E35" i="1"/>
  <c r="H35" i="1" s="1"/>
  <c r="E33" i="1"/>
  <c r="H33" i="1" s="1"/>
  <c r="G32" i="1"/>
  <c r="E31" i="1"/>
  <c r="H31" i="1" s="1"/>
  <c r="G30" i="1"/>
  <c r="E29" i="1"/>
  <c r="H29" i="1" s="1"/>
  <c r="D25" i="1"/>
  <c r="D23" i="1"/>
  <c r="D22" i="1"/>
  <c r="D21" i="1"/>
  <c r="D19" i="1"/>
  <c r="D18" i="1"/>
  <c r="D17" i="1"/>
  <c r="D15" i="1"/>
  <c r="D14" i="1"/>
  <c r="D13" i="1"/>
  <c r="D11" i="1"/>
  <c r="D10" i="1"/>
  <c r="D12" i="1"/>
  <c r="D16" i="1"/>
  <c r="D20" i="1"/>
  <c r="D24" i="1"/>
  <c r="D9" i="1"/>
  <c r="I2" i="1"/>
  <c r="G42" i="1" l="1"/>
  <c r="F69" i="1"/>
  <c r="G69" i="1"/>
  <c r="F83" i="1"/>
  <c r="G83" i="1"/>
  <c r="F75" i="1"/>
  <c r="G75" i="1"/>
  <c r="F81" i="1"/>
  <c r="G81" i="1"/>
  <c r="F73" i="1"/>
  <c r="G73" i="1"/>
  <c r="F79" i="1"/>
  <c r="G79" i="1"/>
  <c r="F71" i="1"/>
  <c r="G71" i="1"/>
  <c r="F77" i="1"/>
  <c r="G77" i="1"/>
  <c r="G34" i="1"/>
  <c r="F65" i="1"/>
  <c r="G64" i="1"/>
  <c r="F64" i="1"/>
  <c r="F54" i="1"/>
  <c r="G54" i="1"/>
  <c r="F46" i="1"/>
  <c r="G46" i="1"/>
  <c r="F60" i="1"/>
  <c r="G60" i="1"/>
  <c r="F52" i="1"/>
  <c r="G52" i="1"/>
  <c r="F58" i="1"/>
  <c r="G58" i="1"/>
  <c r="F50" i="1"/>
  <c r="G50" i="1"/>
  <c r="F56" i="1"/>
  <c r="G56" i="1"/>
  <c r="F48" i="1"/>
  <c r="G48" i="1"/>
  <c r="F16" i="1"/>
  <c r="G16" i="1"/>
  <c r="F13" i="1"/>
  <c r="G13" i="1"/>
  <c r="F18" i="1"/>
  <c r="G18" i="1"/>
  <c r="F23" i="1"/>
  <c r="G23" i="1"/>
  <c r="G9" i="1"/>
  <c r="F9" i="1"/>
  <c r="G12" i="1"/>
  <c r="F12" i="1"/>
  <c r="F14" i="1"/>
  <c r="G14" i="1"/>
  <c r="F19" i="1"/>
  <c r="G19" i="1"/>
  <c r="F25" i="1"/>
  <c r="G25" i="1"/>
  <c r="F24" i="1"/>
  <c r="G24" i="1"/>
  <c r="F10" i="1"/>
  <c r="G10" i="1"/>
  <c r="G21" i="1"/>
  <c r="F21" i="1"/>
  <c r="F20" i="1"/>
  <c r="G20" i="1"/>
  <c r="F11" i="1"/>
  <c r="G11" i="1"/>
  <c r="G17" i="1"/>
  <c r="F17" i="1"/>
  <c r="F15" i="1"/>
  <c r="G15" i="1"/>
  <c r="G22" i="1"/>
  <c r="F22" i="1"/>
</calcChain>
</file>

<file path=xl/sharedStrings.xml><?xml version="1.0" encoding="utf-8"?>
<sst xmlns="http://schemas.openxmlformats.org/spreadsheetml/2006/main" count="188" uniqueCount="160">
  <si>
    <t>Note</t>
  </si>
  <si>
    <t>Octave</t>
  </si>
  <si>
    <t>A</t>
  </si>
  <si>
    <t>B</t>
  </si>
  <si>
    <t>C</t>
  </si>
  <si>
    <t>D</t>
  </si>
  <si>
    <t>E</t>
  </si>
  <si>
    <t>F</t>
  </si>
  <si>
    <t>G</t>
  </si>
  <si>
    <t>A#</t>
  </si>
  <si>
    <t>C#</t>
  </si>
  <si>
    <t>D#</t>
  </si>
  <si>
    <t>F#</t>
  </si>
  <si>
    <t>G#</t>
  </si>
  <si>
    <t>MIDI note</t>
  </si>
  <si>
    <t>Frequency</t>
  </si>
  <si>
    <t>Seminotes</t>
  </si>
  <si>
    <t>Interval</t>
  </si>
  <si>
    <t>Unison</t>
  </si>
  <si>
    <t>minor 2nd</t>
  </si>
  <si>
    <t>Reine priem</t>
  </si>
  <si>
    <t>NL</t>
  </si>
  <si>
    <t>Short</t>
  </si>
  <si>
    <t>P1</t>
  </si>
  <si>
    <t>m2</t>
  </si>
  <si>
    <t>M2</t>
  </si>
  <si>
    <t>m3</t>
  </si>
  <si>
    <t>M3</t>
  </si>
  <si>
    <t>P4</t>
  </si>
  <si>
    <t>P5</t>
  </si>
  <si>
    <t>m6</t>
  </si>
  <si>
    <t>M6</t>
  </si>
  <si>
    <t>M7</t>
  </si>
  <si>
    <t>P8</t>
  </si>
  <si>
    <t>major 2nd</t>
  </si>
  <si>
    <t>minor 3th</t>
  </si>
  <si>
    <t>major 3th</t>
  </si>
  <si>
    <t>perfect 4th</t>
  </si>
  <si>
    <t>perfect 5th</t>
  </si>
  <si>
    <t>minor 6th</t>
  </si>
  <si>
    <t>major 6th</t>
  </si>
  <si>
    <t>minor 7th</t>
  </si>
  <si>
    <t>major 7th</t>
  </si>
  <si>
    <t>1/1</t>
  </si>
  <si>
    <t>Octaaf</t>
  </si>
  <si>
    <t>Reine kwint</t>
  </si>
  <si>
    <t>3/2</t>
  </si>
  <si>
    <t>Reine kwart</t>
  </si>
  <si>
    <t>4/3</t>
  </si>
  <si>
    <t>Reine grote terts</t>
  </si>
  <si>
    <t>5/4</t>
  </si>
  <si>
    <t>Reine kleine terts</t>
  </si>
  <si>
    <t>6/5</t>
  </si>
  <si>
    <t>9/8</t>
  </si>
  <si>
    <t>2/1</t>
  </si>
  <si>
    <t>8/5</t>
  </si>
  <si>
    <t>Reine grote sext</t>
  </si>
  <si>
    <t>5/3</t>
  </si>
  <si>
    <t>Interval gelijk</t>
  </si>
  <si>
    <t>Reine grote septiem</t>
  </si>
  <si>
    <t>15/8</t>
  </si>
  <si>
    <t>Reine kleine septiem</t>
  </si>
  <si>
    <t>9/5</t>
  </si>
  <si>
    <t>16/15</t>
  </si>
  <si>
    <t>Reine kleine secunde</t>
  </si>
  <si>
    <t>Reine grote secunde</t>
  </si>
  <si>
    <t>Reine kleine sext</t>
  </si>
  <si>
    <t>Ratio</t>
  </si>
  <si>
    <t>m7</t>
  </si>
  <si>
    <t>Cents</t>
  </si>
  <si>
    <t>Cents2</t>
  </si>
  <si>
    <t>Verschil</t>
  </si>
  <si>
    <t>MOOG</t>
  </si>
  <si>
    <t>DIY</t>
  </si>
  <si>
    <t>Band</t>
  </si>
  <si>
    <t>LP</t>
  </si>
  <si>
    <t>HP</t>
  </si>
  <si>
    <t>GRP</t>
  </si>
  <si>
    <t>Mine</t>
  </si>
  <si>
    <t>Band pass</t>
  </si>
  <si>
    <t>R1</t>
  </si>
  <si>
    <t>R2</t>
  </si>
  <si>
    <t>R3</t>
  </si>
  <si>
    <t>Q</t>
  </si>
  <si>
    <t>C1 (n)</t>
  </si>
  <si>
    <t>C2 (n)</t>
  </si>
  <si>
    <t>Regular condensator values</t>
  </si>
  <si>
    <t>10n</t>
  </si>
  <si>
    <t>12n</t>
  </si>
  <si>
    <t>15n</t>
  </si>
  <si>
    <t>18n</t>
  </si>
  <si>
    <t>22n</t>
  </si>
  <si>
    <t>27n</t>
  </si>
  <si>
    <t>33n</t>
  </si>
  <si>
    <t>39n</t>
  </si>
  <si>
    <t>47n</t>
  </si>
  <si>
    <t>56n</t>
  </si>
  <si>
    <t>68n</t>
  </si>
  <si>
    <t>82n</t>
  </si>
  <si>
    <t>100n</t>
  </si>
  <si>
    <t>120n</t>
  </si>
  <si>
    <t>150n</t>
  </si>
  <si>
    <t>180n</t>
  </si>
  <si>
    <t>220n</t>
  </si>
  <si>
    <t>270n</t>
  </si>
  <si>
    <t>330n</t>
  </si>
  <si>
    <t>390n</t>
  </si>
  <si>
    <t>470n</t>
  </si>
  <si>
    <t>560n</t>
  </si>
  <si>
    <t>680n</t>
  </si>
  <si>
    <t>820n</t>
  </si>
  <si>
    <t>Regular resistor values</t>
  </si>
  <si>
    <t>10k</t>
  </si>
  <si>
    <t>11k</t>
  </si>
  <si>
    <t>12k</t>
  </si>
  <si>
    <t>13k</t>
  </si>
  <si>
    <t>15k</t>
  </si>
  <si>
    <t>16k</t>
  </si>
  <si>
    <t>18k</t>
  </si>
  <si>
    <t>20k</t>
  </si>
  <si>
    <t>22k</t>
  </si>
  <si>
    <t>24k</t>
  </si>
  <si>
    <t>27k</t>
  </si>
  <si>
    <t>30k</t>
  </si>
  <si>
    <t>33k</t>
  </si>
  <si>
    <t>36k</t>
  </si>
  <si>
    <t>39k</t>
  </si>
  <si>
    <t>43k</t>
  </si>
  <si>
    <t>47k</t>
  </si>
  <si>
    <t>51k</t>
  </si>
  <si>
    <t>56k</t>
  </si>
  <si>
    <t>62k</t>
  </si>
  <si>
    <t>68k</t>
  </si>
  <si>
    <t>75k</t>
  </si>
  <si>
    <t>82k</t>
  </si>
  <si>
    <t>91k</t>
  </si>
  <si>
    <t>100k</t>
  </si>
  <si>
    <t>110k</t>
  </si>
  <si>
    <t>120k</t>
  </si>
  <si>
    <t>130k</t>
  </si>
  <si>
    <t>150k</t>
  </si>
  <si>
    <t>160k</t>
  </si>
  <si>
    <t>180k</t>
  </si>
  <si>
    <t>200k</t>
  </si>
  <si>
    <t>220k</t>
  </si>
  <si>
    <t>240k</t>
  </si>
  <si>
    <t>270k</t>
  </si>
  <si>
    <t>300k</t>
  </si>
  <si>
    <t>330k</t>
  </si>
  <si>
    <t>360k</t>
  </si>
  <si>
    <t>390k</t>
  </si>
  <si>
    <t>430k</t>
  </si>
  <si>
    <t>470k</t>
  </si>
  <si>
    <t>510k</t>
  </si>
  <si>
    <t>560k</t>
  </si>
  <si>
    <t>620k</t>
  </si>
  <si>
    <t>680k</t>
  </si>
  <si>
    <t>750k</t>
  </si>
  <si>
    <t>820k</t>
  </si>
  <si>
    <t>910k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</si>
</sst>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0" fontId="2" fillId="0" borderId="0" xfId="0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3422-419B-2F49-948A-0FCADFD469A4}">
  <dimension ref="A1:I85"/>
  <sheetViews>
    <sheetView topLeftCell="A47" workbookViewId="0">
      <selection activeCell="B69" sqref="B6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14</v>
      </c>
      <c r="D1" t="s">
        <v>15</v>
      </c>
      <c r="E1" t="s">
        <v>67</v>
      </c>
      <c r="F1" t="s">
        <v>15</v>
      </c>
      <c r="G1" t="s">
        <v>69</v>
      </c>
      <c r="H1" t="s">
        <v>70</v>
      </c>
      <c r="I1" t="s">
        <v>71</v>
      </c>
    </row>
    <row r="2" spans="1:9" x14ac:dyDescent="0.2">
      <c r="A2" t="s">
        <v>2</v>
      </c>
      <c r="B2">
        <v>8</v>
      </c>
      <c r="C2">
        <f>21+VLOOKUP(A2,Position!A:C,2,FALSE)+12*(B2+VLOOKUP(A2,Position!A:C,3,FALSE))</f>
        <v>117</v>
      </c>
      <c r="D2">
        <f>440*POWER(2,(C2-69)/12)</f>
        <v>7040</v>
      </c>
      <c r="E2" t="str">
        <f>VLOOKUP(A2,Position!A:I,7,FALSE)</f>
        <v>1/1</v>
      </c>
      <c r="F2">
        <f>440*POWER(2,B2-4+VLOOKUP(A2,Position!A:C,3,FALSE))*VLOOKUP(A2,Position!A:I,8,FALSE)</f>
        <v>7040</v>
      </c>
      <c r="G2">
        <f>1200*LOG(D2/440)/LOG(2)</f>
        <v>4800</v>
      </c>
      <c r="H2">
        <f>1200*LOG(F2/440)/LOG(2)</f>
        <v>4800</v>
      </c>
      <c r="I2">
        <f>H2-G2</f>
        <v>0</v>
      </c>
    </row>
    <row r="7" spans="1:9" x14ac:dyDescent="0.2">
      <c r="A7" s="3" t="s">
        <v>72</v>
      </c>
    </row>
    <row r="8" spans="1:9" x14ac:dyDescent="0.2">
      <c r="A8" t="s">
        <v>74</v>
      </c>
      <c r="B8" t="s">
        <v>15</v>
      </c>
      <c r="E8" t="s">
        <v>69</v>
      </c>
      <c r="F8" t="s">
        <v>1</v>
      </c>
      <c r="G8" t="s">
        <v>0</v>
      </c>
    </row>
    <row r="9" spans="1:9" x14ac:dyDescent="0.2">
      <c r="A9" t="s">
        <v>75</v>
      </c>
      <c r="B9">
        <v>50</v>
      </c>
      <c r="C9">
        <f>12*LOG(B9/440)/LOG(2)</f>
        <v>-37.650042284999223</v>
      </c>
      <c r="D9">
        <f>ROUND(C9,0)</f>
        <v>-38</v>
      </c>
      <c r="E9">
        <f>100*(C9-ROUND(C9,0))</f>
        <v>34.995771500077666</v>
      </c>
      <c r="F9">
        <f t="shared" ref="F9:F14" si="0">_xlfn.FLOOR.MATH((D9+9)/12)+4</f>
        <v>1</v>
      </c>
      <c r="G9" t="str">
        <f>VLOOKUP(D9-12*_xlfn.FLOOR.MATH(D9/12),Position!B:J,9,FALSE)</f>
        <v>G</v>
      </c>
      <c r="H9" s="2">
        <f>E9/100</f>
        <v>0.34995771500077666</v>
      </c>
    </row>
    <row r="10" spans="1:9" x14ac:dyDescent="0.2">
      <c r="A10">
        <v>1</v>
      </c>
      <c r="B10">
        <v>159</v>
      </c>
      <c r="C10">
        <f t="shared" ref="C10:C25" si="1">12*LOG(B10/440)/LOG(2)</f>
        <v>-17.621721098883651</v>
      </c>
      <c r="D10">
        <f t="shared" ref="D10:D25" si="2">ROUND(C10,0)</f>
        <v>-18</v>
      </c>
      <c r="E10">
        <f t="shared" ref="E10:E25" si="3">100*(C10-ROUND(C10,0))</f>
        <v>37.827890111634943</v>
      </c>
      <c r="F10">
        <f t="shared" si="0"/>
        <v>3</v>
      </c>
      <c r="G10" t="str">
        <f>VLOOKUP(D10-12*_xlfn.FLOOR.MATH(D10/12),Position!B:J,9,FALSE)</f>
        <v>D#</v>
      </c>
      <c r="H10" s="2">
        <f t="shared" ref="H10:H25" si="4">E10/100</f>
        <v>0.37827890111634943</v>
      </c>
    </row>
    <row r="11" spans="1:9" x14ac:dyDescent="0.2">
      <c r="A11">
        <v>2</v>
      </c>
      <c r="B11">
        <v>200</v>
      </c>
      <c r="C11">
        <f t="shared" si="1"/>
        <v>-13.65004228499922</v>
      </c>
      <c r="D11">
        <f t="shared" si="2"/>
        <v>-14</v>
      </c>
      <c r="E11">
        <f t="shared" si="3"/>
        <v>34.995771500078021</v>
      </c>
      <c r="F11">
        <f t="shared" si="0"/>
        <v>3</v>
      </c>
      <c r="G11" t="str">
        <f>VLOOKUP(D11-12*_xlfn.FLOOR.MATH(D11/12),Position!B:J,9,FALSE)</f>
        <v>G</v>
      </c>
      <c r="H11" s="2">
        <f t="shared" si="4"/>
        <v>0.34995771500078021</v>
      </c>
    </row>
    <row r="12" spans="1:9" x14ac:dyDescent="0.2">
      <c r="A12">
        <v>3</v>
      </c>
      <c r="B12">
        <v>252</v>
      </c>
      <c r="C12">
        <f t="shared" si="1"/>
        <v>-9.6489574802969162</v>
      </c>
      <c r="D12">
        <f t="shared" si="2"/>
        <v>-10</v>
      </c>
      <c r="E12">
        <f t="shared" si="3"/>
        <v>35.104251970308376</v>
      </c>
      <c r="F12">
        <f t="shared" si="0"/>
        <v>3</v>
      </c>
      <c r="G12" t="str">
        <f>VLOOKUP(D12-12*_xlfn.FLOOR.MATH(D12/12),Position!B:J,9,FALSE)</f>
        <v>B</v>
      </c>
      <c r="H12" s="2">
        <f t="shared" si="4"/>
        <v>0.35104251970308376</v>
      </c>
    </row>
    <row r="13" spans="1:9" x14ac:dyDescent="0.2">
      <c r="A13">
        <v>4</v>
      </c>
      <c r="B13">
        <v>317</v>
      </c>
      <c r="C13">
        <f t="shared" si="1"/>
        <v>-5.6762482006230277</v>
      </c>
      <c r="D13">
        <f t="shared" si="2"/>
        <v>-6</v>
      </c>
      <c r="E13">
        <f t="shared" si="3"/>
        <v>32.375179937697226</v>
      </c>
      <c r="F13">
        <f t="shared" si="0"/>
        <v>4</v>
      </c>
      <c r="G13" t="str">
        <f>VLOOKUP(D13-12*_xlfn.FLOOR.MATH(D13/12),Position!B:J,9,FALSE)</f>
        <v>D#</v>
      </c>
      <c r="H13" s="2">
        <f t="shared" si="4"/>
        <v>0.32375179937697224</v>
      </c>
    </row>
    <row r="14" spans="1:9" x14ac:dyDescent="0.2">
      <c r="A14">
        <v>5</v>
      </c>
      <c r="B14">
        <v>400</v>
      </c>
      <c r="C14">
        <f t="shared" si="1"/>
        <v>-1.6500422849992196</v>
      </c>
      <c r="D14">
        <f t="shared" si="2"/>
        <v>-2</v>
      </c>
      <c r="E14">
        <f t="shared" si="3"/>
        <v>34.995771500078042</v>
      </c>
      <c r="F14">
        <f t="shared" si="0"/>
        <v>4</v>
      </c>
      <c r="G14" t="str">
        <f>VLOOKUP(D14-12*_xlfn.FLOOR.MATH(D14/12),Position!B:J,9,FALSE)</f>
        <v>G</v>
      </c>
      <c r="H14" s="2">
        <f t="shared" si="4"/>
        <v>0.34995771500078043</v>
      </c>
    </row>
    <row r="15" spans="1:9" x14ac:dyDescent="0.2">
      <c r="A15">
        <v>6</v>
      </c>
      <c r="B15">
        <v>504</v>
      </c>
      <c r="C15">
        <f t="shared" si="1"/>
        <v>2.3510425197030833</v>
      </c>
      <c r="D15">
        <f t="shared" si="2"/>
        <v>2</v>
      </c>
      <c r="E15">
        <f t="shared" si="3"/>
        <v>35.104251970308333</v>
      </c>
      <c r="F15">
        <f>_xlfn.FLOOR.MATH((D15+9)/12)+4</f>
        <v>4</v>
      </c>
      <c r="G15" t="str">
        <f>VLOOKUP(D15-12*_xlfn.FLOOR.MATH(D15/12),Position!B:J,9,FALSE)</f>
        <v>B</v>
      </c>
      <c r="H15" s="2">
        <f t="shared" si="4"/>
        <v>0.35104251970308331</v>
      </c>
    </row>
    <row r="16" spans="1:9" x14ac:dyDescent="0.2">
      <c r="A16">
        <v>7</v>
      </c>
      <c r="B16">
        <v>635</v>
      </c>
      <c r="C16">
        <f t="shared" si="1"/>
        <v>6.3510368176184215</v>
      </c>
      <c r="D16">
        <f t="shared" si="2"/>
        <v>6</v>
      </c>
      <c r="E16">
        <f t="shared" si="3"/>
        <v>35.103681761842154</v>
      </c>
      <c r="F16">
        <f t="shared" ref="F16:F25" si="5">_xlfn.FLOOR.MATH((D16+9)/12)+4</f>
        <v>5</v>
      </c>
      <c r="G16" t="str">
        <f>VLOOKUP(D16-12*_xlfn.FLOOR.MATH(D16/12),Position!B:J,9,FALSE)</f>
        <v>D#</v>
      </c>
      <c r="H16" s="2">
        <f t="shared" si="4"/>
        <v>0.35103681761842154</v>
      </c>
    </row>
    <row r="17" spans="1:8" x14ac:dyDescent="0.2">
      <c r="A17">
        <v>8</v>
      </c>
      <c r="B17">
        <v>800</v>
      </c>
      <c r="C17">
        <f t="shared" si="1"/>
        <v>10.34995771500078</v>
      </c>
      <c r="D17">
        <f t="shared" si="2"/>
        <v>10</v>
      </c>
      <c r="E17">
        <f t="shared" si="3"/>
        <v>34.995771500078021</v>
      </c>
      <c r="F17">
        <f t="shared" si="5"/>
        <v>5</v>
      </c>
      <c r="G17" t="str">
        <f>VLOOKUP(D17-12*_xlfn.FLOOR.MATH(D17/12),Position!B:J,9,FALSE)</f>
        <v>G</v>
      </c>
      <c r="H17" s="2">
        <f t="shared" si="4"/>
        <v>0.34995771500078021</v>
      </c>
    </row>
    <row r="18" spans="1:8" x14ac:dyDescent="0.2">
      <c r="A18">
        <v>9</v>
      </c>
      <c r="B18">
        <v>1008</v>
      </c>
      <c r="C18">
        <f t="shared" si="1"/>
        <v>14.351042519703082</v>
      </c>
      <c r="D18">
        <f t="shared" si="2"/>
        <v>14</v>
      </c>
      <c r="E18">
        <f t="shared" si="3"/>
        <v>35.104251970308198</v>
      </c>
      <c r="F18">
        <f t="shared" si="5"/>
        <v>5</v>
      </c>
      <c r="G18" t="str">
        <f>VLOOKUP(D18-12*_xlfn.FLOOR.MATH(D18/12),Position!B:J,9,FALSE)</f>
        <v>B</v>
      </c>
      <c r="H18" s="2">
        <f t="shared" si="4"/>
        <v>0.35104251970308198</v>
      </c>
    </row>
    <row r="19" spans="1:8" x14ac:dyDescent="0.2">
      <c r="A19">
        <v>10</v>
      </c>
      <c r="B19">
        <v>1270</v>
      </c>
      <c r="C19">
        <f t="shared" si="1"/>
        <v>18.351036817618425</v>
      </c>
      <c r="D19">
        <f t="shared" si="2"/>
        <v>18</v>
      </c>
      <c r="E19">
        <f t="shared" si="3"/>
        <v>35.103681761842509</v>
      </c>
      <c r="F19">
        <f t="shared" si="5"/>
        <v>6</v>
      </c>
      <c r="G19" t="str">
        <f>VLOOKUP(D19-12*_xlfn.FLOOR.MATH(D19/12),Position!B:J,9,FALSE)</f>
        <v>D#</v>
      </c>
      <c r="H19" s="2">
        <f t="shared" si="4"/>
        <v>0.35103681761842509</v>
      </c>
    </row>
    <row r="20" spans="1:8" x14ac:dyDescent="0.2">
      <c r="A20">
        <v>11</v>
      </c>
      <c r="B20">
        <v>1600</v>
      </c>
      <c r="C20">
        <f t="shared" si="1"/>
        <v>22.34995771500078</v>
      </c>
      <c r="D20">
        <f t="shared" si="2"/>
        <v>22</v>
      </c>
      <c r="E20">
        <f t="shared" si="3"/>
        <v>34.995771500078021</v>
      </c>
      <c r="F20">
        <f t="shared" si="5"/>
        <v>6</v>
      </c>
      <c r="G20" t="str">
        <f>VLOOKUP(D20-12*_xlfn.FLOOR.MATH(D20/12),Position!B:J,9,FALSE)</f>
        <v>G</v>
      </c>
      <c r="H20" s="2">
        <f t="shared" si="4"/>
        <v>0.34995771500078021</v>
      </c>
    </row>
    <row r="21" spans="1:8" x14ac:dyDescent="0.2">
      <c r="A21">
        <v>12</v>
      </c>
      <c r="B21">
        <v>2016</v>
      </c>
      <c r="C21">
        <f t="shared" si="1"/>
        <v>26.351042519703086</v>
      </c>
      <c r="D21">
        <f t="shared" si="2"/>
        <v>26</v>
      </c>
      <c r="E21">
        <f t="shared" si="3"/>
        <v>35.104251970308553</v>
      </c>
      <c r="F21">
        <f t="shared" si="5"/>
        <v>6</v>
      </c>
      <c r="G21" t="str">
        <f>VLOOKUP(D21-12*_xlfn.FLOOR.MATH(D21/12),Position!B:J,9,FALSE)</f>
        <v>B</v>
      </c>
      <c r="H21" s="2">
        <f t="shared" si="4"/>
        <v>0.35104251970308553</v>
      </c>
    </row>
    <row r="22" spans="1:8" x14ac:dyDescent="0.2">
      <c r="A22">
        <v>13</v>
      </c>
      <c r="B22">
        <v>2504</v>
      </c>
      <c r="C22">
        <f t="shared" si="1"/>
        <v>30.103909600895498</v>
      </c>
      <c r="D22">
        <f t="shared" si="2"/>
        <v>30</v>
      </c>
      <c r="E22">
        <f t="shared" si="3"/>
        <v>10.39096008954985</v>
      </c>
      <c r="F22">
        <f t="shared" si="5"/>
        <v>7</v>
      </c>
      <c r="G22" t="str">
        <f>VLOOKUP(D22-12*_xlfn.FLOOR.MATH(D22/12),Position!B:J,9,FALSE)</f>
        <v>D#</v>
      </c>
      <c r="H22" s="2">
        <f t="shared" si="4"/>
        <v>0.1039096008954985</v>
      </c>
    </row>
    <row r="23" spans="1:8" x14ac:dyDescent="0.2">
      <c r="A23">
        <v>14</v>
      </c>
      <c r="B23">
        <v>3200</v>
      </c>
      <c r="C23">
        <f t="shared" si="1"/>
        <v>34.349957715000784</v>
      </c>
      <c r="D23">
        <f t="shared" si="2"/>
        <v>34</v>
      </c>
      <c r="E23">
        <f t="shared" si="3"/>
        <v>34.995771500078376</v>
      </c>
      <c r="F23">
        <f t="shared" si="5"/>
        <v>7</v>
      </c>
      <c r="G23" t="str">
        <f>VLOOKUP(D23-12*_xlfn.FLOOR.MATH(D23/12),Position!B:J,9,FALSE)</f>
        <v>G</v>
      </c>
      <c r="H23" s="2">
        <f t="shared" si="4"/>
        <v>0.34995771500078376</v>
      </c>
    </row>
    <row r="24" spans="1:8" x14ac:dyDescent="0.2">
      <c r="A24">
        <v>15</v>
      </c>
      <c r="B24">
        <v>4032</v>
      </c>
      <c r="C24">
        <f t="shared" si="1"/>
        <v>38.351042519703086</v>
      </c>
      <c r="D24">
        <f t="shared" si="2"/>
        <v>38</v>
      </c>
      <c r="E24">
        <f t="shared" si="3"/>
        <v>35.104251970308553</v>
      </c>
      <c r="F24">
        <f t="shared" si="5"/>
        <v>7</v>
      </c>
      <c r="G24" t="str">
        <f>VLOOKUP(D24-12*_xlfn.FLOOR.MATH(D24/12),Position!B:J,9,FALSE)</f>
        <v>B</v>
      </c>
      <c r="H24" s="2">
        <f t="shared" si="4"/>
        <v>0.35104251970308553</v>
      </c>
    </row>
    <row r="25" spans="1:8" x14ac:dyDescent="0.2">
      <c r="A25" t="s">
        <v>76</v>
      </c>
      <c r="B25">
        <v>5080</v>
      </c>
      <c r="C25">
        <f t="shared" si="1"/>
        <v>42.351036817618429</v>
      </c>
      <c r="D25">
        <f t="shared" si="2"/>
        <v>42</v>
      </c>
      <c r="E25">
        <f t="shared" si="3"/>
        <v>35.103681761842864</v>
      </c>
      <c r="F25">
        <f t="shared" si="5"/>
        <v>8</v>
      </c>
      <c r="G25" t="str">
        <f>VLOOKUP(D25-12*_xlfn.FLOOR.MATH(D25/12),Position!B:J,9,FALSE)</f>
        <v>D#</v>
      </c>
      <c r="H25" s="2">
        <f t="shared" si="4"/>
        <v>0.35103681761842864</v>
      </c>
    </row>
    <row r="28" spans="1:8" x14ac:dyDescent="0.2">
      <c r="A28" s="3" t="s">
        <v>73</v>
      </c>
    </row>
    <row r="29" spans="1:8" x14ac:dyDescent="0.2">
      <c r="A29">
        <v>1</v>
      </c>
      <c r="B29">
        <v>41</v>
      </c>
      <c r="C29">
        <f>12*LOG(B29/440)/LOG(2)</f>
        <v>-41.085692506878914</v>
      </c>
      <c r="D29">
        <f>ROUND(C29,0)</f>
        <v>-41</v>
      </c>
      <c r="E29">
        <f>100*(C29-ROUND(C29,0))</f>
        <v>-8.5692506878913832</v>
      </c>
      <c r="F29">
        <f t="shared" ref="F29:F34" si="6">_xlfn.FLOOR.MATH((D29+9)/12)+4</f>
        <v>1</v>
      </c>
      <c r="G29" t="str">
        <f>VLOOKUP(D29-12*_xlfn.FLOOR.MATH(D29/12),Position!B:J,9,FALSE)</f>
        <v>E</v>
      </c>
      <c r="H29" s="2">
        <f>E29/100</f>
        <v>-8.5692506878913832E-2</v>
      </c>
    </row>
    <row r="30" spans="1:8" x14ac:dyDescent="0.2">
      <c r="A30">
        <v>2</v>
      </c>
      <c r="B30">
        <v>82</v>
      </c>
      <c r="C30">
        <f t="shared" ref="C30:C42" si="7">12*LOG(B30/440)/LOG(2)</f>
        <v>-29.08569250687891</v>
      </c>
      <c r="D30">
        <f t="shared" ref="D30:D42" si="8">ROUND(C30,0)</f>
        <v>-29</v>
      </c>
      <c r="E30">
        <f t="shared" ref="E30:E42" si="9">100*(C30-ROUND(C30,0))</f>
        <v>-8.569250687891028</v>
      </c>
      <c r="F30">
        <f t="shared" si="6"/>
        <v>2</v>
      </c>
      <c r="G30" t="str">
        <f>VLOOKUP(D30-12*_xlfn.FLOOR.MATH(D30/12),Position!B:J,9,FALSE)</f>
        <v>E</v>
      </c>
      <c r="H30" s="2">
        <f t="shared" ref="H30:H42" si="10">E30/100</f>
        <v>-8.569250687891028E-2</v>
      </c>
    </row>
    <row r="31" spans="1:8" x14ac:dyDescent="0.2">
      <c r="A31">
        <v>3</v>
      </c>
      <c r="B31">
        <v>123</v>
      </c>
      <c r="C31">
        <f t="shared" si="7"/>
        <v>-22.066142498225037</v>
      </c>
      <c r="D31">
        <f t="shared" si="8"/>
        <v>-22</v>
      </c>
      <c r="E31">
        <f t="shared" si="9"/>
        <v>-6.6142498225037372</v>
      </c>
      <c r="F31">
        <f t="shared" si="6"/>
        <v>2</v>
      </c>
      <c r="G31" t="str">
        <f>VLOOKUP(D31-12*_xlfn.FLOOR.MATH(D31/12),Position!B:J,9,FALSE)</f>
        <v>B</v>
      </c>
      <c r="H31" s="2">
        <f t="shared" si="10"/>
        <v>-6.6142498225037372E-2</v>
      </c>
    </row>
    <row r="32" spans="1:8" x14ac:dyDescent="0.2">
      <c r="A32">
        <v>4</v>
      </c>
      <c r="B32">
        <v>164</v>
      </c>
      <c r="C32">
        <f t="shared" si="7"/>
        <v>-17.08569250687891</v>
      </c>
      <c r="D32">
        <f t="shared" si="8"/>
        <v>-17</v>
      </c>
      <c r="E32">
        <f t="shared" si="9"/>
        <v>-8.569250687891028</v>
      </c>
      <c r="F32">
        <f t="shared" si="6"/>
        <v>3</v>
      </c>
      <c r="G32" t="str">
        <f>VLOOKUP(D32-12*_xlfn.FLOOR.MATH(D32/12),Position!B:J,9,FALSE)</f>
        <v>E</v>
      </c>
      <c r="H32" s="2">
        <f t="shared" si="10"/>
        <v>-8.569250687891028E-2</v>
      </c>
    </row>
    <row r="33" spans="1:8" x14ac:dyDescent="0.2">
      <c r="A33">
        <v>5</v>
      </c>
      <c r="B33">
        <v>246</v>
      </c>
      <c r="C33">
        <f t="shared" si="7"/>
        <v>-10.066142498225037</v>
      </c>
      <c r="D33">
        <f t="shared" si="8"/>
        <v>-10</v>
      </c>
      <c r="E33">
        <f t="shared" si="9"/>
        <v>-6.6142498225037372</v>
      </c>
      <c r="F33">
        <f t="shared" si="6"/>
        <v>3</v>
      </c>
      <c r="G33" t="str">
        <f>VLOOKUP(D33-12*_xlfn.FLOOR.MATH(D33/12),Position!B:J,9,FALSE)</f>
        <v>B</v>
      </c>
      <c r="H33" s="2">
        <f t="shared" si="10"/>
        <v>-6.6142498225037372E-2</v>
      </c>
    </row>
    <row r="34" spans="1:8" x14ac:dyDescent="0.2">
      <c r="A34">
        <v>6</v>
      </c>
      <c r="B34">
        <v>328</v>
      </c>
      <c r="C34">
        <f t="shared" si="7"/>
        <v>-5.0856925068789112</v>
      </c>
      <c r="D34">
        <f t="shared" si="8"/>
        <v>-5</v>
      </c>
      <c r="E34">
        <f t="shared" si="9"/>
        <v>-8.5692506878911168</v>
      </c>
      <c r="F34">
        <f t="shared" si="6"/>
        <v>4</v>
      </c>
      <c r="G34" t="str">
        <f>VLOOKUP(D34-12*_xlfn.FLOOR.MATH(D34/12),Position!B:J,9,FALSE)</f>
        <v>E</v>
      </c>
      <c r="H34" s="2">
        <f t="shared" si="10"/>
        <v>-8.5692506878911168E-2</v>
      </c>
    </row>
    <row r="35" spans="1:8" x14ac:dyDescent="0.2">
      <c r="A35">
        <v>7</v>
      </c>
      <c r="B35">
        <v>492</v>
      </c>
      <c r="C35">
        <f t="shared" si="7"/>
        <v>1.9338575017749631</v>
      </c>
      <c r="D35">
        <f t="shared" si="8"/>
        <v>2</v>
      </c>
      <c r="E35">
        <f t="shared" si="9"/>
        <v>-6.6142498225036928</v>
      </c>
      <c r="F35">
        <f>_xlfn.FLOOR.MATH((D35+9)/12)+4</f>
        <v>4</v>
      </c>
      <c r="G35" t="str">
        <f>VLOOKUP(D35-12*_xlfn.FLOOR.MATH(D35/12),Position!B:J,9,FALSE)</f>
        <v>B</v>
      </c>
      <c r="H35" s="2">
        <f t="shared" si="10"/>
        <v>-6.6142498225036928E-2</v>
      </c>
    </row>
    <row r="36" spans="1:8" x14ac:dyDescent="0.2">
      <c r="A36">
        <v>8</v>
      </c>
      <c r="B36">
        <v>656</v>
      </c>
      <c r="C36">
        <f t="shared" si="7"/>
        <v>6.9143074931210897</v>
      </c>
      <c r="D36">
        <f t="shared" si="8"/>
        <v>7</v>
      </c>
      <c r="E36">
        <f t="shared" si="9"/>
        <v>-8.569250687891028</v>
      </c>
      <c r="F36">
        <f t="shared" ref="F36:F42" si="11">_xlfn.FLOOR.MATH((D36+9)/12)+4</f>
        <v>5</v>
      </c>
      <c r="G36" t="str">
        <f>VLOOKUP(D36-12*_xlfn.FLOOR.MATH(D36/12),Position!B:J,9,FALSE)</f>
        <v>E</v>
      </c>
      <c r="H36" s="2">
        <f t="shared" si="10"/>
        <v>-8.569250687891028E-2</v>
      </c>
    </row>
    <row r="37" spans="1:8" x14ac:dyDescent="0.2">
      <c r="A37">
        <v>9</v>
      </c>
      <c r="B37">
        <v>984</v>
      </c>
      <c r="C37">
        <f t="shared" si="7"/>
        <v>13.933857501774963</v>
      </c>
      <c r="D37">
        <f t="shared" si="8"/>
        <v>14</v>
      </c>
      <c r="E37">
        <f t="shared" si="9"/>
        <v>-6.6142498225037372</v>
      </c>
      <c r="F37">
        <f t="shared" si="11"/>
        <v>5</v>
      </c>
      <c r="G37" t="str">
        <f>VLOOKUP(D37-12*_xlfn.FLOOR.MATH(D37/12),Position!B:J,9,FALSE)</f>
        <v>B</v>
      </c>
      <c r="H37" s="2">
        <f t="shared" si="10"/>
        <v>-6.6142498225037372E-2</v>
      </c>
    </row>
    <row r="38" spans="1:8" x14ac:dyDescent="0.2">
      <c r="A38">
        <v>10</v>
      </c>
      <c r="B38">
        <v>1312</v>
      </c>
      <c r="C38">
        <f t="shared" si="7"/>
        <v>18.91430749312109</v>
      </c>
      <c r="D38">
        <f t="shared" si="8"/>
        <v>19</v>
      </c>
      <c r="E38">
        <f t="shared" si="9"/>
        <v>-8.569250687891028</v>
      </c>
      <c r="F38">
        <f t="shared" si="11"/>
        <v>6</v>
      </c>
      <c r="G38" t="str">
        <f>VLOOKUP(D38-12*_xlfn.FLOOR.MATH(D38/12),Position!B:J,9,FALSE)</f>
        <v>E</v>
      </c>
      <c r="H38" s="2">
        <f t="shared" si="10"/>
        <v>-8.569250687891028E-2</v>
      </c>
    </row>
    <row r="39" spans="1:8" x14ac:dyDescent="0.2">
      <c r="A39">
        <v>11</v>
      </c>
      <c r="B39">
        <v>1968</v>
      </c>
      <c r="C39">
        <f t="shared" si="7"/>
        <v>25.933857501774966</v>
      </c>
      <c r="D39">
        <f t="shared" si="8"/>
        <v>26</v>
      </c>
      <c r="E39">
        <f t="shared" si="9"/>
        <v>-6.6142498225033819</v>
      </c>
      <c r="F39">
        <f t="shared" si="11"/>
        <v>6</v>
      </c>
      <c r="G39" t="str">
        <f>VLOOKUP(D39-12*_xlfn.FLOOR.MATH(D39/12),Position!B:J,9,FALSE)</f>
        <v>B</v>
      </c>
      <c r="H39" s="2">
        <f t="shared" si="10"/>
        <v>-6.6142498225033819E-2</v>
      </c>
    </row>
    <row r="40" spans="1:8" x14ac:dyDescent="0.2">
      <c r="A40">
        <v>12</v>
      </c>
      <c r="B40">
        <v>2624</v>
      </c>
      <c r="C40">
        <f t="shared" si="7"/>
        <v>30.91430749312109</v>
      </c>
      <c r="D40">
        <f t="shared" si="8"/>
        <v>31</v>
      </c>
      <c r="E40">
        <f t="shared" si="9"/>
        <v>-8.569250687891028</v>
      </c>
      <c r="F40">
        <f t="shared" si="11"/>
        <v>7</v>
      </c>
      <c r="G40" t="str">
        <f>VLOOKUP(D40-12*_xlfn.FLOOR.MATH(D40/12),Position!B:J,9,FALSE)</f>
        <v>E</v>
      </c>
      <c r="H40" s="2">
        <f t="shared" si="10"/>
        <v>-8.569250687891028E-2</v>
      </c>
    </row>
    <row r="41" spans="1:8" x14ac:dyDescent="0.2">
      <c r="A41">
        <v>13</v>
      </c>
      <c r="B41">
        <v>3936</v>
      </c>
      <c r="C41">
        <f t="shared" si="7"/>
        <v>37.933857501774959</v>
      </c>
      <c r="D41">
        <f t="shared" si="8"/>
        <v>38</v>
      </c>
      <c r="E41">
        <f t="shared" si="9"/>
        <v>-6.6142498225040924</v>
      </c>
      <c r="F41">
        <f t="shared" si="11"/>
        <v>7</v>
      </c>
      <c r="G41" t="str">
        <f>VLOOKUP(D41-12*_xlfn.FLOOR.MATH(D41/12),Position!B:J,9,FALSE)</f>
        <v>B</v>
      </c>
      <c r="H41" s="2">
        <f t="shared" si="10"/>
        <v>-6.6142498225040924E-2</v>
      </c>
    </row>
    <row r="42" spans="1:8" x14ac:dyDescent="0.2">
      <c r="A42">
        <v>14</v>
      </c>
      <c r="B42">
        <v>5248</v>
      </c>
      <c r="C42">
        <f t="shared" si="7"/>
        <v>42.914307493121086</v>
      </c>
      <c r="D42">
        <f t="shared" si="8"/>
        <v>43</v>
      </c>
      <c r="E42">
        <f t="shared" si="9"/>
        <v>-8.5692506878913832</v>
      </c>
      <c r="F42">
        <f t="shared" si="11"/>
        <v>8</v>
      </c>
      <c r="G42" t="str">
        <f>VLOOKUP(D42-12*_xlfn.FLOOR.MATH(D42/12),Position!B:J,9,FALSE)</f>
        <v>E</v>
      </c>
      <c r="H42" s="2">
        <f t="shared" si="10"/>
        <v>-8.5692506878913832E-2</v>
      </c>
    </row>
    <row r="44" spans="1:8" x14ac:dyDescent="0.2">
      <c r="A44" s="3" t="s">
        <v>77</v>
      </c>
    </row>
    <row r="45" spans="1:8" x14ac:dyDescent="0.2">
      <c r="A45" t="s">
        <v>75</v>
      </c>
      <c r="B45">
        <v>185</v>
      </c>
      <c r="C45">
        <f>12*LOG(B45/440)/LOG(2)</f>
        <v>-14.99973903610017</v>
      </c>
      <c r="D45">
        <f>ROUND(C45,0)</f>
        <v>-15</v>
      </c>
      <c r="E45">
        <f>100*(C45-ROUND(C45,0))</f>
        <v>2.6096389983010226E-2</v>
      </c>
      <c r="F45">
        <f t="shared" ref="F45:F50" si="12">_xlfn.FLOOR.MATH((D45+9)/12)+4</f>
        <v>3</v>
      </c>
      <c r="G45" t="str">
        <f>VLOOKUP(D45-12*_xlfn.FLOOR.MATH(D45/12),Position!B:J,9,FALSE)</f>
        <v>F#</v>
      </c>
      <c r="H45" s="2">
        <f>E45/100</f>
        <v>2.6096389983010226E-4</v>
      </c>
    </row>
    <row r="46" spans="1:8" x14ac:dyDescent="0.2">
      <c r="A46">
        <v>1</v>
      </c>
      <c r="B46">
        <v>220</v>
      </c>
      <c r="C46">
        <f t="shared" ref="C46:C66" si="13">12*LOG(B46/440)/LOG(2)</f>
        <v>-12</v>
      </c>
      <c r="D46">
        <f t="shared" ref="D46:D66" si="14">ROUND(C46,0)</f>
        <v>-12</v>
      </c>
      <c r="E46">
        <f t="shared" ref="E46:E60" si="15">100*(C46-ROUND(C46,0))</f>
        <v>0</v>
      </c>
      <c r="F46">
        <f t="shared" si="12"/>
        <v>3</v>
      </c>
      <c r="G46" t="str">
        <f>VLOOKUP(D46-12*_xlfn.FLOOR.MATH(D46/12),Position!B:J,9,FALSE)</f>
        <v>A</v>
      </c>
      <c r="H46" s="2">
        <f t="shared" ref="H46:H60" si="16">E46/100</f>
        <v>0</v>
      </c>
    </row>
    <row r="47" spans="1:8" x14ac:dyDescent="0.2">
      <c r="A47">
        <v>2</v>
      </c>
      <c r="B47">
        <v>262</v>
      </c>
      <c r="C47">
        <f t="shared" si="13"/>
        <v>-8.9752405438465122</v>
      </c>
      <c r="D47">
        <f t="shared" si="14"/>
        <v>-9</v>
      </c>
      <c r="E47">
        <f t="shared" si="15"/>
        <v>2.4759456153487847</v>
      </c>
      <c r="F47">
        <f t="shared" si="12"/>
        <v>4</v>
      </c>
      <c r="G47" t="str">
        <f>VLOOKUP(D47-12*_xlfn.FLOOR.MATH(D47/12),Position!B:J,9,FALSE)</f>
        <v>C</v>
      </c>
      <c r="H47" s="2">
        <f t="shared" si="16"/>
        <v>2.4759456153487847E-2</v>
      </c>
    </row>
    <row r="48" spans="1:8" x14ac:dyDescent="0.2">
      <c r="A48">
        <v>3</v>
      </c>
      <c r="B48">
        <v>311</v>
      </c>
      <c r="C48">
        <f t="shared" si="13"/>
        <v>-6.0070673207286864</v>
      </c>
      <c r="D48">
        <f t="shared" si="14"/>
        <v>-6</v>
      </c>
      <c r="E48">
        <f t="shared" si="15"/>
        <v>-0.70673207286864326</v>
      </c>
      <c r="F48">
        <f t="shared" si="12"/>
        <v>4</v>
      </c>
      <c r="G48" t="str">
        <f>VLOOKUP(D48-12*_xlfn.FLOOR.MATH(D48/12),Position!B:J,9,FALSE)</f>
        <v>D#</v>
      </c>
      <c r="H48" s="2">
        <f t="shared" si="16"/>
        <v>-7.0673207286864326E-3</v>
      </c>
    </row>
    <row r="49" spans="1:8" x14ac:dyDescent="0.2">
      <c r="A49">
        <v>4</v>
      </c>
      <c r="B49">
        <v>370</v>
      </c>
      <c r="C49">
        <f t="shared" si="13"/>
        <v>-2.999739036100169</v>
      </c>
      <c r="D49">
        <f t="shared" si="14"/>
        <v>-3</v>
      </c>
      <c r="E49">
        <f t="shared" si="15"/>
        <v>2.6096389983099044E-2</v>
      </c>
      <c r="F49">
        <f t="shared" si="12"/>
        <v>4</v>
      </c>
      <c r="G49" t="str">
        <f>VLOOKUP(D49-12*_xlfn.FLOOR.MATH(D49/12),Position!B:J,9,FALSE)</f>
        <v>F#</v>
      </c>
      <c r="H49" s="2">
        <f t="shared" si="16"/>
        <v>2.6096389983099044E-4</v>
      </c>
    </row>
    <row r="50" spans="1:8" x14ac:dyDescent="0.2">
      <c r="A50">
        <v>5</v>
      </c>
      <c r="B50">
        <v>440</v>
      </c>
      <c r="C50">
        <f t="shared" si="13"/>
        <v>0</v>
      </c>
      <c r="D50">
        <f t="shared" si="14"/>
        <v>0</v>
      </c>
      <c r="E50">
        <f t="shared" si="15"/>
        <v>0</v>
      </c>
      <c r="F50">
        <f t="shared" si="12"/>
        <v>4</v>
      </c>
      <c r="G50" t="str">
        <f>VLOOKUP(D50-12*_xlfn.FLOOR.MATH(D50/12),Position!B:J,9,FALSE)</f>
        <v>A</v>
      </c>
      <c r="H50" s="2">
        <f t="shared" si="16"/>
        <v>0</v>
      </c>
    </row>
    <row r="51" spans="1:8" x14ac:dyDescent="0.2">
      <c r="A51">
        <v>6</v>
      </c>
      <c r="B51">
        <v>523</v>
      </c>
      <c r="C51">
        <f t="shared" si="13"/>
        <v>2.9916890726673824</v>
      </c>
      <c r="D51">
        <f t="shared" si="14"/>
        <v>3</v>
      </c>
      <c r="E51">
        <f t="shared" si="15"/>
        <v>-0.83109273326176236</v>
      </c>
      <c r="F51">
        <f>_xlfn.FLOOR.MATH((D51+9)/12)+4</f>
        <v>5</v>
      </c>
      <c r="G51" t="str">
        <f>VLOOKUP(D51-12*_xlfn.FLOOR.MATH(D51/12),Position!B:J,9,FALSE)</f>
        <v>C</v>
      </c>
      <c r="H51" s="2">
        <f t="shared" si="16"/>
        <v>-8.3109273326176236E-3</v>
      </c>
    </row>
    <row r="52" spans="1:8" x14ac:dyDescent="0.2">
      <c r="A52">
        <v>7</v>
      </c>
      <c r="B52">
        <v>622</v>
      </c>
      <c r="C52">
        <f t="shared" si="13"/>
        <v>5.9929326792713145</v>
      </c>
      <c r="D52">
        <f t="shared" si="14"/>
        <v>6</v>
      </c>
      <c r="E52">
        <f t="shared" si="15"/>
        <v>-0.70673207286855444</v>
      </c>
      <c r="F52">
        <f t="shared" ref="F52:F60" si="17">_xlfn.FLOOR.MATH((D52+9)/12)+4</f>
        <v>5</v>
      </c>
      <c r="G52" t="str">
        <f>VLOOKUP(D52-12*_xlfn.FLOOR.MATH(D52/12),Position!B:J,9,FALSE)</f>
        <v>D#</v>
      </c>
      <c r="H52" s="2">
        <f t="shared" si="16"/>
        <v>-7.0673207286855444E-3</v>
      </c>
    </row>
    <row r="53" spans="1:8" x14ac:dyDescent="0.2">
      <c r="A53">
        <v>8</v>
      </c>
      <c r="B53">
        <v>740</v>
      </c>
      <c r="C53">
        <f t="shared" si="13"/>
        <v>9.0002609638998301</v>
      </c>
      <c r="D53">
        <f t="shared" si="14"/>
        <v>9</v>
      </c>
      <c r="E53">
        <f t="shared" si="15"/>
        <v>2.6096389983010226E-2</v>
      </c>
      <c r="F53">
        <f t="shared" si="17"/>
        <v>5</v>
      </c>
      <c r="G53" t="str">
        <f>VLOOKUP(D53-12*_xlfn.FLOOR.MATH(D53/12),Position!B:J,9,FALSE)</f>
        <v>F#</v>
      </c>
      <c r="H53" s="2">
        <f t="shared" si="16"/>
        <v>2.6096389983010226E-4</v>
      </c>
    </row>
    <row r="54" spans="1:8" x14ac:dyDescent="0.2">
      <c r="A54">
        <v>9</v>
      </c>
      <c r="B54">
        <v>880</v>
      </c>
      <c r="C54">
        <f t="shared" si="13"/>
        <v>12</v>
      </c>
      <c r="D54">
        <f t="shared" si="14"/>
        <v>12</v>
      </c>
      <c r="E54">
        <f t="shared" si="15"/>
        <v>0</v>
      </c>
      <c r="F54">
        <f t="shared" si="17"/>
        <v>5</v>
      </c>
      <c r="G54" t="str">
        <f>VLOOKUP(D54-12*_xlfn.FLOOR.MATH(D54/12),Position!B:J,9,FALSE)</f>
        <v>A</v>
      </c>
      <c r="H54" s="2">
        <f t="shared" si="16"/>
        <v>0</v>
      </c>
    </row>
    <row r="55" spans="1:8" x14ac:dyDescent="0.2">
      <c r="A55">
        <v>10</v>
      </c>
      <c r="B55">
        <v>1047</v>
      </c>
      <c r="C55">
        <f t="shared" si="13"/>
        <v>15.008232160873783</v>
      </c>
      <c r="D55">
        <f t="shared" si="14"/>
        <v>15</v>
      </c>
      <c r="E55">
        <f t="shared" si="15"/>
        <v>0.82321608737832008</v>
      </c>
      <c r="F55">
        <f t="shared" si="17"/>
        <v>6</v>
      </c>
      <c r="G55" t="str">
        <f>VLOOKUP(D55-12*_xlfn.FLOOR.MATH(D55/12),Position!B:J,9,FALSE)</f>
        <v>C</v>
      </c>
      <c r="H55" s="2">
        <f t="shared" si="16"/>
        <v>8.2321608737832008E-3</v>
      </c>
    </row>
    <row r="56" spans="1:8" x14ac:dyDescent="0.2">
      <c r="A56">
        <v>11</v>
      </c>
      <c r="B56">
        <v>1245</v>
      </c>
      <c r="C56">
        <f t="shared" si="13"/>
        <v>18.006843761169407</v>
      </c>
      <c r="D56">
        <f t="shared" si="14"/>
        <v>18</v>
      </c>
      <c r="E56">
        <f t="shared" si="15"/>
        <v>0.68437611694065481</v>
      </c>
      <c r="F56">
        <f t="shared" si="17"/>
        <v>6</v>
      </c>
      <c r="G56" t="str">
        <f>VLOOKUP(D56-12*_xlfn.FLOOR.MATH(D56/12),Position!B:J,9,FALSE)</f>
        <v>D#</v>
      </c>
      <c r="H56" s="2">
        <f t="shared" si="16"/>
        <v>6.8437611694065481E-3</v>
      </c>
    </row>
    <row r="57" spans="1:8" x14ac:dyDescent="0.2">
      <c r="A57">
        <v>12</v>
      </c>
      <c r="B57">
        <v>1480</v>
      </c>
      <c r="C57">
        <f t="shared" si="13"/>
        <v>21.00026096389983</v>
      </c>
      <c r="D57">
        <f t="shared" si="14"/>
        <v>21</v>
      </c>
      <c r="E57">
        <f t="shared" si="15"/>
        <v>2.6096389983010226E-2</v>
      </c>
      <c r="F57">
        <f t="shared" si="17"/>
        <v>6</v>
      </c>
      <c r="G57" t="str">
        <f>VLOOKUP(D57-12*_xlfn.FLOOR.MATH(D57/12),Position!B:J,9,FALSE)</f>
        <v>F#</v>
      </c>
      <c r="H57" s="2">
        <f t="shared" si="16"/>
        <v>2.6096389983010226E-4</v>
      </c>
    </row>
    <row r="58" spans="1:8" x14ac:dyDescent="0.2">
      <c r="A58">
        <v>13</v>
      </c>
      <c r="B58">
        <v>1760</v>
      </c>
      <c r="C58">
        <f t="shared" si="13"/>
        <v>24</v>
      </c>
      <c r="D58">
        <f t="shared" si="14"/>
        <v>24</v>
      </c>
      <c r="E58">
        <f t="shared" si="15"/>
        <v>0</v>
      </c>
      <c r="F58">
        <f t="shared" si="17"/>
        <v>6</v>
      </c>
      <c r="G58" t="str">
        <f>VLOOKUP(D58-12*_xlfn.FLOOR.MATH(D58/12),Position!B:J,9,FALSE)</f>
        <v>A</v>
      </c>
      <c r="H58" s="2">
        <f t="shared" si="16"/>
        <v>0</v>
      </c>
    </row>
    <row r="59" spans="1:8" x14ac:dyDescent="0.2">
      <c r="A59">
        <v>14</v>
      </c>
      <c r="B59">
        <v>2093</v>
      </c>
      <c r="C59">
        <f t="shared" si="13"/>
        <v>26.999962592772594</v>
      </c>
      <c r="D59">
        <f t="shared" si="14"/>
        <v>27</v>
      </c>
      <c r="E59">
        <f t="shared" si="15"/>
        <v>-3.740722740630531E-3</v>
      </c>
      <c r="F59">
        <f t="shared" si="17"/>
        <v>7</v>
      </c>
      <c r="G59" t="str">
        <f>VLOOKUP(D59-12*_xlfn.FLOOR.MATH(D59/12),Position!B:J,9,FALSE)</f>
        <v>C</v>
      </c>
      <c r="H59" s="2">
        <f t="shared" si="16"/>
        <v>-3.740722740630531E-5</v>
      </c>
    </row>
    <row r="60" spans="1:8" x14ac:dyDescent="0.2">
      <c r="A60">
        <v>15</v>
      </c>
      <c r="B60">
        <v>2489</v>
      </c>
      <c r="C60">
        <f t="shared" si="13"/>
        <v>29.999889617476512</v>
      </c>
      <c r="D60">
        <f t="shared" si="14"/>
        <v>30</v>
      </c>
      <c r="E60">
        <f t="shared" si="15"/>
        <v>-1.1038252348782862E-2</v>
      </c>
      <c r="F60">
        <f t="shared" si="17"/>
        <v>7</v>
      </c>
      <c r="G60" t="str">
        <f>VLOOKUP(D60-12*_xlfn.FLOOR.MATH(D60/12),Position!B:J,9,FALSE)</f>
        <v>D#</v>
      </c>
      <c r="H60" s="2">
        <f t="shared" si="16"/>
        <v>-1.1038252348782862E-4</v>
      </c>
    </row>
    <row r="61" spans="1:8" x14ac:dyDescent="0.2">
      <c r="A61">
        <v>16</v>
      </c>
      <c r="B61">
        <v>2960</v>
      </c>
      <c r="C61">
        <f t="shared" si="13"/>
        <v>33.000260963899834</v>
      </c>
      <c r="D61">
        <f t="shared" si="14"/>
        <v>33</v>
      </c>
      <c r="E61">
        <f t="shared" ref="E61:E66" si="18">100*(C61-ROUND(C61,0))</f>
        <v>2.6096389983365498E-2</v>
      </c>
      <c r="F61">
        <f t="shared" ref="F61:F66" si="19">_xlfn.FLOOR.MATH((D61+9)/12)+4</f>
        <v>7</v>
      </c>
      <c r="G61" t="str">
        <f>VLOOKUP(D61-12*_xlfn.FLOOR.MATH(D61/12),Position!B:J,9,FALSE)</f>
        <v>F#</v>
      </c>
      <c r="H61" s="2">
        <f t="shared" ref="H61:H66" si="20">E61/100</f>
        <v>2.6096389983365498E-4</v>
      </c>
    </row>
    <row r="62" spans="1:8" x14ac:dyDescent="0.2">
      <c r="A62">
        <v>17</v>
      </c>
      <c r="B62">
        <v>3520</v>
      </c>
      <c r="C62">
        <f t="shared" si="13"/>
        <v>35.999999999999993</v>
      </c>
      <c r="D62">
        <f t="shared" si="14"/>
        <v>36</v>
      </c>
      <c r="E62">
        <f t="shared" si="18"/>
        <v>-7.1054273576010019E-13</v>
      </c>
      <c r="F62">
        <f t="shared" si="19"/>
        <v>7</v>
      </c>
      <c r="G62" t="str">
        <f>VLOOKUP(D62-12*_xlfn.FLOOR.MATH(D62/12),Position!B:J,9,FALSE)</f>
        <v>A</v>
      </c>
      <c r="H62" s="2">
        <f t="shared" si="20"/>
        <v>-7.1054273576010019E-15</v>
      </c>
    </row>
    <row r="63" spans="1:8" x14ac:dyDescent="0.2">
      <c r="A63">
        <v>18</v>
      </c>
      <c r="B63">
        <v>4186</v>
      </c>
      <c r="C63">
        <f t="shared" si="13"/>
        <v>38.99996259277259</v>
      </c>
      <c r="D63">
        <f t="shared" si="14"/>
        <v>39</v>
      </c>
      <c r="E63">
        <f t="shared" si="18"/>
        <v>-3.7407227409858024E-3</v>
      </c>
      <c r="F63">
        <f t="shared" si="19"/>
        <v>8</v>
      </c>
      <c r="G63" t="str">
        <f>VLOOKUP(D63-12*_xlfn.FLOOR.MATH(D63/12),Position!B:J,9,FALSE)</f>
        <v>C</v>
      </c>
      <c r="H63" s="2">
        <f t="shared" si="20"/>
        <v>-3.7407227409858024E-5</v>
      </c>
    </row>
    <row r="64" spans="1:8" x14ac:dyDescent="0.2">
      <c r="A64">
        <v>19</v>
      </c>
      <c r="B64">
        <v>4978</v>
      </c>
      <c r="C64">
        <f t="shared" si="13"/>
        <v>41.999889617476512</v>
      </c>
      <c r="D64">
        <f t="shared" si="14"/>
        <v>42</v>
      </c>
      <c r="E64">
        <f t="shared" si="18"/>
        <v>-1.1038252348782862E-2</v>
      </c>
      <c r="F64">
        <f t="shared" si="19"/>
        <v>8</v>
      </c>
      <c r="G64" t="str">
        <f>VLOOKUP(D64-12*_xlfn.FLOOR.MATH(D64/12),Position!B:J,9,FALSE)</f>
        <v>D#</v>
      </c>
      <c r="H64" s="2">
        <f t="shared" si="20"/>
        <v>-1.1038252348782862E-4</v>
      </c>
    </row>
    <row r="65" spans="1:8" x14ac:dyDescent="0.2">
      <c r="A65">
        <v>20</v>
      </c>
      <c r="B65">
        <v>5920</v>
      </c>
      <c r="C65">
        <f t="shared" si="13"/>
        <v>45.000260963899834</v>
      </c>
      <c r="D65">
        <f t="shared" si="14"/>
        <v>45</v>
      </c>
      <c r="E65">
        <f t="shared" si="18"/>
        <v>2.6096389983365498E-2</v>
      </c>
      <c r="F65">
        <f t="shared" si="19"/>
        <v>8</v>
      </c>
      <c r="G65" t="str">
        <f>VLOOKUP(D65-12*_xlfn.FLOOR.MATH(D65/12),Position!B:J,9,FALSE)</f>
        <v>F#</v>
      </c>
      <c r="H65" s="2">
        <f t="shared" si="20"/>
        <v>2.6096389983365498E-4</v>
      </c>
    </row>
    <row r="66" spans="1:8" x14ac:dyDescent="0.2">
      <c r="A66" t="s">
        <v>76</v>
      </c>
      <c r="B66">
        <v>7040</v>
      </c>
      <c r="C66">
        <f t="shared" si="13"/>
        <v>48</v>
      </c>
      <c r="D66">
        <f t="shared" si="14"/>
        <v>48</v>
      </c>
      <c r="E66">
        <f t="shared" si="18"/>
        <v>0</v>
      </c>
      <c r="F66">
        <f t="shared" si="19"/>
        <v>8</v>
      </c>
      <c r="G66" t="str">
        <f>VLOOKUP(D66-12*_xlfn.FLOOR.MATH(D66/12),Position!B:J,9,FALSE)</f>
        <v>A</v>
      </c>
      <c r="H66" s="2">
        <f t="shared" si="20"/>
        <v>0</v>
      </c>
    </row>
    <row r="68" spans="1:8" x14ac:dyDescent="0.2">
      <c r="A68" s="3" t="s">
        <v>78</v>
      </c>
    </row>
    <row r="69" spans="1:8" x14ac:dyDescent="0.2">
      <c r="A69" t="s">
        <v>75</v>
      </c>
      <c r="B69">
        <v>176</v>
      </c>
      <c r="C69">
        <f>12*LOG(B69/440)/LOG(2)</f>
        <v>-15.86313713864835</v>
      </c>
      <c r="D69">
        <f>ROUND(C69,0)</f>
        <v>-16</v>
      </c>
      <c r="E69">
        <f>100*(C69-ROUND(C69,0))</f>
        <v>13.686286135165027</v>
      </c>
      <c r="F69">
        <f t="shared" ref="F69:F74" si="21">_xlfn.FLOOR.MATH((D69+9)/12)+4</f>
        <v>3</v>
      </c>
      <c r="G69" t="str">
        <f>VLOOKUP(D69-12*_xlfn.FLOOR.MATH(D69/12),Position!B:J,9,FALSE)</f>
        <v>F</v>
      </c>
      <c r="H69" s="2">
        <f>E69/100</f>
        <v>0.13686286135165027</v>
      </c>
    </row>
    <row r="70" spans="1:8" x14ac:dyDescent="0.2">
      <c r="A70">
        <v>1</v>
      </c>
      <c r="B70">
        <v>220</v>
      </c>
      <c r="C70">
        <f t="shared" ref="C70:C85" si="22">12*LOG(B70/440)/LOG(2)</f>
        <v>-12</v>
      </c>
      <c r="D70">
        <f t="shared" ref="D70:D85" si="23">ROUND(C70,0)</f>
        <v>-12</v>
      </c>
      <c r="E70">
        <f t="shared" ref="E70:E84" si="24">100*(C70-ROUND(C70,0))</f>
        <v>0</v>
      </c>
      <c r="F70">
        <f t="shared" si="21"/>
        <v>3</v>
      </c>
      <c r="G70" t="str">
        <f>VLOOKUP(D70-12*_xlfn.FLOOR.MATH(D70/12),Position!B:J,9,FALSE)</f>
        <v>A</v>
      </c>
      <c r="H70" s="2">
        <f t="shared" ref="H70:H84" si="25">E70/100</f>
        <v>0</v>
      </c>
    </row>
    <row r="71" spans="1:8" x14ac:dyDescent="0.2">
      <c r="A71">
        <v>2</v>
      </c>
      <c r="B71">
        <v>275</v>
      </c>
      <c r="C71">
        <f t="shared" si="22"/>
        <v>-8.136862861351652</v>
      </c>
      <c r="D71">
        <f t="shared" si="23"/>
        <v>-8</v>
      </c>
      <c r="E71">
        <f t="shared" si="24"/>
        <v>-13.686286135165204</v>
      </c>
      <c r="F71">
        <f t="shared" si="21"/>
        <v>4</v>
      </c>
      <c r="G71" t="str">
        <f>VLOOKUP(D71-12*_xlfn.FLOOR.MATH(D71/12),Position!B:J,9,FALSE)</f>
        <v>C#</v>
      </c>
      <c r="H71" s="2">
        <f t="shared" si="25"/>
        <v>-0.13686286135165204</v>
      </c>
    </row>
    <row r="72" spans="1:8" x14ac:dyDescent="0.2">
      <c r="A72">
        <v>3</v>
      </c>
      <c r="B72">
        <v>352</v>
      </c>
      <c r="C72">
        <f t="shared" si="22"/>
        <v>-3.8631371386483471</v>
      </c>
      <c r="D72">
        <f t="shared" si="23"/>
        <v>-4</v>
      </c>
      <c r="E72">
        <f t="shared" si="24"/>
        <v>13.686286135165293</v>
      </c>
      <c r="F72">
        <f t="shared" si="21"/>
        <v>4</v>
      </c>
      <c r="G72" t="str">
        <f>VLOOKUP(D72-12*_xlfn.FLOOR.MATH(D72/12),Position!B:J,9,FALSE)</f>
        <v>F</v>
      </c>
      <c r="H72" s="2">
        <f t="shared" si="25"/>
        <v>0.13686286135165293</v>
      </c>
    </row>
    <row r="73" spans="1:8" x14ac:dyDescent="0.2">
      <c r="A73">
        <v>4</v>
      </c>
      <c r="B73">
        <v>440</v>
      </c>
      <c r="C73">
        <f t="shared" si="22"/>
        <v>0</v>
      </c>
      <c r="D73">
        <f t="shared" si="23"/>
        <v>0</v>
      </c>
      <c r="E73">
        <f t="shared" si="24"/>
        <v>0</v>
      </c>
      <c r="F73">
        <f t="shared" si="21"/>
        <v>4</v>
      </c>
      <c r="G73" t="str">
        <f>VLOOKUP(D73-12*_xlfn.FLOOR.MATH(D73/12),Position!B:J,9,FALSE)</f>
        <v>A</v>
      </c>
      <c r="H73" s="2">
        <f t="shared" si="25"/>
        <v>0</v>
      </c>
    </row>
    <row r="74" spans="1:8" x14ac:dyDescent="0.2">
      <c r="A74">
        <v>5</v>
      </c>
      <c r="B74">
        <v>550</v>
      </c>
      <c r="C74">
        <f t="shared" si="22"/>
        <v>3.8631371386483484</v>
      </c>
      <c r="D74">
        <f t="shared" si="23"/>
        <v>4</v>
      </c>
      <c r="E74">
        <f t="shared" si="24"/>
        <v>-13.68628613516516</v>
      </c>
      <c r="F74">
        <f t="shared" si="21"/>
        <v>5</v>
      </c>
      <c r="G74" t="str">
        <f>VLOOKUP(D74-12*_xlfn.FLOOR.MATH(D74/12),Position!B:J,9,FALSE)</f>
        <v>C#</v>
      </c>
      <c r="H74" s="2">
        <f t="shared" si="25"/>
        <v>-0.1368628613516516</v>
      </c>
    </row>
    <row r="75" spans="1:8" x14ac:dyDescent="0.2">
      <c r="A75">
        <v>6</v>
      </c>
      <c r="B75">
        <v>704</v>
      </c>
      <c r="C75">
        <f t="shared" si="22"/>
        <v>8.136862861351652</v>
      </c>
      <c r="D75">
        <f t="shared" si="23"/>
        <v>8</v>
      </c>
      <c r="E75">
        <f t="shared" si="24"/>
        <v>13.686286135165204</v>
      </c>
      <c r="F75">
        <f>_xlfn.FLOOR.MATH((D75+9)/12)+4</f>
        <v>5</v>
      </c>
      <c r="G75" t="str">
        <f>VLOOKUP(D75-12*_xlfn.FLOOR.MATH(D75/12),Position!B:J,9,FALSE)</f>
        <v>F</v>
      </c>
      <c r="H75" s="2">
        <f t="shared" si="25"/>
        <v>0.13686286135165204</v>
      </c>
    </row>
    <row r="76" spans="1:8" x14ac:dyDescent="0.2">
      <c r="A76">
        <v>7</v>
      </c>
      <c r="B76">
        <v>880</v>
      </c>
      <c r="C76">
        <f t="shared" si="22"/>
        <v>12</v>
      </c>
      <c r="D76">
        <f t="shared" si="23"/>
        <v>12</v>
      </c>
      <c r="E76">
        <f t="shared" si="24"/>
        <v>0</v>
      </c>
      <c r="F76">
        <f t="shared" ref="F76:F84" si="26">_xlfn.FLOOR.MATH((D76+9)/12)+4</f>
        <v>5</v>
      </c>
      <c r="G76" t="str">
        <f>VLOOKUP(D76-12*_xlfn.FLOOR.MATH(D76/12),Position!B:J,9,FALSE)</f>
        <v>A</v>
      </c>
      <c r="H76" s="2">
        <f t="shared" si="25"/>
        <v>0</v>
      </c>
    </row>
    <row r="77" spans="1:8" x14ac:dyDescent="0.2">
      <c r="A77">
        <v>8</v>
      </c>
      <c r="B77">
        <v>1100</v>
      </c>
      <c r="C77">
        <f t="shared" si="22"/>
        <v>15.86313713864835</v>
      </c>
      <c r="D77">
        <f t="shared" si="23"/>
        <v>16</v>
      </c>
      <c r="E77">
        <f t="shared" si="24"/>
        <v>-13.686286135165027</v>
      </c>
      <c r="F77">
        <f t="shared" si="26"/>
        <v>6</v>
      </c>
      <c r="G77" t="str">
        <f>VLOOKUP(D77-12*_xlfn.FLOOR.MATH(D77/12),Position!B:J,9,FALSE)</f>
        <v>C#</v>
      </c>
      <c r="H77" s="2">
        <f t="shared" si="25"/>
        <v>-0.13686286135165027</v>
      </c>
    </row>
    <row r="78" spans="1:8" x14ac:dyDescent="0.2">
      <c r="A78">
        <v>9</v>
      </c>
      <c r="B78">
        <v>1408</v>
      </c>
      <c r="C78">
        <f t="shared" si="22"/>
        <v>20.136862861351656</v>
      </c>
      <c r="D78">
        <f t="shared" si="23"/>
        <v>20</v>
      </c>
      <c r="E78">
        <f t="shared" si="24"/>
        <v>13.68628613516556</v>
      </c>
      <c r="F78">
        <f t="shared" si="26"/>
        <v>6</v>
      </c>
      <c r="G78" t="str">
        <f>VLOOKUP(D78-12*_xlfn.FLOOR.MATH(D78/12),Position!B:J,9,FALSE)</f>
        <v>F</v>
      </c>
      <c r="H78" s="2">
        <f t="shared" si="25"/>
        <v>0.1368628613516556</v>
      </c>
    </row>
    <row r="79" spans="1:8" x14ac:dyDescent="0.2">
      <c r="A79">
        <v>10</v>
      </c>
      <c r="B79">
        <v>1760</v>
      </c>
      <c r="C79">
        <f t="shared" si="22"/>
        <v>24</v>
      </c>
      <c r="D79">
        <f t="shared" si="23"/>
        <v>24</v>
      </c>
      <c r="E79">
        <f t="shared" si="24"/>
        <v>0</v>
      </c>
      <c r="F79">
        <f t="shared" si="26"/>
        <v>6</v>
      </c>
      <c r="G79" t="str">
        <f>VLOOKUP(D79-12*_xlfn.FLOOR.MATH(D79/12),Position!B:J,9,FALSE)</f>
        <v>A</v>
      </c>
      <c r="H79" s="2">
        <f t="shared" si="25"/>
        <v>0</v>
      </c>
    </row>
    <row r="80" spans="1:8" x14ac:dyDescent="0.2">
      <c r="A80">
        <v>11</v>
      </c>
      <c r="B80">
        <v>2200</v>
      </c>
      <c r="C80">
        <f t="shared" si="22"/>
        <v>27.863137138648352</v>
      </c>
      <c r="D80">
        <f t="shared" si="23"/>
        <v>28</v>
      </c>
      <c r="E80">
        <f t="shared" si="24"/>
        <v>-13.686286135164849</v>
      </c>
      <c r="F80">
        <f t="shared" si="26"/>
        <v>7</v>
      </c>
      <c r="G80" t="str">
        <f>VLOOKUP(D80-12*_xlfn.FLOOR.MATH(D80/12),Position!B:J,9,FALSE)</f>
        <v>C#</v>
      </c>
      <c r="H80" s="2">
        <f t="shared" si="25"/>
        <v>-0.13686286135164849</v>
      </c>
    </row>
    <row r="81" spans="1:8" x14ac:dyDescent="0.2">
      <c r="A81">
        <v>12</v>
      </c>
      <c r="B81">
        <v>2816</v>
      </c>
      <c r="C81">
        <f t="shared" si="22"/>
        <v>32.136862861351652</v>
      </c>
      <c r="D81">
        <f t="shared" si="23"/>
        <v>32</v>
      </c>
      <c r="E81">
        <f t="shared" si="24"/>
        <v>13.686286135165204</v>
      </c>
      <c r="F81">
        <f t="shared" si="26"/>
        <v>7</v>
      </c>
      <c r="G81" t="str">
        <f>VLOOKUP(D81-12*_xlfn.FLOOR.MATH(D81/12),Position!B:J,9,FALSE)</f>
        <v>F</v>
      </c>
      <c r="H81" s="2">
        <f t="shared" si="25"/>
        <v>0.13686286135165204</v>
      </c>
    </row>
    <row r="82" spans="1:8" x14ac:dyDescent="0.2">
      <c r="A82">
        <v>13</v>
      </c>
      <c r="B82">
        <v>3520</v>
      </c>
      <c r="C82">
        <f t="shared" si="22"/>
        <v>35.999999999999993</v>
      </c>
      <c r="D82">
        <f t="shared" si="23"/>
        <v>36</v>
      </c>
      <c r="E82">
        <f t="shared" si="24"/>
        <v>-7.1054273576010019E-13</v>
      </c>
      <c r="F82">
        <f t="shared" si="26"/>
        <v>7</v>
      </c>
      <c r="G82" t="str">
        <f>VLOOKUP(D82-12*_xlfn.FLOOR.MATH(D82/12),Position!B:J,9,FALSE)</f>
        <v>A</v>
      </c>
      <c r="H82" s="2">
        <f t="shared" si="25"/>
        <v>-7.1054273576010019E-15</v>
      </c>
    </row>
    <row r="83" spans="1:8" x14ac:dyDescent="0.2">
      <c r="A83">
        <v>14</v>
      </c>
      <c r="B83">
        <v>4400</v>
      </c>
      <c r="C83">
        <f t="shared" si="22"/>
        <v>39.863137138648348</v>
      </c>
      <c r="D83">
        <f t="shared" si="23"/>
        <v>40</v>
      </c>
      <c r="E83">
        <f t="shared" si="24"/>
        <v>-13.686286135165204</v>
      </c>
      <c r="F83">
        <f t="shared" si="26"/>
        <v>8</v>
      </c>
      <c r="G83" t="str">
        <f>VLOOKUP(D83-12*_xlfn.FLOOR.MATH(D83/12),Position!B:J,9,FALSE)</f>
        <v>C#</v>
      </c>
      <c r="H83" s="2">
        <f t="shared" si="25"/>
        <v>-0.13686286135165204</v>
      </c>
    </row>
    <row r="84" spans="1:8" x14ac:dyDescent="0.2">
      <c r="A84">
        <v>15</v>
      </c>
      <c r="B84">
        <v>5632</v>
      </c>
      <c r="C84">
        <f t="shared" si="22"/>
        <v>44.136862861351652</v>
      </c>
      <c r="D84">
        <f t="shared" si="23"/>
        <v>44</v>
      </c>
      <c r="E84">
        <f t="shared" si="24"/>
        <v>13.686286135165204</v>
      </c>
      <c r="F84">
        <f t="shared" si="26"/>
        <v>8</v>
      </c>
      <c r="G84" t="str">
        <f>VLOOKUP(D84-12*_xlfn.FLOOR.MATH(D84/12),Position!B:J,9,FALSE)</f>
        <v>F</v>
      </c>
      <c r="H84" s="2">
        <f t="shared" si="25"/>
        <v>0.13686286135165204</v>
      </c>
    </row>
    <row r="85" spans="1:8" x14ac:dyDescent="0.2">
      <c r="A85" t="s">
        <v>76</v>
      </c>
      <c r="B85">
        <v>7040</v>
      </c>
      <c r="C85">
        <f t="shared" si="22"/>
        <v>48</v>
      </c>
      <c r="D85">
        <f t="shared" si="23"/>
        <v>48</v>
      </c>
      <c r="E85">
        <f t="shared" ref="E85" si="27">100*(C85-ROUND(C85,0))</f>
        <v>0</v>
      </c>
      <c r="F85">
        <f t="shared" ref="F85" si="28">_xlfn.FLOOR.MATH((D85+9)/12)+4</f>
        <v>8</v>
      </c>
      <c r="G85" t="str">
        <f>VLOOKUP(D85-12*_xlfn.FLOOR.MATH(D85/12),Position!B:J,9,FALSE)</f>
        <v>A</v>
      </c>
      <c r="H85" s="2">
        <f t="shared" ref="H85" si="29">E85/100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B212-6D9E-204F-957E-C4F18C1FBF5B}">
  <dimension ref="A1:O25"/>
  <sheetViews>
    <sheetView tabSelected="1" workbookViewId="0">
      <selection activeCell="A3" sqref="A3"/>
    </sheetView>
  </sheetViews>
  <sheetFormatPr baseColWidth="10" defaultRowHeight="16" x14ac:dyDescent="0.2"/>
  <cols>
    <col min="2" max="2" width="12.1640625" bestFit="1" customWidth="1"/>
    <col min="6" max="6" width="12.1640625" bestFit="1" customWidth="1"/>
  </cols>
  <sheetData>
    <row r="1" spans="1:15" x14ac:dyDescent="0.2">
      <c r="A1" s="3" t="s">
        <v>79</v>
      </c>
      <c r="B1">
        <f>POWER(10,-9)</f>
        <v>1.0000000000000001E-9</v>
      </c>
      <c r="K1" t="s">
        <v>86</v>
      </c>
      <c r="N1" t="s">
        <v>111</v>
      </c>
    </row>
    <row r="2" spans="1:15" x14ac:dyDescent="0.2">
      <c r="A2" t="s">
        <v>84</v>
      </c>
      <c r="B2" t="s">
        <v>85</v>
      </c>
      <c r="C2" t="s">
        <v>80</v>
      </c>
      <c r="D2" t="s">
        <v>81</v>
      </c>
      <c r="E2" t="s">
        <v>82</v>
      </c>
      <c r="F2" t="s">
        <v>15</v>
      </c>
      <c r="G2" t="s">
        <v>83</v>
      </c>
      <c r="K2" t="s">
        <v>87</v>
      </c>
      <c r="L2" t="s">
        <v>99</v>
      </c>
      <c r="N2" t="s">
        <v>112</v>
      </c>
      <c r="O2" t="s">
        <v>136</v>
      </c>
    </row>
    <row r="3" spans="1:15" x14ac:dyDescent="0.2">
      <c r="A3">
        <v>68</v>
      </c>
      <c r="B3">
        <v>68</v>
      </c>
      <c r="C3">
        <v>33000</v>
      </c>
      <c r="D3">
        <v>2000</v>
      </c>
      <c r="E3">
        <v>120000</v>
      </c>
      <c r="F3">
        <f>1/(2*PI()*SQRT(A3*$B$1*$B$1*B3*E3*(C3*D3/(C3+D3))))</f>
        <v>155.59034733832456</v>
      </c>
      <c r="G3">
        <f>E3/(2*SQRT(E3*(C3*D3/(C3+D3))))</f>
        <v>3.9886201760873279</v>
      </c>
      <c r="K3" t="s">
        <v>88</v>
      </c>
      <c r="L3" t="s">
        <v>100</v>
      </c>
      <c r="N3" t="s">
        <v>113</v>
      </c>
      <c r="O3" t="s">
        <v>137</v>
      </c>
    </row>
    <row r="4" spans="1:15" x14ac:dyDescent="0.2">
      <c r="K4" t="s">
        <v>89</v>
      </c>
      <c r="L4" t="s">
        <v>101</v>
      </c>
      <c r="N4" t="s">
        <v>114</v>
      </c>
      <c r="O4" t="s">
        <v>138</v>
      </c>
    </row>
    <row r="5" spans="1:15" x14ac:dyDescent="0.2">
      <c r="K5" t="s">
        <v>90</v>
      </c>
      <c r="L5" t="s">
        <v>102</v>
      </c>
      <c r="N5" t="s">
        <v>115</v>
      </c>
      <c r="O5" t="s">
        <v>139</v>
      </c>
    </row>
    <row r="6" spans="1:15" x14ac:dyDescent="0.2">
      <c r="K6" t="s">
        <v>91</v>
      </c>
      <c r="L6" t="s">
        <v>103</v>
      </c>
      <c r="N6" t="s">
        <v>116</v>
      </c>
      <c r="O6" t="s">
        <v>140</v>
      </c>
    </row>
    <row r="7" spans="1:15" x14ac:dyDescent="0.2">
      <c r="K7" t="s">
        <v>92</v>
      </c>
      <c r="L7" t="s">
        <v>104</v>
      </c>
      <c r="N7" t="s">
        <v>117</v>
      </c>
      <c r="O7" t="s">
        <v>141</v>
      </c>
    </row>
    <row r="8" spans="1:15" x14ac:dyDescent="0.2">
      <c r="K8" t="s">
        <v>93</v>
      </c>
      <c r="L8" t="s">
        <v>105</v>
      </c>
      <c r="N8" t="s">
        <v>118</v>
      </c>
      <c r="O8" t="s">
        <v>142</v>
      </c>
    </row>
    <row r="9" spans="1:15" x14ac:dyDescent="0.2">
      <c r="K9" t="s">
        <v>94</v>
      </c>
      <c r="L9" t="s">
        <v>106</v>
      </c>
      <c r="N9" t="s">
        <v>119</v>
      </c>
      <c r="O9" t="s">
        <v>143</v>
      </c>
    </row>
    <row r="10" spans="1:15" x14ac:dyDescent="0.2">
      <c r="K10" t="s">
        <v>95</v>
      </c>
      <c r="L10" t="s">
        <v>107</v>
      </c>
      <c r="N10" t="s">
        <v>120</v>
      </c>
      <c r="O10" t="s">
        <v>144</v>
      </c>
    </row>
    <row r="11" spans="1:15" x14ac:dyDescent="0.2">
      <c r="K11" t="s">
        <v>96</v>
      </c>
      <c r="L11" t="s">
        <v>108</v>
      </c>
      <c r="N11" t="s">
        <v>121</v>
      </c>
      <c r="O11" t="s">
        <v>145</v>
      </c>
    </row>
    <row r="12" spans="1:15" x14ac:dyDescent="0.2">
      <c r="K12" t="s">
        <v>97</v>
      </c>
      <c r="L12" t="s">
        <v>109</v>
      </c>
      <c r="N12" t="s">
        <v>122</v>
      </c>
      <c r="O12" t="s">
        <v>146</v>
      </c>
    </row>
    <row r="13" spans="1:15" x14ac:dyDescent="0.2">
      <c r="K13" t="s">
        <v>98</v>
      </c>
      <c r="L13" t="s">
        <v>110</v>
      </c>
      <c r="N13" t="s">
        <v>123</v>
      </c>
      <c r="O13" t="s">
        <v>147</v>
      </c>
    </row>
    <row r="14" spans="1:15" x14ac:dyDescent="0.2">
      <c r="N14" t="s">
        <v>124</v>
      </c>
      <c r="O14" t="s">
        <v>148</v>
      </c>
    </row>
    <row r="15" spans="1:15" x14ac:dyDescent="0.2">
      <c r="N15" t="s">
        <v>125</v>
      </c>
      <c r="O15" t="s">
        <v>149</v>
      </c>
    </row>
    <row r="16" spans="1:15" x14ac:dyDescent="0.2">
      <c r="N16" t="s">
        <v>126</v>
      </c>
      <c r="O16" t="s">
        <v>150</v>
      </c>
    </row>
    <row r="17" spans="14:15" x14ac:dyDescent="0.2">
      <c r="N17" t="s">
        <v>127</v>
      </c>
      <c r="O17" t="s">
        <v>151</v>
      </c>
    </row>
    <row r="18" spans="14:15" x14ac:dyDescent="0.2">
      <c r="N18" t="s">
        <v>128</v>
      </c>
      <c r="O18" t="s">
        <v>152</v>
      </c>
    </row>
    <row r="19" spans="14:15" x14ac:dyDescent="0.2">
      <c r="N19" t="s">
        <v>129</v>
      </c>
      <c r="O19" t="s">
        <v>153</v>
      </c>
    </row>
    <row r="20" spans="14:15" x14ac:dyDescent="0.2">
      <c r="N20" t="s">
        <v>130</v>
      </c>
      <c r="O20" t="s">
        <v>154</v>
      </c>
    </row>
    <row r="21" spans="14:15" x14ac:dyDescent="0.2">
      <c r="N21" t="s">
        <v>131</v>
      </c>
      <c r="O21" t="s">
        <v>155</v>
      </c>
    </row>
    <row r="22" spans="14:15" x14ac:dyDescent="0.2">
      <c r="N22" t="s">
        <v>132</v>
      </c>
      <c r="O22" t="s">
        <v>156</v>
      </c>
    </row>
    <row r="23" spans="14:15" x14ac:dyDescent="0.2">
      <c r="N23" t="s">
        <v>133</v>
      </c>
      <c r="O23" t="s">
        <v>157</v>
      </c>
    </row>
    <row r="24" spans="14:15" x14ac:dyDescent="0.2">
      <c r="N24" t="s">
        <v>134</v>
      </c>
      <c r="O24" t="s">
        <v>158</v>
      </c>
    </row>
    <row r="25" spans="14:15" x14ac:dyDescent="0.2">
      <c r="N25" t="s">
        <v>135</v>
      </c>
      <c r="O25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55EF-194A-FA40-BB7F-063FF8EEA823}">
  <dimension ref="A1:J14"/>
  <sheetViews>
    <sheetView workbookViewId="0">
      <selection activeCell="G6" sqref="G6"/>
    </sheetView>
  </sheetViews>
  <sheetFormatPr baseColWidth="10" defaultRowHeight="16" x14ac:dyDescent="0.2"/>
  <cols>
    <col min="6" max="6" width="18" bestFit="1" customWidth="1"/>
    <col min="9" max="9" width="12.1640625" bestFit="1" customWidth="1"/>
  </cols>
  <sheetData>
    <row r="1" spans="1:10" x14ac:dyDescent="0.2">
      <c r="A1" t="s">
        <v>0</v>
      </c>
      <c r="B1" t="s">
        <v>16</v>
      </c>
      <c r="C1" t="s">
        <v>44</v>
      </c>
      <c r="D1" t="s">
        <v>22</v>
      </c>
      <c r="E1" t="s">
        <v>17</v>
      </c>
      <c r="F1" t="s">
        <v>21</v>
      </c>
      <c r="G1" t="s">
        <v>17</v>
      </c>
      <c r="H1" t="s">
        <v>17</v>
      </c>
      <c r="I1" t="s">
        <v>58</v>
      </c>
    </row>
    <row r="2" spans="1:10" x14ac:dyDescent="0.2">
      <c r="A2" t="s">
        <v>2</v>
      </c>
      <c r="B2">
        <v>0</v>
      </c>
      <c r="C2">
        <v>0</v>
      </c>
      <c r="D2" t="s">
        <v>23</v>
      </c>
      <c r="E2" t="s">
        <v>18</v>
      </c>
      <c r="F2" t="s">
        <v>20</v>
      </c>
      <c r="G2" s="1" t="s">
        <v>43</v>
      </c>
      <c r="H2">
        <f>1/1</f>
        <v>1</v>
      </c>
      <c r="I2">
        <f t="shared" ref="I2:I14" si="0">POWER(2,B2/12)</f>
        <v>1</v>
      </c>
      <c r="J2" t="s">
        <v>2</v>
      </c>
    </row>
    <row r="3" spans="1:10" x14ac:dyDescent="0.2">
      <c r="A3" t="s">
        <v>9</v>
      </c>
      <c r="B3">
        <v>1</v>
      </c>
      <c r="C3">
        <v>0</v>
      </c>
      <c r="D3" t="s">
        <v>24</v>
      </c>
      <c r="E3" t="s">
        <v>19</v>
      </c>
      <c r="F3" t="s">
        <v>64</v>
      </c>
      <c r="G3" s="1" t="s">
        <v>63</v>
      </c>
      <c r="H3">
        <f>16/15</f>
        <v>1.0666666666666667</v>
      </c>
      <c r="I3">
        <f t="shared" si="0"/>
        <v>1.0594630943592953</v>
      </c>
      <c r="J3" t="s">
        <v>9</v>
      </c>
    </row>
    <row r="4" spans="1:10" x14ac:dyDescent="0.2">
      <c r="A4" t="s">
        <v>3</v>
      </c>
      <c r="B4">
        <v>2</v>
      </c>
      <c r="C4">
        <v>0</v>
      </c>
      <c r="D4" t="s">
        <v>25</v>
      </c>
      <c r="E4" t="s">
        <v>34</v>
      </c>
      <c r="F4" t="s">
        <v>65</v>
      </c>
      <c r="G4" s="1" t="s">
        <v>53</v>
      </c>
      <c r="H4">
        <f>9/8</f>
        <v>1.125</v>
      </c>
      <c r="I4">
        <f t="shared" si="0"/>
        <v>1.122462048309373</v>
      </c>
      <c r="J4" t="s">
        <v>3</v>
      </c>
    </row>
    <row r="5" spans="1:10" x14ac:dyDescent="0.2">
      <c r="A5" t="s">
        <v>4</v>
      </c>
      <c r="B5">
        <v>3</v>
      </c>
      <c r="C5">
        <v>-1</v>
      </c>
      <c r="D5" t="s">
        <v>26</v>
      </c>
      <c r="E5" t="s">
        <v>35</v>
      </c>
      <c r="F5" t="s">
        <v>51</v>
      </c>
      <c r="G5" s="1" t="s">
        <v>52</v>
      </c>
      <c r="H5">
        <f>6/5</f>
        <v>1.2</v>
      </c>
      <c r="I5">
        <f t="shared" si="0"/>
        <v>1.189207115002721</v>
      </c>
      <c r="J5" t="s">
        <v>4</v>
      </c>
    </row>
    <row r="6" spans="1:10" x14ac:dyDescent="0.2">
      <c r="A6" t="s">
        <v>10</v>
      </c>
      <c r="B6">
        <v>4</v>
      </c>
      <c r="C6">
        <v>-1</v>
      </c>
      <c r="D6" t="s">
        <v>27</v>
      </c>
      <c r="E6" t="s">
        <v>36</v>
      </c>
      <c r="F6" t="s">
        <v>49</v>
      </c>
      <c r="G6" s="1" t="s">
        <v>50</v>
      </c>
      <c r="H6">
        <f>5/4</f>
        <v>1.25</v>
      </c>
      <c r="I6">
        <f t="shared" si="0"/>
        <v>1.2599210498948732</v>
      </c>
      <c r="J6" t="s">
        <v>10</v>
      </c>
    </row>
    <row r="7" spans="1:10" x14ac:dyDescent="0.2">
      <c r="A7" t="s">
        <v>5</v>
      </c>
      <c r="B7">
        <v>5</v>
      </c>
      <c r="C7">
        <v>-1</v>
      </c>
      <c r="D7" t="s">
        <v>28</v>
      </c>
      <c r="E7" t="s">
        <v>37</v>
      </c>
      <c r="F7" t="s">
        <v>45</v>
      </c>
      <c r="G7" s="1" t="s">
        <v>48</v>
      </c>
      <c r="H7">
        <f>4/3</f>
        <v>1.3333333333333333</v>
      </c>
      <c r="I7">
        <f t="shared" si="0"/>
        <v>1.3348398541700344</v>
      </c>
      <c r="J7" t="s">
        <v>5</v>
      </c>
    </row>
    <row r="8" spans="1:10" x14ac:dyDescent="0.2">
      <c r="A8" t="s">
        <v>11</v>
      </c>
      <c r="B8">
        <v>6</v>
      </c>
      <c r="C8">
        <v>-1</v>
      </c>
      <c r="G8" s="1"/>
      <c r="I8">
        <f t="shared" si="0"/>
        <v>1.4142135623730951</v>
      </c>
      <c r="J8" t="s">
        <v>11</v>
      </c>
    </row>
    <row r="9" spans="1:10" x14ac:dyDescent="0.2">
      <c r="A9" t="s">
        <v>6</v>
      </c>
      <c r="B9">
        <v>7</v>
      </c>
      <c r="C9">
        <v>-1</v>
      </c>
      <c r="D9" t="s">
        <v>29</v>
      </c>
      <c r="E9" t="s">
        <v>38</v>
      </c>
      <c r="F9" t="s">
        <v>47</v>
      </c>
      <c r="G9" s="1" t="s">
        <v>46</v>
      </c>
      <c r="H9">
        <f>3/2</f>
        <v>1.5</v>
      </c>
      <c r="I9">
        <f t="shared" si="0"/>
        <v>1.4983070768766815</v>
      </c>
      <c r="J9" t="s">
        <v>6</v>
      </c>
    </row>
    <row r="10" spans="1:10" x14ac:dyDescent="0.2">
      <c r="A10" t="s">
        <v>7</v>
      </c>
      <c r="B10">
        <v>8</v>
      </c>
      <c r="C10">
        <v>-1</v>
      </c>
      <c r="D10" t="s">
        <v>30</v>
      </c>
      <c r="E10" t="s">
        <v>39</v>
      </c>
      <c r="F10" t="s">
        <v>66</v>
      </c>
      <c r="G10" s="1" t="s">
        <v>55</v>
      </c>
      <c r="H10">
        <f>8/5</f>
        <v>1.6</v>
      </c>
      <c r="I10">
        <f t="shared" si="0"/>
        <v>1.5874010519681994</v>
      </c>
      <c r="J10" t="s">
        <v>7</v>
      </c>
    </row>
    <row r="11" spans="1:10" x14ac:dyDescent="0.2">
      <c r="A11" t="s">
        <v>12</v>
      </c>
      <c r="B11">
        <v>9</v>
      </c>
      <c r="C11">
        <v>-1</v>
      </c>
      <c r="D11" t="s">
        <v>31</v>
      </c>
      <c r="E11" t="s">
        <v>40</v>
      </c>
      <c r="F11" t="s">
        <v>56</v>
      </c>
      <c r="G11" s="1" t="s">
        <v>57</v>
      </c>
      <c r="H11">
        <f>5/3</f>
        <v>1.6666666666666667</v>
      </c>
      <c r="I11">
        <f t="shared" si="0"/>
        <v>1.681792830507429</v>
      </c>
      <c r="J11" t="s">
        <v>12</v>
      </c>
    </row>
    <row r="12" spans="1:10" x14ac:dyDescent="0.2">
      <c r="A12" t="s">
        <v>8</v>
      </c>
      <c r="B12">
        <v>10</v>
      </c>
      <c r="C12">
        <v>-1</v>
      </c>
      <c r="D12" t="s">
        <v>68</v>
      </c>
      <c r="E12" t="s">
        <v>41</v>
      </c>
      <c r="F12" t="s">
        <v>61</v>
      </c>
      <c r="G12" s="1" t="s">
        <v>62</v>
      </c>
      <c r="H12">
        <f>9/5</f>
        <v>1.8</v>
      </c>
      <c r="I12">
        <f t="shared" si="0"/>
        <v>1.7817974362806785</v>
      </c>
      <c r="J12" t="s">
        <v>8</v>
      </c>
    </row>
    <row r="13" spans="1:10" x14ac:dyDescent="0.2">
      <c r="A13" t="s">
        <v>13</v>
      </c>
      <c r="B13">
        <v>11</v>
      </c>
      <c r="C13">
        <v>-1</v>
      </c>
      <c r="D13" t="s">
        <v>32</v>
      </c>
      <c r="E13" t="s">
        <v>42</v>
      </c>
      <c r="F13" t="s">
        <v>59</v>
      </c>
      <c r="G13" s="1" t="s">
        <v>60</v>
      </c>
      <c r="H13">
        <f>15/8</f>
        <v>1.875</v>
      </c>
      <c r="I13">
        <f t="shared" si="0"/>
        <v>1.8877486253633868</v>
      </c>
      <c r="J13" t="s">
        <v>13</v>
      </c>
    </row>
    <row r="14" spans="1:10" x14ac:dyDescent="0.2">
      <c r="B14">
        <v>12</v>
      </c>
      <c r="D14" t="s">
        <v>33</v>
      </c>
      <c r="E14" t="s">
        <v>1</v>
      </c>
      <c r="F14" t="s">
        <v>44</v>
      </c>
      <c r="G14" s="1" t="s">
        <v>54</v>
      </c>
      <c r="H14">
        <f>2/1</f>
        <v>2</v>
      </c>
      <c r="I14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Bands</vt:lpstr>
      <vt:lpstr>Values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Brattinga, Marco</dc:creator>
  <cp:lastModifiedBy>Brattinga, Marco</cp:lastModifiedBy>
  <dcterms:created xsi:type="dcterms:W3CDTF">2021-03-22T19:27:07Z</dcterms:created>
  <dcterms:modified xsi:type="dcterms:W3CDTF">2021-03-23T07:50:33Z</dcterms:modified>
</cp:coreProperties>
</file>