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if32854\Downloads\"/>
    </mc:Choice>
  </mc:AlternateContent>
  <xr:revisionPtr revIDLastSave="0" documentId="13_ncr:1_{C60953FC-53E6-47A5-8FCF-CC86E25A4995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Inputs" sheetId="1" r:id="rId1"/>
    <sheet name="Spends_Points" sheetId="2" r:id="rId2"/>
    <sheet name="Results_ROI" sheetId="3" r:id="rId3"/>
    <sheet name="Benchmarks" sheetId="4" r:id="rId4"/>
    <sheet name="Sweet_Spots" sheetId="5" r:id="rId5"/>
    <sheet name="How_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6" i="3"/>
  <c r="B7" i="3" s="1"/>
  <c r="B3" i="3"/>
  <c r="C14" i="2"/>
  <c r="C15" i="2" s="1"/>
  <c r="C13" i="2"/>
  <c r="C10" i="2"/>
  <c r="C8" i="2"/>
  <c r="C7" i="2"/>
  <c r="C6" i="2"/>
  <c r="B5" i="1"/>
  <c r="H4" i="5"/>
  <c r="G4" i="5"/>
  <c r="F4" i="5"/>
  <c r="E4" i="5"/>
  <c r="I4" i="5" s="1"/>
  <c r="H3" i="5"/>
  <c r="G3" i="5"/>
  <c r="F3" i="5"/>
  <c r="E3" i="5"/>
  <c r="I3" i="5" s="1"/>
  <c r="H2" i="5"/>
  <c r="G2" i="5"/>
  <c r="F2" i="5"/>
  <c r="E2" i="5"/>
  <c r="I2" i="5" s="1"/>
  <c r="D13" i="2"/>
  <c r="D7" i="2"/>
  <c r="D6" i="2"/>
  <c r="C4" i="2"/>
  <c r="C17" i="2" s="1"/>
  <c r="B2" i="3" s="1"/>
  <c r="B4" i="3" l="1"/>
  <c r="C9" i="2"/>
  <c r="C18" i="2" s="1"/>
  <c r="B5" i="3" s="1"/>
</calcChain>
</file>

<file path=xl/sharedStrings.xml><?xml version="1.0" encoding="utf-8"?>
<sst xmlns="http://schemas.openxmlformats.org/spreadsheetml/2006/main" count="140" uniqueCount="111">
  <si>
    <t>Parameter</t>
  </si>
  <si>
    <t>Value</t>
  </si>
  <si>
    <t>Notes</t>
  </si>
  <si>
    <t>Point_Value_RsPerPoint</t>
  </si>
  <si>
    <t>Assumed ₹ value per point/mile (edit as you wish)</t>
  </si>
  <si>
    <t>Atlas_Fee_Net_Rs</t>
  </si>
  <si>
    <t>Annual fee after cashback/waiver (edit if changes)</t>
  </si>
  <si>
    <t>HSBC_Fee_Net_Rs</t>
  </si>
  <si>
    <t>Total_Fees_Rs</t>
  </si>
  <si>
    <t>Auto: sum of fees</t>
  </si>
  <si>
    <t>Atlas_Rate_Offline_EM_per_100</t>
  </si>
  <si>
    <t>Edge Miles per ₹100 on offline spends</t>
  </si>
  <si>
    <t>Atlas_Rate_Travel_EM_per_100</t>
  </si>
  <si>
    <t>Edge Miles per ₹100 on travel spends</t>
  </si>
  <si>
    <t>Atlas_Join_Bonus_EM</t>
  </si>
  <si>
    <t>Joining bonus EM</t>
  </si>
  <si>
    <t>Atlas_M1_Spend_Rs</t>
  </si>
  <si>
    <t>Milestone 1 at ₹3,00,000</t>
  </si>
  <si>
    <t>Atlas_M1_Bonus_EM</t>
  </si>
  <si>
    <t>Bonus at ₹3L</t>
  </si>
  <si>
    <t>Atlas_M2_Spend_Rs</t>
  </si>
  <si>
    <t>Milestone 2 at ₹7,50,000</t>
  </si>
  <si>
    <t>Atlas_M2_Bonus_EM</t>
  </si>
  <si>
    <t>Bonus at ₹7.5L</t>
  </si>
  <si>
    <t>Atlas_Conversion_to_Partner_Mult</t>
  </si>
  <si>
    <t>EM → partner points multiplier</t>
  </si>
  <si>
    <t>HSBC_Rate_Travel_pts_per_100</t>
  </si>
  <si>
    <t>Travel/Hotel earn rate per ₹100</t>
  </si>
  <si>
    <t>HSBC_Milestone_Spend_Rs</t>
  </si>
  <si>
    <t>Bonus trigger at ₹1,00,000</t>
  </si>
  <si>
    <t>HSBC_Milestone_Bonus_pts</t>
  </si>
  <si>
    <t>Bonus points at ₹1L</t>
  </si>
  <si>
    <t>Section</t>
  </si>
  <si>
    <t>Item</t>
  </si>
  <si>
    <t>Atlas</t>
  </si>
  <si>
    <t>Offline_Spend_Rs</t>
  </si>
  <si>
    <t>Edit: annual offline spend on Atlas</t>
  </si>
  <si>
    <t>Travel_Spend_Rs</t>
  </si>
  <si>
    <t>Edit: annual travel category spend on Atlas</t>
  </si>
  <si>
    <t>Total_Atlas_Spend_Rs</t>
  </si>
  <si>
    <t>Auto</t>
  </si>
  <si>
    <t>Base_EM_Offline</t>
  </si>
  <si>
    <t>Base_EM_Travel</t>
  </si>
  <si>
    <t>Bonuses_EM</t>
  </si>
  <si>
    <t>Join + milestones at 3L &amp; 7.5L</t>
  </si>
  <si>
    <t>Total_EM</t>
  </si>
  <si>
    <t>Partner_Points</t>
  </si>
  <si>
    <t>EM → partner points</t>
  </si>
  <si>
    <t>HSBC</t>
  </si>
  <si>
    <t>Travel/Hotel_Spend_Rs</t>
  </si>
  <si>
    <t>Edit: annual travel/hotel spend on HSBC</t>
  </si>
  <si>
    <t>Base_pts_Travel</t>
  </si>
  <si>
    <t>Bonus_pts</t>
  </si>
  <si>
    <t>3k bonus at ₹1L</t>
  </si>
  <si>
    <t>Total_pts</t>
  </si>
  <si>
    <t>TOTALS</t>
  </si>
  <si>
    <t>Total_Spend_Rs</t>
  </si>
  <si>
    <t>Atlas total + HSBC travel</t>
  </si>
  <si>
    <t>Total_Partner_Points</t>
  </si>
  <si>
    <t>Atlas partner + HSBC points</t>
  </si>
  <si>
    <t>Metric</t>
  </si>
  <si>
    <t>From Spends sheet</t>
  </si>
  <si>
    <t>From Inputs</t>
  </si>
  <si>
    <t>Total_Outflow_Rs</t>
  </si>
  <si>
    <t>Spend + Fees</t>
  </si>
  <si>
    <t>Assumed_Value_Rs_per_Point</t>
  </si>
  <si>
    <t>Editable in Inputs</t>
  </si>
  <si>
    <t>Total_Points_Value_Rs</t>
  </si>
  <si>
    <t>Points × value/pt</t>
  </si>
  <si>
    <t>ROI_Percentage</t>
  </si>
  <si>
    <t>Value ÷ Outflow (as decimal)</t>
  </si>
  <si>
    <t>Program / Category</t>
  </si>
  <si>
    <t>Floor (₹/pt)</t>
  </si>
  <si>
    <t>Fair (₹/pt)</t>
  </si>
  <si>
    <t>Stretch (₹/pt)</t>
  </si>
  <si>
    <t>Domestic Economy Flight</t>
  </si>
  <si>
    <t>Use only if cash fares spike</t>
  </si>
  <si>
    <t>International Economy</t>
  </si>
  <si>
    <t>Good for short-haul international</t>
  </si>
  <si>
    <t>Regional Business Class</t>
  </si>
  <si>
    <t>Value jumps on peak routes</t>
  </si>
  <si>
    <t>Long-Haul Business Class</t>
  </si>
  <si>
    <t>Sweet spot, aim here</t>
  </si>
  <si>
    <t>First Class / Suites</t>
  </si>
  <si>
    <t>Rare, but ultimate sweet spot</t>
  </si>
  <si>
    <t>Accor Hotels (ALL)</t>
  </si>
  <si>
    <t>Fixed value system</t>
  </si>
  <si>
    <t>Marriott Bonvoy</t>
  </si>
  <si>
    <t>Peaks at aspirational resorts</t>
  </si>
  <si>
    <t>Hyatt Hotels</t>
  </si>
  <si>
    <t>Asia redemptions strong</t>
  </si>
  <si>
    <t>Hilton Honors</t>
  </si>
  <si>
    <t>Weak program generally</t>
  </si>
  <si>
    <t>IHG</t>
  </si>
  <si>
    <t>Similar to Hilton</t>
  </si>
  <si>
    <t>Program</t>
  </si>
  <si>
    <t>Redemption (Route/Night)</t>
  </si>
  <si>
    <t>Points Needed</t>
  </si>
  <si>
    <t>Cash Price (₹)</t>
  </si>
  <si>
    <t>Value per Point (₹)</t>
  </si>
  <si>
    <t>Verdict</t>
  </si>
  <si>
    <t>2 Nights Bangkok (example)</t>
  </si>
  <si>
    <t>3 Nights Goa (example)</t>
  </si>
  <si>
    <t>How to Use This Workbook</t>
  </si>
  <si>
    <t>1) Inputs: Set fees, earn rates, bonuses, and your assumed ₹/point value.</t>
  </si>
  <si>
    <t>2) Spends_Points: Enter your Atlas Offline/Travel and HSBC Travel spends. Bonuses auto-apply once per thresholds.</t>
  </si>
  <si>
    <t>3) Results_ROI: See total partner points, value in ₹, and ROI% (Value ÷ Outflow).</t>
  </si>
  <si>
    <t>4) Benchmarks: Edit ‘Floor/Fair/Stretch’ ₹/point values for programs/categories you care about.</t>
  </si>
  <si>
    <t>5) Sweet_Spots: Plug candidate redemptions. It auto-calculates ₹/point, pulls benchmarks, and flags BAD/OKAY/GOOD/SWEET SPOT.</t>
  </si>
  <si>
    <t>Tip: Change the ‘Point_Value_RsPerPoint’ in Inputs if your general assumption differs from program-specific benchmarks.</t>
  </si>
  <si>
    <t>BLR-LAGOS (one-way)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</si>
</sst>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7"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BF0DB"/>
          <bgColor rgb="FFDBF0DB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2" sqref="B2"/>
    </sheetView>
  </sheetViews>
  <sheetFormatPr defaultRowHeight="15" x14ac:dyDescent="0.25"/>
  <cols>
    <col min="1" max="1" width="34" customWidth="1"/>
    <col min="2" max="2" width="22" customWidth="1"/>
    <col min="3" max="3" width="6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</v>
      </c>
      <c r="C2" t="s">
        <v>4</v>
      </c>
    </row>
    <row r="3" spans="1:3" x14ac:dyDescent="0.25">
      <c r="A3" t="s">
        <v>5</v>
      </c>
      <c r="B3">
        <v>5900</v>
      </c>
      <c r="C3" t="s">
        <v>6</v>
      </c>
    </row>
    <row r="4" spans="1:3" x14ac:dyDescent="0.25">
      <c r="A4" t="s">
        <v>7</v>
      </c>
      <c r="B4">
        <v>4900</v>
      </c>
      <c r="C4" t="s">
        <v>6</v>
      </c>
    </row>
    <row r="5" spans="1:3" x14ac:dyDescent="0.25">
      <c r="A5" t="s">
        <v>8</v>
      </c>
      <c r="B5">
        <f>B3+B4</f>
        <v>10800</v>
      </c>
      <c r="C5" t="s">
        <v>9</v>
      </c>
    </row>
    <row r="6" spans="1:3" x14ac:dyDescent="0.25">
      <c r="A6" t="s">
        <v>10</v>
      </c>
      <c r="B6">
        <v>2</v>
      </c>
      <c r="C6" t="s">
        <v>11</v>
      </c>
    </row>
    <row r="7" spans="1:3" x14ac:dyDescent="0.25">
      <c r="A7" t="s">
        <v>12</v>
      </c>
      <c r="B7">
        <v>5</v>
      </c>
      <c r="C7" t="s">
        <v>13</v>
      </c>
    </row>
    <row r="8" spans="1:3" x14ac:dyDescent="0.25">
      <c r="A8" t="s">
        <v>14</v>
      </c>
      <c r="B8">
        <v>2500</v>
      </c>
      <c r="C8" t="s">
        <v>15</v>
      </c>
    </row>
    <row r="9" spans="1:3" x14ac:dyDescent="0.25">
      <c r="A9" t="s">
        <v>16</v>
      </c>
      <c r="B9">
        <v>300000</v>
      </c>
      <c r="C9" t="s">
        <v>17</v>
      </c>
    </row>
    <row r="10" spans="1:3" x14ac:dyDescent="0.25">
      <c r="A10" t="s">
        <v>18</v>
      </c>
      <c r="B10">
        <v>2500</v>
      </c>
      <c r="C10" t="s">
        <v>19</v>
      </c>
    </row>
    <row r="11" spans="1:3" x14ac:dyDescent="0.25">
      <c r="A11" t="s">
        <v>20</v>
      </c>
      <c r="B11">
        <v>750000</v>
      </c>
      <c r="C11" t="s">
        <v>21</v>
      </c>
    </row>
    <row r="12" spans="1:3" x14ac:dyDescent="0.25">
      <c r="A12" t="s">
        <v>22</v>
      </c>
      <c r="B12">
        <v>2500</v>
      </c>
      <c r="C12" t="s">
        <v>23</v>
      </c>
    </row>
    <row r="13" spans="1:3" x14ac:dyDescent="0.25">
      <c r="A13" t="s">
        <v>24</v>
      </c>
      <c r="B13">
        <v>2</v>
      </c>
      <c r="C13" t="s">
        <v>25</v>
      </c>
    </row>
    <row r="14" spans="1:3" x14ac:dyDescent="0.25">
      <c r="A14" t="s">
        <v>26</v>
      </c>
      <c r="B14">
        <v>20</v>
      </c>
      <c r="C14" t="s">
        <v>27</v>
      </c>
    </row>
    <row r="15" spans="1:3" x14ac:dyDescent="0.25">
      <c r="A15" t="s">
        <v>28</v>
      </c>
      <c r="B15">
        <v>100000</v>
      </c>
      <c r="C15" t="s">
        <v>29</v>
      </c>
    </row>
    <row r="16" spans="1:3" x14ac:dyDescent="0.25">
      <c r="A16" t="s">
        <v>30</v>
      </c>
      <c r="B16">
        <v>3000</v>
      </c>
      <c r="C16" t="s">
        <v>31</v>
      </c>
    </row>
  </sheetData>
  <pageMargins left="0.75" right="0.75" top="1" bottom="1" header="0.5" footer="0.5"/>
  <headerFooter>
    <oddFooter>&amp;C_x000D_&amp;1#&amp;"Calibri"&amp;8&amp;K000000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C18" sqref="C18"/>
    </sheetView>
  </sheetViews>
  <sheetFormatPr defaultRowHeight="15" x14ac:dyDescent="0.25"/>
  <cols>
    <col min="1" max="2" width="28" customWidth="1"/>
    <col min="3" max="3" width="20" customWidth="1"/>
    <col min="4" max="4" width="28" customWidth="1"/>
  </cols>
  <sheetData>
    <row r="1" spans="1:4" x14ac:dyDescent="0.25">
      <c r="A1" s="1" t="s">
        <v>32</v>
      </c>
      <c r="B1" s="1" t="s">
        <v>33</v>
      </c>
      <c r="C1" s="1" t="s">
        <v>1</v>
      </c>
      <c r="D1" s="1" t="s">
        <v>2</v>
      </c>
    </row>
    <row r="2" spans="1:4" x14ac:dyDescent="0.25">
      <c r="A2" t="s">
        <v>34</v>
      </c>
      <c r="B2" t="s">
        <v>35</v>
      </c>
      <c r="C2">
        <v>750000</v>
      </c>
      <c r="D2" t="s">
        <v>36</v>
      </c>
    </row>
    <row r="3" spans="1:4" x14ac:dyDescent="0.25">
      <c r="A3" t="s">
        <v>34</v>
      </c>
      <c r="B3" t="s">
        <v>37</v>
      </c>
      <c r="C3">
        <v>150000</v>
      </c>
      <c r="D3" t="s">
        <v>38</v>
      </c>
    </row>
    <row r="4" spans="1:4" x14ac:dyDescent="0.25">
      <c r="A4" t="s">
        <v>34</v>
      </c>
      <c r="B4" t="s">
        <v>39</v>
      </c>
      <c r="C4">
        <f>C2+C3</f>
        <v>900000</v>
      </c>
      <c r="D4" t="s">
        <v>40</v>
      </c>
    </row>
    <row r="6" spans="1:4" x14ac:dyDescent="0.25">
      <c r="A6" t="s">
        <v>34</v>
      </c>
      <c r="B6" t="s">
        <v>41</v>
      </c>
      <c r="C6">
        <f>(C2/100)*Inputs!B6</f>
        <v>15000</v>
      </c>
      <c r="D6" t="e">
        <f>(offline spend/100) * offline rate</f>
        <v>#NAME?</v>
      </c>
    </row>
    <row r="7" spans="1:4" x14ac:dyDescent="0.25">
      <c r="A7" t="s">
        <v>34</v>
      </c>
      <c r="B7" t="s">
        <v>42</v>
      </c>
      <c r="C7">
        <f>(C3/100)*Inputs!B7</f>
        <v>7500</v>
      </c>
      <c r="D7" t="e">
        <f>(travel spend/100) * travel rate</f>
        <v>#NAME?</v>
      </c>
    </row>
    <row r="8" spans="1:4" x14ac:dyDescent="0.25">
      <c r="A8" t="s">
        <v>34</v>
      </c>
      <c r="B8" t="s">
        <v>43</v>
      </c>
      <c r="C8">
        <f>Inputs!B8 + IF(C4&gt;=Inputs!B9,Inputs!B10,0) + IF(C4&gt;=Inputs!B11,Inputs!B12,0)</f>
        <v>7500</v>
      </c>
      <c r="D8" t="s">
        <v>44</v>
      </c>
    </row>
    <row r="9" spans="1:4" x14ac:dyDescent="0.25">
      <c r="A9" t="s">
        <v>34</v>
      </c>
      <c r="B9" t="s">
        <v>45</v>
      </c>
      <c r="C9">
        <f>C6+C7+C8</f>
        <v>30000</v>
      </c>
      <c r="D9" t="s">
        <v>40</v>
      </c>
    </row>
    <row r="10" spans="1:4" x14ac:dyDescent="0.25">
      <c r="A10" t="s">
        <v>34</v>
      </c>
      <c r="B10" t="s">
        <v>46</v>
      </c>
      <c r="C10">
        <f>C9*Inputs!B13</f>
        <v>60000</v>
      </c>
      <c r="D10" t="s">
        <v>47</v>
      </c>
    </row>
    <row r="12" spans="1:4" x14ac:dyDescent="0.25">
      <c r="A12" t="s">
        <v>48</v>
      </c>
      <c r="B12" t="s">
        <v>49</v>
      </c>
      <c r="C12">
        <v>130000</v>
      </c>
      <c r="D12" t="s">
        <v>50</v>
      </c>
    </row>
    <row r="13" spans="1:4" x14ac:dyDescent="0.25">
      <c r="A13" t="s">
        <v>48</v>
      </c>
      <c r="B13" t="s">
        <v>51</v>
      </c>
      <c r="C13">
        <f>(C12/100)*Inputs!B14</f>
        <v>26000</v>
      </c>
      <c r="D13" t="e">
        <f>(travel spend/100) * rate</f>
        <v>#NAME?</v>
      </c>
    </row>
    <row r="14" spans="1:4" x14ac:dyDescent="0.25">
      <c r="A14" t="s">
        <v>48</v>
      </c>
      <c r="B14" t="s">
        <v>52</v>
      </c>
      <c r="C14">
        <f>IF(C12&gt;=Inputs!B15,Inputs!B16,0)</f>
        <v>3000</v>
      </c>
      <c r="D14" t="s">
        <v>53</v>
      </c>
    </row>
    <row r="15" spans="1:4" x14ac:dyDescent="0.25">
      <c r="A15" t="s">
        <v>48</v>
      </c>
      <c r="B15" t="s">
        <v>54</v>
      </c>
      <c r="C15">
        <f>C13+C14</f>
        <v>29000</v>
      </c>
      <c r="D15" t="s">
        <v>40</v>
      </c>
    </row>
    <row r="17" spans="1:4" x14ac:dyDescent="0.25">
      <c r="A17" t="s">
        <v>55</v>
      </c>
      <c r="B17" t="s">
        <v>56</v>
      </c>
      <c r="C17">
        <f>C4+C12</f>
        <v>1030000</v>
      </c>
      <c r="D17" t="s">
        <v>57</v>
      </c>
    </row>
    <row r="18" spans="1:4" x14ac:dyDescent="0.25">
      <c r="A18" t="s">
        <v>55</v>
      </c>
      <c r="B18" t="s">
        <v>58</v>
      </c>
      <c r="C18">
        <f>C10 + C15</f>
        <v>89000</v>
      </c>
      <c r="D18" t="s">
        <v>59</v>
      </c>
    </row>
  </sheetData>
  <pageMargins left="0.75" right="0.75" top="1" bottom="1" header="0.5" footer="0.5"/>
  <headerFooter>
    <oddFooter>&amp;C_x000D_&amp;1#&amp;"Calibri"&amp;8&amp;K000000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defaultRowHeight="15" x14ac:dyDescent="0.25"/>
  <cols>
    <col min="1" max="1" width="30" customWidth="1"/>
    <col min="2" max="2" width="22" customWidth="1"/>
    <col min="3" max="3" width="60" customWidth="1"/>
  </cols>
  <sheetData>
    <row r="1" spans="1:3" x14ac:dyDescent="0.25">
      <c r="A1" s="1" t="s">
        <v>60</v>
      </c>
      <c r="B1" s="1" t="s">
        <v>1</v>
      </c>
      <c r="C1" s="1" t="s">
        <v>2</v>
      </c>
    </row>
    <row r="2" spans="1:3" x14ac:dyDescent="0.25">
      <c r="A2" t="s">
        <v>56</v>
      </c>
      <c r="B2">
        <f>Spends_Points!C17</f>
        <v>1030000</v>
      </c>
      <c r="C2" t="s">
        <v>61</v>
      </c>
    </row>
    <row r="3" spans="1:3" x14ac:dyDescent="0.25">
      <c r="A3" t="s">
        <v>8</v>
      </c>
      <c r="B3">
        <f>Inputs!B5</f>
        <v>10800</v>
      </c>
      <c r="C3" t="s">
        <v>62</v>
      </c>
    </row>
    <row r="4" spans="1:3" x14ac:dyDescent="0.25">
      <c r="A4" t="s">
        <v>63</v>
      </c>
      <c r="B4">
        <f>B2+B3</f>
        <v>1040800</v>
      </c>
      <c r="C4" t="s">
        <v>64</v>
      </c>
    </row>
    <row r="5" spans="1:3" x14ac:dyDescent="0.25">
      <c r="A5" t="s">
        <v>58</v>
      </c>
      <c r="B5">
        <f>Spends_Points!C18</f>
        <v>89000</v>
      </c>
      <c r="C5" t="s">
        <v>59</v>
      </c>
    </row>
    <row r="6" spans="1:3" x14ac:dyDescent="0.25">
      <c r="A6" t="s">
        <v>65</v>
      </c>
      <c r="B6">
        <f>Inputs!B2</f>
        <v>2</v>
      </c>
      <c r="C6" t="s">
        <v>66</v>
      </c>
    </row>
    <row r="7" spans="1:3" x14ac:dyDescent="0.25">
      <c r="A7" t="s">
        <v>67</v>
      </c>
      <c r="B7" s="2">
        <f>(B5/B4)*B6</f>
        <v>0.17102229054573406</v>
      </c>
      <c r="C7" t="s">
        <v>68</v>
      </c>
    </row>
    <row r="8" spans="1:3" x14ac:dyDescent="0.25">
      <c r="A8" t="s">
        <v>69</v>
      </c>
      <c r="B8">
        <f>(B5/B4)</f>
        <v>8.5511145272867031E-2</v>
      </c>
      <c r="C8" t="s">
        <v>70</v>
      </c>
    </row>
  </sheetData>
  <pageMargins left="0.75" right="0.75" top="1" bottom="1" header="0.5" footer="0.5"/>
  <headerFooter>
    <oddFooter>&amp;C_x000D_&amp;1#&amp;"Calibri"&amp;8&amp;K000000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defaultRowHeight="15" x14ac:dyDescent="0.25"/>
  <cols>
    <col min="1" max="1" width="28" customWidth="1"/>
    <col min="2" max="4" width="14" customWidth="1"/>
    <col min="5" max="5" width="45" customWidth="1"/>
  </cols>
  <sheetData>
    <row r="1" spans="1:5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2</v>
      </c>
    </row>
    <row r="2" spans="1:5" x14ac:dyDescent="0.25">
      <c r="A2" t="s">
        <v>75</v>
      </c>
      <c r="B2">
        <v>0.5</v>
      </c>
      <c r="C2">
        <v>0.6</v>
      </c>
      <c r="D2">
        <v>0.7</v>
      </c>
      <c r="E2" t="s">
        <v>76</v>
      </c>
    </row>
    <row r="3" spans="1:5" x14ac:dyDescent="0.25">
      <c r="A3" t="s">
        <v>77</v>
      </c>
      <c r="B3">
        <v>0.7</v>
      </c>
      <c r="C3">
        <v>0.9</v>
      </c>
      <c r="D3">
        <v>1</v>
      </c>
      <c r="E3" t="s">
        <v>78</v>
      </c>
    </row>
    <row r="4" spans="1:5" x14ac:dyDescent="0.25">
      <c r="A4" t="s">
        <v>79</v>
      </c>
      <c r="B4">
        <v>2</v>
      </c>
      <c r="C4">
        <v>2.5</v>
      </c>
      <c r="D4">
        <v>3</v>
      </c>
      <c r="E4" t="s">
        <v>80</v>
      </c>
    </row>
    <row r="5" spans="1:5" x14ac:dyDescent="0.25">
      <c r="A5" t="s">
        <v>81</v>
      </c>
      <c r="B5">
        <v>3.5</v>
      </c>
      <c r="C5">
        <v>5</v>
      </c>
      <c r="D5">
        <v>6</v>
      </c>
      <c r="E5" t="s">
        <v>82</v>
      </c>
    </row>
    <row r="6" spans="1:5" x14ac:dyDescent="0.25">
      <c r="A6" t="s">
        <v>83</v>
      </c>
      <c r="B6">
        <v>6</v>
      </c>
      <c r="C6">
        <v>8</v>
      </c>
      <c r="D6">
        <v>10</v>
      </c>
      <c r="E6" t="s">
        <v>84</v>
      </c>
    </row>
    <row r="7" spans="1:5" x14ac:dyDescent="0.25">
      <c r="A7" t="s">
        <v>85</v>
      </c>
      <c r="B7">
        <v>1.8</v>
      </c>
      <c r="C7">
        <v>2</v>
      </c>
      <c r="D7">
        <v>2.2000000000000002</v>
      </c>
      <c r="E7" t="s">
        <v>86</v>
      </c>
    </row>
    <row r="8" spans="1:5" x14ac:dyDescent="0.25">
      <c r="A8" t="s">
        <v>87</v>
      </c>
      <c r="B8">
        <v>0.7</v>
      </c>
      <c r="C8">
        <v>1</v>
      </c>
      <c r="D8">
        <v>1.5</v>
      </c>
      <c r="E8" t="s">
        <v>88</v>
      </c>
    </row>
    <row r="9" spans="1:5" x14ac:dyDescent="0.25">
      <c r="A9" t="s">
        <v>89</v>
      </c>
      <c r="B9">
        <v>1.2</v>
      </c>
      <c r="C9">
        <v>1.5</v>
      </c>
      <c r="D9">
        <v>1.8</v>
      </c>
      <c r="E9" t="s">
        <v>90</v>
      </c>
    </row>
    <row r="10" spans="1:5" x14ac:dyDescent="0.25">
      <c r="A10" t="s">
        <v>91</v>
      </c>
      <c r="B10">
        <v>0.4</v>
      </c>
      <c r="C10">
        <v>0.5</v>
      </c>
      <c r="D10">
        <v>0.6</v>
      </c>
      <c r="E10" t="s">
        <v>92</v>
      </c>
    </row>
    <row r="11" spans="1:5" x14ac:dyDescent="0.25">
      <c r="A11" t="s">
        <v>93</v>
      </c>
      <c r="B11">
        <v>0.4</v>
      </c>
      <c r="C11">
        <v>0.5</v>
      </c>
      <c r="D11">
        <v>0.6</v>
      </c>
      <c r="E11" t="s">
        <v>94</v>
      </c>
    </row>
  </sheetData>
  <pageMargins left="0.75" right="0.75" top="1" bottom="1" header="0.5" footer="0.5"/>
  <headerFooter>
    <oddFooter>&amp;C_x000D_&amp;1#&amp;"Calibri"&amp;8&amp;K000000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C4" sqref="C4"/>
    </sheetView>
  </sheetViews>
  <sheetFormatPr defaultRowHeight="15" x14ac:dyDescent="0.25"/>
  <cols>
    <col min="1" max="1" width="24" customWidth="1"/>
    <col min="2" max="2" width="30" customWidth="1"/>
    <col min="3" max="4" width="16" customWidth="1"/>
    <col min="5" max="5" width="20" customWidth="1"/>
    <col min="6" max="8" width="14" customWidth="1"/>
    <col min="9" max="9" width="16" customWidth="1"/>
  </cols>
  <sheetData>
    <row r="1" spans="1:9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72</v>
      </c>
      <c r="G1" s="1" t="s">
        <v>73</v>
      </c>
      <c r="H1" s="1" t="s">
        <v>74</v>
      </c>
      <c r="I1" s="1" t="s">
        <v>100</v>
      </c>
    </row>
    <row r="2" spans="1:9" x14ac:dyDescent="0.25">
      <c r="A2" t="s">
        <v>81</v>
      </c>
      <c r="B2" t="s">
        <v>110</v>
      </c>
      <c r="C2">
        <v>70000</v>
      </c>
      <c r="D2">
        <v>300000</v>
      </c>
      <c r="E2">
        <f>IF(C2&gt;0,D2/C2,0)</f>
        <v>4.2857142857142856</v>
      </c>
      <c r="F2">
        <f>IFERROR(VLOOKUP(A2,Benchmarks!A:D,2,FALSE),"")</f>
        <v>3.5</v>
      </c>
      <c r="G2">
        <f>IFERROR(VLOOKUP(A2,Benchmarks!A:D,3,FALSE),"")</f>
        <v>5</v>
      </c>
      <c r="H2">
        <f>IFERROR(VLOOKUP(A2,Benchmarks!A:D,4,FALSE),"")</f>
        <v>6</v>
      </c>
      <c r="I2" t="str">
        <f>IF(E2="","",IF(E2&gt;=H2,"SWEET SPOT",IF(E2&gt;=G2,"GOOD",IF(E2&gt;=F2,"OKAY","BAD"))))</f>
        <v>OKAY</v>
      </c>
    </row>
    <row r="3" spans="1:9" x14ac:dyDescent="0.25">
      <c r="A3" t="s">
        <v>85</v>
      </c>
      <c r="B3" t="s">
        <v>101</v>
      </c>
      <c r="C3">
        <v>20000</v>
      </c>
      <c r="D3">
        <v>42000</v>
      </c>
      <c r="E3">
        <f>IF(C3&gt;0,D3/C3,0)</f>
        <v>2.1</v>
      </c>
      <c r="F3">
        <f>IFERROR(VLOOKUP(A3,Benchmarks!A:D,2,FALSE),"")</f>
        <v>1.8</v>
      </c>
      <c r="G3">
        <f>IFERROR(VLOOKUP(A3,Benchmarks!A:D,3,FALSE),"")</f>
        <v>2</v>
      </c>
      <c r="H3">
        <f>IFERROR(VLOOKUP(A3,Benchmarks!A:D,4,FALSE),"")</f>
        <v>2.2000000000000002</v>
      </c>
      <c r="I3" t="str">
        <f>IF(E3="","",IF(E3&gt;=H3,"SWEET SPOT",IF(E3&gt;=G3,"GOOD",IF(E3&gt;=F3,"OKAY","BAD"))))</f>
        <v>GOOD</v>
      </c>
    </row>
    <row r="4" spans="1:9" x14ac:dyDescent="0.25">
      <c r="A4" t="s">
        <v>87</v>
      </c>
      <c r="B4" t="s">
        <v>102</v>
      </c>
      <c r="C4">
        <v>75000</v>
      </c>
      <c r="D4">
        <v>60000</v>
      </c>
      <c r="E4">
        <f>IF(C4&gt;0,D4/C4,0)</f>
        <v>0.8</v>
      </c>
      <c r="F4">
        <f>IFERROR(VLOOKUP(A4,Benchmarks!A:D,2,FALSE),"")</f>
        <v>0.7</v>
      </c>
      <c r="G4">
        <f>IFERROR(VLOOKUP(A4,Benchmarks!A:D,3,FALSE),"")</f>
        <v>1</v>
      </c>
      <c r="H4">
        <f>IFERROR(VLOOKUP(A4,Benchmarks!A:D,4,FALSE),"")</f>
        <v>1.5</v>
      </c>
      <c r="I4" t="str">
        <f>IF(E4="","",IF(E4&gt;=H4,"SWEET SPOT",IF(E4&gt;=G4,"GOOD",IF(E4&gt;=F4,"OKAY","BAD"))))</f>
        <v>OKAY</v>
      </c>
    </row>
  </sheetData>
  <conditionalFormatting sqref="E2:E300">
    <cfRule type="expression" dxfId="6" priority="5">
      <formula>$E2&gt;=$H2</formula>
    </cfRule>
    <cfRule type="expression" dxfId="5" priority="6">
      <formula>AND($E2&gt;=$G2,$E2&lt;$H2)</formula>
    </cfRule>
    <cfRule type="expression" dxfId="4" priority="7">
      <formula>$E2&lt;$F2</formula>
    </cfRule>
  </conditionalFormatting>
  <conditionalFormatting sqref="I2:I300">
    <cfRule type="expression" dxfId="3" priority="1">
      <formula>EXACT($I2,"SWEET SPOT")</formula>
    </cfRule>
    <cfRule type="expression" dxfId="2" priority="2">
      <formula>EXACT($I2,"GOOD")</formula>
    </cfRule>
    <cfRule type="expression" dxfId="1" priority="3">
      <formula>EXACT($I2,"OKAY")</formula>
    </cfRule>
    <cfRule type="expression" dxfId="0" priority="4">
      <formula>EXACT($I2,"BAD")</formula>
    </cfRule>
  </conditionalFormatting>
  <pageMargins left="0.75" right="0.75" top="1" bottom="1" header="0.5" footer="0.5"/>
  <headerFooter>
    <oddFooter>&amp;C_x000D_&amp;1#&amp;"Calibri"&amp;8&amp;K000000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cols>
    <col min="1" max="1" width="110" customWidth="1"/>
  </cols>
  <sheetData>
    <row r="1" spans="1:1" ht="18.75" x14ac:dyDescent="0.3">
      <c r="A1" s="3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109</v>
      </c>
    </row>
  </sheetData>
  <pageMargins left="0.75" right="0.75" top="1" bottom="1" header="0.5" footer="0.5"/>
  <headerFooter>
    <oddFooter>&amp;C_x000D_&amp;1#&amp;"Calibri"&amp;8&amp;K000000 Internal</oddFooter>
  </headerFooter>
</worksheet>
</file>

<file path=docMetadata/LabelInfo.xml><?xml version="1.0" encoding="utf-8"?>
<clbl:labelList xmlns:clbl="http://schemas.microsoft.com/office/2020/mipLabelMetadata">
  <clbl:label id="{7e753c2c-bb14-4786-921b-97c6a6fc424f}" enabled="1" method="Standard" siteId="{3bd97919-57c3-48d3-9e9a-8e4c01614a8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Spends_Points</vt:lpstr>
      <vt:lpstr>Results_ROI</vt:lpstr>
      <vt:lpstr>Benchmarks</vt:lpstr>
      <vt:lpstr>Sweet_Spots</vt:lpstr>
      <vt:lpstr>How_To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Rohatgi, Archit</cp:lastModifiedBy>
  <dcterms:created xsi:type="dcterms:W3CDTF">2025-09-19T05:55:43Z</dcterms:created>
  <dcterms:modified xsi:type="dcterms:W3CDTF">2025-09-19T06:30:38Z</dcterms:modified>
</cp:coreProperties>
</file>