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9" i="1" l="1"/>
  <c r="E35" i="1"/>
  <c r="E37" i="1"/>
  <c r="E41" i="1"/>
  <c r="K36" i="1"/>
  <c r="I37" i="1"/>
  <c r="J37" i="1"/>
  <c r="K37" i="1"/>
  <c r="K38" i="1"/>
  <c r="I39" i="1"/>
  <c r="J39" i="1"/>
  <c r="K39" i="1"/>
  <c r="I35" i="1"/>
  <c r="J35" i="1"/>
  <c r="K35" i="1"/>
  <c r="K42" i="1"/>
  <c r="D42" i="1"/>
  <c r="J42" i="1"/>
  <c r="C3" i="1"/>
  <c r="C4" i="1"/>
  <c r="C2" i="1"/>
  <c r="C36" i="1"/>
  <c r="D36" i="1"/>
  <c r="C34" i="1"/>
  <c r="D34" i="1"/>
  <c r="C37" i="1"/>
  <c r="C39" i="1"/>
  <c r="C35" i="1"/>
  <c r="D39" i="1"/>
  <c r="D37" i="1"/>
  <c r="D35" i="1"/>
  <c r="C21" i="1"/>
  <c r="C22" i="1"/>
  <c r="C23" i="1"/>
  <c r="C27" i="1"/>
  <c r="C28" i="1"/>
  <c r="C26" i="1"/>
  <c r="D23" i="1"/>
  <c r="D22" i="1"/>
  <c r="D21" i="1"/>
  <c r="C14" i="1"/>
  <c r="C15" i="1"/>
  <c r="C13" i="1"/>
  <c r="D14" i="1"/>
  <c r="D15" i="1"/>
  <c r="D13" i="1"/>
  <c r="D3" i="1"/>
  <c r="D4" i="1"/>
  <c r="D2" i="1"/>
  <c r="E3" i="1"/>
  <c r="E4" i="1"/>
  <c r="E2" i="1"/>
</calcChain>
</file>

<file path=xl/sharedStrings.xml><?xml version="1.0" encoding="utf-8"?>
<sst xmlns="http://schemas.openxmlformats.org/spreadsheetml/2006/main" count="25" uniqueCount="14">
  <si>
    <t>Temp (F)</t>
  </si>
  <si>
    <t>R1</t>
  </si>
  <si>
    <t>Ohms (R2)</t>
  </si>
  <si>
    <t>T</t>
  </si>
  <si>
    <t>C1</t>
  </si>
  <si>
    <t>C2</t>
  </si>
  <si>
    <t>C3</t>
  </si>
  <si>
    <t>F</t>
  </si>
  <si>
    <t>T - 273.15</t>
  </si>
  <si>
    <t>B</t>
  </si>
  <si>
    <t>C</t>
  </si>
  <si>
    <t>V</t>
  </si>
  <si>
    <t>LN R2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</si>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</sst>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1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175" fontId="0" fillId="0" borderId="0" xfId="31" applyNumberFormat="1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3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16" workbookViewId="0">
      <selection activeCell="J27" sqref="J27"/>
    </sheetView>
  </sheetViews>
  <sheetFormatPr baseColWidth="10" defaultRowHeight="15" x14ac:dyDescent="0"/>
  <cols>
    <col min="4" max="4" width="11.6640625" customWidth="1"/>
    <col min="5" max="5" width="12.1640625" bestFit="1" customWidth="1"/>
    <col min="6" max="6" width="12.1640625" customWidth="1"/>
    <col min="9" max="9" width="11.6640625" customWidth="1"/>
    <col min="10" max="10" width="12.5" customWidth="1"/>
    <col min="11" max="11" width="10.5" customWidth="1"/>
  </cols>
  <sheetData>
    <row r="1" spans="1:7">
      <c r="A1" s="1" t="s">
        <v>0</v>
      </c>
      <c r="B1" s="1" t="s">
        <v>2</v>
      </c>
      <c r="C1" s="1" t="s">
        <v>12</v>
      </c>
      <c r="D1" s="1" t="s">
        <v>3</v>
      </c>
      <c r="E1" s="1" t="s">
        <v>8</v>
      </c>
      <c r="F1" s="1"/>
      <c r="G1" s="1"/>
    </row>
    <row r="2" spans="1:7">
      <c r="A2">
        <v>104</v>
      </c>
      <c r="B2">
        <v>925</v>
      </c>
      <c r="C2">
        <f>LN(B2)</f>
        <v>6.8297937375124249</v>
      </c>
      <c r="D2">
        <f>(1 / ($B$8 + $C$8*C2 + $D$8*C2*C2*C2))</f>
        <v>370.64770097694748</v>
      </c>
      <c r="E2">
        <f>D2-273.15</f>
        <v>97.497700976947499</v>
      </c>
    </row>
    <row r="3" spans="1:7">
      <c r="A3">
        <v>194</v>
      </c>
      <c r="B3">
        <v>163</v>
      </c>
      <c r="C3">
        <f t="shared" ref="C3:C4" si="0">LN(B3)</f>
        <v>5.0937502008067623</v>
      </c>
      <c r="D3">
        <f t="shared" ref="D3:D4" si="1">(1 / ($B$8 + $C$8*C3 + $D$8*C3*C3*C3))</f>
        <v>444.95140857506436</v>
      </c>
      <c r="E3">
        <f t="shared" ref="E3:E4" si="2">D3-273.15</f>
        <v>171.80140857506439</v>
      </c>
    </row>
    <row r="4" spans="1:7">
      <c r="A4">
        <v>302</v>
      </c>
      <c r="B4">
        <v>32</v>
      </c>
      <c r="C4">
        <f t="shared" si="0"/>
        <v>3.4657359027997265</v>
      </c>
      <c r="D4">
        <f t="shared" si="1"/>
        <v>542.90361235176226</v>
      </c>
      <c r="E4">
        <f t="shared" si="2"/>
        <v>269.75361235176229</v>
      </c>
    </row>
    <row r="7" spans="1:7">
      <c r="A7" t="s">
        <v>1</v>
      </c>
      <c r="B7" t="s">
        <v>4</v>
      </c>
      <c r="C7" t="s">
        <v>5</v>
      </c>
      <c r="D7" t="s">
        <v>6</v>
      </c>
    </row>
    <row r="8" spans="1:7">
      <c r="A8">
        <v>1000</v>
      </c>
      <c r="B8" s="2">
        <v>1.0092495219999999E-3</v>
      </c>
      <c r="C8" s="2">
        <v>2.378405444E-4</v>
      </c>
      <c r="D8" s="2">
        <v>2.0192026970000001E-7</v>
      </c>
    </row>
    <row r="10" spans="1:7">
      <c r="A10" t="s">
        <v>9</v>
      </c>
    </row>
    <row r="11" spans="1:7">
      <c r="A11">
        <v>1500</v>
      </c>
    </row>
    <row r="12" spans="1:7">
      <c r="C12" t="s">
        <v>10</v>
      </c>
      <c r="D12" t="s">
        <v>7</v>
      </c>
    </row>
    <row r="13" spans="1:7">
      <c r="B13">
        <v>925</v>
      </c>
      <c r="C13">
        <f>1/(LOG(B13/1000)/$A$11+1/298.15)-273.15</f>
        <v>27.020113321550468</v>
      </c>
      <c r="D13">
        <f>(C13 * 9)/ 5 + 32</f>
        <v>80.636203978790846</v>
      </c>
    </row>
    <row r="14" spans="1:7">
      <c r="B14">
        <v>163</v>
      </c>
      <c r="C14">
        <f t="shared" ref="C14:C15" si="3">1/(LOG(B14/1000)/$A$11+1/298.15)-273.15</f>
        <v>80.355766233780287</v>
      </c>
      <c r="D14">
        <f t="shared" ref="D14:D15" si="4">(C14 * 9)/ 5 + 32</f>
        <v>176.6403792208045</v>
      </c>
    </row>
    <row r="15" spans="1:7">
      <c r="B15">
        <v>32</v>
      </c>
      <c r="C15">
        <f t="shared" si="3"/>
        <v>151.03719571422266</v>
      </c>
      <c r="D15">
        <f t="shared" si="4"/>
        <v>303.8669522856008</v>
      </c>
    </row>
    <row r="18" spans="1:9">
      <c r="A18" t="s">
        <v>9</v>
      </c>
      <c r="B18" t="s">
        <v>11</v>
      </c>
    </row>
    <row r="19" spans="1:9">
      <c r="A19">
        <v>1750</v>
      </c>
      <c r="B19">
        <v>311</v>
      </c>
    </row>
    <row r="20" spans="1:9">
      <c r="C20" t="s">
        <v>10</v>
      </c>
      <c r="D20" t="s">
        <v>7</v>
      </c>
    </row>
    <row r="21" spans="1:9">
      <c r="B21">
        <v>925</v>
      </c>
      <c r="C21">
        <f>1/(LOG(B21/1000)/$A$19+1/$B$19)-273.15</f>
        <v>39.732645472035472</v>
      </c>
      <c r="D21">
        <f>(C21 * 9)/ 5 + 32</f>
        <v>103.51876184966385</v>
      </c>
    </row>
    <row r="22" spans="1:9">
      <c r="B22">
        <v>163</v>
      </c>
      <c r="C22">
        <f t="shared" ref="C22:C23" si="5">1/(LOG(B22/1000)/$A$19+1/$B$19)-273.15</f>
        <v>88.480226944068818</v>
      </c>
      <c r="D22">
        <f t="shared" ref="D22:D23" si="6">(C22 * 9)/ 5 + 32</f>
        <v>191.26440849932388</v>
      </c>
    </row>
    <row r="23" spans="1:9">
      <c r="B23">
        <v>32</v>
      </c>
      <c r="C23">
        <f t="shared" si="5"/>
        <v>150.35735667914076</v>
      </c>
      <c r="D23">
        <f t="shared" si="6"/>
        <v>302.64324202245336</v>
      </c>
    </row>
    <row r="26" spans="1:9">
      <c r="B26">
        <v>925</v>
      </c>
      <c r="C26">
        <f xml:space="preserve"> -58.78 * LN(0.000197006*B26)</f>
        <v>100.07192930439579</v>
      </c>
    </row>
    <row r="27" spans="1:9">
      <c r="B27">
        <v>163</v>
      </c>
      <c r="C27">
        <f t="shared" ref="C27:C28" si="7" xml:space="preserve"> -58.78 * LN(0.000197006*B27)</f>
        <v>202.11656839195467</v>
      </c>
    </row>
    <row r="28" spans="1:9">
      <c r="B28">
        <v>32</v>
      </c>
      <c r="C28">
        <f t="shared" si="7"/>
        <v>297.81124882880823</v>
      </c>
    </row>
    <row r="29" spans="1:9">
      <c r="G29" s="5"/>
    </row>
    <row r="31" spans="1:9">
      <c r="A31" t="s">
        <v>9</v>
      </c>
      <c r="B31" t="s">
        <v>11</v>
      </c>
      <c r="G31" s="1" t="s">
        <v>9</v>
      </c>
      <c r="H31" s="1" t="s">
        <v>11</v>
      </c>
      <c r="I31" s="1" t="s">
        <v>13</v>
      </c>
    </row>
    <row r="32" spans="1:9">
      <c r="A32">
        <v>4030</v>
      </c>
      <c r="B32">
        <v>312</v>
      </c>
      <c r="G32">
        <v>4000</v>
      </c>
      <c r="H32" s="3">
        <v>310</v>
      </c>
      <c r="I32">
        <v>271</v>
      </c>
    </row>
    <row r="33" spans="1:11">
      <c r="C33" t="s">
        <v>10</v>
      </c>
      <c r="D33" t="s">
        <v>7</v>
      </c>
      <c r="I33" t="s">
        <v>10</v>
      </c>
      <c r="J33" t="s">
        <v>7</v>
      </c>
    </row>
    <row r="34" spans="1:11">
      <c r="A34">
        <v>68</v>
      </c>
      <c r="B34">
        <v>2300</v>
      </c>
      <c r="C34">
        <f>1/(LN(B34/1000)/$A$32+1/$B$32)-273.15</f>
        <v>19.949951712526342</v>
      </c>
      <c r="D34">
        <f>(C34 * 9)/ 5 + 32</f>
        <v>67.909913082547419</v>
      </c>
      <c r="E34" s="4"/>
      <c r="I34" s="3"/>
      <c r="J34" s="3"/>
      <c r="K34" s="3"/>
    </row>
    <row r="35" spans="1:11">
      <c r="A35">
        <v>104</v>
      </c>
      <c r="B35">
        <v>925</v>
      </c>
      <c r="C35">
        <f>1/(LN(B35/1000)/$A$32+1/$B$32)-273.15</f>
        <v>40.744583659438774</v>
      </c>
      <c r="D35">
        <f>(C35 * 9)/ 5 + 32</f>
        <v>105.3402505869898</v>
      </c>
      <c r="E35" s="4">
        <f t="shared" ref="E35:E39" si="8">D35-A35</f>
        <v>1.3402505869897965</v>
      </c>
      <c r="G35" s="1">
        <v>104</v>
      </c>
      <c r="H35" s="1">
        <v>925</v>
      </c>
      <c r="I35" s="4">
        <f>1/(LN(H35/1000)/$G$32+1/$H$32)-$I$32</f>
        <v>40.884411685894008</v>
      </c>
      <c r="J35" s="4">
        <f>(I35 * 9)/ 5 + 32</f>
        <v>105.59194103460922</v>
      </c>
      <c r="K35" s="4">
        <f>J35-G35</f>
        <v>1.5919410346092207</v>
      </c>
    </row>
    <row r="36" spans="1:11">
      <c r="B36">
        <v>222</v>
      </c>
      <c r="C36">
        <f t="shared" ref="C36" si="9">1/(LN(B36/1000)/$A$32+1/$B$32)-273.15</f>
        <v>79.999774442539206</v>
      </c>
      <c r="D36">
        <f t="shared" ref="D36" si="10">(C36 * 9)/ 5 + 32</f>
        <v>175.99959399657058</v>
      </c>
      <c r="E36" s="4"/>
      <c r="I36" s="3"/>
      <c r="J36" s="3"/>
      <c r="K36" s="4">
        <f t="shared" ref="K36:K39" si="11">J36-G36</f>
        <v>0</v>
      </c>
    </row>
    <row r="37" spans="1:11">
      <c r="A37">
        <v>194</v>
      </c>
      <c r="B37">
        <v>163</v>
      </c>
      <c r="C37">
        <f t="shared" ref="C37:C39" si="12">1/(LN(B37/1000)/$A$32+1/$B$32)-273.15</f>
        <v>89.826027674065585</v>
      </c>
      <c r="D37">
        <f t="shared" ref="D37:D39" si="13">(C37 * 9)/ 5 + 32</f>
        <v>193.68684981331805</v>
      </c>
      <c r="E37" s="4">
        <f t="shared" si="8"/>
        <v>-0.31315018668195194</v>
      </c>
      <c r="G37" s="1">
        <v>194</v>
      </c>
      <c r="H37" s="1">
        <v>163</v>
      </c>
      <c r="I37" s="4">
        <f>1/(LN(H37/1000)/$G$32+1/$H$32)-$I$32</f>
        <v>89.710648476899735</v>
      </c>
      <c r="J37" s="4">
        <f t="shared" ref="J37:J39" si="14">(I37 * 9)/ 5 + 32</f>
        <v>193.47916725841952</v>
      </c>
      <c r="K37" s="4">
        <f t="shared" si="11"/>
        <v>-0.52083274158047743</v>
      </c>
    </row>
    <row r="38" spans="1:11">
      <c r="A38">
        <v>220</v>
      </c>
      <c r="E38" s="4"/>
      <c r="I38" s="3"/>
      <c r="J38" s="3"/>
      <c r="K38" s="4">
        <f t="shared" si="11"/>
        <v>0</v>
      </c>
    </row>
    <row r="39" spans="1:11">
      <c r="A39">
        <v>302</v>
      </c>
      <c r="B39">
        <v>32</v>
      </c>
      <c r="C39">
        <f t="shared" si="12"/>
        <v>152.19564891375751</v>
      </c>
      <c r="D39">
        <f t="shared" si="13"/>
        <v>305.95216804476348</v>
      </c>
      <c r="E39" s="4">
        <f t="shared" si="8"/>
        <v>3.9521680447634822</v>
      </c>
      <c r="G39" s="1">
        <v>302</v>
      </c>
      <c r="H39" s="1">
        <v>32</v>
      </c>
      <c r="I39" s="4">
        <f>1/(LN(H39/1000)/$G$32+1/$H$32)-$I$32</f>
        <v>151.77906411626481</v>
      </c>
      <c r="J39" s="4">
        <f t="shared" si="14"/>
        <v>305.20231540927665</v>
      </c>
      <c r="K39" s="4">
        <f t="shared" si="11"/>
        <v>3.2023154092766504</v>
      </c>
    </row>
    <row r="41" spans="1:11">
      <c r="E41" s="3">
        <f>AVERAGE(E34:E38)</f>
        <v>0.51355020015392228</v>
      </c>
    </row>
    <row r="42" spans="1:11">
      <c r="D42">
        <f>D39-D34</f>
        <v>238.04225496221608</v>
      </c>
      <c r="J42">
        <f>J39-J34</f>
        <v>305.20231540927665</v>
      </c>
      <c r="K42" s="3">
        <f>AVERAGE(K35:K39)</f>
        <v>0.85468474046107867</v>
      </c>
    </row>
  </sheetData>
  <conditionalFormatting sqref="K34:K3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{E62D3B93-D0D0-5941-9185-07F7664B9111}</x14:id>
        </ext>
      </extLst>
    </cfRule>
  </conditionalFormatting>
  <conditionalFormatting sqref="E34:E3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{4A9456CA-2D0B-1F47-8311-9FD69E753DB4}</x14:id>
        </ext>
      </extLst>
    </cfRule>
  </conditionalFormatting>
  <conditionalFormatting sqref="E3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{E1830E6E-4AD3-214E-82B6-788166AAF1A8}</x14:id>
        </ext>
      </extLst>
    </cfRule>
  </conditionalFormatting>
  <pageMargins left="0.75" right="0.75" top="1" bottom="1" header="0.5" footer="0.5"/>
  <pageSetup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2D3B93-D0D0-5941-9185-07F7664B911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K34:K39</xm:sqref>
        </x14:conditionalFormatting>
        <x14:conditionalFormatting xmlns:xm="http://schemas.microsoft.com/office/excel/2006/main">
          <x14:cfRule type="dataBar" id="{4A9456CA-2D0B-1F47-8311-9FD69E753D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E34:E38</xm:sqref>
        </x14:conditionalFormatting>
        <x14:conditionalFormatting xmlns:xm="http://schemas.microsoft.com/office/excel/2006/main">
          <x14:cfRule type="dataBar" id="{E1830E6E-4AD3-214E-82B6-788166AAF1A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E39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Security 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Geraghty</dc:creator>
  <cp:lastModifiedBy>Bryan Geraghty</cp:lastModifiedBy>
  <dcterms:created xsi:type="dcterms:W3CDTF">2018-04-05T02:15:35Z</dcterms:created>
  <dcterms:modified xsi:type="dcterms:W3CDTF">2018-04-06T00:27:27Z</dcterms:modified>
</cp:coreProperties>
</file>