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lyn Abellanosa\Documents\gsmsurgewarner\"/>
    </mc:Choice>
  </mc:AlternateContent>
  <bookViews>
    <workbookView xWindow="0" yWindow="0" windowWidth="16380" windowHeight="819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48" i="5" l="1"/>
  <c r="M48" i="5"/>
  <c r="L48" i="5"/>
  <c r="K48" i="5"/>
  <c r="J48" i="5"/>
  <c r="I48" i="5"/>
  <c r="I46" i="5"/>
  <c r="I45" i="5"/>
  <c r="I44" i="5"/>
  <c r="I43" i="5"/>
  <c r="I42" i="5"/>
  <c r="I41" i="5"/>
  <c r="J34" i="5"/>
  <c r="J29" i="5"/>
  <c r="J28" i="5"/>
  <c r="B11" i="5"/>
  <c r="D10" i="5"/>
  <c r="C10" i="5"/>
  <c r="F9" i="5"/>
  <c r="B8" i="5"/>
  <c r="F6" i="5"/>
  <c r="D5" i="5"/>
  <c r="F4" i="5"/>
  <c r="B4" i="5"/>
  <c r="I65" i="3"/>
  <c r="G65" i="3"/>
  <c r="F65" i="3"/>
  <c r="F63" i="3"/>
  <c r="F62" i="3"/>
  <c r="F61" i="3"/>
  <c r="G54" i="3"/>
  <c r="G49" i="3"/>
  <c r="G48" i="3"/>
  <c r="D32" i="3"/>
  <c r="H32" i="3" s="1"/>
  <c r="C32" i="3"/>
  <c r="B32" i="3"/>
  <c r="H31" i="3"/>
  <c r="D31" i="3"/>
  <c r="C31" i="3"/>
  <c r="B31" i="3"/>
  <c r="D30" i="3"/>
  <c r="H30" i="3" s="1"/>
  <c r="C30" i="3"/>
  <c r="B30" i="3"/>
  <c r="H29" i="3"/>
  <c r="D29" i="3"/>
  <c r="C29" i="3"/>
  <c r="B29" i="3"/>
  <c r="H28" i="3"/>
  <c r="D28" i="3"/>
  <c r="C28" i="3"/>
  <c r="B28" i="3"/>
  <c r="H27" i="3"/>
  <c r="D27" i="3"/>
  <c r="C27" i="3"/>
  <c r="B27" i="3"/>
  <c r="H26" i="3"/>
  <c r="D26" i="3"/>
  <c r="C26" i="3"/>
  <c r="B26" i="3"/>
  <c r="H25" i="3"/>
  <c r="D25" i="3"/>
  <c r="C25" i="3"/>
  <c r="B25" i="3"/>
  <c r="D24" i="3"/>
  <c r="H24" i="3" s="1"/>
  <c r="C24" i="3"/>
  <c r="B24" i="3"/>
  <c r="H23" i="3"/>
  <c r="D23" i="3"/>
  <c r="C23" i="3"/>
  <c r="B23" i="3"/>
  <c r="D22" i="3"/>
  <c r="H22" i="3" s="1"/>
  <c r="C22" i="3"/>
  <c r="B22" i="3"/>
  <c r="H21" i="3"/>
  <c r="D21" i="3"/>
  <c r="C21" i="3"/>
  <c r="B21" i="3"/>
  <c r="H20" i="3"/>
  <c r="I66" i="3" s="1" a="1"/>
  <c r="D20" i="3"/>
  <c r="C20" i="3"/>
  <c r="B20" i="3"/>
  <c r="B35" i="3" s="1"/>
  <c r="T52" i="2"/>
  <c r="R52" i="2"/>
  <c r="Q52" i="2"/>
  <c r="P52" i="2"/>
  <c r="O52" i="2"/>
  <c r="N52" i="2"/>
  <c r="N50" i="2"/>
  <c r="N49" i="2"/>
  <c r="N48" i="2"/>
  <c r="N47" i="2"/>
  <c r="N46" i="2"/>
  <c r="N45" i="2"/>
  <c r="O33" i="2"/>
  <c r="O32" i="2"/>
  <c r="O38" i="2" s="1"/>
  <c r="D18" i="2"/>
  <c r="C18" i="2"/>
  <c r="J8" i="2" s="1"/>
  <c r="E17" i="2"/>
  <c r="D17" i="2"/>
  <c r="K15" i="2" s="1"/>
  <c r="C17" i="2"/>
  <c r="F16" i="2"/>
  <c r="E16" i="2"/>
  <c r="D16" i="2"/>
  <c r="C16" i="2"/>
  <c r="B16" i="2"/>
  <c r="A16" i="2"/>
  <c r="L15" i="2"/>
  <c r="F15" i="2"/>
  <c r="E15" i="2"/>
  <c r="F11" i="5" s="1"/>
  <c r="D15" i="2"/>
  <c r="E11" i="5" s="1"/>
  <c r="C15" i="2"/>
  <c r="D11" i="5" s="1"/>
  <c r="B15" i="2"/>
  <c r="A15" i="2"/>
  <c r="K14" i="2"/>
  <c r="J14" i="2"/>
  <c r="F14" i="2"/>
  <c r="E14" i="2"/>
  <c r="F10" i="5" s="1"/>
  <c r="D14" i="2"/>
  <c r="E10" i="5" s="1"/>
  <c r="C14" i="2"/>
  <c r="B14" i="2"/>
  <c r="A14" i="2"/>
  <c r="B10" i="5" s="1"/>
  <c r="F13" i="2"/>
  <c r="E13" i="2"/>
  <c r="D13" i="2"/>
  <c r="E9" i="5" s="1"/>
  <c r="C13" i="2"/>
  <c r="J13" i="2" s="1"/>
  <c r="B13" i="2"/>
  <c r="A13" i="2"/>
  <c r="B9" i="5" s="1"/>
  <c r="K12" i="2"/>
  <c r="J12" i="2"/>
  <c r="F12" i="2"/>
  <c r="M12" i="2" s="1"/>
  <c r="E12" i="2"/>
  <c r="D12" i="2"/>
  <c r="E8" i="5" s="1"/>
  <c r="C12" i="2"/>
  <c r="D8" i="5" s="1"/>
  <c r="B12" i="2"/>
  <c r="A12" i="2"/>
  <c r="F11" i="2"/>
  <c r="E11" i="2"/>
  <c r="F7" i="5" s="1"/>
  <c r="D11" i="2"/>
  <c r="E7" i="5" s="1"/>
  <c r="C11" i="2"/>
  <c r="D7" i="5" s="1"/>
  <c r="B11" i="2"/>
  <c r="A11" i="2"/>
  <c r="B7" i="5" s="1"/>
  <c r="K10" i="2"/>
  <c r="J10" i="2"/>
  <c r="F10" i="2"/>
  <c r="M10" i="2" s="1"/>
  <c r="E10" i="2"/>
  <c r="L10" i="2" s="1"/>
  <c r="D10" i="2"/>
  <c r="C10" i="2"/>
  <c r="B10" i="2"/>
  <c r="A10" i="2"/>
  <c r="F9" i="2"/>
  <c r="M9" i="2" s="1"/>
  <c r="E9" i="2"/>
  <c r="D9" i="2"/>
  <c r="C9" i="2"/>
  <c r="B9" i="2"/>
  <c r="A9" i="2"/>
  <c r="K8" i="2"/>
  <c r="F8" i="2"/>
  <c r="M8" i="2" s="1"/>
  <c r="E8" i="2"/>
  <c r="D8" i="2"/>
  <c r="C8" i="2"/>
  <c r="B8" i="2"/>
  <c r="A8" i="2"/>
  <c r="L7" i="2"/>
  <c r="F7" i="2"/>
  <c r="M7" i="2" s="1"/>
  <c r="E7" i="2"/>
  <c r="D7" i="2"/>
  <c r="C7" i="2"/>
  <c r="J7" i="2" s="1"/>
  <c r="B7" i="2"/>
  <c r="A7" i="2"/>
  <c r="K6" i="2"/>
  <c r="J6" i="2"/>
  <c r="F6" i="2"/>
  <c r="M6" i="2" s="1"/>
  <c r="E6" i="2"/>
  <c r="D6" i="2"/>
  <c r="C6" i="2"/>
  <c r="B6" i="2"/>
  <c r="A6" i="2"/>
  <c r="F5" i="2"/>
  <c r="E5" i="2"/>
  <c r="D5" i="2"/>
  <c r="E6" i="5" s="1"/>
  <c r="C5" i="2"/>
  <c r="D6" i="5" s="1"/>
  <c r="B5" i="2"/>
  <c r="A5" i="2"/>
  <c r="B6" i="5" s="1"/>
  <c r="K4" i="2"/>
  <c r="J4" i="2"/>
  <c r="F4" i="2"/>
  <c r="M4" i="2" s="1"/>
  <c r="E4" i="2"/>
  <c r="D4" i="2"/>
  <c r="E5" i="5" s="1"/>
  <c r="C4" i="2"/>
  <c r="B4" i="2"/>
  <c r="A4" i="2"/>
  <c r="B5" i="5" s="1"/>
  <c r="F3" i="2"/>
  <c r="E3" i="2"/>
  <c r="D3" i="2"/>
  <c r="E4" i="5" s="1"/>
  <c r="E13" i="5" s="1"/>
  <c r="C3" i="2"/>
  <c r="D4" i="5" s="1"/>
  <c r="B3" i="2"/>
  <c r="A3" i="2"/>
  <c r="J40" i="1"/>
  <c r="I40" i="1"/>
  <c r="J20" i="1"/>
  <c r="E18" i="2" s="1"/>
  <c r="L9" i="2" s="1"/>
  <c r="I20" i="1"/>
  <c r="H20" i="1"/>
  <c r="G20" i="1"/>
  <c r="B18" i="2" s="1"/>
  <c r="F20" i="1"/>
  <c r="A18" i="2" s="1"/>
  <c r="J19" i="1"/>
  <c r="I19" i="1"/>
  <c r="H19" i="1"/>
  <c r="G19" i="1"/>
  <c r="B17" i="2" s="1"/>
  <c r="F19" i="1"/>
  <c r="A17" i="2" s="1"/>
  <c r="M13" i="1"/>
  <c r="S44" i="2"/>
  <c r="L60" i="3"/>
  <c r="T44" i="2"/>
  <c r="O40" i="5"/>
  <c r="K60" i="3"/>
  <c r="N40" i="5"/>
  <c r="I76" i="3" l="1"/>
  <c r="I72" i="3"/>
  <c r="I68" i="3"/>
  <c r="I74" i="3"/>
  <c r="I69" i="3"/>
  <c r="I77" i="3"/>
  <c r="I70" i="3"/>
  <c r="I75" i="3"/>
  <c r="I67" i="3"/>
  <c r="I73" i="3"/>
  <c r="I3" i="2"/>
  <c r="C4" i="5"/>
  <c r="L5" i="2"/>
  <c r="L8" i="2"/>
  <c r="I11" i="2"/>
  <c r="C7" i="5"/>
  <c r="M11" i="2"/>
  <c r="G7" i="5"/>
  <c r="N7" i="5" s="1"/>
  <c r="L13" i="2"/>
  <c r="A22" i="2"/>
  <c r="H15" i="2"/>
  <c r="H13" i="2"/>
  <c r="H11" i="2"/>
  <c r="H9" i="2"/>
  <c r="H7" i="2"/>
  <c r="H5" i="2"/>
  <c r="H3" i="2"/>
  <c r="I5" i="2"/>
  <c r="C6" i="5"/>
  <c r="G6" i="5"/>
  <c r="N6" i="5" s="1"/>
  <c r="M5" i="2"/>
  <c r="H10" i="2"/>
  <c r="C9" i="5"/>
  <c r="I13" i="2"/>
  <c r="M13" i="2"/>
  <c r="G9" i="5"/>
  <c r="N9" i="5" s="1"/>
  <c r="I78" i="3"/>
  <c r="M3" i="2"/>
  <c r="G4" i="5"/>
  <c r="N4" i="5" s="1"/>
  <c r="H8" i="2"/>
  <c r="B34" i="3"/>
  <c r="L3" i="2"/>
  <c r="H6" i="2"/>
  <c r="L6" i="2"/>
  <c r="I9" i="2"/>
  <c r="L11" i="2"/>
  <c r="F31" i="3"/>
  <c r="C34" i="3"/>
  <c r="I66" i="3"/>
  <c r="B13" i="5"/>
  <c r="B14" i="5"/>
  <c r="I8" i="5" s="1"/>
  <c r="L4" i="2"/>
  <c r="I7" i="2"/>
  <c r="J9" i="2"/>
  <c r="H12" i="2"/>
  <c r="L12" i="2"/>
  <c r="I15" i="2"/>
  <c r="C11" i="5"/>
  <c r="M15" i="2"/>
  <c r="G11" i="5"/>
  <c r="N11" i="5" s="1"/>
  <c r="I71" i="3"/>
  <c r="D14" i="5"/>
  <c r="C35" i="3"/>
  <c r="G20" i="3" s="1"/>
  <c r="F5" i="5"/>
  <c r="F8" i="5"/>
  <c r="D9" i="5"/>
  <c r="J3" i="2"/>
  <c r="C5" i="5"/>
  <c r="I4" i="2"/>
  <c r="J5" i="2"/>
  <c r="I6" i="2"/>
  <c r="I8" i="2"/>
  <c r="I10" i="2"/>
  <c r="J11" i="2"/>
  <c r="I12" i="2"/>
  <c r="C8" i="5"/>
  <c r="I14" i="2"/>
  <c r="G10" i="5"/>
  <c r="N10" i="5" s="1"/>
  <c r="M14" i="2"/>
  <c r="L14" i="2"/>
  <c r="J15" i="2"/>
  <c r="G5" i="5"/>
  <c r="N5" i="5" s="1"/>
  <c r="G8" i="5"/>
  <c r="N8" i="5" s="1"/>
  <c r="K3" i="2"/>
  <c r="H4" i="2"/>
  <c r="K5" i="2"/>
  <c r="K7" i="2"/>
  <c r="K9" i="2"/>
  <c r="K11" i="2"/>
  <c r="K13" i="2"/>
  <c r="H14" i="2"/>
  <c r="E14" i="5"/>
  <c r="L10" i="5" l="1"/>
  <c r="L6" i="5"/>
  <c r="L8" i="5"/>
  <c r="L4" i="5"/>
  <c r="L9" i="5"/>
  <c r="L5" i="5"/>
  <c r="L11" i="5"/>
  <c r="L7" i="5"/>
  <c r="O49" i="5" a="1"/>
  <c r="G32" i="3"/>
  <c r="J8" i="5"/>
  <c r="G28" i="3"/>
  <c r="G22" i="3"/>
  <c r="G25" i="3"/>
  <c r="T53" i="2" a="1"/>
  <c r="G30" i="3"/>
  <c r="G24" i="3"/>
  <c r="G26" i="3"/>
  <c r="N53" i="2" a="1"/>
  <c r="N23" i="2" a="1"/>
  <c r="I7" i="5"/>
  <c r="I9" i="5"/>
  <c r="K9" i="5"/>
  <c r="I6" i="5"/>
  <c r="I11" i="5"/>
  <c r="I4" i="5"/>
  <c r="F28" i="3"/>
  <c r="F20" i="3"/>
  <c r="F30" i="3"/>
  <c r="F25" i="3"/>
  <c r="F22" i="3"/>
  <c r="F32" i="3"/>
  <c r="F27" i="3"/>
  <c r="F24" i="3"/>
  <c r="F29" i="3"/>
  <c r="F26" i="3"/>
  <c r="F21" i="3"/>
  <c r="F14" i="5"/>
  <c r="M8" i="5" s="1"/>
  <c r="D13" i="5"/>
  <c r="F13" i="5"/>
  <c r="I5" i="5"/>
  <c r="G27" i="3"/>
  <c r="G29" i="3"/>
  <c r="G21" i="3"/>
  <c r="G31" i="3"/>
  <c r="G23" i="3"/>
  <c r="I10" i="5"/>
  <c r="F23" i="3"/>
  <c r="J7" i="5"/>
  <c r="J4" i="5"/>
  <c r="C14" i="5"/>
  <c r="C13" i="5"/>
  <c r="J10" i="5" s="1"/>
  <c r="T64" i="2" l="1"/>
  <c r="T60" i="2"/>
  <c r="T56" i="2"/>
  <c r="T53" i="2"/>
  <c r="T63" i="2"/>
  <c r="T58" i="2"/>
  <c r="T62" i="2"/>
  <c r="T57" i="2"/>
  <c r="T61" i="2"/>
  <c r="T55" i="2"/>
  <c r="T65" i="2"/>
  <c r="T54" i="2"/>
  <c r="T59" i="2"/>
  <c r="M11" i="5"/>
  <c r="M7" i="5"/>
  <c r="M4" i="5"/>
  <c r="M10" i="5"/>
  <c r="M6" i="5"/>
  <c r="M9" i="5"/>
  <c r="J5" i="5"/>
  <c r="I19" i="5" s="1" a="1"/>
  <c r="Q65" i="2"/>
  <c r="R64" i="2"/>
  <c r="N64" i="2"/>
  <c r="O63" i="2"/>
  <c r="P62" i="2"/>
  <c r="Q61" i="2"/>
  <c r="R60" i="2"/>
  <c r="N60" i="2"/>
  <c r="O59" i="2"/>
  <c r="P58" i="2"/>
  <c r="Q57" i="2"/>
  <c r="R56" i="2"/>
  <c r="N56" i="2"/>
  <c r="O55" i="2"/>
  <c r="P54" i="2"/>
  <c r="Q53" i="2"/>
  <c r="N53" i="2"/>
  <c r="R65" i="2"/>
  <c r="Q64" i="2"/>
  <c r="Q63" i="2"/>
  <c r="Q62" i="2"/>
  <c r="P61" i="2"/>
  <c r="P60" i="2"/>
  <c r="P59" i="2"/>
  <c r="O58" i="2"/>
  <c r="O57" i="2"/>
  <c r="O56" i="2"/>
  <c r="N55" i="2"/>
  <c r="N54" i="2"/>
  <c r="P65" i="2"/>
  <c r="P64" i="2"/>
  <c r="P63" i="2"/>
  <c r="O62" i="2"/>
  <c r="O61" i="2"/>
  <c r="O60" i="2"/>
  <c r="N59" i="2"/>
  <c r="N58" i="2"/>
  <c r="N57" i="2"/>
  <c r="R55" i="2"/>
  <c r="R54" i="2"/>
  <c r="R53" i="2"/>
  <c r="O65" i="2"/>
  <c r="O64" i="2"/>
  <c r="N63" i="2"/>
  <c r="N62" i="2"/>
  <c r="N61" i="2"/>
  <c r="R59" i="2"/>
  <c r="R58" i="2"/>
  <c r="R57" i="2"/>
  <c r="Q56" i="2"/>
  <c r="Q55" i="2"/>
  <c r="Q54" i="2"/>
  <c r="P53" i="2"/>
  <c r="R63" i="2"/>
  <c r="Q59" i="2"/>
  <c r="P55" i="2"/>
  <c r="R62" i="2"/>
  <c r="Q58" i="2"/>
  <c r="O54" i="2"/>
  <c r="N65" i="2"/>
  <c r="Q60" i="2"/>
  <c r="P56" i="2"/>
  <c r="R61" i="2"/>
  <c r="P57" i="2"/>
  <c r="O53" i="2"/>
  <c r="K10" i="5"/>
  <c r="K6" i="5"/>
  <c r="K11" i="5"/>
  <c r="K5" i="5"/>
  <c r="K4" i="5"/>
  <c r="I49" i="5" s="1" a="1"/>
  <c r="K8" i="5"/>
  <c r="K7" i="5"/>
  <c r="J9" i="5"/>
  <c r="J6" i="5"/>
  <c r="S27" i="2"/>
  <c r="O27" i="2"/>
  <c r="Q26" i="2"/>
  <c r="S25" i="2"/>
  <c r="O25" i="2"/>
  <c r="O31" i="2" s="1"/>
  <c r="Q24" i="2"/>
  <c r="S23" i="2"/>
  <c r="O23" i="2"/>
  <c r="P27" i="2"/>
  <c r="P26" i="2"/>
  <c r="Q25" i="2"/>
  <c r="R24" i="2"/>
  <c r="R23" i="2"/>
  <c r="N23" i="2"/>
  <c r="N27" i="2"/>
  <c r="O26" i="2"/>
  <c r="P25" i="2"/>
  <c r="P24" i="2"/>
  <c r="Q23" i="2"/>
  <c r="R27" i="2"/>
  <c r="S26" i="2"/>
  <c r="N26" i="2"/>
  <c r="N25" i="2"/>
  <c r="O24" i="2"/>
  <c r="P23" i="2"/>
  <c r="R25" i="2"/>
  <c r="S24" i="2"/>
  <c r="R26" i="2"/>
  <c r="Q27" i="2"/>
  <c r="N24" i="2"/>
  <c r="M5" i="5"/>
  <c r="F39" i="3" a="1"/>
  <c r="F66" i="3" a="1"/>
  <c r="J11" i="5"/>
  <c r="O53" i="5"/>
  <c r="O54" i="5"/>
  <c r="O49" i="5"/>
  <c r="O52" i="5"/>
  <c r="O51" i="5"/>
  <c r="O50" i="5"/>
  <c r="O56" i="5"/>
  <c r="O55" i="5"/>
  <c r="M23" i="5" l="1"/>
  <c r="I23" i="5"/>
  <c r="K22" i="5"/>
  <c r="M21" i="5"/>
  <c r="I21" i="5"/>
  <c r="K20" i="5"/>
  <c r="M19" i="5"/>
  <c r="N23" i="5"/>
  <c r="N22" i="5"/>
  <c r="I22" i="5"/>
  <c r="J21" i="5"/>
  <c r="J27" i="5" s="1"/>
  <c r="J20" i="5"/>
  <c r="K19" i="5"/>
  <c r="L23" i="5"/>
  <c r="M22" i="5"/>
  <c r="N21" i="5"/>
  <c r="N20" i="5"/>
  <c r="I20" i="5"/>
  <c r="J19" i="5"/>
  <c r="J23" i="5"/>
  <c r="K21" i="5"/>
  <c r="L19" i="5"/>
  <c r="L22" i="5"/>
  <c r="M20" i="5"/>
  <c r="I19" i="5"/>
  <c r="J22" i="5"/>
  <c r="L20" i="5"/>
  <c r="K23" i="5"/>
  <c r="L21" i="5"/>
  <c r="N19" i="5"/>
  <c r="L56" i="5"/>
  <c r="M55" i="5"/>
  <c r="I55" i="5"/>
  <c r="J54" i="5"/>
  <c r="K53" i="5"/>
  <c r="L52" i="5"/>
  <c r="M51" i="5"/>
  <c r="I51" i="5"/>
  <c r="J50" i="5"/>
  <c r="K49" i="5"/>
  <c r="M56" i="5"/>
  <c r="L55" i="5"/>
  <c r="L54" i="5"/>
  <c r="L53" i="5"/>
  <c r="K52" i="5"/>
  <c r="K51" i="5"/>
  <c r="K50" i="5"/>
  <c r="J49" i="5"/>
  <c r="K56" i="5"/>
  <c r="K55" i="5"/>
  <c r="K54" i="5"/>
  <c r="J53" i="5"/>
  <c r="J52" i="5"/>
  <c r="J51" i="5"/>
  <c r="I50" i="5"/>
  <c r="J55" i="5"/>
  <c r="I53" i="5"/>
  <c r="M50" i="5"/>
  <c r="I49" i="5"/>
  <c r="M54" i="5"/>
  <c r="M52" i="5"/>
  <c r="L50" i="5"/>
  <c r="J56" i="5"/>
  <c r="I54" i="5"/>
  <c r="I52" i="5"/>
  <c r="M49" i="5"/>
  <c r="I56" i="5"/>
  <c r="M53" i="5"/>
  <c r="L51" i="5"/>
  <c r="L49" i="5"/>
  <c r="G43" i="3"/>
  <c r="F42" i="3"/>
  <c r="H40" i="3"/>
  <c r="G39" i="3"/>
  <c r="H42" i="3"/>
  <c r="F41" i="3"/>
  <c r="G42" i="3"/>
  <c r="G40" i="3"/>
  <c r="F39" i="3"/>
  <c r="H43" i="3"/>
  <c r="H41" i="3"/>
  <c r="F40" i="3"/>
  <c r="H39" i="3"/>
  <c r="G61" i="3" s="1" a="1"/>
  <c r="F43" i="3"/>
  <c r="G41" i="3"/>
  <c r="G47" i="3" s="1"/>
  <c r="O39" i="2"/>
  <c r="O40" i="2"/>
  <c r="P45" i="2" a="1"/>
  <c r="O34" i="2"/>
  <c r="O30" i="2"/>
  <c r="Q38" i="2"/>
  <c r="P40" i="2"/>
  <c r="P38" i="2"/>
  <c r="S38" i="2"/>
  <c r="R38" i="2"/>
  <c r="P39" i="2"/>
  <c r="Q39" i="2"/>
  <c r="O45" i="2" a="1"/>
  <c r="G77" i="3"/>
  <c r="G75" i="3"/>
  <c r="G73" i="3"/>
  <c r="G71" i="3"/>
  <c r="G69" i="3"/>
  <c r="G67" i="3"/>
  <c r="F66" i="3"/>
  <c r="F77" i="3"/>
  <c r="G74" i="3"/>
  <c r="F72" i="3"/>
  <c r="F69" i="3"/>
  <c r="G66" i="3"/>
  <c r="F78" i="3"/>
  <c r="F74" i="3"/>
  <c r="G70" i="3"/>
  <c r="F67" i="3"/>
  <c r="G76" i="3"/>
  <c r="F73" i="3"/>
  <c r="F70" i="3"/>
  <c r="F76" i="3"/>
  <c r="G72" i="3"/>
  <c r="G68" i="3"/>
  <c r="F75" i="3"/>
  <c r="F71" i="3"/>
  <c r="F68" i="3"/>
  <c r="G78" i="3"/>
  <c r="O49" i="2" l="1"/>
  <c r="O47" i="2"/>
  <c r="O46" i="2"/>
  <c r="S53" i="2" s="1" a="1"/>
  <c r="O50" i="2"/>
  <c r="O45" i="2"/>
  <c r="O48" i="2"/>
  <c r="H56" i="3"/>
  <c r="H54" i="3"/>
  <c r="I54" i="3"/>
  <c r="G50" i="3"/>
  <c r="G46" i="3"/>
  <c r="K54" i="3"/>
  <c r="J54" i="3"/>
  <c r="L35" i="5"/>
  <c r="K35" i="5"/>
  <c r="G61" i="3"/>
  <c r="G63" i="3"/>
  <c r="G62" i="3"/>
  <c r="H66" i="3" s="1" a="1"/>
  <c r="H55" i="3"/>
  <c r="I55" i="3"/>
  <c r="J41" i="5" a="1"/>
  <c r="J35" i="5"/>
  <c r="J36" i="5"/>
  <c r="M34" i="5"/>
  <c r="N34" i="5"/>
  <c r="K36" i="5"/>
  <c r="K34" i="5"/>
  <c r="L34" i="5"/>
  <c r="P50" i="2"/>
  <c r="P46" i="2"/>
  <c r="P49" i="2"/>
  <c r="P45" i="2"/>
  <c r="P48" i="2"/>
  <c r="P47" i="2"/>
  <c r="G55" i="3"/>
  <c r="G56" i="3"/>
  <c r="H61" i="3" a="1"/>
  <c r="K41" i="5" a="1"/>
  <c r="J30" i="5"/>
  <c r="J26" i="5"/>
  <c r="H78" i="3" l="1"/>
  <c r="H74" i="3"/>
  <c r="H70" i="3"/>
  <c r="H77" i="3"/>
  <c r="H72" i="3"/>
  <c r="H67" i="3"/>
  <c r="H76" i="3"/>
  <c r="H69" i="3"/>
  <c r="H75" i="3"/>
  <c r="H68" i="3"/>
  <c r="H73" i="3"/>
  <c r="H66" i="3"/>
  <c r="J66" i="3" s="1" a="1"/>
  <c r="H71" i="3"/>
  <c r="J44" i="5"/>
  <c r="J41" i="5"/>
  <c r="J46" i="5"/>
  <c r="J45" i="5"/>
  <c r="J43" i="5"/>
  <c r="J42" i="5"/>
  <c r="S45" i="2" a="1"/>
  <c r="Q45" i="2" a="1"/>
  <c r="T45" i="2" a="1"/>
  <c r="K45" i="5"/>
  <c r="K44" i="5"/>
  <c r="K43" i="5"/>
  <c r="K42" i="5"/>
  <c r="K41" i="5"/>
  <c r="K46" i="5"/>
  <c r="S62" i="2"/>
  <c r="S58" i="2"/>
  <c r="S54" i="2"/>
  <c r="S61" i="2"/>
  <c r="S56" i="2"/>
  <c r="S65" i="2"/>
  <c r="S60" i="2"/>
  <c r="S55" i="2"/>
  <c r="S64" i="2"/>
  <c r="S59" i="2"/>
  <c r="S63" i="2"/>
  <c r="S57" i="2"/>
  <c r="S53" i="2"/>
  <c r="H61" i="3"/>
  <c r="L61" i="3" s="1" a="1"/>
  <c r="H63" i="3"/>
  <c r="H62" i="3"/>
  <c r="K61" i="3" s="1" a="1"/>
  <c r="L62" i="3" l="1"/>
  <c r="L61" i="3"/>
  <c r="L63" i="3"/>
  <c r="K61" i="3"/>
  <c r="K63" i="3"/>
  <c r="K62" i="3"/>
  <c r="S49" i="2"/>
  <c r="S46" i="2"/>
  <c r="S50" i="2"/>
  <c r="S45" i="2"/>
  <c r="S48" i="2"/>
  <c r="S47" i="2"/>
  <c r="J78" i="3"/>
  <c r="J74" i="3"/>
  <c r="J70" i="3"/>
  <c r="J76" i="3"/>
  <c r="J71" i="3"/>
  <c r="J66" i="3"/>
  <c r="J77" i="3"/>
  <c r="J69" i="3"/>
  <c r="J75" i="3"/>
  <c r="J68" i="3"/>
  <c r="J73" i="3"/>
  <c r="J67" i="3"/>
  <c r="J72" i="3"/>
  <c r="I61" i="3" a="1"/>
  <c r="N49" i="5" a="1"/>
  <c r="O41" i="5" a="1"/>
  <c r="L41" i="5" a="1"/>
  <c r="N41" i="5" a="1"/>
  <c r="T50" i="2"/>
  <c r="T46" i="2"/>
  <c r="T49" i="2"/>
  <c r="T45" i="2"/>
  <c r="T48" i="2"/>
  <c r="T47" i="2"/>
  <c r="U53" i="2" a="1"/>
  <c r="Q47" i="2"/>
  <c r="Q49" i="2"/>
  <c r="Q45" i="2"/>
  <c r="Q48" i="2"/>
  <c r="Q46" i="2"/>
  <c r="Q50" i="2"/>
  <c r="N54" i="5" l="1"/>
  <c r="N50" i="5"/>
  <c r="N52" i="5"/>
  <c r="N56" i="5"/>
  <c r="N51" i="5"/>
  <c r="N49" i="5"/>
  <c r="P49" i="5" s="1" a="1"/>
  <c r="N55" i="5"/>
  <c r="N53" i="5"/>
  <c r="N44" i="5"/>
  <c r="N41" i="5"/>
  <c r="N45" i="5"/>
  <c r="N43" i="5"/>
  <c r="N42" i="5"/>
  <c r="N46" i="5"/>
  <c r="I61" i="3"/>
  <c r="I63" i="3"/>
  <c r="I62" i="3"/>
  <c r="U62" i="2"/>
  <c r="U58" i="2"/>
  <c r="U54" i="2"/>
  <c r="U65" i="2"/>
  <c r="U60" i="2"/>
  <c r="U55" i="2"/>
  <c r="U64" i="2"/>
  <c r="U59" i="2"/>
  <c r="U63" i="2"/>
  <c r="U57" i="2"/>
  <c r="U53" i="2"/>
  <c r="U56" i="2"/>
  <c r="U61" i="2"/>
  <c r="L46" i="5"/>
  <c r="L42" i="5"/>
  <c r="L43" i="5"/>
  <c r="L45" i="5"/>
  <c r="L44" i="5"/>
  <c r="L41" i="5"/>
  <c r="R45" i="2" a="1"/>
  <c r="O45" i="5"/>
  <c r="O43" i="5"/>
  <c r="O42" i="5"/>
  <c r="O46" i="5"/>
  <c r="O44" i="5"/>
  <c r="O41" i="5"/>
  <c r="P56" i="5" l="1"/>
  <c r="P52" i="5"/>
  <c r="P49" i="5"/>
  <c r="P55" i="5"/>
  <c r="P50" i="5"/>
  <c r="P54" i="5"/>
  <c r="P53" i="5"/>
  <c r="P51" i="5"/>
  <c r="R48" i="2"/>
  <c r="R45" i="2"/>
  <c r="R47" i="2"/>
  <c r="R46" i="2"/>
  <c r="R50" i="2"/>
  <c r="R49" i="2"/>
  <c r="M41" i="5" a="1"/>
  <c r="J61" i="3" a="1"/>
  <c r="M43" i="5" l="1"/>
  <c r="M46" i="5"/>
  <c r="M45" i="5"/>
  <c r="M41" i="5"/>
  <c r="M44" i="5"/>
  <c r="M42" i="5"/>
  <c r="J61" i="3"/>
  <c r="J62" i="3"/>
  <c r="J63" i="3"/>
</calcChain>
</file>

<file path=xl/sharedStrings.xml><?xml version="1.0" encoding="utf-8"?>
<sst xmlns="http://schemas.openxmlformats.org/spreadsheetml/2006/main" count="139" uniqueCount="44">
  <si>
    <t>INTERVAL</t>
  </si>
  <si>
    <t>x1</t>
  </si>
  <si>
    <t>x2</t>
  </si>
  <si>
    <t>x3</t>
  </si>
  <si>
    <t>x4</t>
  </si>
  <si>
    <t>x5</t>
  </si>
  <si>
    <t>y</t>
  </si>
  <si>
    <t>Y=mx1*x1+mx2*x2+mx3*x3+mx4*x4+mx5*x5+b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</si>
  <si>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</si>
  <si>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</si>
  <si>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</si>
  <si>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</si>
  <si>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</si>
  <si>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</si>
  <si>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</si>
  <si>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</si>
  <si>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</si>
  <si>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</si>
  <si>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</si>
  <si>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</si>
  <si>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</si>
  <si>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</si>
  <si>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</si>
  <si>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</si>
  <si>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</si>
  <si>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</si>
  <si>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</si>
  <si>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</si>
  <si>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</si>
  <si>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</si>
  <si>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</si>
  <si>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</si>
  <si>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Regression Model</t>
  </si>
  <si>
    <t>Linear</t>
  </si>
  <si>
    <t>LINEST raw output</t>
  </si>
  <si>
    <t>R^2</t>
  </si>
  <si>
    <t>Count of X variables</t>
  </si>
  <si>
    <t>Adjusted R^2</t>
  </si>
  <si>
    <t>Analysis of Variance (ANOVA)</t>
  </si>
  <si>
    <t>Confidence level</t>
  </si>
  <si>
    <t>t-Statistic</t>
  </si>
  <si>
    <t>Predicted Y</t>
  </si>
  <si>
    <t>features selection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</si>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</sst>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2" xfId="0" applyFont="1" applyBorder="1" applyAlignme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0"/>
  <sheetViews>
    <sheetView zoomScaleNormal="100" workbookViewId="0">
      <selection activeCell="F4" sqref="F4"/>
    </sheetView>
  </sheetViews>
  <sheetFormatPr defaultColWidth="8.7109375" defaultRowHeight="15" x14ac:dyDescent="0.25"/>
  <sheetData>
    <row r="4" spans="5:13" x14ac:dyDescent="0.25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</row>
    <row r="5" spans="5:13" x14ac:dyDescent="0.25">
      <c r="E5" s="2">
        <v>5</v>
      </c>
      <c r="F5" s="2">
        <v>70</v>
      </c>
      <c r="G5" s="2">
        <v>60</v>
      </c>
      <c r="H5" s="2">
        <v>70</v>
      </c>
      <c r="I5" s="2">
        <v>60</v>
      </c>
      <c r="J5" s="2">
        <v>70</v>
      </c>
      <c r="K5" s="2">
        <v>1</v>
      </c>
    </row>
    <row r="6" spans="5:13" x14ac:dyDescent="0.25">
      <c r="E6" s="2">
        <v>5</v>
      </c>
      <c r="F6" s="2">
        <v>70</v>
      </c>
      <c r="G6" s="2">
        <v>70</v>
      </c>
      <c r="H6" s="2">
        <v>70</v>
      </c>
      <c r="I6" s="2">
        <v>70</v>
      </c>
      <c r="J6" s="2">
        <v>70</v>
      </c>
      <c r="K6" s="2">
        <v>1</v>
      </c>
    </row>
    <row r="7" spans="5:13" x14ac:dyDescent="0.25">
      <c r="E7" s="2">
        <v>5</v>
      </c>
      <c r="F7" s="2">
        <v>70</v>
      </c>
      <c r="G7" s="2">
        <v>90</v>
      </c>
      <c r="H7" s="2">
        <v>70</v>
      </c>
      <c r="I7" s="2">
        <v>75</v>
      </c>
      <c r="J7" s="2">
        <v>70</v>
      </c>
      <c r="K7" s="2">
        <v>1</v>
      </c>
    </row>
    <row r="8" spans="5:13" x14ac:dyDescent="0.25">
      <c r="E8" s="2">
        <v>5</v>
      </c>
      <c r="F8" s="2">
        <v>60</v>
      </c>
      <c r="G8" s="2">
        <v>57</v>
      </c>
      <c r="H8" s="2">
        <v>55</v>
      </c>
      <c r="I8" s="2">
        <v>57</v>
      </c>
      <c r="J8" s="2">
        <v>55</v>
      </c>
      <c r="K8" s="2">
        <v>2</v>
      </c>
      <c r="M8" s="2" t="s">
        <v>7</v>
      </c>
    </row>
    <row r="9" spans="5:13" x14ac:dyDescent="0.25">
      <c r="E9" s="2">
        <v>5</v>
      </c>
      <c r="F9" s="2">
        <v>55</v>
      </c>
      <c r="G9" s="2">
        <v>55</v>
      </c>
      <c r="H9" s="2">
        <v>55</v>
      </c>
      <c r="I9" s="2">
        <v>50</v>
      </c>
      <c r="J9" s="2">
        <v>55</v>
      </c>
      <c r="K9" s="2">
        <v>2</v>
      </c>
    </row>
    <row r="10" spans="5:13" x14ac:dyDescent="0.25">
      <c r="E10" s="2">
        <v>5</v>
      </c>
      <c r="F10" s="2">
        <v>55</v>
      </c>
      <c r="G10" s="2">
        <v>53</v>
      </c>
      <c r="H10" s="2">
        <v>54</v>
      </c>
      <c r="I10" s="2">
        <v>55</v>
      </c>
      <c r="J10" s="2">
        <v>56</v>
      </c>
      <c r="K10" s="2">
        <v>2</v>
      </c>
    </row>
    <row r="11" spans="5:13" x14ac:dyDescent="0.25">
      <c r="E11" s="2">
        <v>5</v>
      </c>
      <c r="F11" s="2">
        <v>40</v>
      </c>
      <c r="G11" s="2">
        <v>40</v>
      </c>
      <c r="H11" s="2">
        <v>40</v>
      </c>
      <c r="I11" s="2">
        <v>37</v>
      </c>
      <c r="J11" s="2">
        <v>40</v>
      </c>
      <c r="K11" s="2">
        <v>3</v>
      </c>
    </row>
    <row r="12" spans="5:13" x14ac:dyDescent="0.25">
      <c r="E12" s="2">
        <v>5</v>
      </c>
      <c r="F12" s="2">
        <v>36</v>
      </c>
      <c r="G12" s="2">
        <v>37</v>
      </c>
      <c r="H12" s="2">
        <v>36</v>
      </c>
      <c r="I12" s="2">
        <v>37</v>
      </c>
      <c r="J12" s="2">
        <v>36</v>
      </c>
      <c r="K12" s="2">
        <v>3</v>
      </c>
    </row>
    <row r="13" spans="5:13" x14ac:dyDescent="0.25">
      <c r="E13" s="2">
        <v>5</v>
      </c>
      <c r="F13" s="2">
        <v>35</v>
      </c>
      <c r="G13" s="2">
        <v>36</v>
      </c>
      <c r="H13" s="2">
        <v>37</v>
      </c>
      <c r="I13" s="2">
        <v>37</v>
      </c>
      <c r="J13" s="2">
        <v>37</v>
      </c>
      <c r="K13" s="2">
        <v>3</v>
      </c>
      <c r="M13" s="2">
        <f>(N36*F17+N37*G17+N38*H17+N39*I17+N40*J17+N35)</f>
        <v>4.0826857944731652</v>
      </c>
    </row>
    <row r="14" spans="5:13" x14ac:dyDescent="0.25">
      <c r="E14" s="2">
        <v>5</v>
      </c>
      <c r="F14" s="2">
        <v>30</v>
      </c>
      <c r="G14" s="2">
        <v>28</v>
      </c>
      <c r="H14" s="2">
        <v>26</v>
      </c>
      <c r="I14" s="2">
        <v>24</v>
      </c>
      <c r="J14" s="2">
        <v>22</v>
      </c>
      <c r="K14" s="2">
        <v>4</v>
      </c>
    </row>
    <row r="15" spans="5:13" x14ac:dyDescent="0.25">
      <c r="E15" s="2">
        <v>5</v>
      </c>
      <c r="F15" s="2">
        <v>26</v>
      </c>
      <c r="G15" s="2">
        <v>24</v>
      </c>
      <c r="H15" s="2">
        <v>23</v>
      </c>
      <c r="I15" s="2">
        <v>22</v>
      </c>
      <c r="J15" s="2">
        <v>20</v>
      </c>
      <c r="K15" s="2">
        <v>4</v>
      </c>
    </row>
    <row r="16" spans="5:13" x14ac:dyDescent="0.25">
      <c r="E16" s="2">
        <v>5</v>
      </c>
      <c r="F16" s="2">
        <v>12</v>
      </c>
      <c r="G16" s="2">
        <v>10</v>
      </c>
      <c r="H16" s="2">
        <v>11</v>
      </c>
      <c r="I16" s="2">
        <v>10</v>
      </c>
      <c r="J16" s="2">
        <v>10</v>
      </c>
      <c r="K16" s="2">
        <v>4</v>
      </c>
    </row>
    <row r="17" spans="2:20" x14ac:dyDescent="0.25">
      <c r="E17" s="2">
        <v>5</v>
      </c>
      <c r="F17" s="2">
        <v>40</v>
      </c>
      <c r="G17" s="2">
        <v>30</v>
      </c>
      <c r="H17" s="2">
        <v>20</v>
      </c>
      <c r="I17" s="2">
        <v>10</v>
      </c>
      <c r="J17" s="2">
        <v>7</v>
      </c>
      <c r="K17" s="2">
        <v>4</v>
      </c>
    </row>
    <row r="19" spans="2:20" x14ac:dyDescent="0.25">
      <c r="F19" s="3">
        <f>AVERAGE(F5:F17)</f>
        <v>46.07692307692308</v>
      </c>
      <c r="G19" s="3">
        <f>AVERAGE(G5:G17)</f>
        <v>45.384615384615387</v>
      </c>
      <c r="H19" s="3">
        <f>AVERAGE(H5:H17)</f>
        <v>43.615384615384613</v>
      </c>
      <c r="I19" s="3">
        <f>AVERAGE(I5:I17)</f>
        <v>41.846153846153847</v>
      </c>
      <c r="J19" s="3">
        <f>AVERAGE(J5:J17)</f>
        <v>42.153846153846153</v>
      </c>
      <c r="M19" s="2" t="s">
        <v>8</v>
      </c>
    </row>
    <row r="20" spans="2:20" x14ac:dyDescent="0.25">
      <c r="B20" s="3">
        <v>-1</v>
      </c>
      <c r="D20" s="3">
        <v>2</v>
      </c>
      <c r="F20" s="3">
        <f>_xlfn.STDEV.S(F5:F17)</f>
        <v>18.688060085080789</v>
      </c>
      <c r="G20" s="3">
        <f>_xlfn.STDEV.S(G5:G17)</f>
        <v>21.469119146417647</v>
      </c>
      <c r="H20" s="3">
        <f>_xlfn.STDEV.S(H5:H17)</f>
        <v>20.263014178293997</v>
      </c>
      <c r="I20" s="3">
        <f>_xlfn.STDEV.S(I5:I17)</f>
        <v>21.412014360502354</v>
      </c>
      <c r="J20" s="3">
        <f>_xlfn.STDEV.S(J5:J17)</f>
        <v>22.516091112232584</v>
      </c>
    </row>
    <row r="21" spans="2:20" x14ac:dyDescent="0.25">
      <c r="M21" s="1" t="s">
        <v>9</v>
      </c>
      <c r="N21" s="1"/>
    </row>
    <row r="22" spans="2:20" x14ac:dyDescent="0.25">
      <c r="M22" s="5" t="s">
        <v>10</v>
      </c>
      <c r="N22" s="5">
        <v>0.98733072232346797</v>
      </c>
    </row>
    <row r="23" spans="2:20" x14ac:dyDescent="0.25">
      <c r="M23" s="5" t="s">
        <v>11</v>
      </c>
      <c r="N23" s="5">
        <v>0.97482195524378201</v>
      </c>
    </row>
    <row r="24" spans="2:20" x14ac:dyDescent="0.25">
      <c r="M24" s="5" t="s">
        <v>12</v>
      </c>
      <c r="N24" s="5">
        <v>0.95683763756076901</v>
      </c>
    </row>
    <row r="25" spans="2:20" x14ac:dyDescent="0.25">
      <c r="M25" s="5" t="s">
        <v>13</v>
      </c>
      <c r="N25" s="5">
        <v>0.247837369927845</v>
      </c>
    </row>
    <row r="26" spans="2:20" x14ac:dyDescent="0.25">
      <c r="M26" s="6" t="s">
        <v>14</v>
      </c>
      <c r="N26" s="6">
        <v>13</v>
      </c>
    </row>
    <row r="28" spans="2:20" x14ac:dyDescent="0.25">
      <c r="M28" s="2" t="s">
        <v>15</v>
      </c>
    </row>
    <row r="29" spans="2:20" x14ac:dyDescent="0.25">
      <c r="M29" s="4"/>
      <c r="N29" s="4" t="s">
        <v>16</v>
      </c>
      <c r="O29" s="4" t="s">
        <v>17</v>
      </c>
      <c r="P29" s="4" t="s">
        <v>18</v>
      </c>
      <c r="Q29" s="4" t="s">
        <v>19</v>
      </c>
      <c r="R29" s="4" t="s">
        <v>20</v>
      </c>
    </row>
    <row r="30" spans="2:20" x14ac:dyDescent="0.25">
      <c r="M30" s="5" t="s">
        <v>21</v>
      </c>
      <c r="N30" s="5">
        <v>5</v>
      </c>
      <c r="O30" s="5">
        <v>16.646959543393798</v>
      </c>
      <c r="P30" s="5">
        <v>3.32939190867876</v>
      </c>
      <c r="Q30" s="5">
        <v>54.203999975187102</v>
      </c>
      <c r="R30" s="5">
        <v>1.90808391738922E-5</v>
      </c>
      <c r="T30" s="3">
        <v>0.05</v>
      </c>
    </row>
    <row r="31" spans="2:20" x14ac:dyDescent="0.25">
      <c r="M31" s="5" t="s">
        <v>22</v>
      </c>
      <c r="N31" s="5">
        <v>7</v>
      </c>
      <c r="O31" s="5">
        <v>0.42996353352925998</v>
      </c>
      <c r="P31" s="5">
        <v>6.14233619327514E-2</v>
      </c>
      <c r="Q31" s="5"/>
      <c r="R31" s="5"/>
    </row>
    <row r="32" spans="2:20" x14ac:dyDescent="0.25">
      <c r="M32" s="6" t="s">
        <v>23</v>
      </c>
      <c r="N32" s="6">
        <v>12</v>
      </c>
      <c r="O32" s="6">
        <v>17.076923076923102</v>
      </c>
      <c r="P32" s="6"/>
      <c r="Q32" s="6"/>
      <c r="R32" s="6"/>
    </row>
    <row r="34" spans="9:21" x14ac:dyDescent="0.25">
      <c r="M34" s="4"/>
      <c r="N34" s="4" t="s">
        <v>24</v>
      </c>
      <c r="O34" s="4" t="s">
        <v>13</v>
      </c>
      <c r="P34" s="4" t="s">
        <v>25</v>
      </c>
      <c r="Q34" s="4" t="s">
        <v>26</v>
      </c>
      <c r="R34" s="4" t="s">
        <v>27</v>
      </c>
      <c r="S34" s="4" t="s">
        <v>28</v>
      </c>
      <c r="T34" s="4" t="s">
        <v>29</v>
      </c>
      <c r="U34" s="4" t="s">
        <v>30</v>
      </c>
    </row>
    <row r="35" spans="9:21" x14ac:dyDescent="0.25">
      <c r="M35" s="5" t="s">
        <v>31</v>
      </c>
      <c r="N35" s="5">
        <v>4.9695105798661201</v>
      </c>
      <c r="O35" s="5">
        <v>0.25345425121058002</v>
      </c>
      <c r="P35" s="5">
        <v>19.607130502369198</v>
      </c>
      <c r="Q35" s="5">
        <v>2.24125776116061E-7</v>
      </c>
      <c r="R35" s="5">
        <v>4.3701865107842899</v>
      </c>
      <c r="S35" s="5">
        <v>5.5688346489479503</v>
      </c>
      <c r="T35" s="5">
        <v>4.3701865107842899</v>
      </c>
      <c r="U35" s="5">
        <v>5.5688346489479503</v>
      </c>
    </row>
    <row r="36" spans="9:21" x14ac:dyDescent="0.25">
      <c r="I36" s="3">
        <v>10</v>
      </c>
      <c r="J36" s="3">
        <v>10</v>
      </c>
      <c r="M36" s="5" t="s">
        <v>1</v>
      </c>
      <c r="N36" s="5">
        <v>-1.89488437090959E-2</v>
      </c>
      <c r="O36" s="5">
        <v>3.8872524755216402E-2</v>
      </c>
      <c r="P36" s="5">
        <v>-0.48746110082682798</v>
      </c>
      <c r="Q36" s="5">
        <v>0.64082635827932699</v>
      </c>
      <c r="R36" s="5">
        <v>-0.11086775846592201</v>
      </c>
      <c r="S36" s="5">
        <v>7.2970071047729707E-2</v>
      </c>
      <c r="T36" s="5">
        <v>-0.11086775846592201</v>
      </c>
      <c r="U36" s="5">
        <v>7.2970071047729707E-2</v>
      </c>
    </row>
    <row r="37" spans="9:21" x14ac:dyDescent="0.25">
      <c r="I37" s="3">
        <v>11</v>
      </c>
      <c r="J37" s="3">
        <v>15</v>
      </c>
      <c r="M37" s="5" t="s">
        <v>2</v>
      </c>
      <c r="N37" s="5">
        <v>-1.2299786530300401E-2</v>
      </c>
      <c r="O37" s="5">
        <v>2.112224672969E-2</v>
      </c>
      <c r="P37" s="5">
        <v>-0.58231431001189304</v>
      </c>
      <c r="Q37" s="5">
        <v>0.57861996321880804</v>
      </c>
      <c r="R37" s="5">
        <v>-6.2245963395451798E-2</v>
      </c>
      <c r="S37" s="5">
        <v>3.7646390334851003E-2</v>
      </c>
      <c r="T37" s="5">
        <v>-6.2245963395451798E-2</v>
      </c>
      <c r="U37" s="5">
        <v>3.7646390334851003E-2</v>
      </c>
    </row>
    <row r="38" spans="9:21" x14ac:dyDescent="0.25">
      <c r="I38" s="3">
        <v>15</v>
      </c>
      <c r="J38" s="3">
        <v>10</v>
      </c>
      <c r="M38" s="5" t="s">
        <v>3</v>
      </c>
      <c r="N38" s="5">
        <v>2.5409550220370301E-2</v>
      </c>
      <c r="O38" s="5">
        <v>0.114104662743642</v>
      </c>
      <c r="P38" s="5">
        <v>0.222686344356125</v>
      </c>
      <c r="Q38" s="5">
        <v>0.83013786532311995</v>
      </c>
      <c r="R38" s="5">
        <v>-0.244405102523062</v>
      </c>
      <c r="S38" s="5">
        <v>0.29522420296380297</v>
      </c>
      <c r="T38" s="5">
        <v>-0.244405102523062</v>
      </c>
      <c r="U38" s="5">
        <v>0.29522420296380297</v>
      </c>
    </row>
    <row r="39" spans="9:21" x14ac:dyDescent="0.25">
      <c r="I39" s="3">
        <v>20</v>
      </c>
      <c r="J39" s="3">
        <v>10</v>
      </c>
      <c r="M39" s="5" t="s">
        <v>4</v>
      </c>
      <c r="N39" s="5">
        <v>2.26817221297906E-2</v>
      </c>
      <c r="O39" s="5">
        <v>3.7655570641260502E-2</v>
      </c>
      <c r="P39" s="5">
        <v>0.602347056319404</v>
      </c>
      <c r="Q39" s="5">
        <v>0.56593591085724404</v>
      </c>
      <c r="R39" s="5">
        <v>-6.6359553416099296E-2</v>
      </c>
      <c r="S39" s="5">
        <v>0.111722997675681</v>
      </c>
      <c r="T39" s="5">
        <v>-6.6359553416099296E-2</v>
      </c>
      <c r="U39" s="5">
        <v>0.111722997675681</v>
      </c>
    </row>
    <row r="40" spans="9:21" x14ac:dyDescent="0.25">
      <c r="I40" s="3">
        <f>AVERAGE(I36:I39)</f>
        <v>14</v>
      </c>
      <c r="J40" s="3">
        <f>AVERAGE(J36:J39)</f>
        <v>11.25</v>
      </c>
      <c r="M40" s="6" t="s">
        <v>5</v>
      </c>
      <c r="N40" s="6">
        <v>-7.0697952403631303E-2</v>
      </c>
      <c r="O40" s="6">
        <v>8.5922107669402795E-2</v>
      </c>
      <c r="P40" s="6">
        <v>-0.82281445743453396</v>
      </c>
      <c r="Q40" s="6">
        <v>0.43774147127611501</v>
      </c>
      <c r="R40" s="6">
        <v>-0.27387145194666801</v>
      </c>
      <c r="S40" s="6">
        <v>0.13247554713940499</v>
      </c>
      <c r="T40" s="6">
        <v>-0.27387145194666801</v>
      </c>
      <c r="U40" s="6">
        <v>0.13247554713940499</v>
      </c>
    </row>
  </sheetData>
  <mergeCells count="1">
    <mergeCell ref="M21:N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zoomScaleNormal="100" workbookViewId="0">
      <selection activeCell="A3" sqref="A3"/>
    </sheetView>
  </sheetViews>
  <sheetFormatPr defaultColWidth="11.5703125" defaultRowHeight="15" x14ac:dyDescent="0.25"/>
  <sheetData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3" x14ac:dyDescent="0.25">
      <c r="A3" s="3">
        <f>Sheet1!F5</f>
        <v>70</v>
      </c>
      <c r="B3" s="3">
        <f>Sheet1!G5</f>
        <v>60</v>
      </c>
      <c r="C3" s="3">
        <f>Sheet1!H5</f>
        <v>70</v>
      </c>
      <c r="D3" s="3">
        <f>Sheet1!I5</f>
        <v>60</v>
      </c>
      <c r="E3" s="3">
        <f>Sheet1!J5</f>
        <v>70</v>
      </c>
      <c r="F3" s="3">
        <f>Sheet1!K5</f>
        <v>1</v>
      </c>
      <c r="H3" s="3">
        <f t="shared" ref="H3:H15" si="0">(A3 -A$17)/A$18</f>
        <v>1.2801262845989774</v>
      </c>
      <c r="I3" s="3">
        <f t="shared" ref="I3:I15" si="1">(B3 -B$17)/B$18</f>
        <v>0.68076312380162773</v>
      </c>
      <c r="J3" s="3">
        <f t="shared" ref="J3:J15" si="2">(C3 -C$17)/C$18</f>
        <v>1.3021071372924828</v>
      </c>
      <c r="K3" s="3">
        <f t="shared" ref="K3:K15" si="3">(D3 -D$17)/D$18</f>
        <v>0.84783457773751647</v>
      </c>
      <c r="L3" s="3">
        <f t="shared" ref="L3:L15" si="4">(E3 -E$17)/E$18</f>
        <v>1.2367223825553599</v>
      </c>
      <c r="M3" s="3">
        <f t="shared" ref="M3:M15" si="5">F3</f>
        <v>1</v>
      </c>
    </row>
    <row r="4" spans="1:13" x14ac:dyDescent="0.25">
      <c r="A4" s="3">
        <f>Sheet1!F6</f>
        <v>70</v>
      </c>
      <c r="B4" s="3">
        <f>Sheet1!G6</f>
        <v>70</v>
      </c>
      <c r="C4" s="3">
        <f>Sheet1!H6</f>
        <v>70</v>
      </c>
      <c r="D4" s="3">
        <f>Sheet1!I6</f>
        <v>70</v>
      </c>
      <c r="E4" s="3">
        <f>Sheet1!J6</f>
        <v>70</v>
      </c>
      <c r="F4" s="3">
        <f>Sheet1!K6</f>
        <v>1</v>
      </c>
      <c r="H4" s="3">
        <f t="shared" si="0"/>
        <v>1.2801262845989774</v>
      </c>
      <c r="I4" s="3">
        <f t="shared" si="1"/>
        <v>1.1465484190343205</v>
      </c>
      <c r="J4" s="3">
        <f t="shared" si="2"/>
        <v>1.3021071372924828</v>
      </c>
      <c r="K4" s="3">
        <f t="shared" si="3"/>
        <v>1.3148620993725892</v>
      </c>
      <c r="L4" s="3">
        <f t="shared" si="4"/>
        <v>1.2367223825553599</v>
      </c>
      <c r="M4" s="3">
        <f t="shared" si="5"/>
        <v>1</v>
      </c>
    </row>
    <row r="5" spans="1:13" x14ac:dyDescent="0.25">
      <c r="A5" s="3">
        <f>Sheet1!F7</f>
        <v>70</v>
      </c>
      <c r="B5" s="3">
        <f>Sheet1!G7</f>
        <v>90</v>
      </c>
      <c r="C5" s="3">
        <f>Sheet1!H7</f>
        <v>70</v>
      </c>
      <c r="D5" s="3">
        <f>Sheet1!I7</f>
        <v>75</v>
      </c>
      <c r="E5" s="3">
        <f>Sheet1!J7</f>
        <v>70</v>
      </c>
      <c r="F5" s="3">
        <f>Sheet1!K7</f>
        <v>1</v>
      </c>
      <c r="H5" s="3">
        <f t="shared" si="0"/>
        <v>1.2801262845989774</v>
      </c>
      <c r="I5" s="3">
        <f t="shared" si="1"/>
        <v>2.078119009499706</v>
      </c>
      <c r="J5" s="3">
        <f t="shared" si="2"/>
        <v>1.3021071372924828</v>
      </c>
      <c r="K5" s="3">
        <f t="shared" si="3"/>
        <v>1.5483758601901256</v>
      </c>
      <c r="L5" s="3">
        <f t="shared" si="4"/>
        <v>1.2367223825553599</v>
      </c>
      <c r="M5" s="3">
        <f t="shared" si="5"/>
        <v>1</v>
      </c>
    </row>
    <row r="6" spans="1:13" x14ac:dyDescent="0.25">
      <c r="A6" s="3">
        <f>Sheet1!F8</f>
        <v>60</v>
      </c>
      <c r="B6" s="3">
        <f>Sheet1!G8</f>
        <v>57</v>
      </c>
      <c r="C6" s="3">
        <f>Sheet1!H8</f>
        <v>55</v>
      </c>
      <c r="D6" s="3">
        <f>Sheet1!I8</f>
        <v>57</v>
      </c>
      <c r="E6" s="3">
        <f>Sheet1!J8</f>
        <v>55</v>
      </c>
      <c r="F6" s="3">
        <f>Sheet1!K8</f>
        <v>2</v>
      </c>
      <c r="H6" s="3">
        <f t="shared" si="0"/>
        <v>0.7450252653132311</v>
      </c>
      <c r="I6" s="3">
        <f t="shared" si="1"/>
        <v>0.5410275352318199</v>
      </c>
      <c r="J6" s="3">
        <f t="shared" si="2"/>
        <v>0.561842146703462</v>
      </c>
      <c r="K6" s="3">
        <f t="shared" si="3"/>
        <v>0.70772632124699475</v>
      </c>
      <c r="L6" s="3">
        <f t="shared" si="4"/>
        <v>0.57053214885841197</v>
      </c>
      <c r="M6" s="3">
        <f t="shared" si="5"/>
        <v>2</v>
      </c>
    </row>
    <row r="7" spans="1:13" x14ac:dyDescent="0.25">
      <c r="A7" s="3">
        <f>Sheet1!F9</f>
        <v>55</v>
      </c>
      <c r="B7" s="3">
        <f>Sheet1!G9</f>
        <v>55</v>
      </c>
      <c r="C7" s="3">
        <f>Sheet1!H9</f>
        <v>55</v>
      </c>
      <c r="D7" s="3">
        <f>Sheet1!I9</f>
        <v>50</v>
      </c>
      <c r="E7" s="3">
        <f>Sheet1!J9</f>
        <v>55</v>
      </c>
      <c r="F7" s="3">
        <f>Sheet1!K9</f>
        <v>2</v>
      </c>
      <c r="H7" s="3">
        <f t="shared" si="0"/>
        <v>0.47747475567035802</v>
      </c>
      <c r="I7" s="3">
        <f t="shared" si="1"/>
        <v>0.44787047618528136</v>
      </c>
      <c r="J7" s="3">
        <f t="shared" si="2"/>
        <v>0.561842146703462</v>
      </c>
      <c r="K7" s="3">
        <f t="shared" si="3"/>
        <v>0.38080705610244386</v>
      </c>
      <c r="L7" s="3">
        <f t="shared" si="4"/>
        <v>0.57053214885841197</v>
      </c>
      <c r="M7" s="3">
        <f t="shared" si="5"/>
        <v>2</v>
      </c>
    </row>
    <row r="8" spans="1:13" x14ac:dyDescent="0.25">
      <c r="A8" s="3">
        <f>Sheet1!F10</f>
        <v>55</v>
      </c>
      <c r="B8" s="3">
        <f>Sheet1!G10</f>
        <v>53</v>
      </c>
      <c r="C8" s="3">
        <f>Sheet1!H10</f>
        <v>54</v>
      </c>
      <c r="D8" s="3">
        <f>Sheet1!I10</f>
        <v>55</v>
      </c>
      <c r="E8" s="3">
        <f>Sheet1!J10</f>
        <v>56</v>
      </c>
      <c r="F8" s="3">
        <f>Sheet1!K10</f>
        <v>2</v>
      </c>
      <c r="H8" s="3">
        <f t="shared" si="0"/>
        <v>0.47747475567035802</v>
      </c>
      <c r="I8" s="3">
        <f t="shared" si="1"/>
        <v>0.35471341713874283</v>
      </c>
      <c r="J8" s="3">
        <f t="shared" si="2"/>
        <v>0.51249114733086065</v>
      </c>
      <c r="K8" s="3">
        <f t="shared" si="3"/>
        <v>0.61432081691998019</v>
      </c>
      <c r="L8" s="3">
        <f t="shared" si="4"/>
        <v>0.61494483110487519</v>
      </c>
      <c r="M8" s="3">
        <f t="shared" si="5"/>
        <v>2</v>
      </c>
    </row>
    <row r="9" spans="1:13" x14ac:dyDescent="0.25">
      <c r="A9" s="3">
        <f>Sheet1!F11</f>
        <v>40</v>
      </c>
      <c r="B9" s="3">
        <f>Sheet1!G11</f>
        <v>40</v>
      </c>
      <c r="C9" s="3">
        <f>Sheet1!H11</f>
        <v>40</v>
      </c>
      <c r="D9" s="3">
        <f>Sheet1!I11</f>
        <v>37</v>
      </c>
      <c r="E9" s="3">
        <f>Sheet1!J11</f>
        <v>40</v>
      </c>
      <c r="F9" s="3">
        <f>Sheet1!K11</f>
        <v>3</v>
      </c>
      <c r="H9" s="3">
        <f t="shared" si="0"/>
        <v>-0.32517677325826139</v>
      </c>
      <c r="I9" s="3">
        <f t="shared" si="1"/>
        <v>-0.25080746666375775</v>
      </c>
      <c r="J9" s="3">
        <f t="shared" si="2"/>
        <v>-0.17842284388555874</v>
      </c>
      <c r="K9" s="3">
        <f t="shared" si="3"/>
        <v>-0.22632872202315063</v>
      </c>
      <c r="L9" s="3">
        <f t="shared" si="4"/>
        <v>-9.5658084838536106E-2</v>
      </c>
      <c r="M9" s="3">
        <f t="shared" si="5"/>
        <v>3</v>
      </c>
    </row>
    <row r="10" spans="1:13" x14ac:dyDescent="0.25">
      <c r="A10" s="3">
        <f>Sheet1!F12</f>
        <v>36</v>
      </c>
      <c r="B10" s="3">
        <f>Sheet1!G12</f>
        <v>37</v>
      </c>
      <c r="C10" s="3">
        <f>Sheet1!H12</f>
        <v>36</v>
      </c>
      <c r="D10" s="3">
        <f>Sheet1!I12</f>
        <v>37</v>
      </c>
      <c r="E10" s="3">
        <f>Sheet1!J12</f>
        <v>36</v>
      </c>
      <c r="F10" s="3">
        <f>Sheet1!K12</f>
        <v>3</v>
      </c>
      <c r="H10" s="3">
        <f t="shared" si="0"/>
        <v>-0.53921718097255988</v>
      </c>
      <c r="I10" s="3">
        <f t="shared" si="1"/>
        <v>-0.39054305523356553</v>
      </c>
      <c r="J10" s="3">
        <f t="shared" si="2"/>
        <v>-0.37582684137596428</v>
      </c>
      <c r="K10" s="3">
        <f t="shared" si="3"/>
        <v>-0.22632872202315063</v>
      </c>
      <c r="L10" s="3">
        <f t="shared" si="4"/>
        <v>-0.27330881382438893</v>
      </c>
      <c r="M10" s="3">
        <f t="shared" si="5"/>
        <v>3</v>
      </c>
    </row>
    <row r="11" spans="1:13" x14ac:dyDescent="0.25">
      <c r="A11" s="3">
        <f>Sheet1!F13</f>
        <v>35</v>
      </c>
      <c r="B11" s="3">
        <f>Sheet1!G13</f>
        <v>36</v>
      </c>
      <c r="C11" s="3">
        <f>Sheet1!H13</f>
        <v>37</v>
      </c>
      <c r="D11" s="3">
        <f>Sheet1!I13</f>
        <v>37</v>
      </c>
      <c r="E11" s="3">
        <f>Sheet1!J13</f>
        <v>37</v>
      </c>
      <c r="F11" s="3">
        <f>Sheet1!K13</f>
        <v>3</v>
      </c>
      <c r="H11" s="3">
        <f t="shared" si="0"/>
        <v>-0.59272728290113452</v>
      </c>
      <c r="I11" s="3">
        <f t="shared" si="1"/>
        <v>-0.43712158475683482</v>
      </c>
      <c r="J11" s="3">
        <f t="shared" si="2"/>
        <v>-0.32647584200336288</v>
      </c>
      <c r="K11" s="3">
        <f t="shared" si="3"/>
        <v>-0.22632872202315063</v>
      </c>
      <c r="L11" s="3">
        <f t="shared" si="4"/>
        <v>-0.22889613157792571</v>
      </c>
      <c r="M11" s="3">
        <f t="shared" si="5"/>
        <v>3</v>
      </c>
    </row>
    <row r="12" spans="1:13" x14ac:dyDescent="0.25">
      <c r="A12" s="3">
        <f>Sheet1!F14</f>
        <v>30</v>
      </c>
      <c r="B12" s="3">
        <f>Sheet1!G14</f>
        <v>28</v>
      </c>
      <c r="C12" s="3">
        <f>Sheet1!H14</f>
        <v>26</v>
      </c>
      <c r="D12" s="3">
        <f>Sheet1!I14</f>
        <v>24</v>
      </c>
      <c r="E12" s="3">
        <f>Sheet1!J14</f>
        <v>22</v>
      </c>
      <c r="F12" s="3">
        <f>Sheet1!K14</f>
        <v>4</v>
      </c>
      <c r="H12" s="3">
        <f t="shared" si="0"/>
        <v>-0.8602777925440076</v>
      </c>
      <c r="I12" s="3">
        <f t="shared" si="1"/>
        <v>-0.80974982094298897</v>
      </c>
      <c r="J12" s="3">
        <f t="shared" si="2"/>
        <v>-0.86933683510197812</v>
      </c>
      <c r="K12" s="3">
        <f t="shared" si="3"/>
        <v>-0.83346450014874507</v>
      </c>
      <c r="L12" s="3">
        <f t="shared" si="4"/>
        <v>-0.89508636527487373</v>
      </c>
      <c r="M12" s="3">
        <f t="shared" si="5"/>
        <v>4</v>
      </c>
    </row>
    <row r="13" spans="1:13" x14ac:dyDescent="0.25">
      <c r="A13" s="3">
        <f>Sheet1!F15</f>
        <v>26</v>
      </c>
      <c r="B13" s="3">
        <f>Sheet1!G15</f>
        <v>24</v>
      </c>
      <c r="C13" s="3">
        <f>Sheet1!H15</f>
        <v>23</v>
      </c>
      <c r="D13" s="3">
        <f>Sheet1!I15</f>
        <v>22</v>
      </c>
      <c r="E13" s="3">
        <f>Sheet1!J15</f>
        <v>20</v>
      </c>
      <c r="F13" s="3">
        <f>Sheet1!K15</f>
        <v>4</v>
      </c>
      <c r="H13" s="3">
        <f t="shared" si="0"/>
        <v>-1.074318200258306</v>
      </c>
      <c r="I13" s="3">
        <f t="shared" si="1"/>
        <v>-0.99606393903606616</v>
      </c>
      <c r="J13" s="3">
        <f t="shared" si="2"/>
        <v>-1.0173898332197824</v>
      </c>
      <c r="K13" s="3">
        <f t="shared" si="3"/>
        <v>-0.92687000447575962</v>
      </c>
      <c r="L13" s="3">
        <f t="shared" si="4"/>
        <v>-0.98391172976780017</v>
      </c>
      <c r="M13" s="3">
        <f t="shared" si="5"/>
        <v>4</v>
      </c>
    </row>
    <row r="14" spans="1:13" x14ac:dyDescent="0.25">
      <c r="A14" s="3">
        <f>Sheet1!F16</f>
        <v>12</v>
      </c>
      <c r="B14" s="3">
        <f>Sheet1!G16</f>
        <v>10</v>
      </c>
      <c r="C14" s="3">
        <f>Sheet1!H16</f>
        <v>11</v>
      </c>
      <c r="D14" s="3">
        <f>Sheet1!I16</f>
        <v>10</v>
      </c>
      <c r="E14" s="3">
        <f>Sheet1!J16</f>
        <v>10</v>
      </c>
      <c r="F14" s="3">
        <f>Sheet1!K16</f>
        <v>4</v>
      </c>
      <c r="H14" s="3">
        <f t="shared" si="0"/>
        <v>-1.823459627258351</v>
      </c>
      <c r="I14" s="3">
        <f t="shared" si="1"/>
        <v>-1.648163352361836</v>
      </c>
      <c r="J14" s="3">
        <f t="shared" si="2"/>
        <v>-1.609601825690999</v>
      </c>
      <c r="K14" s="3">
        <f t="shared" si="3"/>
        <v>-1.487303030437847</v>
      </c>
      <c r="L14" s="3">
        <f t="shared" si="4"/>
        <v>-1.4280385522324321</v>
      </c>
      <c r="M14" s="3">
        <f t="shared" si="5"/>
        <v>4</v>
      </c>
    </row>
    <row r="15" spans="1:13" x14ac:dyDescent="0.25">
      <c r="A15" s="3">
        <f>Sheet1!F17</f>
        <v>40</v>
      </c>
      <c r="B15" s="3">
        <f>Sheet1!G17</f>
        <v>30</v>
      </c>
      <c r="C15" s="3">
        <f>Sheet1!H17</f>
        <v>20</v>
      </c>
      <c r="D15" s="3">
        <f>Sheet1!I17</f>
        <v>10</v>
      </c>
      <c r="E15" s="3">
        <f>Sheet1!J17</f>
        <v>7</v>
      </c>
      <c r="F15" s="3">
        <f>Sheet1!K17</f>
        <v>4</v>
      </c>
      <c r="H15" s="3">
        <f t="shared" si="0"/>
        <v>-0.32517677325826139</v>
      </c>
      <c r="I15" s="3">
        <f t="shared" si="1"/>
        <v>-0.71659276189645049</v>
      </c>
      <c r="J15" s="3">
        <f t="shared" si="2"/>
        <v>-1.1654428313375864</v>
      </c>
      <c r="K15" s="3">
        <f t="shared" si="3"/>
        <v>-1.487303030437847</v>
      </c>
      <c r="L15" s="3">
        <f t="shared" si="4"/>
        <v>-1.5612765989718218</v>
      </c>
      <c r="M15" s="3">
        <f t="shared" si="5"/>
        <v>4</v>
      </c>
    </row>
    <row r="16" spans="1:13" x14ac:dyDescent="0.25">
      <c r="A16" s="3">
        <f>Sheet1!F18</f>
        <v>0</v>
      </c>
      <c r="B16" s="3">
        <f>Sheet1!G18</f>
        <v>0</v>
      </c>
      <c r="C16" s="3">
        <f>Sheet1!H18</f>
        <v>0</v>
      </c>
      <c r="D16" s="3">
        <f>Sheet1!I18</f>
        <v>0</v>
      </c>
      <c r="E16" s="3">
        <f>Sheet1!J18</f>
        <v>0</v>
      </c>
      <c r="F16" s="3">
        <f>Sheet1!K18</f>
        <v>0</v>
      </c>
    </row>
    <row r="17" spans="1:19" x14ac:dyDescent="0.25">
      <c r="A17" s="3">
        <f>Sheet1!F19</f>
        <v>46.07692307692308</v>
      </c>
      <c r="B17" s="3">
        <f>Sheet1!G19</f>
        <v>45.384615384615387</v>
      </c>
      <c r="C17" s="3">
        <f>Sheet1!H19</f>
        <v>43.615384615384613</v>
      </c>
      <c r="D17" s="3">
        <f>Sheet1!I19</f>
        <v>41.846153846153847</v>
      </c>
      <c r="E17" s="3">
        <f>Sheet1!J19</f>
        <v>42.153846153846153</v>
      </c>
    </row>
    <row r="18" spans="1:19" x14ac:dyDescent="0.25">
      <c r="A18" s="3">
        <f>Sheet1!F20</f>
        <v>18.688060085080789</v>
      </c>
      <c r="B18" s="3">
        <f>Sheet1!G20</f>
        <v>21.469119146417647</v>
      </c>
      <c r="C18" s="3">
        <f>Sheet1!H20</f>
        <v>20.263014178293997</v>
      </c>
      <c r="D18" s="3">
        <f>Sheet1!I20</f>
        <v>21.412014360502354</v>
      </c>
      <c r="E18" s="3">
        <f>Sheet1!J20</f>
        <v>22.516091112232584</v>
      </c>
    </row>
    <row r="19" spans="1:19" x14ac:dyDescent="0.25">
      <c r="N19" s="7" t="s">
        <v>21</v>
      </c>
    </row>
    <row r="20" spans="1:19" x14ac:dyDescent="0.25">
      <c r="N20" s="3" t="s">
        <v>32</v>
      </c>
      <c r="O20" s="3" t="s">
        <v>33</v>
      </c>
    </row>
    <row r="21" spans="1:19" x14ac:dyDescent="0.25">
      <c r="A21" s="3">
        <v>56</v>
      </c>
    </row>
    <row r="22" spans="1:19" x14ac:dyDescent="0.25">
      <c r="A22" s="3">
        <f>(A21-A17)/A18</f>
        <v>0.53098485759893266</v>
      </c>
      <c r="N22" s="3" t="s">
        <v>34</v>
      </c>
    </row>
    <row r="23" spans="1:19" x14ac:dyDescent="0.25">
      <c r="N23" s="3">
        <f t="array" ref="N23:S27">LINEST($M$3:$M$15, $H$3:$L$15, 1, 1)</f>
        <v>-1.5918415377684345</v>
      </c>
      <c r="O23" s="3">
        <v>0.48566135996399901</v>
      </c>
      <c r="P23" s="3">
        <v>0.51487407637942284</v>
      </c>
      <c r="Q23" s="3">
        <v>-0.26406558249452144</v>
      </c>
      <c r="R23" s="3">
        <v>-0.35411712977838494</v>
      </c>
      <c r="S23" s="3">
        <v>2.6153846153846154</v>
      </c>
    </row>
    <row r="24" spans="1:19" x14ac:dyDescent="0.25">
      <c r="N24" s="3">
        <v>1.9346300048393235</v>
      </c>
      <c r="O24" s="3">
        <v>0.80628161932357811</v>
      </c>
      <c r="P24" s="3">
        <v>2.3121043989838737</v>
      </c>
      <c r="Q24" s="3">
        <v>0.45347603167974448</v>
      </c>
      <c r="R24" s="3">
        <v>0.72645207828427272</v>
      </c>
      <c r="S24" s="3">
        <v>6.8737718865460123E-2</v>
      </c>
    </row>
    <row r="25" spans="1:19" x14ac:dyDescent="0.25">
      <c r="N25" s="3">
        <v>0.97482195524378201</v>
      </c>
      <c r="O25" s="3">
        <v>0.24783736992784489</v>
      </c>
      <c r="P25" s="3" t="e">
        <v>#N/A</v>
      </c>
      <c r="Q25" s="3" t="e">
        <v>#N/A</v>
      </c>
      <c r="R25" s="3" t="e">
        <v>#N/A</v>
      </c>
      <c r="S25" s="3" t="e">
        <v>#N/A</v>
      </c>
    </row>
    <row r="26" spans="1:19" x14ac:dyDescent="0.25">
      <c r="N26" s="3">
        <v>54.203999975187038</v>
      </c>
      <c r="O26" s="3">
        <v>7</v>
      </c>
      <c r="P26" s="3" t="e">
        <v>#N/A</v>
      </c>
      <c r="Q26" s="3" t="e">
        <v>#N/A</v>
      </c>
      <c r="R26" s="3" t="e">
        <v>#N/A</v>
      </c>
      <c r="S26" s="3" t="e">
        <v>#N/A</v>
      </c>
    </row>
    <row r="27" spans="1:19" x14ac:dyDescent="0.25">
      <c r="N27" s="3">
        <v>16.646959543393812</v>
      </c>
      <c r="O27" s="3">
        <v>0.42996353352925998</v>
      </c>
      <c r="P27" s="3" t="e">
        <v>#N/A</v>
      </c>
      <c r="Q27" s="3" t="e">
        <v>#N/A</v>
      </c>
      <c r="R27" s="3" t="e">
        <v>#N/A</v>
      </c>
      <c r="S27" s="3" t="e">
        <v>#N/A</v>
      </c>
    </row>
    <row r="29" spans="1:19" x14ac:dyDescent="0.25">
      <c r="N29" s="3" t="s">
        <v>9</v>
      </c>
    </row>
    <row r="30" spans="1:19" x14ac:dyDescent="0.25">
      <c r="N30" s="3" t="s">
        <v>35</v>
      </c>
      <c r="O30" s="3">
        <f>$N$25</f>
        <v>0.97482195524378201</v>
      </c>
    </row>
    <row r="31" spans="1:19" x14ac:dyDescent="0.25">
      <c r="N31" s="3" t="s">
        <v>13</v>
      </c>
      <c r="O31" s="3">
        <f>$O$25</f>
        <v>0.24783736992784489</v>
      </c>
    </row>
    <row r="32" spans="1:19" x14ac:dyDescent="0.25">
      <c r="N32" s="3" t="s">
        <v>36</v>
      </c>
      <c r="O32" s="3">
        <f>5</f>
        <v>5</v>
      </c>
    </row>
    <row r="33" spans="14:20" x14ac:dyDescent="0.25">
      <c r="N33" s="3" t="s">
        <v>14</v>
      </c>
      <c r="O33" s="3">
        <f>13</f>
        <v>13</v>
      </c>
    </row>
    <row r="34" spans="14:20" x14ac:dyDescent="0.25">
      <c r="N34" s="3" t="s">
        <v>37</v>
      </c>
      <c r="O34" s="3">
        <f>1 - (1 - $N$25)*($O$33 - 1)/($O$33 - $O$32 - 1)</f>
        <v>0.95683763756076912</v>
      </c>
    </row>
    <row r="36" spans="14:20" x14ac:dyDescent="0.25">
      <c r="N36" s="3" t="s">
        <v>38</v>
      </c>
    </row>
    <row r="37" spans="14:20" x14ac:dyDescent="0.25">
      <c r="O37" s="3" t="s">
        <v>16</v>
      </c>
      <c r="P37" s="3" t="s">
        <v>17</v>
      </c>
      <c r="Q37" s="3" t="s">
        <v>18</v>
      </c>
      <c r="R37" s="3" t="s">
        <v>19</v>
      </c>
      <c r="S37" s="3" t="s">
        <v>20</v>
      </c>
    </row>
    <row r="38" spans="14:20" x14ac:dyDescent="0.25">
      <c r="N38" s="3" t="s">
        <v>21</v>
      </c>
      <c r="O38" s="3">
        <f>$O$32</f>
        <v>5</v>
      </c>
      <c r="P38" s="3">
        <f>$N$27</f>
        <v>16.646959543393812</v>
      </c>
      <c r="Q38" s="3">
        <f>$N$27 / $O$38</f>
        <v>3.3293919086787627</v>
      </c>
      <c r="R38" s="3">
        <f>$N$26</f>
        <v>54.203999975187038</v>
      </c>
      <c r="S38" s="3">
        <f>FDIST($N$26, $O$38, $O$26)</f>
        <v>1.9080839173892234E-5</v>
      </c>
    </row>
    <row r="39" spans="14:20" x14ac:dyDescent="0.25">
      <c r="N39" s="3" t="s">
        <v>22</v>
      </c>
      <c r="O39" s="3">
        <f>$O$26</f>
        <v>7</v>
      </c>
      <c r="P39" s="3">
        <f>$O$27</f>
        <v>0.42996353352925998</v>
      </c>
      <c r="Q39" s="3">
        <f>$O$27 / $O$26</f>
        <v>6.1423361932751427E-2</v>
      </c>
    </row>
    <row r="40" spans="14:20" x14ac:dyDescent="0.25">
      <c r="N40" s="3" t="s">
        <v>23</v>
      </c>
      <c r="O40" s="3">
        <f>$O$38 + $O$26</f>
        <v>12</v>
      </c>
      <c r="P40" s="3">
        <f>$N$27 + $O$27</f>
        <v>17.076923076923073</v>
      </c>
    </row>
    <row r="42" spans="14:20" x14ac:dyDescent="0.25">
      <c r="N42" s="3" t="s">
        <v>39</v>
      </c>
      <c r="O42" s="3">
        <v>0.95</v>
      </c>
    </row>
    <row r="44" spans="14:20" x14ac:dyDescent="0.25">
      <c r="O44" s="3" t="s">
        <v>24</v>
      </c>
      <c r="P44" s="3" t="s">
        <v>13</v>
      </c>
      <c r="Q44" s="3" t="s">
        <v>40</v>
      </c>
      <c r="R44" s="3" t="s">
        <v>26</v>
      </c>
      <c r="S44" s="3" t="e">
        <f ca="1">_xlfn.CONCAT("Lower ", INT($O$42 * 100), "%")</f>
        <v>#NAME?</v>
      </c>
      <c r="T44" s="3" t="e">
        <f ca="1">_xlfn.CONCAT("Upper ", INT($O$42 * 100), "%")</f>
        <v>#NAME?</v>
      </c>
    </row>
    <row r="45" spans="14:20" x14ac:dyDescent="0.25">
      <c r="N45" s="3" t="str">
        <f>"Intercept"</f>
        <v>Intercept</v>
      </c>
      <c r="O45" s="3">
        <f t="array" ref="O45:O50">INDEX($N$23:$S$23, 1, 51 - ROW())</f>
        <v>2.6153846153846154</v>
      </c>
      <c r="P45" s="3">
        <f t="array" ref="P45:P50">INDEX($N$24:$S$24, 1, 51 - ROW())</f>
        <v>6.8737718865460123E-2</v>
      </c>
      <c r="Q45" s="3">
        <f t="array" ref="Q45:Q50">$O$45:$O$50 / $P$45:$P$50</f>
        <v>38.04875486926894</v>
      </c>
      <c r="R45" s="3">
        <f t="array" ref="R45:R50">TDIST(ABS($Q$45:$Q$50), $O$26, 2 )</f>
        <v>2.2535874625257986E-9</v>
      </c>
      <c r="S45" s="3">
        <f t="array" ref="S45:S50">$O$45:$O$50 - $P$45:$P$50 * TINV(1 - $O$42, $O$26)</f>
        <v>2.4528457383561815</v>
      </c>
      <c r="T45" s="3">
        <f t="array" ref="T45:T50">$O$45:$O$50 + $P$45:$P$50 * TINV(1 - $O$42, $O$26)</f>
        <v>2.7779234924130494</v>
      </c>
    </row>
    <row r="46" spans="14:20" x14ac:dyDescent="0.25">
      <c r="N46" s="3" t="str">
        <f>"X1"</f>
        <v>X1</v>
      </c>
      <c r="O46" s="3">
        <v>-0.35411712977838494</v>
      </c>
      <c r="P46" s="3">
        <v>0.72645207828427272</v>
      </c>
      <c r="Q46" s="3">
        <v>-0.48746110082682292</v>
      </c>
      <c r="R46" s="3">
        <v>0.64082635827933032</v>
      </c>
      <c r="S46" s="3">
        <v>-2.0719033317093567</v>
      </c>
      <c r="T46" s="3">
        <v>1.3636690721525866</v>
      </c>
    </row>
    <row r="47" spans="14:20" x14ac:dyDescent="0.25">
      <c r="N47" s="3" t="str">
        <f>"X2"</f>
        <v>X2</v>
      </c>
      <c r="O47" s="3">
        <v>-0.26406558249452144</v>
      </c>
      <c r="P47" s="3">
        <v>0.45347603167974448</v>
      </c>
      <c r="Q47" s="3">
        <v>-0.58231431001189238</v>
      </c>
      <c r="R47" s="3">
        <v>0.57861996321880893</v>
      </c>
      <c r="S47" s="3">
        <v>-1.3363660045205032</v>
      </c>
      <c r="T47" s="3">
        <v>0.80823483953146025</v>
      </c>
    </row>
    <row r="48" spans="14:20" x14ac:dyDescent="0.25">
      <c r="N48" s="3" t="str">
        <f>"X3"</f>
        <v>X3</v>
      </c>
      <c r="O48" s="3">
        <v>0.51487407637942284</v>
      </c>
      <c r="P48" s="3">
        <v>2.3121043989838737</v>
      </c>
      <c r="Q48" s="3">
        <v>0.22268634435612003</v>
      </c>
      <c r="R48" s="3">
        <v>0.8301378653231235</v>
      </c>
      <c r="S48" s="3">
        <v>-4.9523840576722051</v>
      </c>
      <c r="T48" s="3">
        <v>5.9821322104310504</v>
      </c>
    </row>
    <row r="49" spans="14:21" x14ac:dyDescent="0.25">
      <c r="N49" s="3" t="str">
        <f>"X4"</f>
        <v>X4</v>
      </c>
      <c r="O49" s="3">
        <v>0.48566135996399901</v>
      </c>
      <c r="P49" s="3">
        <v>0.80628161932357811</v>
      </c>
      <c r="Q49" s="3">
        <v>0.60234705631940333</v>
      </c>
      <c r="R49" s="3">
        <v>0.56593591085724426</v>
      </c>
      <c r="S49" s="3">
        <v>-1.4208917107020356</v>
      </c>
      <c r="T49" s="3">
        <v>2.3922144306300335</v>
      </c>
    </row>
    <row r="50" spans="14:21" x14ac:dyDescent="0.25">
      <c r="N50" s="3" t="str">
        <f>"X5"</f>
        <v>X5</v>
      </c>
      <c r="O50" s="3">
        <v>-1.5918415377684345</v>
      </c>
      <c r="P50" s="3">
        <v>1.9346300048393235</v>
      </c>
      <c r="Q50" s="3">
        <v>-0.8228144574345323</v>
      </c>
      <c r="R50" s="3">
        <v>0.43774147127611607</v>
      </c>
      <c r="S50" s="3">
        <v>-6.1665145650705657</v>
      </c>
      <c r="T50" s="3">
        <v>2.9828314895336963</v>
      </c>
    </row>
    <row r="52" spans="14:21" x14ac:dyDescent="0.25">
      <c r="N52" s="3" t="str">
        <f>"X1"</f>
        <v>X1</v>
      </c>
      <c r="O52" s="3" t="str">
        <f>"X2"</f>
        <v>X2</v>
      </c>
      <c r="P52" s="3" t="str">
        <f>"X3"</f>
        <v>X3</v>
      </c>
      <c r="Q52" s="3" t="str">
        <f>"X4"</f>
        <v>X4</v>
      </c>
      <c r="R52" s="3" t="str">
        <f>"X5"</f>
        <v>X5</v>
      </c>
      <c r="S52" s="3" t="s">
        <v>41</v>
      </c>
      <c r="T52" s="3" t="str">
        <f>"Y"</f>
        <v>Y</v>
      </c>
      <c r="U52" s="3" t="s">
        <v>22</v>
      </c>
    </row>
    <row r="53" spans="14:21" x14ac:dyDescent="0.25">
      <c r="N53" s="3">
        <f t="array" ref="N53:R65">$H$3:$L$15</f>
        <v>1.2801262845989774</v>
      </c>
      <c r="O53" s="3">
        <v>0.68076312380162773</v>
      </c>
      <c r="P53" s="3">
        <v>1.3021071372924828</v>
      </c>
      <c r="Q53" s="3">
        <v>0.84783457773751647</v>
      </c>
      <c r="R53" s="3">
        <v>1.2367223825553599</v>
      </c>
      <c r="S53" s="3">
        <f t="array" ref="S53:S65">MMULT($N$53:$R$65, $O$46:$O$50) + $O$45</f>
        <v>1.0958195033705509</v>
      </c>
      <c r="T53" s="3">
        <f t="array" ref="T53:T65">$M$3:$M$15</f>
        <v>1</v>
      </c>
      <c r="U53" s="3">
        <f t="array" ref="U53:U65">$T$53:$T$65 - $S$53:$S$65</f>
        <v>-9.5819503370550896E-2</v>
      </c>
    </row>
    <row r="54" spans="14:21" x14ac:dyDescent="0.25">
      <c r="N54" s="3">
        <v>1.2801262845989774</v>
      </c>
      <c r="O54" s="3">
        <v>1.1465484190343205</v>
      </c>
      <c r="P54" s="3">
        <v>1.3021071372924828</v>
      </c>
      <c r="Q54" s="3">
        <v>1.3148620993725892</v>
      </c>
      <c r="R54" s="3">
        <v>1.2367223825553599</v>
      </c>
      <c r="S54" s="3">
        <v>1.1996388593654528</v>
      </c>
      <c r="T54" s="3">
        <v>1</v>
      </c>
      <c r="U54" s="3">
        <v>-0.19963885936545278</v>
      </c>
    </row>
    <row r="55" spans="14:21" x14ac:dyDescent="0.25">
      <c r="N55" s="3">
        <v>1.2801262845989774</v>
      </c>
      <c r="O55" s="3">
        <v>2.078119009499706</v>
      </c>
      <c r="P55" s="3">
        <v>1.3021071372924828</v>
      </c>
      <c r="Q55" s="3">
        <v>1.5483758601901256</v>
      </c>
      <c r="R55" s="3">
        <v>1.2367223825553599</v>
      </c>
      <c r="S55" s="3">
        <v>1.0670517394083983</v>
      </c>
      <c r="T55" s="3">
        <v>1</v>
      </c>
      <c r="U55" s="3">
        <v>-6.7051739408398259E-2</v>
      </c>
    </row>
    <row r="56" spans="14:21" x14ac:dyDescent="0.25">
      <c r="N56" s="3">
        <v>0.7450252653132311</v>
      </c>
      <c r="O56" s="3">
        <v>0.5410275352318199</v>
      </c>
      <c r="P56" s="3">
        <v>0.561842146703462</v>
      </c>
      <c r="Q56" s="3">
        <v>0.70772632124699475</v>
      </c>
      <c r="R56" s="3">
        <v>0.57053214885841197</v>
      </c>
      <c r="S56" s="3">
        <v>1.9334881664119554</v>
      </c>
      <c r="T56" s="3">
        <v>2</v>
      </c>
      <c r="U56" s="3">
        <v>6.6511833588044578E-2</v>
      </c>
    </row>
    <row r="57" spans="14:21" x14ac:dyDescent="0.25">
      <c r="N57" s="3">
        <v>0.47747475567035802</v>
      </c>
      <c r="O57" s="3">
        <v>0.44787047618528136</v>
      </c>
      <c r="P57" s="3">
        <v>0.561842146703462</v>
      </c>
      <c r="Q57" s="3">
        <v>0.38080705610244386</v>
      </c>
      <c r="R57" s="3">
        <v>0.57053214885841197</v>
      </c>
      <c r="S57" s="3">
        <v>1.8940599031095005</v>
      </c>
      <c r="T57" s="3">
        <v>2</v>
      </c>
      <c r="U57" s="3">
        <v>0.10594009689049955</v>
      </c>
    </row>
    <row r="58" spans="14:21" x14ac:dyDescent="0.25">
      <c r="N58" s="3">
        <v>0.47747475567035802</v>
      </c>
      <c r="O58" s="3">
        <v>0.35471341713874283</v>
      </c>
      <c r="P58" s="3">
        <v>0.51249114733086065</v>
      </c>
      <c r="Q58" s="3">
        <v>0.61432081691998019</v>
      </c>
      <c r="R58" s="3">
        <v>0.61494483110487519</v>
      </c>
      <c r="S58" s="3">
        <v>1.9359605841950536</v>
      </c>
      <c r="T58" s="3">
        <v>2</v>
      </c>
      <c r="U58" s="3">
        <v>6.4039415804946431E-2</v>
      </c>
    </row>
    <row r="59" spans="14:21" x14ac:dyDescent="0.25">
      <c r="N59" s="3">
        <v>-0.32517677325826139</v>
      </c>
      <c r="O59" s="3">
        <v>-0.25080746666375775</v>
      </c>
      <c r="P59" s="3">
        <v>-0.17842284388555874</v>
      </c>
      <c r="Q59" s="3">
        <v>-0.22632872202315063</v>
      </c>
      <c r="R59" s="3">
        <v>-9.5658084838536106E-2</v>
      </c>
      <c r="S59" s="3">
        <v>2.7472530017620826</v>
      </c>
      <c r="T59" s="3">
        <v>3</v>
      </c>
      <c r="U59" s="3">
        <v>0.25274699823791735</v>
      </c>
    </row>
    <row r="60" spans="14:21" x14ac:dyDescent="0.25">
      <c r="N60" s="3">
        <v>-0.53921718097255988</v>
      </c>
      <c r="O60" s="3">
        <v>-0.39054305523356553</v>
      </c>
      <c r="P60" s="3">
        <v>-0.37582684137596428</v>
      </c>
      <c r="Q60" s="3">
        <v>-0.22632872202315063</v>
      </c>
      <c r="R60" s="3">
        <v>-0.27330881382438893</v>
      </c>
      <c r="S60" s="3">
        <v>3.0411013449224114</v>
      </c>
      <c r="T60" s="3">
        <v>3</v>
      </c>
      <c r="U60" s="3">
        <v>-4.1101344922411354E-2</v>
      </c>
    </row>
    <row r="61" spans="14:21" x14ac:dyDescent="0.25">
      <c r="N61" s="3">
        <v>-0.59272728290113452</v>
      </c>
      <c r="O61" s="3">
        <v>-0.43712158475683482</v>
      </c>
      <c r="P61" s="3">
        <v>-0.32647584200336288</v>
      </c>
      <c r="Q61" s="3">
        <v>-0.22632872202315063</v>
      </c>
      <c r="R61" s="3">
        <v>-0.22889613157792571</v>
      </c>
      <c r="S61" s="3">
        <v>3.0270615729785462</v>
      </c>
      <c r="T61" s="3">
        <v>3</v>
      </c>
      <c r="U61" s="3">
        <v>-2.7061572978546167E-2</v>
      </c>
    </row>
    <row r="62" spans="14:21" x14ac:dyDescent="0.25">
      <c r="N62" s="3">
        <v>-0.8602777925440076</v>
      </c>
      <c r="O62" s="3">
        <v>-0.80974982094298897</v>
      </c>
      <c r="P62" s="3">
        <v>-0.86933683510197812</v>
      </c>
      <c r="Q62" s="3">
        <v>-0.83346450014874507</v>
      </c>
      <c r="R62" s="3">
        <v>-0.89508636527487373</v>
      </c>
      <c r="S62" s="3">
        <v>3.7063059297095471</v>
      </c>
      <c r="T62" s="3">
        <v>4</v>
      </c>
      <c r="U62" s="3">
        <v>0.29369407029045291</v>
      </c>
    </row>
    <row r="63" spans="14:21" x14ac:dyDescent="0.25">
      <c r="N63" s="3">
        <v>-1.074318200258306</v>
      </c>
      <c r="O63" s="3">
        <v>-0.99606393903606616</v>
      </c>
      <c r="P63" s="3">
        <v>-1.0173898332197824</v>
      </c>
      <c r="Q63" s="3">
        <v>-0.92687000447575962</v>
      </c>
      <c r="R63" s="3">
        <v>-0.98391172976780017</v>
      </c>
      <c r="S63" s="3">
        <v>3.8511042605537029</v>
      </c>
      <c r="T63" s="3">
        <v>4</v>
      </c>
      <c r="U63" s="3">
        <v>0.14889573944629708</v>
      </c>
    </row>
    <row r="64" spans="14:21" x14ac:dyDescent="0.25">
      <c r="N64" s="3">
        <v>-1.823459627258351</v>
      </c>
      <c r="O64" s="3">
        <v>-1.648163352361836</v>
      </c>
      <c r="P64" s="3">
        <v>-1.609601825690999</v>
      </c>
      <c r="Q64" s="3">
        <v>-1.487303030437847</v>
      </c>
      <c r="R64" s="3">
        <v>-1.4280385522324321</v>
      </c>
      <c r="S64" s="3">
        <v>4.4184693397396337</v>
      </c>
      <c r="T64" s="3">
        <v>4</v>
      </c>
      <c r="U64" s="3">
        <v>-0.41846933973963374</v>
      </c>
    </row>
    <row r="65" spans="14:21" x14ac:dyDescent="0.25">
      <c r="N65" s="3">
        <v>-0.32517677325826139</v>
      </c>
      <c r="O65" s="3">
        <v>-0.71659276189645049</v>
      </c>
      <c r="P65" s="3">
        <v>-1.1654428313375864</v>
      </c>
      <c r="Q65" s="3">
        <v>-1.487303030437847</v>
      </c>
      <c r="R65" s="3">
        <v>-1.5612765989718218</v>
      </c>
      <c r="S65" s="3">
        <v>4.0826857944731669</v>
      </c>
      <c r="T65" s="3">
        <v>4</v>
      </c>
      <c r="U65" s="3">
        <v>-8.2685794473166929E-2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2"/>
  <sheetViews>
    <sheetView topLeftCell="A29" zoomScaleNormal="100" workbookViewId="0">
      <selection activeCell="J20" sqref="J20"/>
    </sheetView>
  </sheetViews>
  <sheetFormatPr defaultColWidth="11.5703125" defaultRowHeight="15" x14ac:dyDescent="0.25"/>
  <cols>
    <col min="2" max="7" width="11.5703125" style="8"/>
    <col min="10" max="10" width="11.140625" style="3" customWidth="1"/>
  </cols>
  <sheetData>
    <row r="2" spans="2:7" x14ac:dyDescent="0.25"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2:7" x14ac:dyDescent="0.25">
      <c r="B3" s="9">
        <v>70</v>
      </c>
      <c r="C3" s="9">
        <v>60</v>
      </c>
      <c r="D3" s="9">
        <v>70</v>
      </c>
      <c r="E3" s="9">
        <v>60</v>
      </c>
      <c r="F3" s="9">
        <v>70</v>
      </c>
      <c r="G3" s="9">
        <v>1</v>
      </c>
    </row>
    <row r="4" spans="2:7" x14ac:dyDescent="0.25">
      <c r="B4" s="9">
        <v>70</v>
      </c>
      <c r="C4" s="9">
        <v>70</v>
      </c>
      <c r="D4" s="9">
        <v>70</v>
      </c>
      <c r="E4" s="9">
        <v>70</v>
      </c>
      <c r="F4" s="9">
        <v>70</v>
      </c>
      <c r="G4" s="9">
        <v>1</v>
      </c>
    </row>
    <row r="5" spans="2:7" x14ac:dyDescent="0.25">
      <c r="B5" s="9">
        <v>70</v>
      </c>
      <c r="C5" s="9">
        <v>90</v>
      </c>
      <c r="D5" s="9">
        <v>70</v>
      </c>
      <c r="E5" s="9">
        <v>75</v>
      </c>
      <c r="F5" s="9">
        <v>70</v>
      </c>
      <c r="G5" s="9">
        <v>1</v>
      </c>
    </row>
    <row r="6" spans="2:7" x14ac:dyDescent="0.25">
      <c r="B6" s="9">
        <v>60</v>
      </c>
      <c r="C6" s="9">
        <v>57</v>
      </c>
      <c r="D6" s="9">
        <v>55</v>
      </c>
      <c r="E6" s="9">
        <v>57</v>
      </c>
      <c r="F6" s="9">
        <v>55</v>
      </c>
      <c r="G6" s="9">
        <v>2</v>
      </c>
    </row>
    <row r="7" spans="2:7" x14ac:dyDescent="0.25">
      <c r="B7" s="9">
        <v>55</v>
      </c>
      <c r="C7" s="9">
        <v>55</v>
      </c>
      <c r="D7" s="9">
        <v>55</v>
      </c>
      <c r="E7" s="9">
        <v>50</v>
      </c>
      <c r="F7" s="9">
        <v>55</v>
      </c>
      <c r="G7" s="9">
        <v>2</v>
      </c>
    </row>
    <row r="8" spans="2:7" x14ac:dyDescent="0.25">
      <c r="B8" s="9">
        <v>55</v>
      </c>
      <c r="C8" s="9">
        <v>53</v>
      </c>
      <c r="D8" s="9">
        <v>54</v>
      </c>
      <c r="E8" s="9">
        <v>55</v>
      </c>
      <c r="F8" s="9">
        <v>56</v>
      </c>
      <c r="G8" s="9">
        <v>2</v>
      </c>
    </row>
    <row r="9" spans="2:7" x14ac:dyDescent="0.25">
      <c r="B9" s="9">
        <v>40</v>
      </c>
      <c r="C9" s="9">
        <v>40</v>
      </c>
      <c r="D9" s="9">
        <v>40</v>
      </c>
      <c r="E9" s="9">
        <v>37</v>
      </c>
      <c r="F9" s="9">
        <v>40</v>
      </c>
      <c r="G9" s="9">
        <v>3</v>
      </c>
    </row>
    <row r="10" spans="2:7" x14ac:dyDescent="0.25">
      <c r="B10" s="9">
        <v>36</v>
      </c>
      <c r="C10" s="9">
        <v>37</v>
      </c>
      <c r="D10" s="9">
        <v>36</v>
      </c>
      <c r="E10" s="9">
        <v>37</v>
      </c>
      <c r="F10" s="9">
        <v>36</v>
      </c>
      <c r="G10" s="9">
        <v>3</v>
      </c>
    </row>
    <row r="11" spans="2:7" x14ac:dyDescent="0.25">
      <c r="B11" s="9">
        <v>35</v>
      </c>
      <c r="C11" s="9">
        <v>36</v>
      </c>
      <c r="D11" s="9">
        <v>37</v>
      </c>
      <c r="E11" s="9">
        <v>37</v>
      </c>
      <c r="F11" s="9">
        <v>37</v>
      </c>
      <c r="G11" s="9">
        <v>3</v>
      </c>
    </row>
    <row r="12" spans="2:7" x14ac:dyDescent="0.25">
      <c r="B12" s="9">
        <v>30</v>
      </c>
      <c r="C12" s="9">
        <v>28</v>
      </c>
      <c r="D12" s="9">
        <v>26</v>
      </c>
      <c r="E12" s="9">
        <v>24</v>
      </c>
      <c r="F12" s="9">
        <v>22</v>
      </c>
      <c r="G12" s="9">
        <v>4</v>
      </c>
    </row>
    <row r="13" spans="2:7" x14ac:dyDescent="0.25">
      <c r="B13" s="9">
        <v>26</v>
      </c>
      <c r="C13" s="9">
        <v>24</v>
      </c>
      <c r="D13" s="9">
        <v>23</v>
      </c>
      <c r="E13" s="9">
        <v>22</v>
      </c>
      <c r="F13" s="9">
        <v>20</v>
      </c>
      <c r="G13" s="9">
        <v>4</v>
      </c>
    </row>
    <row r="14" spans="2:7" x14ac:dyDescent="0.25">
      <c r="B14" s="9">
        <v>12</v>
      </c>
      <c r="C14" s="9">
        <v>10</v>
      </c>
      <c r="D14" s="9">
        <v>11</v>
      </c>
      <c r="E14" s="9">
        <v>10</v>
      </c>
      <c r="F14" s="9">
        <v>10</v>
      </c>
      <c r="G14" s="9">
        <v>4</v>
      </c>
    </row>
    <row r="15" spans="2:7" x14ac:dyDescent="0.25">
      <c r="B15" s="9">
        <v>40</v>
      </c>
      <c r="C15" s="9">
        <v>30</v>
      </c>
      <c r="D15" s="9">
        <v>20</v>
      </c>
      <c r="E15" s="9">
        <v>10</v>
      </c>
      <c r="F15" s="9">
        <v>7</v>
      </c>
      <c r="G15" s="9">
        <v>4</v>
      </c>
    </row>
    <row r="19" spans="2:8" x14ac:dyDescent="0.25">
      <c r="B19" s="8" t="s">
        <v>1</v>
      </c>
      <c r="C19" s="8" t="s">
        <v>2</v>
      </c>
      <c r="D19" s="8" t="s">
        <v>6</v>
      </c>
    </row>
    <row r="20" spans="2:8" x14ac:dyDescent="0.25">
      <c r="B20" s="8">
        <f t="shared" ref="B20:B32" si="0">AVERAGE(B3:F3)</f>
        <v>66</v>
      </c>
      <c r="C20" s="8">
        <f t="shared" ref="C20:C32" si="1">F3</f>
        <v>70</v>
      </c>
      <c r="D20" s="8">
        <f t="shared" ref="D20:D32" si="2">G3</f>
        <v>1</v>
      </c>
      <c r="F20" s="8">
        <f t="shared" ref="F20:F32" si="3">(B20-B$34)/B$35</f>
        <v>1.084139076045868</v>
      </c>
      <c r="G20" s="8">
        <f t="shared" ref="G20:G32" si="4">(C20-C$34)/C$35</f>
        <v>1.2367223825553599</v>
      </c>
      <c r="H20" s="3">
        <f t="shared" ref="H20:H32" si="5">D20</f>
        <v>1</v>
      </c>
    </row>
    <row r="21" spans="2:8" x14ac:dyDescent="0.25">
      <c r="B21" s="8">
        <f t="shared" si="0"/>
        <v>70</v>
      </c>
      <c r="C21" s="8">
        <f t="shared" si="1"/>
        <v>70</v>
      </c>
      <c r="D21" s="8">
        <f t="shared" si="2"/>
        <v>1</v>
      </c>
      <c r="F21" s="8">
        <f t="shared" si="3"/>
        <v>1.2796149150000464</v>
      </c>
      <c r="G21" s="8">
        <f t="shared" si="4"/>
        <v>1.2367223825553599</v>
      </c>
      <c r="H21" s="3">
        <f t="shared" si="5"/>
        <v>1</v>
      </c>
    </row>
    <row r="22" spans="2:8" x14ac:dyDescent="0.25">
      <c r="B22" s="8">
        <f t="shared" si="0"/>
        <v>75</v>
      </c>
      <c r="C22" s="8">
        <f t="shared" si="1"/>
        <v>70</v>
      </c>
      <c r="D22" s="8">
        <f t="shared" si="2"/>
        <v>1</v>
      </c>
      <c r="F22" s="8">
        <f t="shared" si="3"/>
        <v>1.5239597136927698</v>
      </c>
      <c r="G22" s="8">
        <f t="shared" si="4"/>
        <v>1.2367223825553599</v>
      </c>
      <c r="H22" s="3">
        <f t="shared" si="5"/>
        <v>1</v>
      </c>
    </row>
    <row r="23" spans="2:8" x14ac:dyDescent="0.25">
      <c r="B23" s="8">
        <f t="shared" si="0"/>
        <v>56.8</v>
      </c>
      <c r="C23" s="8">
        <f t="shared" si="1"/>
        <v>55</v>
      </c>
      <c r="D23" s="8">
        <f t="shared" si="2"/>
        <v>2</v>
      </c>
      <c r="F23" s="8">
        <f t="shared" si="3"/>
        <v>0.63454464645125697</v>
      </c>
      <c r="G23" s="8">
        <f t="shared" si="4"/>
        <v>0.57053214885841197</v>
      </c>
      <c r="H23" s="3">
        <f t="shared" si="5"/>
        <v>2</v>
      </c>
    </row>
    <row r="24" spans="2:8" x14ac:dyDescent="0.25">
      <c r="B24" s="8">
        <f t="shared" si="0"/>
        <v>54</v>
      </c>
      <c r="C24" s="8">
        <f t="shared" si="1"/>
        <v>55</v>
      </c>
      <c r="D24" s="8">
        <f t="shared" si="2"/>
        <v>2</v>
      </c>
      <c r="F24" s="8">
        <f t="shared" si="3"/>
        <v>0.49771155918333204</v>
      </c>
      <c r="G24" s="8">
        <f t="shared" si="4"/>
        <v>0.57053214885841197</v>
      </c>
      <c r="H24" s="3">
        <f t="shared" si="5"/>
        <v>2</v>
      </c>
    </row>
    <row r="25" spans="2:8" x14ac:dyDescent="0.25">
      <c r="B25" s="8">
        <f t="shared" si="0"/>
        <v>54.6</v>
      </c>
      <c r="C25" s="8">
        <f t="shared" si="1"/>
        <v>56</v>
      </c>
      <c r="D25" s="8">
        <f t="shared" si="2"/>
        <v>2</v>
      </c>
      <c r="F25" s="8">
        <f t="shared" si="3"/>
        <v>0.52703293502645887</v>
      </c>
      <c r="G25" s="8">
        <f t="shared" si="4"/>
        <v>0.61494483110487519</v>
      </c>
      <c r="H25" s="3">
        <f t="shared" si="5"/>
        <v>2</v>
      </c>
    </row>
    <row r="26" spans="2:8" x14ac:dyDescent="0.25">
      <c r="B26" s="8">
        <f t="shared" si="0"/>
        <v>39.4</v>
      </c>
      <c r="C26" s="8">
        <f t="shared" si="1"/>
        <v>40</v>
      </c>
      <c r="D26" s="8">
        <f t="shared" si="2"/>
        <v>3</v>
      </c>
      <c r="F26" s="8">
        <f t="shared" si="3"/>
        <v>-0.21577525299941999</v>
      </c>
      <c r="G26" s="8">
        <f t="shared" si="4"/>
        <v>-9.5658084838536106E-2</v>
      </c>
      <c r="H26" s="3">
        <f t="shared" si="5"/>
        <v>3</v>
      </c>
    </row>
    <row r="27" spans="2:8" x14ac:dyDescent="0.25">
      <c r="B27" s="8">
        <f t="shared" si="0"/>
        <v>36.4</v>
      </c>
      <c r="C27" s="8">
        <f t="shared" si="1"/>
        <v>36</v>
      </c>
      <c r="D27" s="8">
        <f t="shared" si="2"/>
        <v>3</v>
      </c>
      <c r="F27" s="8">
        <f t="shared" si="3"/>
        <v>-0.36238213221505394</v>
      </c>
      <c r="G27" s="8">
        <f t="shared" si="4"/>
        <v>-0.27330881382438893</v>
      </c>
      <c r="H27" s="3">
        <f t="shared" si="5"/>
        <v>3</v>
      </c>
    </row>
    <row r="28" spans="2:8" x14ac:dyDescent="0.25">
      <c r="B28" s="8">
        <f t="shared" si="0"/>
        <v>36.4</v>
      </c>
      <c r="C28" s="8">
        <f t="shared" si="1"/>
        <v>37</v>
      </c>
      <c r="D28" s="8">
        <f t="shared" si="2"/>
        <v>3</v>
      </c>
      <c r="F28" s="8">
        <f t="shared" si="3"/>
        <v>-0.36238213221505394</v>
      </c>
      <c r="G28" s="8">
        <f t="shared" si="4"/>
        <v>-0.22889613157792571</v>
      </c>
      <c r="H28" s="3">
        <f t="shared" si="5"/>
        <v>3</v>
      </c>
    </row>
    <row r="29" spans="2:8" x14ac:dyDescent="0.25">
      <c r="B29" s="8">
        <f t="shared" si="0"/>
        <v>26</v>
      </c>
      <c r="C29" s="8">
        <f t="shared" si="1"/>
        <v>22</v>
      </c>
      <c r="D29" s="8">
        <f t="shared" si="2"/>
        <v>4</v>
      </c>
      <c r="F29" s="8">
        <f t="shared" si="3"/>
        <v>-0.87061931349591837</v>
      </c>
      <c r="G29" s="8">
        <f t="shared" si="4"/>
        <v>-0.89508636527487373</v>
      </c>
      <c r="H29" s="3">
        <f t="shared" si="5"/>
        <v>4</v>
      </c>
    </row>
    <row r="30" spans="2:8" x14ac:dyDescent="0.25">
      <c r="B30" s="8">
        <f t="shared" si="0"/>
        <v>23</v>
      </c>
      <c r="C30" s="8">
        <f t="shared" si="1"/>
        <v>20</v>
      </c>
      <c r="D30" s="8">
        <f t="shared" si="2"/>
        <v>4</v>
      </c>
      <c r="F30" s="8">
        <f t="shared" si="3"/>
        <v>-1.0172261927115522</v>
      </c>
      <c r="G30" s="8">
        <f t="shared" si="4"/>
        <v>-0.98391172976780017</v>
      </c>
      <c r="H30" s="3">
        <f t="shared" si="5"/>
        <v>4</v>
      </c>
    </row>
    <row r="31" spans="2:8" x14ac:dyDescent="0.25">
      <c r="B31" s="8">
        <f t="shared" si="0"/>
        <v>10.6</v>
      </c>
      <c r="C31" s="8">
        <f t="shared" si="1"/>
        <v>10</v>
      </c>
      <c r="D31" s="8">
        <f t="shared" si="2"/>
        <v>4</v>
      </c>
      <c r="F31" s="8">
        <f t="shared" si="3"/>
        <v>-1.6232012934695059</v>
      </c>
      <c r="G31" s="8">
        <f t="shared" si="4"/>
        <v>-1.4280385522324321</v>
      </c>
      <c r="H31" s="3">
        <f t="shared" si="5"/>
        <v>4</v>
      </c>
    </row>
    <row r="32" spans="2:8" x14ac:dyDescent="0.25">
      <c r="B32" s="8">
        <f t="shared" si="0"/>
        <v>21.4</v>
      </c>
      <c r="C32" s="8">
        <f t="shared" si="1"/>
        <v>7</v>
      </c>
      <c r="D32" s="8">
        <f t="shared" si="2"/>
        <v>4</v>
      </c>
      <c r="F32" s="8">
        <f t="shared" si="3"/>
        <v>-1.0954165282932238</v>
      </c>
      <c r="G32" s="8">
        <f t="shared" si="4"/>
        <v>-1.5612765989718218</v>
      </c>
      <c r="H32" s="3">
        <f t="shared" si="5"/>
        <v>4</v>
      </c>
    </row>
    <row r="34" spans="2:8" x14ac:dyDescent="0.25">
      <c r="B34" s="8">
        <f>AVERAGE(B20:B32)</f>
        <v>43.815384615384609</v>
      </c>
      <c r="C34" s="8">
        <f>AVERAGE(C20:C32)</f>
        <v>42.153846153846153</v>
      </c>
    </row>
    <row r="35" spans="2:8" x14ac:dyDescent="0.25">
      <c r="B35" s="8">
        <f>_xlfn.STDEV.S(B20:B32)</f>
        <v>20.462886980818318</v>
      </c>
      <c r="C35" s="8">
        <f>_xlfn.STDEV.S(C20:C32)</f>
        <v>22.516091112232584</v>
      </c>
      <c r="F35" s="10" t="s">
        <v>21</v>
      </c>
    </row>
    <row r="36" spans="2:8" x14ac:dyDescent="0.25">
      <c r="F36" s="8" t="s">
        <v>32</v>
      </c>
      <c r="G36" s="8" t="s">
        <v>33</v>
      </c>
    </row>
    <row r="38" spans="2:8" x14ac:dyDescent="0.25">
      <c r="F38" s="8" t="s">
        <v>34</v>
      </c>
    </row>
    <row r="39" spans="2:8" x14ac:dyDescent="0.25">
      <c r="F39" s="8">
        <f t="array" ref="F39:H43">LINEST($H$20:$H$32, $F$20:$G$32, 1, 1)</f>
        <v>-0.59855197827577045</v>
      </c>
      <c r="G39" s="8">
        <v>-0.58206487220349001</v>
      </c>
      <c r="H39" s="3">
        <v>2.6153846153846154</v>
      </c>
    </row>
    <row r="40" spans="2:8" x14ac:dyDescent="0.25">
      <c r="F40" s="8">
        <v>0.34500026403448569</v>
      </c>
      <c r="G40" s="8">
        <v>0.34500026403448569</v>
      </c>
      <c r="H40" s="3">
        <v>6.1867629868017575E-2</v>
      </c>
    </row>
    <row r="41" spans="2:8" x14ac:dyDescent="0.25">
      <c r="F41" s="8">
        <v>0.97086193636454332</v>
      </c>
      <c r="G41" s="8">
        <v>0.22306691178056476</v>
      </c>
      <c r="H41" s="3" t="e">
        <v>#N/A</v>
      </c>
    </row>
    <row r="42" spans="2:8" x14ac:dyDescent="0.25">
      <c r="F42" s="8">
        <v>166.59685223268411</v>
      </c>
      <c r="G42" s="8">
        <v>10</v>
      </c>
      <c r="H42" s="3" t="e">
        <v>#N/A</v>
      </c>
    </row>
    <row r="43" spans="2:8" x14ac:dyDescent="0.25">
      <c r="F43" s="8">
        <v>16.57933460560989</v>
      </c>
      <c r="G43" s="8">
        <v>0.49758847131318257</v>
      </c>
      <c r="H43" s="3" t="e">
        <v>#N/A</v>
      </c>
    </row>
    <row r="45" spans="2:8" x14ac:dyDescent="0.25">
      <c r="F45" s="8" t="s">
        <v>9</v>
      </c>
    </row>
    <row r="46" spans="2:8" x14ac:dyDescent="0.25">
      <c r="F46" s="8" t="s">
        <v>35</v>
      </c>
      <c r="G46" s="8">
        <f>$F$41</f>
        <v>0.97086193636454332</v>
      </c>
    </row>
    <row r="47" spans="2:8" x14ac:dyDescent="0.25">
      <c r="F47" s="8" t="s">
        <v>13</v>
      </c>
      <c r="G47" s="8">
        <f>$G$41</f>
        <v>0.22306691178056476</v>
      </c>
    </row>
    <row r="48" spans="2:8" x14ac:dyDescent="0.25">
      <c r="F48" s="8" t="s">
        <v>36</v>
      </c>
      <c r="G48" s="8">
        <f>2</f>
        <v>2</v>
      </c>
    </row>
    <row r="49" spans="6:12" x14ac:dyDescent="0.25">
      <c r="F49" s="8" t="s">
        <v>14</v>
      </c>
      <c r="G49" s="8">
        <f>13</f>
        <v>13</v>
      </c>
    </row>
    <row r="50" spans="6:12" x14ac:dyDescent="0.25">
      <c r="F50" s="8" t="s">
        <v>37</v>
      </c>
      <c r="G50" s="8">
        <f>1 - (1 - $F$41)*($G$49 - 1)/($G$49 - $G$48 - 1)</f>
        <v>0.96503432363745201</v>
      </c>
    </row>
    <row r="52" spans="6:12" x14ac:dyDescent="0.25">
      <c r="F52" s="8" t="s">
        <v>38</v>
      </c>
    </row>
    <row r="53" spans="6:12" x14ac:dyDescent="0.25">
      <c r="G53" s="8" t="s">
        <v>16</v>
      </c>
      <c r="H53" s="3" t="s">
        <v>17</v>
      </c>
      <c r="I53" s="3" t="s">
        <v>18</v>
      </c>
      <c r="J53" s="3" t="s">
        <v>19</v>
      </c>
      <c r="K53" s="3" t="s">
        <v>20</v>
      </c>
    </row>
    <row r="54" spans="6:12" x14ac:dyDescent="0.25">
      <c r="F54" s="8" t="s">
        <v>21</v>
      </c>
      <c r="G54" s="8">
        <f>$G$48</f>
        <v>2</v>
      </c>
      <c r="H54" s="3">
        <f>$F$43</f>
        <v>16.57933460560989</v>
      </c>
      <c r="I54" s="3">
        <f>$F$43 / $G$54</f>
        <v>8.2896673028049452</v>
      </c>
      <c r="J54" s="3">
        <f>$F$42</f>
        <v>166.59685223268411</v>
      </c>
      <c r="K54" s="3">
        <f>FDIST($F$42, $G$54, $G$42)</f>
        <v>2.100406904183905E-8</v>
      </c>
    </row>
    <row r="55" spans="6:12" x14ac:dyDescent="0.25">
      <c r="F55" s="8" t="s">
        <v>22</v>
      </c>
      <c r="G55" s="8">
        <f>$G$42</f>
        <v>10</v>
      </c>
      <c r="H55" s="3">
        <f>$G$43</f>
        <v>0.49758847131318257</v>
      </c>
      <c r="I55" s="3">
        <f>$G$43 / $G$42</f>
        <v>4.9758847131318257E-2</v>
      </c>
    </row>
    <row r="56" spans="6:12" x14ac:dyDescent="0.25">
      <c r="F56" s="8" t="s">
        <v>23</v>
      </c>
      <c r="G56" s="8">
        <f>$G$54 + $G$42</f>
        <v>12</v>
      </c>
      <c r="H56" s="3">
        <f>$F$43 + $G$43</f>
        <v>17.076923076923073</v>
      </c>
    </row>
    <row r="58" spans="6:12" x14ac:dyDescent="0.25">
      <c r="F58" s="8" t="s">
        <v>39</v>
      </c>
      <c r="G58" s="8">
        <v>0.95</v>
      </c>
    </row>
    <row r="60" spans="6:12" x14ac:dyDescent="0.25">
      <c r="G60" s="8" t="s">
        <v>24</v>
      </c>
      <c r="H60" s="3" t="s">
        <v>13</v>
      </c>
      <c r="I60" s="3" t="s">
        <v>40</v>
      </c>
      <c r="J60" s="3" t="s">
        <v>26</v>
      </c>
      <c r="K60" s="3" t="e">
        <f ca="1">_xlfn.CONCAT("Lower ", INT($G$58 * 100), "%")</f>
        <v>#NAME?</v>
      </c>
      <c r="L60" s="3" t="e">
        <f ca="1">_xlfn.CONCAT("Upper ", INT($G$58 * 100), "%")</f>
        <v>#NAME?</v>
      </c>
    </row>
    <row r="61" spans="6:12" x14ac:dyDescent="0.25">
      <c r="F61" s="8" t="str">
        <f>"Intercept"</f>
        <v>Intercept</v>
      </c>
      <c r="G61" s="8">
        <f t="array" ref="G61:G63">INDEX($F$39:$H$39, 1, 64 - ROW())</f>
        <v>2.6153846153846154</v>
      </c>
      <c r="H61" s="3">
        <f t="array" ref="H61:H63">INDEX($F$40:$H$40, 1, 64 - ROW())</f>
        <v>6.1867629868017575E-2</v>
      </c>
      <c r="I61" s="3">
        <f t="array" ref="I61:I63">$G$61:$G$63 / $H$61:$H$63</f>
        <v>42.273877647552112</v>
      </c>
      <c r="J61" s="3">
        <f t="array" ref="J61:J63">TDIST(ABS($I$61:$I$63), $G$42, 2 )</f>
        <v>1.3160489203452437E-12</v>
      </c>
      <c r="K61" s="3">
        <f t="array" ref="K61:K63">$G$61:$G$63 - $H$61:$H$63 * TINV(1 - $G$58, $G$42)</f>
        <v>2.4775349455953792</v>
      </c>
      <c r="L61" s="3">
        <f t="array" ref="L61:L63">$G$61:$G$63 + $H$61:$H$63 * TINV(1 - $G$58, $G$42)</f>
        <v>2.7532342851738516</v>
      </c>
    </row>
    <row r="62" spans="6:12" x14ac:dyDescent="0.25">
      <c r="F62" s="8" t="str">
        <f>"X1"</f>
        <v>X1</v>
      </c>
      <c r="G62" s="8">
        <v>-0.58206487220349001</v>
      </c>
      <c r="H62" s="3">
        <v>0.34500026403448569</v>
      </c>
      <c r="I62" s="3">
        <v>-1.6871432659115522</v>
      </c>
      <c r="J62" s="3">
        <v>0.1224690637679608</v>
      </c>
      <c r="K62" s="3">
        <v>-1.3507733644442506</v>
      </c>
      <c r="L62" s="3">
        <v>0.18664362003727053</v>
      </c>
    </row>
    <row r="63" spans="6:12" x14ac:dyDescent="0.25">
      <c r="F63" s="8" t="str">
        <f>"X2"</f>
        <v>X2</v>
      </c>
      <c r="G63" s="8">
        <v>-0.59855197827577045</v>
      </c>
      <c r="H63" s="3">
        <v>0.34500026403448569</v>
      </c>
      <c r="I63" s="3">
        <v>-1.7349319425910357</v>
      </c>
      <c r="J63" s="3">
        <v>0.1134088952324606</v>
      </c>
      <c r="K63" s="3">
        <v>-1.367260470516531</v>
      </c>
      <c r="L63" s="3">
        <v>0.1701565139649901</v>
      </c>
    </row>
    <row r="65" spans="6:10" x14ac:dyDescent="0.25">
      <c r="F65" s="8" t="str">
        <f>"X1"</f>
        <v>X1</v>
      </c>
      <c r="G65" s="8" t="str">
        <f>"X2"</f>
        <v>X2</v>
      </c>
      <c r="H65" s="3" t="s">
        <v>41</v>
      </c>
      <c r="I65" s="3" t="str">
        <f>"Y"</f>
        <v>Y</v>
      </c>
      <c r="J65" s="3" t="s">
        <v>22</v>
      </c>
    </row>
    <row r="66" spans="6:10" x14ac:dyDescent="0.25">
      <c r="F66" s="8">
        <f t="array" ref="F66:G78">$F$20:$G$32</f>
        <v>1.084139076045868</v>
      </c>
      <c r="G66" s="8">
        <v>1.2367223825553599</v>
      </c>
      <c r="H66" s="3">
        <f t="array" ref="H66:H78">MMULT($F$66:$G$78, $G$62:$G$63) + $G$61</f>
        <v>1.2441027139787326</v>
      </c>
      <c r="I66" s="3">
        <f t="array" ref="I66:I78">$H$20:$H$32</f>
        <v>1</v>
      </c>
      <c r="J66" s="3">
        <f t="array" ref="J66:J78">$I$66:$I$78 - $H$66:$H$78</f>
        <v>-0.24410271397873262</v>
      </c>
    </row>
    <row r="67" spans="6:10" x14ac:dyDescent="0.25">
      <c r="F67" s="8">
        <v>1.2796149150000464</v>
      </c>
      <c r="G67" s="8">
        <v>1.2367223825553599</v>
      </c>
      <c r="H67" s="3">
        <v>1.1303230947589988</v>
      </c>
      <c r="I67" s="3">
        <v>1</v>
      </c>
      <c r="J67" s="3">
        <v>-0.13032309475899884</v>
      </c>
    </row>
    <row r="68" spans="6:10" x14ac:dyDescent="0.25">
      <c r="F68" s="8">
        <v>1.5239597136927698</v>
      </c>
      <c r="G68" s="8">
        <v>1.2367223825553599</v>
      </c>
      <c r="H68" s="3">
        <v>0.98809857073433127</v>
      </c>
      <c r="I68" s="3">
        <v>1</v>
      </c>
      <c r="J68" s="3">
        <v>1.1901429265668728E-2</v>
      </c>
    </row>
    <row r="69" spans="6:10" x14ac:dyDescent="0.25">
      <c r="F69" s="8">
        <v>0.63454464645125697</v>
      </c>
      <c r="G69" s="8">
        <v>0.57053214885841197</v>
      </c>
      <c r="H69" s="3">
        <v>1.9045453204714269</v>
      </c>
      <c r="I69" s="3">
        <v>2</v>
      </c>
      <c r="J69" s="3">
        <v>9.5454679528573116E-2</v>
      </c>
    </row>
    <row r="70" spans="6:10" x14ac:dyDescent="0.25">
      <c r="F70" s="8">
        <v>0.49771155918333204</v>
      </c>
      <c r="G70" s="8">
        <v>0.57053214885841197</v>
      </c>
      <c r="H70" s="3">
        <v>1.9841910539252408</v>
      </c>
      <c r="I70" s="3">
        <v>2</v>
      </c>
      <c r="J70" s="3">
        <v>1.5808946074759245E-2</v>
      </c>
    </row>
    <row r="71" spans="6:10" x14ac:dyDescent="0.25">
      <c r="F71" s="8">
        <v>0.52703293502645887</v>
      </c>
      <c r="G71" s="8">
        <v>0.61494483110487519</v>
      </c>
      <c r="H71" s="3">
        <v>1.9405408122231269</v>
      </c>
      <c r="I71" s="3">
        <v>2</v>
      </c>
      <c r="J71" s="3">
        <v>5.945918777687309E-2</v>
      </c>
    </row>
    <row r="72" spans="6:10" x14ac:dyDescent="0.25">
      <c r="F72" s="8">
        <v>-0.21577525299941999</v>
      </c>
      <c r="G72" s="8">
        <v>-9.5658084838536106E-2</v>
      </c>
      <c r="H72" s="3">
        <v>2.7982361463645757</v>
      </c>
      <c r="I72" s="3">
        <v>3</v>
      </c>
      <c r="J72" s="3">
        <v>0.20176385363542426</v>
      </c>
    </row>
    <row r="73" spans="6:10" x14ac:dyDescent="0.25">
      <c r="F73" s="8">
        <v>-0.36238213221505394</v>
      </c>
      <c r="G73" s="8">
        <v>-0.27330881382438893</v>
      </c>
      <c r="H73" s="3">
        <v>2.9899040560559911</v>
      </c>
      <c r="I73" s="3">
        <v>3</v>
      </c>
      <c r="J73" s="3">
        <v>1.0095943944008923E-2</v>
      </c>
    </row>
    <row r="74" spans="6:10" x14ac:dyDescent="0.25">
      <c r="F74" s="8">
        <v>-0.36238213221505394</v>
      </c>
      <c r="G74" s="8">
        <v>-0.22889613157792571</v>
      </c>
      <c r="H74" s="3">
        <v>2.9633207572368376</v>
      </c>
      <c r="I74" s="3">
        <v>3</v>
      </c>
      <c r="J74" s="3">
        <v>3.6679242763162367E-2</v>
      </c>
    </row>
    <row r="75" spans="6:10" x14ac:dyDescent="0.25">
      <c r="F75" s="8">
        <v>-0.87061931349591837</v>
      </c>
      <c r="G75" s="8">
        <v>-0.89508636527487373</v>
      </c>
      <c r="H75" s="3">
        <v>3.657897249495452</v>
      </c>
      <c r="I75" s="3">
        <v>4</v>
      </c>
      <c r="J75" s="3">
        <v>0.34210275050454797</v>
      </c>
    </row>
    <row r="76" spans="6:10" x14ac:dyDescent="0.25">
      <c r="F76" s="8">
        <v>-1.0172261927115522</v>
      </c>
      <c r="G76" s="8">
        <v>-0.98391172976780017</v>
      </c>
      <c r="H76" s="3">
        <v>3.7963985615485596</v>
      </c>
      <c r="I76" s="3">
        <v>4</v>
      </c>
      <c r="J76" s="3">
        <v>0.20360143845144041</v>
      </c>
    </row>
    <row r="77" spans="6:10" x14ac:dyDescent="0.25">
      <c r="F77" s="8">
        <v>-1.6232012934695059</v>
      </c>
      <c r="G77" s="8">
        <v>-1.4280385522324321</v>
      </c>
      <c r="H77" s="3">
        <v>4.414948369321273</v>
      </c>
      <c r="I77" s="3">
        <v>4</v>
      </c>
      <c r="J77" s="3">
        <v>-0.41494836932127299</v>
      </c>
    </row>
    <row r="78" spans="6:10" x14ac:dyDescent="0.25">
      <c r="F78" s="8">
        <v>-1.0954165282932238</v>
      </c>
      <c r="G78" s="8">
        <v>-1.5612765989718218</v>
      </c>
      <c r="H78" s="3">
        <v>4.1874932938854519</v>
      </c>
      <c r="I78" s="3">
        <v>4</v>
      </c>
      <c r="J78" s="3">
        <v>-0.18749329388545188</v>
      </c>
    </row>
    <row r="82" spans="12:12" x14ac:dyDescent="0.25">
      <c r="L82" s="3" t="s">
        <v>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11" sqref="E11"/>
    </sheetView>
  </sheetViews>
  <sheetFormatPr defaultColWidth="11.5703125" defaultRowHeight="15" x14ac:dyDescent="0.25"/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6"/>
  <sheetViews>
    <sheetView tabSelected="1" topLeftCell="A25" zoomScaleNormal="100" workbookViewId="0">
      <selection activeCell="M41" sqref="M41"/>
    </sheetView>
  </sheetViews>
  <sheetFormatPr defaultColWidth="11.5703125" defaultRowHeight="15" x14ac:dyDescent="0.25"/>
  <cols>
    <col min="2" max="7" width="11.5703125" style="8"/>
    <col min="9" max="9" width="13.5703125" customWidth="1"/>
    <col min="13" max="13" width="33.140625" customWidth="1"/>
  </cols>
  <sheetData>
    <row r="3" spans="1:14" x14ac:dyDescent="0.25">
      <c r="A3" t="s">
        <v>43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14" x14ac:dyDescent="0.25">
      <c r="A4">
        <v>1</v>
      </c>
      <c r="B4" s="11">
        <f>Sheet2!A3</f>
        <v>70</v>
      </c>
      <c r="C4" s="11">
        <f>Sheet2!B3</f>
        <v>60</v>
      </c>
      <c r="D4" s="11">
        <f>Sheet2!C3</f>
        <v>70</v>
      </c>
      <c r="E4" s="11">
        <f>Sheet2!D3</f>
        <v>60</v>
      </c>
      <c r="F4" s="11">
        <f>Sheet2!E3</f>
        <v>70</v>
      </c>
      <c r="G4" s="11">
        <f>Sheet2!F3</f>
        <v>1</v>
      </c>
      <c r="I4">
        <f t="shared" ref="I4:M11" si="0">(B4-B$13)/B$14</f>
        <v>1.1302198245898969</v>
      </c>
      <c r="J4">
        <f t="shared" si="0"/>
        <v>0.61021492187527637</v>
      </c>
      <c r="K4">
        <f t="shared" si="0"/>
        <v>1.1578925044194752</v>
      </c>
      <c r="L4">
        <f t="shared" si="0"/>
        <v>0.81295550328833943</v>
      </c>
      <c r="M4">
        <f t="shared" si="0"/>
        <v>1.1433953564609534</v>
      </c>
      <c r="N4">
        <f t="shared" ref="N4:N11" si="1">G4</f>
        <v>1</v>
      </c>
    </row>
    <row r="5" spans="1:14" x14ac:dyDescent="0.25">
      <c r="A5">
        <v>1</v>
      </c>
      <c r="B5" s="11">
        <f>Sheet2!A4</f>
        <v>70</v>
      </c>
      <c r="C5" s="11">
        <f>Sheet2!B4</f>
        <v>70</v>
      </c>
      <c r="D5" s="11">
        <f>Sheet2!C4</f>
        <v>70</v>
      </c>
      <c r="E5" s="11">
        <f>Sheet2!D4</f>
        <v>70</v>
      </c>
      <c r="F5" s="11">
        <f>Sheet2!E4</f>
        <v>70</v>
      </c>
      <c r="G5" s="11">
        <f>Sheet2!F4</f>
        <v>1</v>
      </c>
      <c r="I5">
        <f t="shared" si="0"/>
        <v>1.1302198245898969</v>
      </c>
      <c r="J5">
        <f t="shared" si="0"/>
        <v>0.98004214725423178</v>
      </c>
      <c r="K5">
        <f t="shared" si="0"/>
        <v>1.1578925044194752</v>
      </c>
      <c r="L5">
        <f t="shared" si="0"/>
        <v>1.1910743420271019</v>
      </c>
      <c r="M5">
        <f t="shared" si="0"/>
        <v>1.1433953564609534</v>
      </c>
      <c r="N5">
        <f t="shared" si="1"/>
        <v>1</v>
      </c>
    </row>
    <row r="6" spans="1:14" x14ac:dyDescent="0.25">
      <c r="A6">
        <v>1</v>
      </c>
      <c r="B6" s="11">
        <f>Sheet2!A5</f>
        <v>70</v>
      </c>
      <c r="C6" s="11">
        <f>Sheet2!B5</f>
        <v>90</v>
      </c>
      <c r="D6" s="11">
        <f>Sheet2!C5</f>
        <v>70</v>
      </c>
      <c r="E6" s="11">
        <f>Sheet2!D5</f>
        <v>75</v>
      </c>
      <c r="F6" s="11">
        <f>Sheet2!E5</f>
        <v>70</v>
      </c>
      <c r="G6" s="11">
        <f>Sheet2!F5</f>
        <v>1</v>
      </c>
      <c r="I6">
        <f t="shared" si="0"/>
        <v>1.1302198245898969</v>
      </c>
      <c r="J6">
        <f t="shared" si="0"/>
        <v>1.7196965980121426</v>
      </c>
      <c r="K6">
        <f t="shared" si="0"/>
        <v>1.1578925044194752</v>
      </c>
      <c r="L6">
        <f t="shared" si="0"/>
        <v>1.3801337613964832</v>
      </c>
      <c r="M6">
        <f t="shared" si="0"/>
        <v>1.1433953564609534</v>
      </c>
      <c r="N6">
        <f t="shared" si="1"/>
        <v>1</v>
      </c>
    </row>
    <row r="7" spans="1:14" x14ac:dyDescent="0.25">
      <c r="A7">
        <v>1</v>
      </c>
      <c r="B7" s="11">
        <f>Sheet2!A11</f>
        <v>35</v>
      </c>
      <c r="C7" s="11">
        <f>Sheet2!B11</f>
        <v>36</v>
      </c>
      <c r="D7" s="11">
        <f>Sheet2!C11</f>
        <v>37</v>
      </c>
      <c r="E7" s="11">
        <f>Sheet2!D11</f>
        <v>37</v>
      </c>
      <c r="F7" s="11">
        <f>Sheet2!E11</f>
        <v>37</v>
      </c>
      <c r="G7" s="11">
        <f>Sheet2!F11</f>
        <v>3</v>
      </c>
      <c r="I7">
        <f t="shared" si="0"/>
        <v>-0.39857993814039838</v>
      </c>
      <c r="J7">
        <f t="shared" si="0"/>
        <v>-0.27737041903421655</v>
      </c>
      <c r="K7">
        <f t="shared" si="0"/>
        <v>-0.15405436754078855</v>
      </c>
      <c r="L7">
        <f t="shared" si="0"/>
        <v>-5.671782581081438E-2</v>
      </c>
      <c r="M7">
        <f t="shared" si="0"/>
        <v>-4.5015565214998166E-2</v>
      </c>
      <c r="N7">
        <f t="shared" si="1"/>
        <v>3</v>
      </c>
    </row>
    <row r="8" spans="1:14" x14ac:dyDescent="0.25">
      <c r="A8">
        <v>1</v>
      </c>
      <c r="B8" s="11">
        <f>Sheet2!A12</f>
        <v>30</v>
      </c>
      <c r="C8" s="11">
        <f>Sheet2!B12</f>
        <v>28</v>
      </c>
      <c r="D8" s="11">
        <f>Sheet2!C12</f>
        <v>26</v>
      </c>
      <c r="E8" s="11">
        <f>Sheet2!D12</f>
        <v>24</v>
      </c>
      <c r="F8" s="11">
        <f>Sheet2!E12</f>
        <v>22</v>
      </c>
      <c r="G8" s="11">
        <f>Sheet2!F12</f>
        <v>4</v>
      </c>
      <c r="I8">
        <f t="shared" si="0"/>
        <v>-0.61697990424472626</v>
      </c>
      <c r="J8">
        <f t="shared" si="0"/>
        <v>-0.5732321993373809</v>
      </c>
      <c r="K8">
        <f t="shared" si="0"/>
        <v>-0.59136999152754322</v>
      </c>
      <c r="L8">
        <f t="shared" si="0"/>
        <v>-0.54827231617120564</v>
      </c>
      <c r="M8">
        <f t="shared" si="0"/>
        <v>-0.58520234779497615</v>
      </c>
      <c r="N8">
        <f t="shared" si="1"/>
        <v>4</v>
      </c>
    </row>
    <row r="9" spans="1:14" x14ac:dyDescent="0.25">
      <c r="A9">
        <v>1</v>
      </c>
      <c r="B9" s="11">
        <f>Sheet2!A13</f>
        <v>26</v>
      </c>
      <c r="C9" s="11">
        <f>Sheet2!B13</f>
        <v>24</v>
      </c>
      <c r="D9" s="11">
        <f>Sheet2!C13</f>
        <v>23</v>
      </c>
      <c r="E9" s="11">
        <f>Sheet2!D13</f>
        <v>22</v>
      </c>
      <c r="F9" s="11">
        <f>Sheet2!E13</f>
        <v>20</v>
      </c>
      <c r="G9" s="11">
        <f>Sheet2!F13</f>
        <v>4</v>
      </c>
      <c r="I9">
        <f t="shared" si="0"/>
        <v>-0.79169987712818857</v>
      </c>
      <c r="J9">
        <f t="shared" si="0"/>
        <v>-0.72116308948896302</v>
      </c>
      <c r="K9">
        <f t="shared" si="0"/>
        <v>-0.71063788897847624</v>
      </c>
      <c r="L9">
        <f t="shared" si="0"/>
        <v>-0.62389608391895823</v>
      </c>
      <c r="M9">
        <f t="shared" si="0"/>
        <v>-0.65722725213897315</v>
      </c>
      <c r="N9">
        <f t="shared" si="1"/>
        <v>4</v>
      </c>
    </row>
    <row r="10" spans="1:14" x14ac:dyDescent="0.25">
      <c r="A10">
        <v>1</v>
      </c>
      <c r="B10" s="11">
        <f>Sheet2!A14</f>
        <v>12</v>
      </c>
      <c r="C10" s="11">
        <f>Sheet2!B14</f>
        <v>10</v>
      </c>
      <c r="D10" s="11">
        <f>Sheet2!C14</f>
        <v>11</v>
      </c>
      <c r="E10" s="11">
        <f>Sheet2!D14</f>
        <v>10</v>
      </c>
      <c r="F10" s="11">
        <f>Sheet2!E14</f>
        <v>10</v>
      </c>
      <c r="G10" s="11">
        <f>Sheet2!F14</f>
        <v>4</v>
      </c>
      <c r="I10">
        <f t="shared" si="0"/>
        <v>-1.4032197822203067</v>
      </c>
      <c r="J10">
        <f t="shared" si="0"/>
        <v>-1.2389212050195006</v>
      </c>
      <c r="K10">
        <f t="shared" si="0"/>
        <v>-1.1877094787822084</v>
      </c>
      <c r="L10">
        <f t="shared" si="0"/>
        <v>-1.0776386904054733</v>
      </c>
      <c r="M10">
        <f t="shared" si="0"/>
        <v>-1.0173517738589586</v>
      </c>
      <c r="N10">
        <f t="shared" si="1"/>
        <v>4</v>
      </c>
    </row>
    <row r="11" spans="1:14" x14ac:dyDescent="0.25">
      <c r="A11">
        <v>1</v>
      </c>
      <c r="B11" s="11">
        <f>Sheet2!A15</f>
        <v>40</v>
      </c>
      <c r="C11" s="11">
        <f>Sheet2!B15</f>
        <v>30</v>
      </c>
      <c r="D11" s="11">
        <f>Sheet2!C15</f>
        <v>20</v>
      </c>
      <c r="E11" s="11">
        <f>Sheet2!D15</f>
        <v>10</v>
      </c>
      <c r="F11" s="11">
        <f>Sheet2!E15</f>
        <v>7</v>
      </c>
      <c r="G11" s="11">
        <f>Sheet2!F15</f>
        <v>4</v>
      </c>
      <c r="I11">
        <f t="shared" si="0"/>
        <v>-0.1801799720360705</v>
      </c>
      <c r="J11">
        <f t="shared" si="0"/>
        <v>-0.49926675426158978</v>
      </c>
      <c r="K11">
        <f t="shared" si="0"/>
        <v>-0.82990578642940938</v>
      </c>
      <c r="L11">
        <f t="shared" si="0"/>
        <v>-1.0776386904054733</v>
      </c>
      <c r="M11">
        <f t="shared" si="0"/>
        <v>-1.1253891303749541</v>
      </c>
      <c r="N11">
        <f t="shared" si="1"/>
        <v>4</v>
      </c>
    </row>
    <row r="12" spans="1:14" x14ac:dyDescent="0.25">
      <c r="B12" s="11"/>
      <c r="C12" s="11"/>
      <c r="D12" s="11"/>
      <c r="E12" s="11"/>
      <c r="F12" s="11"/>
    </row>
    <row r="13" spans="1:14" x14ac:dyDescent="0.25">
      <c r="B13" s="11">
        <f>AVERAGE(B4:B11)</f>
        <v>44.125</v>
      </c>
      <c r="C13" s="11">
        <f>AVERAGE(C4:C11)</f>
        <v>43.5</v>
      </c>
      <c r="D13" s="11">
        <f>AVERAGE(D4:D11)</f>
        <v>40.875</v>
      </c>
      <c r="E13" s="11">
        <f>AVERAGE(E4:E11)</f>
        <v>38.5</v>
      </c>
      <c r="F13" s="11">
        <f>AVERAGE(F4:F11)</f>
        <v>38.25</v>
      </c>
      <c r="G13" s="11"/>
    </row>
    <row r="14" spans="1:14" x14ac:dyDescent="0.25">
      <c r="B14" s="11">
        <f>_xlfn.STDEV.S(B4:B11)</f>
        <v>22.893776446886172</v>
      </c>
      <c r="C14" s="11">
        <f>_xlfn.STDEV.S(C4:C11)</f>
        <v>27.039653421278484</v>
      </c>
      <c r="D14" s="11">
        <f>_xlfn.STDEV.S(D4:D11)</f>
        <v>25.153457586809584</v>
      </c>
      <c r="E14" s="11">
        <f>_xlfn.STDEV.S(E4:E11)</f>
        <v>26.446711920928308</v>
      </c>
      <c r="F14" s="11">
        <f>_xlfn.STDEV.S(F4:F11)</f>
        <v>27.768172942623153</v>
      </c>
    </row>
    <row r="15" spans="1:14" x14ac:dyDescent="0.25">
      <c r="B15" s="11"/>
      <c r="C15" s="11"/>
      <c r="D15" s="11"/>
      <c r="E15" s="11"/>
      <c r="F15" s="11"/>
      <c r="I15" s="7" t="s">
        <v>21</v>
      </c>
    </row>
    <row r="16" spans="1:14" x14ac:dyDescent="0.25">
      <c r="I16" t="s">
        <v>32</v>
      </c>
      <c r="J16" t="s">
        <v>33</v>
      </c>
    </row>
    <row r="18" spans="9:14" x14ac:dyDescent="0.25">
      <c r="I18" t="s">
        <v>34</v>
      </c>
    </row>
    <row r="19" spans="9:14" x14ac:dyDescent="0.25">
      <c r="I19">
        <f t="array" ref="I19:N23">LINEST($N$4:$N$11, $I$4:$M$11, 1, 1)</f>
        <v>-14.161613985519519</v>
      </c>
      <c r="J19">
        <v>0.21141923299131707</v>
      </c>
      <c r="K19">
        <v>18.877809443980038</v>
      </c>
      <c r="L19">
        <v>-9.5469563515988357E-2</v>
      </c>
      <c r="M19">
        <v>-6.6905112550803016</v>
      </c>
      <c r="N19">
        <v>2.7500000000000004</v>
      </c>
    </row>
    <row r="20" spans="9:14" x14ac:dyDescent="0.25">
      <c r="I20">
        <v>3.6908286068362428</v>
      </c>
      <c r="J20">
        <v>1.0102230955225047</v>
      </c>
      <c r="K20">
        <v>5.7182114747068704</v>
      </c>
      <c r="L20">
        <v>0.51786117085563177</v>
      </c>
      <c r="M20">
        <v>2.0460085338632501</v>
      </c>
      <c r="N20">
        <v>5.5071821110723514E-2</v>
      </c>
    </row>
    <row r="21" spans="9:14" x14ac:dyDescent="0.25">
      <c r="I21">
        <v>0.99686925885888877</v>
      </c>
      <c r="J21">
        <v>0.15576663263874027</v>
      </c>
      <c r="K21" t="e">
        <v>#N/A</v>
      </c>
      <c r="L21" t="e">
        <v>#N/A</v>
      </c>
      <c r="M21" t="e">
        <v>#N/A</v>
      </c>
      <c r="N21" t="e">
        <v>#N/A</v>
      </c>
    </row>
    <row r="22" spans="9:14" x14ac:dyDescent="0.25">
      <c r="I22">
        <v>127.36527409034512</v>
      </c>
      <c r="J22">
        <v>2</v>
      </c>
      <c r="K22" t="e">
        <v>#N/A</v>
      </c>
      <c r="L22" t="e">
        <v>#N/A</v>
      </c>
      <c r="M22" t="e">
        <v>#N/A</v>
      </c>
      <c r="N22" t="e">
        <v>#N/A</v>
      </c>
    </row>
    <row r="23" spans="9:14" x14ac:dyDescent="0.25">
      <c r="I23">
        <v>15.451473512312775</v>
      </c>
      <c r="J23">
        <v>4.8526487687224527E-2</v>
      </c>
      <c r="K23" t="e">
        <v>#N/A</v>
      </c>
      <c r="L23" t="e">
        <v>#N/A</v>
      </c>
      <c r="M23" t="e">
        <v>#N/A</v>
      </c>
      <c r="N23" t="e">
        <v>#N/A</v>
      </c>
    </row>
    <row r="25" spans="9:14" x14ac:dyDescent="0.25">
      <c r="I25" t="s">
        <v>9</v>
      </c>
    </row>
    <row r="26" spans="9:14" x14ac:dyDescent="0.25">
      <c r="I26" t="s">
        <v>35</v>
      </c>
      <c r="J26">
        <f>$I$21</f>
        <v>0.99686925885888877</v>
      </c>
    </row>
    <row r="27" spans="9:14" x14ac:dyDescent="0.25">
      <c r="I27" t="s">
        <v>13</v>
      </c>
      <c r="J27">
        <f>$J$21</f>
        <v>0.15576663263874027</v>
      </c>
    </row>
    <row r="28" spans="9:14" x14ac:dyDescent="0.25">
      <c r="I28" t="s">
        <v>36</v>
      </c>
      <c r="J28">
        <f>5</f>
        <v>5</v>
      </c>
    </row>
    <row r="29" spans="9:14" x14ac:dyDescent="0.25">
      <c r="I29" t="s">
        <v>14</v>
      </c>
      <c r="J29">
        <f>8</f>
        <v>8</v>
      </c>
    </row>
    <row r="30" spans="9:14" x14ac:dyDescent="0.25">
      <c r="I30" t="s">
        <v>37</v>
      </c>
      <c r="J30">
        <f>1 - (1 - $I$21)*($J$29 - 1)/($J$29 - $J$28 - 1)</f>
        <v>0.98904240600611071</v>
      </c>
    </row>
    <row r="32" spans="9:14" x14ac:dyDescent="0.25">
      <c r="I32" t="s">
        <v>38</v>
      </c>
    </row>
    <row r="33" spans="9:16" x14ac:dyDescent="0.25">
      <c r="J33" t="s">
        <v>16</v>
      </c>
      <c r="K33" t="s">
        <v>17</v>
      </c>
      <c r="L33" t="s">
        <v>18</v>
      </c>
      <c r="M33" t="s">
        <v>19</v>
      </c>
      <c r="N33" t="s">
        <v>20</v>
      </c>
    </row>
    <row r="34" spans="9:16" x14ac:dyDescent="0.25">
      <c r="I34" t="s">
        <v>21</v>
      </c>
      <c r="J34">
        <f>$J$28</f>
        <v>5</v>
      </c>
      <c r="K34">
        <f>$I$23</f>
        <v>15.451473512312775</v>
      </c>
      <c r="L34">
        <f>$I$23 / $J$34</f>
        <v>3.0902947024625549</v>
      </c>
      <c r="M34">
        <f>$I$22</f>
        <v>127.36527409034512</v>
      </c>
      <c r="N34">
        <f>FDIST($I$22, $J$34, $J$22)</f>
        <v>7.8084845582622126E-3</v>
      </c>
    </row>
    <row r="35" spans="9:16" x14ac:dyDescent="0.25">
      <c r="I35" t="s">
        <v>22</v>
      </c>
      <c r="J35">
        <f>$J$22</f>
        <v>2</v>
      </c>
      <c r="K35">
        <f>$J$23</f>
        <v>4.8526487687224527E-2</v>
      </c>
      <c r="L35">
        <f>$J$23 / $J$22</f>
        <v>2.4263243843612264E-2</v>
      </c>
    </row>
    <row r="36" spans="9:16" x14ac:dyDescent="0.25">
      <c r="I36" t="s">
        <v>23</v>
      </c>
      <c r="J36">
        <f>$J$34 + $J$22</f>
        <v>7</v>
      </c>
      <c r="K36">
        <f>$I$23 + $J$23</f>
        <v>15.5</v>
      </c>
    </row>
    <row r="38" spans="9:16" x14ac:dyDescent="0.25">
      <c r="I38" t="s">
        <v>39</v>
      </c>
      <c r="J38">
        <v>0.95</v>
      </c>
    </row>
    <row r="40" spans="9:16" x14ac:dyDescent="0.25">
      <c r="J40" t="s">
        <v>24</v>
      </c>
      <c r="K40" t="s">
        <v>13</v>
      </c>
      <c r="L40" t="s">
        <v>40</v>
      </c>
      <c r="M40" t="s">
        <v>26</v>
      </c>
      <c r="N40" t="e">
        <f ca="1">_xlfn.CONCAT("Lower ", INT($J$38 * 100), "%")</f>
        <v>#NAME?</v>
      </c>
      <c r="O40" t="e">
        <f ca="1">_xlfn.CONCAT("Upper ", INT($J$38 * 100), "%")</f>
        <v>#NAME?</v>
      </c>
    </row>
    <row r="41" spans="9:16" x14ac:dyDescent="0.25">
      <c r="I41" t="str">
        <f>"Intercept"</f>
        <v>Intercept</v>
      </c>
      <c r="J41">
        <f t="array" ref="J41:J46">INDEX($I$19:$N$19, 1, 47 - ROW())</f>
        <v>2.7500000000000004</v>
      </c>
      <c r="K41">
        <f t="array" ref="K41:K46">INDEX($I$20:$N$20, 1, 47 - ROW())</f>
        <v>5.5071821110723514E-2</v>
      </c>
      <c r="L41">
        <f t="array" ref="L41:L46">$J$41:$J$46 / $K$41:$K$46</f>
        <v>49.934793230662279</v>
      </c>
      <c r="M41">
        <f t="array" ref="M41:M46">TDIST(ABS($L$41:$L$46), $J$22, 2 )</f>
        <v>4.0080425786910199E-4</v>
      </c>
      <c r="N41">
        <f t="array" ref="N41:N46">$J$41:$J$46 - $K$41:$K$46 * TINV(1 - $J$38, $J$22)</f>
        <v>2.5130450785656717</v>
      </c>
      <c r="O41">
        <f t="array" ref="O41:O46">$J$41:$J$46 + $K$41:$K$46 * TINV(1 - $J$38, $J$22)</f>
        <v>2.9869549214343292</v>
      </c>
    </row>
    <row r="42" spans="9:16" x14ac:dyDescent="0.25">
      <c r="I42" t="str">
        <f>"X1"</f>
        <v>X1</v>
      </c>
      <c r="J42">
        <v>-6.6905112550803016</v>
      </c>
      <c r="K42">
        <v>2.0460085338632501</v>
      </c>
      <c r="L42">
        <v>-3.270030962406278</v>
      </c>
      <c r="M42">
        <v>8.2157906102350187E-2</v>
      </c>
      <c r="N42">
        <v>-15.49377545839771</v>
      </c>
      <c r="O42">
        <v>2.1127529482371061</v>
      </c>
    </row>
    <row r="43" spans="9:16" x14ac:dyDescent="0.25">
      <c r="I43" t="str">
        <f>"X2"</f>
        <v>X2</v>
      </c>
      <c r="J43">
        <v>-9.5469563515988357E-2</v>
      </c>
      <c r="K43">
        <v>0.51786117085563177</v>
      </c>
      <c r="L43">
        <v>-0.18435358526349749</v>
      </c>
      <c r="M43">
        <v>0.87073600252039451</v>
      </c>
      <c r="N43">
        <v>-2.3236463439292252</v>
      </c>
      <c r="O43">
        <v>2.1327072168972481</v>
      </c>
    </row>
    <row r="44" spans="9:16" x14ac:dyDescent="0.25">
      <c r="I44" t="str">
        <f>"X3"</f>
        <v>X3</v>
      </c>
      <c r="J44">
        <v>18.877809443980038</v>
      </c>
      <c r="K44">
        <v>5.7182114747068704</v>
      </c>
      <c r="L44">
        <v>3.3013485995545069</v>
      </c>
      <c r="M44">
        <v>8.078944208324923E-2</v>
      </c>
      <c r="N44">
        <v>-5.7256687669521753</v>
      </c>
      <c r="O44">
        <v>43.481287654912251</v>
      </c>
    </row>
    <row r="45" spans="9:16" x14ac:dyDescent="0.25">
      <c r="I45" t="str">
        <f>"X4"</f>
        <v>X4</v>
      </c>
      <c r="J45">
        <v>0.21141923299131707</v>
      </c>
      <c r="K45">
        <v>1.0102230955225047</v>
      </c>
      <c r="L45">
        <v>0.20927974615544442</v>
      </c>
      <c r="M45">
        <v>0.85361107766697897</v>
      </c>
      <c r="N45">
        <v>-4.1352199266145391</v>
      </c>
      <c r="O45">
        <v>4.5580583925971734</v>
      </c>
    </row>
    <row r="46" spans="9:16" x14ac:dyDescent="0.25">
      <c r="I46" t="str">
        <f>"X5"</f>
        <v>X5</v>
      </c>
      <c r="J46">
        <v>-14.161613985519519</v>
      </c>
      <c r="K46">
        <v>3.6908286068362428</v>
      </c>
      <c r="L46">
        <v>-3.8369741578595744</v>
      </c>
      <c r="M46">
        <v>6.1703813846489819E-2</v>
      </c>
      <c r="N46">
        <v>-30.041967765760884</v>
      </c>
      <c r="O46">
        <v>1.718739794721845</v>
      </c>
    </row>
    <row r="48" spans="9:16" x14ac:dyDescent="0.25">
      <c r="I48" t="str">
        <f>"X1"</f>
        <v>X1</v>
      </c>
      <c r="J48" t="str">
        <f>"X2"</f>
        <v>X2</v>
      </c>
      <c r="K48" t="str">
        <f>"X3"</f>
        <v>X3</v>
      </c>
      <c r="L48" t="str">
        <f>"X4"</f>
        <v>X4</v>
      </c>
      <c r="M48" t="str">
        <f>"X5"</f>
        <v>X5</v>
      </c>
      <c r="N48" t="s">
        <v>41</v>
      </c>
      <c r="O48" t="str">
        <f>"Y"</f>
        <v>Y</v>
      </c>
      <c r="P48" t="s">
        <v>22</v>
      </c>
    </row>
    <row r="49" spans="9:16" x14ac:dyDescent="0.25">
      <c r="I49">
        <f t="array" ref="I49:M56">$I$4:$M$11</f>
        <v>1.1302198245898969</v>
      </c>
      <c r="J49">
        <v>0.61021492187527637</v>
      </c>
      <c r="K49">
        <v>1.1578925044194752</v>
      </c>
      <c r="L49">
        <v>0.81295550328833943</v>
      </c>
      <c r="M49">
        <v>1.1433953564609534</v>
      </c>
      <c r="N49">
        <f t="array" ref="N49:N56">MMULT($I$49:$M$56, $J$42:$J$46) + $J$41</f>
        <v>0.96801940359348082</v>
      </c>
      <c r="O49">
        <f t="array" ref="O49:O56">$N$4:$N$11</f>
        <v>1</v>
      </c>
      <c r="P49">
        <f t="array" ref="P49:P56">$O$49:$O$56 - $N$49:$N$56</f>
        <v>3.1980596406519179E-2</v>
      </c>
    </row>
    <row r="50" spans="9:16" x14ac:dyDescent="0.25">
      <c r="I50">
        <v>1.1302198245898969</v>
      </c>
      <c r="J50">
        <v>0.98004214725423178</v>
      </c>
      <c r="K50">
        <v>1.1578925044194752</v>
      </c>
      <c r="L50">
        <v>1.1910743420271019</v>
      </c>
      <c r="M50">
        <v>1.1433953564609534</v>
      </c>
      <c r="N50">
        <v>1.0126537546759402</v>
      </c>
      <c r="O50">
        <v>1</v>
      </c>
      <c r="P50">
        <v>-1.265375467594021E-2</v>
      </c>
    </row>
    <row r="51" spans="9:16" x14ac:dyDescent="0.25">
      <c r="I51">
        <v>1.1302198245898969</v>
      </c>
      <c r="J51">
        <v>1.7196965980121426</v>
      </c>
      <c r="K51">
        <v>1.1578925044194752</v>
      </c>
      <c r="L51">
        <v>1.3801337613964832</v>
      </c>
      <c r="M51">
        <v>1.1433953564609534</v>
      </c>
      <c r="N51">
        <v>0.98201006454228201</v>
      </c>
      <c r="O51">
        <v>1</v>
      </c>
      <c r="P51">
        <v>1.7989935457717987E-2</v>
      </c>
    </row>
    <row r="52" spans="9:16" x14ac:dyDescent="0.25">
      <c r="I52">
        <v>-0.39857993814039838</v>
      </c>
      <c r="J52">
        <v>-0.27737041903421655</v>
      </c>
      <c r="K52">
        <v>-0.15405436754078855</v>
      </c>
      <c r="L52">
        <v>-5.671782581081438E-2</v>
      </c>
      <c r="M52">
        <v>-4.5015565214998166E-2</v>
      </c>
      <c r="N52">
        <v>3.1604768192520463</v>
      </c>
      <c r="O52">
        <v>3</v>
      </c>
      <c r="P52">
        <v>-0.16047681925204627</v>
      </c>
    </row>
    <row r="53" spans="9:16" x14ac:dyDescent="0.25">
      <c r="I53">
        <v>-0.61697990424472626</v>
      </c>
      <c r="J53">
        <v>-0.5732321993373809</v>
      </c>
      <c r="K53">
        <v>-0.59136999152754322</v>
      </c>
      <c r="L53">
        <v>-0.54827231617120564</v>
      </c>
      <c r="M53">
        <v>-0.58520234779497615</v>
      </c>
      <c r="N53">
        <v>3.9403616507636099</v>
      </c>
      <c r="O53">
        <v>4</v>
      </c>
      <c r="P53">
        <v>5.9638349236390109E-2</v>
      </c>
    </row>
    <row r="54" spans="9:16" x14ac:dyDescent="0.25">
      <c r="I54">
        <v>-0.79169987712818857</v>
      </c>
      <c r="J54">
        <v>-0.72116308948896302</v>
      </c>
      <c r="K54">
        <v>-0.71063788897847624</v>
      </c>
      <c r="L54">
        <v>-0.62389608391895823</v>
      </c>
      <c r="M54">
        <v>-0.65722725213897315</v>
      </c>
      <c r="N54">
        <v>3.8759344261686892</v>
      </c>
      <c r="O54">
        <v>4</v>
      </c>
      <c r="P54">
        <v>0.12406557383131078</v>
      </c>
    </row>
    <row r="55" spans="9:16" x14ac:dyDescent="0.25">
      <c r="I55">
        <v>-1.4032197822203067</v>
      </c>
      <c r="J55">
        <v>-1.2389212050195006</v>
      </c>
      <c r="K55">
        <v>-1.1877094787822084</v>
      </c>
      <c r="L55">
        <v>-1.0776386904054733</v>
      </c>
      <c r="M55">
        <v>-1.0173517738589586</v>
      </c>
      <c r="N55">
        <v>4.014693361217649</v>
      </c>
      <c r="O55">
        <v>4</v>
      </c>
      <c r="P55">
        <v>-1.469336121764897E-2</v>
      </c>
    </row>
    <row r="56" spans="9:16" x14ac:dyDescent="0.25">
      <c r="I56">
        <v>-0.1801799720360705</v>
      </c>
      <c r="J56">
        <v>-0.49926675426158978</v>
      </c>
      <c r="K56">
        <v>-0.82990578642940938</v>
      </c>
      <c r="L56">
        <v>-1.0776386904054733</v>
      </c>
      <c r="M56">
        <v>-1.1253891303749541</v>
      </c>
      <c r="N56">
        <v>4.0458505197863044</v>
      </c>
      <c r="O56">
        <v>4</v>
      </c>
      <c r="P56">
        <v>-4.5850519786304389E-2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Jonalyn Abellanosa</cp:lastModifiedBy>
  <cp:revision>5</cp:revision>
  <dcterms:created xsi:type="dcterms:W3CDTF">2021-04-19T06:43:29Z</dcterms:created>
  <dcterms:modified xsi:type="dcterms:W3CDTF">2021-04-24T04:18:56Z</dcterms:modified>
  <dc:language>en-US</dc:language>
</cp:coreProperties>
</file>