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O\Documents\Veda\01-Game Dev\Proyectos\ludum-dare-38\LD38\Docs\"/>
    </mc:Choice>
  </mc:AlternateContent>
  <bookViews>
    <workbookView xWindow="0" yWindow="0" windowWidth="21570" windowHeight="7965" activeTab="1"/>
  </bookViews>
  <sheets>
    <sheet name="Overview" sheetId="3" r:id="rId1"/>
    <sheet name="Spell DMG progression" sheetId="1" r:id="rId2"/>
    <sheet name="Spell list" sheetId="4" r:id="rId3"/>
    <sheet name="Wand list" sheetId="5" r:id="rId4"/>
    <sheet name="Enemies Stats" sheetId="6" r:id="rId5"/>
    <sheet name="Character Stats" sheetId="7" r:id="rId6"/>
    <sheet name="Static Data" sheetId="2" r:id="rId7"/>
  </sheets>
  <calcPr calcId="171027" calcMode="manual"/>
  <fileRecoveryPr autoRecover="0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0" i="1"/>
  <c r="F3" i="1"/>
  <c r="C6" i="1" l="1"/>
  <c r="C4" i="1"/>
  <c r="C3" i="1"/>
  <c r="C5" i="1"/>
  <c r="C10" i="1" l="1"/>
  <c r="D15" i="1"/>
  <c r="E15" i="1" s="1"/>
  <c r="D16" i="1"/>
  <c r="E16" i="1" s="1"/>
  <c r="D24" i="1"/>
  <c r="E24" i="1" s="1"/>
  <c r="D32" i="1"/>
  <c r="E32" i="1" s="1"/>
  <c r="D10" i="1"/>
  <c r="D36" i="1"/>
  <c r="E36" i="1" s="1"/>
  <c r="D29" i="1"/>
  <c r="E29" i="1" s="1"/>
  <c r="D38" i="1"/>
  <c r="E38" i="1" s="1"/>
  <c r="D17" i="1"/>
  <c r="E17" i="1" s="1"/>
  <c r="D25" i="1"/>
  <c r="E25" i="1" s="1"/>
  <c r="D33" i="1"/>
  <c r="E33" i="1" s="1"/>
  <c r="D19" i="1"/>
  <c r="E19" i="1" s="1"/>
  <c r="D35" i="1"/>
  <c r="E35" i="1" s="1"/>
  <c r="D20" i="1"/>
  <c r="E20" i="1" s="1"/>
  <c r="D13" i="1"/>
  <c r="E13" i="1" s="1"/>
  <c r="D37" i="1"/>
  <c r="E37" i="1" s="1"/>
  <c r="D14" i="1"/>
  <c r="E14" i="1" s="1"/>
  <c r="D23" i="1"/>
  <c r="E23" i="1" s="1"/>
  <c r="D39" i="1"/>
  <c r="E39" i="1" s="1"/>
  <c r="F39" i="1" s="1"/>
  <c r="D18" i="1"/>
  <c r="E18" i="1" s="1"/>
  <c r="D26" i="1"/>
  <c r="E26" i="1" s="1"/>
  <c r="D34" i="1"/>
  <c r="E34" i="1" s="1"/>
  <c r="D11" i="1"/>
  <c r="E11" i="1" s="1"/>
  <c r="D27" i="1"/>
  <c r="E27" i="1" s="1"/>
  <c r="D12" i="1"/>
  <c r="E12" i="1" s="1"/>
  <c r="D28" i="1"/>
  <c r="E28" i="1" s="1"/>
  <c r="D21" i="1"/>
  <c r="E21" i="1" s="1"/>
  <c r="D22" i="1"/>
  <c r="E22" i="1" s="1"/>
  <c r="D30" i="1"/>
  <c r="E30" i="1" s="1"/>
  <c r="D31" i="1"/>
  <c r="E31" i="1" s="1"/>
  <c r="C12" i="1" l="1"/>
  <c r="F11" i="1"/>
  <c r="C14" i="1"/>
  <c r="F13" i="1"/>
  <c r="C30" i="1"/>
  <c r="F29" i="1"/>
  <c r="C32" i="1"/>
  <c r="F31" i="1"/>
  <c r="C35" i="1"/>
  <c r="F34" i="1"/>
  <c r="C21" i="1"/>
  <c r="F20" i="1"/>
  <c r="C37" i="1"/>
  <c r="F36" i="1"/>
  <c r="C31" i="1"/>
  <c r="F30" i="1"/>
  <c r="C23" i="1"/>
  <c r="F22" i="1"/>
  <c r="C19" i="1"/>
  <c r="F18" i="1"/>
  <c r="C20" i="1"/>
  <c r="F19" i="1"/>
  <c r="C33" i="1"/>
  <c r="F32" i="1"/>
  <c r="C22" i="1"/>
  <c r="F21" i="1"/>
  <c r="C34" i="1"/>
  <c r="F33" i="1"/>
  <c r="C25" i="1"/>
  <c r="F24" i="1"/>
  <c r="C27" i="1"/>
  <c r="F26" i="1"/>
  <c r="C29" i="1"/>
  <c r="F28" i="1"/>
  <c r="C24" i="1"/>
  <c r="F23" i="1"/>
  <c r="C26" i="1"/>
  <c r="F25" i="1"/>
  <c r="C17" i="1"/>
  <c r="F16" i="1"/>
  <c r="C36" i="1"/>
  <c r="F35" i="1"/>
  <c r="C13" i="1"/>
  <c r="F12" i="1"/>
  <c r="C15" i="1"/>
  <c r="F14" i="1"/>
  <c r="C18" i="1"/>
  <c r="F17" i="1"/>
  <c r="C16" i="1"/>
  <c r="F15" i="1"/>
  <c r="C28" i="1"/>
  <c r="F27" i="1"/>
  <c r="C38" i="1"/>
  <c r="F37" i="1"/>
  <c r="C39" i="1"/>
  <c r="F38" i="1"/>
  <c r="E10" i="1"/>
  <c r="C11" i="1" l="1"/>
  <c r="F10" i="1"/>
</calcChain>
</file>

<file path=xl/sharedStrings.xml><?xml version="1.0" encoding="utf-8"?>
<sst xmlns="http://schemas.openxmlformats.org/spreadsheetml/2006/main" count="125" uniqueCount="100">
  <si>
    <t>Stage Prgression</t>
  </si>
  <si>
    <t>Combo Progression</t>
  </si>
  <si>
    <t>SpellName</t>
  </si>
  <si>
    <t>Spell Level</t>
  </si>
  <si>
    <t>Spell DMG</t>
  </si>
  <si>
    <t>Wand DMG</t>
  </si>
  <si>
    <t>Combo mod</t>
  </si>
  <si>
    <t>Wand mod</t>
  </si>
  <si>
    <t>Crit mod</t>
  </si>
  <si>
    <t>Base DMG</t>
  </si>
  <si>
    <t>Total DMG</t>
  </si>
  <si>
    <t>Damage Increase</t>
  </si>
  <si>
    <t>Crit DMG</t>
  </si>
  <si>
    <t>Spell Damages</t>
  </si>
  <si>
    <t>Spells Name</t>
  </si>
  <si>
    <t>Fire</t>
  </si>
  <si>
    <t>Fira</t>
  </si>
  <si>
    <t>Firaga</t>
  </si>
  <si>
    <t>Firagaga</t>
  </si>
  <si>
    <t>Wand Types</t>
  </si>
  <si>
    <t>Wand Damages</t>
  </si>
  <si>
    <t>Wand 1</t>
  </si>
  <si>
    <t>Wand 2</t>
  </si>
  <si>
    <t>Wand 3</t>
  </si>
  <si>
    <t>Wand 4</t>
  </si>
  <si>
    <t>DMG Increase</t>
  </si>
  <si>
    <t xml:space="preserve">Ice </t>
  </si>
  <si>
    <t>Ice 2</t>
  </si>
  <si>
    <t>Wizard HP</t>
  </si>
  <si>
    <t>HP Increase</t>
  </si>
  <si>
    <t>Spell Lenght</t>
  </si>
  <si>
    <t>Spell Cost</t>
  </si>
  <si>
    <t>Spell Difficulty</t>
  </si>
  <si>
    <t>Cost Increase</t>
  </si>
  <si>
    <t>Wand Cost</t>
  </si>
  <si>
    <t>Wand Rarity</t>
  </si>
  <si>
    <t>Spell Rarity</t>
  </si>
  <si>
    <t>Spell ID</t>
  </si>
  <si>
    <t>Wand ID</t>
  </si>
  <si>
    <t>Wizard Power</t>
  </si>
  <si>
    <t>Power increase</t>
  </si>
  <si>
    <t>Spell Base Cost</t>
  </si>
  <si>
    <t>Common</t>
  </si>
  <si>
    <t>Uncommon</t>
  </si>
  <si>
    <t>Rare</t>
  </si>
  <si>
    <t>Legendary</t>
  </si>
  <si>
    <t>Cold</t>
  </si>
  <si>
    <t>Fire_1</t>
  </si>
  <si>
    <t>Fire_2</t>
  </si>
  <si>
    <t>Fire_3</t>
  </si>
  <si>
    <t>Fire_4</t>
  </si>
  <si>
    <t>Cold_1</t>
  </si>
  <si>
    <t>Cold_2</t>
  </si>
  <si>
    <t>Wand_001</t>
  </si>
  <si>
    <t>Wand_002</t>
  </si>
  <si>
    <t>Wand_003</t>
  </si>
  <si>
    <t>Wand_004</t>
  </si>
  <si>
    <t>Neutral Def/Attack</t>
  </si>
  <si>
    <t>Fire Def/Attack</t>
  </si>
  <si>
    <t>Cold Def/Attack</t>
  </si>
  <si>
    <t>Lighting Def/Attack</t>
  </si>
  <si>
    <t>Holy Def/Attack</t>
  </si>
  <si>
    <t>Dark Def/Attack</t>
  </si>
  <si>
    <t>Arcane Def/Attack</t>
  </si>
  <si>
    <t>Base DMG increase</t>
  </si>
  <si>
    <t>Spell Type</t>
  </si>
  <si>
    <t>Target</t>
  </si>
  <si>
    <t>Buff Type</t>
  </si>
  <si>
    <t>Element Damage</t>
  </si>
  <si>
    <t>Buff Element</t>
  </si>
  <si>
    <t>Buff Power</t>
  </si>
  <si>
    <t>Buff Power Increase</t>
  </si>
  <si>
    <t>Defense Power</t>
  </si>
  <si>
    <t>Defense Increase</t>
  </si>
  <si>
    <t>Defense Time</t>
  </si>
  <si>
    <t>Defense Element</t>
  </si>
  <si>
    <t>Element Types</t>
  </si>
  <si>
    <t>Neutral</t>
  </si>
  <si>
    <t>Lightning</t>
  </si>
  <si>
    <t>Holy</t>
  </si>
  <si>
    <t>Dark</t>
  </si>
  <si>
    <t>Arcane</t>
  </si>
  <si>
    <t>Spell Types</t>
  </si>
  <si>
    <t>Attack</t>
  </si>
  <si>
    <t>Spell Targets</t>
  </si>
  <si>
    <t>Self</t>
  </si>
  <si>
    <t>Enemies</t>
  </si>
  <si>
    <t>Defense</t>
  </si>
  <si>
    <t>None</t>
  </si>
  <si>
    <t>Spell Effects</t>
  </si>
  <si>
    <t>Burn</t>
  </si>
  <si>
    <t>Freeze</t>
  </si>
  <si>
    <t>Shield</t>
  </si>
  <si>
    <t>Electrify</t>
  </si>
  <si>
    <t>DOT</t>
  </si>
  <si>
    <t>Buff</t>
  </si>
  <si>
    <t>Poison</t>
  </si>
  <si>
    <t>Spell Effect</t>
  </si>
  <si>
    <t>Rarity</t>
  </si>
  <si>
    <t>Wand Cost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</si>
</sst>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164" fontId="0" fillId="0" borderId="0" xfId="0" applyNumberFormat="1"/>
    <xf numFmtId="0" fontId="2" fillId="3" borderId="1" xfId="2" applyNumberFormat="1"/>
    <xf numFmtId="10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2" borderId="1" xfId="1"/>
    <xf numFmtId="0" fontId="1" fillId="2" borderId="3" xfId="1" applyBorder="1"/>
    <xf numFmtId="0" fontId="1" fillId="2" borderId="5" xfId="1" applyBorder="1"/>
    <xf numFmtId="9" fontId="0" fillId="0" borderId="5" xfId="0" applyNumberFormat="1" applyBorder="1"/>
    <xf numFmtId="9" fontId="0" fillId="0" borderId="0" xfId="0" applyNumberFormat="1"/>
    <xf numFmtId="10" fontId="1" fillId="2" borderId="5" xfId="1" applyNumberFormat="1" applyBorder="1"/>
    <xf numFmtId="0" fontId="0" fillId="0" borderId="0" xfId="0" applyAlignment="1">
      <alignment horizontal="center" vertical="center" wrapText="1"/>
    </xf>
    <xf numFmtId="0" fontId="0" fillId="0" borderId="4" xfId="0" applyFill="1" applyBorder="1"/>
    <xf numFmtId="9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3" fillId="0" borderId="0" xfId="0" applyFont="1"/>
    <xf numFmtId="0" fontId="0" fillId="0" borderId="0" xfId="0" applyFont="1"/>
    <xf numFmtId="165" fontId="0" fillId="0" borderId="0" xfId="0" applyNumberFormat="1"/>
    <xf numFmtId="9" fontId="0" fillId="0" borderId="3" xfId="0" applyNumberFormat="1" applyBorder="1"/>
    <xf numFmtId="9" fontId="0" fillId="0" borderId="0" xfId="0" applyNumberFormat="1" applyFont="1"/>
    <xf numFmtId="2" fontId="0" fillId="0" borderId="0" xfId="0" applyNumberFormat="1" applyBorder="1"/>
  </cellXfs>
  <cellStyles count="3">
    <cellStyle name="Calculation" xfId="2" builtinId="22"/>
    <cellStyle name="Input" xfId="1" builtinId="20"/>
    <cellStyle name="Normal" xfId="0" builtinId="0"/>
  </cellStyles>
  <dxfs count="4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</dxf>
    <dxf>
      <numFmt numFmtId="13" formatCode="0%"/>
    </dxf>
    <dxf>
      <alignment horizontal="center" vertical="center" textRotation="0" wrapText="1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numFmt numFmtId="0" formatCode="General"/>
    </dxf>
    <dxf>
      <numFmt numFmtId="14" formatCode="0.00%"/>
    </dxf>
    <dxf>
      <numFmt numFmtId="14" formatCode="0.00%"/>
    </dxf>
    <dxf>
      <numFmt numFmtId="2" formatCode="0.00"/>
    </dxf>
    <dxf>
      <numFmt numFmtId="0" formatCode="General"/>
    </dxf>
    <dxf>
      <numFmt numFmtId="165" formatCode="0.000%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92609</xdr:colOff>
      <xdr:row>2</xdr:row>
      <xdr:rowOff>66675</xdr:rowOff>
    </xdr:from>
    <xdr:to>
      <xdr:col>24</xdr:col>
      <xdr:colOff>219071</xdr:colOff>
      <xdr:row>19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BF72BC-949F-4E30-A29E-9B0A6E7E5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09" y="447675"/>
          <a:ext cx="14756862" cy="33623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pellSimulation" displayName="SpellSimulation" ref="A9:J39" insertRowShift="1" totalsRowShown="0">
  <autoFilter ref="A9:J39"/>
  <tableColumns count="10">
    <tableColumn id="1" name="SpellName" dataDxfId="40">
      <calculatedColumnFormula>$B$2</calculatedColumnFormula>
    </tableColumn>
    <tableColumn id="2" name="Spell Level"/>
    <tableColumn id="3" name="Base DMG" dataDxfId="39">
      <calculatedColumnFormula>IF(SpellSimulation[[#This Row],[Spell Level]]=1,$C$3,E9)</calculatedColumnFormula>
    </tableColumn>
    <tableColumn id="10" name="Damage Increase" dataDxfId="38">
      <calculatedColumnFormula>$C$4</calculatedColumnFormula>
    </tableColumn>
    <tableColumn id="4" name="Spell DMG" dataDxfId="37" dataCellStyle="Calculation">
      <calculatedColumnFormula>ROUND($C$3*(1+SpellSimulation[[#This Row],[Damage Increase]])^(SpellSimulation[[#This Row],[Spell Level]]-1),0)</calculatedColumnFormula>
    </tableColumn>
    <tableColumn id="5" name="Crit mod" dataDxfId="36">
      <calculatedColumnFormula>ROUNDUP((SpellSimulation[[#This Row],[Spell DMG]]*$I$3),0)</calculatedColumnFormula>
    </tableColumn>
    <tableColumn id="6" name="Wand mod" dataDxfId="35"/>
    <tableColumn id="7" name="Combo mod" dataDxfId="34"/>
    <tableColumn id="8" name="Total DMG" dataDxfId="33" dataCellStyle="Calculation"/>
    <tableColumn id="9" name="Spell Cost" dataDxfId="3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6" name="SpellList" displayName="SpellList" ref="A1:U7" totalsRowShown="0" headerRowDxfId="20">
  <autoFilter ref="A1:U7"/>
  <tableColumns count="21">
    <tableColumn id="1" name="Spells Name"/>
    <tableColumn id="2" name="Spell ID"/>
    <tableColumn id="11" name="Spell Type"/>
    <tableColumn id="13" name="Target"/>
    <tableColumn id="14" name="Defense Power"/>
    <tableColumn id="15" name="Defense Increase" dataDxfId="19"/>
    <tableColumn id="21" name="Defense Time" dataDxfId="18"/>
    <tableColumn id="22" name="Defense Element" dataDxfId="17"/>
    <tableColumn id="4" name="Spell Damages" dataDxfId="16"/>
    <tableColumn id="17" name="Element Damage" dataDxfId="15"/>
    <tableColumn id="5" name="DMG Increase" dataDxfId="14"/>
    <tableColumn id="16" name="Buff Type" dataDxfId="13"/>
    <tableColumn id="18" name="Buff Element" dataDxfId="12"/>
    <tableColumn id="19" name="Buff Power" dataDxfId="11"/>
    <tableColumn id="20" name="Buff Power Increase" dataDxfId="10"/>
    <tableColumn id="3" name="Spell Effect" dataDxfId="9"/>
    <tableColumn id="6" name="Spell Lenght"/>
    <tableColumn id="7" name="Spell Difficulty"/>
    <tableColumn id="8" name="Spell Cost"/>
    <tableColumn id="9" name="Cost Increase" dataDxfId="8"/>
    <tableColumn id="10" name="Spell Rarity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9" name="WandTypes" displayName="WandTypes" ref="A1:F5" totalsRowShown="0" headerRowDxfId="7">
  <autoFilter ref="A1:F5"/>
  <tableColumns count="6">
    <tableColumn id="1" name="Wand Types"/>
    <tableColumn id="2" name="Wand ID" dataDxfId="6"/>
    <tableColumn id="3" name="Wand Damages" dataDxfId="5"/>
    <tableColumn id="4" name="Wand Cost"/>
    <tableColumn id="6" name="Wand Cost Increase"/>
    <tableColumn id="5" name="Wand Rarity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7" name="CharacterStats" displayName="CharacterStats" ref="A1:K2" totalsRowShown="0" headerRowDxfId="4">
  <autoFilter ref="A1:K2"/>
  <tableColumns count="11">
    <tableColumn id="1" name="Wizard HP"/>
    <tableColumn id="2" name="HP Increase"/>
    <tableColumn id="3" name="Wizard Power"/>
    <tableColumn id="4" name="Power increase"/>
    <tableColumn id="5" name="Neutral Def/Attack"/>
    <tableColumn id="6" name="Fire Def/Attack"/>
    <tableColumn id="7" name="Cold Def/Attack"/>
    <tableColumn id="8" name="Lighting Def/Attack"/>
    <tableColumn id="9" name="Holy Def/Attack"/>
    <tableColumn id="10" name="Dark Def/Attack"/>
    <tableColumn id="11" name="Arcane Def/Attack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2" name="ElementTypes" displayName="ElementTypes" ref="A1:A10" totalsRowShown="0" headerRowDxfId="3">
  <autoFilter ref="A1:A10"/>
  <tableColumns count="1">
    <tableColumn id="1" name="Element Types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3" name="SpellTypes" displayName="SpellTypes" ref="B1:B5" totalsRowShown="0" headerRowDxfId="2">
  <autoFilter ref="B1:B5"/>
  <tableColumns count="1">
    <tableColumn id="1" name="Spell Typ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SpellTargets" displayName="SpellTargets" ref="C1:C4" totalsRowShown="0" headerRowDxfId="1">
  <autoFilter ref="C1:C4"/>
  <tableColumns count="1">
    <tableColumn id="1" name="Spell Targets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5" name="SpellEffects" displayName="SpellEffects" ref="D1:D7" totalsRowShown="0" headerRowDxfId="0">
  <autoFilter ref="D1:D7"/>
  <tableColumns count="1">
    <tableColumn id="1" name="Spell Effect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abSelected="1" workbookViewId="0">
      <selection activeCell="E17" sqref="E17"/>
    </sheetView>
  </sheetViews>
  <sheetFormatPr defaultRowHeight="15" x14ac:dyDescent="0.25"/>
  <cols>
    <col min="1" max="1" width="12.85546875" customWidth="1"/>
    <col min="2" max="2" width="18.28515625" bestFit="1" customWidth="1"/>
    <col min="3" max="3" width="12.28515625" customWidth="1"/>
    <col min="4" max="4" width="18.42578125" bestFit="1" customWidth="1"/>
    <col min="5" max="5" width="12.42578125" bestFit="1" customWidth="1"/>
    <col min="6" max="6" width="10.7109375" customWidth="1"/>
    <col min="7" max="7" width="12.7109375" customWidth="1"/>
    <col min="8" max="8" width="14" bestFit="1" customWidth="1"/>
    <col min="9" max="9" width="12.7109375" bestFit="1" customWidth="1"/>
    <col min="10" max="10" width="12" bestFit="1" customWidth="1"/>
    <col min="11" max="11" width="18.42578125" bestFit="1" customWidth="1"/>
  </cols>
  <sheetData>
    <row r="2" spans="1:10" ht="15.75" thickBot="1" x14ac:dyDescent="0.3">
      <c r="B2" s="10" t="s">
        <v>15</v>
      </c>
      <c r="E2" s="10" t="s">
        <v>21</v>
      </c>
    </row>
    <row r="3" spans="1:10" ht="15.75" thickBot="1" x14ac:dyDescent="0.3">
      <c r="B3" s="8" t="s">
        <v>9</v>
      </c>
      <c r="C3" s="9">
        <f>VLOOKUP(B2,SpellList[],COLUMN(SpellList[Spell Damages]),FALSE)</f>
        <v>6</v>
      </c>
      <c r="E3" s="8" t="s">
        <v>5</v>
      </c>
      <c r="F3" s="13">
        <f>VLOOKUP(E2,WandTypes[],COLUMN(WandTypes[Wand Damages]),FALSE)</f>
        <v>0.03</v>
      </c>
      <c r="H3" s="8" t="s">
        <v>12</v>
      </c>
      <c r="I3" s="15">
        <v>1</v>
      </c>
    </row>
    <row r="4" spans="1:10" ht="15.75" thickBot="1" x14ac:dyDescent="0.3">
      <c r="B4" s="7" t="s">
        <v>64</v>
      </c>
      <c r="C4" s="23">
        <f>VLOOKUP($B$2,SpellList[],COLUMN(SpellList[DMG Increase]),FALSE)</f>
        <v>0.15</v>
      </c>
      <c r="H4" s="8" t="s">
        <v>0</v>
      </c>
      <c r="I4" s="12">
        <v>0</v>
      </c>
    </row>
    <row r="5" spans="1:10" ht="15.75" thickBot="1" x14ac:dyDescent="0.3">
      <c r="B5" s="17" t="s">
        <v>41</v>
      </c>
      <c r="C5" s="9">
        <f>VLOOKUP($B$2,SpellList[],COLUMN(SpellList[Spell Cost]),FALSE)</f>
        <v>15</v>
      </c>
      <c r="H5" s="7" t="s">
        <v>1</v>
      </c>
      <c r="I5" s="11">
        <v>20</v>
      </c>
    </row>
    <row r="6" spans="1:10" ht="15.75" thickBot="1" x14ac:dyDescent="0.3">
      <c r="B6" s="17" t="s">
        <v>33</v>
      </c>
      <c r="C6" s="13">
        <f>VLOOKUP($B$2,SpellList[],COLUMN(SpellList[Cost Increase]),FALSE)</f>
        <v>0.1</v>
      </c>
    </row>
    <row r="9" spans="1:10" x14ac:dyDescent="0.25">
      <c r="A9" t="s">
        <v>2</v>
      </c>
      <c r="B9" t="s">
        <v>3</v>
      </c>
      <c r="C9" t="s">
        <v>9</v>
      </c>
      <c r="D9" t="s">
        <v>11</v>
      </c>
      <c r="E9" t="s">
        <v>4</v>
      </c>
      <c r="F9" t="s">
        <v>8</v>
      </c>
      <c r="G9" t="s">
        <v>7</v>
      </c>
      <c r="H9" t="s">
        <v>6</v>
      </c>
      <c r="I9" t="s">
        <v>10</v>
      </c>
      <c r="J9" t="s">
        <v>31</v>
      </c>
    </row>
    <row r="10" spans="1:10" x14ac:dyDescent="0.25">
      <c r="A10" s="1" t="str">
        <f>$B$2</f>
        <v>Fire</v>
      </c>
      <c r="B10" s="1">
        <v>1</v>
      </c>
      <c r="C10" s="2">
        <f>IF(SpellSimulation[[#This Row],[Spell Level]]=1,$C$3,E9)</f>
        <v>6</v>
      </c>
      <c r="D10" s="22">
        <f>$C$4</f>
        <v>0.15</v>
      </c>
      <c r="E10" s="5">
        <f>ROUND($C$3*(1+SpellSimulation[[#This Row],[Damage Increase]])^(SpellSimulation[[#This Row],[Spell Level]]-1),0)</f>
        <v>6</v>
      </c>
      <c r="F10" s="25">
        <f>ROUNDUP((SpellSimulation[[#This Row],[Spell DMG]]*$I$3),0)</f>
        <v>6</v>
      </c>
      <c r="G10" s="6"/>
      <c r="H10" s="6"/>
      <c r="I10" s="5"/>
      <c r="J10" s="19"/>
    </row>
    <row r="11" spans="1:10" x14ac:dyDescent="0.25">
      <c r="A11" s="1" t="str">
        <f t="shared" ref="A11:A39" si="0">$B$2</f>
        <v>Fire</v>
      </c>
      <c r="B11">
        <v>2</v>
      </c>
      <c r="C11" s="2">
        <f>IF(SpellSimulation[[#This Row],[Spell Level]]=1,$C$3,E10)</f>
        <v>6</v>
      </c>
      <c r="D11" s="22">
        <f t="shared" ref="D11:D39" si="1">$C$4</f>
        <v>0.15</v>
      </c>
      <c r="E11" s="5">
        <f>ROUND($C$3*(1+SpellSimulation[[#This Row],[Damage Increase]])^(SpellSimulation[[#This Row],[Spell Level]]-1),0)</f>
        <v>7</v>
      </c>
      <c r="F11" s="25">
        <f>ROUNDUP((SpellSimulation[[#This Row],[Spell DMG]]*$I$3),0)</f>
        <v>7</v>
      </c>
      <c r="G11" s="6"/>
      <c r="H11" s="6"/>
      <c r="I11" s="5"/>
      <c r="J11" s="19"/>
    </row>
    <row r="12" spans="1:10" x14ac:dyDescent="0.25">
      <c r="A12" s="1" t="str">
        <f t="shared" si="0"/>
        <v>Fire</v>
      </c>
      <c r="B12" s="1">
        <v>3</v>
      </c>
      <c r="C12" s="2">
        <f>IF(SpellSimulation[[#This Row],[Spell Level]]=1,$C$3,E11)</f>
        <v>7</v>
      </c>
      <c r="D12" s="22">
        <f t="shared" si="1"/>
        <v>0.15</v>
      </c>
      <c r="E12" s="5">
        <f>ROUND($C$3*(1+SpellSimulation[[#This Row],[Damage Increase]])^(SpellSimulation[[#This Row],[Spell Level]]-1),0)</f>
        <v>8</v>
      </c>
      <c r="F12" s="25">
        <f>ROUNDUP((SpellSimulation[[#This Row],[Spell DMG]]*$I$3),0)</f>
        <v>8</v>
      </c>
      <c r="G12" s="6"/>
      <c r="H12" s="6"/>
      <c r="I12" s="5"/>
      <c r="J12" s="19"/>
    </row>
    <row r="13" spans="1:10" x14ac:dyDescent="0.25">
      <c r="A13" s="1" t="str">
        <f t="shared" si="0"/>
        <v>Fire</v>
      </c>
      <c r="B13" s="1">
        <v>4</v>
      </c>
      <c r="C13" s="2">
        <f>IF(SpellSimulation[[#This Row],[Spell Level]]=1,$C$3,E12)</f>
        <v>8</v>
      </c>
      <c r="D13" s="22">
        <f t="shared" si="1"/>
        <v>0.15</v>
      </c>
      <c r="E13" s="5">
        <f>ROUND($C$3*(1+SpellSimulation[[#This Row],[Damage Increase]])^(SpellSimulation[[#This Row],[Spell Level]]-1),0)</f>
        <v>9</v>
      </c>
      <c r="F13" s="25">
        <f>ROUNDUP((SpellSimulation[[#This Row],[Spell DMG]]*$I$3),0)</f>
        <v>9</v>
      </c>
      <c r="G13" s="6"/>
      <c r="H13" s="6"/>
      <c r="I13" s="5"/>
      <c r="J13" s="19"/>
    </row>
    <row r="14" spans="1:10" x14ac:dyDescent="0.25">
      <c r="A14" s="1" t="str">
        <f t="shared" si="0"/>
        <v>Fire</v>
      </c>
      <c r="B14">
        <v>5</v>
      </c>
      <c r="C14" s="2">
        <f>IF(SpellSimulation[[#This Row],[Spell Level]]=1,$C$3,E13)</f>
        <v>9</v>
      </c>
      <c r="D14" s="22">
        <f t="shared" si="1"/>
        <v>0.15</v>
      </c>
      <c r="E14" s="5">
        <f>ROUND($C$3*(1+SpellSimulation[[#This Row],[Damage Increase]])^(SpellSimulation[[#This Row],[Spell Level]]-1),0)</f>
        <v>10</v>
      </c>
      <c r="F14" s="25">
        <f>ROUNDUP((SpellSimulation[[#This Row],[Spell DMG]]*$I$3),0)</f>
        <v>10</v>
      </c>
      <c r="G14" s="6"/>
      <c r="H14" s="6"/>
      <c r="I14" s="5"/>
      <c r="J14" s="19"/>
    </row>
    <row r="15" spans="1:10" x14ac:dyDescent="0.25">
      <c r="A15" s="1" t="str">
        <f t="shared" si="0"/>
        <v>Fire</v>
      </c>
      <c r="B15" s="1">
        <v>6</v>
      </c>
      <c r="C15" s="2">
        <f>IF(SpellSimulation[[#This Row],[Spell Level]]=1,$C$3,E14)</f>
        <v>10</v>
      </c>
      <c r="D15" s="22">
        <f t="shared" si="1"/>
        <v>0.15</v>
      </c>
      <c r="E15" s="5">
        <f>ROUND($C$3*(1+SpellSimulation[[#This Row],[Damage Increase]])^(SpellSimulation[[#This Row],[Spell Level]]-1),0)</f>
        <v>12</v>
      </c>
      <c r="F15" s="25">
        <f>ROUNDUP((SpellSimulation[[#This Row],[Spell DMG]]*$I$3),0)</f>
        <v>12</v>
      </c>
      <c r="G15" s="6"/>
      <c r="H15" s="6"/>
      <c r="I15" s="5"/>
      <c r="J15" s="19"/>
    </row>
    <row r="16" spans="1:10" x14ac:dyDescent="0.25">
      <c r="A16" s="1" t="str">
        <f t="shared" si="0"/>
        <v>Fire</v>
      </c>
      <c r="B16" s="1">
        <v>7</v>
      </c>
      <c r="C16" s="2">
        <f>IF(SpellSimulation[[#This Row],[Spell Level]]=1,$C$3,E15)</f>
        <v>12</v>
      </c>
      <c r="D16" s="22">
        <f t="shared" si="1"/>
        <v>0.15</v>
      </c>
      <c r="E16" s="5">
        <f>ROUND($C$3*(1+SpellSimulation[[#This Row],[Damage Increase]])^(SpellSimulation[[#This Row],[Spell Level]]-1),0)</f>
        <v>14</v>
      </c>
      <c r="F16" s="25">
        <f>ROUNDUP((SpellSimulation[[#This Row],[Spell DMG]]*$I$3),0)</f>
        <v>14</v>
      </c>
      <c r="G16" s="6"/>
      <c r="H16" s="6"/>
      <c r="I16" s="5"/>
      <c r="J16" s="19"/>
    </row>
    <row r="17" spans="1:10" x14ac:dyDescent="0.25">
      <c r="A17" s="1" t="str">
        <f t="shared" si="0"/>
        <v>Fire</v>
      </c>
      <c r="B17">
        <v>8</v>
      </c>
      <c r="C17" s="2">
        <f>IF(SpellSimulation[[#This Row],[Spell Level]]=1,$C$3,E16)</f>
        <v>14</v>
      </c>
      <c r="D17" s="22">
        <f t="shared" si="1"/>
        <v>0.15</v>
      </c>
      <c r="E17" s="5">
        <f>ROUND($C$3*(1+SpellSimulation[[#This Row],[Damage Increase]])^(SpellSimulation[[#This Row],[Spell Level]]-1),0)</f>
        <v>16</v>
      </c>
      <c r="F17" s="25">
        <f>ROUNDUP((SpellSimulation[[#This Row],[Spell DMG]]*$I$3),0)</f>
        <v>16</v>
      </c>
      <c r="G17" s="6"/>
      <c r="H17" s="6"/>
      <c r="I17" s="5"/>
      <c r="J17" s="19"/>
    </row>
    <row r="18" spans="1:10" x14ac:dyDescent="0.25">
      <c r="A18" s="1" t="str">
        <f t="shared" si="0"/>
        <v>Fire</v>
      </c>
      <c r="B18" s="1">
        <v>9</v>
      </c>
      <c r="C18" s="2">
        <f>IF(SpellSimulation[[#This Row],[Spell Level]]=1,$C$3,E17)</f>
        <v>16</v>
      </c>
      <c r="D18" s="22">
        <f t="shared" si="1"/>
        <v>0.15</v>
      </c>
      <c r="E18" s="5">
        <f>ROUND($C$3*(1+SpellSimulation[[#This Row],[Damage Increase]])^(SpellSimulation[[#This Row],[Spell Level]]-1),0)</f>
        <v>18</v>
      </c>
      <c r="F18" s="25">
        <f>ROUNDUP((SpellSimulation[[#This Row],[Spell DMG]]*$I$3),0)</f>
        <v>18</v>
      </c>
      <c r="G18" s="6"/>
      <c r="H18" s="6"/>
      <c r="I18" s="5"/>
      <c r="J18" s="19"/>
    </row>
    <row r="19" spans="1:10" x14ac:dyDescent="0.25">
      <c r="A19" s="1" t="str">
        <f t="shared" si="0"/>
        <v>Fire</v>
      </c>
      <c r="B19" s="1">
        <v>10</v>
      </c>
      <c r="C19" s="2">
        <f>IF(SpellSimulation[[#This Row],[Spell Level]]=1,$C$3,E18)</f>
        <v>18</v>
      </c>
      <c r="D19" s="22">
        <f t="shared" si="1"/>
        <v>0.15</v>
      </c>
      <c r="E19" s="5">
        <f>ROUND($C$3*(1+SpellSimulation[[#This Row],[Damage Increase]])^(SpellSimulation[[#This Row],[Spell Level]]-1),0)</f>
        <v>21</v>
      </c>
      <c r="F19" s="25">
        <f>ROUNDUP((SpellSimulation[[#This Row],[Spell DMG]]*$I$3),0)</f>
        <v>21</v>
      </c>
      <c r="G19" s="6"/>
      <c r="H19" s="6"/>
      <c r="I19" s="5"/>
      <c r="J19" s="19"/>
    </row>
    <row r="20" spans="1:10" x14ac:dyDescent="0.25">
      <c r="A20" s="1" t="str">
        <f t="shared" si="0"/>
        <v>Fire</v>
      </c>
      <c r="B20">
        <v>11</v>
      </c>
      <c r="C20" s="2">
        <f>IF(SpellSimulation[[#This Row],[Spell Level]]=1,$C$3,E19)</f>
        <v>21</v>
      </c>
      <c r="D20" s="22">
        <f t="shared" si="1"/>
        <v>0.15</v>
      </c>
      <c r="E20" s="5">
        <f>ROUND($C$3*(1+SpellSimulation[[#This Row],[Damage Increase]])^(SpellSimulation[[#This Row],[Spell Level]]-1),0)</f>
        <v>24</v>
      </c>
      <c r="F20" s="25">
        <f>ROUNDUP((SpellSimulation[[#This Row],[Spell DMG]]*$I$3),0)</f>
        <v>24</v>
      </c>
      <c r="G20" s="6"/>
      <c r="H20" s="6"/>
      <c r="I20" s="5"/>
      <c r="J20" s="19"/>
    </row>
    <row r="21" spans="1:10" x14ac:dyDescent="0.25">
      <c r="A21" s="1" t="str">
        <f t="shared" si="0"/>
        <v>Fire</v>
      </c>
      <c r="B21" s="1">
        <v>12</v>
      </c>
      <c r="C21" s="2">
        <f>IF(SpellSimulation[[#This Row],[Spell Level]]=1,$C$3,E20)</f>
        <v>24</v>
      </c>
      <c r="D21" s="22">
        <f t="shared" si="1"/>
        <v>0.15</v>
      </c>
      <c r="E21" s="5">
        <f>ROUND($C$3*(1+SpellSimulation[[#This Row],[Damage Increase]])^(SpellSimulation[[#This Row],[Spell Level]]-1),0)</f>
        <v>28</v>
      </c>
      <c r="F21" s="25">
        <f>ROUNDUP((SpellSimulation[[#This Row],[Spell DMG]]*$I$3),0)</f>
        <v>28</v>
      </c>
      <c r="G21" s="6"/>
      <c r="H21" s="6"/>
      <c r="I21" s="5"/>
      <c r="J21" s="19"/>
    </row>
    <row r="22" spans="1:10" x14ac:dyDescent="0.25">
      <c r="A22" s="1" t="str">
        <f t="shared" si="0"/>
        <v>Fire</v>
      </c>
      <c r="B22" s="1">
        <v>13</v>
      </c>
      <c r="C22" s="2">
        <f>IF(SpellSimulation[[#This Row],[Spell Level]]=1,$C$3,E21)</f>
        <v>28</v>
      </c>
      <c r="D22" s="22">
        <f t="shared" si="1"/>
        <v>0.15</v>
      </c>
      <c r="E22" s="5">
        <f>ROUND($C$3*(1+SpellSimulation[[#This Row],[Damage Increase]])^(SpellSimulation[[#This Row],[Spell Level]]-1),0)</f>
        <v>32</v>
      </c>
      <c r="F22" s="25">
        <f>ROUNDUP((SpellSimulation[[#This Row],[Spell DMG]]*$I$3),0)</f>
        <v>32</v>
      </c>
      <c r="G22" s="6"/>
      <c r="H22" s="6"/>
      <c r="I22" s="5"/>
      <c r="J22" s="19"/>
    </row>
    <row r="23" spans="1:10" x14ac:dyDescent="0.25">
      <c r="A23" s="1" t="str">
        <f t="shared" si="0"/>
        <v>Fire</v>
      </c>
      <c r="B23">
        <v>14</v>
      </c>
      <c r="C23" s="2">
        <f>IF(SpellSimulation[[#This Row],[Spell Level]]=1,$C$3,E22)</f>
        <v>32</v>
      </c>
      <c r="D23" s="22">
        <f t="shared" si="1"/>
        <v>0.15</v>
      </c>
      <c r="E23" s="5">
        <f>ROUND($C$3*(1+SpellSimulation[[#This Row],[Damage Increase]])^(SpellSimulation[[#This Row],[Spell Level]]-1),0)</f>
        <v>37</v>
      </c>
      <c r="F23" s="25">
        <f>ROUNDUP((SpellSimulation[[#This Row],[Spell DMG]]*$I$3),0)</f>
        <v>37</v>
      </c>
      <c r="G23" s="6"/>
      <c r="H23" s="6"/>
      <c r="I23" s="5"/>
      <c r="J23" s="19"/>
    </row>
    <row r="24" spans="1:10" x14ac:dyDescent="0.25">
      <c r="A24" s="1" t="str">
        <f t="shared" si="0"/>
        <v>Fire</v>
      </c>
      <c r="B24" s="1">
        <v>15</v>
      </c>
      <c r="C24" s="2">
        <f>IF(SpellSimulation[[#This Row],[Spell Level]]=1,$C$3,E23)</f>
        <v>37</v>
      </c>
      <c r="D24" s="22">
        <f t="shared" si="1"/>
        <v>0.15</v>
      </c>
      <c r="E24" s="5">
        <f>ROUND($C$3*(1+SpellSimulation[[#This Row],[Damage Increase]])^(SpellSimulation[[#This Row],[Spell Level]]-1),0)</f>
        <v>42</v>
      </c>
      <c r="F24" s="25">
        <f>ROUNDUP((SpellSimulation[[#This Row],[Spell DMG]]*$I$3),0)</f>
        <v>42</v>
      </c>
      <c r="G24" s="6"/>
      <c r="H24" s="6"/>
      <c r="I24" s="5"/>
      <c r="J24" s="19"/>
    </row>
    <row r="25" spans="1:10" x14ac:dyDescent="0.25">
      <c r="A25" s="1" t="str">
        <f t="shared" si="0"/>
        <v>Fire</v>
      </c>
      <c r="B25" s="1">
        <v>16</v>
      </c>
      <c r="C25" s="2">
        <f>IF(SpellSimulation[[#This Row],[Spell Level]]=1,$C$3,E24)</f>
        <v>42</v>
      </c>
      <c r="D25" s="22">
        <f t="shared" si="1"/>
        <v>0.15</v>
      </c>
      <c r="E25" s="5">
        <f>ROUND($C$3*(1+SpellSimulation[[#This Row],[Damage Increase]])^(SpellSimulation[[#This Row],[Spell Level]]-1),0)</f>
        <v>49</v>
      </c>
      <c r="F25" s="25">
        <f>ROUNDUP((SpellSimulation[[#This Row],[Spell DMG]]*$I$3),0)</f>
        <v>49</v>
      </c>
      <c r="G25" s="6"/>
      <c r="H25" s="6"/>
      <c r="I25" s="5"/>
      <c r="J25" s="19"/>
    </row>
    <row r="26" spans="1:10" x14ac:dyDescent="0.25">
      <c r="A26" s="1" t="str">
        <f t="shared" si="0"/>
        <v>Fire</v>
      </c>
      <c r="B26">
        <v>17</v>
      </c>
      <c r="C26" s="2">
        <f>IF(SpellSimulation[[#This Row],[Spell Level]]=1,$C$3,E25)</f>
        <v>49</v>
      </c>
      <c r="D26" s="22">
        <f t="shared" si="1"/>
        <v>0.15</v>
      </c>
      <c r="E26" s="5">
        <f>ROUND($C$3*(1+SpellSimulation[[#This Row],[Damage Increase]])^(SpellSimulation[[#This Row],[Spell Level]]-1),0)</f>
        <v>56</v>
      </c>
      <c r="F26" s="25">
        <f>ROUNDUP((SpellSimulation[[#This Row],[Spell DMG]]*$I$3),0)</f>
        <v>56</v>
      </c>
      <c r="G26" s="6"/>
      <c r="H26" s="6"/>
      <c r="I26" s="5"/>
      <c r="J26" s="19"/>
    </row>
    <row r="27" spans="1:10" x14ac:dyDescent="0.25">
      <c r="A27" s="1" t="str">
        <f t="shared" si="0"/>
        <v>Fire</v>
      </c>
      <c r="B27" s="1">
        <v>18</v>
      </c>
      <c r="C27" s="2">
        <f>IF(SpellSimulation[[#This Row],[Spell Level]]=1,$C$3,E26)</f>
        <v>56</v>
      </c>
      <c r="D27" s="22">
        <f t="shared" si="1"/>
        <v>0.15</v>
      </c>
      <c r="E27" s="5">
        <f>ROUND($C$3*(1+SpellSimulation[[#This Row],[Damage Increase]])^(SpellSimulation[[#This Row],[Spell Level]]-1),0)</f>
        <v>65</v>
      </c>
      <c r="F27" s="25">
        <f>ROUNDUP((SpellSimulation[[#This Row],[Spell DMG]]*$I$3),0)</f>
        <v>65</v>
      </c>
      <c r="G27" s="6"/>
      <c r="H27" s="6"/>
      <c r="I27" s="5"/>
      <c r="J27" s="19"/>
    </row>
    <row r="28" spans="1:10" x14ac:dyDescent="0.25">
      <c r="A28" s="1" t="str">
        <f t="shared" si="0"/>
        <v>Fire</v>
      </c>
      <c r="B28" s="1">
        <v>19</v>
      </c>
      <c r="C28" s="2">
        <f>IF(SpellSimulation[[#This Row],[Spell Level]]=1,$C$3,E27)</f>
        <v>65</v>
      </c>
      <c r="D28" s="22">
        <f t="shared" si="1"/>
        <v>0.15</v>
      </c>
      <c r="E28" s="5">
        <f>ROUND($C$3*(1+SpellSimulation[[#This Row],[Damage Increase]])^(SpellSimulation[[#This Row],[Spell Level]]-1),0)</f>
        <v>74</v>
      </c>
      <c r="F28" s="25">
        <f>ROUNDUP((SpellSimulation[[#This Row],[Spell DMG]]*$I$3),0)</f>
        <v>74</v>
      </c>
      <c r="G28" s="6"/>
      <c r="H28" s="6"/>
      <c r="I28" s="5"/>
      <c r="J28" s="19"/>
    </row>
    <row r="29" spans="1:10" x14ac:dyDescent="0.25">
      <c r="A29" s="1" t="str">
        <f t="shared" si="0"/>
        <v>Fire</v>
      </c>
      <c r="B29">
        <v>20</v>
      </c>
      <c r="C29" s="2">
        <f>IF(SpellSimulation[[#This Row],[Spell Level]]=1,$C$3,E28)</f>
        <v>74</v>
      </c>
      <c r="D29" s="22">
        <f t="shared" si="1"/>
        <v>0.15</v>
      </c>
      <c r="E29" s="5">
        <f>ROUND($C$3*(1+SpellSimulation[[#This Row],[Damage Increase]])^(SpellSimulation[[#This Row],[Spell Level]]-1),0)</f>
        <v>85</v>
      </c>
      <c r="F29" s="25">
        <f>ROUNDUP((SpellSimulation[[#This Row],[Spell DMG]]*$I$3),0)</f>
        <v>85</v>
      </c>
      <c r="G29" s="6"/>
      <c r="H29" s="6"/>
      <c r="I29" s="5"/>
      <c r="J29" s="19"/>
    </row>
    <row r="30" spans="1:10" x14ac:dyDescent="0.25">
      <c r="A30" s="1" t="str">
        <f t="shared" si="0"/>
        <v>Fire</v>
      </c>
      <c r="B30" s="1">
        <v>21</v>
      </c>
      <c r="C30" s="2">
        <f>IF(SpellSimulation[[#This Row],[Spell Level]]=1,$C$3,E29)</f>
        <v>85</v>
      </c>
      <c r="D30" s="22">
        <f t="shared" si="1"/>
        <v>0.15</v>
      </c>
      <c r="E30" s="5">
        <f>ROUND($C$3*(1+SpellSimulation[[#This Row],[Damage Increase]])^(SpellSimulation[[#This Row],[Spell Level]]-1),0)</f>
        <v>98</v>
      </c>
      <c r="F30" s="25">
        <f>ROUNDUP((SpellSimulation[[#This Row],[Spell DMG]]*$I$3),0)</f>
        <v>98</v>
      </c>
      <c r="G30" s="6"/>
      <c r="H30" s="6"/>
      <c r="I30" s="5"/>
      <c r="J30" s="19"/>
    </row>
    <row r="31" spans="1:10" x14ac:dyDescent="0.25">
      <c r="A31" s="1" t="str">
        <f t="shared" si="0"/>
        <v>Fire</v>
      </c>
      <c r="B31" s="1">
        <v>22</v>
      </c>
      <c r="C31" s="2">
        <f>IF(SpellSimulation[[#This Row],[Spell Level]]=1,$C$3,E30)</f>
        <v>98</v>
      </c>
      <c r="D31" s="22">
        <f t="shared" si="1"/>
        <v>0.15</v>
      </c>
      <c r="E31" s="5">
        <f>ROUND($C$3*(1+SpellSimulation[[#This Row],[Damage Increase]])^(SpellSimulation[[#This Row],[Spell Level]]-1),0)</f>
        <v>113</v>
      </c>
      <c r="F31" s="25">
        <f>ROUNDUP((SpellSimulation[[#This Row],[Spell DMG]]*$I$3),0)</f>
        <v>113</v>
      </c>
      <c r="G31" s="6"/>
      <c r="H31" s="6"/>
      <c r="I31" s="5"/>
      <c r="J31" s="19"/>
    </row>
    <row r="32" spans="1:10" x14ac:dyDescent="0.25">
      <c r="A32" s="1" t="str">
        <f t="shared" si="0"/>
        <v>Fire</v>
      </c>
      <c r="B32">
        <v>23</v>
      </c>
      <c r="C32" s="2">
        <f>IF(SpellSimulation[[#This Row],[Spell Level]]=1,$C$3,E31)</f>
        <v>113</v>
      </c>
      <c r="D32" s="22">
        <f t="shared" si="1"/>
        <v>0.15</v>
      </c>
      <c r="E32" s="5">
        <f>ROUND($C$3*(1+SpellSimulation[[#This Row],[Damage Increase]])^(SpellSimulation[[#This Row],[Spell Level]]-1),0)</f>
        <v>130</v>
      </c>
      <c r="F32" s="25">
        <f>ROUNDUP((SpellSimulation[[#This Row],[Spell DMG]]*$I$3),0)</f>
        <v>130</v>
      </c>
      <c r="G32" s="6"/>
      <c r="H32" s="6"/>
      <c r="I32" s="5"/>
      <c r="J32" s="19"/>
    </row>
    <row r="33" spans="1:10" x14ac:dyDescent="0.25">
      <c r="A33" s="1" t="str">
        <f t="shared" si="0"/>
        <v>Fire</v>
      </c>
      <c r="B33" s="1">
        <v>24</v>
      </c>
      <c r="C33" s="2">
        <f>IF(SpellSimulation[[#This Row],[Spell Level]]=1,$C$3,E32)</f>
        <v>130</v>
      </c>
      <c r="D33" s="22">
        <f t="shared" si="1"/>
        <v>0.15</v>
      </c>
      <c r="E33" s="5">
        <f>ROUND($C$3*(1+SpellSimulation[[#This Row],[Damage Increase]])^(SpellSimulation[[#This Row],[Spell Level]]-1),0)</f>
        <v>149</v>
      </c>
      <c r="F33" s="25">
        <f>ROUNDUP((SpellSimulation[[#This Row],[Spell DMG]]*$I$3),0)</f>
        <v>149</v>
      </c>
      <c r="G33" s="6"/>
      <c r="H33" s="6"/>
      <c r="I33" s="5"/>
      <c r="J33" s="19"/>
    </row>
    <row r="34" spans="1:10" x14ac:dyDescent="0.25">
      <c r="A34" s="1" t="str">
        <f t="shared" si="0"/>
        <v>Fire</v>
      </c>
      <c r="B34" s="1">
        <v>25</v>
      </c>
      <c r="C34" s="2">
        <f>IF(SpellSimulation[[#This Row],[Spell Level]]=1,$C$3,E33)</f>
        <v>149</v>
      </c>
      <c r="D34" s="22">
        <f t="shared" si="1"/>
        <v>0.15</v>
      </c>
      <c r="E34" s="5">
        <f>ROUND($C$3*(1+SpellSimulation[[#This Row],[Damage Increase]])^(SpellSimulation[[#This Row],[Spell Level]]-1),0)</f>
        <v>172</v>
      </c>
      <c r="F34" s="25">
        <f>ROUNDUP((SpellSimulation[[#This Row],[Spell DMG]]*$I$3),0)</f>
        <v>172</v>
      </c>
      <c r="G34" s="6"/>
      <c r="H34" s="6"/>
      <c r="I34" s="5"/>
      <c r="J34" s="19"/>
    </row>
    <row r="35" spans="1:10" x14ac:dyDescent="0.25">
      <c r="A35" s="1" t="str">
        <f t="shared" si="0"/>
        <v>Fire</v>
      </c>
      <c r="B35">
        <v>26</v>
      </c>
      <c r="C35" s="2">
        <f>IF(SpellSimulation[[#This Row],[Spell Level]]=1,$C$3,E34)</f>
        <v>172</v>
      </c>
      <c r="D35" s="22">
        <f t="shared" si="1"/>
        <v>0.15</v>
      </c>
      <c r="E35" s="5">
        <f>ROUND($C$3*(1+SpellSimulation[[#This Row],[Damage Increase]])^(SpellSimulation[[#This Row],[Spell Level]]-1),0)</f>
        <v>198</v>
      </c>
      <c r="F35" s="25">
        <f>ROUNDUP((SpellSimulation[[#This Row],[Spell DMG]]*$I$3),0)</f>
        <v>198</v>
      </c>
      <c r="G35" s="6"/>
      <c r="H35" s="6"/>
      <c r="I35" s="5"/>
      <c r="J35" s="19"/>
    </row>
    <row r="36" spans="1:10" x14ac:dyDescent="0.25">
      <c r="A36" s="1" t="str">
        <f t="shared" si="0"/>
        <v>Fire</v>
      </c>
      <c r="B36" s="1">
        <v>27</v>
      </c>
      <c r="C36" s="2">
        <f>IF(SpellSimulation[[#This Row],[Spell Level]]=1,$C$3,E35)</f>
        <v>198</v>
      </c>
      <c r="D36" s="22">
        <f t="shared" si="1"/>
        <v>0.15</v>
      </c>
      <c r="E36" s="5">
        <f>ROUND($C$3*(1+SpellSimulation[[#This Row],[Damage Increase]])^(SpellSimulation[[#This Row],[Spell Level]]-1),0)</f>
        <v>227</v>
      </c>
      <c r="F36" s="25">
        <f>ROUNDUP((SpellSimulation[[#This Row],[Spell DMG]]*$I$3),0)</f>
        <v>227</v>
      </c>
      <c r="G36" s="6"/>
      <c r="H36" s="6"/>
      <c r="I36" s="5"/>
      <c r="J36" s="19"/>
    </row>
    <row r="37" spans="1:10" x14ac:dyDescent="0.25">
      <c r="A37" s="1" t="str">
        <f t="shared" si="0"/>
        <v>Fire</v>
      </c>
      <c r="B37" s="1">
        <v>28</v>
      </c>
      <c r="C37" s="2">
        <f>IF(SpellSimulation[[#This Row],[Spell Level]]=1,$C$3,E36)</f>
        <v>227</v>
      </c>
      <c r="D37" s="22">
        <f t="shared" si="1"/>
        <v>0.15</v>
      </c>
      <c r="E37" s="5">
        <f>ROUND($C$3*(1+SpellSimulation[[#This Row],[Damage Increase]])^(SpellSimulation[[#This Row],[Spell Level]]-1),0)</f>
        <v>261</v>
      </c>
      <c r="F37" s="25">
        <f>ROUNDUP((SpellSimulation[[#This Row],[Spell DMG]]*$I$3),0)</f>
        <v>261</v>
      </c>
      <c r="G37" s="6"/>
      <c r="H37" s="6"/>
      <c r="I37" s="5"/>
      <c r="J37" s="19"/>
    </row>
    <row r="38" spans="1:10" x14ac:dyDescent="0.25">
      <c r="A38" s="1" t="str">
        <f t="shared" si="0"/>
        <v>Fire</v>
      </c>
      <c r="B38">
        <v>29</v>
      </c>
      <c r="C38" s="2">
        <f>IF(SpellSimulation[[#This Row],[Spell Level]]=1,$C$3,E37)</f>
        <v>261</v>
      </c>
      <c r="D38" s="22">
        <f t="shared" si="1"/>
        <v>0.15</v>
      </c>
      <c r="E38" s="5">
        <f>ROUND($C$3*(1+SpellSimulation[[#This Row],[Damage Increase]])^(SpellSimulation[[#This Row],[Spell Level]]-1),0)</f>
        <v>300</v>
      </c>
      <c r="F38" s="25">
        <f>ROUNDUP((SpellSimulation[[#This Row],[Spell DMG]]*$I$3),0)</f>
        <v>300</v>
      </c>
      <c r="G38" s="6"/>
      <c r="H38" s="6"/>
      <c r="I38" s="5"/>
      <c r="J38" s="19"/>
    </row>
    <row r="39" spans="1:10" x14ac:dyDescent="0.25">
      <c r="A39" s="1" t="str">
        <f t="shared" si="0"/>
        <v>Fire</v>
      </c>
      <c r="B39" s="1">
        <v>30</v>
      </c>
      <c r="C39" s="2">
        <f>IF(SpellSimulation[[#This Row],[Spell Level]]=1,$C$3,E38)</f>
        <v>300</v>
      </c>
      <c r="D39" s="22">
        <f t="shared" si="1"/>
        <v>0.15</v>
      </c>
      <c r="E39" s="5">
        <f>ROUND($C$3*(1+SpellSimulation[[#This Row],[Damage Increase]])^(SpellSimulation[[#This Row],[Spell Level]]-1),0)</f>
        <v>345</v>
      </c>
      <c r="F39" s="25">
        <f>ROUNDUP((SpellSimulation[[#This Row],[Spell DMG]]*$I$3),0)</f>
        <v>345</v>
      </c>
      <c r="G39" s="6"/>
      <c r="H39" s="6"/>
      <c r="I39" s="5"/>
      <c r="J39" s="19"/>
    </row>
    <row r="41" spans="1:10" x14ac:dyDescent="0.25">
      <c r="A41" s="1"/>
      <c r="C41" s="3"/>
      <c r="D41" s="4"/>
      <c r="E41" s="2"/>
      <c r="F41" s="1"/>
      <c r="G41" s="1"/>
      <c r="H41" s="1"/>
      <c r="I41" s="1"/>
    </row>
  </sheetData>
  <dataValidations count="2">
    <dataValidation type="list" allowBlank="1" showInputMessage="1" showErrorMessage="1" sqref="E2">
      <formula1>INDIRECT("WandTypes[Wand Types]")</formula1>
    </dataValidation>
    <dataValidation type="list" allowBlank="1" showInputMessage="1" showErrorMessage="1" sqref="B2">
      <formula1>INDIRECT("SpellList[Spells 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I3" sqref="I3"/>
    </sheetView>
  </sheetViews>
  <sheetFormatPr defaultRowHeight="15" x14ac:dyDescent="0.25"/>
  <cols>
    <col min="1" max="1" width="10.85546875" bestFit="1" customWidth="1"/>
    <col min="2" max="2" width="12.28515625" bestFit="1" customWidth="1"/>
    <col min="3" max="3" width="10" bestFit="1" customWidth="1"/>
    <col min="4" max="4" width="11.140625" bestFit="1" customWidth="1"/>
    <col min="5" max="8" width="13" bestFit="1" customWidth="1"/>
    <col min="9" max="9" width="13.5703125" bestFit="1" customWidth="1"/>
    <col min="10" max="11" width="13" bestFit="1" customWidth="1"/>
    <col min="12" max="12" width="9.85546875" bestFit="1" customWidth="1"/>
    <col min="13" max="13" width="13" bestFit="1" customWidth="1"/>
    <col min="14" max="14" width="11.28515625" bestFit="1" customWidth="1"/>
    <col min="15" max="15" width="13" bestFit="1" customWidth="1"/>
    <col min="16" max="16" width="13" customWidth="1"/>
    <col min="17" max="17" width="11.5703125" bestFit="1" customWidth="1"/>
    <col min="18" max="18" width="13.7109375" bestFit="1" customWidth="1"/>
    <col min="19" max="19" width="10" bestFit="1" customWidth="1"/>
    <col min="20" max="20" width="13" bestFit="1" customWidth="1"/>
    <col min="21" max="21" width="11.140625" bestFit="1" customWidth="1"/>
  </cols>
  <sheetData>
    <row r="1" spans="1:21" ht="30" x14ac:dyDescent="0.25">
      <c r="A1" s="16" t="s">
        <v>14</v>
      </c>
      <c r="B1" s="16" t="s">
        <v>37</v>
      </c>
      <c r="C1" s="16" t="s">
        <v>65</v>
      </c>
      <c r="D1" s="16" t="s">
        <v>66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13</v>
      </c>
      <c r="J1" s="16" t="s">
        <v>68</v>
      </c>
      <c r="K1" s="16" t="s">
        <v>25</v>
      </c>
      <c r="L1" s="16" t="s">
        <v>67</v>
      </c>
      <c r="M1" s="16" t="s">
        <v>69</v>
      </c>
      <c r="N1" s="16" t="s">
        <v>70</v>
      </c>
      <c r="O1" s="16" t="s">
        <v>71</v>
      </c>
      <c r="P1" s="16" t="s">
        <v>97</v>
      </c>
      <c r="Q1" s="16" t="s">
        <v>30</v>
      </c>
      <c r="R1" s="16" t="s">
        <v>32</v>
      </c>
      <c r="S1" s="16" t="s">
        <v>31</v>
      </c>
      <c r="T1" s="18" t="s">
        <v>33</v>
      </c>
      <c r="U1" s="16" t="s">
        <v>36</v>
      </c>
    </row>
    <row r="2" spans="1:21" x14ac:dyDescent="0.25">
      <c r="A2" t="s">
        <v>15</v>
      </c>
      <c r="B2" t="s">
        <v>47</v>
      </c>
      <c r="C2" t="s">
        <v>83</v>
      </c>
      <c r="D2" t="s">
        <v>88</v>
      </c>
      <c r="E2" s="20"/>
      <c r="F2" s="20"/>
      <c r="G2" s="20"/>
      <c r="H2" s="20"/>
      <c r="I2" s="21">
        <v>6</v>
      </c>
      <c r="J2" s="20"/>
      <c r="K2" s="24">
        <v>0.15</v>
      </c>
      <c r="L2" s="20"/>
      <c r="M2" s="20"/>
      <c r="N2" s="20"/>
      <c r="O2" s="20"/>
      <c r="P2" s="20"/>
      <c r="Q2">
        <v>1</v>
      </c>
      <c r="R2">
        <v>1</v>
      </c>
      <c r="S2">
        <v>15</v>
      </c>
      <c r="T2" s="14">
        <v>0.1</v>
      </c>
      <c r="U2" t="s">
        <v>42</v>
      </c>
    </row>
    <row r="3" spans="1:21" x14ac:dyDescent="0.25">
      <c r="A3" t="s">
        <v>16</v>
      </c>
      <c r="B3" t="s">
        <v>48</v>
      </c>
      <c r="C3" t="s">
        <v>87</v>
      </c>
      <c r="E3" s="20"/>
      <c r="F3" s="20"/>
      <c r="G3" s="20"/>
      <c r="H3" s="20"/>
      <c r="I3" s="21">
        <v>20</v>
      </c>
      <c r="J3" s="20"/>
      <c r="K3" s="24">
        <v>0.08</v>
      </c>
      <c r="L3" s="20"/>
      <c r="M3" s="20"/>
      <c r="N3" s="20"/>
      <c r="O3" s="20"/>
      <c r="P3" s="20"/>
      <c r="Q3">
        <v>2</v>
      </c>
      <c r="R3">
        <v>2</v>
      </c>
      <c r="S3">
        <v>30</v>
      </c>
      <c r="T3" s="14">
        <v>0.1</v>
      </c>
      <c r="U3" t="s">
        <v>43</v>
      </c>
    </row>
    <row r="4" spans="1:21" x14ac:dyDescent="0.25">
      <c r="A4" t="s">
        <v>17</v>
      </c>
      <c r="B4" t="s">
        <v>49</v>
      </c>
      <c r="C4" t="s">
        <v>95</v>
      </c>
      <c r="E4" s="20"/>
      <c r="F4" s="20"/>
      <c r="G4" s="20"/>
      <c r="H4" s="20"/>
      <c r="I4" s="21">
        <v>50</v>
      </c>
      <c r="J4" s="20"/>
      <c r="K4" s="24">
        <v>0.15</v>
      </c>
      <c r="L4" s="20"/>
      <c r="M4" s="20"/>
      <c r="N4" s="20"/>
      <c r="O4" s="20"/>
      <c r="P4" s="20"/>
      <c r="Q4">
        <v>3</v>
      </c>
      <c r="R4">
        <v>3</v>
      </c>
      <c r="S4">
        <v>45</v>
      </c>
      <c r="T4" s="14">
        <v>0.1</v>
      </c>
      <c r="U4" t="s">
        <v>44</v>
      </c>
    </row>
    <row r="5" spans="1:21" x14ac:dyDescent="0.25">
      <c r="A5" t="s">
        <v>18</v>
      </c>
      <c r="B5" t="s">
        <v>50</v>
      </c>
      <c r="C5" t="s">
        <v>87</v>
      </c>
      <c r="E5" s="20"/>
      <c r="F5" s="20"/>
      <c r="G5" s="20"/>
      <c r="H5" s="20"/>
      <c r="I5" s="21">
        <v>100</v>
      </c>
      <c r="J5" s="20"/>
      <c r="K5" s="24">
        <v>0.25</v>
      </c>
      <c r="L5" s="20"/>
      <c r="M5" s="20"/>
      <c r="N5" s="20"/>
      <c r="O5" s="20"/>
      <c r="P5" s="20"/>
      <c r="Q5">
        <v>4</v>
      </c>
      <c r="R5">
        <v>4</v>
      </c>
      <c r="S5">
        <v>60</v>
      </c>
      <c r="T5" s="14">
        <v>0.1</v>
      </c>
      <c r="U5" t="s">
        <v>45</v>
      </c>
    </row>
    <row r="6" spans="1:21" x14ac:dyDescent="0.25">
      <c r="A6" t="s">
        <v>26</v>
      </c>
      <c r="B6" t="s">
        <v>51</v>
      </c>
      <c r="C6" t="s">
        <v>87</v>
      </c>
      <c r="E6" s="20"/>
      <c r="F6" s="20"/>
      <c r="G6" s="20"/>
      <c r="H6" s="20"/>
      <c r="I6" s="21">
        <v>10</v>
      </c>
      <c r="J6" s="20"/>
      <c r="K6" s="24">
        <v>0.05</v>
      </c>
      <c r="L6" s="20"/>
      <c r="M6" s="20"/>
      <c r="N6" s="20"/>
      <c r="O6" s="20"/>
      <c r="P6" s="20"/>
      <c r="Q6">
        <v>1</v>
      </c>
      <c r="R6">
        <v>1</v>
      </c>
      <c r="S6">
        <v>100</v>
      </c>
      <c r="T6" s="14">
        <v>0.1</v>
      </c>
      <c r="U6" t="s">
        <v>42</v>
      </c>
    </row>
    <row r="7" spans="1:21" x14ac:dyDescent="0.25">
      <c r="A7" t="s">
        <v>27</v>
      </c>
      <c r="B7" t="s">
        <v>52</v>
      </c>
      <c r="E7" s="20"/>
      <c r="F7" s="20"/>
      <c r="G7" s="20"/>
      <c r="H7" s="20"/>
      <c r="I7" s="21">
        <v>20</v>
      </c>
      <c r="J7" s="20"/>
      <c r="K7" s="24">
        <v>0.08</v>
      </c>
      <c r="L7" s="20"/>
      <c r="M7" s="20"/>
      <c r="N7" s="20"/>
      <c r="O7" s="20"/>
      <c r="P7" s="20"/>
      <c r="Q7">
        <v>2</v>
      </c>
      <c r="R7">
        <v>2</v>
      </c>
      <c r="S7">
        <v>200</v>
      </c>
      <c r="T7" s="14">
        <v>0.1</v>
      </c>
      <c r="U7" t="s">
        <v>43</v>
      </c>
    </row>
    <row r="8" spans="1:21" x14ac:dyDescent="0.25">
      <c r="G8" s="20"/>
    </row>
  </sheetData>
  <conditionalFormatting sqref="E2:E7">
    <cfRule type="expression" dxfId="31" priority="14">
      <formula>C2="Defense"</formula>
    </cfRule>
  </conditionalFormatting>
  <conditionalFormatting sqref="F2:F7">
    <cfRule type="expression" dxfId="30" priority="11">
      <formula>C2="Defense"</formula>
    </cfRule>
  </conditionalFormatting>
  <conditionalFormatting sqref="G2:G7">
    <cfRule type="expression" dxfId="29" priority="9">
      <formula>C2="Defense"</formula>
    </cfRule>
  </conditionalFormatting>
  <conditionalFormatting sqref="H2:H7">
    <cfRule type="expression" dxfId="28" priority="8">
      <formula>C2="Defense"</formula>
    </cfRule>
  </conditionalFormatting>
  <conditionalFormatting sqref="I2:I7">
    <cfRule type="expression" dxfId="27" priority="7">
      <formula>C2="Attack"</formula>
    </cfRule>
  </conditionalFormatting>
  <conditionalFormatting sqref="J2:J7">
    <cfRule type="expression" dxfId="26" priority="6">
      <formula>C2="Attack"</formula>
    </cfRule>
  </conditionalFormatting>
  <conditionalFormatting sqref="K2:K7">
    <cfRule type="expression" dxfId="25" priority="5">
      <formula>C2="Attack"</formula>
    </cfRule>
  </conditionalFormatting>
  <conditionalFormatting sqref="L2:L7">
    <cfRule type="expression" dxfId="24" priority="4">
      <formula>C2="Buff"</formula>
    </cfRule>
  </conditionalFormatting>
  <conditionalFormatting sqref="M2:M7">
    <cfRule type="expression" dxfId="23" priority="3">
      <formula>C2="Buff"</formula>
    </cfRule>
  </conditionalFormatting>
  <conditionalFormatting sqref="N2:N7">
    <cfRule type="expression" dxfId="22" priority="2">
      <formula>C2="Buff"</formula>
    </cfRule>
  </conditionalFormatting>
  <conditionalFormatting sqref="O2:P7">
    <cfRule type="expression" dxfId="21" priority="1">
      <formula>C2="Buff"</formula>
    </cfRule>
  </conditionalFormatting>
  <dataValidations count="4">
    <dataValidation type="list" allowBlank="1" showInputMessage="1" showErrorMessage="1" sqref="C2:C7">
      <formula1>INDIRECT("SpellTypes[Spell Types]")</formula1>
    </dataValidation>
    <dataValidation type="list" allowBlank="1" showInputMessage="1" showErrorMessage="1" sqref="D2:D7">
      <formula1>INDIRECT("SpellTargets[Spell Targets]")</formula1>
    </dataValidation>
    <dataValidation type="list" allowBlank="1" showInputMessage="1" showErrorMessage="1" sqref="H2:H7 J2:J7 M2:M7">
      <formula1>INDIRECT("ElementTypes[Element Types]")</formula1>
    </dataValidation>
    <dataValidation type="list" allowBlank="1" showInputMessage="1" showErrorMessage="1" sqref="P2:P7">
      <formula1>INDIRECT("SpellEffects[Spell Effects]")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9" sqref="F19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3.5703125" bestFit="1" customWidth="1"/>
    <col min="4" max="4" width="10.85546875" bestFit="1" customWidth="1"/>
    <col min="5" max="5" width="10.85546875" customWidth="1"/>
    <col min="6" max="6" width="11.140625" bestFit="1" customWidth="1"/>
  </cols>
  <sheetData>
    <row r="1" spans="1:6" ht="30" x14ac:dyDescent="0.25">
      <c r="A1" s="16" t="s">
        <v>19</v>
      </c>
      <c r="B1" s="16" t="s">
        <v>38</v>
      </c>
      <c r="C1" s="16" t="s">
        <v>20</v>
      </c>
      <c r="D1" s="16" t="s">
        <v>34</v>
      </c>
      <c r="E1" s="16" t="s">
        <v>99</v>
      </c>
      <c r="F1" s="16" t="s">
        <v>35</v>
      </c>
    </row>
    <row r="2" spans="1:6" x14ac:dyDescent="0.25">
      <c r="A2" t="s">
        <v>21</v>
      </c>
      <c r="B2" s="14" t="s">
        <v>53</v>
      </c>
      <c r="C2" s="14">
        <v>0.03</v>
      </c>
      <c r="D2">
        <v>50</v>
      </c>
      <c r="F2" t="s">
        <v>42</v>
      </c>
    </row>
    <row r="3" spans="1:6" x14ac:dyDescent="0.25">
      <c r="A3" t="s">
        <v>22</v>
      </c>
      <c r="B3" s="14" t="s">
        <v>54</v>
      </c>
      <c r="C3" s="14">
        <v>0.05</v>
      </c>
      <c r="D3">
        <v>100</v>
      </c>
      <c r="F3" t="s">
        <v>43</v>
      </c>
    </row>
    <row r="4" spans="1:6" x14ac:dyDescent="0.25">
      <c r="A4" t="s">
        <v>23</v>
      </c>
      <c r="B4" s="14" t="s">
        <v>55</v>
      </c>
      <c r="C4" s="14">
        <v>0.1</v>
      </c>
      <c r="D4">
        <v>150</v>
      </c>
      <c r="F4" t="s">
        <v>44</v>
      </c>
    </row>
    <row r="5" spans="1:6" x14ac:dyDescent="0.25">
      <c r="A5" t="s">
        <v>24</v>
      </c>
      <c r="B5" s="14" t="s">
        <v>56</v>
      </c>
      <c r="C5" s="14">
        <v>0.15</v>
      </c>
      <c r="D5">
        <v>200</v>
      </c>
      <c r="F5" t="s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2"/>
    </sheetView>
  </sheetViews>
  <sheetFormatPr defaultRowHeight="15" x14ac:dyDescent="0.25"/>
  <sheetData>
    <row r="1" spans="1:11" ht="45" x14ac:dyDescent="0.25">
      <c r="A1" s="16" t="s">
        <v>28</v>
      </c>
      <c r="B1" s="16" t="s">
        <v>29</v>
      </c>
      <c r="C1" s="16" t="s">
        <v>39</v>
      </c>
      <c r="D1" s="16" t="s">
        <v>40</v>
      </c>
      <c r="E1" s="16" t="s">
        <v>57</v>
      </c>
      <c r="F1" s="16" t="s">
        <v>58</v>
      </c>
      <c r="G1" s="16" t="s">
        <v>59</v>
      </c>
      <c r="H1" s="16" t="s">
        <v>60</v>
      </c>
      <c r="I1" s="16" t="s">
        <v>61</v>
      </c>
      <c r="J1" s="16" t="s">
        <v>62</v>
      </c>
      <c r="K1" s="16" t="s">
        <v>63</v>
      </c>
    </row>
    <row r="2" spans="1:11" x14ac:dyDescent="0.25">
      <c r="A2">
        <v>100</v>
      </c>
      <c r="B2">
        <v>5</v>
      </c>
      <c r="C2">
        <v>1</v>
      </c>
      <c r="D2">
        <v>0.5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J8" sqref="J8"/>
    </sheetView>
  </sheetViews>
  <sheetFormatPr defaultRowHeight="15" x14ac:dyDescent="0.25"/>
  <cols>
    <col min="1" max="1" width="16.140625" customWidth="1"/>
    <col min="2" max="2" width="10.7109375" customWidth="1"/>
    <col min="3" max="3" width="13.140625" customWidth="1"/>
    <col min="4" max="4" width="11.5703125" bestFit="1" customWidth="1"/>
    <col min="5" max="5" width="14.42578125" customWidth="1"/>
    <col min="6" max="6" width="10.7109375" customWidth="1"/>
    <col min="7" max="7" width="14" customWidth="1"/>
    <col min="8" max="18" width="10.7109375" customWidth="1"/>
    <col min="19" max="20" width="8.5703125" bestFit="1" customWidth="1"/>
  </cols>
  <sheetData>
    <row r="1" spans="1:16" ht="33.75" customHeight="1" x14ac:dyDescent="0.25">
      <c r="A1" s="16" t="s">
        <v>76</v>
      </c>
      <c r="B1" s="16" t="s">
        <v>82</v>
      </c>
      <c r="C1" s="16" t="s">
        <v>84</v>
      </c>
      <c r="D1" s="16" t="s">
        <v>89</v>
      </c>
      <c r="F1" s="16" t="s">
        <v>98</v>
      </c>
      <c r="H1" s="16"/>
      <c r="I1" s="18"/>
      <c r="J1" s="16"/>
      <c r="K1" s="16"/>
      <c r="L1" s="16"/>
      <c r="M1" s="16"/>
      <c r="N1" s="16"/>
      <c r="O1" s="16"/>
      <c r="P1" s="16"/>
    </row>
    <row r="2" spans="1:16" x14ac:dyDescent="0.25">
      <c r="A2" t="s">
        <v>88</v>
      </c>
      <c r="B2" t="s">
        <v>88</v>
      </c>
      <c r="C2" t="s">
        <v>88</v>
      </c>
      <c r="D2" t="s">
        <v>88</v>
      </c>
      <c r="F2" t="s">
        <v>42</v>
      </c>
      <c r="I2" s="14"/>
      <c r="M2" s="14"/>
      <c r="N2" s="14"/>
    </row>
    <row r="3" spans="1:16" x14ac:dyDescent="0.25">
      <c r="A3" t="s">
        <v>77</v>
      </c>
      <c r="B3" t="s">
        <v>83</v>
      </c>
      <c r="C3" t="s">
        <v>86</v>
      </c>
      <c r="D3" t="s">
        <v>91</v>
      </c>
      <c r="F3" t="s">
        <v>43</v>
      </c>
      <c r="I3" s="14"/>
      <c r="M3" s="14"/>
      <c r="N3" s="14"/>
    </row>
    <row r="4" spans="1:16" x14ac:dyDescent="0.25">
      <c r="A4" t="s">
        <v>15</v>
      </c>
      <c r="B4" t="s">
        <v>95</v>
      </c>
      <c r="C4" t="s">
        <v>85</v>
      </c>
      <c r="D4" t="s">
        <v>92</v>
      </c>
      <c r="F4" t="s">
        <v>44</v>
      </c>
      <c r="I4" s="14"/>
      <c r="M4" s="14"/>
      <c r="N4" s="14"/>
    </row>
    <row r="5" spans="1:16" x14ac:dyDescent="0.25">
      <c r="A5" t="s">
        <v>46</v>
      </c>
      <c r="B5" t="s">
        <v>87</v>
      </c>
      <c r="D5" t="s">
        <v>93</v>
      </c>
      <c r="F5" t="s">
        <v>45</v>
      </c>
      <c r="I5" s="14"/>
      <c r="M5" s="14"/>
      <c r="N5" s="14"/>
    </row>
    <row r="6" spans="1:16" x14ac:dyDescent="0.25">
      <c r="A6" t="s">
        <v>78</v>
      </c>
      <c r="D6" t="s">
        <v>94</v>
      </c>
      <c r="I6" s="14"/>
    </row>
    <row r="7" spans="1:16" x14ac:dyDescent="0.25">
      <c r="A7" t="s">
        <v>79</v>
      </c>
      <c r="D7" t="s">
        <v>90</v>
      </c>
      <c r="I7" s="14"/>
    </row>
    <row r="8" spans="1:16" x14ac:dyDescent="0.25">
      <c r="A8" t="s">
        <v>80</v>
      </c>
    </row>
    <row r="9" spans="1:16" x14ac:dyDescent="0.25">
      <c r="A9" t="s">
        <v>81</v>
      </c>
    </row>
    <row r="10" spans="1:16" x14ac:dyDescent="0.25">
      <c r="A10" t="s">
        <v>96</v>
      </c>
    </row>
    <row r="18" spans="1:1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Spell DMG progression</vt:lpstr>
      <vt:lpstr>Spell list</vt:lpstr>
      <vt:lpstr>Wand list</vt:lpstr>
      <vt:lpstr>Enemies Stats</vt:lpstr>
      <vt:lpstr>Character Stats</vt:lpstr>
      <vt:lpstr>Static Data</vt:lpstr>
    </vt:vector>
  </TitlesOfParts>
  <Company>Artificial Mind and Movement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dgarce</dc:creator>
  <cp:lastModifiedBy>Danilo Gonzalez</cp:lastModifiedBy>
  <dcterms:created xsi:type="dcterms:W3CDTF">2017-07-03T16:25:43Z</dcterms:created>
  <dcterms:modified xsi:type="dcterms:W3CDTF">2017-08-09T05:01:14Z</dcterms:modified>
</cp:coreProperties>
</file>