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LO\Documents\Diseño de Videojuegos\Proyectos\ludum-dare-38\LD38\Docs\"/>
    </mc:Choice>
  </mc:AlternateContent>
  <bookViews>
    <workbookView xWindow="0" yWindow="0" windowWidth="21570" windowHeight="7965" activeTab="1"/>
  </bookViews>
  <sheets>
    <sheet name="Sheet1" sheetId="3" r:id="rId1"/>
    <sheet name="Spell DMG progression" sheetId="1" r:id="rId2"/>
    <sheet name="Static Data" sheetId="2" r:id="rId3"/>
  </sheets>
  <calcPr calcId="171027" calcMode="manual"/>
</workbook>
</file>

<file path=xl/calcChain.xml><?xml version="1.0" encoding="utf-8"?>
<calcChain xmlns="http://schemas.openxmlformats.org/spreadsheetml/2006/main">
  <c r="C6" i="1" l="1"/>
  <c r="C5" i="1"/>
  <c r="F3" i="1"/>
  <c r="C4" i="1"/>
  <c r="C3" i="1"/>
  <c r="C10" i="1" s="1"/>
  <c r="J10" i="1" l="1"/>
  <c r="J11" i="1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G13" i="1"/>
  <c r="J12" i="1" l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G34" i="1"/>
  <c r="G26" i="1"/>
  <c r="G18" i="1"/>
  <c r="G21" i="1"/>
  <c r="G36" i="1"/>
  <c r="G20" i="1"/>
  <c r="G17" i="1"/>
  <c r="G35" i="1"/>
  <c r="G27" i="1"/>
  <c r="G19" i="1"/>
  <c r="G11" i="1"/>
  <c r="G10" i="1"/>
  <c r="G33" i="1"/>
  <c r="G25" i="1"/>
  <c r="G16" i="1"/>
  <c r="G32" i="1"/>
  <c r="G24" i="1"/>
  <c r="G39" i="1"/>
  <c r="G31" i="1"/>
  <c r="G23" i="1"/>
  <c r="G15" i="1"/>
  <c r="G37" i="1"/>
  <c r="G29" i="1"/>
  <c r="G28" i="1"/>
  <c r="G12" i="1"/>
  <c r="G38" i="1"/>
  <c r="G30" i="1"/>
  <c r="G22" i="1"/>
  <c r="G14" i="1"/>
  <c r="L36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10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0" i="1"/>
  <c r="D11" i="1"/>
  <c r="D10" i="1"/>
  <c r="E10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I10" i="1" l="1"/>
  <c r="C11" i="1" l="1"/>
  <c r="E11" i="1" l="1"/>
  <c r="C12" i="1" l="1"/>
  <c r="I11" i="1"/>
  <c r="E12" i="1" l="1"/>
  <c r="C13" i="1" s="1"/>
  <c r="E13" i="1" l="1"/>
  <c r="I13" i="1" s="1"/>
  <c r="I12" i="1"/>
  <c r="C14" i="1" l="1"/>
  <c r="E14" i="1" l="1"/>
  <c r="I14" i="1" s="1"/>
  <c r="C15" i="1" l="1"/>
  <c r="E15" i="1" s="1"/>
  <c r="C16" i="1" s="1"/>
  <c r="E16" i="1" l="1"/>
  <c r="I16" i="1" s="1"/>
  <c r="I15" i="1"/>
  <c r="C17" i="1" l="1"/>
  <c r="E17" i="1" l="1"/>
  <c r="I17" i="1" s="1"/>
  <c r="C18" i="1" l="1"/>
  <c r="E18" i="1" s="1"/>
  <c r="C19" i="1" l="1"/>
  <c r="E19" i="1" s="1"/>
  <c r="I19" i="1" s="1"/>
  <c r="I18" i="1"/>
  <c r="C20" i="1" l="1"/>
  <c r="E20" i="1" l="1"/>
  <c r="I20" i="1" s="1"/>
  <c r="C21" i="1" l="1"/>
  <c r="E21" i="1" s="1"/>
  <c r="I21" i="1" s="1"/>
  <c r="C22" i="1" l="1"/>
  <c r="E22" i="1" l="1"/>
  <c r="C23" i="1" l="1"/>
  <c r="I22" i="1"/>
  <c r="E23" i="1" l="1"/>
  <c r="I23" i="1" s="1"/>
  <c r="C24" i="1" l="1"/>
  <c r="E24" i="1" l="1"/>
  <c r="I24" i="1" s="1"/>
  <c r="C25" i="1" l="1"/>
  <c r="E25" i="1" l="1"/>
  <c r="C26" i="1" s="1"/>
  <c r="E26" i="1" l="1"/>
  <c r="C27" i="1" s="1"/>
  <c r="I25" i="1"/>
  <c r="E27" i="1" l="1"/>
  <c r="I27" i="1" s="1"/>
  <c r="I26" i="1"/>
  <c r="C28" i="1" l="1"/>
  <c r="E28" i="1" l="1"/>
  <c r="C29" i="1" l="1"/>
  <c r="I28" i="1"/>
  <c r="E29" i="1" l="1"/>
  <c r="I29" i="1" l="1"/>
  <c r="C30" i="1"/>
  <c r="E30" i="1" l="1"/>
  <c r="C31" i="1" l="1"/>
  <c r="I30" i="1"/>
  <c r="E31" i="1" l="1"/>
  <c r="I31" i="1" l="1"/>
  <c r="C32" i="1"/>
  <c r="E32" i="1" l="1"/>
  <c r="I32" i="1" l="1"/>
  <c r="C33" i="1"/>
  <c r="E33" i="1" l="1"/>
  <c r="I33" i="1" l="1"/>
  <c r="C34" i="1"/>
  <c r="E34" i="1" l="1"/>
  <c r="I34" i="1" l="1"/>
  <c r="C35" i="1"/>
  <c r="E35" i="1" s="1"/>
  <c r="C36" i="1" l="1"/>
  <c r="E36" i="1" s="1"/>
  <c r="I35" i="1"/>
  <c r="I36" i="1" l="1"/>
  <c r="C37" i="1"/>
  <c r="E37" i="1" s="1"/>
  <c r="I37" i="1" l="1"/>
  <c r="C38" i="1"/>
  <c r="E38" i="1" s="1"/>
  <c r="I38" i="1" l="1"/>
  <c r="C39" i="1"/>
  <c r="E39" i="1" s="1"/>
  <c r="I39" i="1" s="1"/>
</calcChain>
</file>

<file path=xl/sharedStrings.xml><?xml version="1.0" encoding="utf-8"?>
<sst xmlns="http://schemas.openxmlformats.org/spreadsheetml/2006/main" count="87" uniqueCount="71">
  <si>
    <t>Stage Prgression</t>
  </si>
  <si>
    <t>Combo Progression</t>
  </si>
  <si>
    <t>SpellName</t>
  </si>
  <si>
    <t>Spell Level</t>
  </si>
  <si>
    <t>Spell DMG</t>
  </si>
  <si>
    <t>Wand DMG</t>
  </si>
  <si>
    <t>Combo mod</t>
  </si>
  <si>
    <t>Wand mod</t>
  </si>
  <si>
    <t>Crit mod</t>
  </si>
  <si>
    <t>Base DMG</t>
  </si>
  <si>
    <t>Total DMG</t>
  </si>
  <si>
    <t>Damage Increase</t>
  </si>
  <si>
    <t>Crit DMG</t>
  </si>
  <si>
    <t>Spell Damages</t>
  </si>
  <si>
    <t>Spells Name</t>
  </si>
  <si>
    <t>Fire</t>
  </si>
  <si>
    <t>Fira</t>
  </si>
  <si>
    <t>Firaga</t>
  </si>
  <si>
    <t>Firagaga</t>
  </si>
  <si>
    <t>Wand Types</t>
  </si>
  <si>
    <t>Wand Damages</t>
  </si>
  <si>
    <t>Wand 1</t>
  </si>
  <si>
    <t>Wand 2</t>
  </si>
  <si>
    <t>Wand 3</t>
  </si>
  <si>
    <t>Wand 4</t>
  </si>
  <si>
    <t>DMG Increase</t>
  </si>
  <si>
    <t xml:space="preserve">Ice </t>
  </si>
  <si>
    <t>Ice 2</t>
  </si>
  <si>
    <t>Wizard HP</t>
  </si>
  <si>
    <t>HP Increase</t>
  </si>
  <si>
    <t>Spell Lenght</t>
  </si>
  <si>
    <t>Spell Cost</t>
  </si>
  <si>
    <t>Spell Difficulty</t>
  </si>
  <si>
    <t>Damage Type</t>
  </si>
  <si>
    <t>Cost Increase</t>
  </si>
  <si>
    <t>Wand Cost</t>
  </si>
  <si>
    <t>Wand Rarity</t>
  </si>
  <si>
    <t>Spell Rarity</t>
  </si>
  <si>
    <t>Spell ID</t>
  </si>
  <si>
    <t>Wand ID</t>
  </si>
  <si>
    <t>Wizard Power</t>
  </si>
  <si>
    <t>Power increase</t>
  </si>
  <si>
    <t>Spell Base Cost</t>
  </si>
  <si>
    <t>Common</t>
  </si>
  <si>
    <t>Uncommon</t>
  </si>
  <si>
    <t>Rare</t>
  </si>
  <si>
    <t>Legendary</t>
  </si>
  <si>
    <t>Cold</t>
  </si>
  <si>
    <t>Fire_1</t>
  </si>
  <si>
    <t>Fire_2</t>
  </si>
  <si>
    <t>Fire_3</t>
  </si>
  <si>
    <t>Fire_4</t>
  </si>
  <si>
    <t>Cold_1</t>
  </si>
  <si>
    <t>Cold_2</t>
  </si>
  <si>
    <t>Wand_001</t>
  </si>
  <si>
    <t>Wand_002</t>
  </si>
  <si>
    <t>Wand_003</t>
  </si>
  <si>
    <t>Wand_004</t>
  </si>
  <si>
    <t>Column1</t>
  </si>
  <si>
    <t>Sum</t>
  </si>
  <si>
    <t>Average</t>
  </si>
  <si>
    <t>Running Total</t>
  </si>
  <si>
    <t>Count</t>
  </si>
  <si>
    <t>Neutral Def/Attack</t>
  </si>
  <si>
    <t>Fire Def/Attack</t>
  </si>
  <si>
    <t>Cold Def/Attack</t>
  </si>
  <si>
    <t>Lighting Def/Attack</t>
  </si>
  <si>
    <t>Holy Def/Attack</t>
  </si>
  <si>
    <t>Dark Def/Attack</t>
  </si>
  <si>
    <t>Arcane Def/Attack</t>
  </si>
  <si>
    <t>Base DMG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</si>
</sst>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21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164" fontId="0" fillId="0" borderId="0" xfId="0" applyNumberFormat="1"/>
    <xf numFmtId="0" fontId="2" fillId="3" borderId="1" xfId="2" applyNumberFormat="1"/>
    <xf numFmtId="10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1" xfId="1"/>
    <xf numFmtId="0" fontId="1" fillId="2" borderId="3" xfId="1" applyBorder="1"/>
    <xf numFmtId="0" fontId="1" fillId="2" borderId="5" xfId="1" applyBorder="1"/>
    <xf numFmtId="9" fontId="0" fillId="0" borderId="5" xfId="0" applyNumberFormat="1" applyBorder="1"/>
    <xf numFmtId="9" fontId="0" fillId="0" borderId="0" xfId="0" applyNumberFormat="1"/>
    <xf numFmtId="10" fontId="1" fillId="2" borderId="5" xfId="1" applyNumberFormat="1" applyBorder="1"/>
    <xf numFmtId="0" fontId="0" fillId="0" borderId="0" xfId="0" applyAlignment="1">
      <alignment horizontal="center" vertical="center" wrapText="1"/>
    </xf>
    <xf numFmtId="0" fontId="0" fillId="0" borderId="4" xfId="0" applyFill="1" applyBorder="1"/>
    <xf numFmtId="9" fontId="0" fillId="0" borderId="0" xfId="0" applyNumberFormat="1" applyAlignment="1">
      <alignment horizontal="center" vertical="center" wrapText="1"/>
    </xf>
    <xf numFmtId="1" fontId="0" fillId="0" borderId="0" xfId="0" applyNumberFormat="1"/>
  </cellXfs>
  <cellStyles count="3">
    <cellStyle name="Calculation" xfId="2" builtinId="22"/>
    <cellStyle name="Input" xfId="1" builtinId="20"/>
    <cellStyle name="Normal" xfId="0" builtinId="0"/>
  </cellStyles>
  <dxfs count="15">
    <dxf>
      <alignment horizontal="center" vertical="center" textRotation="0" wrapText="1" indent="0" justifyLastLine="0" shrinkToFit="0" readingOrder="0"/>
    </dxf>
    <dxf>
      <numFmt numFmtId="13" formatCode="0%"/>
    </dxf>
    <dxf>
      <numFmt numFmtId="13" formatCode="0%"/>
    </dxf>
    <dxf>
      <alignment horizontal="center" vertical="center" textRotation="0" wrapText="1" indent="0" justifyLastLine="0" shrinkToFit="0" readingOrder="0"/>
    </dxf>
    <dxf>
      <numFmt numFmtId="13" formatCode="0%"/>
    </dxf>
    <dxf>
      <alignment horizontal="center" vertical="center" textRotation="0" wrapText="1" indent="0" justifyLastLine="0" shrinkToFit="0" readingOrder="0"/>
    </dxf>
    <dxf>
      <numFmt numFmtId="1" formatCode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Base Damage</c:v>
          </c:tx>
          <c:marker>
            <c:symbol val="none"/>
          </c:marker>
          <c:val>
            <c:numRef>
              <c:f>'Spell DMG progression'!$E$10:$E$39</c:f>
              <c:numCache>
                <c:formatCode>General</c:formatCode>
                <c:ptCount val="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44</c:v>
                </c:pt>
                <c:pt idx="23">
                  <c:v>47</c:v>
                </c:pt>
                <c:pt idx="24">
                  <c:v>50</c:v>
                </c:pt>
                <c:pt idx="25">
                  <c:v>53</c:v>
                </c:pt>
                <c:pt idx="26">
                  <c:v>56</c:v>
                </c:pt>
                <c:pt idx="27">
                  <c:v>59</c:v>
                </c:pt>
                <c:pt idx="28">
                  <c:v>62</c:v>
                </c:pt>
                <c:pt idx="2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3-4F4B-A474-E536A924B442}"/>
            </c:ext>
          </c:extLst>
        </c:ser>
        <c:ser>
          <c:idx val="1"/>
          <c:order val="1"/>
          <c:tx>
            <c:v>Total Damage</c:v>
          </c:tx>
          <c:marker>
            <c:symbol val="none"/>
          </c:marker>
          <c:val>
            <c:numRef>
              <c:f>'Spell DMG progression'!$I$10:$I$39</c:f>
              <c:numCache>
                <c:formatCode>General</c:formatCode>
                <c:ptCount val="3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37</c:v>
                </c:pt>
                <c:pt idx="8">
                  <c:v>39</c:v>
                </c:pt>
                <c:pt idx="9">
                  <c:v>41</c:v>
                </c:pt>
                <c:pt idx="10">
                  <c:v>43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59</c:v>
                </c:pt>
                <c:pt idx="15">
                  <c:v>63</c:v>
                </c:pt>
                <c:pt idx="16">
                  <c:v>67</c:v>
                </c:pt>
                <c:pt idx="17">
                  <c:v>71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89</c:v>
                </c:pt>
                <c:pt idx="22">
                  <c:v>95</c:v>
                </c:pt>
                <c:pt idx="23">
                  <c:v>102</c:v>
                </c:pt>
                <c:pt idx="24">
                  <c:v>108</c:v>
                </c:pt>
                <c:pt idx="25">
                  <c:v>114</c:v>
                </c:pt>
                <c:pt idx="26">
                  <c:v>121</c:v>
                </c:pt>
                <c:pt idx="27">
                  <c:v>127</c:v>
                </c:pt>
                <c:pt idx="28">
                  <c:v>134</c:v>
                </c:pt>
                <c:pt idx="29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3-4F4B-A474-E536A924B442}"/>
            </c:ext>
          </c:extLst>
        </c:ser>
        <c:ser>
          <c:idx val="2"/>
          <c:order val="2"/>
          <c:tx>
            <c:v>Cost</c:v>
          </c:tx>
          <c:marker>
            <c:symbol val="none"/>
          </c:marker>
          <c:val>
            <c:numRef>
              <c:f>'Spell DMG progression'!$J$10:$J$39</c:f>
              <c:numCache>
                <c:formatCode>0</c:formatCode>
                <c:ptCount val="30"/>
                <c:pt idx="0">
                  <c:v>15</c:v>
                </c:pt>
                <c:pt idx="1">
                  <c:v>16.5</c:v>
                </c:pt>
                <c:pt idx="2">
                  <c:v>18.149999999999999</c:v>
                </c:pt>
                <c:pt idx="3">
                  <c:v>19.965</c:v>
                </c:pt>
                <c:pt idx="4">
                  <c:v>21.961500000000001</c:v>
                </c:pt>
                <c:pt idx="5">
                  <c:v>24.15765</c:v>
                </c:pt>
                <c:pt idx="6">
                  <c:v>26.573415000000001</c:v>
                </c:pt>
                <c:pt idx="7">
                  <c:v>29.230756500000002</c:v>
                </c:pt>
                <c:pt idx="8">
                  <c:v>32.15383215</c:v>
                </c:pt>
                <c:pt idx="9">
                  <c:v>35.369215365000002</c:v>
                </c:pt>
                <c:pt idx="10">
                  <c:v>38.906136901500005</c:v>
                </c:pt>
                <c:pt idx="11">
                  <c:v>42.796750591650003</c:v>
                </c:pt>
                <c:pt idx="12">
                  <c:v>47.076425650815004</c:v>
                </c:pt>
                <c:pt idx="13">
                  <c:v>51.784068215896504</c:v>
                </c:pt>
                <c:pt idx="14">
                  <c:v>56.962475037486158</c:v>
                </c:pt>
                <c:pt idx="15">
                  <c:v>62.658722541234773</c:v>
                </c:pt>
                <c:pt idx="16">
                  <c:v>68.924594795358246</c:v>
                </c:pt>
                <c:pt idx="17">
                  <c:v>75.817054274894076</c:v>
                </c:pt>
                <c:pt idx="18">
                  <c:v>83.398759702383487</c:v>
                </c:pt>
                <c:pt idx="19">
                  <c:v>91.738635672621839</c:v>
                </c:pt>
                <c:pt idx="20">
                  <c:v>100.91249923988403</c:v>
                </c:pt>
                <c:pt idx="21">
                  <c:v>111.00374916387243</c:v>
                </c:pt>
                <c:pt idx="22">
                  <c:v>122.10412408025967</c:v>
                </c:pt>
                <c:pt idx="23">
                  <c:v>134.31453648828563</c:v>
                </c:pt>
                <c:pt idx="24">
                  <c:v>147.74599013711418</c:v>
                </c:pt>
                <c:pt idx="25">
                  <c:v>162.5205891508256</c:v>
                </c:pt>
                <c:pt idx="26">
                  <c:v>178.77264806590816</c:v>
                </c:pt>
                <c:pt idx="27">
                  <c:v>196.64991287249899</c:v>
                </c:pt>
                <c:pt idx="28">
                  <c:v>216.31490415974889</c:v>
                </c:pt>
                <c:pt idx="29">
                  <c:v>237.94639457572379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D-459D-B269-CE9833F79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72256"/>
        <c:axId val="159916416"/>
      </c:lineChart>
      <c:catAx>
        <c:axId val="1594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16416"/>
        <c:crosses val="autoZero"/>
        <c:auto val="1"/>
        <c:lblAlgn val="ctr"/>
        <c:lblOffset val="100"/>
        <c:noMultiLvlLbl val="0"/>
      </c:catAx>
      <c:valAx>
        <c:axId val="15991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92609</xdr:colOff>
      <xdr:row>2</xdr:row>
      <xdr:rowOff>66675</xdr:rowOff>
    </xdr:from>
    <xdr:to>
      <xdr:col>24</xdr:col>
      <xdr:colOff>219071</xdr:colOff>
      <xdr:row>19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BF72BC-949F-4E30-A29E-9B0A6E7E5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09" y="447675"/>
          <a:ext cx="14756862" cy="33623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1</xdr:row>
      <xdr:rowOff>9526</xdr:rowOff>
    </xdr:from>
    <xdr:to>
      <xdr:col>21</xdr:col>
      <xdr:colOff>257174</xdr:colOff>
      <xdr:row>32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9:J39" insertRowShift="1" totalsRowShown="0">
  <autoFilter ref="A9:J39"/>
  <tableColumns count="10">
    <tableColumn id="1" name="SpellName" dataDxfId="14">
      <calculatedColumnFormula>$B$2</calculatedColumnFormula>
    </tableColumn>
    <tableColumn id="2" name="Spell Level"/>
    <tableColumn id="3" name="Base DMG" dataDxfId="13">
      <calculatedColumnFormula>IF(Table1[[#This Row],[Spell Level]]=1,$C$3,E9)</calculatedColumnFormula>
    </tableColumn>
    <tableColumn id="10" name="Damage Increase" dataDxfId="12">
      <calculatedColumnFormula>IF(Table1[[#This Row],[Spell Level]]=1,0,($C$4/100))</calculatedColumnFormula>
    </tableColumn>
    <tableColumn id="4" name="Spell DMG" dataDxfId="11" dataCellStyle="Calculation">
      <calculatedColumnFormula>ROUNDUP((Table1[[#This Row],[Base DMG]]*Table1[[#This Row],[Damage Increase]])+Table1[[#This Row],[Base DMG]],0)</calculatedColumnFormula>
    </tableColumn>
    <tableColumn id="5" name="Crit mod" dataDxfId="10">
      <calculatedColumnFormula>$I$3</calculatedColumnFormula>
    </tableColumn>
    <tableColumn id="6" name="Wand mod" dataDxfId="9">
      <calculatedColumnFormula>$F$3</calculatedColumnFormula>
    </tableColumn>
    <tableColumn id="7" name="Combo mod" dataDxfId="8">
      <calculatedColumnFormula>IF($I$5&gt;=10,(10/100),0)</calculatedColumnFormula>
    </tableColumn>
    <tableColumn id="8" name="Total DMG" dataDxfId="7" dataCellStyle="Calculation">
      <calculatedColumnFormula>ROUNDUP((Table1[[#This Row],[Spell DMG]]*Table1[[#This Row],[Crit mod]])+(Table1[[#This Row],[Spell DMG]]*Table1[[#This Row],[Wand mod]])+(Table1[[#This Row],[Spell DMG]]*Table1[[#This Row],[Combo mod]])+Table1[[#This Row],[Spell DMG]],0)</calculatedColumnFormula>
    </tableColumn>
    <tableColumn id="9" name="Spell Cost" dataDxfId="6">
      <calculatedColumnFormula>IF(Table1[[#This Row],[Spell Level]]=1,$C$5,(J9+(J9*$C$6)))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J7" totalsRowShown="0" headerRowDxfId="5">
  <autoFilter ref="A1:J7"/>
  <tableColumns count="10">
    <tableColumn id="1" name="Spells Name"/>
    <tableColumn id="2" name="Spell ID"/>
    <tableColumn id="3" name="Damage Type"/>
    <tableColumn id="4" name="Spell Damages"/>
    <tableColumn id="5" name="DMG Increase"/>
    <tableColumn id="6" name="Spell Lenght"/>
    <tableColumn id="7" name="Spell Difficulty"/>
    <tableColumn id="8" name="Spell Cost"/>
    <tableColumn id="9" name="Cost Increase" dataDxfId="4"/>
    <tableColumn id="10" name="Spell Rarity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L1:P5" totalsRowShown="0" headerRowDxfId="3">
  <autoFilter ref="L1:P5"/>
  <tableColumns count="5">
    <tableColumn id="1" name="Wand Types"/>
    <tableColumn id="2" name="Wand ID" dataDxfId="2"/>
    <tableColumn id="3" name="Wand Damages" dataDxfId="1"/>
    <tableColumn id="4" name="Wand Cost"/>
    <tableColumn id="5" name="Wand Rarity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8:K19" totalsRowShown="0" headerRowDxfId="0">
  <autoFilter ref="A18:K19"/>
  <tableColumns count="11">
    <tableColumn id="1" name="Wizard HP"/>
    <tableColumn id="2" name="HP Increase"/>
    <tableColumn id="3" name="Wizard Power"/>
    <tableColumn id="4" name="Power increase"/>
    <tableColumn id="5" name="Neutral Def/Attack"/>
    <tableColumn id="6" name="Fire Def/Attack"/>
    <tableColumn id="7" name="Cold Def/Attack"/>
    <tableColumn id="8" name="Lighting Def/Attack"/>
    <tableColumn id="9" name="Holy Def/Attack"/>
    <tableColumn id="10" name="Dark Def/Attack"/>
    <tableColumn id="11" name="Arcane Def/Attack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tabSelected="1" workbookViewId="0">
      <selection activeCell="E10" sqref="E10"/>
    </sheetView>
  </sheetViews>
  <sheetFormatPr defaultRowHeight="15" x14ac:dyDescent="0.25"/>
  <cols>
    <col min="1" max="1" width="12.85546875" customWidth="1"/>
    <col min="2" max="2" width="18.28515625" bestFit="1" customWidth="1"/>
    <col min="3" max="3" width="12.28515625" customWidth="1"/>
    <col min="4" max="4" width="18.42578125" bestFit="1" customWidth="1"/>
    <col min="5" max="5" width="12.42578125" bestFit="1" customWidth="1"/>
    <col min="6" max="6" width="10.7109375" customWidth="1"/>
    <col min="7" max="7" width="12.7109375" customWidth="1"/>
    <col min="8" max="8" width="14" bestFit="1" customWidth="1"/>
    <col min="9" max="9" width="12.7109375" bestFit="1" customWidth="1"/>
    <col min="10" max="10" width="12" bestFit="1" customWidth="1"/>
    <col min="11" max="11" width="18.42578125" bestFit="1" customWidth="1"/>
  </cols>
  <sheetData>
    <row r="2" spans="1:10" ht="15.75" thickBot="1" x14ac:dyDescent="0.3">
      <c r="B2" s="11" t="s">
        <v>15</v>
      </c>
      <c r="E2" s="11" t="s">
        <v>22</v>
      </c>
    </row>
    <row r="3" spans="1:10" ht="15.75" thickBot="1" x14ac:dyDescent="0.3">
      <c r="B3" s="9" t="s">
        <v>9</v>
      </c>
      <c r="C3" s="10">
        <f>VLOOKUP(B2,Table7[#All],4,FALSE)</f>
        <v>10</v>
      </c>
      <c r="E3" s="9" t="s">
        <v>5</v>
      </c>
      <c r="F3" s="14">
        <f>VLOOKUP(E2,Table8[#All],3,FALSE)</f>
        <v>0.05</v>
      </c>
      <c r="H3" s="9" t="s">
        <v>12</v>
      </c>
      <c r="I3" s="16">
        <v>1</v>
      </c>
    </row>
    <row r="4" spans="1:10" ht="15.75" thickBot="1" x14ac:dyDescent="0.3">
      <c r="B4" s="7" t="s">
        <v>70</v>
      </c>
      <c r="C4" s="8">
        <f>VLOOKUP(B2,Table7[#All],5,FALSE)</f>
        <v>5</v>
      </c>
      <c r="H4" s="9" t="s">
        <v>0</v>
      </c>
      <c r="I4" s="13">
        <v>0</v>
      </c>
    </row>
    <row r="5" spans="1:10" ht="15.75" thickBot="1" x14ac:dyDescent="0.3">
      <c r="B5" s="18" t="s">
        <v>42</v>
      </c>
      <c r="C5" s="10">
        <f>VLOOKUP($B$2,Table7[#All],8,FALSE)</f>
        <v>15</v>
      </c>
      <c r="H5" s="7" t="s">
        <v>1</v>
      </c>
      <c r="I5" s="12">
        <v>20</v>
      </c>
    </row>
    <row r="6" spans="1:10" ht="15.75" thickBot="1" x14ac:dyDescent="0.3">
      <c r="B6" s="18" t="s">
        <v>34</v>
      </c>
      <c r="C6" s="14">
        <f>VLOOKUP($B$2,Table7[],9,FALSE)</f>
        <v>0.1</v>
      </c>
    </row>
    <row r="9" spans="1:10" x14ac:dyDescent="0.25">
      <c r="A9" t="s">
        <v>2</v>
      </c>
      <c r="B9" t="s">
        <v>3</v>
      </c>
      <c r="C9" t="s">
        <v>9</v>
      </c>
      <c r="D9" t="s">
        <v>11</v>
      </c>
      <c r="E9" t="s">
        <v>4</v>
      </c>
      <c r="F9" t="s">
        <v>8</v>
      </c>
      <c r="G9" t="s">
        <v>7</v>
      </c>
      <c r="H9" t="s">
        <v>6</v>
      </c>
      <c r="I9" t="s">
        <v>10</v>
      </c>
      <c r="J9" t="s">
        <v>31</v>
      </c>
    </row>
    <row r="10" spans="1:10" x14ac:dyDescent="0.25">
      <c r="A10" s="1" t="str">
        <f t="shared" ref="A10:A39" si="0">$B$2</f>
        <v>Fire</v>
      </c>
      <c r="B10" s="1">
        <v>1</v>
      </c>
      <c r="C10" s="2">
        <f>IF(Table1[[#This Row],[Spell Level]]=1,$C$3,E9)</f>
        <v>10</v>
      </c>
      <c r="D10" s="4">
        <f>IF(Table1[[#This Row],[Spell Level]]=1,0,($C$4/100))</f>
        <v>0</v>
      </c>
      <c r="E10" s="5">
        <f>ROUNDUP((Table1[[#This Row],[Base DMG]]*Table1[[#This Row],[Damage Increase]])+Table1[[#This Row],[Base DMG]],0)</f>
        <v>10</v>
      </c>
      <c r="F10" s="6">
        <f t="shared" ref="F10:F39" si="1">$I$3</f>
        <v>1</v>
      </c>
      <c r="G10" s="6">
        <f>$F$3</f>
        <v>0.05</v>
      </c>
      <c r="H10" s="6">
        <f t="shared" ref="H10:H39" si="2">IF($I$5&gt;=10,(10/100),0)</f>
        <v>0.1</v>
      </c>
      <c r="I10" s="5">
        <f>ROUNDUP((Table1[[#This Row],[Spell DMG]]*Table1[[#This Row],[Crit mod]])+(Table1[[#This Row],[Spell DMG]]*Table1[[#This Row],[Wand mod]])+(Table1[[#This Row],[Spell DMG]]*Table1[[#This Row],[Combo mod]])+Table1[[#This Row],[Spell DMG]],0)</f>
        <v>22</v>
      </c>
      <c r="J10" s="20">
        <f>IF(Table1[[#This Row],[Spell Level]]=1,$C$5,(J9+(J9*$C$6)))</f>
        <v>15</v>
      </c>
    </row>
    <row r="11" spans="1:10" x14ac:dyDescent="0.25">
      <c r="A11" s="1" t="str">
        <f t="shared" si="0"/>
        <v>Fire</v>
      </c>
      <c r="B11">
        <v>2</v>
      </c>
      <c r="C11" s="3">
        <f>IF(Table1[[#This Row],[Spell Level]]=1,$C$3,E10)</f>
        <v>10</v>
      </c>
      <c r="D11" s="4">
        <f>IF(Table1[[#This Row],[Spell Level]]=1,0,($C$4/100))</f>
        <v>0.05</v>
      </c>
      <c r="E11" s="5">
        <f>ROUNDUP((Table1[[#This Row],[Base DMG]]*Table1[[#This Row],[Damage Increase]])+Table1[[#This Row],[Base DMG]],0)</f>
        <v>11</v>
      </c>
      <c r="F11" s="6">
        <f t="shared" si="1"/>
        <v>1</v>
      </c>
      <c r="G11" s="6">
        <f t="shared" ref="G11:G39" si="3">$F$3</f>
        <v>0.05</v>
      </c>
      <c r="H11" s="6">
        <f t="shared" si="2"/>
        <v>0.1</v>
      </c>
      <c r="I11" s="5">
        <f>ROUNDUP((Table1[[#This Row],[Spell DMG]]*Table1[[#This Row],[Crit mod]])+(Table1[[#This Row],[Spell DMG]]*Table1[[#This Row],[Wand mod]])+(Table1[[#This Row],[Spell DMG]]*Table1[[#This Row],[Combo mod]])+Table1[[#This Row],[Spell DMG]],0)</f>
        <v>24</v>
      </c>
      <c r="J11" s="20">
        <f>IF(Table1[[#This Row],[Spell Level]]=1,$C$5,(J10+(J10*$C$6)))</f>
        <v>16.5</v>
      </c>
    </row>
    <row r="12" spans="1:10" x14ac:dyDescent="0.25">
      <c r="A12" s="1" t="str">
        <f t="shared" si="0"/>
        <v>Fire</v>
      </c>
      <c r="B12" s="1">
        <v>3</v>
      </c>
      <c r="C12" s="3">
        <f>IF(Table1[[#This Row],[Spell Level]]=1,$C$3,E11)</f>
        <v>11</v>
      </c>
      <c r="D12" s="4">
        <f>IF(Table1[[#This Row],[Spell Level]]=1,0,($C$4/100))</f>
        <v>0.05</v>
      </c>
      <c r="E12" s="5">
        <f>ROUNDUP((Table1[[#This Row],[Base DMG]]*Table1[[#This Row],[Damage Increase]])+Table1[[#This Row],[Base DMG]],0)</f>
        <v>12</v>
      </c>
      <c r="F12" s="6">
        <f t="shared" si="1"/>
        <v>1</v>
      </c>
      <c r="G12" s="6">
        <f t="shared" si="3"/>
        <v>0.05</v>
      </c>
      <c r="H12" s="6">
        <f t="shared" si="2"/>
        <v>0.1</v>
      </c>
      <c r="I12" s="5">
        <f>ROUNDUP((Table1[[#This Row],[Spell DMG]]*Table1[[#This Row],[Crit mod]])+(Table1[[#This Row],[Spell DMG]]*Table1[[#This Row],[Wand mod]])+(Table1[[#This Row],[Spell DMG]]*Table1[[#This Row],[Combo mod]])+Table1[[#This Row],[Spell DMG]],0)</f>
        <v>26</v>
      </c>
      <c r="J12" s="20">
        <f>IF(Table1[[#This Row],[Spell Level]]=1,$C$5,(J11+(J11*$C$6)))</f>
        <v>18.149999999999999</v>
      </c>
    </row>
    <row r="13" spans="1:10" x14ac:dyDescent="0.25">
      <c r="A13" s="1" t="str">
        <f t="shared" si="0"/>
        <v>Fire</v>
      </c>
      <c r="B13">
        <v>4</v>
      </c>
      <c r="C13" s="3">
        <f>IF(Table1[[#This Row],[Spell Level]]=1,$C$3,E12)</f>
        <v>12</v>
      </c>
      <c r="D13" s="4">
        <f>IF(Table1[[#This Row],[Spell Level]]=1,0,($C$4/100))</f>
        <v>0.05</v>
      </c>
      <c r="E13" s="5">
        <f>ROUNDUP((Table1[[#This Row],[Base DMG]]*Table1[[#This Row],[Damage Increase]])+Table1[[#This Row],[Base DMG]],0)</f>
        <v>13</v>
      </c>
      <c r="F13" s="6">
        <f t="shared" si="1"/>
        <v>1</v>
      </c>
      <c r="G13" s="6">
        <f t="shared" si="3"/>
        <v>0.05</v>
      </c>
      <c r="H13" s="6">
        <f t="shared" si="2"/>
        <v>0.1</v>
      </c>
      <c r="I13" s="5">
        <f>ROUNDUP((Table1[[#This Row],[Spell DMG]]*Table1[[#This Row],[Crit mod]])+(Table1[[#This Row],[Spell DMG]]*Table1[[#This Row],[Wand mod]])+(Table1[[#This Row],[Spell DMG]]*Table1[[#This Row],[Combo mod]])+Table1[[#This Row],[Spell DMG]],0)</f>
        <v>28</v>
      </c>
      <c r="J13" s="20">
        <f>IF(Table1[[#This Row],[Spell Level]]=1,$C$5,(J12+(J12*$C$6)))</f>
        <v>19.965</v>
      </c>
    </row>
    <row r="14" spans="1:10" x14ac:dyDescent="0.25">
      <c r="A14" s="1" t="str">
        <f t="shared" si="0"/>
        <v>Fire</v>
      </c>
      <c r="B14" s="1">
        <v>5</v>
      </c>
      <c r="C14" s="3">
        <f>IF(Table1[[#This Row],[Spell Level]]=1,$C$3,E13)</f>
        <v>13</v>
      </c>
      <c r="D14" s="4">
        <f>IF(Table1[[#This Row],[Spell Level]]=1,0,($C$4/100))</f>
        <v>0.05</v>
      </c>
      <c r="E14" s="5">
        <f>ROUNDUP((Table1[[#This Row],[Base DMG]]*Table1[[#This Row],[Damage Increase]])+Table1[[#This Row],[Base DMG]],0)</f>
        <v>14</v>
      </c>
      <c r="F14" s="6">
        <f t="shared" si="1"/>
        <v>1</v>
      </c>
      <c r="G14" s="6">
        <f t="shared" si="3"/>
        <v>0.05</v>
      </c>
      <c r="H14" s="6">
        <f t="shared" si="2"/>
        <v>0.1</v>
      </c>
      <c r="I14" s="5">
        <f>ROUNDUP((Table1[[#This Row],[Spell DMG]]*Table1[[#This Row],[Crit mod]])+(Table1[[#This Row],[Spell DMG]]*Table1[[#This Row],[Wand mod]])+(Table1[[#This Row],[Spell DMG]]*Table1[[#This Row],[Combo mod]])+Table1[[#This Row],[Spell DMG]],0)</f>
        <v>31</v>
      </c>
      <c r="J14" s="20">
        <f>IF(Table1[[#This Row],[Spell Level]]=1,$C$5,(J13+(J13*$C$6)))</f>
        <v>21.961500000000001</v>
      </c>
    </row>
    <row r="15" spans="1:10" x14ac:dyDescent="0.25">
      <c r="A15" s="1" t="str">
        <f t="shared" si="0"/>
        <v>Fire</v>
      </c>
      <c r="B15">
        <v>6</v>
      </c>
      <c r="C15" s="3">
        <f>IF(Table1[[#This Row],[Spell Level]]=1,$C$3,E14)</f>
        <v>14</v>
      </c>
      <c r="D15" s="4">
        <f>IF(Table1[[#This Row],[Spell Level]]=1,0,($C$4/100))</f>
        <v>0.05</v>
      </c>
      <c r="E15" s="5">
        <f>ROUNDUP((Table1[[#This Row],[Base DMG]]*Table1[[#This Row],[Damage Increase]])+Table1[[#This Row],[Base DMG]],0)</f>
        <v>15</v>
      </c>
      <c r="F15" s="6">
        <f t="shared" si="1"/>
        <v>1</v>
      </c>
      <c r="G15" s="6">
        <f t="shared" si="3"/>
        <v>0.05</v>
      </c>
      <c r="H15" s="6">
        <f t="shared" si="2"/>
        <v>0.1</v>
      </c>
      <c r="I15" s="5">
        <f>ROUNDUP((Table1[[#This Row],[Spell DMG]]*Table1[[#This Row],[Crit mod]])+(Table1[[#This Row],[Spell DMG]]*Table1[[#This Row],[Wand mod]])+(Table1[[#This Row],[Spell DMG]]*Table1[[#This Row],[Combo mod]])+Table1[[#This Row],[Spell DMG]],0)</f>
        <v>33</v>
      </c>
      <c r="J15" s="20">
        <f>IF(Table1[[#This Row],[Spell Level]]=1,$C$5,(J14+(J14*$C$6)))</f>
        <v>24.15765</v>
      </c>
    </row>
    <row r="16" spans="1:10" x14ac:dyDescent="0.25">
      <c r="A16" s="1" t="str">
        <f t="shared" si="0"/>
        <v>Fire</v>
      </c>
      <c r="B16" s="1">
        <v>7</v>
      </c>
      <c r="C16" s="3">
        <f>IF(Table1[[#This Row],[Spell Level]]=1,$C$3,E15)</f>
        <v>15</v>
      </c>
      <c r="D16" s="4">
        <f>IF(Table1[[#This Row],[Spell Level]]=1,0,($C$4/100))</f>
        <v>0.05</v>
      </c>
      <c r="E16" s="5">
        <f>ROUNDUP((Table1[[#This Row],[Base DMG]]*Table1[[#This Row],[Damage Increase]])+Table1[[#This Row],[Base DMG]],0)</f>
        <v>16</v>
      </c>
      <c r="F16" s="6">
        <f t="shared" si="1"/>
        <v>1</v>
      </c>
      <c r="G16" s="6">
        <f t="shared" si="3"/>
        <v>0.05</v>
      </c>
      <c r="H16" s="6">
        <f t="shared" si="2"/>
        <v>0.1</v>
      </c>
      <c r="I16" s="5">
        <f>ROUNDUP((Table1[[#This Row],[Spell DMG]]*Table1[[#This Row],[Crit mod]])+(Table1[[#This Row],[Spell DMG]]*Table1[[#This Row],[Wand mod]])+(Table1[[#This Row],[Spell DMG]]*Table1[[#This Row],[Combo mod]])+Table1[[#This Row],[Spell DMG]],0)</f>
        <v>35</v>
      </c>
      <c r="J16" s="20">
        <f>IF(Table1[[#This Row],[Spell Level]]=1,$C$5,(J15+(J15*$C$6)))</f>
        <v>26.573415000000001</v>
      </c>
    </row>
    <row r="17" spans="1:10" x14ac:dyDescent="0.25">
      <c r="A17" s="1" t="str">
        <f t="shared" si="0"/>
        <v>Fire</v>
      </c>
      <c r="B17">
        <v>8</v>
      </c>
      <c r="C17" s="3">
        <f>IF(Table1[[#This Row],[Spell Level]]=1,$C$3,E16)</f>
        <v>16</v>
      </c>
      <c r="D17" s="4">
        <f>IF(Table1[[#This Row],[Spell Level]]=1,0,($C$4/100))</f>
        <v>0.05</v>
      </c>
      <c r="E17" s="5">
        <f>ROUNDUP((Table1[[#This Row],[Base DMG]]*Table1[[#This Row],[Damage Increase]])+Table1[[#This Row],[Base DMG]],0)</f>
        <v>17</v>
      </c>
      <c r="F17" s="6">
        <f t="shared" si="1"/>
        <v>1</v>
      </c>
      <c r="G17" s="6">
        <f t="shared" si="3"/>
        <v>0.05</v>
      </c>
      <c r="H17" s="6">
        <f t="shared" si="2"/>
        <v>0.1</v>
      </c>
      <c r="I17" s="5">
        <f>ROUNDUP((Table1[[#This Row],[Spell DMG]]*Table1[[#This Row],[Crit mod]])+(Table1[[#This Row],[Spell DMG]]*Table1[[#This Row],[Wand mod]])+(Table1[[#This Row],[Spell DMG]]*Table1[[#This Row],[Combo mod]])+Table1[[#This Row],[Spell DMG]],0)</f>
        <v>37</v>
      </c>
      <c r="J17" s="20">
        <f>IF(Table1[[#This Row],[Spell Level]]=1,$C$5,(J16+(J16*$C$6)))</f>
        <v>29.230756500000002</v>
      </c>
    </row>
    <row r="18" spans="1:10" x14ac:dyDescent="0.25">
      <c r="A18" s="1" t="str">
        <f t="shared" si="0"/>
        <v>Fire</v>
      </c>
      <c r="B18" s="1">
        <v>9</v>
      </c>
      <c r="C18" s="3">
        <f>IF(Table1[[#This Row],[Spell Level]]=1,$C$3,E17)</f>
        <v>17</v>
      </c>
      <c r="D18" s="4">
        <f>IF(Table1[[#This Row],[Spell Level]]=1,0,($C$4/100))</f>
        <v>0.05</v>
      </c>
      <c r="E18" s="5">
        <f>ROUNDUP((Table1[[#This Row],[Base DMG]]*Table1[[#This Row],[Damage Increase]])+Table1[[#This Row],[Base DMG]],0)</f>
        <v>18</v>
      </c>
      <c r="F18" s="6">
        <f t="shared" si="1"/>
        <v>1</v>
      </c>
      <c r="G18" s="6">
        <f t="shared" si="3"/>
        <v>0.05</v>
      </c>
      <c r="H18" s="6">
        <f t="shared" si="2"/>
        <v>0.1</v>
      </c>
      <c r="I18" s="5">
        <f>ROUNDUP((Table1[[#This Row],[Spell DMG]]*Table1[[#This Row],[Crit mod]])+(Table1[[#This Row],[Spell DMG]]*Table1[[#This Row],[Wand mod]])+(Table1[[#This Row],[Spell DMG]]*Table1[[#This Row],[Combo mod]])+Table1[[#This Row],[Spell DMG]],0)</f>
        <v>39</v>
      </c>
      <c r="J18" s="20">
        <f>IF(Table1[[#This Row],[Spell Level]]=1,$C$5,(J17+(J17*$C$6)))</f>
        <v>32.15383215</v>
      </c>
    </row>
    <row r="19" spans="1:10" x14ac:dyDescent="0.25">
      <c r="A19" s="1" t="str">
        <f t="shared" si="0"/>
        <v>Fire</v>
      </c>
      <c r="B19">
        <v>10</v>
      </c>
      <c r="C19" s="3">
        <f>IF(Table1[[#This Row],[Spell Level]]=1,$C$3,E18)</f>
        <v>18</v>
      </c>
      <c r="D19" s="4">
        <f>IF(Table1[[#This Row],[Spell Level]]=1,0,($C$4/100))</f>
        <v>0.05</v>
      </c>
      <c r="E19" s="5">
        <f>ROUNDUP((Table1[[#This Row],[Base DMG]]*Table1[[#This Row],[Damage Increase]])+Table1[[#This Row],[Base DMG]],0)</f>
        <v>19</v>
      </c>
      <c r="F19" s="6">
        <f t="shared" si="1"/>
        <v>1</v>
      </c>
      <c r="G19" s="6">
        <f t="shared" si="3"/>
        <v>0.05</v>
      </c>
      <c r="H19" s="6">
        <f t="shared" si="2"/>
        <v>0.1</v>
      </c>
      <c r="I19" s="5">
        <f>ROUNDUP((Table1[[#This Row],[Spell DMG]]*Table1[[#This Row],[Crit mod]])+(Table1[[#This Row],[Spell DMG]]*Table1[[#This Row],[Wand mod]])+(Table1[[#This Row],[Spell DMG]]*Table1[[#This Row],[Combo mod]])+Table1[[#This Row],[Spell DMG]],0)</f>
        <v>41</v>
      </c>
      <c r="J19" s="20">
        <f>IF(Table1[[#This Row],[Spell Level]]=1,$C$5,(J18+(J18*$C$6)))</f>
        <v>35.369215365000002</v>
      </c>
    </row>
    <row r="20" spans="1:10" x14ac:dyDescent="0.25">
      <c r="A20" s="1" t="str">
        <f t="shared" si="0"/>
        <v>Fire</v>
      </c>
      <c r="B20" s="1">
        <v>11</v>
      </c>
      <c r="C20" s="3">
        <f>IF(Table1[[#This Row],[Spell Level]]=1,$C$3,E19)</f>
        <v>19</v>
      </c>
      <c r="D20" s="4">
        <f>IF(Table1[[#This Row],[Spell Level]]=1,0,($C$4/100))</f>
        <v>0.05</v>
      </c>
      <c r="E20" s="5">
        <f>ROUNDUP((Table1[[#This Row],[Base DMG]]*Table1[[#This Row],[Damage Increase]])+Table1[[#This Row],[Base DMG]],0)</f>
        <v>20</v>
      </c>
      <c r="F20" s="6">
        <f t="shared" si="1"/>
        <v>1</v>
      </c>
      <c r="G20" s="6">
        <f t="shared" si="3"/>
        <v>0.05</v>
      </c>
      <c r="H20" s="6">
        <f t="shared" si="2"/>
        <v>0.1</v>
      </c>
      <c r="I20" s="5">
        <f>ROUNDUP((Table1[[#This Row],[Spell DMG]]*Table1[[#This Row],[Crit mod]])+(Table1[[#This Row],[Spell DMG]]*Table1[[#This Row],[Wand mod]])+(Table1[[#This Row],[Spell DMG]]*Table1[[#This Row],[Combo mod]])+Table1[[#This Row],[Spell DMG]],0)</f>
        <v>43</v>
      </c>
      <c r="J20" s="20">
        <f>IF(Table1[[#This Row],[Spell Level]]=1,$C$5,(J19+(J19*$C$6)))</f>
        <v>38.906136901500005</v>
      </c>
    </row>
    <row r="21" spans="1:10" x14ac:dyDescent="0.25">
      <c r="A21" s="1" t="str">
        <f t="shared" si="0"/>
        <v>Fire</v>
      </c>
      <c r="B21">
        <v>12</v>
      </c>
      <c r="C21" s="3">
        <f>IF(Table1[[#This Row],[Spell Level]]=1,$C$3,E20)</f>
        <v>20</v>
      </c>
      <c r="D21" s="4">
        <f>IF(Table1[[#This Row],[Spell Level]]=1,0,($C$4/100))</f>
        <v>0.05</v>
      </c>
      <c r="E21" s="5">
        <f>ROUNDUP((Table1[[#This Row],[Base DMG]]*Table1[[#This Row],[Damage Increase]])+Table1[[#This Row],[Base DMG]],0)</f>
        <v>21</v>
      </c>
      <c r="F21" s="6">
        <f t="shared" si="1"/>
        <v>1</v>
      </c>
      <c r="G21" s="6">
        <f t="shared" si="3"/>
        <v>0.05</v>
      </c>
      <c r="H21" s="6">
        <f t="shared" si="2"/>
        <v>0.1</v>
      </c>
      <c r="I21" s="5">
        <f>ROUNDUP((Table1[[#This Row],[Spell DMG]]*Table1[[#This Row],[Crit mod]])+(Table1[[#This Row],[Spell DMG]]*Table1[[#This Row],[Wand mod]])+(Table1[[#This Row],[Spell DMG]]*Table1[[#This Row],[Combo mod]])+Table1[[#This Row],[Spell DMG]],0)</f>
        <v>46</v>
      </c>
      <c r="J21" s="20">
        <f>IF(Table1[[#This Row],[Spell Level]]=1,$C$5,(J20+(J20*$C$6)))</f>
        <v>42.796750591650003</v>
      </c>
    </row>
    <row r="22" spans="1:10" x14ac:dyDescent="0.25">
      <c r="A22" s="1" t="str">
        <f t="shared" si="0"/>
        <v>Fire</v>
      </c>
      <c r="B22" s="1">
        <v>13</v>
      </c>
      <c r="C22" s="3">
        <f>IF(Table1[[#This Row],[Spell Level]]=1,$C$3,E21)</f>
        <v>21</v>
      </c>
      <c r="D22" s="4">
        <f>IF(Table1[[#This Row],[Spell Level]]=1,0,($C$4/100))</f>
        <v>0.05</v>
      </c>
      <c r="E22" s="5">
        <f>ROUNDUP((Table1[[#This Row],[Base DMG]]*Table1[[#This Row],[Damage Increase]])+Table1[[#This Row],[Base DMG]],0)</f>
        <v>23</v>
      </c>
      <c r="F22" s="6">
        <f t="shared" si="1"/>
        <v>1</v>
      </c>
      <c r="G22" s="6">
        <f t="shared" si="3"/>
        <v>0.05</v>
      </c>
      <c r="H22" s="6">
        <f t="shared" si="2"/>
        <v>0.1</v>
      </c>
      <c r="I22" s="5">
        <f>ROUNDUP((Table1[[#This Row],[Spell DMG]]*Table1[[#This Row],[Crit mod]])+(Table1[[#This Row],[Spell DMG]]*Table1[[#This Row],[Wand mod]])+(Table1[[#This Row],[Spell DMG]]*Table1[[#This Row],[Combo mod]])+Table1[[#This Row],[Spell DMG]],0)</f>
        <v>50</v>
      </c>
      <c r="J22" s="20">
        <f>IF(Table1[[#This Row],[Spell Level]]=1,$C$5,(J21+(J21*$C$6)))</f>
        <v>47.076425650815004</v>
      </c>
    </row>
    <row r="23" spans="1:10" x14ac:dyDescent="0.25">
      <c r="A23" s="1" t="str">
        <f t="shared" si="0"/>
        <v>Fire</v>
      </c>
      <c r="B23">
        <v>14</v>
      </c>
      <c r="C23" s="3">
        <f>IF(Table1[[#This Row],[Spell Level]]=1,$C$3,E22)</f>
        <v>23</v>
      </c>
      <c r="D23" s="4">
        <f>IF(Table1[[#This Row],[Spell Level]]=1,0,($C$4/100))</f>
        <v>0.05</v>
      </c>
      <c r="E23" s="5">
        <f>ROUNDUP((Table1[[#This Row],[Base DMG]]*Table1[[#This Row],[Damage Increase]])+Table1[[#This Row],[Base DMG]],0)</f>
        <v>25</v>
      </c>
      <c r="F23" s="6">
        <f t="shared" si="1"/>
        <v>1</v>
      </c>
      <c r="G23" s="6">
        <f t="shared" si="3"/>
        <v>0.05</v>
      </c>
      <c r="H23" s="6">
        <f t="shared" si="2"/>
        <v>0.1</v>
      </c>
      <c r="I23" s="5">
        <f>ROUNDUP((Table1[[#This Row],[Spell DMG]]*Table1[[#This Row],[Crit mod]])+(Table1[[#This Row],[Spell DMG]]*Table1[[#This Row],[Wand mod]])+(Table1[[#This Row],[Spell DMG]]*Table1[[#This Row],[Combo mod]])+Table1[[#This Row],[Spell DMG]],0)</f>
        <v>54</v>
      </c>
      <c r="J23" s="20">
        <f>IF(Table1[[#This Row],[Spell Level]]=1,$C$5,(J22+(J22*$C$6)))</f>
        <v>51.784068215896504</v>
      </c>
    </row>
    <row r="24" spans="1:10" x14ac:dyDescent="0.25">
      <c r="A24" s="1" t="str">
        <f t="shared" si="0"/>
        <v>Fire</v>
      </c>
      <c r="B24" s="1">
        <v>15</v>
      </c>
      <c r="C24" s="3">
        <f>IF(Table1[[#This Row],[Spell Level]]=1,$C$3,E23)</f>
        <v>25</v>
      </c>
      <c r="D24" s="4">
        <f>IF(Table1[[#This Row],[Spell Level]]=1,0,($C$4/100))</f>
        <v>0.05</v>
      </c>
      <c r="E24" s="5">
        <f>ROUNDUP((Table1[[#This Row],[Base DMG]]*Table1[[#This Row],[Damage Increase]])+Table1[[#This Row],[Base DMG]],0)</f>
        <v>27</v>
      </c>
      <c r="F24" s="6">
        <f t="shared" si="1"/>
        <v>1</v>
      </c>
      <c r="G24" s="6">
        <f t="shared" si="3"/>
        <v>0.05</v>
      </c>
      <c r="H24" s="6">
        <f t="shared" si="2"/>
        <v>0.1</v>
      </c>
      <c r="I24" s="5">
        <f>ROUNDUP((Table1[[#This Row],[Spell DMG]]*Table1[[#This Row],[Crit mod]])+(Table1[[#This Row],[Spell DMG]]*Table1[[#This Row],[Wand mod]])+(Table1[[#This Row],[Spell DMG]]*Table1[[#This Row],[Combo mod]])+Table1[[#This Row],[Spell DMG]],0)</f>
        <v>59</v>
      </c>
      <c r="J24" s="20">
        <f>IF(Table1[[#This Row],[Spell Level]]=1,$C$5,(J23+(J23*$C$6)))</f>
        <v>56.962475037486158</v>
      </c>
    </row>
    <row r="25" spans="1:10" x14ac:dyDescent="0.25">
      <c r="A25" s="1" t="str">
        <f t="shared" si="0"/>
        <v>Fire</v>
      </c>
      <c r="B25">
        <v>16</v>
      </c>
      <c r="C25" s="3">
        <f>IF(Table1[[#This Row],[Spell Level]]=1,$C$3,E24)</f>
        <v>27</v>
      </c>
      <c r="D25" s="4">
        <f>IF(Table1[[#This Row],[Spell Level]]=1,0,($C$4/100))</f>
        <v>0.05</v>
      </c>
      <c r="E25" s="5">
        <f>ROUNDUP((Table1[[#This Row],[Base DMG]]*Table1[[#This Row],[Damage Increase]])+Table1[[#This Row],[Base DMG]],0)</f>
        <v>29</v>
      </c>
      <c r="F25" s="6">
        <f t="shared" si="1"/>
        <v>1</v>
      </c>
      <c r="G25" s="6">
        <f t="shared" si="3"/>
        <v>0.05</v>
      </c>
      <c r="H25" s="6">
        <f t="shared" si="2"/>
        <v>0.1</v>
      </c>
      <c r="I25" s="5">
        <f>ROUNDUP((Table1[[#This Row],[Spell DMG]]*Table1[[#This Row],[Crit mod]])+(Table1[[#This Row],[Spell DMG]]*Table1[[#This Row],[Wand mod]])+(Table1[[#This Row],[Spell DMG]]*Table1[[#This Row],[Combo mod]])+Table1[[#This Row],[Spell DMG]],0)</f>
        <v>63</v>
      </c>
      <c r="J25" s="20">
        <f>IF(Table1[[#This Row],[Spell Level]]=1,$C$5,(J24+(J24*$C$6)))</f>
        <v>62.658722541234773</v>
      </c>
    </row>
    <row r="26" spans="1:10" x14ac:dyDescent="0.25">
      <c r="A26" s="1" t="str">
        <f t="shared" si="0"/>
        <v>Fire</v>
      </c>
      <c r="B26" s="1">
        <v>17</v>
      </c>
      <c r="C26" s="3">
        <f>IF(Table1[[#This Row],[Spell Level]]=1,$C$3,E25)</f>
        <v>29</v>
      </c>
      <c r="D26" s="4">
        <f>IF(Table1[[#This Row],[Spell Level]]=1,0,($C$4/100))</f>
        <v>0.05</v>
      </c>
      <c r="E26" s="5">
        <f>ROUNDUP((Table1[[#This Row],[Base DMG]]*Table1[[#This Row],[Damage Increase]])+Table1[[#This Row],[Base DMG]],0)</f>
        <v>31</v>
      </c>
      <c r="F26" s="6">
        <f t="shared" si="1"/>
        <v>1</v>
      </c>
      <c r="G26" s="6">
        <f t="shared" si="3"/>
        <v>0.05</v>
      </c>
      <c r="H26" s="6">
        <f t="shared" si="2"/>
        <v>0.1</v>
      </c>
      <c r="I26" s="5">
        <f>ROUNDUP((Table1[[#This Row],[Spell DMG]]*Table1[[#This Row],[Crit mod]])+(Table1[[#This Row],[Spell DMG]]*Table1[[#This Row],[Wand mod]])+(Table1[[#This Row],[Spell DMG]]*Table1[[#This Row],[Combo mod]])+Table1[[#This Row],[Spell DMG]],0)</f>
        <v>67</v>
      </c>
      <c r="J26" s="20">
        <f>IF(Table1[[#This Row],[Spell Level]]=1,$C$5,(J25+(J25*$C$6)))</f>
        <v>68.924594795358246</v>
      </c>
    </row>
    <row r="27" spans="1:10" x14ac:dyDescent="0.25">
      <c r="A27" s="1" t="str">
        <f t="shared" si="0"/>
        <v>Fire</v>
      </c>
      <c r="B27">
        <v>18</v>
      </c>
      <c r="C27" s="3">
        <f>IF(Table1[[#This Row],[Spell Level]]=1,$C$3,E26)</f>
        <v>31</v>
      </c>
      <c r="D27" s="4">
        <f>IF(Table1[[#This Row],[Spell Level]]=1,0,($C$4/100))</f>
        <v>0.05</v>
      </c>
      <c r="E27" s="5">
        <f>ROUNDUP((Table1[[#This Row],[Base DMG]]*Table1[[#This Row],[Damage Increase]])+Table1[[#This Row],[Base DMG]],0)</f>
        <v>33</v>
      </c>
      <c r="F27" s="6">
        <f t="shared" si="1"/>
        <v>1</v>
      </c>
      <c r="G27" s="6">
        <f t="shared" si="3"/>
        <v>0.05</v>
      </c>
      <c r="H27" s="6">
        <f t="shared" si="2"/>
        <v>0.1</v>
      </c>
      <c r="I27" s="5">
        <f>ROUNDUP((Table1[[#This Row],[Spell DMG]]*Table1[[#This Row],[Crit mod]])+(Table1[[#This Row],[Spell DMG]]*Table1[[#This Row],[Wand mod]])+(Table1[[#This Row],[Spell DMG]]*Table1[[#This Row],[Combo mod]])+Table1[[#This Row],[Spell DMG]],0)</f>
        <v>71</v>
      </c>
      <c r="J27" s="20">
        <f>IF(Table1[[#This Row],[Spell Level]]=1,$C$5,(J26+(J26*$C$6)))</f>
        <v>75.817054274894076</v>
      </c>
    </row>
    <row r="28" spans="1:10" x14ac:dyDescent="0.25">
      <c r="A28" s="1" t="str">
        <f t="shared" si="0"/>
        <v>Fire</v>
      </c>
      <c r="B28" s="1">
        <v>19</v>
      </c>
      <c r="C28" s="3">
        <f>IF(Table1[[#This Row],[Spell Level]]=1,$C$3,E27)</f>
        <v>33</v>
      </c>
      <c r="D28" s="4">
        <f>IF(Table1[[#This Row],[Spell Level]]=1,0,($C$4/100))</f>
        <v>0.05</v>
      </c>
      <c r="E28" s="5">
        <f>ROUNDUP((Table1[[#This Row],[Base DMG]]*Table1[[#This Row],[Damage Increase]])+Table1[[#This Row],[Base DMG]],0)</f>
        <v>35</v>
      </c>
      <c r="F28" s="6">
        <f t="shared" si="1"/>
        <v>1</v>
      </c>
      <c r="G28" s="6">
        <f t="shared" si="3"/>
        <v>0.05</v>
      </c>
      <c r="H28" s="6">
        <f t="shared" si="2"/>
        <v>0.1</v>
      </c>
      <c r="I28" s="5">
        <f>ROUNDUP((Table1[[#This Row],[Spell DMG]]*Table1[[#This Row],[Crit mod]])+(Table1[[#This Row],[Spell DMG]]*Table1[[#This Row],[Wand mod]])+(Table1[[#This Row],[Spell DMG]]*Table1[[#This Row],[Combo mod]])+Table1[[#This Row],[Spell DMG]],0)</f>
        <v>76</v>
      </c>
      <c r="J28" s="20">
        <f>IF(Table1[[#This Row],[Spell Level]]=1,$C$5,(J27+(J27*$C$6)))</f>
        <v>83.398759702383487</v>
      </c>
    </row>
    <row r="29" spans="1:10" x14ac:dyDescent="0.25">
      <c r="A29" s="1" t="str">
        <f t="shared" si="0"/>
        <v>Fire</v>
      </c>
      <c r="B29">
        <v>20</v>
      </c>
      <c r="C29" s="3">
        <f>IF(Table1[[#This Row],[Spell Level]]=1,$C$3,E28)</f>
        <v>35</v>
      </c>
      <c r="D29" s="4">
        <f>IF(Table1[[#This Row],[Spell Level]]=1,0,($C$4/100))</f>
        <v>0.05</v>
      </c>
      <c r="E29" s="5">
        <f>ROUNDUP((Table1[[#This Row],[Base DMG]]*Table1[[#This Row],[Damage Increase]])+Table1[[#This Row],[Base DMG]],0)</f>
        <v>37</v>
      </c>
      <c r="F29" s="6">
        <f t="shared" si="1"/>
        <v>1</v>
      </c>
      <c r="G29" s="6">
        <f t="shared" si="3"/>
        <v>0.05</v>
      </c>
      <c r="H29" s="6">
        <f t="shared" si="2"/>
        <v>0.1</v>
      </c>
      <c r="I29" s="5">
        <f>ROUNDUP((Table1[[#This Row],[Spell DMG]]*Table1[[#This Row],[Crit mod]])+(Table1[[#This Row],[Spell DMG]]*Table1[[#This Row],[Wand mod]])+(Table1[[#This Row],[Spell DMG]]*Table1[[#This Row],[Combo mod]])+Table1[[#This Row],[Spell DMG]],0)</f>
        <v>80</v>
      </c>
      <c r="J29" s="20">
        <f>IF(Table1[[#This Row],[Spell Level]]=1,$C$5,(J28+(J28*$C$6)))</f>
        <v>91.738635672621839</v>
      </c>
    </row>
    <row r="30" spans="1:10" x14ac:dyDescent="0.25">
      <c r="A30" s="1" t="str">
        <f t="shared" si="0"/>
        <v>Fire</v>
      </c>
      <c r="B30">
        <v>21</v>
      </c>
      <c r="C30" s="3">
        <f>IF(Table1[[#This Row],[Spell Level]]=1,$C$3,E29)</f>
        <v>37</v>
      </c>
      <c r="D30" s="4">
        <f>IF(Table1[[#This Row],[Spell Level]]=1,0,($C$4/100))</f>
        <v>0.05</v>
      </c>
      <c r="E30" s="5">
        <f>ROUNDUP((Table1[[#This Row],[Base DMG]]*Table1[[#This Row],[Damage Increase]])+Table1[[#This Row],[Base DMG]],0)</f>
        <v>39</v>
      </c>
      <c r="F30" s="6">
        <f t="shared" si="1"/>
        <v>1</v>
      </c>
      <c r="G30" s="6">
        <f t="shared" si="3"/>
        <v>0.05</v>
      </c>
      <c r="H30" s="6">
        <f t="shared" si="2"/>
        <v>0.1</v>
      </c>
      <c r="I30" s="5">
        <f>ROUNDUP((Table1[[#This Row],[Spell DMG]]*Table1[[#This Row],[Crit mod]])+(Table1[[#This Row],[Spell DMG]]*Table1[[#This Row],[Wand mod]])+(Table1[[#This Row],[Spell DMG]]*Table1[[#This Row],[Combo mod]])+Table1[[#This Row],[Spell DMG]],0)</f>
        <v>84</v>
      </c>
      <c r="J30" s="20">
        <f>IF(Table1[[#This Row],[Spell Level]]=1,$C$5,(J29+(J29*$C$6)))</f>
        <v>100.91249923988403</v>
      </c>
    </row>
    <row r="31" spans="1:10" x14ac:dyDescent="0.25">
      <c r="A31" s="1" t="str">
        <f t="shared" si="0"/>
        <v>Fire</v>
      </c>
      <c r="B31">
        <v>22</v>
      </c>
      <c r="C31" s="3">
        <f>IF(Table1[[#This Row],[Spell Level]]=1,$C$3,E30)</f>
        <v>39</v>
      </c>
      <c r="D31" s="4">
        <f>IF(Table1[[#This Row],[Spell Level]]=1,0,($C$4/100))</f>
        <v>0.05</v>
      </c>
      <c r="E31" s="5">
        <f>ROUNDUP((Table1[[#This Row],[Base DMG]]*Table1[[#This Row],[Damage Increase]])+Table1[[#This Row],[Base DMG]],0)</f>
        <v>41</v>
      </c>
      <c r="F31" s="6">
        <f t="shared" si="1"/>
        <v>1</v>
      </c>
      <c r="G31" s="6">
        <f t="shared" si="3"/>
        <v>0.05</v>
      </c>
      <c r="H31" s="6">
        <f t="shared" si="2"/>
        <v>0.1</v>
      </c>
      <c r="I31" s="5">
        <f>ROUNDUP((Table1[[#This Row],[Spell DMG]]*Table1[[#This Row],[Crit mod]])+(Table1[[#This Row],[Spell DMG]]*Table1[[#This Row],[Wand mod]])+(Table1[[#This Row],[Spell DMG]]*Table1[[#This Row],[Combo mod]])+Table1[[#This Row],[Spell DMG]],0)</f>
        <v>89</v>
      </c>
      <c r="J31" s="20">
        <f>IF(Table1[[#This Row],[Spell Level]]=1,$C$5,(J30+(J30*$C$6)))</f>
        <v>111.00374916387243</v>
      </c>
    </row>
    <row r="32" spans="1:10" x14ac:dyDescent="0.25">
      <c r="A32" s="1" t="str">
        <f t="shared" si="0"/>
        <v>Fire</v>
      </c>
      <c r="B32">
        <v>23</v>
      </c>
      <c r="C32" s="3">
        <f>IF(Table1[[#This Row],[Spell Level]]=1,$C$3,E31)</f>
        <v>41</v>
      </c>
      <c r="D32" s="4">
        <f>IF(Table1[[#This Row],[Spell Level]]=1,0,($C$4/100))</f>
        <v>0.05</v>
      </c>
      <c r="E32" s="5">
        <f>ROUNDUP((Table1[[#This Row],[Base DMG]]*Table1[[#This Row],[Damage Increase]])+Table1[[#This Row],[Base DMG]],0)</f>
        <v>44</v>
      </c>
      <c r="F32" s="6">
        <f t="shared" si="1"/>
        <v>1</v>
      </c>
      <c r="G32" s="6">
        <f t="shared" si="3"/>
        <v>0.05</v>
      </c>
      <c r="H32" s="6">
        <f t="shared" si="2"/>
        <v>0.1</v>
      </c>
      <c r="I32" s="5">
        <f>ROUNDUP((Table1[[#This Row],[Spell DMG]]*Table1[[#This Row],[Crit mod]])+(Table1[[#This Row],[Spell DMG]]*Table1[[#This Row],[Wand mod]])+(Table1[[#This Row],[Spell DMG]]*Table1[[#This Row],[Combo mod]])+Table1[[#This Row],[Spell DMG]],0)</f>
        <v>95</v>
      </c>
      <c r="J32" s="20">
        <f>IF(Table1[[#This Row],[Spell Level]]=1,$C$5,(J31+(J31*$C$6)))</f>
        <v>122.10412408025967</v>
      </c>
    </row>
    <row r="33" spans="1:12" x14ac:dyDescent="0.25">
      <c r="A33" s="1" t="str">
        <f t="shared" si="0"/>
        <v>Fire</v>
      </c>
      <c r="B33">
        <v>24</v>
      </c>
      <c r="C33" s="3">
        <f>IF(Table1[[#This Row],[Spell Level]]=1,$C$3,E32)</f>
        <v>44</v>
      </c>
      <c r="D33" s="4">
        <f>IF(Table1[[#This Row],[Spell Level]]=1,0,($C$4/100))</f>
        <v>0.05</v>
      </c>
      <c r="E33" s="5">
        <f>ROUNDUP((Table1[[#This Row],[Base DMG]]*Table1[[#This Row],[Damage Increase]])+Table1[[#This Row],[Base DMG]],0)</f>
        <v>47</v>
      </c>
      <c r="F33" s="6">
        <f t="shared" si="1"/>
        <v>1</v>
      </c>
      <c r="G33" s="6">
        <f t="shared" si="3"/>
        <v>0.05</v>
      </c>
      <c r="H33" s="6">
        <f t="shared" si="2"/>
        <v>0.1</v>
      </c>
      <c r="I33" s="5">
        <f>ROUNDUP((Table1[[#This Row],[Spell DMG]]*Table1[[#This Row],[Crit mod]])+(Table1[[#This Row],[Spell DMG]]*Table1[[#This Row],[Wand mod]])+(Table1[[#This Row],[Spell DMG]]*Table1[[#This Row],[Combo mod]])+Table1[[#This Row],[Spell DMG]],0)</f>
        <v>102</v>
      </c>
      <c r="J33" s="20">
        <f>IF(Table1[[#This Row],[Spell Level]]=1,$C$5,(J32+(J32*$C$6)))</f>
        <v>134.31453648828563</v>
      </c>
    </row>
    <row r="34" spans="1:12" x14ac:dyDescent="0.25">
      <c r="A34" s="1" t="str">
        <f t="shared" si="0"/>
        <v>Fire</v>
      </c>
      <c r="B34">
        <v>25</v>
      </c>
      <c r="C34" s="3">
        <f>IF(Table1[[#This Row],[Spell Level]]=1,$C$3,E33)</f>
        <v>47</v>
      </c>
      <c r="D34" s="4">
        <f>IF(Table1[[#This Row],[Spell Level]]=1,0,($C$4/100))</f>
        <v>0.05</v>
      </c>
      <c r="E34" s="5">
        <f>ROUNDUP((Table1[[#This Row],[Base DMG]]*Table1[[#This Row],[Damage Increase]])+Table1[[#This Row],[Base DMG]],0)</f>
        <v>50</v>
      </c>
      <c r="F34" s="6">
        <f t="shared" si="1"/>
        <v>1</v>
      </c>
      <c r="G34" s="6">
        <f t="shared" si="3"/>
        <v>0.05</v>
      </c>
      <c r="H34" s="6">
        <f t="shared" si="2"/>
        <v>0.1</v>
      </c>
      <c r="I34" s="5">
        <f>ROUNDUP((Table1[[#This Row],[Spell DMG]]*Table1[[#This Row],[Crit mod]])+(Table1[[#This Row],[Spell DMG]]*Table1[[#This Row],[Wand mod]])+(Table1[[#This Row],[Spell DMG]]*Table1[[#This Row],[Combo mod]])+Table1[[#This Row],[Spell DMG]],0)</f>
        <v>108</v>
      </c>
      <c r="J34" s="20">
        <f>IF(Table1[[#This Row],[Spell Level]]=1,$C$5,(J33+(J33*$C$6)))</f>
        <v>147.74599013711418</v>
      </c>
    </row>
    <row r="35" spans="1:12" x14ac:dyDescent="0.25">
      <c r="A35" s="1" t="str">
        <f t="shared" si="0"/>
        <v>Fire</v>
      </c>
      <c r="B35">
        <v>26</v>
      </c>
      <c r="C35" s="3">
        <f>IF(Table1[[#This Row],[Spell Level]]=1,$C$3,E34)</f>
        <v>50</v>
      </c>
      <c r="D35" s="4">
        <f>IF(Table1[[#This Row],[Spell Level]]=1,0,($C$4/100))</f>
        <v>0.05</v>
      </c>
      <c r="E35" s="5">
        <f>ROUNDUP((Table1[[#This Row],[Base DMG]]*Table1[[#This Row],[Damage Increase]])+Table1[[#This Row],[Base DMG]],0)</f>
        <v>53</v>
      </c>
      <c r="F35" s="6">
        <f t="shared" si="1"/>
        <v>1</v>
      </c>
      <c r="G35" s="6">
        <f t="shared" si="3"/>
        <v>0.05</v>
      </c>
      <c r="H35" s="6">
        <f t="shared" si="2"/>
        <v>0.1</v>
      </c>
      <c r="I35" s="5">
        <f>ROUNDUP((Table1[[#This Row],[Spell DMG]]*Table1[[#This Row],[Crit mod]])+(Table1[[#This Row],[Spell DMG]]*Table1[[#This Row],[Wand mod]])+(Table1[[#This Row],[Spell DMG]]*Table1[[#This Row],[Combo mod]])+Table1[[#This Row],[Spell DMG]],0)</f>
        <v>114</v>
      </c>
      <c r="J35" s="20">
        <f>IF(Table1[[#This Row],[Spell Level]]=1,$C$5,(J34+(J34*$C$6)))</f>
        <v>162.5205891508256</v>
      </c>
    </row>
    <row r="36" spans="1:12" x14ac:dyDescent="0.25">
      <c r="A36" s="1" t="str">
        <f t="shared" si="0"/>
        <v>Fire</v>
      </c>
      <c r="B36">
        <v>27</v>
      </c>
      <c r="C36" s="3">
        <f>IF(Table1[[#This Row],[Spell Level]]=1,$C$3,E35)</f>
        <v>53</v>
      </c>
      <c r="D36" s="4">
        <f>IF(Table1[[#This Row],[Spell Level]]=1,0,($C$4/100))</f>
        <v>0.05</v>
      </c>
      <c r="E36" s="5">
        <f>ROUNDUP((Table1[[#This Row],[Base DMG]]*Table1[[#This Row],[Damage Increase]])+Table1[[#This Row],[Base DMG]],0)</f>
        <v>56</v>
      </c>
      <c r="F36" s="6">
        <f t="shared" si="1"/>
        <v>1</v>
      </c>
      <c r="G36" s="6">
        <f t="shared" si="3"/>
        <v>0.05</v>
      </c>
      <c r="H36" s="6">
        <f t="shared" si="2"/>
        <v>0.1</v>
      </c>
      <c r="I36" s="5">
        <f>ROUNDUP((Table1[[#This Row],[Spell DMG]]*Table1[[#This Row],[Crit mod]])+(Table1[[#This Row],[Spell DMG]]*Table1[[#This Row],[Wand mod]])+(Table1[[#This Row],[Spell DMG]]*Table1[[#This Row],[Combo mod]])+Table1[[#This Row],[Spell DMG]],0)</f>
        <v>121</v>
      </c>
      <c r="J36" s="20">
        <f>IF(Table1[[#This Row],[Spell Level]]=1,$C$5,(J35+(J35*$C$6)))</f>
        <v>178.77264806590816</v>
      </c>
      <c r="L36">
        <f>SUM(Table1[Spell Cost])</f>
        <v>2467.4103403329614</v>
      </c>
    </row>
    <row r="37" spans="1:12" x14ac:dyDescent="0.25">
      <c r="A37" s="1" t="str">
        <f t="shared" si="0"/>
        <v>Fire</v>
      </c>
      <c r="B37">
        <v>28</v>
      </c>
      <c r="C37" s="3">
        <f>IF(Table1[[#This Row],[Spell Level]]=1,$C$3,E36)</f>
        <v>56</v>
      </c>
      <c r="D37" s="4">
        <f>IF(Table1[[#This Row],[Spell Level]]=1,0,($C$4/100))</f>
        <v>0.05</v>
      </c>
      <c r="E37" s="5">
        <f>ROUNDUP((Table1[[#This Row],[Base DMG]]*Table1[[#This Row],[Damage Increase]])+Table1[[#This Row],[Base DMG]],0)</f>
        <v>59</v>
      </c>
      <c r="F37" s="6">
        <f t="shared" si="1"/>
        <v>1</v>
      </c>
      <c r="G37" s="6">
        <f t="shared" si="3"/>
        <v>0.05</v>
      </c>
      <c r="H37" s="6">
        <f t="shared" si="2"/>
        <v>0.1</v>
      </c>
      <c r="I37" s="5">
        <f>ROUNDUP((Table1[[#This Row],[Spell DMG]]*Table1[[#This Row],[Crit mod]])+(Table1[[#This Row],[Spell DMG]]*Table1[[#This Row],[Wand mod]])+(Table1[[#This Row],[Spell DMG]]*Table1[[#This Row],[Combo mod]])+Table1[[#This Row],[Spell DMG]],0)</f>
        <v>127</v>
      </c>
      <c r="J37" s="20">
        <f>IF(Table1[[#This Row],[Spell Level]]=1,$C$5,(J36+(J36*$C$6)))</f>
        <v>196.64991287249899</v>
      </c>
    </row>
    <row r="38" spans="1:12" x14ac:dyDescent="0.25">
      <c r="A38" s="1" t="str">
        <f t="shared" si="0"/>
        <v>Fire</v>
      </c>
      <c r="B38">
        <v>29</v>
      </c>
      <c r="C38" s="3">
        <f>IF(Table1[[#This Row],[Spell Level]]=1,$C$3,E37)</f>
        <v>59</v>
      </c>
      <c r="D38" s="4">
        <f>IF(Table1[[#This Row],[Spell Level]]=1,0,($C$4/100))</f>
        <v>0.05</v>
      </c>
      <c r="E38" s="5">
        <f>ROUNDUP((Table1[[#This Row],[Base DMG]]*Table1[[#This Row],[Damage Increase]])+Table1[[#This Row],[Base DMG]],0)</f>
        <v>62</v>
      </c>
      <c r="F38" s="6">
        <f t="shared" si="1"/>
        <v>1</v>
      </c>
      <c r="G38" s="6">
        <f t="shared" si="3"/>
        <v>0.05</v>
      </c>
      <c r="H38" s="6">
        <f t="shared" si="2"/>
        <v>0.1</v>
      </c>
      <c r="I38" s="5">
        <f>ROUNDUP((Table1[[#This Row],[Spell DMG]]*Table1[[#This Row],[Crit mod]])+(Table1[[#This Row],[Spell DMG]]*Table1[[#This Row],[Wand mod]])+(Table1[[#This Row],[Spell DMG]]*Table1[[#This Row],[Combo mod]])+Table1[[#This Row],[Spell DMG]],0)</f>
        <v>134</v>
      </c>
      <c r="J38" s="20">
        <f>IF(Table1[[#This Row],[Spell Level]]=1,$C$5,(J37+(J37*$C$6)))</f>
        <v>216.31490415974889</v>
      </c>
    </row>
    <row r="39" spans="1:12" x14ac:dyDescent="0.25">
      <c r="A39" s="1" t="str">
        <f t="shared" si="0"/>
        <v>Fire</v>
      </c>
      <c r="B39">
        <v>30</v>
      </c>
      <c r="C39" s="3">
        <f>IF(Table1[[#This Row],[Spell Level]]=1,$C$3,E38)</f>
        <v>62</v>
      </c>
      <c r="D39" s="4">
        <f>IF(Table1[[#This Row],[Spell Level]]=1,0,($C$4/100))</f>
        <v>0.05</v>
      </c>
      <c r="E39" s="5">
        <f>ROUNDUP((Table1[[#This Row],[Base DMG]]*Table1[[#This Row],[Damage Increase]])+Table1[[#This Row],[Base DMG]],0)</f>
        <v>66</v>
      </c>
      <c r="F39" s="6">
        <f t="shared" si="1"/>
        <v>1</v>
      </c>
      <c r="G39" s="6">
        <f t="shared" si="3"/>
        <v>0.05</v>
      </c>
      <c r="H39" s="6">
        <f t="shared" si="2"/>
        <v>0.1</v>
      </c>
      <c r="I39" s="5">
        <f>ROUNDUP((Table1[[#This Row],[Spell DMG]]*Table1[[#This Row],[Crit mod]])+(Table1[[#This Row],[Spell DMG]]*Table1[[#This Row],[Wand mod]])+(Table1[[#This Row],[Spell DMG]]*Table1[[#This Row],[Combo mod]])+Table1[[#This Row],[Spell DMG]],0)</f>
        <v>142</v>
      </c>
      <c r="J39" s="20">
        <f>IF(Table1[[#This Row],[Spell Level]]=1,$C$5,(J38+(J38*$C$6)))</f>
        <v>237.94639457572379</v>
      </c>
    </row>
    <row r="41" spans="1:12" x14ac:dyDescent="0.25">
      <c r="A41" s="1"/>
      <c r="C41" s="3"/>
      <c r="D41" s="4"/>
      <c r="E41" s="2"/>
      <c r="F41" s="1"/>
      <c r="G41" s="1"/>
      <c r="H41" s="1"/>
      <c r="I41" s="1"/>
    </row>
  </sheetData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'Static Data'!$A:$A</xm:f>
          </x14:formula1>
          <xm:sqref>B2</xm:sqref>
        </x14:dataValidation>
        <x14:dataValidation type="list" allowBlank="1" showInputMessage="1" showErrorMessage="1">
          <x14:formula1>
            <xm:f>'Static Data'!$L$2:$L$5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K18" sqref="K18"/>
    </sheetView>
  </sheetViews>
  <sheetFormatPr defaultRowHeight="15" x14ac:dyDescent="0.25"/>
  <cols>
    <col min="1" max="18" width="10.7109375" customWidth="1"/>
    <col min="19" max="20" width="8.5703125" bestFit="1" customWidth="1"/>
  </cols>
  <sheetData>
    <row r="1" spans="1:16" ht="33.75" customHeight="1" x14ac:dyDescent="0.25">
      <c r="A1" s="17" t="s">
        <v>14</v>
      </c>
      <c r="B1" s="17" t="s">
        <v>38</v>
      </c>
      <c r="C1" s="17" t="s">
        <v>33</v>
      </c>
      <c r="D1" s="17" t="s">
        <v>13</v>
      </c>
      <c r="E1" s="17" t="s">
        <v>25</v>
      </c>
      <c r="F1" s="17" t="s">
        <v>30</v>
      </c>
      <c r="G1" s="17" t="s">
        <v>32</v>
      </c>
      <c r="H1" s="17" t="s">
        <v>31</v>
      </c>
      <c r="I1" s="19" t="s">
        <v>34</v>
      </c>
      <c r="J1" s="17" t="s">
        <v>37</v>
      </c>
      <c r="K1" s="17"/>
      <c r="L1" s="17" t="s">
        <v>19</v>
      </c>
      <c r="M1" s="17" t="s">
        <v>39</v>
      </c>
      <c r="N1" s="17" t="s">
        <v>20</v>
      </c>
      <c r="O1" s="17" t="s">
        <v>35</v>
      </c>
      <c r="P1" s="17" t="s">
        <v>36</v>
      </c>
    </row>
    <row r="2" spans="1:16" x14ac:dyDescent="0.25">
      <c r="A2" t="s">
        <v>15</v>
      </c>
      <c r="B2" t="s">
        <v>48</v>
      </c>
      <c r="C2" t="s">
        <v>15</v>
      </c>
      <c r="D2">
        <v>10</v>
      </c>
      <c r="E2">
        <v>5</v>
      </c>
      <c r="F2">
        <v>1</v>
      </c>
      <c r="G2">
        <v>1</v>
      </c>
      <c r="H2">
        <v>15</v>
      </c>
      <c r="I2" s="15">
        <v>0.1</v>
      </c>
      <c r="J2" t="s">
        <v>43</v>
      </c>
      <c r="L2" t="s">
        <v>21</v>
      </c>
      <c r="M2" s="15" t="s">
        <v>54</v>
      </c>
      <c r="N2" s="15">
        <v>0.03</v>
      </c>
      <c r="O2">
        <v>50</v>
      </c>
      <c r="P2" t="s">
        <v>43</v>
      </c>
    </row>
    <row r="3" spans="1:16" x14ac:dyDescent="0.25">
      <c r="A3" t="s">
        <v>16</v>
      </c>
      <c r="B3" t="s">
        <v>49</v>
      </c>
      <c r="C3" t="s">
        <v>15</v>
      </c>
      <c r="D3">
        <v>20</v>
      </c>
      <c r="E3">
        <v>8</v>
      </c>
      <c r="F3">
        <v>2</v>
      </c>
      <c r="G3">
        <v>2</v>
      </c>
      <c r="H3">
        <v>30</v>
      </c>
      <c r="I3" s="15">
        <v>0.1</v>
      </c>
      <c r="J3" t="s">
        <v>44</v>
      </c>
      <c r="L3" t="s">
        <v>22</v>
      </c>
      <c r="M3" s="15" t="s">
        <v>55</v>
      </c>
      <c r="N3" s="15">
        <v>0.05</v>
      </c>
      <c r="O3">
        <v>100</v>
      </c>
      <c r="P3" t="s">
        <v>44</v>
      </c>
    </row>
    <row r="4" spans="1:16" x14ac:dyDescent="0.25">
      <c r="A4" t="s">
        <v>17</v>
      </c>
      <c r="B4" t="s">
        <v>50</v>
      </c>
      <c r="C4" t="s">
        <v>15</v>
      </c>
      <c r="D4">
        <v>50</v>
      </c>
      <c r="E4">
        <v>15</v>
      </c>
      <c r="F4">
        <v>3</v>
      </c>
      <c r="G4">
        <v>3</v>
      </c>
      <c r="H4">
        <v>45</v>
      </c>
      <c r="I4" s="15">
        <v>0.1</v>
      </c>
      <c r="J4" t="s">
        <v>45</v>
      </c>
      <c r="L4" t="s">
        <v>23</v>
      </c>
      <c r="M4" s="15" t="s">
        <v>56</v>
      </c>
      <c r="N4" s="15">
        <v>0.1</v>
      </c>
      <c r="O4">
        <v>150</v>
      </c>
      <c r="P4" t="s">
        <v>45</v>
      </c>
    </row>
    <row r="5" spans="1:16" x14ac:dyDescent="0.25">
      <c r="A5" t="s">
        <v>18</v>
      </c>
      <c r="B5" t="s">
        <v>51</v>
      </c>
      <c r="C5" t="s">
        <v>15</v>
      </c>
      <c r="D5">
        <v>100</v>
      </c>
      <c r="E5">
        <v>25</v>
      </c>
      <c r="F5">
        <v>4</v>
      </c>
      <c r="G5">
        <v>4</v>
      </c>
      <c r="H5">
        <v>60</v>
      </c>
      <c r="I5" s="15">
        <v>0.1</v>
      </c>
      <c r="J5" t="s">
        <v>46</v>
      </c>
      <c r="L5" t="s">
        <v>24</v>
      </c>
      <c r="M5" s="15" t="s">
        <v>57</v>
      </c>
      <c r="N5" s="15">
        <v>0.15</v>
      </c>
      <c r="O5">
        <v>200</v>
      </c>
      <c r="P5" t="s">
        <v>46</v>
      </c>
    </row>
    <row r="6" spans="1:16" x14ac:dyDescent="0.25">
      <c r="A6" t="s">
        <v>26</v>
      </c>
      <c r="B6" t="s">
        <v>52</v>
      </c>
      <c r="C6" t="s">
        <v>47</v>
      </c>
      <c r="D6">
        <v>10</v>
      </c>
      <c r="E6">
        <v>5</v>
      </c>
      <c r="F6">
        <v>1</v>
      </c>
      <c r="G6">
        <v>1</v>
      </c>
      <c r="H6">
        <v>100</v>
      </c>
      <c r="I6" s="15">
        <v>0.1</v>
      </c>
      <c r="J6" t="s">
        <v>43</v>
      </c>
    </row>
    <row r="7" spans="1:16" x14ac:dyDescent="0.25">
      <c r="A7" t="s">
        <v>27</v>
      </c>
      <c r="B7" t="s">
        <v>53</v>
      </c>
      <c r="C7" t="s">
        <v>47</v>
      </c>
      <c r="D7">
        <v>20</v>
      </c>
      <c r="E7">
        <v>8</v>
      </c>
      <c r="F7">
        <v>2</v>
      </c>
      <c r="G7">
        <v>2</v>
      </c>
      <c r="H7">
        <v>200</v>
      </c>
      <c r="I7" s="15">
        <v>0.1</v>
      </c>
      <c r="J7" t="s">
        <v>44</v>
      </c>
    </row>
    <row r="18" spans="1:11" ht="30" x14ac:dyDescent="0.25">
      <c r="A18" s="17" t="s">
        <v>28</v>
      </c>
      <c r="B18" s="17" t="s">
        <v>29</v>
      </c>
      <c r="C18" s="17" t="s">
        <v>40</v>
      </c>
      <c r="D18" s="17" t="s">
        <v>41</v>
      </c>
      <c r="E18" s="17" t="s">
        <v>63</v>
      </c>
      <c r="F18" s="17" t="s">
        <v>64</v>
      </c>
      <c r="G18" s="17" t="s">
        <v>65</v>
      </c>
      <c r="H18" s="17" t="s">
        <v>66</v>
      </c>
      <c r="I18" s="17" t="s">
        <v>67</v>
      </c>
      <c r="J18" s="17" t="s">
        <v>68</v>
      </c>
      <c r="K18" s="17" t="s">
        <v>69</v>
      </c>
    </row>
    <row r="19" spans="1:11" x14ac:dyDescent="0.25">
      <c r="A19">
        <v>100</v>
      </c>
      <c r="B19">
        <v>5</v>
      </c>
      <c r="C19">
        <v>1</v>
      </c>
      <c r="D19">
        <v>0.5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Spell DMG progression</vt:lpstr>
      <vt:lpstr>Static Data</vt:lpstr>
    </vt:vector>
  </TitlesOfParts>
  <Company>Artificial Mind and Movement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dgarce</dc:creator>
  <cp:lastModifiedBy>Danilo Gonzalez</cp:lastModifiedBy>
  <dcterms:created xsi:type="dcterms:W3CDTF">2017-07-03T16:25:43Z</dcterms:created>
  <dcterms:modified xsi:type="dcterms:W3CDTF">2017-07-13T03:49:46Z</dcterms:modified>
</cp:coreProperties>
</file>