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tova\Desktop\MyABM_PythonMesa\RetrofitABM_TPB_feb2024\"/>
    </mc:Choice>
  </mc:AlternateContent>
  <xr:revisionPtr revIDLastSave="0" documentId="13_ncr:1_{70CD8886-5BA7-4AD7-86F3-1327E459B557}" xr6:coauthVersionLast="47" xr6:coauthVersionMax="47" xr10:uidLastSave="{00000000-0000-0000-0000-000000000000}"/>
  <bookViews>
    <workbookView xWindow="-28920" yWindow="-105" windowWidth="29040" windowHeight="17640" tabRatio="675" firstSheet="5" activeTab="16" xr2:uid="{B6D7DE82-F0DC-414F-916D-8BD03061F75A}"/>
  </bookViews>
  <sheets>
    <sheet name="subsidy" sheetId="17" r:id="rId1"/>
    <sheet name="DH65-74" sheetId="1" r:id="rId2"/>
    <sheet name="DH65-74_COST" sheetId="2" r:id="rId3"/>
    <sheet name="DH75-91" sheetId="3" r:id="rId4"/>
    <sheet name="DH75-91_COST" sheetId="10" r:id="rId5"/>
    <sheet name="SD65-74" sheetId="4" r:id="rId6"/>
    <sheet name="SD65-74_COST" sheetId="11" r:id="rId7"/>
    <sheet name="SD75-91" sheetId="5" r:id="rId8"/>
    <sheet name="SD75-91_COST" sheetId="12" r:id="rId9"/>
    <sheet name="TB65-74" sheetId="6" r:id="rId10"/>
    <sheet name="TB65-74_COST" sheetId="13" r:id="rId11"/>
    <sheet name="TB75-91" sheetId="7" r:id="rId12"/>
    <sheet name="TB75-91_COST" sheetId="14" r:id="rId13"/>
    <sheet name="TC65-74" sheetId="8" r:id="rId14"/>
    <sheet name="TC65-74_COST" sheetId="15" r:id="rId15"/>
    <sheet name="TC75-91" sheetId="9" r:id="rId16"/>
    <sheet name="TC75-91_COST" sheetId="16" r:id="rId17"/>
  </sheets>
  <externalReferences>
    <externalReference r:id="rId18"/>
  </externalReferences>
  <definedNames>
    <definedName name="Date_Version">[1]Info!$N$3</definedName>
    <definedName name="i_DataSet_Building_Demo">'[1]Calc.Demo.Building'!$BE$12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J22" i="16"/>
  <c r="J10" i="16"/>
  <c r="J4" i="16"/>
  <c r="J7" i="15"/>
  <c r="J9" i="14"/>
  <c r="J7" i="14"/>
  <c r="J10" i="13"/>
  <c r="J9" i="12"/>
  <c r="J7" i="12"/>
  <c r="J7" i="11"/>
  <c r="J9" i="10"/>
  <c r="J7" i="10"/>
  <c r="J3" i="10"/>
  <c r="K32" i="2"/>
  <c r="J32" i="2"/>
  <c r="K16" i="2"/>
  <c r="K17" i="2"/>
  <c r="K18" i="2"/>
  <c r="K19" i="2"/>
  <c r="K20" i="2"/>
  <c r="K15" i="2"/>
  <c r="K24" i="2"/>
  <c r="K23" i="2"/>
  <c r="K22" i="2"/>
  <c r="J24" i="2"/>
  <c r="J23" i="2"/>
  <c r="J22" i="2"/>
  <c r="M32" i="16"/>
  <c r="L32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D13" i="16"/>
  <c r="D12" i="16"/>
  <c r="J12" i="16" s="1"/>
  <c r="D10" i="16"/>
  <c r="C10" i="16"/>
  <c r="D9" i="16"/>
  <c r="J9" i="16" s="1"/>
  <c r="D7" i="16"/>
  <c r="J7" i="16" s="1"/>
  <c r="C7" i="16"/>
  <c r="D6" i="16"/>
  <c r="J6" i="16" s="1"/>
  <c r="D4" i="16"/>
  <c r="C4" i="16"/>
  <c r="D3" i="16"/>
  <c r="J3" i="16" s="1"/>
  <c r="M32" i="15"/>
  <c r="L32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D13" i="15"/>
  <c r="D12" i="15"/>
  <c r="J12" i="15" s="1"/>
  <c r="D10" i="15"/>
  <c r="J10" i="15" s="1"/>
  <c r="C10" i="15"/>
  <c r="F10" i="15" s="1"/>
  <c r="G10" i="15" s="1"/>
  <c r="H10" i="15" s="1"/>
  <c r="I10" i="15" s="1"/>
  <c r="D9" i="15"/>
  <c r="J9" i="15" s="1"/>
  <c r="D7" i="15"/>
  <c r="C7" i="15"/>
  <c r="F7" i="15" s="1"/>
  <c r="G7" i="15" s="1"/>
  <c r="H7" i="15" s="1"/>
  <c r="I7" i="15" s="1"/>
  <c r="K24" i="15" s="1"/>
  <c r="D6" i="15"/>
  <c r="J6" i="15" s="1"/>
  <c r="D4" i="15"/>
  <c r="J4" i="15" s="1"/>
  <c r="C4" i="15"/>
  <c r="F4" i="15" s="1"/>
  <c r="G4" i="15" s="1"/>
  <c r="H4" i="15" s="1"/>
  <c r="I4" i="15" s="1"/>
  <c r="J16" i="15" s="1"/>
  <c r="K16" i="15" s="1"/>
  <c r="D3" i="15"/>
  <c r="J3" i="15" s="1"/>
  <c r="F13" i="16"/>
  <c r="G13" i="16" s="1"/>
  <c r="H13" i="16" s="1"/>
  <c r="F12" i="16"/>
  <c r="G12" i="16" s="1"/>
  <c r="H12" i="16" s="1"/>
  <c r="F10" i="16"/>
  <c r="G10" i="16" s="1"/>
  <c r="H10" i="16" s="1"/>
  <c r="I10" i="16" s="1"/>
  <c r="K23" i="16" s="1"/>
  <c r="F7" i="16"/>
  <c r="G7" i="16" s="1"/>
  <c r="H7" i="16" s="1"/>
  <c r="F4" i="16"/>
  <c r="G4" i="16" s="1"/>
  <c r="H4" i="16" s="1"/>
  <c r="I4" i="16" s="1"/>
  <c r="J16" i="16" s="1"/>
  <c r="K16" i="16" s="1"/>
  <c r="F13" i="15"/>
  <c r="G13" i="15" s="1"/>
  <c r="H13" i="15" s="1"/>
  <c r="F12" i="15"/>
  <c r="G12" i="15" s="1"/>
  <c r="H12" i="15" s="1"/>
  <c r="GX127" i="9"/>
  <c r="GV127" i="9"/>
  <c r="GZ127" i="9" s="1"/>
  <c r="GK127" i="9"/>
  <c r="GO127" i="9" s="1"/>
  <c r="FZ127" i="9"/>
  <c r="GD127" i="9" s="1"/>
  <c r="GV126" i="9"/>
  <c r="GZ126" i="9" s="1"/>
  <c r="GM126" i="9"/>
  <c r="GK126" i="9"/>
  <c r="GO126" i="9" s="1"/>
  <c r="FZ126" i="9"/>
  <c r="GD126" i="9" s="1"/>
  <c r="FZ121" i="9"/>
  <c r="GD121" i="9" s="1"/>
  <c r="GM108" i="9"/>
  <c r="GY103" i="9"/>
  <c r="GX108" i="9" s="1"/>
  <c r="GN103" i="9"/>
  <c r="GC103" i="9"/>
  <c r="GB108" i="9" s="1"/>
  <c r="GN80" i="9"/>
  <c r="GK75" i="9" s="1"/>
  <c r="GC80" i="9"/>
  <c r="FZ75" i="9" s="1"/>
  <c r="GY78" i="9"/>
  <c r="GU75" i="9" s="1"/>
  <c r="GN78" i="9"/>
  <c r="GJ75" i="9" s="1"/>
  <c r="GC78" i="9"/>
  <c r="FY75" i="9" s="1"/>
  <c r="GZ50" i="9"/>
  <c r="GY50" i="9"/>
  <c r="GO50" i="9"/>
  <c r="GN50" i="9"/>
  <c r="GD50" i="9"/>
  <c r="GC50" i="9"/>
  <c r="GY47" i="9"/>
  <c r="GY40" i="9" s="1"/>
  <c r="GN47" i="9"/>
  <c r="GC47" i="9"/>
  <c r="GC40" i="9" s="1"/>
  <c r="GY45" i="9"/>
  <c r="GN45" i="9"/>
  <c r="GC45" i="9"/>
  <c r="GX38" i="9"/>
  <c r="GW38" i="9"/>
  <c r="GL38" i="9"/>
  <c r="GM38" i="9" s="1"/>
  <c r="GA38" i="9"/>
  <c r="GB38" i="9" s="1"/>
  <c r="FO127" i="9"/>
  <c r="FQ127" i="9" s="1"/>
  <c r="FF127" i="9"/>
  <c r="FD127" i="9"/>
  <c r="FH127" i="9" s="1"/>
  <c r="EU127" i="9"/>
  <c r="ES127" i="9"/>
  <c r="EW127" i="9" s="1"/>
  <c r="EJ127" i="9"/>
  <c r="EH127" i="9"/>
  <c r="EL127" i="9" s="1"/>
  <c r="DW127" i="9"/>
  <c r="DY127" i="9" s="1"/>
  <c r="FS126" i="9"/>
  <c r="FO126" i="9"/>
  <c r="FQ126" i="9" s="1"/>
  <c r="FD126" i="9"/>
  <c r="FH126" i="9" s="1"/>
  <c r="ES126" i="9"/>
  <c r="EW126" i="9" s="1"/>
  <c r="EH126" i="9"/>
  <c r="EJ126" i="9" s="1"/>
  <c r="DY126" i="9"/>
  <c r="DW126" i="9"/>
  <c r="EA126" i="9" s="1"/>
  <c r="FO121" i="9"/>
  <c r="FS121" i="9" s="1"/>
  <c r="FD121" i="9"/>
  <c r="FH121" i="9" s="1"/>
  <c r="EA121" i="9"/>
  <c r="DW121" i="9"/>
  <c r="DY121" i="9" s="1"/>
  <c r="FQ108" i="9"/>
  <c r="FF108" i="9"/>
  <c r="EU108" i="9"/>
  <c r="FR103" i="9"/>
  <c r="FG103" i="9"/>
  <c r="EV103" i="9"/>
  <c r="EK103" i="9"/>
  <c r="EJ108" i="9" s="1"/>
  <c r="DZ103" i="9"/>
  <c r="DY108" i="9" s="1"/>
  <c r="FR80" i="9"/>
  <c r="FO75" i="9" s="1"/>
  <c r="FG80" i="9"/>
  <c r="FD75" i="9" s="1"/>
  <c r="EK80" i="9"/>
  <c r="DZ80" i="9"/>
  <c r="FR78" i="9"/>
  <c r="FN75" i="9" s="1"/>
  <c r="FG78" i="9"/>
  <c r="FC75" i="9" s="1"/>
  <c r="EV78" i="9"/>
  <c r="ER75" i="9" s="1"/>
  <c r="EK78" i="9"/>
  <c r="DZ78" i="9"/>
  <c r="DV75" i="9" s="1"/>
  <c r="EH75" i="9"/>
  <c r="EG75" i="9"/>
  <c r="DW75" i="9"/>
  <c r="FR50" i="9"/>
  <c r="FS50" i="9" s="1"/>
  <c r="FG50" i="9"/>
  <c r="FH50" i="9" s="1"/>
  <c r="EV50" i="9"/>
  <c r="EW50" i="9" s="1"/>
  <c r="EK50" i="9"/>
  <c r="EL50" i="9" s="1"/>
  <c r="DZ50" i="9"/>
  <c r="EA50" i="9" s="1"/>
  <c r="FR47" i="9"/>
  <c r="FR40" i="9" s="1"/>
  <c r="FS40" i="9" s="1"/>
  <c r="FG47" i="9"/>
  <c r="EV47" i="9"/>
  <c r="EK47" i="9"/>
  <c r="DZ47" i="9"/>
  <c r="DZ40" i="9" s="1"/>
  <c r="EA40" i="9" s="1"/>
  <c r="FR45" i="9"/>
  <c r="FG45" i="9"/>
  <c r="FG40" i="9" s="1"/>
  <c r="EV45" i="9"/>
  <c r="EV40" i="9" s="1"/>
  <c r="EW40" i="9" s="1"/>
  <c r="EK45" i="9"/>
  <c r="DZ45" i="9"/>
  <c r="FP38" i="9"/>
  <c r="FQ38" i="9" s="1"/>
  <c r="FF38" i="9"/>
  <c r="FE38" i="9"/>
  <c r="ET38" i="9"/>
  <c r="EU38" i="9" s="1"/>
  <c r="EI38" i="9"/>
  <c r="EJ38" i="9" s="1"/>
  <c r="DX38" i="9"/>
  <c r="DY38" i="9" s="1"/>
  <c r="DO127" i="9"/>
  <c r="DK127" i="9"/>
  <c r="DM127" i="9" s="1"/>
  <c r="DB127" i="9"/>
  <c r="CZ127" i="9"/>
  <c r="DD127" i="9" s="1"/>
  <c r="CQ127" i="9"/>
  <c r="CO127" i="9"/>
  <c r="CS127" i="9" s="1"/>
  <c r="CD127" i="9"/>
  <c r="CH127" i="9" s="1"/>
  <c r="BS127" i="9"/>
  <c r="BW127" i="9" s="1"/>
  <c r="DO126" i="9"/>
  <c r="DM126" i="9"/>
  <c r="DK126" i="9"/>
  <c r="CZ126" i="9"/>
  <c r="DD126" i="9" s="1"/>
  <c r="CO126" i="9"/>
  <c r="CS126" i="9" s="1"/>
  <c r="CD126" i="9"/>
  <c r="CF126" i="9" s="1"/>
  <c r="BS126" i="9"/>
  <c r="BW126" i="9" s="1"/>
  <c r="DK121" i="9"/>
  <c r="DO121" i="9" s="1"/>
  <c r="DB121" i="9"/>
  <c r="CZ121" i="9"/>
  <c r="DD121" i="9" s="1"/>
  <c r="BS121" i="9"/>
  <c r="BW121" i="9" s="1"/>
  <c r="DM108" i="9"/>
  <c r="DN103" i="9"/>
  <c r="DC103" i="9"/>
  <c r="DB108" i="9" s="1"/>
  <c r="CR103" i="9"/>
  <c r="CQ108" i="9" s="1"/>
  <c r="CG103" i="9"/>
  <c r="CF108" i="9" s="1"/>
  <c r="BV103" i="9"/>
  <c r="BU108" i="9" s="1"/>
  <c r="DN80" i="9"/>
  <c r="DK75" i="9" s="1"/>
  <c r="DC80" i="9"/>
  <c r="CZ75" i="9" s="1"/>
  <c r="CG80" i="9"/>
  <c r="BV80" i="9"/>
  <c r="BS75" i="9" s="1"/>
  <c r="DN78" i="9"/>
  <c r="DJ75" i="9" s="1"/>
  <c r="DC78" i="9"/>
  <c r="CY75" i="9" s="1"/>
  <c r="CR78" i="9"/>
  <c r="CG78" i="9"/>
  <c r="BV78" i="9"/>
  <c r="BR75" i="9" s="1"/>
  <c r="CN75" i="9"/>
  <c r="CD75" i="9"/>
  <c r="CC75" i="9"/>
  <c r="DO50" i="9"/>
  <c r="DN50" i="9"/>
  <c r="DC50" i="9"/>
  <c r="DD50" i="9" s="1"/>
  <c r="CR50" i="9"/>
  <c r="CS50" i="9" s="1"/>
  <c r="CG50" i="9"/>
  <c r="CH50" i="9" s="1"/>
  <c r="BV50" i="9"/>
  <c r="BW50" i="9" s="1"/>
  <c r="DN47" i="9"/>
  <c r="DC47" i="9"/>
  <c r="CR47" i="9"/>
  <c r="CG47" i="9"/>
  <c r="BV47" i="9"/>
  <c r="DN45" i="9"/>
  <c r="DC45" i="9"/>
  <c r="CR45" i="9"/>
  <c r="CG45" i="9"/>
  <c r="BV45" i="9"/>
  <c r="BV40" i="9" s="1"/>
  <c r="BW40" i="9" s="1"/>
  <c r="CR40" i="9"/>
  <c r="CS40" i="9" s="1"/>
  <c r="DL38" i="9"/>
  <c r="DM38" i="9" s="1"/>
  <c r="DA38" i="9"/>
  <c r="DB38" i="9" s="1"/>
  <c r="CP38" i="9"/>
  <c r="CQ38" i="9" s="1"/>
  <c r="CE38" i="9"/>
  <c r="CF38" i="9" s="1"/>
  <c r="BT38" i="9"/>
  <c r="BU38" i="9" s="1"/>
  <c r="GV127" i="8"/>
  <c r="GZ127" i="8" s="1"/>
  <c r="GK127" i="8"/>
  <c r="GO127" i="8" s="1"/>
  <c r="FZ127" i="8"/>
  <c r="GD127" i="8" s="1"/>
  <c r="GV126" i="8"/>
  <c r="GZ126" i="8" s="1"/>
  <c r="GK126" i="8"/>
  <c r="GO126" i="8" s="1"/>
  <c r="FZ126" i="8"/>
  <c r="GD126" i="8" s="1"/>
  <c r="FZ121" i="8"/>
  <c r="GD121" i="8" s="1"/>
  <c r="GM108" i="8"/>
  <c r="GY103" i="8"/>
  <c r="GX108" i="8" s="1"/>
  <c r="GN103" i="8"/>
  <c r="GC103" i="8"/>
  <c r="GB108" i="8" s="1"/>
  <c r="GN80" i="8"/>
  <c r="GK75" i="8" s="1"/>
  <c r="GC80" i="8"/>
  <c r="GY78" i="8"/>
  <c r="GN78" i="8"/>
  <c r="GC78" i="8"/>
  <c r="FY75" i="8" s="1"/>
  <c r="GU75" i="8"/>
  <c r="GJ75" i="8"/>
  <c r="FZ75" i="8"/>
  <c r="GY50" i="8"/>
  <c r="GZ50" i="8" s="1"/>
  <c r="GN50" i="8"/>
  <c r="GO50" i="8" s="1"/>
  <c r="GD50" i="8"/>
  <c r="GC50" i="8"/>
  <c r="GY47" i="8"/>
  <c r="GY40" i="8" s="1"/>
  <c r="GZ40" i="8" s="1"/>
  <c r="GN47" i="8"/>
  <c r="GC47" i="8"/>
  <c r="GY45" i="8"/>
  <c r="GN45" i="8"/>
  <c r="GN40" i="8" s="1"/>
  <c r="GO40" i="8" s="1"/>
  <c r="GC45" i="8"/>
  <c r="GC40" i="8" s="1"/>
  <c r="GW38" i="8"/>
  <c r="GX38" i="8" s="1"/>
  <c r="GL38" i="8"/>
  <c r="GM38" i="8" s="1"/>
  <c r="GA38" i="8"/>
  <c r="GB38" i="8" s="1"/>
  <c r="FO127" i="8"/>
  <c r="FS127" i="8" s="1"/>
  <c r="FD127" i="8"/>
  <c r="FH127" i="8" s="1"/>
  <c r="EU127" i="8"/>
  <c r="ES127" i="8"/>
  <c r="EW127" i="8" s="1"/>
  <c r="EL127" i="8"/>
  <c r="EJ127" i="8"/>
  <c r="EH127" i="8"/>
  <c r="DW127" i="8"/>
  <c r="EA127" i="8" s="1"/>
  <c r="FO126" i="8"/>
  <c r="FQ126" i="8" s="1"/>
  <c r="FH126" i="8"/>
  <c r="FD126" i="8"/>
  <c r="FF126" i="8" s="1"/>
  <c r="ES126" i="8"/>
  <c r="EW126" i="8" s="1"/>
  <c r="EH126" i="8"/>
  <c r="EL126" i="8" s="1"/>
  <c r="DW126" i="8"/>
  <c r="EA126" i="8" s="1"/>
  <c r="FO121" i="8"/>
  <c r="FS121" i="8" s="1"/>
  <c r="FD121" i="8"/>
  <c r="FH121" i="8" s="1"/>
  <c r="DW121" i="8"/>
  <c r="EA121" i="8" s="1"/>
  <c r="FR103" i="8"/>
  <c r="FQ108" i="8" s="1"/>
  <c r="FG103" i="8"/>
  <c r="FF108" i="8" s="1"/>
  <c r="EV103" i="8"/>
  <c r="EU108" i="8" s="1"/>
  <c r="EK103" i="8"/>
  <c r="EJ108" i="8" s="1"/>
  <c r="DZ103" i="8"/>
  <c r="DY108" i="8" s="1"/>
  <c r="FR80" i="8"/>
  <c r="FO75" i="8" s="1"/>
  <c r="FG80" i="8"/>
  <c r="FD75" i="8" s="1"/>
  <c r="EK80" i="8"/>
  <c r="EH75" i="8" s="1"/>
  <c r="DZ80" i="8"/>
  <c r="FR78" i="8"/>
  <c r="FG78" i="8"/>
  <c r="EV78" i="8"/>
  <c r="ER75" i="8" s="1"/>
  <c r="EK78" i="8"/>
  <c r="DZ78" i="8"/>
  <c r="DV75" i="8" s="1"/>
  <c r="FN75" i="8"/>
  <c r="FC75" i="8"/>
  <c r="EG75" i="8"/>
  <c r="DW75" i="8"/>
  <c r="FR50" i="8"/>
  <c r="FS50" i="8" s="1"/>
  <c r="FG50" i="8"/>
  <c r="FH50" i="8" s="1"/>
  <c r="EV50" i="8"/>
  <c r="EW50" i="8" s="1"/>
  <c r="EK50" i="8"/>
  <c r="EL50" i="8" s="1"/>
  <c r="EA50" i="8"/>
  <c r="DZ50" i="8"/>
  <c r="FR47" i="8"/>
  <c r="FG47" i="8"/>
  <c r="EV47" i="8"/>
  <c r="EK47" i="8"/>
  <c r="DZ47" i="8"/>
  <c r="FR45" i="8"/>
  <c r="FG45" i="8"/>
  <c r="EV45" i="8"/>
  <c r="EK45" i="8"/>
  <c r="EK40" i="8" s="1"/>
  <c r="EL40" i="8" s="1"/>
  <c r="DZ45" i="8"/>
  <c r="DZ40" i="8" s="1"/>
  <c r="EV40" i="8"/>
  <c r="EW40" i="8" s="1"/>
  <c r="FP38" i="8"/>
  <c r="FQ38" i="8" s="1"/>
  <c r="FE38" i="8"/>
  <c r="FF38" i="8" s="1"/>
  <c r="ET38" i="8"/>
  <c r="EU38" i="8" s="1"/>
  <c r="EI38" i="8"/>
  <c r="EJ38" i="8" s="1"/>
  <c r="DX38" i="8"/>
  <c r="DY38" i="8" s="1"/>
  <c r="DK127" i="8"/>
  <c r="DO127" i="8" s="1"/>
  <c r="CZ127" i="8"/>
  <c r="DB127" i="8" s="1"/>
  <c r="CO127" i="8"/>
  <c r="CS127" i="8" s="1"/>
  <c r="CD127" i="8"/>
  <c r="CH127" i="8" s="1"/>
  <c r="BS127" i="8"/>
  <c r="BW127" i="8" s="1"/>
  <c r="DO126" i="8"/>
  <c r="DK126" i="8"/>
  <c r="DM126" i="8" s="1"/>
  <c r="DD126" i="8"/>
  <c r="CZ126" i="8"/>
  <c r="DB126" i="8" s="1"/>
  <c r="CO126" i="8"/>
  <c r="CS126" i="8" s="1"/>
  <c r="CD126" i="8"/>
  <c r="CH126" i="8" s="1"/>
  <c r="BS126" i="8"/>
  <c r="BU126" i="8" s="1"/>
  <c r="DK121" i="8"/>
  <c r="DO121" i="8" s="1"/>
  <c r="CZ121" i="8"/>
  <c r="DD121" i="8" s="1"/>
  <c r="BS121" i="8"/>
  <c r="BW121" i="8" s="1"/>
  <c r="DB108" i="8"/>
  <c r="DN103" i="8"/>
  <c r="DM108" i="8" s="1"/>
  <c r="DC103" i="8"/>
  <c r="CR103" i="8"/>
  <c r="CQ108" i="8" s="1"/>
  <c r="CG103" i="8"/>
  <c r="CF108" i="8" s="1"/>
  <c r="BV103" i="8"/>
  <c r="BU108" i="8" s="1"/>
  <c r="DN80" i="8"/>
  <c r="DC80" i="8"/>
  <c r="CZ75" i="8" s="1"/>
  <c r="CG80" i="8"/>
  <c r="BV80" i="8"/>
  <c r="BS75" i="8" s="1"/>
  <c r="DN78" i="8"/>
  <c r="DJ75" i="8" s="1"/>
  <c r="DC78" i="8"/>
  <c r="CY75" i="8" s="1"/>
  <c r="CR78" i="8"/>
  <c r="CN75" i="8" s="1"/>
  <c r="CG78" i="8"/>
  <c r="BV78" i="8"/>
  <c r="BR75" i="8" s="1"/>
  <c r="DK75" i="8"/>
  <c r="CD75" i="8"/>
  <c r="CC75" i="8"/>
  <c r="DO50" i="8"/>
  <c r="DN50" i="8"/>
  <c r="DC50" i="8"/>
  <c r="DD50" i="8" s="1"/>
  <c r="CR50" i="8"/>
  <c r="CS50" i="8" s="1"/>
  <c r="CG50" i="8"/>
  <c r="CH50" i="8" s="1"/>
  <c r="BW50" i="8"/>
  <c r="BV50" i="8"/>
  <c r="DN47" i="8"/>
  <c r="DC47" i="8"/>
  <c r="CR47" i="8"/>
  <c r="CG47" i="8"/>
  <c r="BV47" i="8"/>
  <c r="DN45" i="8"/>
  <c r="DN40" i="8" s="1"/>
  <c r="DO40" i="8" s="1"/>
  <c r="DC45" i="8"/>
  <c r="DC40" i="8" s="1"/>
  <c r="DD40" i="8" s="1"/>
  <c r="CR45" i="8"/>
  <c r="CG45" i="8"/>
  <c r="CG40" i="8" s="1"/>
  <c r="CH40" i="8" s="1"/>
  <c r="BV45" i="8"/>
  <c r="CR40" i="8"/>
  <c r="CS40" i="8" s="1"/>
  <c r="BV40" i="8"/>
  <c r="BW40" i="8" s="1"/>
  <c r="DL38" i="8"/>
  <c r="DM38" i="8" s="1"/>
  <c r="DA38" i="8"/>
  <c r="DB38" i="8" s="1"/>
  <c r="CP38" i="8"/>
  <c r="CQ38" i="8" s="1"/>
  <c r="CE38" i="8"/>
  <c r="CF38" i="8" s="1"/>
  <c r="BT38" i="8"/>
  <c r="BU38" i="8" s="1"/>
  <c r="GU31" i="9"/>
  <c r="GJ31" i="9"/>
  <c r="FY31" i="9"/>
  <c r="GC26" i="9" s="1"/>
  <c r="FN31" i="9"/>
  <c r="FC31" i="9"/>
  <c r="ER31" i="9"/>
  <c r="EV26" i="9" s="1"/>
  <c r="EG31" i="9"/>
  <c r="EK26" i="9" s="1"/>
  <c r="DV31" i="9"/>
  <c r="DZ26" i="9" s="1"/>
  <c r="DJ31" i="9"/>
  <c r="CY31" i="9"/>
  <c r="CN31" i="9"/>
  <c r="CR26" i="9" s="1"/>
  <c r="CC31" i="9"/>
  <c r="BR31" i="9"/>
  <c r="BG31" i="9"/>
  <c r="BK26" i="9" s="1"/>
  <c r="AV31" i="9"/>
  <c r="AZ26" i="9" s="1"/>
  <c r="AK31" i="9"/>
  <c r="AO26" i="9" s="1"/>
  <c r="Z31" i="9"/>
  <c r="O31" i="9"/>
  <c r="GY26" i="9"/>
  <c r="GN26" i="9"/>
  <c r="FR26" i="9"/>
  <c r="FG26" i="9"/>
  <c r="DN26" i="9"/>
  <c r="DC26" i="9"/>
  <c r="CG26" i="9"/>
  <c r="BV26" i="9"/>
  <c r="AD26" i="9"/>
  <c r="S26" i="9"/>
  <c r="GW19" i="9"/>
  <c r="GV19" i="9"/>
  <c r="GY19" i="9" s="1"/>
  <c r="GL19" i="9"/>
  <c r="GK19" i="9"/>
  <c r="GA19" i="9"/>
  <c r="FZ19" i="9"/>
  <c r="GC19" i="9" s="1"/>
  <c r="FP19" i="9"/>
  <c r="FO19" i="9"/>
  <c r="FR19" i="9" s="1"/>
  <c r="FE19" i="9"/>
  <c r="FD19" i="9"/>
  <c r="FG19" i="9" s="1"/>
  <c r="ET19" i="9"/>
  <c r="ES19" i="9"/>
  <c r="EI19" i="9"/>
  <c r="EH19" i="9"/>
  <c r="DX19" i="9"/>
  <c r="DW19" i="9"/>
  <c r="DZ19" i="9" s="1"/>
  <c r="DL19" i="9"/>
  <c r="DK19" i="9"/>
  <c r="DN19" i="9" s="1"/>
  <c r="DA19" i="9"/>
  <c r="CZ19" i="9"/>
  <c r="CP19" i="9"/>
  <c r="CO19" i="9"/>
  <c r="CE19" i="9"/>
  <c r="CD19" i="9"/>
  <c r="CG19" i="9" s="1"/>
  <c r="BT19" i="9"/>
  <c r="BS19" i="9"/>
  <c r="BV19" i="9" s="1"/>
  <c r="BI19" i="9"/>
  <c r="BH19" i="9"/>
  <c r="AX19" i="9"/>
  <c r="AW19" i="9"/>
  <c r="AM19" i="9"/>
  <c r="AL19" i="9"/>
  <c r="AO19" i="9" s="1"/>
  <c r="AB19" i="9"/>
  <c r="AA19" i="9"/>
  <c r="AD19" i="9" s="1"/>
  <c r="Q19" i="9"/>
  <c r="P19" i="9"/>
  <c r="GW18" i="9"/>
  <c r="GL18" i="9"/>
  <c r="GA18" i="9"/>
  <c r="FP18" i="9"/>
  <c r="FO18" i="9"/>
  <c r="FE18" i="9"/>
  <c r="FD18" i="9"/>
  <c r="FG18" i="9" s="1"/>
  <c r="ET18" i="9"/>
  <c r="EI18" i="9"/>
  <c r="EH18" i="9"/>
  <c r="DX18" i="9"/>
  <c r="DW18" i="9"/>
  <c r="DZ18" i="9" s="1"/>
  <c r="DL18" i="9"/>
  <c r="DK18" i="9"/>
  <c r="DN18" i="9" s="1"/>
  <c r="DA18" i="9"/>
  <c r="CZ18" i="9"/>
  <c r="CP18" i="9"/>
  <c r="CO18" i="9"/>
  <c r="CE18" i="9"/>
  <c r="BT18" i="9"/>
  <c r="BI18" i="9"/>
  <c r="BH18" i="9"/>
  <c r="BK18" i="9" s="1"/>
  <c r="AX18" i="9"/>
  <c r="AW18" i="9"/>
  <c r="AM18" i="9"/>
  <c r="AB18" i="9"/>
  <c r="AA18" i="9"/>
  <c r="Q18" i="9"/>
  <c r="P18" i="9"/>
  <c r="GW17" i="9"/>
  <c r="GL17" i="9"/>
  <c r="GA17" i="9"/>
  <c r="FP17" i="9"/>
  <c r="FO17" i="9"/>
  <c r="FE17" i="9"/>
  <c r="FD17" i="9"/>
  <c r="FG17" i="9" s="1"/>
  <c r="ET17" i="9"/>
  <c r="EI17" i="9"/>
  <c r="EH17" i="9"/>
  <c r="EK17" i="9" s="1"/>
  <c r="DX17" i="9"/>
  <c r="DW17" i="9"/>
  <c r="DZ17" i="9" s="1"/>
  <c r="DL17" i="9"/>
  <c r="DK17" i="9"/>
  <c r="DA17" i="9"/>
  <c r="CZ17" i="9"/>
  <c r="CP17" i="9"/>
  <c r="CO17" i="9"/>
  <c r="CR17" i="9" s="1"/>
  <c r="CE17" i="9"/>
  <c r="BT17" i="9"/>
  <c r="BI17" i="9"/>
  <c r="BH17" i="9"/>
  <c r="AX17" i="9"/>
  <c r="AW17" i="9"/>
  <c r="AM17" i="9"/>
  <c r="AB17" i="9"/>
  <c r="AA17" i="9"/>
  <c r="Q17" i="9"/>
  <c r="P17" i="9"/>
  <c r="GW16" i="9"/>
  <c r="GL16" i="9"/>
  <c r="GA16" i="9"/>
  <c r="FP16" i="9"/>
  <c r="FO16" i="9"/>
  <c r="FE16" i="9"/>
  <c r="FD16" i="9"/>
  <c r="ET16" i="9"/>
  <c r="ES16" i="9"/>
  <c r="EI16" i="9"/>
  <c r="EH16" i="9"/>
  <c r="DX16" i="9"/>
  <c r="DW16" i="9"/>
  <c r="DL16" i="9"/>
  <c r="DA16" i="9"/>
  <c r="CP16" i="9"/>
  <c r="CE16" i="9"/>
  <c r="BT16" i="9"/>
  <c r="BI16" i="9"/>
  <c r="AX16" i="9"/>
  <c r="AW16" i="9"/>
  <c r="AM16" i="9"/>
  <c r="AL16" i="9"/>
  <c r="AB16" i="9"/>
  <c r="AA16" i="9"/>
  <c r="Q16" i="9"/>
  <c r="P16" i="9"/>
  <c r="GW15" i="9"/>
  <c r="GY15" i="9" s="1"/>
  <c r="GV15" i="9"/>
  <c r="GU15" i="9"/>
  <c r="GT15" i="9"/>
  <c r="GL15" i="9"/>
  <c r="GK15" i="9"/>
  <c r="GI15" i="9" s="1"/>
  <c r="GJ15" i="9"/>
  <c r="GA15" i="9"/>
  <c r="FY15" i="9"/>
  <c r="FP15" i="9"/>
  <c r="FN15" i="9"/>
  <c r="FE15" i="9"/>
  <c r="FD15" i="9"/>
  <c r="FG15" i="9" s="1"/>
  <c r="FC15" i="9"/>
  <c r="FB15" i="9" s="1"/>
  <c r="ET15" i="9"/>
  <c r="ES15" i="9"/>
  <c r="EQ15" i="9" s="1"/>
  <c r="ER15" i="9"/>
  <c r="EI15" i="9"/>
  <c r="EG15" i="9"/>
  <c r="DX15" i="9"/>
  <c r="DW15" i="9"/>
  <c r="DZ15" i="9" s="1"/>
  <c r="DV15" i="9"/>
  <c r="DL15" i="9"/>
  <c r="DK15" i="9"/>
  <c r="DN15" i="9" s="1"/>
  <c r="DA15" i="9"/>
  <c r="CP15" i="9"/>
  <c r="CO15" i="9"/>
  <c r="CR15" i="9" s="1"/>
  <c r="CE15" i="9"/>
  <c r="CD15" i="9"/>
  <c r="BT15" i="9"/>
  <c r="BV15" i="9" s="1"/>
  <c r="BS15" i="9"/>
  <c r="BI15" i="9"/>
  <c r="AX15" i="9"/>
  <c r="AW15" i="9"/>
  <c r="AM15" i="9"/>
  <c r="AL15" i="9"/>
  <c r="AO15" i="9" s="1"/>
  <c r="AB15" i="9"/>
  <c r="S15" i="9"/>
  <c r="Q15" i="9"/>
  <c r="P15" i="9"/>
  <c r="CZ15" i="9" s="1"/>
  <c r="O15" i="9"/>
  <c r="CN15" i="9" s="1"/>
  <c r="CM15" i="9" s="1"/>
  <c r="GW14" i="9"/>
  <c r="GV14" i="9"/>
  <c r="GL14" i="9"/>
  <c r="GK14" i="9"/>
  <c r="GA14" i="9"/>
  <c r="FZ14" i="9"/>
  <c r="FP14" i="9"/>
  <c r="FO14" i="9"/>
  <c r="FE14" i="9"/>
  <c r="FD14" i="9"/>
  <c r="ET14" i="9"/>
  <c r="ES14" i="9"/>
  <c r="EI14" i="9"/>
  <c r="EH14" i="9"/>
  <c r="DX14" i="9"/>
  <c r="DW14" i="9"/>
  <c r="DL14" i="9"/>
  <c r="DA14" i="9"/>
  <c r="CP14" i="9"/>
  <c r="CE14" i="9"/>
  <c r="BT14" i="9"/>
  <c r="BI14" i="9"/>
  <c r="AX14" i="9"/>
  <c r="AW14" i="9"/>
  <c r="AM14" i="9"/>
  <c r="AL14" i="9"/>
  <c r="AB14" i="9"/>
  <c r="AA14" i="9"/>
  <c r="Q14" i="9"/>
  <c r="P14" i="9"/>
  <c r="GW13" i="9"/>
  <c r="GV13" i="9"/>
  <c r="GL13" i="9"/>
  <c r="GK13" i="9"/>
  <c r="GA13" i="9"/>
  <c r="FZ13" i="9"/>
  <c r="FP13" i="9"/>
  <c r="FO13" i="9"/>
  <c r="FE13" i="9"/>
  <c r="FD13" i="9"/>
  <c r="ET13" i="9"/>
  <c r="ES13" i="9"/>
  <c r="EI13" i="9"/>
  <c r="EH13" i="9"/>
  <c r="DX13" i="9"/>
  <c r="DW13" i="9"/>
  <c r="DL13" i="9"/>
  <c r="DA13" i="9"/>
  <c r="CP13" i="9"/>
  <c r="CE13" i="9"/>
  <c r="BT13" i="9"/>
  <c r="BI13" i="9"/>
  <c r="AX13" i="9"/>
  <c r="AW13" i="9"/>
  <c r="AM13" i="9"/>
  <c r="AL13" i="9"/>
  <c r="AB13" i="9"/>
  <c r="AA13" i="9"/>
  <c r="Q13" i="9"/>
  <c r="P13" i="9"/>
  <c r="GW12" i="9"/>
  <c r="GV12" i="9"/>
  <c r="GY12" i="9" s="1"/>
  <c r="GU12" i="9"/>
  <c r="GL12" i="9"/>
  <c r="GK12" i="9"/>
  <c r="GN12" i="9" s="1"/>
  <c r="GJ12" i="9"/>
  <c r="GA12" i="9"/>
  <c r="FZ12" i="9"/>
  <c r="GC12" i="9" s="1"/>
  <c r="FY12" i="9"/>
  <c r="FP12" i="9"/>
  <c r="FO12" i="9"/>
  <c r="FN12" i="9"/>
  <c r="FE12" i="9"/>
  <c r="FC12" i="9"/>
  <c r="ET12" i="9"/>
  <c r="ER12" i="9"/>
  <c r="EI12" i="9"/>
  <c r="EG12" i="9"/>
  <c r="DX12" i="9"/>
  <c r="DW12" i="9"/>
  <c r="ES12" i="9" s="1"/>
  <c r="DV12" i="9"/>
  <c r="DL12" i="9"/>
  <c r="DK12" i="9"/>
  <c r="DA12" i="9"/>
  <c r="CZ12" i="9"/>
  <c r="CP12" i="9"/>
  <c r="CE12" i="9"/>
  <c r="CD12" i="9"/>
  <c r="BT12" i="9"/>
  <c r="BI12" i="9"/>
  <c r="BH12" i="9"/>
  <c r="AX12" i="9"/>
  <c r="AM12" i="9"/>
  <c r="AB12" i="9"/>
  <c r="Q12" i="9"/>
  <c r="P12" i="9"/>
  <c r="BS12" i="9" s="1"/>
  <c r="BV12" i="9" s="1"/>
  <c r="O12" i="9"/>
  <c r="CY12" i="9" s="1"/>
  <c r="CX12" i="9" s="1"/>
  <c r="GW11" i="9"/>
  <c r="GL11" i="9"/>
  <c r="GA11" i="9"/>
  <c r="FP11" i="9"/>
  <c r="FE11" i="9"/>
  <c r="ET11" i="9"/>
  <c r="EI11" i="9"/>
  <c r="DX11" i="9"/>
  <c r="DX22" i="9" s="1"/>
  <c r="DZ22" i="9" s="1"/>
  <c r="DL11" i="9"/>
  <c r="DA11" i="9"/>
  <c r="CP11" i="9"/>
  <c r="CE11" i="9"/>
  <c r="BT11" i="9"/>
  <c r="BI11" i="9"/>
  <c r="AX11" i="9"/>
  <c r="AM11" i="9"/>
  <c r="AB11" i="9"/>
  <c r="Q11" i="9"/>
  <c r="GW10" i="9"/>
  <c r="GV10" i="9"/>
  <c r="GU10" i="9"/>
  <c r="GL10" i="9"/>
  <c r="GL22" i="9" s="1"/>
  <c r="GN22" i="9" s="1"/>
  <c r="GJ10" i="9"/>
  <c r="GA10" i="9"/>
  <c r="FZ10" i="9"/>
  <c r="GC10" i="9" s="1"/>
  <c r="FY10" i="9"/>
  <c r="FP10" i="9"/>
  <c r="FN10" i="9"/>
  <c r="FE10" i="9"/>
  <c r="FC10" i="9"/>
  <c r="ET10" i="9"/>
  <c r="ES10" i="9"/>
  <c r="ER10" i="9"/>
  <c r="EQ10" i="9" s="1"/>
  <c r="EI10" i="9"/>
  <c r="EH10" i="9"/>
  <c r="EF10" i="9" s="1"/>
  <c r="DZ10" i="9"/>
  <c r="DX10" i="9"/>
  <c r="DW10" i="9"/>
  <c r="FD10" i="9" s="1"/>
  <c r="DV10" i="9"/>
  <c r="DL10" i="9"/>
  <c r="DA10" i="9"/>
  <c r="CZ10" i="9"/>
  <c r="CR10" i="9"/>
  <c r="CP10" i="9"/>
  <c r="CO10" i="9"/>
  <c r="CE10" i="9"/>
  <c r="BT10" i="9"/>
  <c r="BS10" i="9"/>
  <c r="BV10" i="9" s="1"/>
  <c r="BI10" i="9"/>
  <c r="AX10" i="9"/>
  <c r="AM10" i="9"/>
  <c r="AL10" i="9"/>
  <c r="AO10" i="9" s="1"/>
  <c r="AB10" i="9"/>
  <c r="AA10" i="9"/>
  <c r="AD10" i="9" s="1"/>
  <c r="Q10" i="9"/>
  <c r="P10" i="9"/>
  <c r="BH10" i="9" s="1"/>
  <c r="BK10" i="9" s="1"/>
  <c r="O10" i="9"/>
  <c r="DJ10" i="9" s="1"/>
  <c r="GU31" i="8"/>
  <c r="GY26" i="8" s="1"/>
  <c r="GJ31" i="8"/>
  <c r="FY31" i="8"/>
  <c r="FN31" i="8"/>
  <c r="FR26" i="8" s="1"/>
  <c r="FC31" i="8"/>
  <c r="ER31" i="8"/>
  <c r="EG31" i="8"/>
  <c r="EK26" i="8" s="1"/>
  <c r="DV31" i="8"/>
  <c r="DZ26" i="8" s="1"/>
  <c r="DJ31" i="8"/>
  <c r="DN26" i="8" s="1"/>
  <c r="CY31" i="8"/>
  <c r="CN31" i="8"/>
  <c r="CC31" i="8"/>
  <c r="CG26" i="8" s="1"/>
  <c r="BR31" i="8"/>
  <c r="BG31" i="8"/>
  <c r="BK26" i="8" s="1"/>
  <c r="AV31" i="8"/>
  <c r="AZ26" i="8" s="1"/>
  <c r="AK31" i="8"/>
  <c r="AO26" i="8" s="1"/>
  <c r="Z31" i="8"/>
  <c r="AD26" i="8" s="1"/>
  <c r="O31" i="8"/>
  <c r="GN26" i="8"/>
  <c r="GC26" i="8"/>
  <c r="FG26" i="8"/>
  <c r="EV26" i="8"/>
  <c r="DC26" i="8"/>
  <c r="CR26" i="8"/>
  <c r="BV26" i="8"/>
  <c r="S26" i="8"/>
  <c r="GW19" i="8"/>
  <c r="GV19" i="8"/>
  <c r="GL19" i="8"/>
  <c r="GK19" i="8"/>
  <c r="GN19" i="8" s="1"/>
  <c r="GA19" i="8"/>
  <c r="GC19" i="8" s="1"/>
  <c r="FZ19" i="8"/>
  <c r="FP19" i="8"/>
  <c r="FO19" i="8"/>
  <c r="FR19" i="8" s="1"/>
  <c r="FE19" i="8"/>
  <c r="FD19" i="8"/>
  <c r="ET19" i="8"/>
  <c r="ES19" i="8"/>
  <c r="EV19" i="8" s="1"/>
  <c r="EI19" i="8"/>
  <c r="EK19" i="8" s="1"/>
  <c r="EH19" i="8"/>
  <c r="DX19" i="8"/>
  <c r="DW19" i="8"/>
  <c r="DZ19" i="8" s="1"/>
  <c r="DL19" i="8"/>
  <c r="DK19" i="8"/>
  <c r="DA19" i="8"/>
  <c r="CZ19" i="8"/>
  <c r="DC19" i="8" s="1"/>
  <c r="CP19" i="8"/>
  <c r="CO19" i="8"/>
  <c r="CG19" i="8"/>
  <c r="CE19" i="8"/>
  <c r="CD19" i="8"/>
  <c r="BT19" i="8"/>
  <c r="BS19" i="8"/>
  <c r="BK19" i="8"/>
  <c r="BI19" i="8"/>
  <c r="BH19" i="8"/>
  <c r="AX19" i="8"/>
  <c r="AZ19" i="8" s="1"/>
  <c r="AW19" i="8"/>
  <c r="AO19" i="8"/>
  <c r="AM19" i="8"/>
  <c r="AL19" i="8"/>
  <c r="AB19" i="8"/>
  <c r="AD19" i="8" s="1"/>
  <c r="AA19" i="8"/>
  <c r="Q19" i="8"/>
  <c r="S19" i="8" s="1"/>
  <c r="P19" i="8"/>
  <c r="GW18" i="8"/>
  <c r="GL18" i="8"/>
  <c r="GA18" i="8"/>
  <c r="FR18" i="8"/>
  <c r="FP18" i="8"/>
  <c r="FO18" i="8"/>
  <c r="FE18" i="8"/>
  <c r="FG18" i="8" s="1"/>
  <c r="FD18" i="8"/>
  <c r="ET18" i="8"/>
  <c r="EI18" i="8"/>
  <c r="EK18" i="8" s="1"/>
  <c r="EH18" i="8"/>
  <c r="DZ18" i="8"/>
  <c r="DX18" i="8"/>
  <c r="DW18" i="8"/>
  <c r="GK18" i="8" s="1"/>
  <c r="GN18" i="8" s="1"/>
  <c r="DL18" i="8"/>
  <c r="DN18" i="8" s="1"/>
  <c r="DK18" i="8"/>
  <c r="DC18" i="8"/>
  <c r="DA18" i="8"/>
  <c r="CZ18" i="8"/>
  <c r="CP18" i="8"/>
  <c r="CR18" i="8" s="1"/>
  <c r="CO18" i="8"/>
  <c r="CE18" i="8"/>
  <c r="BT18" i="8"/>
  <c r="BI18" i="8"/>
  <c r="BH18" i="8"/>
  <c r="BK18" i="8" s="1"/>
  <c r="AX18" i="8"/>
  <c r="AW18" i="8"/>
  <c r="AM18" i="8"/>
  <c r="AB18" i="8"/>
  <c r="AA18" i="8"/>
  <c r="Q18" i="8"/>
  <c r="P18" i="8"/>
  <c r="CD18" i="8" s="1"/>
  <c r="GW17" i="8"/>
  <c r="GL17" i="8"/>
  <c r="GA17" i="8"/>
  <c r="FP17" i="8"/>
  <c r="FR17" i="8" s="1"/>
  <c r="FO17" i="8"/>
  <c r="FE17" i="8"/>
  <c r="FG17" i="8" s="1"/>
  <c r="FD17" i="8"/>
  <c r="ET17" i="8"/>
  <c r="EI17" i="8"/>
  <c r="EK17" i="8" s="1"/>
  <c r="EH17" i="8"/>
  <c r="DX17" i="8"/>
  <c r="DZ17" i="8" s="1"/>
  <c r="DW17" i="8"/>
  <c r="GK17" i="8" s="1"/>
  <c r="DL17" i="8"/>
  <c r="DN17" i="8" s="1"/>
  <c r="DK17" i="8"/>
  <c r="DA17" i="8"/>
  <c r="DC17" i="8" s="1"/>
  <c r="CZ17" i="8"/>
  <c r="CP17" i="8"/>
  <c r="CO17" i="8"/>
  <c r="CE17" i="8"/>
  <c r="BT17" i="8"/>
  <c r="BI17" i="8"/>
  <c r="BH17" i="8"/>
  <c r="BK17" i="8" s="1"/>
  <c r="AX17" i="8"/>
  <c r="AW17" i="8"/>
  <c r="AM17" i="8"/>
  <c r="AB17" i="8"/>
  <c r="AA17" i="8"/>
  <c r="AD17" i="8" s="1"/>
  <c r="Q17" i="8"/>
  <c r="P17" i="8"/>
  <c r="CD17" i="8" s="1"/>
  <c r="CG17" i="8" s="1"/>
  <c r="GW16" i="8"/>
  <c r="GL16" i="8"/>
  <c r="GA16" i="8"/>
  <c r="FP16" i="8"/>
  <c r="FO16" i="8"/>
  <c r="FE16" i="8"/>
  <c r="FD16" i="8"/>
  <c r="ET16" i="8"/>
  <c r="ES16" i="8"/>
  <c r="EI16" i="8"/>
  <c r="EH16" i="8"/>
  <c r="DX16" i="8"/>
  <c r="DW16" i="8"/>
  <c r="DL16" i="8"/>
  <c r="DA16" i="8"/>
  <c r="CP16" i="8"/>
  <c r="CE16" i="8"/>
  <c r="BT16" i="8"/>
  <c r="BI16" i="8"/>
  <c r="AX16" i="8"/>
  <c r="AW16" i="8"/>
  <c r="AM16" i="8"/>
  <c r="AL16" i="8"/>
  <c r="AB16" i="8"/>
  <c r="AA16" i="8"/>
  <c r="Q16" i="8"/>
  <c r="P16" i="8"/>
  <c r="GW15" i="8"/>
  <c r="GY15" i="8" s="1"/>
  <c r="GV15" i="8"/>
  <c r="GU15" i="8"/>
  <c r="GN15" i="8"/>
  <c r="GL15" i="8"/>
  <c r="GK15" i="8"/>
  <c r="GJ15" i="8"/>
  <c r="GI15" i="8" s="1"/>
  <c r="GA15" i="8"/>
  <c r="FY15" i="8"/>
  <c r="FP15" i="8"/>
  <c r="FN15" i="8"/>
  <c r="FE15" i="8"/>
  <c r="FD15" i="8"/>
  <c r="FC15" i="8"/>
  <c r="FB15" i="8" s="1"/>
  <c r="ET15" i="8"/>
  <c r="ES15" i="8"/>
  <c r="EV15" i="8" s="1"/>
  <c r="ER15" i="8"/>
  <c r="EI15" i="8"/>
  <c r="EG15" i="8"/>
  <c r="DX15" i="8"/>
  <c r="DW15" i="8"/>
  <c r="FZ15" i="8" s="1"/>
  <c r="GC15" i="8" s="1"/>
  <c r="DV15" i="8"/>
  <c r="DL15" i="8"/>
  <c r="DK15" i="8"/>
  <c r="DA15" i="8"/>
  <c r="CP15" i="8"/>
  <c r="CO15" i="8"/>
  <c r="CR15" i="8" s="1"/>
  <c r="CE15" i="8"/>
  <c r="CD15" i="8"/>
  <c r="CG15" i="8" s="1"/>
  <c r="BT15" i="8"/>
  <c r="BV15" i="8" s="1"/>
  <c r="BS15" i="8"/>
  <c r="BI15" i="8"/>
  <c r="AX15" i="8"/>
  <c r="AW15" i="8"/>
  <c r="AZ15" i="8" s="1"/>
  <c r="AM15" i="8"/>
  <c r="AL15" i="8"/>
  <c r="AB15" i="8"/>
  <c r="Q15" i="8"/>
  <c r="P15" i="8"/>
  <c r="CZ15" i="8" s="1"/>
  <c r="DC15" i="8" s="1"/>
  <c r="O15" i="8"/>
  <c r="CN15" i="8" s="1"/>
  <c r="GW14" i="8"/>
  <c r="GV14" i="8"/>
  <c r="GL14" i="8"/>
  <c r="GK14" i="8"/>
  <c r="GA14" i="8"/>
  <c r="FZ14" i="8"/>
  <c r="FP14" i="8"/>
  <c r="FO14" i="8"/>
  <c r="FE14" i="8"/>
  <c r="FD14" i="8"/>
  <c r="ET14" i="8"/>
  <c r="ES14" i="8"/>
  <c r="EI14" i="8"/>
  <c r="EH14" i="8"/>
  <c r="DX14" i="8"/>
  <c r="DW14" i="8"/>
  <c r="DL14" i="8"/>
  <c r="DA14" i="8"/>
  <c r="CP14" i="8"/>
  <c r="CE14" i="8"/>
  <c r="BT14" i="8"/>
  <c r="BI14" i="8"/>
  <c r="AX14" i="8"/>
  <c r="AW14" i="8"/>
  <c r="AM14" i="8"/>
  <c r="AL14" i="8"/>
  <c r="AB14" i="8"/>
  <c r="AA14" i="8"/>
  <c r="Q14" i="8"/>
  <c r="P14" i="8"/>
  <c r="GW13" i="8"/>
  <c r="GV13" i="8"/>
  <c r="GL13" i="8"/>
  <c r="GK13" i="8"/>
  <c r="GA13" i="8"/>
  <c r="FZ13" i="8"/>
  <c r="FP13" i="8"/>
  <c r="FO13" i="8"/>
  <c r="FE13" i="8"/>
  <c r="FD13" i="8"/>
  <c r="ET13" i="8"/>
  <c r="ES13" i="8"/>
  <c r="EI13" i="8"/>
  <c r="EH13" i="8"/>
  <c r="DX13" i="8"/>
  <c r="DW13" i="8"/>
  <c r="DL13" i="8"/>
  <c r="DA13" i="8"/>
  <c r="CP13" i="8"/>
  <c r="CE13" i="8"/>
  <c r="BT13" i="8"/>
  <c r="BI13" i="8"/>
  <c r="AX13" i="8"/>
  <c r="AW13" i="8"/>
  <c r="AM13" i="8"/>
  <c r="AL13" i="8"/>
  <c r="AB13" i="8"/>
  <c r="AA13" i="8"/>
  <c r="Q13" i="8"/>
  <c r="P13" i="8"/>
  <c r="GW12" i="8"/>
  <c r="GV12" i="8"/>
  <c r="GY12" i="8" s="1"/>
  <c r="GU12" i="8"/>
  <c r="GL12" i="8"/>
  <c r="GK12" i="8"/>
  <c r="GN12" i="8" s="1"/>
  <c r="GJ12" i="8"/>
  <c r="GC12" i="8"/>
  <c r="GA12" i="8"/>
  <c r="FZ12" i="8"/>
  <c r="FY12" i="8"/>
  <c r="FP12" i="8"/>
  <c r="FO12" i="8"/>
  <c r="FN12" i="8"/>
  <c r="FE12" i="8"/>
  <c r="FC12" i="8"/>
  <c r="ET12" i="8"/>
  <c r="ER12" i="8"/>
  <c r="EI12" i="8"/>
  <c r="EG12" i="8"/>
  <c r="DX12" i="8"/>
  <c r="DW12" i="8"/>
  <c r="ES12" i="8" s="1"/>
  <c r="EV12" i="8" s="1"/>
  <c r="DV12" i="8"/>
  <c r="DL12" i="8"/>
  <c r="DK12" i="8"/>
  <c r="DA12" i="8"/>
  <c r="CZ12" i="8"/>
  <c r="DC12" i="8" s="1"/>
  <c r="CP12" i="8"/>
  <c r="CE12" i="8"/>
  <c r="CD12" i="8"/>
  <c r="BT12" i="8"/>
  <c r="BI12" i="8"/>
  <c r="BH12" i="8"/>
  <c r="BK12" i="8" s="1"/>
  <c r="AX12" i="8"/>
  <c r="AM12" i="8"/>
  <c r="AB12" i="8"/>
  <c r="Q12" i="8"/>
  <c r="P12" i="8"/>
  <c r="CO12" i="8" s="1"/>
  <c r="CR12" i="8" s="1"/>
  <c r="O12" i="8"/>
  <c r="GW11" i="8"/>
  <c r="GL11" i="8"/>
  <c r="GA11" i="8"/>
  <c r="FP11" i="8"/>
  <c r="FE11" i="8"/>
  <c r="ET11" i="8"/>
  <c r="EI11" i="8"/>
  <c r="DX11" i="8"/>
  <c r="DL11" i="8"/>
  <c r="DA11" i="8"/>
  <c r="CP11" i="8"/>
  <c r="CE11" i="8"/>
  <c r="BT11" i="8"/>
  <c r="BI11" i="8"/>
  <c r="AX11" i="8"/>
  <c r="AM11" i="8"/>
  <c r="AB11" i="8"/>
  <c r="Q11" i="8"/>
  <c r="GW10" i="8"/>
  <c r="GV10" i="8"/>
  <c r="GY10" i="8" s="1"/>
  <c r="GU10" i="8"/>
  <c r="GL10" i="8"/>
  <c r="GL22" i="8" s="1"/>
  <c r="GN22" i="8" s="1"/>
  <c r="GJ10" i="8"/>
  <c r="GC10" i="8"/>
  <c r="GA10" i="8"/>
  <c r="FZ10" i="8"/>
  <c r="FY10" i="8"/>
  <c r="FX10" i="8" s="1"/>
  <c r="FP10" i="8"/>
  <c r="FN10" i="8"/>
  <c r="FE10" i="8"/>
  <c r="FD10" i="8"/>
  <c r="FG10" i="8" s="1"/>
  <c r="FC10" i="8"/>
  <c r="EV10" i="8"/>
  <c r="ET10" i="8"/>
  <c r="ES10" i="8"/>
  <c r="ER10" i="8"/>
  <c r="EQ10" i="8" s="1"/>
  <c r="EI10" i="8"/>
  <c r="EH10" i="8"/>
  <c r="EF10" i="8" s="1"/>
  <c r="DX10" i="8"/>
  <c r="DW10" i="8"/>
  <c r="GK10" i="8" s="1"/>
  <c r="DV10" i="8"/>
  <c r="DL10" i="8"/>
  <c r="DA10" i="8"/>
  <c r="CZ10" i="8"/>
  <c r="CP10" i="8"/>
  <c r="CP22" i="8" s="1"/>
  <c r="CR22" i="8" s="1"/>
  <c r="CO10" i="8"/>
  <c r="CE10" i="8"/>
  <c r="BT10" i="8"/>
  <c r="BS10" i="8"/>
  <c r="BV10" i="8" s="1"/>
  <c r="BI10" i="8"/>
  <c r="AX10" i="8"/>
  <c r="AM10" i="8"/>
  <c r="AM22" i="8" s="1"/>
  <c r="AO22" i="8" s="1"/>
  <c r="AL10" i="8"/>
  <c r="AB10" i="8"/>
  <c r="AA10" i="8"/>
  <c r="Q10" i="8"/>
  <c r="P10" i="8"/>
  <c r="CD10" i="8" s="1"/>
  <c r="CG10" i="8" s="1"/>
  <c r="O10" i="8"/>
  <c r="CN10" i="8" s="1"/>
  <c r="CM10" i="8" s="1"/>
  <c r="M32" i="14"/>
  <c r="L32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D13" i="14"/>
  <c r="D12" i="14"/>
  <c r="J12" i="14" s="1"/>
  <c r="D10" i="14"/>
  <c r="J10" i="14" s="1"/>
  <c r="C10" i="14"/>
  <c r="D9" i="14"/>
  <c r="D7" i="14"/>
  <c r="C7" i="14"/>
  <c r="F7" i="14" s="1"/>
  <c r="G7" i="14" s="1"/>
  <c r="H7" i="14" s="1"/>
  <c r="I7" i="14" s="1"/>
  <c r="D6" i="14"/>
  <c r="J6" i="14" s="1"/>
  <c r="D4" i="14"/>
  <c r="J4" i="14" s="1"/>
  <c r="C4" i="14"/>
  <c r="D3" i="14"/>
  <c r="J3" i="14" s="1"/>
  <c r="F13" i="14"/>
  <c r="G13" i="14" s="1"/>
  <c r="H13" i="14" s="1"/>
  <c r="I13" i="14" s="1"/>
  <c r="F12" i="14"/>
  <c r="G12" i="14" s="1"/>
  <c r="H12" i="14" s="1"/>
  <c r="F10" i="14"/>
  <c r="G10" i="14" s="1"/>
  <c r="H10" i="14" s="1"/>
  <c r="I10" i="14" s="1"/>
  <c r="K23" i="14" s="1"/>
  <c r="F4" i="14"/>
  <c r="G4" i="14" s="1"/>
  <c r="H4" i="14" s="1"/>
  <c r="GX127" i="7"/>
  <c r="GV127" i="7"/>
  <c r="GZ127" i="7" s="1"/>
  <c r="GM127" i="7"/>
  <c r="GK127" i="7"/>
  <c r="GO127" i="7" s="1"/>
  <c r="FZ127" i="7"/>
  <c r="GD127" i="7" s="1"/>
  <c r="GV126" i="7"/>
  <c r="GZ126" i="7" s="1"/>
  <c r="GK126" i="7"/>
  <c r="GO126" i="7" s="1"/>
  <c r="GD126" i="7"/>
  <c r="FZ126" i="7"/>
  <c r="GB126" i="7" s="1"/>
  <c r="FZ121" i="7"/>
  <c r="GD121" i="7" s="1"/>
  <c r="GX108" i="7"/>
  <c r="GY103" i="7"/>
  <c r="GN103" i="7"/>
  <c r="GM108" i="7" s="1"/>
  <c r="GC103" i="7"/>
  <c r="GB108" i="7" s="1"/>
  <c r="GN80" i="7"/>
  <c r="GC80" i="7"/>
  <c r="FZ75" i="7" s="1"/>
  <c r="GY78" i="7"/>
  <c r="GN78" i="7"/>
  <c r="GC78" i="7"/>
  <c r="FY75" i="7" s="1"/>
  <c r="GU75" i="7"/>
  <c r="GK75" i="7"/>
  <c r="GJ75" i="7"/>
  <c r="GY50" i="7"/>
  <c r="GZ50" i="7" s="1"/>
  <c r="GN50" i="7"/>
  <c r="GO50" i="7" s="1"/>
  <c r="GD50" i="7"/>
  <c r="GC50" i="7"/>
  <c r="GY47" i="7"/>
  <c r="GN47" i="7"/>
  <c r="GC47" i="7"/>
  <c r="GY45" i="7"/>
  <c r="GN45" i="7"/>
  <c r="GC45" i="7"/>
  <c r="GC40" i="7" s="1"/>
  <c r="GY40" i="7"/>
  <c r="GZ40" i="7" s="1"/>
  <c r="GN40" i="7"/>
  <c r="GO40" i="7" s="1"/>
  <c r="GW38" i="7"/>
  <c r="GX38" i="7" s="1"/>
  <c r="GL38" i="7"/>
  <c r="GM38" i="7" s="1"/>
  <c r="GA38" i="7"/>
  <c r="GB38" i="7" s="1"/>
  <c r="FO127" i="7"/>
  <c r="FS127" i="7" s="1"/>
  <c r="FD127" i="7"/>
  <c r="FH127" i="7" s="1"/>
  <c r="EU127" i="7"/>
  <c r="ES127" i="7"/>
  <c r="EW127" i="7" s="1"/>
  <c r="EJ127" i="7"/>
  <c r="EH127" i="7"/>
  <c r="EL127" i="7" s="1"/>
  <c r="DY127" i="7"/>
  <c r="DW127" i="7"/>
  <c r="EA127" i="7" s="1"/>
  <c r="FS126" i="7"/>
  <c r="FQ126" i="7"/>
  <c r="FO126" i="7"/>
  <c r="FH126" i="7"/>
  <c r="FF126" i="7"/>
  <c r="FD126" i="7"/>
  <c r="ES126" i="7"/>
  <c r="EW126" i="7" s="1"/>
  <c r="EH126" i="7"/>
  <c r="EL126" i="7" s="1"/>
  <c r="DW126" i="7"/>
  <c r="EA126" i="7" s="1"/>
  <c r="FQ121" i="7"/>
  <c r="FO121" i="7"/>
  <c r="FS121" i="7" s="1"/>
  <c r="FF121" i="7"/>
  <c r="FD121" i="7"/>
  <c r="FH121" i="7" s="1"/>
  <c r="DY121" i="7"/>
  <c r="DW121" i="7"/>
  <c r="EA121" i="7" s="1"/>
  <c r="FF108" i="7"/>
  <c r="FR103" i="7"/>
  <c r="FQ108" i="7" s="1"/>
  <c r="FG103" i="7"/>
  <c r="EV103" i="7"/>
  <c r="EU108" i="7" s="1"/>
  <c r="EK103" i="7"/>
  <c r="EJ108" i="7" s="1"/>
  <c r="DZ103" i="7"/>
  <c r="DY108" i="7" s="1"/>
  <c r="FR80" i="7"/>
  <c r="FG80" i="7"/>
  <c r="FD75" i="7" s="1"/>
  <c r="EK80" i="7"/>
  <c r="DZ80" i="7"/>
  <c r="FR78" i="7"/>
  <c r="FG78" i="7"/>
  <c r="EV78" i="7"/>
  <c r="ER75" i="7" s="1"/>
  <c r="EK78" i="7"/>
  <c r="DZ78" i="7"/>
  <c r="DV75" i="7" s="1"/>
  <c r="FO75" i="7"/>
  <c r="FN75" i="7"/>
  <c r="FC75" i="7"/>
  <c r="EH75" i="7"/>
  <c r="EG75" i="7"/>
  <c r="DW75" i="7"/>
  <c r="FS50" i="7"/>
  <c r="FR50" i="7"/>
  <c r="FH50" i="7"/>
  <c r="FG50" i="7"/>
  <c r="EV50" i="7"/>
  <c r="EW50" i="7" s="1"/>
  <c r="EL50" i="7"/>
  <c r="EK50" i="7"/>
  <c r="EA50" i="7"/>
  <c r="DZ50" i="7"/>
  <c r="FR47" i="7"/>
  <c r="FR40" i="7" s="1"/>
  <c r="FS40" i="7" s="1"/>
  <c r="FG47" i="7"/>
  <c r="EV47" i="7"/>
  <c r="EK47" i="7"/>
  <c r="DZ47" i="7"/>
  <c r="DZ40" i="7" s="1"/>
  <c r="FR45" i="7"/>
  <c r="FG45" i="7"/>
  <c r="FG40" i="7" s="1"/>
  <c r="FH40" i="7" s="1"/>
  <c r="EV45" i="7"/>
  <c r="EK45" i="7"/>
  <c r="EK40" i="7" s="1"/>
  <c r="EL40" i="7" s="1"/>
  <c r="DZ45" i="7"/>
  <c r="EW40" i="7"/>
  <c r="EV40" i="7"/>
  <c r="FQ38" i="7"/>
  <c r="FP38" i="7"/>
  <c r="FF38" i="7"/>
  <c r="FE38" i="7"/>
  <c r="ET38" i="7"/>
  <c r="EU38" i="7" s="1"/>
  <c r="EI38" i="7"/>
  <c r="EJ38" i="7" s="1"/>
  <c r="DY38" i="7"/>
  <c r="DX38" i="7"/>
  <c r="DK127" i="7"/>
  <c r="DO127" i="7" s="1"/>
  <c r="DD127" i="7"/>
  <c r="CZ127" i="7"/>
  <c r="DB127" i="7" s="1"/>
  <c r="CQ127" i="7"/>
  <c r="CO127" i="7"/>
  <c r="CS127" i="7" s="1"/>
  <c r="CF127" i="7"/>
  <c r="CD127" i="7"/>
  <c r="CH127" i="7" s="1"/>
  <c r="BS127" i="7"/>
  <c r="BW127" i="7" s="1"/>
  <c r="DO126" i="7"/>
  <c r="DM126" i="7"/>
  <c r="DK126" i="7"/>
  <c r="DD126" i="7"/>
  <c r="DB126" i="7"/>
  <c r="CZ126" i="7"/>
  <c r="CO126" i="7"/>
  <c r="CS126" i="7" s="1"/>
  <c r="CD126" i="7"/>
  <c r="CH126" i="7" s="1"/>
  <c r="BW126" i="7"/>
  <c r="BS126" i="7"/>
  <c r="BU126" i="7" s="1"/>
  <c r="DM121" i="7"/>
  <c r="DK121" i="7"/>
  <c r="DO121" i="7" s="1"/>
  <c r="DB121" i="7"/>
  <c r="CZ121" i="7"/>
  <c r="DD121" i="7" s="1"/>
  <c r="BS121" i="7"/>
  <c r="BW121" i="7" s="1"/>
  <c r="DM108" i="7"/>
  <c r="DB108" i="7"/>
  <c r="CQ108" i="7"/>
  <c r="DN103" i="7"/>
  <c r="DC103" i="7"/>
  <c r="CR103" i="7"/>
  <c r="CG103" i="7"/>
  <c r="CF108" i="7" s="1"/>
  <c r="BV103" i="7"/>
  <c r="BU108" i="7" s="1"/>
  <c r="DN80" i="7"/>
  <c r="DK75" i="7" s="1"/>
  <c r="DC80" i="7"/>
  <c r="CZ75" i="7" s="1"/>
  <c r="CG80" i="7"/>
  <c r="BV80" i="7"/>
  <c r="BS75" i="7" s="1"/>
  <c r="DN78" i="7"/>
  <c r="DC78" i="7"/>
  <c r="CR78" i="7"/>
  <c r="CG78" i="7"/>
  <c r="BV78" i="7"/>
  <c r="BR75" i="7" s="1"/>
  <c r="DJ75" i="7"/>
  <c r="CY75" i="7"/>
  <c r="CN75" i="7"/>
  <c r="CD75" i="7"/>
  <c r="CC75" i="7"/>
  <c r="DO50" i="7"/>
  <c r="DN50" i="7"/>
  <c r="DC50" i="7"/>
  <c r="DD50" i="7" s="1"/>
  <c r="CS50" i="7"/>
  <c r="CR50" i="7"/>
  <c r="CG50" i="7"/>
  <c r="CH50" i="7" s="1"/>
  <c r="BW50" i="7"/>
  <c r="BV50" i="7"/>
  <c r="DN47" i="7"/>
  <c r="DC47" i="7"/>
  <c r="CR47" i="7"/>
  <c r="CG47" i="7"/>
  <c r="BV47" i="7"/>
  <c r="DN45" i="7"/>
  <c r="DN40" i="7" s="1"/>
  <c r="DO40" i="7" s="1"/>
  <c r="DC45" i="7"/>
  <c r="DC40" i="7" s="1"/>
  <c r="DD40" i="7" s="1"/>
  <c r="CR45" i="7"/>
  <c r="CG45" i="7"/>
  <c r="BV45" i="7"/>
  <c r="BV40" i="7" s="1"/>
  <c r="CS40" i="7"/>
  <c r="CR40" i="7"/>
  <c r="CG40" i="7"/>
  <c r="CH40" i="7" s="1"/>
  <c r="DL38" i="7"/>
  <c r="DM38" i="7" s="1"/>
  <c r="DB38" i="7"/>
  <c r="DA38" i="7"/>
  <c r="CP38" i="7"/>
  <c r="CQ38" i="7" s="1"/>
  <c r="CE38" i="7"/>
  <c r="CF38" i="7" s="1"/>
  <c r="BT38" i="7"/>
  <c r="BU38" i="7" s="1"/>
  <c r="GU31" i="7"/>
  <c r="GJ31" i="7"/>
  <c r="FY31" i="7"/>
  <c r="FN31" i="7"/>
  <c r="FC31" i="7"/>
  <c r="FG26" i="7" s="1"/>
  <c r="ER31" i="7"/>
  <c r="EG31" i="7"/>
  <c r="DV31" i="7"/>
  <c r="DZ26" i="7" s="1"/>
  <c r="DJ31" i="7"/>
  <c r="CY31" i="7"/>
  <c r="CN31" i="7"/>
  <c r="CC31" i="7"/>
  <c r="BR31" i="7"/>
  <c r="BV26" i="7" s="1"/>
  <c r="BG31" i="7"/>
  <c r="AV31" i="7"/>
  <c r="AK31" i="7"/>
  <c r="AO26" i="7" s="1"/>
  <c r="Z31" i="7"/>
  <c r="O31" i="7"/>
  <c r="GY26" i="7"/>
  <c r="GN26" i="7"/>
  <c r="GC26" i="7"/>
  <c r="FR26" i="7"/>
  <c r="EV26" i="7"/>
  <c r="EK26" i="7"/>
  <c r="DN26" i="7"/>
  <c r="DC26" i="7"/>
  <c r="CR26" i="7"/>
  <c r="CG26" i="7"/>
  <c r="BK26" i="7"/>
  <c r="AZ26" i="7"/>
  <c r="AD26" i="7"/>
  <c r="S26" i="7"/>
  <c r="AM22" i="7"/>
  <c r="AO22" i="7" s="1"/>
  <c r="GW19" i="7"/>
  <c r="GV19" i="7"/>
  <c r="GY19" i="7" s="1"/>
  <c r="GL19" i="7"/>
  <c r="GN19" i="7" s="1"/>
  <c r="GK19" i="7"/>
  <c r="GA19" i="7"/>
  <c r="FZ19" i="7"/>
  <c r="GC19" i="7" s="1"/>
  <c r="FP19" i="7"/>
  <c r="FR19" i="7" s="1"/>
  <c r="FO19" i="7"/>
  <c r="FE19" i="7"/>
  <c r="FD19" i="7"/>
  <c r="FG19" i="7" s="1"/>
  <c r="ET19" i="7"/>
  <c r="EV19" i="7" s="1"/>
  <c r="ES19" i="7"/>
  <c r="EI19" i="7"/>
  <c r="EH19" i="7"/>
  <c r="EK19" i="7" s="1"/>
  <c r="DX19" i="7"/>
  <c r="DZ19" i="7" s="1"/>
  <c r="DW19" i="7"/>
  <c r="DL19" i="7"/>
  <c r="DK19" i="7"/>
  <c r="DN19" i="7" s="1"/>
  <c r="DA19" i="7"/>
  <c r="DC19" i="7" s="1"/>
  <c r="CZ19" i="7"/>
  <c r="CP19" i="7"/>
  <c r="CO19" i="7"/>
  <c r="CR19" i="7" s="1"/>
  <c r="CE19" i="7"/>
  <c r="CG19" i="7" s="1"/>
  <c r="CD19" i="7"/>
  <c r="BT19" i="7"/>
  <c r="BS19" i="7"/>
  <c r="BV19" i="7" s="1"/>
  <c r="BI19" i="7"/>
  <c r="BK19" i="7" s="1"/>
  <c r="BH19" i="7"/>
  <c r="AX19" i="7"/>
  <c r="AW19" i="7"/>
  <c r="AZ19" i="7" s="1"/>
  <c r="AM19" i="7"/>
  <c r="AO19" i="7" s="1"/>
  <c r="AL19" i="7"/>
  <c r="AB19" i="7"/>
  <c r="AA19" i="7"/>
  <c r="AD19" i="7" s="1"/>
  <c r="Q19" i="7"/>
  <c r="S19" i="7" s="1"/>
  <c r="P19" i="7"/>
  <c r="GW18" i="7"/>
  <c r="GV18" i="7"/>
  <c r="GY18" i="7" s="1"/>
  <c r="GL18" i="7"/>
  <c r="GA18" i="7"/>
  <c r="FZ18" i="7"/>
  <c r="GC18" i="7" s="1"/>
  <c r="FP18" i="7"/>
  <c r="FR18" i="7" s="1"/>
  <c r="FO18" i="7"/>
  <c r="FE18" i="7"/>
  <c r="FD18" i="7"/>
  <c r="FG18" i="7" s="1"/>
  <c r="ET18" i="7"/>
  <c r="EI18" i="7"/>
  <c r="EH18" i="7"/>
  <c r="EK18" i="7" s="1"/>
  <c r="DX18" i="7"/>
  <c r="DZ18" i="7" s="1"/>
  <c r="DW18" i="7"/>
  <c r="GK18" i="7" s="1"/>
  <c r="GN18" i="7" s="1"/>
  <c r="DL18" i="7"/>
  <c r="DK18" i="7"/>
  <c r="DN18" i="7" s="1"/>
  <c r="DA18" i="7"/>
  <c r="DC18" i="7" s="1"/>
  <c r="CZ18" i="7"/>
  <c r="CP18" i="7"/>
  <c r="CO18" i="7"/>
  <c r="CR18" i="7" s="1"/>
  <c r="CE18" i="7"/>
  <c r="BT18" i="7"/>
  <c r="BK18" i="7"/>
  <c r="BI18" i="7"/>
  <c r="BH18" i="7"/>
  <c r="AX18" i="7"/>
  <c r="AW18" i="7"/>
  <c r="AZ18" i="7" s="1"/>
  <c r="AM18" i="7"/>
  <c r="AB18" i="7"/>
  <c r="AA18" i="7"/>
  <c r="AD18" i="7" s="1"/>
  <c r="S18" i="7"/>
  <c r="Q18" i="7"/>
  <c r="P18" i="7"/>
  <c r="CD18" i="7" s="1"/>
  <c r="CG18" i="7" s="1"/>
  <c r="GW17" i="7"/>
  <c r="GV17" i="7"/>
  <c r="GY17" i="7" s="1"/>
  <c r="GL17" i="7"/>
  <c r="GA17" i="7"/>
  <c r="FZ17" i="7"/>
  <c r="GC17" i="7" s="1"/>
  <c r="FR17" i="7"/>
  <c r="FP17" i="7"/>
  <c r="FO17" i="7"/>
  <c r="FE17" i="7"/>
  <c r="FD17" i="7"/>
  <c r="FG17" i="7" s="1"/>
  <c r="ET17" i="7"/>
  <c r="EI17" i="7"/>
  <c r="EH17" i="7"/>
  <c r="EK17" i="7" s="1"/>
  <c r="DZ17" i="7"/>
  <c r="DX17" i="7"/>
  <c r="DW17" i="7"/>
  <c r="GK17" i="7" s="1"/>
  <c r="GN17" i="7" s="1"/>
  <c r="DL17" i="7"/>
  <c r="DK17" i="7"/>
  <c r="DN17" i="7" s="1"/>
  <c r="DC17" i="7"/>
  <c r="DA17" i="7"/>
  <c r="CZ17" i="7"/>
  <c r="CP17" i="7"/>
  <c r="CO17" i="7"/>
  <c r="CR17" i="7" s="1"/>
  <c r="CE17" i="7"/>
  <c r="BT17" i="7"/>
  <c r="BK17" i="7"/>
  <c r="BI17" i="7"/>
  <c r="BH17" i="7"/>
  <c r="AX17" i="7"/>
  <c r="AW17" i="7"/>
  <c r="AZ17" i="7" s="1"/>
  <c r="AM17" i="7"/>
  <c r="AB17" i="7"/>
  <c r="AA17" i="7"/>
  <c r="AD17" i="7" s="1"/>
  <c r="S17" i="7"/>
  <c r="Q17" i="7"/>
  <c r="P17" i="7"/>
  <c r="CD17" i="7" s="1"/>
  <c r="CG17" i="7" s="1"/>
  <c r="GW16" i="7"/>
  <c r="GL16" i="7"/>
  <c r="GA16" i="7"/>
  <c r="FP16" i="7"/>
  <c r="FO16" i="7"/>
  <c r="FE16" i="7"/>
  <c r="FD16" i="7"/>
  <c r="ET16" i="7"/>
  <c r="ES16" i="7"/>
  <c r="EI16" i="7"/>
  <c r="EH16" i="7"/>
  <c r="DX16" i="7"/>
  <c r="DX22" i="7" s="1"/>
  <c r="DZ22" i="7" s="1"/>
  <c r="DW16" i="7"/>
  <c r="DL16" i="7"/>
  <c r="DA16" i="7"/>
  <c r="CP16" i="7"/>
  <c r="CE16" i="7"/>
  <c r="CE22" i="7" s="1"/>
  <c r="CG22" i="7" s="1"/>
  <c r="BT16" i="7"/>
  <c r="BI16" i="7"/>
  <c r="AX16" i="7"/>
  <c r="AW16" i="7"/>
  <c r="AM16" i="7"/>
  <c r="AL16" i="7"/>
  <c r="AB16" i="7"/>
  <c r="AA16" i="7"/>
  <c r="Q16" i="7"/>
  <c r="P16" i="7"/>
  <c r="GY15" i="7"/>
  <c r="GW15" i="7"/>
  <c r="GV15" i="7"/>
  <c r="GU15" i="7"/>
  <c r="GT15" i="7"/>
  <c r="GN15" i="7"/>
  <c r="GL15" i="7"/>
  <c r="GK15" i="7"/>
  <c r="GI15" i="7" s="1"/>
  <c r="GJ15" i="7"/>
  <c r="GA15" i="7"/>
  <c r="FY15" i="7"/>
  <c r="FP15" i="7"/>
  <c r="FN15" i="7"/>
  <c r="FG15" i="7"/>
  <c r="FE15" i="7"/>
  <c r="FD15" i="7"/>
  <c r="FC15" i="7"/>
  <c r="FB15" i="7"/>
  <c r="EV15" i="7"/>
  <c r="ET15" i="7"/>
  <c r="ES15" i="7"/>
  <c r="EQ15" i="7" s="1"/>
  <c r="ER15" i="7"/>
  <c r="EI15" i="7"/>
  <c r="EG15" i="7"/>
  <c r="DX15" i="7"/>
  <c r="DW15" i="7"/>
  <c r="DZ15" i="7" s="1"/>
  <c r="DV15" i="7"/>
  <c r="DN15" i="7"/>
  <c r="DL15" i="7"/>
  <c r="DK15" i="7"/>
  <c r="DJ15" i="7"/>
  <c r="DI15" i="7"/>
  <c r="DA15" i="7"/>
  <c r="CP15" i="7"/>
  <c r="CO15" i="7"/>
  <c r="CR15" i="7" s="1"/>
  <c r="CE15" i="7"/>
  <c r="CD15" i="7"/>
  <c r="CG15" i="7" s="1"/>
  <c r="CC15" i="7"/>
  <c r="CB15" i="7"/>
  <c r="BV15" i="7"/>
  <c r="BT15" i="7"/>
  <c r="BS15" i="7"/>
  <c r="BR15" i="7"/>
  <c r="BQ15" i="7"/>
  <c r="BI15" i="7"/>
  <c r="AX15" i="7"/>
  <c r="AW15" i="7"/>
  <c r="AZ15" i="7" s="1"/>
  <c r="AM15" i="7"/>
  <c r="AL15" i="7"/>
  <c r="AO15" i="7" s="1"/>
  <c r="AK15" i="7"/>
  <c r="AJ15" i="7"/>
  <c r="AB15" i="7"/>
  <c r="Z15" i="7"/>
  <c r="S15" i="7"/>
  <c r="Q15" i="7"/>
  <c r="P15" i="7"/>
  <c r="CZ15" i="7" s="1"/>
  <c r="DC15" i="7" s="1"/>
  <c r="O15" i="7"/>
  <c r="CN15" i="7" s="1"/>
  <c r="CM15" i="7" s="1"/>
  <c r="GW14" i="7"/>
  <c r="GV14" i="7"/>
  <c r="GL14" i="7"/>
  <c r="GK14" i="7"/>
  <c r="GA14" i="7"/>
  <c r="FZ14" i="7"/>
  <c r="FP14" i="7"/>
  <c r="FO14" i="7"/>
  <c r="FE14" i="7"/>
  <c r="FD14" i="7"/>
  <c r="ET14" i="7"/>
  <c r="ES14" i="7"/>
  <c r="EI14" i="7"/>
  <c r="EH14" i="7"/>
  <c r="DX14" i="7"/>
  <c r="DW14" i="7"/>
  <c r="DL14" i="7"/>
  <c r="DA14" i="7"/>
  <c r="CP14" i="7"/>
  <c r="CE14" i="7"/>
  <c r="BT14" i="7"/>
  <c r="BI14" i="7"/>
  <c r="AX14" i="7"/>
  <c r="AW14" i="7"/>
  <c r="AM14" i="7"/>
  <c r="AL14" i="7"/>
  <c r="AB14" i="7"/>
  <c r="AA14" i="7"/>
  <c r="Q14" i="7"/>
  <c r="P14" i="7"/>
  <c r="GW13" i="7"/>
  <c r="GV13" i="7"/>
  <c r="GL13" i="7"/>
  <c r="GK13" i="7"/>
  <c r="GA13" i="7"/>
  <c r="FZ13" i="7"/>
  <c r="FP13" i="7"/>
  <c r="FO13" i="7"/>
  <c r="FE13" i="7"/>
  <c r="FD13" i="7"/>
  <c r="ET13" i="7"/>
  <c r="ES13" i="7"/>
  <c r="EI13" i="7"/>
  <c r="EH13" i="7"/>
  <c r="DX13" i="7"/>
  <c r="DW13" i="7"/>
  <c r="DL13" i="7"/>
  <c r="DA13" i="7"/>
  <c r="CP13" i="7"/>
  <c r="CE13" i="7"/>
  <c r="BT13" i="7"/>
  <c r="BI13" i="7"/>
  <c r="AX13" i="7"/>
  <c r="AW13" i="7"/>
  <c r="AM13" i="7"/>
  <c r="AL13" i="7"/>
  <c r="AB13" i="7"/>
  <c r="AA13" i="7"/>
  <c r="Q13" i="7"/>
  <c r="P13" i="7"/>
  <c r="GW12" i="7"/>
  <c r="GV12" i="7"/>
  <c r="GY12" i="7" s="1"/>
  <c r="GU12" i="7"/>
  <c r="GL12" i="7"/>
  <c r="GK12" i="7"/>
  <c r="GN12" i="7" s="1"/>
  <c r="GJ12" i="7"/>
  <c r="GC12" i="7"/>
  <c r="GA12" i="7"/>
  <c r="FZ12" i="7"/>
  <c r="FY12" i="7"/>
  <c r="FP12" i="7"/>
  <c r="FP22" i="7" s="1"/>
  <c r="FR22" i="7" s="1"/>
  <c r="FO12" i="7"/>
  <c r="FR12" i="7" s="1"/>
  <c r="FN12" i="7"/>
  <c r="FE12" i="7"/>
  <c r="FC12" i="7"/>
  <c r="ET12" i="7"/>
  <c r="ES12" i="7"/>
  <c r="ER12" i="7"/>
  <c r="EI12" i="7"/>
  <c r="EH12" i="7"/>
  <c r="EK12" i="7" s="1"/>
  <c r="EG12" i="7"/>
  <c r="DX12" i="7"/>
  <c r="DW12" i="7"/>
  <c r="FD12" i="7" s="1"/>
  <c r="FG12" i="7" s="1"/>
  <c r="DV12" i="7"/>
  <c r="DL12" i="7"/>
  <c r="DK12" i="7"/>
  <c r="DA12" i="7"/>
  <c r="CZ12" i="7"/>
  <c r="DC12" i="7" s="1"/>
  <c r="CP12" i="7"/>
  <c r="CG12" i="7"/>
  <c r="CE12" i="7"/>
  <c r="CD12" i="7"/>
  <c r="BT12" i="7"/>
  <c r="BT22" i="7" s="1"/>
  <c r="BV22" i="7" s="1"/>
  <c r="BI12" i="7"/>
  <c r="BH12" i="7"/>
  <c r="BK12" i="7" s="1"/>
  <c r="BG12" i="7"/>
  <c r="BF12" i="7" s="1"/>
  <c r="AX12" i="7"/>
  <c r="AM12" i="7"/>
  <c r="AB12" i="7"/>
  <c r="Q12" i="7"/>
  <c r="P12" i="7"/>
  <c r="BS12" i="7" s="1"/>
  <c r="BV12" i="7" s="1"/>
  <c r="O12" i="7"/>
  <c r="GW11" i="7"/>
  <c r="GL11" i="7"/>
  <c r="GA11" i="7"/>
  <c r="FP11" i="7"/>
  <c r="FE11" i="7"/>
  <c r="ET11" i="7"/>
  <c r="EI11" i="7"/>
  <c r="DX11" i="7"/>
  <c r="DL11" i="7"/>
  <c r="DA11" i="7"/>
  <c r="CP11" i="7"/>
  <c r="CE11" i="7"/>
  <c r="BT11" i="7"/>
  <c r="BI11" i="7"/>
  <c r="AX11" i="7"/>
  <c r="AM11" i="7"/>
  <c r="AB11" i="7"/>
  <c r="Q11" i="7"/>
  <c r="GW10" i="7"/>
  <c r="GV10" i="7"/>
  <c r="GU10" i="7"/>
  <c r="GT10" i="7" s="1"/>
  <c r="GL10" i="7"/>
  <c r="GL22" i="7" s="1"/>
  <c r="GN22" i="7" s="1"/>
  <c r="GJ10" i="7"/>
  <c r="GA10" i="7"/>
  <c r="GA22" i="7" s="1"/>
  <c r="GC22" i="7" s="1"/>
  <c r="FZ10" i="7"/>
  <c r="GC10" i="7" s="1"/>
  <c r="FY10" i="7"/>
  <c r="FX10" i="7"/>
  <c r="FP10" i="7"/>
  <c r="FN10" i="7"/>
  <c r="FE10" i="7"/>
  <c r="FE22" i="7" s="1"/>
  <c r="FG22" i="7" s="1"/>
  <c r="FC10" i="7"/>
  <c r="ET10" i="7"/>
  <c r="ET22" i="7" s="1"/>
  <c r="EV22" i="7" s="1"/>
  <c r="ES10" i="7"/>
  <c r="EV10" i="7" s="1"/>
  <c r="ER10" i="7"/>
  <c r="EQ10" i="7" s="1"/>
  <c r="EI10" i="7"/>
  <c r="EH10" i="7"/>
  <c r="EK10" i="7" s="1"/>
  <c r="EF10" i="7"/>
  <c r="DX10" i="7"/>
  <c r="DW10" i="7"/>
  <c r="FD10" i="7" s="1"/>
  <c r="DV10" i="7"/>
  <c r="DL10" i="7"/>
  <c r="DK10" i="7"/>
  <c r="DN10" i="7" s="1"/>
  <c r="DA10" i="7"/>
  <c r="CZ10" i="7"/>
  <c r="DC10" i="7" s="1"/>
  <c r="CR10" i="7"/>
  <c r="CP10" i="7"/>
  <c r="CP22" i="7" s="1"/>
  <c r="CR22" i="7" s="1"/>
  <c r="CO10" i="7"/>
  <c r="CE10" i="7"/>
  <c r="BT10" i="7"/>
  <c r="BS10" i="7"/>
  <c r="BV10" i="7" s="1"/>
  <c r="BI10" i="7"/>
  <c r="BI22" i="7" s="1"/>
  <c r="BK22" i="7" s="1"/>
  <c r="AX10" i="7"/>
  <c r="AX22" i="7" s="1"/>
  <c r="AZ22" i="7" s="1"/>
  <c r="AO10" i="7"/>
  <c r="AM10" i="7"/>
  <c r="AL10" i="7"/>
  <c r="AB10" i="7"/>
  <c r="AA10" i="7"/>
  <c r="AD10" i="7" s="1"/>
  <c r="Q10" i="7"/>
  <c r="Q22" i="7" s="1"/>
  <c r="S22" i="7" s="1"/>
  <c r="P10" i="7"/>
  <c r="CD10" i="7" s="1"/>
  <c r="CG10" i="7" s="1"/>
  <c r="O10" i="7"/>
  <c r="DJ10" i="7" s="1"/>
  <c r="N10" i="7"/>
  <c r="M32" i="13"/>
  <c r="L32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D13" i="13"/>
  <c r="D12" i="13"/>
  <c r="J12" i="13" s="1"/>
  <c r="D10" i="13"/>
  <c r="C10" i="13"/>
  <c r="D9" i="13"/>
  <c r="J9" i="13" s="1"/>
  <c r="D7" i="13"/>
  <c r="J7" i="13" s="1"/>
  <c r="C7" i="13"/>
  <c r="D6" i="13"/>
  <c r="J6" i="13" s="1"/>
  <c r="D4" i="13"/>
  <c r="J4" i="13" s="1"/>
  <c r="J22" i="13" s="1"/>
  <c r="C4" i="13"/>
  <c r="F4" i="13" s="1"/>
  <c r="G4" i="13" s="1"/>
  <c r="H4" i="13" s="1"/>
  <c r="I4" i="13" s="1"/>
  <c r="D3" i="13"/>
  <c r="J3" i="13" s="1"/>
  <c r="F13" i="13"/>
  <c r="G13" i="13" s="1"/>
  <c r="H13" i="13" s="1"/>
  <c r="I13" i="13" s="1"/>
  <c r="F12" i="13"/>
  <c r="G12" i="13" s="1"/>
  <c r="H12" i="13" s="1"/>
  <c r="F10" i="13"/>
  <c r="G10" i="13" s="1"/>
  <c r="H10" i="13" s="1"/>
  <c r="I10" i="13" s="1"/>
  <c r="K23" i="13" s="1"/>
  <c r="F7" i="13"/>
  <c r="G7" i="13" s="1"/>
  <c r="H7" i="13" s="1"/>
  <c r="GZ127" i="6"/>
  <c r="GX127" i="6"/>
  <c r="GV127" i="6"/>
  <c r="GK127" i="6"/>
  <c r="GO127" i="6" s="1"/>
  <c r="GB127" i="6"/>
  <c r="FZ127" i="6"/>
  <c r="GD127" i="6" s="1"/>
  <c r="GV126" i="6"/>
  <c r="GZ126" i="6" s="1"/>
  <c r="GK126" i="6"/>
  <c r="GO126" i="6" s="1"/>
  <c r="FZ126" i="6"/>
  <c r="GD126" i="6" s="1"/>
  <c r="FZ121" i="6"/>
  <c r="GD121" i="6" s="1"/>
  <c r="GM108" i="6"/>
  <c r="GY103" i="6"/>
  <c r="GX108" i="6" s="1"/>
  <c r="GN103" i="6"/>
  <c r="GC103" i="6"/>
  <c r="GB108" i="6" s="1"/>
  <c r="GN80" i="6"/>
  <c r="GC80" i="6"/>
  <c r="GY78" i="6"/>
  <c r="GU75" i="6" s="1"/>
  <c r="GN78" i="6"/>
  <c r="GJ75" i="6" s="1"/>
  <c r="GC78" i="6"/>
  <c r="FY75" i="6" s="1"/>
  <c r="GK75" i="6"/>
  <c r="FZ75" i="6"/>
  <c r="GY50" i="6"/>
  <c r="GZ50" i="6" s="1"/>
  <c r="GO50" i="6"/>
  <c r="GN50" i="6"/>
  <c r="GD50" i="6"/>
  <c r="GC50" i="6"/>
  <c r="GY47" i="6"/>
  <c r="GN47" i="6"/>
  <c r="GC47" i="6"/>
  <c r="GC40" i="6" s="1"/>
  <c r="GY45" i="6"/>
  <c r="GY40" i="6" s="1"/>
  <c r="GZ40" i="6" s="1"/>
  <c r="GN45" i="6"/>
  <c r="GN40" i="6" s="1"/>
  <c r="GO40" i="6" s="1"/>
  <c r="GC45" i="6"/>
  <c r="GW38" i="6"/>
  <c r="GX38" i="6" s="1"/>
  <c r="GL38" i="6"/>
  <c r="GM38" i="6" s="1"/>
  <c r="GB38" i="6"/>
  <c r="GA38" i="6"/>
  <c r="FO127" i="6"/>
  <c r="FS127" i="6" s="1"/>
  <c r="FD127" i="6"/>
  <c r="FH127" i="6" s="1"/>
  <c r="ES127" i="6"/>
  <c r="EW127" i="6" s="1"/>
  <c r="EH127" i="6"/>
  <c r="EJ127" i="6" s="1"/>
  <c r="DY127" i="6"/>
  <c r="DW127" i="6"/>
  <c r="EA127" i="6" s="1"/>
  <c r="FS126" i="6"/>
  <c r="FO126" i="6"/>
  <c r="FQ126" i="6" s="1"/>
  <c r="FD126" i="6"/>
  <c r="FH126" i="6" s="1"/>
  <c r="ES126" i="6"/>
  <c r="EW126" i="6" s="1"/>
  <c r="EH126" i="6"/>
  <c r="EL126" i="6" s="1"/>
  <c r="DW126" i="6"/>
  <c r="EA126" i="6" s="1"/>
  <c r="FO121" i="6"/>
  <c r="FS121" i="6" s="1"/>
  <c r="FD121" i="6"/>
  <c r="FF121" i="6" s="1"/>
  <c r="DY121" i="6"/>
  <c r="DW121" i="6"/>
  <c r="EA121" i="6" s="1"/>
  <c r="FF108" i="6"/>
  <c r="FR103" i="6"/>
  <c r="FQ108" i="6" s="1"/>
  <c r="FG103" i="6"/>
  <c r="EV103" i="6"/>
  <c r="EU108" i="6" s="1"/>
  <c r="EK103" i="6"/>
  <c r="EJ108" i="6" s="1"/>
  <c r="DZ103" i="6"/>
  <c r="DY108" i="6" s="1"/>
  <c r="FR80" i="6"/>
  <c r="FG80" i="6"/>
  <c r="FD75" i="6" s="1"/>
  <c r="EK80" i="6"/>
  <c r="EH75" i="6" s="1"/>
  <c r="DZ80" i="6"/>
  <c r="FR78" i="6"/>
  <c r="FN75" i="6" s="1"/>
  <c r="FG78" i="6"/>
  <c r="FC75" i="6" s="1"/>
  <c r="EV78" i="6"/>
  <c r="ER75" i="6" s="1"/>
  <c r="EK78" i="6"/>
  <c r="EG75" i="6" s="1"/>
  <c r="DZ78" i="6"/>
  <c r="DV75" i="6" s="1"/>
  <c r="FO75" i="6"/>
  <c r="DW75" i="6"/>
  <c r="FR50" i="6"/>
  <c r="FS50" i="6" s="1"/>
  <c r="FG50" i="6"/>
  <c r="FH50" i="6" s="1"/>
  <c r="EV50" i="6"/>
  <c r="EW50" i="6" s="1"/>
  <c r="EL50" i="6"/>
  <c r="EK50" i="6"/>
  <c r="EA50" i="6"/>
  <c r="DZ50" i="6"/>
  <c r="FR47" i="6"/>
  <c r="FG47" i="6"/>
  <c r="EV47" i="6"/>
  <c r="EV40" i="6" s="1"/>
  <c r="EW40" i="6" s="1"/>
  <c r="EK47" i="6"/>
  <c r="DZ47" i="6"/>
  <c r="DZ40" i="6" s="1"/>
  <c r="EA40" i="6" s="1"/>
  <c r="FR45" i="6"/>
  <c r="FG45" i="6"/>
  <c r="FG40" i="6" s="1"/>
  <c r="EV45" i="6"/>
  <c r="EK45" i="6"/>
  <c r="EK40" i="6" s="1"/>
  <c r="EL40" i="6" s="1"/>
  <c r="DZ45" i="6"/>
  <c r="FP38" i="6"/>
  <c r="FQ38" i="6" s="1"/>
  <c r="FE38" i="6"/>
  <c r="FF38" i="6" s="1"/>
  <c r="ET38" i="6"/>
  <c r="EU38" i="6" s="1"/>
  <c r="EI38" i="6"/>
  <c r="EJ38" i="6" s="1"/>
  <c r="DY38" i="6"/>
  <c r="DX38" i="6"/>
  <c r="DK127" i="6"/>
  <c r="DO127" i="6" s="1"/>
  <c r="CZ127" i="6"/>
  <c r="DD127" i="6" s="1"/>
  <c r="CO127" i="6"/>
  <c r="CS127" i="6" s="1"/>
  <c r="CH127" i="6"/>
  <c r="CF127" i="6"/>
  <c r="CD127" i="6"/>
  <c r="BU127" i="6"/>
  <c r="BS127" i="6"/>
  <c r="BW127" i="6" s="1"/>
  <c r="DK126" i="6"/>
  <c r="DM126" i="6" s="1"/>
  <c r="DB126" i="6"/>
  <c r="CZ126" i="6"/>
  <c r="DD126" i="6" s="1"/>
  <c r="CS126" i="6"/>
  <c r="CO126" i="6"/>
  <c r="CQ126" i="6" s="1"/>
  <c r="CD126" i="6"/>
  <c r="CH126" i="6" s="1"/>
  <c r="BS126" i="6"/>
  <c r="BW126" i="6" s="1"/>
  <c r="DM121" i="6"/>
  <c r="DK121" i="6"/>
  <c r="DO121" i="6" s="1"/>
  <c r="DD121" i="6"/>
  <c r="CZ121" i="6"/>
  <c r="DB121" i="6" s="1"/>
  <c r="BS121" i="6"/>
  <c r="BW121" i="6" s="1"/>
  <c r="DN103" i="6"/>
  <c r="DM108" i="6" s="1"/>
  <c r="DC103" i="6"/>
  <c r="DB108" i="6" s="1"/>
  <c r="CR103" i="6"/>
  <c r="CQ108" i="6" s="1"/>
  <c r="CG103" i="6"/>
  <c r="CF108" i="6" s="1"/>
  <c r="BV103" i="6"/>
  <c r="BU108" i="6" s="1"/>
  <c r="DN80" i="6"/>
  <c r="DC80" i="6"/>
  <c r="CG80" i="6"/>
  <c r="BV80" i="6"/>
  <c r="BS75" i="6" s="1"/>
  <c r="DN78" i="6"/>
  <c r="DJ75" i="6" s="1"/>
  <c r="DC78" i="6"/>
  <c r="CR78" i="6"/>
  <c r="CN75" i="6" s="1"/>
  <c r="CG78" i="6"/>
  <c r="BV78" i="6"/>
  <c r="DK75" i="6"/>
  <c r="CZ75" i="6"/>
  <c r="CY75" i="6"/>
  <c r="CD75" i="6"/>
  <c r="CC75" i="6"/>
  <c r="BR75" i="6"/>
  <c r="DO50" i="6"/>
  <c r="DN50" i="6"/>
  <c r="DD50" i="6"/>
  <c r="DC50" i="6"/>
  <c r="CS50" i="6"/>
  <c r="CR50" i="6"/>
  <c r="CH50" i="6"/>
  <c r="CG50" i="6"/>
  <c r="BW50" i="6"/>
  <c r="BV50" i="6"/>
  <c r="DN47" i="6"/>
  <c r="DC47" i="6"/>
  <c r="CR47" i="6"/>
  <c r="CR40" i="6" s="1"/>
  <c r="CG47" i="6"/>
  <c r="BV47" i="6"/>
  <c r="DN45" i="6"/>
  <c r="DC45" i="6"/>
  <c r="CR45" i="6"/>
  <c r="CG45" i="6"/>
  <c r="CG40" i="6" s="1"/>
  <c r="CH40" i="6" s="1"/>
  <c r="BV45" i="6"/>
  <c r="BV40" i="6" s="1"/>
  <c r="DM38" i="6"/>
  <c r="DL38" i="6"/>
  <c r="DA38" i="6"/>
  <c r="DB38" i="6" s="1"/>
  <c r="CQ38" i="6"/>
  <c r="CP38" i="6"/>
  <c r="CE38" i="6"/>
  <c r="CF38" i="6" s="1"/>
  <c r="BT38" i="6"/>
  <c r="BU38" i="6" s="1"/>
  <c r="GU31" i="6"/>
  <c r="GY26" i="6" s="1"/>
  <c r="GJ31" i="6"/>
  <c r="GN26" i="6" s="1"/>
  <c r="FY31" i="6"/>
  <c r="FN31" i="6"/>
  <c r="FC31" i="6"/>
  <c r="ER31" i="6"/>
  <c r="EG31" i="6"/>
  <c r="DV31" i="6"/>
  <c r="DZ26" i="6" s="1"/>
  <c r="DJ31" i="6"/>
  <c r="DN26" i="6" s="1"/>
  <c r="CY31" i="6"/>
  <c r="DC26" i="6" s="1"/>
  <c r="CN31" i="6"/>
  <c r="CR26" i="6" s="1"/>
  <c r="CC31" i="6"/>
  <c r="CG26" i="6" s="1"/>
  <c r="BR31" i="6"/>
  <c r="BG31" i="6"/>
  <c r="AV31" i="6"/>
  <c r="AK31" i="6"/>
  <c r="AO26" i="6" s="1"/>
  <c r="Z31" i="6"/>
  <c r="AD26" i="6" s="1"/>
  <c r="O31" i="6"/>
  <c r="S26" i="6" s="1"/>
  <c r="GC26" i="6"/>
  <c r="FR26" i="6"/>
  <c r="FG26" i="6"/>
  <c r="EV26" i="6"/>
  <c r="EK26" i="6"/>
  <c r="BV26" i="6"/>
  <c r="BK26" i="6"/>
  <c r="AZ26" i="6"/>
  <c r="GW19" i="6"/>
  <c r="GV19" i="6"/>
  <c r="GY19" i="6" s="1"/>
  <c r="GL19" i="6"/>
  <c r="GK19" i="6"/>
  <c r="GN19" i="6" s="1"/>
  <c r="GA19" i="6"/>
  <c r="FZ19" i="6"/>
  <c r="FR19" i="6"/>
  <c r="FP19" i="6"/>
  <c r="FO19" i="6"/>
  <c r="FE19" i="6"/>
  <c r="FD19" i="6"/>
  <c r="EV19" i="6"/>
  <c r="ET19" i="6"/>
  <c r="ES19" i="6"/>
  <c r="EI19" i="6"/>
  <c r="EH19" i="6"/>
  <c r="DX19" i="6"/>
  <c r="DW19" i="6"/>
  <c r="DZ19" i="6" s="1"/>
  <c r="DL19" i="6"/>
  <c r="DK19" i="6"/>
  <c r="DC19" i="6"/>
  <c r="DA19" i="6"/>
  <c r="CZ19" i="6"/>
  <c r="CP19" i="6"/>
  <c r="CO19" i="6"/>
  <c r="CR19" i="6" s="1"/>
  <c r="CE19" i="6"/>
  <c r="CD19" i="6"/>
  <c r="CG19" i="6" s="1"/>
  <c r="BT19" i="6"/>
  <c r="BS19" i="6"/>
  <c r="BI19" i="6"/>
  <c r="BH19" i="6"/>
  <c r="BK19" i="6" s="1"/>
  <c r="AX19" i="6"/>
  <c r="AW19" i="6"/>
  <c r="AO19" i="6"/>
  <c r="AM19" i="6"/>
  <c r="AL19" i="6"/>
  <c r="AB19" i="6"/>
  <c r="AD19" i="6" s="1"/>
  <c r="AA19" i="6"/>
  <c r="Q19" i="6"/>
  <c r="P19" i="6"/>
  <c r="S19" i="6" s="1"/>
  <c r="GW18" i="6"/>
  <c r="GL18" i="6"/>
  <c r="GA18" i="6"/>
  <c r="FP18" i="6"/>
  <c r="FO18" i="6"/>
  <c r="FR18" i="6" s="1"/>
  <c r="FE18" i="6"/>
  <c r="FD18" i="6"/>
  <c r="ET18" i="6"/>
  <c r="EI18" i="6"/>
  <c r="EK18" i="6" s="1"/>
  <c r="EH18" i="6"/>
  <c r="DX18" i="6"/>
  <c r="DW18" i="6"/>
  <c r="GK18" i="6" s="1"/>
  <c r="DL18" i="6"/>
  <c r="DK18" i="6"/>
  <c r="DC18" i="6"/>
  <c r="DA18" i="6"/>
  <c r="CZ18" i="6"/>
  <c r="CP18" i="6"/>
  <c r="CR18" i="6" s="1"/>
  <c r="CO18" i="6"/>
  <c r="CE18" i="6"/>
  <c r="BT18" i="6"/>
  <c r="BK18" i="6"/>
  <c r="BI18" i="6"/>
  <c r="BH18" i="6"/>
  <c r="AX18" i="6"/>
  <c r="AZ18" i="6" s="1"/>
  <c r="AW18" i="6"/>
  <c r="AM18" i="6"/>
  <c r="AB18" i="6"/>
  <c r="AA18" i="6"/>
  <c r="AD18" i="6" s="1"/>
  <c r="S18" i="6"/>
  <c r="Q18" i="6"/>
  <c r="P18" i="6"/>
  <c r="CD18" i="6" s="1"/>
  <c r="CG18" i="6" s="1"/>
  <c r="GW17" i="6"/>
  <c r="GL17" i="6"/>
  <c r="GA17" i="6"/>
  <c r="FP17" i="6"/>
  <c r="FO17" i="6"/>
  <c r="FR17" i="6" s="1"/>
  <c r="FG17" i="6"/>
  <c r="FE17" i="6"/>
  <c r="FD17" i="6"/>
  <c r="ET17" i="6"/>
  <c r="EI17" i="6"/>
  <c r="EH17" i="6"/>
  <c r="EK17" i="6" s="1"/>
  <c r="DZ17" i="6"/>
  <c r="DX17" i="6"/>
  <c r="DW17" i="6"/>
  <c r="GK17" i="6" s="1"/>
  <c r="GN17" i="6" s="1"/>
  <c r="DL17" i="6"/>
  <c r="DK17" i="6"/>
  <c r="DN17" i="6" s="1"/>
  <c r="DA17" i="6"/>
  <c r="CZ17" i="6"/>
  <c r="DC17" i="6" s="1"/>
  <c r="CR17" i="6"/>
  <c r="CP17" i="6"/>
  <c r="CO17" i="6"/>
  <c r="CE17" i="6"/>
  <c r="BT17" i="6"/>
  <c r="BI17" i="6"/>
  <c r="BH17" i="6"/>
  <c r="BK17" i="6" s="1"/>
  <c r="AZ17" i="6"/>
  <c r="AX17" i="6"/>
  <c r="AW17" i="6"/>
  <c r="AM17" i="6"/>
  <c r="AB17" i="6"/>
  <c r="AA17" i="6"/>
  <c r="AD17" i="6" s="1"/>
  <c r="S17" i="6"/>
  <c r="Q17" i="6"/>
  <c r="P17" i="6"/>
  <c r="CD17" i="6" s="1"/>
  <c r="CG17" i="6" s="1"/>
  <c r="GW16" i="6"/>
  <c r="GL16" i="6"/>
  <c r="GA16" i="6"/>
  <c r="FP16" i="6"/>
  <c r="FO16" i="6"/>
  <c r="FE16" i="6"/>
  <c r="FD16" i="6"/>
  <c r="ET16" i="6"/>
  <c r="ES16" i="6"/>
  <c r="EI16" i="6"/>
  <c r="EH16" i="6"/>
  <c r="DX16" i="6"/>
  <c r="DW16" i="6"/>
  <c r="DL16" i="6"/>
  <c r="DA16" i="6"/>
  <c r="CP16" i="6"/>
  <c r="CE16" i="6"/>
  <c r="BT16" i="6"/>
  <c r="BI16" i="6"/>
  <c r="AX16" i="6"/>
  <c r="AW16" i="6"/>
  <c r="AM16" i="6"/>
  <c r="AL16" i="6"/>
  <c r="AB16" i="6"/>
  <c r="AA16" i="6"/>
  <c r="Q16" i="6"/>
  <c r="P16" i="6"/>
  <c r="GY15" i="6"/>
  <c r="GW15" i="6"/>
  <c r="GV15" i="6"/>
  <c r="GU15" i="6"/>
  <c r="GL15" i="6"/>
  <c r="GN15" i="6" s="1"/>
  <c r="GK15" i="6"/>
  <c r="GJ15" i="6"/>
  <c r="GA15" i="6"/>
  <c r="FY15" i="6"/>
  <c r="FP15" i="6"/>
  <c r="FN15" i="6"/>
  <c r="FE15" i="6"/>
  <c r="FD15" i="6"/>
  <c r="FG15" i="6" s="1"/>
  <c r="FC15" i="6"/>
  <c r="ET15" i="6"/>
  <c r="EV15" i="6" s="1"/>
  <c r="ES15" i="6"/>
  <c r="EQ15" i="6" s="1"/>
  <c r="ER15" i="6"/>
  <c r="EI15" i="6"/>
  <c r="EG15" i="6"/>
  <c r="DX15" i="6"/>
  <c r="DZ15" i="6" s="1"/>
  <c r="DW15" i="6"/>
  <c r="FO15" i="6" s="1"/>
  <c r="DV15" i="6"/>
  <c r="DN15" i="6"/>
  <c r="DL15" i="6"/>
  <c r="DK15" i="6"/>
  <c r="DA15" i="6"/>
  <c r="CP15" i="6"/>
  <c r="CO15" i="6"/>
  <c r="CR15" i="6" s="1"/>
  <c r="CN15" i="6"/>
  <c r="CE15" i="6"/>
  <c r="CG15" i="6" s="1"/>
  <c r="CD15" i="6"/>
  <c r="BT15" i="6"/>
  <c r="BS15" i="6"/>
  <c r="BV15" i="6" s="1"/>
  <c r="BR15" i="6"/>
  <c r="BI15" i="6"/>
  <c r="AX15" i="6"/>
  <c r="AW15" i="6"/>
  <c r="AM15" i="6"/>
  <c r="AO15" i="6" s="1"/>
  <c r="AL15" i="6"/>
  <c r="AK15" i="6"/>
  <c r="AJ15" i="6" s="1"/>
  <c r="AB15" i="6"/>
  <c r="Q15" i="6"/>
  <c r="P15" i="6"/>
  <c r="CZ15" i="6" s="1"/>
  <c r="DC15" i="6" s="1"/>
  <c r="O15" i="6"/>
  <c r="CY15" i="6" s="1"/>
  <c r="CX15" i="6" s="1"/>
  <c r="GW14" i="6"/>
  <c r="GV14" i="6"/>
  <c r="GL14" i="6"/>
  <c r="GK14" i="6"/>
  <c r="GA14" i="6"/>
  <c r="FZ14" i="6"/>
  <c r="FP14" i="6"/>
  <c r="FO14" i="6"/>
  <c r="FE14" i="6"/>
  <c r="FD14" i="6"/>
  <c r="ET14" i="6"/>
  <c r="ES14" i="6"/>
  <c r="EI14" i="6"/>
  <c r="EH14" i="6"/>
  <c r="DX14" i="6"/>
  <c r="DW14" i="6"/>
  <c r="DL14" i="6"/>
  <c r="DA14" i="6"/>
  <c r="CP14" i="6"/>
  <c r="CE14" i="6"/>
  <c r="BT14" i="6"/>
  <c r="BI14" i="6"/>
  <c r="AX14" i="6"/>
  <c r="AW14" i="6"/>
  <c r="AM14" i="6"/>
  <c r="AL14" i="6"/>
  <c r="AB14" i="6"/>
  <c r="AA14" i="6"/>
  <c r="Q14" i="6"/>
  <c r="P14" i="6"/>
  <c r="GW13" i="6"/>
  <c r="GV13" i="6"/>
  <c r="GL13" i="6"/>
  <c r="GK13" i="6"/>
  <c r="GA13" i="6"/>
  <c r="FZ13" i="6"/>
  <c r="FP13" i="6"/>
  <c r="FO13" i="6"/>
  <c r="FE13" i="6"/>
  <c r="FD13" i="6"/>
  <c r="ET13" i="6"/>
  <c r="ES13" i="6"/>
  <c r="EI13" i="6"/>
  <c r="EH13" i="6"/>
  <c r="DX13" i="6"/>
  <c r="DW13" i="6"/>
  <c r="DL13" i="6"/>
  <c r="DA13" i="6"/>
  <c r="CP13" i="6"/>
  <c r="CE13" i="6"/>
  <c r="BT13" i="6"/>
  <c r="BI13" i="6"/>
  <c r="AX13" i="6"/>
  <c r="AW13" i="6"/>
  <c r="AM13" i="6"/>
  <c r="AL13" i="6"/>
  <c r="AB13" i="6"/>
  <c r="AA13" i="6"/>
  <c r="Q13" i="6"/>
  <c r="P13" i="6"/>
  <c r="GW12" i="6"/>
  <c r="GV12" i="6"/>
  <c r="GY12" i="6" s="1"/>
  <c r="GU12" i="6"/>
  <c r="GL12" i="6"/>
  <c r="GK12" i="6"/>
  <c r="GJ12" i="6"/>
  <c r="GA12" i="6"/>
  <c r="FZ12" i="6"/>
  <c r="FY12" i="6"/>
  <c r="FR12" i="6"/>
  <c r="FP12" i="6"/>
  <c r="FO12" i="6"/>
  <c r="FN12" i="6"/>
  <c r="FE12" i="6"/>
  <c r="FC12" i="6"/>
  <c r="ET12" i="6"/>
  <c r="ER12" i="6"/>
  <c r="EI12" i="6"/>
  <c r="EG12" i="6"/>
  <c r="DX12" i="6"/>
  <c r="DW12" i="6"/>
  <c r="FD12" i="6" s="1"/>
  <c r="FG12" i="6" s="1"/>
  <c r="DV12" i="6"/>
  <c r="DL12" i="6"/>
  <c r="DK12" i="6"/>
  <c r="DN12" i="6" s="1"/>
  <c r="DC12" i="6"/>
  <c r="DA12" i="6"/>
  <c r="CZ12" i="6"/>
  <c r="CP12" i="6"/>
  <c r="CG12" i="6"/>
  <c r="CE12" i="6"/>
  <c r="CD12" i="6"/>
  <c r="BT12" i="6"/>
  <c r="BI12" i="6"/>
  <c r="BH12" i="6"/>
  <c r="AX12" i="6"/>
  <c r="AW12" i="6"/>
  <c r="AZ12" i="6" s="1"/>
  <c r="AM12" i="6"/>
  <c r="AB12" i="6"/>
  <c r="AA12" i="6"/>
  <c r="Q12" i="6"/>
  <c r="P12" i="6"/>
  <c r="AL12" i="6" s="1"/>
  <c r="O12" i="6"/>
  <c r="DJ12" i="6" s="1"/>
  <c r="GW11" i="6"/>
  <c r="GL11" i="6"/>
  <c r="GA11" i="6"/>
  <c r="FP11" i="6"/>
  <c r="FE11" i="6"/>
  <c r="ET11" i="6"/>
  <c r="EI11" i="6"/>
  <c r="DX11" i="6"/>
  <c r="DL11" i="6"/>
  <c r="DA11" i="6"/>
  <c r="CP11" i="6"/>
  <c r="CE11" i="6"/>
  <c r="BT11" i="6"/>
  <c r="BI11" i="6"/>
  <c r="AX11" i="6"/>
  <c r="AM11" i="6"/>
  <c r="AB11" i="6"/>
  <c r="Q11" i="6"/>
  <c r="GW10" i="6"/>
  <c r="GV10" i="6"/>
  <c r="GU10" i="6"/>
  <c r="GT10" i="6" s="1"/>
  <c r="GL10" i="6"/>
  <c r="GL22" i="6" s="1"/>
  <c r="GN22" i="6" s="1"/>
  <c r="GJ10" i="6"/>
  <c r="GA10" i="6"/>
  <c r="FZ10" i="6"/>
  <c r="FY10" i="6"/>
  <c r="FX10" i="6" s="1"/>
  <c r="FP10" i="6"/>
  <c r="FN10" i="6"/>
  <c r="FE10" i="6"/>
  <c r="FE22" i="6" s="1"/>
  <c r="FG22" i="6" s="1"/>
  <c r="FC10" i="6"/>
  <c r="ET10" i="6"/>
  <c r="ES10" i="6"/>
  <c r="ER10" i="6"/>
  <c r="EQ10" i="6"/>
  <c r="EI10" i="6"/>
  <c r="EH10" i="6"/>
  <c r="EK10" i="6" s="1"/>
  <c r="DX10" i="6"/>
  <c r="DW10" i="6"/>
  <c r="FO10" i="6" s="1"/>
  <c r="DV10" i="6"/>
  <c r="DL10" i="6"/>
  <c r="DK10" i="6"/>
  <c r="DN10" i="6" s="1"/>
  <c r="DA10" i="6"/>
  <c r="DA22" i="6" s="1"/>
  <c r="DC22" i="6" s="1"/>
  <c r="CZ10" i="6"/>
  <c r="CR10" i="6"/>
  <c r="CP10" i="6"/>
  <c r="CP22" i="6" s="1"/>
  <c r="CR22" i="6" s="1"/>
  <c r="CO10" i="6"/>
  <c r="CE10" i="6"/>
  <c r="BT10" i="6"/>
  <c r="BT22" i="6" s="1"/>
  <c r="BV22" i="6" s="1"/>
  <c r="BS10" i="6"/>
  <c r="BR10" i="6"/>
  <c r="BI10" i="6"/>
  <c r="AX10" i="6"/>
  <c r="AM10" i="6"/>
  <c r="AL10" i="6"/>
  <c r="AB10" i="6"/>
  <c r="AB22" i="6" s="1"/>
  <c r="AD22" i="6" s="1"/>
  <c r="AA10" i="6"/>
  <c r="Z10" i="6"/>
  <c r="Y10" i="6" s="1"/>
  <c r="Q10" i="6"/>
  <c r="P10" i="6"/>
  <c r="CD10" i="6" s="1"/>
  <c r="CG10" i="6" s="1"/>
  <c r="O10" i="6"/>
  <c r="CC10" i="6" s="1"/>
  <c r="N10" i="6"/>
  <c r="M14" i="12"/>
  <c r="L14" i="12"/>
  <c r="D13" i="12"/>
  <c r="D12" i="12"/>
  <c r="J12" i="12" s="1"/>
  <c r="D10" i="12"/>
  <c r="J10" i="12" s="1"/>
  <c r="C10" i="12"/>
  <c r="D9" i="12"/>
  <c r="D7" i="12"/>
  <c r="C7" i="12"/>
  <c r="D6" i="12"/>
  <c r="J6" i="12" s="1"/>
  <c r="D4" i="12"/>
  <c r="J4" i="12" s="1"/>
  <c r="C4" i="12"/>
  <c r="F4" i="12" s="1"/>
  <c r="G4" i="12" s="1"/>
  <c r="H4" i="12" s="1"/>
  <c r="I4" i="12" s="1"/>
  <c r="D3" i="12"/>
  <c r="J3" i="12" s="1"/>
  <c r="M32" i="12"/>
  <c r="L32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GV127" i="5"/>
  <c r="GZ127" i="5" s="1"/>
  <c r="GV126" i="5"/>
  <c r="GZ126" i="5" s="1"/>
  <c r="GX121" i="5"/>
  <c r="GV121" i="5"/>
  <c r="GZ121" i="5" s="1"/>
  <c r="GY103" i="5"/>
  <c r="GX108" i="5" s="1"/>
  <c r="GY80" i="5"/>
  <c r="GV75" i="5" s="1"/>
  <c r="GY78" i="5"/>
  <c r="GU75" i="5" s="1"/>
  <c r="GY59" i="5"/>
  <c r="GY60" i="5" s="1"/>
  <c r="GY50" i="5"/>
  <c r="GY47" i="5"/>
  <c r="GY45" i="5"/>
  <c r="GY40" i="5" s="1"/>
  <c r="GZ40" i="5" s="1"/>
  <c r="GX38" i="5"/>
  <c r="GZ14" i="5" s="1"/>
  <c r="GW38" i="5"/>
  <c r="GS38" i="5"/>
  <c r="GY33" i="5" s="1"/>
  <c r="GK127" i="5"/>
  <c r="GO127" i="5" s="1"/>
  <c r="GK126" i="5"/>
  <c r="GO126" i="5" s="1"/>
  <c r="GM121" i="5"/>
  <c r="GK121" i="5"/>
  <c r="GO121" i="5" s="1"/>
  <c r="GN103" i="5"/>
  <c r="GM108" i="5" s="1"/>
  <c r="GN80" i="5"/>
  <c r="GK75" i="5" s="1"/>
  <c r="GN78" i="5"/>
  <c r="GJ75" i="5" s="1"/>
  <c r="GN50" i="5"/>
  <c r="GN47" i="5"/>
  <c r="GN45" i="5"/>
  <c r="GN40" i="5" s="1"/>
  <c r="GO40" i="5" s="1"/>
  <c r="GM38" i="5"/>
  <c r="GL38" i="5"/>
  <c r="FZ127" i="5"/>
  <c r="GD127" i="5" s="1"/>
  <c r="FZ126" i="5"/>
  <c r="GD126" i="5" s="1"/>
  <c r="GB121" i="5"/>
  <c r="FZ121" i="5"/>
  <c r="GD121" i="5" s="1"/>
  <c r="GC103" i="5"/>
  <c r="GB108" i="5" s="1"/>
  <c r="GC80" i="5"/>
  <c r="FZ75" i="5" s="1"/>
  <c r="GC78" i="5"/>
  <c r="FY75" i="5"/>
  <c r="GC50" i="5"/>
  <c r="GC47" i="5"/>
  <c r="GC45" i="5"/>
  <c r="GC40" i="5" s="1"/>
  <c r="GD40" i="5" s="1"/>
  <c r="GB38" i="5"/>
  <c r="GA38" i="5"/>
  <c r="FO127" i="5"/>
  <c r="FS127" i="5" s="1"/>
  <c r="FS126" i="5"/>
  <c r="FO126" i="5"/>
  <c r="FQ126" i="5" s="1"/>
  <c r="FQ121" i="5"/>
  <c r="FO121" i="5"/>
  <c r="FS121" i="5" s="1"/>
  <c r="FR103" i="5"/>
  <c r="FQ108" i="5" s="1"/>
  <c r="FR80" i="5"/>
  <c r="FO75" i="5" s="1"/>
  <c r="FR78" i="5"/>
  <c r="FN75" i="5"/>
  <c r="FR50" i="5"/>
  <c r="FS50" i="5" s="1"/>
  <c r="FR47" i="5"/>
  <c r="FR45" i="5"/>
  <c r="FR40" i="5" s="1"/>
  <c r="FQ38" i="5"/>
  <c r="FP38" i="5"/>
  <c r="FF127" i="5"/>
  <c r="FD127" i="5"/>
  <c r="FH127" i="5" s="1"/>
  <c r="FD126" i="5"/>
  <c r="FH126" i="5" s="1"/>
  <c r="FF121" i="5"/>
  <c r="FD121" i="5"/>
  <c r="FH121" i="5" s="1"/>
  <c r="FG103" i="5"/>
  <c r="FF108" i="5" s="1"/>
  <c r="FG80" i="5"/>
  <c r="FD75" i="5" s="1"/>
  <c r="FG78" i="5"/>
  <c r="FC75" i="5" s="1"/>
  <c r="FG50" i="5"/>
  <c r="FG47" i="5"/>
  <c r="FG45" i="5"/>
  <c r="FG40" i="5" s="1"/>
  <c r="FH40" i="5" s="1"/>
  <c r="FF38" i="5"/>
  <c r="FE38" i="5"/>
  <c r="ES127" i="5"/>
  <c r="EW127" i="5" s="1"/>
  <c r="EW126" i="5"/>
  <c r="ES126" i="5"/>
  <c r="EU126" i="5" s="1"/>
  <c r="EU121" i="5"/>
  <c r="ES121" i="5"/>
  <c r="EW121" i="5" s="1"/>
  <c r="EV103" i="5"/>
  <c r="EU108" i="5" s="1"/>
  <c r="EV80" i="5"/>
  <c r="ES75" i="5" s="1"/>
  <c r="EV78" i="5"/>
  <c r="ER75" i="5"/>
  <c r="EV50" i="5"/>
  <c r="EW50" i="5" s="1"/>
  <c r="EV47" i="5"/>
  <c r="EV45" i="5"/>
  <c r="EV40" i="5" s="1"/>
  <c r="EU38" i="5"/>
  <c r="ET38" i="5"/>
  <c r="EL127" i="5"/>
  <c r="EH127" i="5"/>
  <c r="EJ127" i="5" s="1"/>
  <c r="EL126" i="5"/>
  <c r="EJ126" i="5"/>
  <c r="EH126" i="5"/>
  <c r="EJ121" i="5"/>
  <c r="EH121" i="5"/>
  <c r="EL121" i="5" s="1"/>
  <c r="EJ108" i="5"/>
  <c r="EK103" i="5"/>
  <c r="EK80" i="5"/>
  <c r="EH75" i="5" s="1"/>
  <c r="EK78" i="5"/>
  <c r="EG75" i="5" s="1"/>
  <c r="EL50" i="5"/>
  <c r="EK50" i="5"/>
  <c r="EK47" i="5"/>
  <c r="EK45" i="5"/>
  <c r="EK40" i="5" s="1"/>
  <c r="EJ38" i="5"/>
  <c r="EI38" i="5"/>
  <c r="DW127" i="5"/>
  <c r="EA127" i="5" s="1"/>
  <c r="DW126" i="5"/>
  <c r="EA126" i="5" s="1"/>
  <c r="EA121" i="5"/>
  <c r="DY121" i="5"/>
  <c r="DW121" i="5"/>
  <c r="DZ103" i="5"/>
  <c r="DY108" i="5" s="1"/>
  <c r="DZ80" i="5"/>
  <c r="DW75" i="5" s="1"/>
  <c r="DZ78" i="5"/>
  <c r="DV75" i="5" s="1"/>
  <c r="DZ50" i="5"/>
  <c r="DZ47" i="5"/>
  <c r="DZ45" i="5"/>
  <c r="DZ40" i="5" s="1"/>
  <c r="EA40" i="5" s="1"/>
  <c r="DY38" i="5"/>
  <c r="DX38" i="5"/>
  <c r="DO127" i="5"/>
  <c r="DM127" i="5"/>
  <c r="DK127" i="5"/>
  <c r="DO126" i="5"/>
  <c r="DK126" i="5"/>
  <c r="DM126" i="5" s="1"/>
  <c r="DM121" i="5"/>
  <c r="DK121" i="5"/>
  <c r="DO121" i="5" s="1"/>
  <c r="DN103" i="5"/>
  <c r="DM108" i="5" s="1"/>
  <c r="DN80" i="5"/>
  <c r="DK75" i="5" s="1"/>
  <c r="DN78" i="5"/>
  <c r="DJ75" i="5"/>
  <c r="DN50" i="5"/>
  <c r="DO50" i="5" s="1"/>
  <c r="DN47" i="5"/>
  <c r="DN45" i="5"/>
  <c r="DN40" i="5"/>
  <c r="DL38" i="5"/>
  <c r="DM38" i="5" s="1"/>
  <c r="DD127" i="5"/>
  <c r="DB127" i="5"/>
  <c r="CZ127" i="5"/>
  <c r="CZ126" i="5"/>
  <c r="DD126" i="5" s="1"/>
  <c r="CZ121" i="5"/>
  <c r="DD121" i="5" s="1"/>
  <c r="DC103" i="5"/>
  <c r="DB108" i="5" s="1"/>
  <c r="DC80" i="5"/>
  <c r="CZ75" i="5" s="1"/>
  <c r="DC78" i="5"/>
  <c r="CY75" i="5" s="1"/>
  <c r="DC50" i="5"/>
  <c r="DC47" i="5"/>
  <c r="DC45" i="5"/>
  <c r="DC40" i="5"/>
  <c r="DD40" i="5" s="1"/>
  <c r="DB38" i="5"/>
  <c r="DA38" i="5"/>
  <c r="CO127" i="5"/>
  <c r="CS127" i="5" s="1"/>
  <c r="CQ126" i="5"/>
  <c r="CO126" i="5"/>
  <c r="CS126" i="5" s="1"/>
  <c r="CQ121" i="5"/>
  <c r="CO121" i="5"/>
  <c r="CS121" i="5" s="1"/>
  <c r="CQ108" i="5"/>
  <c r="CR103" i="5"/>
  <c r="CR80" i="5"/>
  <c r="CO75" i="5" s="1"/>
  <c r="CR78" i="5"/>
  <c r="CN75" i="5" s="1"/>
  <c r="CR59" i="5"/>
  <c r="CR60" i="5" s="1"/>
  <c r="CS50" i="5"/>
  <c r="CR50" i="5"/>
  <c r="CR47" i="5"/>
  <c r="CR45" i="5"/>
  <c r="CR40" i="5" s="1"/>
  <c r="CQ38" i="5"/>
  <c r="CP38" i="5"/>
  <c r="CL38" i="5"/>
  <c r="CS14" i="5" s="1"/>
  <c r="GU31" i="5"/>
  <c r="GY26" i="5" s="1"/>
  <c r="GJ31" i="5"/>
  <c r="FY31" i="5"/>
  <c r="FN31" i="5"/>
  <c r="FC31" i="5"/>
  <c r="ER31" i="5"/>
  <c r="EG31" i="5"/>
  <c r="DV31" i="5"/>
  <c r="DZ26" i="5" s="1"/>
  <c r="DJ31" i="5"/>
  <c r="DN26" i="5" s="1"/>
  <c r="CY31" i="5"/>
  <c r="CN31" i="5"/>
  <c r="CC31" i="5"/>
  <c r="BR31" i="5"/>
  <c r="BG31" i="5"/>
  <c r="AV31" i="5"/>
  <c r="AK31" i="5"/>
  <c r="AO26" i="5" s="1"/>
  <c r="Z31" i="5"/>
  <c r="AD26" i="5" s="1"/>
  <c r="O31" i="5"/>
  <c r="GN26" i="5"/>
  <c r="GC26" i="5"/>
  <c r="FR26" i="5"/>
  <c r="FG26" i="5"/>
  <c r="EV26" i="5"/>
  <c r="EK26" i="5"/>
  <c r="DC26" i="5"/>
  <c r="CR26" i="5"/>
  <c r="CG26" i="5"/>
  <c r="BV26" i="5"/>
  <c r="BK26" i="5"/>
  <c r="AZ26" i="5"/>
  <c r="S26" i="5"/>
  <c r="GW19" i="5"/>
  <c r="GV19" i="5"/>
  <c r="GY19" i="5" s="1"/>
  <c r="GN19" i="5"/>
  <c r="GL19" i="5"/>
  <c r="GK19" i="5"/>
  <c r="GA19" i="5"/>
  <c r="FZ19" i="5"/>
  <c r="GC19" i="5" s="1"/>
  <c r="FR19" i="5"/>
  <c r="FP19" i="5"/>
  <c r="FO19" i="5"/>
  <c r="FE19" i="5"/>
  <c r="FD19" i="5"/>
  <c r="FG19" i="5" s="1"/>
  <c r="EV19" i="5"/>
  <c r="ET19" i="5"/>
  <c r="ES19" i="5"/>
  <c r="EI19" i="5"/>
  <c r="EH19" i="5"/>
  <c r="EK19" i="5" s="1"/>
  <c r="DZ19" i="5"/>
  <c r="DX19" i="5"/>
  <c r="DW19" i="5"/>
  <c r="DL19" i="5"/>
  <c r="DK19" i="5"/>
  <c r="DN19" i="5" s="1"/>
  <c r="DC19" i="5"/>
  <c r="DA19" i="5"/>
  <c r="CZ19" i="5"/>
  <c r="CP19" i="5"/>
  <c r="CO19" i="5"/>
  <c r="CR19" i="5" s="1"/>
  <c r="CG19" i="5"/>
  <c r="CE19" i="5"/>
  <c r="CD19" i="5"/>
  <c r="BT19" i="5"/>
  <c r="BS19" i="5"/>
  <c r="BV19" i="5" s="1"/>
  <c r="BK19" i="5"/>
  <c r="BI19" i="5"/>
  <c r="BH19" i="5"/>
  <c r="AX19" i="5"/>
  <c r="AW19" i="5"/>
  <c r="AZ19" i="5" s="1"/>
  <c r="AO19" i="5"/>
  <c r="AM19" i="5"/>
  <c r="AL19" i="5"/>
  <c r="AB19" i="5"/>
  <c r="AA19" i="5"/>
  <c r="AD19" i="5" s="1"/>
  <c r="S19" i="5"/>
  <c r="Q19" i="5"/>
  <c r="P19" i="5"/>
  <c r="GW18" i="5"/>
  <c r="GL18" i="5"/>
  <c r="GA18" i="5"/>
  <c r="FR18" i="5"/>
  <c r="FP18" i="5"/>
  <c r="FO18" i="5"/>
  <c r="FE18" i="5"/>
  <c r="FD18" i="5"/>
  <c r="FG18" i="5" s="1"/>
  <c r="ET18" i="5"/>
  <c r="EI18" i="5"/>
  <c r="EK18" i="5" s="1"/>
  <c r="EH18" i="5"/>
  <c r="DZ18" i="5"/>
  <c r="DX18" i="5"/>
  <c r="DW18" i="5"/>
  <c r="GK18" i="5" s="1"/>
  <c r="GN18" i="5" s="1"/>
  <c r="DL18" i="5"/>
  <c r="DN18" i="5" s="1"/>
  <c r="DK18" i="5"/>
  <c r="DC18" i="5"/>
  <c r="DA18" i="5"/>
  <c r="CZ18" i="5"/>
  <c r="CP18" i="5"/>
  <c r="CR18" i="5" s="1"/>
  <c r="CS18" i="5" s="1"/>
  <c r="CO18" i="5"/>
  <c r="CE18" i="5"/>
  <c r="BT18" i="5"/>
  <c r="BK18" i="5"/>
  <c r="BI18" i="5"/>
  <c r="BH18" i="5"/>
  <c r="AX18" i="5"/>
  <c r="AZ18" i="5" s="1"/>
  <c r="AW18" i="5"/>
  <c r="AM18" i="5"/>
  <c r="AB18" i="5"/>
  <c r="AD18" i="5" s="1"/>
  <c r="AA18" i="5"/>
  <c r="S18" i="5"/>
  <c r="Q18" i="5"/>
  <c r="P18" i="5"/>
  <c r="CD18" i="5" s="1"/>
  <c r="CG18" i="5" s="1"/>
  <c r="GW17" i="5"/>
  <c r="GL17" i="5"/>
  <c r="GA17" i="5"/>
  <c r="FR17" i="5"/>
  <c r="FP17" i="5"/>
  <c r="FO17" i="5"/>
  <c r="FE17" i="5"/>
  <c r="FG17" i="5" s="1"/>
  <c r="FD17" i="5"/>
  <c r="ET17" i="5"/>
  <c r="EI17" i="5"/>
  <c r="EK17" i="5" s="1"/>
  <c r="EH17" i="5"/>
  <c r="DZ17" i="5"/>
  <c r="DX17" i="5"/>
  <c r="DW17" i="5"/>
  <c r="GK17" i="5" s="1"/>
  <c r="GN17" i="5" s="1"/>
  <c r="DL17" i="5"/>
  <c r="DN17" i="5" s="1"/>
  <c r="DK17" i="5"/>
  <c r="DC17" i="5"/>
  <c r="DA17" i="5"/>
  <c r="CZ17" i="5"/>
  <c r="CP17" i="5"/>
  <c r="CR17" i="5" s="1"/>
  <c r="CS17" i="5" s="1"/>
  <c r="CO17" i="5"/>
  <c r="CE17" i="5"/>
  <c r="BT17" i="5"/>
  <c r="BK17" i="5"/>
  <c r="BI17" i="5"/>
  <c r="BH17" i="5"/>
  <c r="AX17" i="5"/>
  <c r="AZ17" i="5" s="1"/>
  <c r="AW17" i="5"/>
  <c r="AM17" i="5"/>
  <c r="AB17" i="5"/>
  <c r="AD17" i="5" s="1"/>
  <c r="AA17" i="5"/>
  <c r="S17" i="5"/>
  <c r="Q17" i="5"/>
  <c r="P17" i="5"/>
  <c r="CD17" i="5" s="1"/>
  <c r="CG17" i="5" s="1"/>
  <c r="GW16" i="5"/>
  <c r="GL16" i="5"/>
  <c r="GA16" i="5"/>
  <c r="FP16" i="5"/>
  <c r="FO16" i="5"/>
  <c r="FE16" i="5"/>
  <c r="FD16" i="5"/>
  <c r="ET16" i="5"/>
  <c r="ES16" i="5"/>
  <c r="EI16" i="5"/>
  <c r="EH16" i="5"/>
  <c r="DX16" i="5"/>
  <c r="DW16" i="5"/>
  <c r="DL16" i="5"/>
  <c r="DA16" i="5"/>
  <c r="CS16" i="5"/>
  <c r="CP16" i="5"/>
  <c r="CE16" i="5"/>
  <c r="BT16" i="5"/>
  <c r="BI16" i="5"/>
  <c r="AX16" i="5"/>
  <c r="AW16" i="5"/>
  <c r="AM16" i="5"/>
  <c r="AL16" i="5"/>
  <c r="AB16" i="5"/>
  <c r="AA16" i="5"/>
  <c r="Q16" i="5"/>
  <c r="P16" i="5"/>
  <c r="GY15" i="5"/>
  <c r="GW15" i="5"/>
  <c r="GV15" i="5"/>
  <c r="GU15" i="5"/>
  <c r="GT15" i="5"/>
  <c r="GN15" i="5"/>
  <c r="GL15" i="5"/>
  <c r="GK15" i="5"/>
  <c r="GJ15" i="5"/>
  <c r="GI15" i="5" s="1"/>
  <c r="GA15" i="5"/>
  <c r="FY15" i="5"/>
  <c r="FP15" i="5"/>
  <c r="FN15" i="5"/>
  <c r="FG15" i="5"/>
  <c r="FE15" i="5"/>
  <c r="FD15" i="5"/>
  <c r="FC15" i="5"/>
  <c r="FB15" i="5"/>
  <c r="EV15" i="5"/>
  <c r="ET15" i="5"/>
  <c r="ES15" i="5"/>
  <c r="ER15" i="5"/>
  <c r="EQ15" i="5" s="1"/>
  <c r="EI15" i="5"/>
  <c r="EG15" i="5"/>
  <c r="DX15" i="5"/>
  <c r="DW15" i="5"/>
  <c r="DZ15" i="5" s="1"/>
  <c r="DV15" i="5"/>
  <c r="DN15" i="5"/>
  <c r="DL15" i="5"/>
  <c r="DK15" i="5"/>
  <c r="DJ15" i="5"/>
  <c r="DI15" i="5"/>
  <c r="DA15" i="5"/>
  <c r="CP15" i="5"/>
  <c r="CO15" i="5"/>
  <c r="CR15" i="5" s="1"/>
  <c r="CN15" i="5"/>
  <c r="CM15" i="5" s="1"/>
  <c r="CE15" i="5"/>
  <c r="CD15" i="5"/>
  <c r="CG15" i="5" s="1"/>
  <c r="BV15" i="5"/>
  <c r="BT15" i="5"/>
  <c r="BS15" i="5"/>
  <c r="BR15" i="5"/>
  <c r="BQ15" i="5"/>
  <c r="BI15" i="5"/>
  <c r="AX15" i="5"/>
  <c r="AW15" i="5"/>
  <c r="AZ15" i="5" s="1"/>
  <c r="AV15" i="5"/>
  <c r="AU15" i="5" s="1"/>
  <c r="AM15" i="5"/>
  <c r="AL15" i="5"/>
  <c r="AO15" i="5" s="1"/>
  <c r="AB15" i="5"/>
  <c r="Z15" i="5"/>
  <c r="S15" i="5"/>
  <c r="Q15" i="5"/>
  <c r="P15" i="5"/>
  <c r="CZ15" i="5" s="1"/>
  <c r="DC15" i="5" s="1"/>
  <c r="O15" i="5"/>
  <c r="CY15" i="5" s="1"/>
  <c r="CX15" i="5" s="1"/>
  <c r="GW14" i="5"/>
  <c r="GV14" i="5"/>
  <c r="GL14" i="5"/>
  <c r="GK14" i="5"/>
  <c r="GA14" i="5"/>
  <c r="FZ14" i="5"/>
  <c r="FP14" i="5"/>
  <c r="FO14" i="5"/>
  <c r="FE14" i="5"/>
  <c r="FD14" i="5"/>
  <c r="ET14" i="5"/>
  <c r="ES14" i="5"/>
  <c r="EI14" i="5"/>
  <c r="EH14" i="5"/>
  <c r="DX14" i="5"/>
  <c r="DW14" i="5"/>
  <c r="DL14" i="5"/>
  <c r="DA14" i="5"/>
  <c r="CP14" i="5"/>
  <c r="CE14" i="5"/>
  <c r="BT14" i="5"/>
  <c r="BI14" i="5"/>
  <c r="AX14" i="5"/>
  <c r="AW14" i="5"/>
  <c r="AM14" i="5"/>
  <c r="AL14" i="5"/>
  <c r="AB14" i="5"/>
  <c r="AA14" i="5"/>
  <c r="Q14" i="5"/>
  <c r="P14" i="5"/>
  <c r="GW13" i="5"/>
  <c r="GV13" i="5"/>
  <c r="GL13" i="5"/>
  <c r="GK13" i="5"/>
  <c r="GA13" i="5"/>
  <c r="FZ13" i="5"/>
  <c r="FP13" i="5"/>
  <c r="FO13" i="5"/>
  <c r="FE13" i="5"/>
  <c r="FD13" i="5"/>
  <c r="ET13" i="5"/>
  <c r="ES13" i="5"/>
  <c r="EI13" i="5"/>
  <c r="EH13" i="5"/>
  <c r="DX13" i="5"/>
  <c r="DW13" i="5"/>
  <c r="DL13" i="5"/>
  <c r="DA13" i="5"/>
  <c r="CP13" i="5"/>
  <c r="CE13" i="5"/>
  <c r="BT13" i="5"/>
  <c r="BI13" i="5"/>
  <c r="AX13" i="5"/>
  <c r="AW13" i="5"/>
  <c r="AM13" i="5"/>
  <c r="AL13" i="5"/>
  <c r="AB13" i="5"/>
  <c r="AA13" i="5"/>
  <c r="Q13" i="5"/>
  <c r="P13" i="5"/>
  <c r="GW12" i="5"/>
  <c r="GV12" i="5"/>
  <c r="GY12" i="5" s="1"/>
  <c r="GZ12" i="5" s="1"/>
  <c r="GU12" i="5"/>
  <c r="GL12" i="5"/>
  <c r="GK12" i="5"/>
  <c r="GN12" i="5" s="1"/>
  <c r="GJ12" i="5"/>
  <c r="GC12" i="5"/>
  <c r="GA12" i="5"/>
  <c r="FZ12" i="5"/>
  <c r="FY12" i="5"/>
  <c r="FP12" i="5"/>
  <c r="FR12" i="5" s="1"/>
  <c r="FO12" i="5"/>
  <c r="FN12" i="5"/>
  <c r="FE12" i="5"/>
  <c r="FC12" i="5"/>
  <c r="ET12" i="5"/>
  <c r="ER12" i="5"/>
  <c r="EI12" i="5"/>
  <c r="EG12" i="5"/>
  <c r="DX12" i="5"/>
  <c r="DW12" i="5"/>
  <c r="FD12" i="5" s="1"/>
  <c r="FG12" i="5" s="1"/>
  <c r="DV12" i="5"/>
  <c r="DL12" i="5"/>
  <c r="DL22" i="5" s="1"/>
  <c r="DN22" i="5" s="1"/>
  <c r="DK12" i="5"/>
  <c r="DN12" i="5" s="1"/>
  <c r="DA12" i="5"/>
  <c r="DC12" i="5" s="1"/>
  <c r="CZ12" i="5"/>
  <c r="CP12" i="5"/>
  <c r="CO12" i="5"/>
  <c r="CR12" i="5" s="1"/>
  <c r="CS12" i="5" s="1"/>
  <c r="CG12" i="5"/>
  <c r="CE12" i="5"/>
  <c r="CD12" i="5"/>
  <c r="BT12" i="5"/>
  <c r="BS12" i="5"/>
  <c r="BI12" i="5"/>
  <c r="BK12" i="5" s="1"/>
  <c r="BH12" i="5"/>
  <c r="AX12" i="5"/>
  <c r="AW12" i="5"/>
  <c r="AZ12" i="5" s="1"/>
  <c r="AO12" i="5"/>
  <c r="AM12" i="5"/>
  <c r="AL12" i="5"/>
  <c r="AB12" i="5"/>
  <c r="AA12" i="5"/>
  <c r="Q12" i="5"/>
  <c r="S12" i="5" s="1"/>
  <c r="P12" i="5"/>
  <c r="O12" i="5"/>
  <c r="GW11" i="5"/>
  <c r="GL11" i="5"/>
  <c r="GA11" i="5"/>
  <c r="FP11" i="5"/>
  <c r="FE11" i="5"/>
  <c r="ET11" i="5"/>
  <c r="ES11" i="5"/>
  <c r="EI11" i="5"/>
  <c r="DX11" i="5"/>
  <c r="DL11" i="5"/>
  <c r="DA11" i="5"/>
  <c r="CP11" i="5"/>
  <c r="CE11" i="5"/>
  <c r="BT11" i="5"/>
  <c r="BT22" i="5" s="1"/>
  <c r="BV22" i="5" s="1"/>
  <c r="BI11" i="5"/>
  <c r="AX11" i="5"/>
  <c r="AM11" i="5"/>
  <c r="AL11" i="5"/>
  <c r="AO11" i="5" s="1"/>
  <c r="AB11" i="5"/>
  <c r="Q11" i="5"/>
  <c r="GW10" i="5"/>
  <c r="GW22" i="5" s="1"/>
  <c r="GY22" i="5" s="1"/>
  <c r="GV10" i="5"/>
  <c r="GT10" i="5" s="1"/>
  <c r="GU10" i="5"/>
  <c r="GL10" i="5"/>
  <c r="GL22" i="5" s="1"/>
  <c r="GN22" i="5" s="1"/>
  <c r="GJ10" i="5"/>
  <c r="GA10" i="5"/>
  <c r="GA22" i="5" s="1"/>
  <c r="GC22" i="5" s="1"/>
  <c r="FZ10" i="5"/>
  <c r="GC10" i="5" s="1"/>
  <c r="FY10" i="5"/>
  <c r="FX10" i="5" s="1"/>
  <c r="FP10" i="5"/>
  <c r="FN10" i="5"/>
  <c r="FE10" i="5"/>
  <c r="FE22" i="5" s="1"/>
  <c r="FG22" i="5" s="1"/>
  <c r="FC10" i="5"/>
  <c r="ET10" i="5"/>
  <c r="ET22" i="5" s="1"/>
  <c r="EV22" i="5" s="1"/>
  <c r="ES10" i="5"/>
  <c r="ER10" i="5"/>
  <c r="EQ10" i="5" s="1"/>
  <c r="EI10" i="5"/>
  <c r="EH10" i="5"/>
  <c r="EK10" i="5" s="1"/>
  <c r="EF10" i="5"/>
  <c r="DX10" i="5"/>
  <c r="DX22" i="5" s="1"/>
  <c r="DZ22" i="5" s="1"/>
  <c r="DW10" i="5"/>
  <c r="DW11" i="5" s="1"/>
  <c r="DU11" i="5" s="1"/>
  <c r="DV10" i="5"/>
  <c r="DL10" i="5"/>
  <c r="DK10" i="5"/>
  <c r="DJ10" i="5"/>
  <c r="DI10" i="5" s="1"/>
  <c r="DA10" i="5"/>
  <c r="DA22" i="5" s="1"/>
  <c r="DC22" i="5" s="1"/>
  <c r="CZ10" i="5"/>
  <c r="CZ11" i="5" s="1"/>
  <c r="DC11" i="5" s="1"/>
  <c r="CP10" i="5"/>
  <c r="CR10" i="5" s="1"/>
  <c r="CO10" i="5"/>
  <c r="CO11" i="5" s="1"/>
  <c r="CR11" i="5" s="1"/>
  <c r="CS11" i="5" s="1"/>
  <c r="CN10" i="5"/>
  <c r="CM10" i="5"/>
  <c r="CE10" i="5"/>
  <c r="CE22" i="5" s="1"/>
  <c r="CG22" i="5" s="1"/>
  <c r="CC10" i="5"/>
  <c r="BT10" i="5"/>
  <c r="BS10" i="5"/>
  <c r="BR10" i="5"/>
  <c r="BQ10" i="5" s="1"/>
  <c r="BI10" i="5"/>
  <c r="AX10" i="5"/>
  <c r="AX22" i="5" s="1"/>
  <c r="AZ22" i="5" s="1"/>
  <c r="AV10" i="5"/>
  <c r="AO10" i="5"/>
  <c r="AM10" i="5"/>
  <c r="AM22" i="5" s="1"/>
  <c r="AO22" i="5" s="1"/>
  <c r="AP22" i="5" s="1"/>
  <c r="AL10" i="5"/>
  <c r="AK10" i="5"/>
  <c r="AJ10" i="5" s="1"/>
  <c r="AB10" i="5"/>
  <c r="AA10" i="5"/>
  <c r="Z10" i="5"/>
  <c r="Y10" i="5" s="1"/>
  <c r="Q10" i="5"/>
  <c r="Q22" i="5" s="1"/>
  <c r="S22" i="5" s="1"/>
  <c r="P10" i="5"/>
  <c r="CD10" i="5" s="1"/>
  <c r="CD11" i="5" s="1"/>
  <c r="CG11" i="5" s="1"/>
  <c r="O10" i="5"/>
  <c r="BR11" i="5" s="1"/>
  <c r="N10" i="5"/>
  <c r="M32" i="10"/>
  <c r="L32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32" i="11"/>
  <c r="L32" i="11"/>
  <c r="M24" i="11"/>
  <c r="M23" i="11"/>
  <c r="M22" i="11"/>
  <c r="M21" i="11"/>
  <c r="M20" i="11"/>
  <c r="M19" i="11"/>
  <c r="M18" i="11"/>
  <c r="M17" i="11"/>
  <c r="M16" i="11"/>
  <c r="M15" i="11"/>
  <c r="L24" i="11"/>
  <c r="L23" i="11"/>
  <c r="L22" i="11"/>
  <c r="L21" i="11"/>
  <c r="L20" i="11"/>
  <c r="L19" i="11"/>
  <c r="L18" i="11"/>
  <c r="L17" i="11"/>
  <c r="L16" i="11"/>
  <c r="L15" i="11"/>
  <c r="D13" i="11"/>
  <c r="M14" i="11"/>
  <c r="L14" i="11"/>
  <c r="D12" i="11"/>
  <c r="J12" i="11" s="1"/>
  <c r="D10" i="11"/>
  <c r="J10" i="11" s="1"/>
  <c r="D9" i="11"/>
  <c r="J9" i="11" s="1"/>
  <c r="D7" i="11"/>
  <c r="D6" i="11"/>
  <c r="J6" i="11" s="1"/>
  <c r="D4" i="11"/>
  <c r="J4" i="11" s="1"/>
  <c r="D3" i="11"/>
  <c r="J3" i="11" s="1"/>
  <c r="C10" i="11"/>
  <c r="F10" i="11" s="1"/>
  <c r="G10" i="11" s="1"/>
  <c r="H10" i="11" s="1"/>
  <c r="C7" i="11"/>
  <c r="C4" i="11"/>
  <c r="GY11" i="4"/>
  <c r="GV11" i="4"/>
  <c r="GC11" i="4"/>
  <c r="FZ11" i="4"/>
  <c r="EV11" i="4"/>
  <c r="EK11" i="4"/>
  <c r="ES11" i="4"/>
  <c r="EH11" i="4"/>
  <c r="EF11" i="4" s="1"/>
  <c r="DN11" i="4"/>
  <c r="DK11" i="4"/>
  <c r="DC11" i="4"/>
  <c r="CR11" i="4"/>
  <c r="CZ11" i="4"/>
  <c r="CO11" i="4"/>
  <c r="CG11" i="4"/>
  <c r="CD11" i="4"/>
  <c r="BV11" i="4"/>
  <c r="BS11" i="4"/>
  <c r="BQ11" i="4" s="1"/>
  <c r="BH11" i="4"/>
  <c r="BK11" i="4"/>
  <c r="AZ11" i="4"/>
  <c r="AW11" i="4"/>
  <c r="AU11" i="4"/>
  <c r="AJ11" i="4"/>
  <c r="AK11" i="4"/>
  <c r="AL11" i="4"/>
  <c r="AO11" i="4" s="1"/>
  <c r="AD11" i="4"/>
  <c r="AA11" i="4"/>
  <c r="Y11" i="4" s="1"/>
  <c r="P11" i="4"/>
  <c r="BR11" i="4"/>
  <c r="BT11" i="4"/>
  <c r="CB11" i="4"/>
  <c r="CC11" i="4"/>
  <c r="GV127" i="4"/>
  <c r="GZ127" i="4" s="1"/>
  <c r="GV126" i="4"/>
  <c r="GZ126" i="4" s="1"/>
  <c r="GY103" i="4"/>
  <c r="GX108" i="4" s="1"/>
  <c r="GY78" i="4"/>
  <c r="GU75" i="4"/>
  <c r="GZ50" i="4"/>
  <c r="GY50" i="4"/>
  <c r="GY47" i="4"/>
  <c r="GY45" i="4"/>
  <c r="GY40" i="4"/>
  <c r="GW38" i="4"/>
  <c r="GX38" i="4" s="1"/>
  <c r="GK127" i="4"/>
  <c r="GO127" i="4" s="1"/>
  <c r="GK126" i="4"/>
  <c r="GO126" i="4" s="1"/>
  <c r="GN103" i="4"/>
  <c r="GM108" i="4" s="1"/>
  <c r="GN78" i="4"/>
  <c r="GJ75" i="4"/>
  <c r="GO50" i="4"/>
  <c r="GN50" i="4"/>
  <c r="GN47" i="4"/>
  <c r="GN45" i="4"/>
  <c r="GN40" i="4"/>
  <c r="GM38" i="4"/>
  <c r="GL38" i="4"/>
  <c r="GD127" i="4"/>
  <c r="GB127" i="4"/>
  <c r="FZ127" i="4"/>
  <c r="FZ126" i="4"/>
  <c r="GD126" i="4" s="1"/>
  <c r="GB108" i="4"/>
  <c r="GC103" i="4"/>
  <c r="GC78" i="4"/>
  <c r="FY75" i="4"/>
  <c r="GD50" i="4"/>
  <c r="GC50" i="4"/>
  <c r="GC47" i="4"/>
  <c r="GC45" i="4"/>
  <c r="GC40" i="4"/>
  <c r="GB38" i="4"/>
  <c r="GA38" i="4"/>
  <c r="FO127" i="4"/>
  <c r="FS127" i="4" s="1"/>
  <c r="FQ126" i="4"/>
  <c r="FO126" i="4"/>
  <c r="FS126" i="4" s="1"/>
  <c r="FR103" i="4"/>
  <c r="FQ108" i="4" s="1"/>
  <c r="FR78" i="4"/>
  <c r="FN75" i="4"/>
  <c r="FS50" i="4"/>
  <c r="FR50" i="4"/>
  <c r="FR47" i="4"/>
  <c r="FR45" i="4"/>
  <c r="FR40" i="4"/>
  <c r="FP38" i="4"/>
  <c r="FQ38" i="4" s="1"/>
  <c r="FD127" i="4"/>
  <c r="FF127" i="4" s="1"/>
  <c r="FF126" i="4"/>
  <c r="FD126" i="4"/>
  <c r="FH126" i="4" s="1"/>
  <c r="FG103" i="4"/>
  <c r="FF108" i="4" s="1"/>
  <c r="FG78" i="4"/>
  <c r="FC75" i="4"/>
  <c r="FH50" i="4"/>
  <c r="FG50" i="4"/>
  <c r="FG47" i="4"/>
  <c r="FG40" i="4" s="1"/>
  <c r="FG45" i="4"/>
  <c r="FE38" i="4"/>
  <c r="FF38" i="4" s="1"/>
  <c r="ES127" i="4"/>
  <c r="EW127" i="4" s="1"/>
  <c r="ES126" i="4"/>
  <c r="EW126" i="4" s="1"/>
  <c r="EV103" i="4"/>
  <c r="EU108" i="4" s="1"/>
  <c r="EV78" i="4"/>
  <c r="ER75" i="4"/>
  <c r="EW50" i="4"/>
  <c r="EV50" i="4"/>
  <c r="EV47" i="4"/>
  <c r="EV45" i="4"/>
  <c r="EV40" i="4"/>
  <c r="EW40" i="4" s="1"/>
  <c r="ET38" i="4"/>
  <c r="EU38" i="4" s="1"/>
  <c r="EH127" i="4"/>
  <c r="EL127" i="4" s="1"/>
  <c r="EH126" i="4"/>
  <c r="EL126" i="4" s="1"/>
  <c r="EK103" i="4"/>
  <c r="EJ108" i="4" s="1"/>
  <c r="EK78" i="4"/>
  <c r="EG75" i="4"/>
  <c r="EL50" i="4"/>
  <c r="EK50" i="4"/>
  <c r="EK47" i="4"/>
  <c r="EK45" i="4"/>
  <c r="EK40" i="4"/>
  <c r="EJ38" i="4"/>
  <c r="EI38" i="4"/>
  <c r="DW127" i="4"/>
  <c r="EA127" i="4" s="1"/>
  <c r="DW126" i="4"/>
  <c r="EA126" i="4" s="1"/>
  <c r="DZ103" i="4"/>
  <c r="DY108" i="4" s="1"/>
  <c r="DZ78" i="4"/>
  <c r="DV75" i="4" s="1"/>
  <c r="EA50" i="4"/>
  <c r="DZ50" i="4"/>
  <c r="DZ47" i="4"/>
  <c r="DZ45" i="4"/>
  <c r="DZ40" i="4"/>
  <c r="DY38" i="4"/>
  <c r="DX38" i="4"/>
  <c r="DK127" i="4"/>
  <c r="DO127" i="4" s="1"/>
  <c r="DO126" i="4"/>
  <c r="DM126" i="4"/>
  <c r="DK126" i="4"/>
  <c r="DN103" i="4"/>
  <c r="DM108" i="4" s="1"/>
  <c r="DN78" i="4"/>
  <c r="DJ75" i="4" s="1"/>
  <c r="DN50" i="4"/>
  <c r="DO50" i="4" s="1"/>
  <c r="DN47" i="4"/>
  <c r="DN45" i="4"/>
  <c r="DN40" i="4"/>
  <c r="DO40" i="4" s="1"/>
  <c r="DM38" i="4"/>
  <c r="DL38" i="4"/>
  <c r="CZ127" i="4"/>
  <c r="DD127" i="4" s="1"/>
  <c r="CZ126" i="4"/>
  <c r="DD126" i="4" s="1"/>
  <c r="DC103" i="4"/>
  <c r="DB108" i="4" s="1"/>
  <c r="DC78" i="4"/>
  <c r="CY75" i="4" s="1"/>
  <c r="DD50" i="4"/>
  <c r="DC50" i="4"/>
  <c r="DC47" i="4"/>
  <c r="DC45" i="4"/>
  <c r="DC40" i="4"/>
  <c r="DD40" i="4" s="1"/>
  <c r="DB38" i="4"/>
  <c r="DA38" i="4"/>
  <c r="CQ127" i="4"/>
  <c r="CO127" i="4"/>
  <c r="CS127" i="4" s="1"/>
  <c r="CO126" i="4"/>
  <c r="CS126" i="4" s="1"/>
  <c r="CQ108" i="4"/>
  <c r="CR103" i="4"/>
  <c r="CR78" i="4"/>
  <c r="CN75" i="4"/>
  <c r="CS50" i="4"/>
  <c r="CR50" i="4"/>
  <c r="CR47" i="4"/>
  <c r="CR45" i="4"/>
  <c r="CR40" i="4"/>
  <c r="CP38" i="4"/>
  <c r="CQ38" i="4" s="1"/>
  <c r="CD127" i="4"/>
  <c r="CH127" i="4" s="1"/>
  <c r="CD126" i="4"/>
  <c r="CH126" i="4" s="1"/>
  <c r="CG103" i="4"/>
  <c r="CF108" i="4" s="1"/>
  <c r="CG78" i="4"/>
  <c r="CC75" i="4"/>
  <c r="CH50" i="4"/>
  <c r="CG50" i="4"/>
  <c r="CG47" i="4"/>
  <c r="CG45" i="4"/>
  <c r="CG40" i="4"/>
  <c r="CE38" i="4"/>
  <c r="CF38" i="4" s="1"/>
  <c r="BW127" i="4"/>
  <c r="BU127" i="4"/>
  <c r="BS127" i="4"/>
  <c r="BW126" i="4"/>
  <c r="BU126" i="4"/>
  <c r="BS126" i="4"/>
  <c r="BU108" i="4"/>
  <c r="BV103" i="4"/>
  <c r="BV78" i="4"/>
  <c r="BR75" i="4"/>
  <c r="BV50" i="4"/>
  <c r="BW50" i="4" s="1"/>
  <c r="BV47" i="4"/>
  <c r="BV45" i="4"/>
  <c r="BV40" i="4"/>
  <c r="BW40" i="4" s="1"/>
  <c r="BT38" i="4"/>
  <c r="BU38" i="4" s="1"/>
  <c r="GU31" i="4"/>
  <c r="GJ31" i="4"/>
  <c r="FY31" i="4"/>
  <c r="FN31" i="4"/>
  <c r="FC31" i="4"/>
  <c r="ER31" i="4"/>
  <c r="EG31" i="4"/>
  <c r="DV31" i="4"/>
  <c r="DJ31" i="4"/>
  <c r="CY31" i="4"/>
  <c r="CN31" i="4"/>
  <c r="CC31" i="4"/>
  <c r="BR31" i="4"/>
  <c r="BG31" i="4"/>
  <c r="AV31" i="4"/>
  <c r="AK31" i="4"/>
  <c r="GY26" i="4"/>
  <c r="GN26" i="4"/>
  <c r="GC26" i="4"/>
  <c r="FR26" i="4"/>
  <c r="FG26" i="4"/>
  <c r="EV26" i="4"/>
  <c r="EK26" i="4"/>
  <c r="DZ26" i="4"/>
  <c r="DN26" i="4"/>
  <c r="DC26" i="4"/>
  <c r="CR26" i="4"/>
  <c r="CG26" i="4"/>
  <c r="BV26" i="4"/>
  <c r="BK26" i="4"/>
  <c r="AZ26" i="4"/>
  <c r="AO26" i="4"/>
  <c r="GW19" i="4"/>
  <c r="GV19" i="4"/>
  <c r="GY19" i="4" s="1"/>
  <c r="GL19" i="4"/>
  <c r="GK19" i="4"/>
  <c r="GN19" i="4" s="1"/>
  <c r="GA19" i="4"/>
  <c r="FZ19" i="4"/>
  <c r="GC19" i="4" s="1"/>
  <c r="FP19" i="4"/>
  <c r="FO19" i="4"/>
  <c r="FR19" i="4" s="1"/>
  <c r="FE19" i="4"/>
  <c r="FD19" i="4"/>
  <c r="FG19" i="4" s="1"/>
  <c r="ET19" i="4"/>
  <c r="ES19" i="4"/>
  <c r="EV19" i="4" s="1"/>
  <c r="EI19" i="4"/>
  <c r="EH19" i="4"/>
  <c r="EK19" i="4" s="1"/>
  <c r="DX19" i="4"/>
  <c r="DW19" i="4"/>
  <c r="DZ19" i="4" s="1"/>
  <c r="DL19" i="4"/>
  <c r="DK19" i="4"/>
  <c r="DN19" i="4" s="1"/>
  <c r="DA19" i="4"/>
  <c r="CZ19" i="4"/>
  <c r="DC19" i="4" s="1"/>
  <c r="CP19" i="4"/>
  <c r="CO19" i="4"/>
  <c r="CR19" i="4" s="1"/>
  <c r="CE19" i="4"/>
  <c r="CD19" i="4"/>
  <c r="CG19" i="4" s="1"/>
  <c r="BT19" i="4"/>
  <c r="BS19" i="4"/>
  <c r="BV19" i="4" s="1"/>
  <c r="BI19" i="4"/>
  <c r="BH19" i="4"/>
  <c r="BK19" i="4" s="1"/>
  <c r="AX19" i="4"/>
  <c r="AW19" i="4"/>
  <c r="AZ19" i="4" s="1"/>
  <c r="AM19" i="4"/>
  <c r="AL19" i="4"/>
  <c r="AO19" i="4" s="1"/>
  <c r="GW18" i="4"/>
  <c r="GL18" i="4"/>
  <c r="GA18" i="4"/>
  <c r="FP18" i="4"/>
  <c r="FO18" i="4"/>
  <c r="FR18" i="4" s="1"/>
  <c r="FE18" i="4"/>
  <c r="FD18" i="4"/>
  <c r="FG18" i="4" s="1"/>
  <c r="ET18" i="4"/>
  <c r="EI18" i="4"/>
  <c r="EH18" i="4"/>
  <c r="EK18" i="4" s="1"/>
  <c r="DX18" i="4"/>
  <c r="DW18" i="4"/>
  <c r="GK18" i="4" s="1"/>
  <c r="GN18" i="4" s="1"/>
  <c r="DL18" i="4"/>
  <c r="DK18" i="4"/>
  <c r="DN18" i="4" s="1"/>
  <c r="DA18" i="4"/>
  <c r="CZ18" i="4"/>
  <c r="DC18" i="4" s="1"/>
  <c r="CP18" i="4"/>
  <c r="CO18" i="4"/>
  <c r="CR18" i="4" s="1"/>
  <c r="CE18" i="4"/>
  <c r="CD18" i="4"/>
  <c r="CG18" i="4" s="1"/>
  <c r="BT18" i="4"/>
  <c r="BI18" i="4"/>
  <c r="BH18" i="4"/>
  <c r="BK18" i="4" s="1"/>
  <c r="AX18" i="4"/>
  <c r="AW18" i="4"/>
  <c r="AZ18" i="4" s="1"/>
  <c r="AM18" i="4"/>
  <c r="AL18" i="4"/>
  <c r="BS18" i="4" s="1"/>
  <c r="BV18" i="4" s="1"/>
  <c r="GW17" i="4"/>
  <c r="GL17" i="4"/>
  <c r="GA17" i="4"/>
  <c r="FP17" i="4"/>
  <c r="FP22" i="4" s="1"/>
  <c r="FR22" i="4" s="1"/>
  <c r="FO17" i="4"/>
  <c r="FR17" i="4" s="1"/>
  <c r="FE17" i="4"/>
  <c r="FD17" i="4"/>
  <c r="FG17" i="4" s="1"/>
  <c r="ET17" i="4"/>
  <c r="EI17" i="4"/>
  <c r="EH17" i="4"/>
  <c r="EK17" i="4" s="1"/>
  <c r="DX17" i="4"/>
  <c r="DX22" i="4" s="1"/>
  <c r="DZ22" i="4" s="1"/>
  <c r="DW17" i="4"/>
  <c r="GK17" i="4" s="1"/>
  <c r="GN17" i="4" s="1"/>
  <c r="DL17" i="4"/>
  <c r="DK17" i="4"/>
  <c r="DN17" i="4" s="1"/>
  <c r="DA17" i="4"/>
  <c r="CZ17" i="4"/>
  <c r="DC17" i="4" s="1"/>
  <c r="CP17" i="4"/>
  <c r="CO17" i="4"/>
  <c r="CR17" i="4" s="1"/>
  <c r="CE17" i="4"/>
  <c r="CD17" i="4"/>
  <c r="CG17" i="4" s="1"/>
  <c r="BT17" i="4"/>
  <c r="BI17" i="4"/>
  <c r="BH17" i="4"/>
  <c r="BK17" i="4" s="1"/>
  <c r="AX17" i="4"/>
  <c r="AW17" i="4"/>
  <c r="AZ17" i="4" s="1"/>
  <c r="AM17" i="4"/>
  <c r="AL17" i="4"/>
  <c r="BS17" i="4" s="1"/>
  <c r="BV17" i="4" s="1"/>
  <c r="GW16" i="4"/>
  <c r="GL16" i="4"/>
  <c r="GA16" i="4"/>
  <c r="FP16" i="4"/>
  <c r="FO16" i="4"/>
  <c r="FE16" i="4"/>
  <c r="FD16" i="4"/>
  <c r="ET16" i="4"/>
  <c r="ES16" i="4"/>
  <c r="EI16" i="4"/>
  <c r="EH16" i="4"/>
  <c r="DX16" i="4"/>
  <c r="DW16" i="4"/>
  <c r="DL16" i="4"/>
  <c r="DA16" i="4"/>
  <c r="CP16" i="4"/>
  <c r="CE16" i="4"/>
  <c r="BT16" i="4"/>
  <c r="BI16" i="4"/>
  <c r="AX16" i="4"/>
  <c r="AW16" i="4"/>
  <c r="AM16" i="4"/>
  <c r="AL16" i="4"/>
  <c r="GW15" i="4"/>
  <c r="GV15" i="4"/>
  <c r="GY15" i="4" s="1"/>
  <c r="GU15" i="4"/>
  <c r="GT15" i="4" s="1"/>
  <c r="GN15" i="4"/>
  <c r="GL15" i="4"/>
  <c r="GK15" i="4"/>
  <c r="GJ15" i="4"/>
  <c r="GI15" i="4"/>
  <c r="GA15" i="4"/>
  <c r="FY15" i="4"/>
  <c r="FP15" i="4"/>
  <c r="FN15" i="4"/>
  <c r="FE15" i="4"/>
  <c r="FD15" i="4"/>
  <c r="FG15" i="4" s="1"/>
  <c r="FC15" i="4"/>
  <c r="FB15" i="4" s="1"/>
  <c r="EV15" i="4"/>
  <c r="ET15" i="4"/>
  <c r="ES15" i="4"/>
  <c r="ER15" i="4"/>
  <c r="EQ15" i="4"/>
  <c r="EI15" i="4"/>
  <c r="EH15" i="4"/>
  <c r="EF15" i="4" s="1"/>
  <c r="EG15" i="4"/>
  <c r="DX15" i="4"/>
  <c r="DW15" i="4"/>
  <c r="FO15" i="4" s="1"/>
  <c r="DV15" i="4"/>
  <c r="DL15" i="4"/>
  <c r="DK15" i="4"/>
  <c r="DN15" i="4" s="1"/>
  <c r="DJ15" i="4"/>
  <c r="DI15" i="4" s="1"/>
  <c r="DC15" i="4"/>
  <c r="DA15" i="4"/>
  <c r="CZ15" i="4"/>
  <c r="CY15" i="4"/>
  <c r="CX15" i="4"/>
  <c r="CP15" i="4"/>
  <c r="CO15" i="4"/>
  <c r="CM15" i="4" s="1"/>
  <c r="CN15" i="4"/>
  <c r="CG15" i="4"/>
  <c r="CE15" i="4"/>
  <c r="CD15" i="4"/>
  <c r="CC15" i="4"/>
  <c r="CB15" i="4"/>
  <c r="BT15" i="4"/>
  <c r="BS15" i="4"/>
  <c r="BV15" i="4" s="1"/>
  <c r="BR15" i="4"/>
  <c r="BQ15" i="4" s="1"/>
  <c r="BK15" i="4"/>
  <c r="BI15" i="4"/>
  <c r="BH15" i="4"/>
  <c r="BG15" i="4"/>
  <c r="BF15" i="4"/>
  <c r="AX15" i="4"/>
  <c r="AW15" i="4"/>
  <c r="AU15" i="4" s="1"/>
  <c r="AV15" i="4"/>
  <c r="AO15" i="4"/>
  <c r="AM15" i="4"/>
  <c r="AL15" i="4"/>
  <c r="AK15" i="4"/>
  <c r="AJ15" i="4"/>
  <c r="GW14" i="4"/>
  <c r="GV14" i="4"/>
  <c r="GL14" i="4"/>
  <c r="GK14" i="4"/>
  <c r="GA14" i="4"/>
  <c r="FZ14" i="4"/>
  <c r="FP14" i="4"/>
  <c r="FO14" i="4"/>
  <c r="FE14" i="4"/>
  <c r="FD14" i="4"/>
  <c r="ET14" i="4"/>
  <c r="ES14" i="4"/>
  <c r="EI14" i="4"/>
  <c r="EH14" i="4"/>
  <c r="DX14" i="4"/>
  <c r="DW14" i="4"/>
  <c r="DL14" i="4"/>
  <c r="DA14" i="4"/>
  <c r="CP14" i="4"/>
  <c r="CE14" i="4"/>
  <c r="CE22" i="4" s="1"/>
  <c r="CG22" i="4" s="1"/>
  <c r="BT14" i="4"/>
  <c r="BI14" i="4"/>
  <c r="AX14" i="4"/>
  <c r="AW14" i="4"/>
  <c r="AM14" i="4"/>
  <c r="AL14" i="4"/>
  <c r="GW13" i="4"/>
  <c r="GV13" i="4"/>
  <c r="GL13" i="4"/>
  <c r="GK13" i="4"/>
  <c r="GA13" i="4"/>
  <c r="FZ13" i="4"/>
  <c r="FP13" i="4"/>
  <c r="FO13" i="4"/>
  <c r="FE13" i="4"/>
  <c r="FD13" i="4"/>
  <c r="ET13" i="4"/>
  <c r="ES13" i="4"/>
  <c r="EI13" i="4"/>
  <c r="EH13" i="4"/>
  <c r="DX13" i="4"/>
  <c r="DW13" i="4"/>
  <c r="DL13" i="4"/>
  <c r="DA13" i="4"/>
  <c r="CP13" i="4"/>
  <c r="CE13" i="4"/>
  <c r="BT13" i="4"/>
  <c r="BI13" i="4"/>
  <c r="AX13" i="4"/>
  <c r="AW13" i="4"/>
  <c r="AM13" i="4"/>
  <c r="AL13" i="4"/>
  <c r="GW12" i="4"/>
  <c r="GV12" i="4"/>
  <c r="GY12" i="4" s="1"/>
  <c r="GU12" i="4"/>
  <c r="GL12" i="4"/>
  <c r="GK12" i="4"/>
  <c r="GN12" i="4" s="1"/>
  <c r="GJ12" i="4"/>
  <c r="GC12" i="4"/>
  <c r="GA12" i="4"/>
  <c r="FZ12" i="4"/>
  <c r="FY12" i="4"/>
  <c r="FR12" i="4"/>
  <c r="FP12" i="4"/>
  <c r="FO12" i="4"/>
  <c r="FN12" i="4"/>
  <c r="FE12" i="4"/>
  <c r="FC12" i="4"/>
  <c r="ET12" i="4"/>
  <c r="ER12" i="4"/>
  <c r="EI12" i="4"/>
  <c r="EG12" i="4"/>
  <c r="DX12" i="4"/>
  <c r="DZ12" i="4" s="1"/>
  <c r="DW12" i="4"/>
  <c r="EH12" i="4" s="1"/>
  <c r="EK12" i="4" s="1"/>
  <c r="DV12" i="4"/>
  <c r="DL12" i="4"/>
  <c r="DK12" i="4"/>
  <c r="DN12" i="4" s="1"/>
  <c r="DJ12" i="4"/>
  <c r="DI12" i="4" s="1"/>
  <c r="DC12" i="4"/>
  <c r="DA12" i="4"/>
  <c r="CZ12" i="4"/>
  <c r="CY12" i="4"/>
  <c r="CX12" i="4" s="1"/>
  <c r="CP12" i="4"/>
  <c r="CO12" i="4"/>
  <c r="CR12" i="4" s="1"/>
  <c r="CN12" i="4"/>
  <c r="CE12" i="4"/>
  <c r="CG12" i="4" s="1"/>
  <c r="CD12" i="4"/>
  <c r="CC12" i="4"/>
  <c r="CB12" i="4" s="1"/>
  <c r="BT12" i="4"/>
  <c r="BS12" i="4"/>
  <c r="BV12" i="4" s="1"/>
  <c r="BR12" i="4"/>
  <c r="BQ12" i="4" s="1"/>
  <c r="BK12" i="4"/>
  <c r="BI12" i="4"/>
  <c r="BH12" i="4"/>
  <c r="BG12" i="4"/>
  <c r="BF12" i="4" s="1"/>
  <c r="AX12" i="4"/>
  <c r="AW12" i="4"/>
  <c r="AZ12" i="4" s="1"/>
  <c r="AV12" i="4"/>
  <c r="AU12" i="4" s="1"/>
  <c r="AM12" i="4"/>
  <c r="AO12" i="4" s="1"/>
  <c r="AL12" i="4"/>
  <c r="AK12" i="4"/>
  <c r="AJ12" i="4" s="1"/>
  <c r="GW11" i="4"/>
  <c r="GL11" i="4"/>
  <c r="GL22" i="4" s="1"/>
  <c r="GN22" i="4" s="1"/>
  <c r="GA11" i="4"/>
  <c r="FP11" i="4"/>
  <c r="FE11" i="4"/>
  <c r="ET11" i="4"/>
  <c r="ET22" i="4" s="1"/>
  <c r="EV22" i="4" s="1"/>
  <c r="EI11" i="4"/>
  <c r="DX11" i="4"/>
  <c r="DL11" i="4"/>
  <c r="DA11" i="4"/>
  <c r="DA22" i="4" s="1"/>
  <c r="DC22" i="4" s="1"/>
  <c r="CP11" i="4"/>
  <c r="CE11" i="4"/>
  <c r="BI11" i="4"/>
  <c r="BI22" i="4" s="1"/>
  <c r="BK22" i="4" s="1"/>
  <c r="AX11" i="4"/>
  <c r="AM11" i="4"/>
  <c r="GW10" i="4"/>
  <c r="GW22" i="4" s="1"/>
  <c r="GY22" i="4" s="1"/>
  <c r="GV10" i="4"/>
  <c r="GY10" i="4" s="1"/>
  <c r="GU10" i="4"/>
  <c r="GT10" i="4" s="1"/>
  <c r="GL10" i="4"/>
  <c r="GJ10" i="4"/>
  <c r="GA10" i="4"/>
  <c r="GA22" i="4" s="1"/>
  <c r="GC22" i="4" s="1"/>
  <c r="FZ10" i="4"/>
  <c r="GC10" i="4" s="1"/>
  <c r="FY10" i="4"/>
  <c r="FX10" i="4" s="1"/>
  <c r="FP10" i="4"/>
  <c r="FN10" i="4"/>
  <c r="FE10" i="4"/>
  <c r="FE22" i="4" s="1"/>
  <c r="FG22" i="4" s="1"/>
  <c r="FD10" i="4"/>
  <c r="FG10" i="4" s="1"/>
  <c r="FC10" i="4"/>
  <c r="EV10" i="4"/>
  <c r="ET10" i="4"/>
  <c r="ES10" i="4"/>
  <c r="ER10" i="4"/>
  <c r="EQ10" i="4" s="1"/>
  <c r="EI10" i="4"/>
  <c r="EI22" i="4" s="1"/>
  <c r="EK22" i="4" s="1"/>
  <c r="EH10" i="4"/>
  <c r="EK10" i="4" s="1"/>
  <c r="EF10" i="4"/>
  <c r="DX10" i="4"/>
  <c r="DZ10" i="4" s="1"/>
  <c r="DW10" i="4"/>
  <c r="FO10" i="4" s="1"/>
  <c r="FR10" i="4" s="1"/>
  <c r="DV10" i="4"/>
  <c r="DL10" i="4"/>
  <c r="DL22" i="4" s="1"/>
  <c r="DN22" i="4" s="1"/>
  <c r="DK10" i="4"/>
  <c r="DN10" i="4" s="1"/>
  <c r="DJ10" i="4"/>
  <c r="DI10" i="4" s="1"/>
  <c r="DC10" i="4"/>
  <c r="DA10" i="4"/>
  <c r="CZ10" i="4"/>
  <c r="CY10" i="4"/>
  <c r="CX10" i="4" s="1"/>
  <c r="CP10" i="4"/>
  <c r="CP22" i="4" s="1"/>
  <c r="CR22" i="4" s="1"/>
  <c r="CO10" i="4"/>
  <c r="CR10" i="4" s="1"/>
  <c r="CN10" i="4"/>
  <c r="CM10" i="4" s="1"/>
  <c r="CE10" i="4"/>
  <c r="CG10" i="4" s="1"/>
  <c r="CD10" i="4"/>
  <c r="CC10" i="4"/>
  <c r="CB10" i="4" s="1"/>
  <c r="BT10" i="4"/>
  <c r="BT22" i="4" s="1"/>
  <c r="BV22" i="4" s="1"/>
  <c r="BS10" i="4"/>
  <c r="BV10" i="4" s="1"/>
  <c r="BR10" i="4"/>
  <c r="BQ10" i="4" s="1"/>
  <c r="BK10" i="4"/>
  <c r="BI10" i="4"/>
  <c r="BH10" i="4"/>
  <c r="BG10" i="4"/>
  <c r="BF10" i="4" s="1"/>
  <c r="AX10" i="4"/>
  <c r="AX22" i="4" s="1"/>
  <c r="AZ22" i="4" s="1"/>
  <c r="AW10" i="4"/>
  <c r="AZ10" i="4" s="1"/>
  <c r="AV10" i="4"/>
  <c r="AU10" i="4" s="1"/>
  <c r="AM10" i="4"/>
  <c r="AM22" i="4" s="1"/>
  <c r="AO22" i="4" s="1"/>
  <c r="AP22" i="4" s="1"/>
  <c r="AL10" i="4"/>
  <c r="AK10" i="4"/>
  <c r="AJ10" i="4" s="1"/>
  <c r="Z31" i="3"/>
  <c r="O31" i="4"/>
  <c r="S11" i="4"/>
  <c r="N11" i="4"/>
  <c r="AB22" i="4"/>
  <c r="AD22" i="4" s="1"/>
  <c r="AB19" i="4"/>
  <c r="AA19" i="4"/>
  <c r="AD19" i="4" s="1"/>
  <c r="AB18" i="4"/>
  <c r="AA18" i="4"/>
  <c r="AD18" i="4" s="1"/>
  <c r="AB17" i="4"/>
  <c r="AA17" i="4"/>
  <c r="AD17" i="4" s="1"/>
  <c r="AB16" i="4"/>
  <c r="AA16" i="4"/>
  <c r="AB15" i="4"/>
  <c r="AA15" i="4"/>
  <c r="AD15" i="4" s="1"/>
  <c r="Z15" i="4"/>
  <c r="Y15" i="4" s="1"/>
  <c r="AB14" i="4"/>
  <c r="AA14" i="4"/>
  <c r="AB13" i="4"/>
  <c r="AA13" i="4"/>
  <c r="AB12" i="4"/>
  <c r="AA12" i="4"/>
  <c r="AD12" i="4" s="1"/>
  <c r="Z12" i="4"/>
  <c r="Y12" i="4" s="1"/>
  <c r="AB11" i="4"/>
  <c r="AB10" i="4"/>
  <c r="AA10" i="4"/>
  <c r="AD10" i="4" s="1"/>
  <c r="Z10" i="4"/>
  <c r="Y10" i="4" s="1"/>
  <c r="GW19" i="1"/>
  <c r="GW18" i="1"/>
  <c r="GW17" i="1"/>
  <c r="GW16" i="1"/>
  <c r="GW15" i="1"/>
  <c r="GW14" i="1"/>
  <c r="GW13" i="1"/>
  <c r="GW12" i="1"/>
  <c r="GW11" i="1"/>
  <c r="GW10" i="1"/>
  <c r="GL19" i="1"/>
  <c r="GL18" i="1"/>
  <c r="GL17" i="1"/>
  <c r="GL16" i="1"/>
  <c r="GL15" i="1"/>
  <c r="GL14" i="1"/>
  <c r="GL13" i="1"/>
  <c r="GL12" i="1"/>
  <c r="GL11" i="1"/>
  <c r="GL10" i="1"/>
  <c r="GA19" i="1"/>
  <c r="GA18" i="1"/>
  <c r="GA17" i="1"/>
  <c r="GA16" i="1"/>
  <c r="GA15" i="1"/>
  <c r="GA14" i="1"/>
  <c r="GA13" i="1"/>
  <c r="GA12" i="1"/>
  <c r="GA11" i="1"/>
  <c r="GA10" i="1"/>
  <c r="FP19" i="1"/>
  <c r="FP18" i="1"/>
  <c r="FP17" i="1"/>
  <c r="FP16" i="1"/>
  <c r="FP15" i="1"/>
  <c r="FP14" i="1"/>
  <c r="FP13" i="1"/>
  <c r="FP12" i="1"/>
  <c r="FP11" i="1"/>
  <c r="FP10" i="1"/>
  <c r="FE19" i="1"/>
  <c r="FE18" i="1"/>
  <c r="FE17" i="1"/>
  <c r="FE16" i="1"/>
  <c r="FE15" i="1"/>
  <c r="FE14" i="1"/>
  <c r="FE13" i="1"/>
  <c r="FE12" i="1"/>
  <c r="FE11" i="1"/>
  <c r="FE10" i="1"/>
  <c r="ET19" i="1"/>
  <c r="ET18" i="1"/>
  <c r="ET17" i="1"/>
  <c r="ET16" i="1"/>
  <c r="ET15" i="1"/>
  <c r="ET14" i="1"/>
  <c r="ET13" i="1"/>
  <c r="ET12" i="1"/>
  <c r="ET11" i="1"/>
  <c r="ET10" i="1"/>
  <c r="EI19" i="1"/>
  <c r="EI18" i="1"/>
  <c r="EI17" i="1"/>
  <c r="EI16" i="1"/>
  <c r="EI15" i="1"/>
  <c r="EI14" i="1"/>
  <c r="EI13" i="1"/>
  <c r="EI12" i="1"/>
  <c r="EI11" i="1"/>
  <c r="EI10" i="1"/>
  <c r="DX19" i="1"/>
  <c r="DX18" i="1"/>
  <c r="DX17" i="1"/>
  <c r="DX16" i="1"/>
  <c r="DX15" i="1"/>
  <c r="DX14" i="1"/>
  <c r="DX13" i="1"/>
  <c r="DX12" i="1"/>
  <c r="DX11" i="1"/>
  <c r="DX10" i="1"/>
  <c r="DL19" i="1"/>
  <c r="DL18" i="1"/>
  <c r="DL17" i="1"/>
  <c r="DL16" i="1"/>
  <c r="DL15" i="1"/>
  <c r="DL14" i="1"/>
  <c r="DL13" i="1"/>
  <c r="DL12" i="1"/>
  <c r="DL11" i="1"/>
  <c r="DL10" i="1"/>
  <c r="DA19" i="1"/>
  <c r="DA18" i="1"/>
  <c r="DA17" i="1"/>
  <c r="DA16" i="1"/>
  <c r="DA15" i="1"/>
  <c r="DA14" i="1"/>
  <c r="DA13" i="1"/>
  <c r="DA12" i="1"/>
  <c r="DA11" i="1"/>
  <c r="DA10" i="1"/>
  <c r="CP19" i="1"/>
  <c r="CP18" i="1"/>
  <c r="CP17" i="1"/>
  <c r="CP16" i="1"/>
  <c r="CP15" i="1"/>
  <c r="CP14" i="1"/>
  <c r="CP13" i="1"/>
  <c r="CP12" i="1"/>
  <c r="CP11" i="1"/>
  <c r="CP10" i="1"/>
  <c r="CE19" i="1"/>
  <c r="CE18" i="1"/>
  <c r="CE17" i="1"/>
  <c r="CE16" i="1"/>
  <c r="CE15" i="1"/>
  <c r="CE14" i="1"/>
  <c r="CE13" i="1"/>
  <c r="CE12" i="1"/>
  <c r="CE11" i="1"/>
  <c r="CE10" i="1"/>
  <c r="BT19" i="1"/>
  <c r="BT18" i="1"/>
  <c r="BT17" i="1"/>
  <c r="BT16" i="1"/>
  <c r="BT15" i="1"/>
  <c r="BT14" i="1"/>
  <c r="BT13" i="1"/>
  <c r="BT12" i="1"/>
  <c r="BT11" i="1"/>
  <c r="BT10" i="1"/>
  <c r="BI19" i="1"/>
  <c r="BI18" i="1"/>
  <c r="BI17" i="1"/>
  <c r="BI16" i="1"/>
  <c r="BI15" i="1"/>
  <c r="BI14" i="1"/>
  <c r="BI13" i="1"/>
  <c r="BI12" i="1"/>
  <c r="BI11" i="1"/>
  <c r="BI10" i="1"/>
  <c r="AX19" i="1"/>
  <c r="AX18" i="1"/>
  <c r="AX17" i="1"/>
  <c r="AX16" i="1"/>
  <c r="AX15" i="1"/>
  <c r="AX14" i="1"/>
  <c r="AX13" i="1"/>
  <c r="AX12" i="1"/>
  <c r="AX11" i="1"/>
  <c r="AX10" i="1"/>
  <c r="AM19" i="1"/>
  <c r="AM18" i="1"/>
  <c r="AM17" i="1"/>
  <c r="AM16" i="1"/>
  <c r="AM15" i="1"/>
  <c r="AM14" i="1"/>
  <c r="AM13" i="1"/>
  <c r="AM12" i="1"/>
  <c r="AM11" i="1"/>
  <c r="AM10" i="1"/>
  <c r="AB19" i="1"/>
  <c r="AB18" i="1"/>
  <c r="AB17" i="1"/>
  <c r="AB16" i="1"/>
  <c r="AB15" i="1"/>
  <c r="AB14" i="1"/>
  <c r="AB13" i="1"/>
  <c r="AB12" i="1"/>
  <c r="AB11" i="1"/>
  <c r="AB10" i="1"/>
  <c r="Q11" i="1"/>
  <c r="Q12" i="1"/>
  <c r="Q13" i="1"/>
  <c r="Q14" i="1"/>
  <c r="Q15" i="1"/>
  <c r="Q16" i="1"/>
  <c r="Q17" i="1"/>
  <c r="Q18" i="1"/>
  <c r="Q19" i="1"/>
  <c r="Q10" i="1"/>
  <c r="GW19" i="3"/>
  <c r="GW18" i="3"/>
  <c r="GW17" i="3"/>
  <c r="GW16" i="3"/>
  <c r="GW15" i="3"/>
  <c r="GW14" i="3"/>
  <c r="GW13" i="3"/>
  <c r="GW12" i="3"/>
  <c r="GW22" i="3" s="1"/>
  <c r="GY22" i="3" s="1"/>
  <c r="GW11" i="3"/>
  <c r="GW10" i="3"/>
  <c r="GL19" i="3"/>
  <c r="GL18" i="3"/>
  <c r="GN18" i="3" s="1"/>
  <c r="GL17" i="3"/>
  <c r="GL16" i="3"/>
  <c r="GL15" i="3"/>
  <c r="GL14" i="3"/>
  <c r="GL13" i="3"/>
  <c r="GL12" i="3"/>
  <c r="GN12" i="3" s="1"/>
  <c r="GL11" i="3"/>
  <c r="GL10" i="3"/>
  <c r="GA19" i="3"/>
  <c r="GA18" i="3"/>
  <c r="GA17" i="3"/>
  <c r="GA16" i="3"/>
  <c r="GA15" i="3"/>
  <c r="GA14" i="3"/>
  <c r="GA13" i="3"/>
  <c r="GA12" i="3"/>
  <c r="GA22" i="3" s="1"/>
  <c r="GC22" i="3" s="1"/>
  <c r="GA11" i="3"/>
  <c r="GA10" i="3"/>
  <c r="FP19" i="3"/>
  <c r="FR19" i="3" s="1"/>
  <c r="FP18" i="3"/>
  <c r="FP17" i="3"/>
  <c r="FP16" i="3"/>
  <c r="FP15" i="3"/>
  <c r="FP14" i="3"/>
  <c r="FP13" i="3"/>
  <c r="FP12" i="3"/>
  <c r="FP11" i="3"/>
  <c r="FP22" i="3" s="1"/>
  <c r="FR22" i="3" s="1"/>
  <c r="FP10" i="3"/>
  <c r="FE19" i="3"/>
  <c r="FE18" i="3"/>
  <c r="FE17" i="3"/>
  <c r="FE16" i="3"/>
  <c r="FE15" i="3"/>
  <c r="FE14" i="3"/>
  <c r="FE13" i="3"/>
  <c r="FE12" i="3"/>
  <c r="FE11" i="3"/>
  <c r="FE10" i="3"/>
  <c r="ET19" i="3"/>
  <c r="ET18" i="3"/>
  <c r="ET17" i="3"/>
  <c r="ET16" i="3"/>
  <c r="ET15" i="3"/>
  <c r="ET14" i="3"/>
  <c r="ET13" i="3"/>
  <c r="ET12" i="3"/>
  <c r="ET11" i="3"/>
  <c r="ET10" i="3"/>
  <c r="EI19" i="3"/>
  <c r="EI18" i="3"/>
  <c r="EI17" i="3"/>
  <c r="EI16" i="3"/>
  <c r="EI15" i="3"/>
  <c r="EI14" i="3"/>
  <c r="EI13" i="3"/>
  <c r="EI12" i="3"/>
  <c r="EI22" i="3" s="1"/>
  <c r="EK22" i="3" s="1"/>
  <c r="EI11" i="3"/>
  <c r="EI10" i="3"/>
  <c r="DX19" i="3"/>
  <c r="DX18" i="3"/>
  <c r="DZ18" i="3" s="1"/>
  <c r="DX17" i="3"/>
  <c r="DX16" i="3"/>
  <c r="DX15" i="3"/>
  <c r="DX14" i="3"/>
  <c r="DX13" i="3"/>
  <c r="DX12" i="3"/>
  <c r="DX11" i="3"/>
  <c r="DX10" i="3"/>
  <c r="DX22" i="3" s="1"/>
  <c r="DZ22" i="3" s="1"/>
  <c r="DL19" i="3"/>
  <c r="DL18" i="3"/>
  <c r="DL17" i="3"/>
  <c r="DL16" i="3"/>
  <c r="DL15" i="3"/>
  <c r="DL14" i="3"/>
  <c r="DL13" i="3"/>
  <c r="DL12" i="3"/>
  <c r="DL11" i="3"/>
  <c r="DL10" i="3"/>
  <c r="DA19" i="3"/>
  <c r="DA18" i="3"/>
  <c r="DA17" i="3"/>
  <c r="DA16" i="3"/>
  <c r="DA15" i="3"/>
  <c r="DA14" i="3"/>
  <c r="DA13" i="3"/>
  <c r="DA12" i="3"/>
  <c r="DA22" i="3" s="1"/>
  <c r="DC22" i="3" s="1"/>
  <c r="DA11" i="3"/>
  <c r="DA10" i="3"/>
  <c r="CP19" i="3"/>
  <c r="CP18" i="3"/>
  <c r="CP17" i="3"/>
  <c r="CP16" i="3"/>
  <c r="CP15" i="3"/>
  <c r="CP14" i="3"/>
  <c r="CP13" i="3"/>
  <c r="CP12" i="3"/>
  <c r="CP11" i="3"/>
  <c r="CP10" i="3"/>
  <c r="CP22" i="3" s="1"/>
  <c r="CR22" i="3" s="1"/>
  <c r="CE19" i="3"/>
  <c r="CE18" i="3"/>
  <c r="CE17" i="3"/>
  <c r="CE16" i="3"/>
  <c r="CE15" i="3"/>
  <c r="CE14" i="3"/>
  <c r="CE22" i="3" s="1"/>
  <c r="CG22" i="3" s="1"/>
  <c r="CE13" i="3"/>
  <c r="CE12" i="3"/>
  <c r="CE11" i="3"/>
  <c r="CE10" i="3"/>
  <c r="BT19" i="3"/>
  <c r="BT18" i="3"/>
  <c r="BT17" i="3"/>
  <c r="BT16" i="3"/>
  <c r="BT15" i="3"/>
  <c r="BT14" i="3"/>
  <c r="BT13" i="3"/>
  <c r="BT12" i="3"/>
  <c r="BT11" i="3"/>
  <c r="BT10" i="3"/>
  <c r="BI19" i="3"/>
  <c r="BI18" i="3"/>
  <c r="BI17" i="3"/>
  <c r="BI16" i="3"/>
  <c r="BI15" i="3"/>
  <c r="BI14" i="3"/>
  <c r="BI22" i="3" s="1"/>
  <c r="BK22" i="3" s="1"/>
  <c r="BI13" i="3"/>
  <c r="BI12" i="3"/>
  <c r="BI11" i="3"/>
  <c r="BI10" i="3"/>
  <c r="AX19" i="3"/>
  <c r="AX18" i="3"/>
  <c r="AX17" i="3"/>
  <c r="AX16" i="3"/>
  <c r="AX15" i="3"/>
  <c r="AX14" i="3"/>
  <c r="AX13" i="3"/>
  <c r="AX12" i="3"/>
  <c r="AX11" i="3"/>
  <c r="AX10" i="3"/>
  <c r="AM19" i="3"/>
  <c r="AM18" i="3"/>
  <c r="AM17" i="3"/>
  <c r="AM16" i="3"/>
  <c r="AM15" i="3"/>
  <c r="AM14" i="3"/>
  <c r="AM13" i="3"/>
  <c r="AM12" i="3"/>
  <c r="AM11" i="3"/>
  <c r="AM10" i="3"/>
  <c r="AB19" i="3"/>
  <c r="AB18" i="3"/>
  <c r="AB17" i="3"/>
  <c r="AB16" i="3"/>
  <c r="AB15" i="3"/>
  <c r="AB14" i="3"/>
  <c r="AB13" i="3"/>
  <c r="AB12" i="3"/>
  <c r="AB11" i="3"/>
  <c r="AB10" i="3"/>
  <c r="Q11" i="3"/>
  <c r="Q12" i="3"/>
  <c r="Q13" i="3"/>
  <c r="Q14" i="3"/>
  <c r="Q15" i="3"/>
  <c r="Q16" i="3"/>
  <c r="Q17" i="3"/>
  <c r="Q18" i="3"/>
  <c r="Q19" i="3"/>
  <c r="Q10" i="3"/>
  <c r="Q11" i="4"/>
  <c r="Q12" i="4"/>
  <c r="Q13" i="4"/>
  <c r="Q14" i="4"/>
  <c r="Q15" i="4"/>
  <c r="Q16" i="4"/>
  <c r="Q17" i="4"/>
  <c r="S17" i="4" s="1"/>
  <c r="Q18" i="4"/>
  <c r="Q19" i="4"/>
  <c r="Q10" i="4"/>
  <c r="S10" i="4"/>
  <c r="P19" i="4"/>
  <c r="P18" i="4"/>
  <c r="P17" i="4"/>
  <c r="P16" i="4"/>
  <c r="P15" i="4"/>
  <c r="S15" i="4" s="1"/>
  <c r="O15" i="4"/>
  <c r="N15" i="4"/>
  <c r="P14" i="4"/>
  <c r="P13" i="4"/>
  <c r="S12" i="4"/>
  <c r="P12" i="4"/>
  <c r="O12" i="4"/>
  <c r="N12" i="4" s="1"/>
  <c r="P10" i="4"/>
  <c r="O10" i="4"/>
  <c r="N10" i="4" s="1"/>
  <c r="S26" i="4"/>
  <c r="Z31" i="4"/>
  <c r="AD26" i="4" s="1"/>
  <c r="Q38" i="4"/>
  <c r="R38" i="4"/>
  <c r="AB38" i="4"/>
  <c r="AC38" i="4" s="1"/>
  <c r="AM38" i="4"/>
  <c r="AN38" i="4"/>
  <c r="AX38" i="4"/>
  <c r="AY38" i="4" s="1"/>
  <c r="BI38" i="4"/>
  <c r="BJ38" i="4" s="1"/>
  <c r="S45" i="4"/>
  <c r="S40" i="4" s="1"/>
  <c r="AD45" i="4"/>
  <c r="AD40" i="4" s="1"/>
  <c r="AO45" i="4"/>
  <c r="AO40" i="4" s="1"/>
  <c r="AP40" i="4" s="1"/>
  <c r="AZ45" i="4"/>
  <c r="AZ40" i="4" s="1"/>
  <c r="BA40" i="4" s="1"/>
  <c r="BK45" i="4"/>
  <c r="BK40" i="4" s="1"/>
  <c r="BL40" i="4" s="1"/>
  <c r="S47" i="4"/>
  <c r="AD47" i="4"/>
  <c r="AO47" i="4"/>
  <c r="AZ47" i="4"/>
  <c r="BK47" i="4"/>
  <c r="S50" i="4"/>
  <c r="T50" i="4"/>
  <c r="AD50" i="4"/>
  <c r="AE50" i="4" s="1"/>
  <c r="AO50" i="4"/>
  <c r="AZ50" i="4"/>
  <c r="BA50" i="4"/>
  <c r="BK50" i="4"/>
  <c r="BL50" i="4"/>
  <c r="P75" i="4"/>
  <c r="AK75" i="4"/>
  <c r="AV75" i="4"/>
  <c r="BG75" i="4"/>
  <c r="S78" i="4"/>
  <c r="O75" i="4" s="1"/>
  <c r="AD78" i="4"/>
  <c r="Z75" i="4" s="1"/>
  <c r="AO78" i="4"/>
  <c r="AZ78" i="4"/>
  <c r="BK78" i="4"/>
  <c r="S80" i="4"/>
  <c r="AD80" i="4"/>
  <c r="AA75" i="4" s="1"/>
  <c r="AZ80" i="4"/>
  <c r="AW75" i="4" s="1"/>
  <c r="BK80" i="4"/>
  <c r="BH75" i="4" s="1"/>
  <c r="S103" i="4"/>
  <c r="R108" i="4" s="1"/>
  <c r="AD103" i="4"/>
  <c r="AC108" i="4" s="1"/>
  <c r="AO103" i="4"/>
  <c r="AZ103" i="4"/>
  <c r="BK103" i="4"/>
  <c r="AN108" i="4"/>
  <c r="AY108" i="4"/>
  <c r="BJ108" i="4"/>
  <c r="P121" i="4"/>
  <c r="R121" i="4" s="1"/>
  <c r="AW121" i="4"/>
  <c r="AY121" i="4" s="1"/>
  <c r="BA121" i="4"/>
  <c r="BH121" i="4"/>
  <c r="BJ121" i="4"/>
  <c r="BL121" i="4"/>
  <c r="P126" i="4"/>
  <c r="R126" i="4"/>
  <c r="T126" i="4"/>
  <c r="AA126" i="4"/>
  <c r="AC126" i="4"/>
  <c r="AE126" i="4"/>
  <c r="AL126" i="4"/>
  <c r="AN126" i="4" s="1"/>
  <c r="AW126" i="4"/>
  <c r="AY126" i="4"/>
  <c r="BA126" i="4"/>
  <c r="BH126" i="4"/>
  <c r="BJ126" i="4" s="1"/>
  <c r="BL126" i="4"/>
  <c r="P127" i="4"/>
  <c r="R127" i="4" s="1"/>
  <c r="AA127" i="4"/>
  <c r="AC127" i="4" s="1"/>
  <c r="AE127" i="4"/>
  <c r="AL127" i="4"/>
  <c r="AN127" i="4"/>
  <c r="AP127" i="4"/>
  <c r="AW127" i="4"/>
  <c r="AY127" i="4"/>
  <c r="BA127" i="4"/>
  <c r="BH127" i="4"/>
  <c r="BJ127" i="4"/>
  <c r="BL127" i="4"/>
  <c r="F13" i="12"/>
  <c r="G13" i="12" s="1"/>
  <c r="H13" i="12" s="1"/>
  <c r="I13" i="12" s="1"/>
  <c r="F12" i="12"/>
  <c r="G12" i="12" s="1"/>
  <c r="H12" i="12" s="1"/>
  <c r="I12" i="12" s="1"/>
  <c r="F10" i="12"/>
  <c r="G10" i="12" s="1"/>
  <c r="H10" i="12" s="1"/>
  <c r="I10" i="12" s="1"/>
  <c r="K23" i="12" s="1"/>
  <c r="F7" i="12"/>
  <c r="G7" i="12" s="1"/>
  <c r="H7" i="12" s="1"/>
  <c r="I7" i="12" s="1"/>
  <c r="K24" i="12" s="1"/>
  <c r="F13" i="11"/>
  <c r="G13" i="11" s="1"/>
  <c r="H13" i="11" s="1"/>
  <c r="F12" i="11"/>
  <c r="G12" i="11" s="1"/>
  <c r="H12" i="11" s="1"/>
  <c r="I12" i="11" s="1"/>
  <c r="F7" i="11"/>
  <c r="G7" i="11" s="1"/>
  <c r="H7" i="11" s="1"/>
  <c r="I7" i="11" s="1"/>
  <c r="K24" i="11" s="1"/>
  <c r="F4" i="11"/>
  <c r="G4" i="11" s="1"/>
  <c r="H4" i="11" s="1"/>
  <c r="L14" i="10"/>
  <c r="D13" i="10"/>
  <c r="D12" i="10"/>
  <c r="J12" i="10" s="1"/>
  <c r="M14" i="10"/>
  <c r="D10" i="10"/>
  <c r="J10" i="10" s="1"/>
  <c r="K23" i="10" s="1"/>
  <c r="D9" i="10"/>
  <c r="D7" i="10"/>
  <c r="D6" i="10"/>
  <c r="J6" i="10" s="1"/>
  <c r="D4" i="10"/>
  <c r="J4" i="10" s="1"/>
  <c r="D3" i="10"/>
  <c r="D12" i="2"/>
  <c r="J12" i="2" s="1"/>
  <c r="D10" i="2"/>
  <c r="J10" i="2" s="1"/>
  <c r="D9" i="2"/>
  <c r="J9" i="2" s="1"/>
  <c r="D7" i="2"/>
  <c r="J7" i="2" s="1"/>
  <c r="D6" i="2"/>
  <c r="J6" i="2" s="1"/>
  <c r="D4" i="2"/>
  <c r="J4" i="2" s="1"/>
  <c r="D3" i="2"/>
  <c r="J3" i="2" s="1"/>
  <c r="N12" i="3"/>
  <c r="C4" i="10" s="1"/>
  <c r="P12" i="3"/>
  <c r="CO12" i="3" s="1"/>
  <c r="C10" i="10"/>
  <c r="F10" i="10" s="1"/>
  <c r="G10" i="10" s="1"/>
  <c r="H10" i="10" s="1"/>
  <c r="I10" i="10" s="1"/>
  <c r="J23" i="10" s="1"/>
  <c r="C7" i="10"/>
  <c r="F13" i="10"/>
  <c r="G13" i="10" s="1"/>
  <c r="H13" i="10" s="1"/>
  <c r="F12" i="10"/>
  <c r="G12" i="10" s="1"/>
  <c r="H12" i="10" s="1"/>
  <c r="I12" i="10" s="1"/>
  <c r="I32" i="10" s="1"/>
  <c r="F7" i="10"/>
  <c r="G7" i="10" s="1"/>
  <c r="H7" i="10" s="1"/>
  <c r="GJ31" i="3"/>
  <c r="GN26" i="3" s="1"/>
  <c r="GU31" i="3"/>
  <c r="GY26" i="3"/>
  <c r="GV15" i="3"/>
  <c r="GT15" i="3" s="1"/>
  <c r="GK15" i="3"/>
  <c r="GI15" i="3" s="1"/>
  <c r="GZ127" i="3"/>
  <c r="GV127" i="3"/>
  <c r="GX127" i="3" s="1"/>
  <c r="GX126" i="3"/>
  <c r="GV126" i="3"/>
  <c r="GZ126" i="3" s="1"/>
  <c r="GV121" i="3"/>
  <c r="GZ121" i="3" s="1"/>
  <c r="GX108" i="3"/>
  <c r="GY103" i="3"/>
  <c r="GY78" i="3"/>
  <c r="GU75" i="3"/>
  <c r="GZ50" i="3"/>
  <c r="GY50" i="3"/>
  <c r="GY47" i="3"/>
  <c r="GY45" i="3"/>
  <c r="GY40" i="3" s="1"/>
  <c r="GZ40" i="3" s="1"/>
  <c r="GW38" i="3"/>
  <c r="GX38" i="3" s="1"/>
  <c r="GY19" i="3"/>
  <c r="GV19" i="3"/>
  <c r="GY18" i="3"/>
  <c r="GV18" i="3"/>
  <c r="GY17" i="3"/>
  <c r="GV17" i="3"/>
  <c r="GY15" i="3"/>
  <c r="GU15" i="3"/>
  <c r="GV14" i="3"/>
  <c r="GV13" i="3"/>
  <c r="GV12" i="3"/>
  <c r="GU12" i="3"/>
  <c r="GV10" i="3"/>
  <c r="GY10" i="3" s="1"/>
  <c r="GU10" i="3"/>
  <c r="GT10" i="3" s="1"/>
  <c r="GO127" i="3"/>
  <c r="GK127" i="3"/>
  <c r="GM127" i="3" s="1"/>
  <c r="GK126" i="3"/>
  <c r="GO126" i="3" s="1"/>
  <c r="GK121" i="3"/>
  <c r="GO121" i="3" s="1"/>
  <c r="GN103" i="3"/>
  <c r="GM108" i="3" s="1"/>
  <c r="GN78" i="3"/>
  <c r="GJ75" i="3" s="1"/>
  <c r="GO50" i="3"/>
  <c r="GN50" i="3"/>
  <c r="GN47" i="3"/>
  <c r="GN45" i="3"/>
  <c r="GN40" i="3" s="1"/>
  <c r="GL38" i="3"/>
  <c r="GM38" i="3" s="1"/>
  <c r="GL22" i="3"/>
  <c r="GN22" i="3" s="1"/>
  <c r="GN19" i="3"/>
  <c r="GK19" i="3"/>
  <c r="GK18" i="3"/>
  <c r="GN17" i="3"/>
  <c r="GK17" i="3"/>
  <c r="GN15" i="3"/>
  <c r="GJ15" i="3"/>
  <c r="GK14" i="3"/>
  <c r="GK13" i="3"/>
  <c r="GK12" i="3"/>
  <c r="GJ12" i="3"/>
  <c r="GJ10" i="3"/>
  <c r="FZ18" i="3"/>
  <c r="FZ17" i="3"/>
  <c r="FZ12" i="3"/>
  <c r="FO18" i="3"/>
  <c r="FO17" i="3"/>
  <c r="FO10" i="3"/>
  <c r="FR10" i="3" s="1"/>
  <c r="FO12" i="3"/>
  <c r="FS127" i="3"/>
  <c r="FQ127" i="3"/>
  <c r="FO127" i="3"/>
  <c r="FO126" i="3"/>
  <c r="FS126" i="3" s="1"/>
  <c r="FO121" i="3"/>
  <c r="FS121" i="3" s="1"/>
  <c r="FR103" i="3"/>
  <c r="FQ108" i="3" s="1"/>
  <c r="FR78" i="3"/>
  <c r="FN75" i="3"/>
  <c r="FS50" i="3"/>
  <c r="FR50" i="3"/>
  <c r="FR47" i="3"/>
  <c r="FR45" i="3"/>
  <c r="FR40" i="3" s="1"/>
  <c r="FP38" i="3"/>
  <c r="FQ38" i="3" s="1"/>
  <c r="FN31" i="3"/>
  <c r="FR26" i="3" s="1"/>
  <c r="FO19" i="3"/>
  <c r="FO16" i="3"/>
  <c r="FN15" i="3"/>
  <c r="FO14" i="3"/>
  <c r="FO13" i="3"/>
  <c r="FN12" i="3"/>
  <c r="FN10" i="3"/>
  <c r="FD18" i="3"/>
  <c r="FG18" i="3" s="1"/>
  <c r="FD17" i="3"/>
  <c r="FZ127" i="3"/>
  <c r="GD127" i="3" s="1"/>
  <c r="FZ126" i="3"/>
  <c r="GD126" i="3" s="1"/>
  <c r="GD121" i="3"/>
  <c r="GB121" i="3"/>
  <c r="FZ121" i="3"/>
  <c r="GC103" i="3"/>
  <c r="GB108" i="3" s="1"/>
  <c r="GC78" i="3"/>
  <c r="FY75" i="3" s="1"/>
  <c r="GC50" i="3"/>
  <c r="GC47" i="3"/>
  <c r="GC40" i="3" s="1"/>
  <c r="GD40" i="3" s="1"/>
  <c r="GC45" i="3"/>
  <c r="GA38" i="3"/>
  <c r="GB38" i="3" s="1"/>
  <c r="FY31" i="3"/>
  <c r="GC26" i="3" s="1"/>
  <c r="GC19" i="3"/>
  <c r="FZ19" i="3"/>
  <c r="FY15" i="3"/>
  <c r="FZ14" i="3"/>
  <c r="FZ13" i="3"/>
  <c r="FY12" i="3"/>
  <c r="GC10" i="3"/>
  <c r="FZ10" i="3"/>
  <c r="FX10" i="3" s="1"/>
  <c r="FY10" i="3"/>
  <c r="FH127" i="3"/>
  <c r="FD127" i="3"/>
  <c r="FF127" i="3" s="1"/>
  <c r="FD126" i="3"/>
  <c r="FH126" i="3" s="1"/>
  <c r="FD121" i="3"/>
  <c r="FH121" i="3" s="1"/>
  <c r="FG103" i="3"/>
  <c r="FF108" i="3" s="1"/>
  <c r="FG78" i="3"/>
  <c r="FC75" i="3" s="1"/>
  <c r="FG50" i="3"/>
  <c r="FH50" i="3" s="1"/>
  <c r="FG47" i="3"/>
  <c r="FG45" i="3"/>
  <c r="FE38" i="3"/>
  <c r="FF38" i="3" s="1"/>
  <c r="FC31" i="3"/>
  <c r="FG26" i="3" s="1"/>
  <c r="FE22" i="3"/>
  <c r="FG22" i="3" s="1"/>
  <c r="FG19" i="3"/>
  <c r="FD19" i="3"/>
  <c r="FG17" i="3"/>
  <c r="FD16" i="3"/>
  <c r="FG15" i="3"/>
  <c r="FD15" i="3"/>
  <c r="FC15" i="3"/>
  <c r="FB15" i="3" s="1"/>
  <c r="FD14" i="3"/>
  <c r="FD13" i="3"/>
  <c r="FC12" i="3"/>
  <c r="FC10" i="3"/>
  <c r="ER31" i="3"/>
  <c r="EV26" i="3" s="1"/>
  <c r="EG31" i="3"/>
  <c r="EK26" i="3" s="1"/>
  <c r="DV31" i="3"/>
  <c r="DZ26" i="3" s="1"/>
  <c r="ES15" i="3"/>
  <c r="EV15" i="3" s="1"/>
  <c r="EW127" i="3"/>
  <c r="ES127" i="3"/>
  <c r="EU127" i="3" s="1"/>
  <c r="ES126" i="3"/>
  <c r="EW126" i="3" s="1"/>
  <c r="ES121" i="3"/>
  <c r="EU121" i="3" s="1"/>
  <c r="EV103" i="3"/>
  <c r="EU108" i="3" s="1"/>
  <c r="EV78" i="3"/>
  <c r="ER75" i="3"/>
  <c r="EV50" i="3"/>
  <c r="EV47" i="3"/>
  <c r="EV45" i="3"/>
  <c r="EV40" i="3"/>
  <c r="EW40" i="3" s="1"/>
  <c r="ET38" i="3"/>
  <c r="EU38" i="3" s="1"/>
  <c r="ET22" i="3"/>
  <c r="EV22" i="3" s="1"/>
  <c r="EV19" i="3"/>
  <c r="ES19" i="3"/>
  <c r="ES16" i="3"/>
  <c r="ER15" i="3"/>
  <c r="ES14" i="3"/>
  <c r="ES13" i="3"/>
  <c r="ER12" i="3"/>
  <c r="EV10" i="3"/>
  <c r="ES10" i="3"/>
  <c r="ER10" i="3"/>
  <c r="EQ10" i="3" s="1"/>
  <c r="DW19" i="3"/>
  <c r="DZ19" i="3" s="1"/>
  <c r="EH18" i="3"/>
  <c r="EK18" i="3" s="1"/>
  <c r="EH19" i="3"/>
  <c r="EK19" i="3" s="1"/>
  <c r="EH17" i="3"/>
  <c r="EH10" i="3"/>
  <c r="EK10" i="3" s="1"/>
  <c r="EH127" i="3"/>
  <c r="EJ127" i="3" s="1"/>
  <c r="EH126" i="3"/>
  <c r="EL126" i="3" s="1"/>
  <c r="EH121" i="3"/>
  <c r="EL121" i="3" s="1"/>
  <c r="EK103" i="3"/>
  <c r="EJ108" i="3" s="1"/>
  <c r="EK78" i="3"/>
  <c r="EG75" i="3" s="1"/>
  <c r="EK50" i="3"/>
  <c r="EL50" i="3" s="1"/>
  <c r="EK47" i="3"/>
  <c r="EK45" i="3"/>
  <c r="EK40" i="3" s="1"/>
  <c r="EI38" i="3"/>
  <c r="EJ38" i="3" s="1"/>
  <c r="EK17" i="3"/>
  <c r="EH16" i="3"/>
  <c r="EG15" i="3"/>
  <c r="EH14" i="3"/>
  <c r="EH13" i="3"/>
  <c r="EG12" i="3"/>
  <c r="DW127" i="3"/>
  <c r="EA127" i="3" s="1"/>
  <c r="DW126" i="3"/>
  <c r="EA126" i="3" s="1"/>
  <c r="DY121" i="3"/>
  <c r="DW121" i="3"/>
  <c r="EA121" i="3" s="1"/>
  <c r="DZ103" i="3"/>
  <c r="DY108" i="3" s="1"/>
  <c r="DZ78" i="3"/>
  <c r="DV75" i="3" s="1"/>
  <c r="EA50" i="3"/>
  <c r="DZ50" i="3"/>
  <c r="DZ47" i="3"/>
  <c r="DZ45" i="3"/>
  <c r="DZ40" i="3" s="1"/>
  <c r="DX38" i="3"/>
  <c r="DY38" i="3" s="1"/>
  <c r="DW18" i="3"/>
  <c r="DW17" i="3"/>
  <c r="DW16" i="3"/>
  <c r="DW15" i="3"/>
  <c r="FZ15" i="3" s="1"/>
  <c r="DV15" i="3"/>
  <c r="DU15" i="3" s="1"/>
  <c r="C9" i="10" s="1"/>
  <c r="F9" i="10" s="1"/>
  <c r="G9" i="10" s="1"/>
  <c r="H9" i="10" s="1"/>
  <c r="I9" i="10" s="1"/>
  <c r="DW14" i="3"/>
  <c r="DW13" i="3"/>
  <c r="DW12" i="3"/>
  <c r="DZ12" i="3" s="1"/>
  <c r="DV12" i="3"/>
  <c r="DW10" i="3"/>
  <c r="DZ10" i="3" s="1"/>
  <c r="DV10" i="3"/>
  <c r="DK12" i="3"/>
  <c r="DK10" i="3"/>
  <c r="DN10" i="3" s="1"/>
  <c r="CZ12" i="3"/>
  <c r="DC12" i="3" s="1"/>
  <c r="DK127" i="3"/>
  <c r="DM127" i="3" s="1"/>
  <c r="DK126" i="3"/>
  <c r="DO126" i="3" s="1"/>
  <c r="DK121" i="3"/>
  <c r="DO121" i="3" s="1"/>
  <c r="DN103" i="3"/>
  <c r="DM108" i="3" s="1"/>
  <c r="DN80" i="3"/>
  <c r="DK75" i="3" s="1"/>
  <c r="DN78" i="3"/>
  <c r="DJ75" i="3" s="1"/>
  <c r="DN50" i="3"/>
  <c r="DO50" i="3" s="1"/>
  <c r="DN47" i="3"/>
  <c r="DN45" i="3"/>
  <c r="DN40" i="3" s="1"/>
  <c r="DL38" i="3"/>
  <c r="DM38" i="3" s="1"/>
  <c r="DJ31" i="3"/>
  <c r="DN26" i="3" s="1"/>
  <c r="DL22" i="3"/>
  <c r="DN22" i="3" s="1"/>
  <c r="DK19" i="3"/>
  <c r="DN19" i="3" s="1"/>
  <c r="DK18" i="3"/>
  <c r="DN18" i="3" s="1"/>
  <c r="DK17" i="3"/>
  <c r="DN17" i="3" s="1"/>
  <c r="DN15" i="3"/>
  <c r="DK15" i="3"/>
  <c r="DJ10" i="3"/>
  <c r="DI10" i="3" s="1"/>
  <c r="DD127" i="3"/>
  <c r="CZ127" i="3"/>
  <c r="DB127" i="3" s="1"/>
  <c r="CZ126" i="3"/>
  <c r="DD126" i="3" s="1"/>
  <c r="CZ121" i="3"/>
  <c r="DD121" i="3" s="1"/>
  <c r="DC103" i="3"/>
  <c r="DB108" i="3" s="1"/>
  <c r="DC80" i="3"/>
  <c r="CZ75" i="3" s="1"/>
  <c r="DC78" i="3"/>
  <c r="CY75" i="3" s="1"/>
  <c r="DC50" i="3"/>
  <c r="DD50" i="3" s="1"/>
  <c r="DC47" i="3"/>
  <c r="DC45" i="3"/>
  <c r="DA38" i="3"/>
  <c r="DB38" i="3" s="1"/>
  <c r="CY31" i="3"/>
  <c r="DC26" i="3" s="1"/>
  <c r="CZ19" i="3"/>
  <c r="DC19" i="3" s="1"/>
  <c r="CZ18" i="3"/>
  <c r="DC18" i="3" s="1"/>
  <c r="CZ17" i="3"/>
  <c r="CY15" i="3"/>
  <c r="CZ10" i="3"/>
  <c r="DC10" i="3" s="1"/>
  <c r="CO18" i="3"/>
  <c r="CO17" i="3"/>
  <c r="CO10" i="3"/>
  <c r="CO127" i="3"/>
  <c r="CS127" i="3" s="1"/>
  <c r="CO126" i="3"/>
  <c r="CQ126" i="3" s="1"/>
  <c r="CO121" i="3"/>
  <c r="CS121" i="3" s="1"/>
  <c r="CR103" i="3"/>
  <c r="CQ108" i="3" s="1"/>
  <c r="CR80" i="3"/>
  <c r="CR78" i="3"/>
  <c r="CN75" i="3" s="1"/>
  <c r="CO75" i="3"/>
  <c r="CR50" i="3"/>
  <c r="CS50" i="3" s="1"/>
  <c r="CR47" i="3"/>
  <c r="CR45" i="3"/>
  <c r="CR40" i="3" s="1"/>
  <c r="CP38" i="3"/>
  <c r="CQ38" i="3" s="1"/>
  <c r="CN31" i="3"/>
  <c r="CR26" i="3" s="1"/>
  <c r="CO19" i="3"/>
  <c r="CR19" i="3" s="1"/>
  <c r="CR15" i="3"/>
  <c r="CO15" i="3"/>
  <c r="CN10" i="3"/>
  <c r="CC31" i="3"/>
  <c r="CG26" i="3" s="1"/>
  <c r="BR31" i="3"/>
  <c r="CD19" i="3"/>
  <c r="CG19" i="3" s="1"/>
  <c r="CD15" i="3"/>
  <c r="CG15" i="3" s="1"/>
  <c r="CD12" i="3"/>
  <c r="CG12" i="3" s="1"/>
  <c r="CD10" i="3"/>
  <c r="BS19" i="3"/>
  <c r="BS15" i="3"/>
  <c r="BS10" i="3"/>
  <c r="CH127" i="3"/>
  <c r="CD127" i="3"/>
  <c r="CF127" i="3" s="1"/>
  <c r="CD126" i="3"/>
  <c r="CH126" i="3" s="1"/>
  <c r="CD121" i="3"/>
  <c r="CF121" i="3" s="1"/>
  <c r="CG103" i="3"/>
  <c r="CF108" i="3" s="1"/>
  <c r="CG80" i="3"/>
  <c r="CD75" i="3" s="1"/>
  <c r="CG78" i="3"/>
  <c r="CC75" i="3" s="1"/>
  <c r="CG50" i="3"/>
  <c r="CH50" i="3" s="1"/>
  <c r="CG47" i="3"/>
  <c r="CG45" i="3"/>
  <c r="CF38" i="3"/>
  <c r="CE38" i="3"/>
  <c r="CC15" i="3"/>
  <c r="CC12" i="3"/>
  <c r="BG31" i="3"/>
  <c r="BK26" i="3" s="1"/>
  <c r="BH18" i="3"/>
  <c r="BH19" i="3"/>
  <c r="BK19" i="3" s="1"/>
  <c r="BH17" i="3"/>
  <c r="BK17" i="3" s="1"/>
  <c r="BH12" i="3"/>
  <c r="BH10" i="3"/>
  <c r="BH127" i="3"/>
  <c r="BJ127" i="3" s="1"/>
  <c r="BH126" i="3"/>
  <c r="BL126" i="3" s="1"/>
  <c r="BH121" i="3"/>
  <c r="BL121" i="3" s="1"/>
  <c r="BK103" i="3"/>
  <c r="BJ108" i="3" s="1"/>
  <c r="BK80" i="3"/>
  <c r="BK78" i="3"/>
  <c r="BG75" i="3" s="1"/>
  <c r="BH75" i="3"/>
  <c r="BK50" i="3"/>
  <c r="BL50" i="3" s="1"/>
  <c r="BK47" i="3"/>
  <c r="BK45" i="3"/>
  <c r="BJ38" i="3"/>
  <c r="BI38" i="3"/>
  <c r="BK10" i="3"/>
  <c r="AV31" i="3"/>
  <c r="AW18" i="3"/>
  <c r="AW17" i="3"/>
  <c r="AW10" i="3"/>
  <c r="AK31" i="3"/>
  <c r="AL19" i="3"/>
  <c r="AL15" i="3"/>
  <c r="AL10" i="3"/>
  <c r="AA10" i="3"/>
  <c r="AA18" i="3"/>
  <c r="AA17" i="3"/>
  <c r="AA19" i="3"/>
  <c r="P19" i="3"/>
  <c r="AA13" i="3"/>
  <c r="AA14" i="3"/>
  <c r="AA16" i="3"/>
  <c r="O31" i="3"/>
  <c r="O12" i="3"/>
  <c r="BG12" i="3" s="1"/>
  <c r="O15" i="3"/>
  <c r="BG15" i="3" s="1"/>
  <c r="O10" i="3"/>
  <c r="BG10" i="3" s="1"/>
  <c r="P13" i="3"/>
  <c r="P14" i="3"/>
  <c r="P15" i="3"/>
  <c r="AA15" i="3" s="1"/>
  <c r="P16" i="3"/>
  <c r="P17" i="3"/>
  <c r="AL17" i="3" s="1"/>
  <c r="BS17" i="3" s="1"/>
  <c r="P18" i="3"/>
  <c r="AL18" i="3" s="1"/>
  <c r="P10" i="3"/>
  <c r="M14" i="2"/>
  <c r="FX15" i="3" l="1"/>
  <c r="FO15" i="3"/>
  <c r="FR15" i="3" s="1"/>
  <c r="DU15" i="8"/>
  <c r="C9" i="15" s="1"/>
  <c r="F9" i="15" s="1"/>
  <c r="G9" i="15" s="1"/>
  <c r="H9" i="15" s="1"/>
  <c r="DU15" i="4"/>
  <c r="C9" i="11" s="1"/>
  <c r="F9" i="11" s="1"/>
  <c r="G9" i="11" s="1"/>
  <c r="H9" i="11" s="1"/>
  <c r="I9" i="11" s="1"/>
  <c r="DU15" i="5"/>
  <c r="C9" i="12" s="1"/>
  <c r="F9" i="12" s="1"/>
  <c r="G9" i="12" s="1"/>
  <c r="H9" i="12" s="1"/>
  <c r="FZ15" i="7"/>
  <c r="EH15" i="9"/>
  <c r="EH15" i="3"/>
  <c r="EK15" i="3" s="1"/>
  <c r="FZ15" i="6"/>
  <c r="GC15" i="6" s="1"/>
  <c r="EH15" i="7"/>
  <c r="EF15" i="7" s="1"/>
  <c r="DZ15" i="3"/>
  <c r="GC15" i="3"/>
  <c r="FZ15" i="4"/>
  <c r="FX15" i="4" s="1"/>
  <c r="FZ15" i="5"/>
  <c r="GC15" i="5" s="1"/>
  <c r="DZ15" i="4"/>
  <c r="EF15" i="5"/>
  <c r="DU15" i="6"/>
  <c r="C9" i="13" s="1"/>
  <c r="F9" i="13" s="1"/>
  <c r="G9" i="13" s="1"/>
  <c r="H9" i="13" s="1"/>
  <c r="I9" i="13" s="1"/>
  <c r="I26" i="13" s="1"/>
  <c r="DU15" i="9"/>
  <c r="C9" i="16" s="1"/>
  <c r="F9" i="16" s="1"/>
  <c r="G9" i="16" s="1"/>
  <c r="H9" i="16" s="1"/>
  <c r="I9" i="16" s="1"/>
  <c r="EH15" i="5"/>
  <c r="EK15" i="5" s="1"/>
  <c r="DU15" i="7"/>
  <c r="C9" i="14" s="1"/>
  <c r="F9" i="14" s="1"/>
  <c r="G9" i="14" s="1"/>
  <c r="H9" i="14" s="1"/>
  <c r="DU12" i="6"/>
  <c r="C3" i="13" s="1"/>
  <c r="F3" i="13" s="1"/>
  <c r="G3" i="13" s="1"/>
  <c r="H3" i="13" s="1"/>
  <c r="I3" i="13" s="1"/>
  <c r="EV12" i="7"/>
  <c r="FD12" i="3"/>
  <c r="FG12" i="3" s="1"/>
  <c r="DZ12" i="5"/>
  <c r="DZ12" i="7"/>
  <c r="ES12" i="4"/>
  <c r="EV12" i="4" s="1"/>
  <c r="EH12" i="5"/>
  <c r="EK12" i="5" s="1"/>
  <c r="DU12" i="4"/>
  <c r="C3" i="11" s="1"/>
  <c r="F3" i="11" s="1"/>
  <c r="G3" i="11" s="1"/>
  <c r="H3" i="11" s="1"/>
  <c r="I3" i="11" s="1"/>
  <c r="I27" i="11" s="1"/>
  <c r="DU12" i="5"/>
  <c r="C3" i="12" s="1"/>
  <c r="F3" i="12" s="1"/>
  <c r="G3" i="12" s="1"/>
  <c r="H3" i="12" s="1"/>
  <c r="I3" i="12" s="1"/>
  <c r="EH12" i="6"/>
  <c r="EK12" i="6" s="1"/>
  <c r="EH12" i="3"/>
  <c r="DU12" i="3"/>
  <c r="C3" i="10" s="1"/>
  <c r="FD12" i="4"/>
  <c r="FG12" i="4" s="1"/>
  <c r="ES12" i="5"/>
  <c r="DU12" i="7"/>
  <c r="C3" i="14" s="1"/>
  <c r="F3" i="14" s="1"/>
  <c r="G3" i="14" s="1"/>
  <c r="H3" i="14" s="1"/>
  <c r="I3" i="14" s="1"/>
  <c r="FB10" i="7"/>
  <c r="GK10" i="3"/>
  <c r="GN10" i="3" s="1"/>
  <c r="DU10" i="4"/>
  <c r="C6" i="11" s="1"/>
  <c r="F6" i="11" s="1"/>
  <c r="G6" i="11" s="1"/>
  <c r="H6" i="11" s="1"/>
  <c r="I6" i="11" s="1"/>
  <c r="DZ10" i="7"/>
  <c r="GK10" i="7"/>
  <c r="GN10" i="7" s="1"/>
  <c r="DU10" i="8"/>
  <c r="C6" i="15" s="1"/>
  <c r="F6" i="15" s="1"/>
  <c r="G6" i="15" s="1"/>
  <c r="H6" i="15" s="1"/>
  <c r="I6" i="15" s="1"/>
  <c r="DU10" i="9"/>
  <c r="C6" i="16" s="1"/>
  <c r="F6" i="16" s="1"/>
  <c r="G6" i="16" s="1"/>
  <c r="H6" i="16" s="1"/>
  <c r="I6" i="16" s="1"/>
  <c r="J28" i="16" s="1"/>
  <c r="K28" i="16" s="1"/>
  <c r="DU10" i="5"/>
  <c r="C6" i="12" s="1"/>
  <c r="F6" i="12" s="1"/>
  <c r="G6" i="12" s="1"/>
  <c r="H6" i="12" s="1"/>
  <c r="I6" i="12" s="1"/>
  <c r="J31" i="12" s="1"/>
  <c r="K31" i="12" s="1"/>
  <c r="FB10" i="8"/>
  <c r="FB10" i="9"/>
  <c r="FB10" i="4"/>
  <c r="FO11" i="4"/>
  <c r="FR11" i="4" s="1"/>
  <c r="DZ10" i="5"/>
  <c r="FD10" i="5"/>
  <c r="FB10" i="5" s="1"/>
  <c r="DZ11" i="5"/>
  <c r="DW11" i="4"/>
  <c r="DU10" i="7"/>
  <c r="C6" i="14" s="1"/>
  <c r="F6" i="14" s="1"/>
  <c r="G6" i="14" s="1"/>
  <c r="H6" i="14" s="1"/>
  <c r="I6" i="14" s="1"/>
  <c r="FO10" i="8"/>
  <c r="FR10" i="8" s="1"/>
  <c r="FD11" i="4"/>
  <c r="FG11" i="4" s="1"/>
  <c r="DU10" i="3"/>
  <c r="C6" i="10" s="1"/>
  <c r="F6" i="10" s="1"/>
  <c r="G6" i="10" s="1"/>
  <c r="H6" i="10" s="1"/>
  <c r="FD10" i="6"/>
  <c r="J26" i="16"/>
  <c r="K26" i="16" s="1"/>
  <c r="I7" i="16"/>
  <c r="J15" i="16" s="1"/>
  <c r="K15" i="16" s="1"/>
  <c r="K22" i="16"/>
  <c r="J23" i="16"/>
  <c r="K23" i="15"/>
  <c r="J18" i="15"/>
  <c r="K18" i="15" s="1"/>
  <c r="J22" i="15"/>
  <c r="I9" i="15"/>
  <c r="K22" i="15"/>
  <c r="J23" i="15"/>
  <c r="I13" i="15"/>
  <c r="J20" i="15"/>
  <c r="K20" i="15" s="1"/>
  <c r="J24" i="15"/>
  <c r="K24" i="14"/>
  <c r="J24" i="14"/>
  <c r="J20" i="14"/>
  <c r="K20" i="14" s="1"/>
  <c r="J28" i="14"/>
  <c r="K28" i="14" s="1"/>
  <c r="J23" i="14"/>
  <c r="J16" i="13"/>
  <c r="K16" i="13" s="1"/>
  <c r="K22" i="13"/>
  <c r="J19" i="13"/>
  <c r="K19" i="13" s="1"/>
  <c r="J23" i="13"/>
  <c r="I7" i="13"/>
  <c r="J16" i="12"/>
  <c r="K16" i="12" s="1"/>
  <c r="J15" i="12"/>
  <c r="K15" i="12" s="1"/>
  <c r="J17" i="12"/>
  <c r="K17" i="12" s="1"/>
  <c r="K22" i="12"/>
  <c r="J22" i="12"/>
  <c r="J18" i="12"/>
  <c r="K18" i="12" s="1"/>
  <c r="I32" i="12"/>
  <c r="K32" i="12"/>
  <c r="J21" i="12"/>
  <c r="K21" i="12" s="1"/>
  <c r="J32" i="12"/>
  <c r="J19" i="12"/>
  <c r="K19" i="12" s="1"/>
  <c r="J23" i="12"/>
  <c r="I9" i="12"/>
  <c r="J20" i="12"/>
  <c r="K20" i="12" s="1"/>
  <c r="J24" i="12"/>
  <c r="I32" i="11"/>
  <c r="K32" i="11"/>
  <c r="J32" i="11"/>
  <c r="J31" i="11"/>
  <c r="K31" i="11" s="1"/>
  <c r="J24" i="11"/>
  <c r="J30" i="10"/>
  <c r="K30" i="10" s="1"/>
  <c r="J19" i="10"/>
  <c r="K19" i="10" s="1"/>
  <c r="J32" i="10"/>
  <c r="K32" i="10"/>
  <c r="I12" i="16"/>
  <c r="I13" i="16"/>
  <c r="I12" i="15"/>
  <c r="I21" i="15" s="1"/>
  <c r="I22" i="16"/>
  <c r="I16" i="16"/>
  <c r="I19" i="16"/>
  <c r="I23" i="16"/>
  <c r="I29" i="15"/>
  <c r="I22" i="15"/>
  <c r="I16" i="15"/>
  <c r="I18" i="15"/>
  <c r="I23" i="15"/>
  <c r="I24" i="15"/>
  <c r="I20" i="15"/>
  <c r="AB22" i="9"/>
  <c r="AD22" i="9" s="1"/>
  <c r="DK10" i="9"/>
  <c r="DN10" i="9" s="1"/>
  <c r="EI22" i="9"/>
  <c r="EK22" i="9" s="1"/>
  <c r="GT10" i="9"/>
  <c r="BT22" i="9"/>
  <c r="BV22" i="9" s="1"/>
  <c r="DC15" i="9"/>
  <c r="CC15" i="9"/>
  <c r="CB15" i="9" s="1"/>
  <c r="DM121" i="9"/>
  <c r="EA127" i="9"/>
  <c r="FS127" i="9"/>
  <c r="GB121" i="9"/>
  <c r="GB127" i="9"/>
  <c r="EK10" i="9"/>
  <c r="FX10" i="9"/>
  <c r="CG12" i="9"/>
  <c r="AZ15" i="9"/>
  <c r="CG15" i="9"/>
  <c r="GN15" i="9"/>
  <c r="CE22" i="9"/>
  <c r="CG22" i="9" s="1"/>
  <c r="AZ17" i="9"/>
  <c r="DC17" i="9"/>
  <c r="S18" i="9"/>
  <c r="FR18" i="9"/>
  <c r="DC40" i="9"/>
  <c r="EL126" i="9"/>
  <c r="AM22" i="9"/>
  <c r="AO22" i="9" s="1"/>
  <c r="DN40" i="9"/>
  <c r="DO40" i="9" s="1"/>
  <c r="N10" i="9"/>
  <c r="FG10" i="9"/>
  <c r="EV10" i="9"/>
  <c r="GA22" i="9"/>
  <c r="GC22" i="9" s="1"/>
  <c r="Z15" i="9"/>
  <c r="EV15" i="9"/>
  <c r="BK17" i="9"/>
  <c r="DN17" i="9"/>
  <c r="AD18" i="9"/>
  <c r="BU126" i="9"/>
  <c r="EK40" i="9"/>
  <c r="EL40" i="9" s="1"/>
  <c r="GM127" i="9"/>
  <c r="DI10" i="9"/>
  <c r="AX22" i="9"/>
  <c r="AZ22" i="9" s="1"/>
  <c r="CP22" i="9"/>
  <c r="CR22" i="9" s="1"/>
  <c r="DC12" i="9"/>
  <c r="EH12" i="9"/>
  <c r="EK12" i="9" s="1"/>
  <c r="FP22" i="9"/>
  <c r="FR22" i="9" s="1"/>
  <c r="FZ15" i="9"/>
  <c r="GC15" i="9" s="1"/>
  <c r="S17" i="9"/>
  <c r="FR17" i="9"/>
  <c r="CR18" i="9"/>
  <c r="EK18" i="9"/>
  <c r="AZ19" i="9"/>
  <c r="CR19" i="9"/>
  <c r="EK19" i="9"/>
  <c r="CG40" i="9"/>
  <c r="CH40" i="9" s="1"/>
  <c r="GN40" i="9"/>
  <c r="GO40" i="9" s="1"/>
  <c r="CH126" i="9"/>
  <c r="CF127" i="9"/>
  <c r="FQ121" i="9"/>
  <c r="Q22" i="9"/>
  <c r="S22" i="9" s="1"/>
  <c r="DC10" i="9"/>
  <c r="FE22" i="9"/>
  <c r="FG22" i="9" s="1"/>
  <c r="BK12" i="9"/>
  <c r="AK15" i="9"/>
  <c r="AJ15" i="9" s="1"/>
  <c r="AD17" i="9"/>
  <c r="AZ18" i="9"/>
  <c r="DC18" i="9"/>
  <c r="S19" i="9"/>
  <c r="BK19" i="9"/>
  <c r="DC19" i="9"/>
  <c r="EV19" i="9"/>
  <c r="GN19" i="9"/>
  <c r="GD40" i="9"/>
  <c r="GZ40" i="9"/>
  <c r="GX126" i="9"/>
  <c r="GB126" i="9"/>
  <c r="FH40" i="9"/>
  <c r="EU126" i="9"/>
  <c r="FF126" i="9"/>
  <c r="FF121" i="9"/>
  <c r="DD40" i="9"/>
  <c r="CQ126" i="9"/>
  <c r="BU121" i="9"/>
  <c r="BU127" i="9"/>
  <c r="DB126" i="9"/>
  <c r="AX22" i="8"/>
  <c r="AZ22" i="8" s="1"/>
  <c r="AA12" i="8"/>
  <c r="AD12" i="8" s="1"/>
  <c r="AD10" i="8"/>
  <c r="BI22" i="8"/>
  <c r="BK22" i="8" s="1"/>
  <c r="DC10" i="8"/>
  <c r="DZ10" i="8"/>
  <c r="GW22" i="8"/>
  <c r="GY22" i="8" s="1"/>
  <c r="DN15" i="8"/>
  <c r="EQ15" i="8"/>
  <c r="GT15" i="8"/>
  <c r="S17" i="8"/>
  <c r="AZ18" i="8"/>
  <c r="FR40" i="8"/>
  <c r="FS40" i="8" s="1"/>
  <c r="FQ121" i="8"/>
  <c r="FG40" i="8"/>
  <c r="FH40" i="8" s="1"/>
  <c r="AB22" i="8"/>
  <c r="AD22" i="8" s="1"/>
  <c r="BR10" i="8"/>
  <c r="BQ10" i="8" s="1"/>
  <c r="DA22" i="8"/>
  <c r="DC22" i="8" s="1"/>
  <c r="GA22" i="8"/>
  <c r="GC22" i="8" s="1"/>
  <c r="AL12" i="8"/>
  <c r="AO12" i="8" s="1"/>
  <c r="BS12" i="8"/>
  <c r="BV12" i="8" s="1"/>
  <c r="DN12" i="8"/>
  <c r="S15" i="8"/>
  <c r="FX15" i="8"/>
  <c r="CG18" i="8"/>
  <c r="BV19" i="8"/>
  <c r="DM121" i="8"/>
  <c r="CQ127" i="8"/>
  <c r="FS126" i="8"/>
  <c r="GB127" i="8"/>
  <c r="AK10" i="8"/>
  <c r="AJ10" i="8" s="1"/>
  <c r="DJ10" i="8"/>
  <c r="EI22" i="8"/>
  <c r="EK22" i="8" s="1"/>
  <c r="BT22" i="8"/>
  <c r="BV22" i="8" s="1"/>
  <c r="DL22" i="8"/>
  <c r="DN22" i="8" s="1"/>
  <c r="Z10" i="8"/>
  <c r="Y10" i="8" s="1"/>
  <c r="DX22" i="8"/>
  <c r="DZ22" i="8" s="1"/>
  <c r="N10" i="8"/>
  <c r="DK10" i="8"/>
  <c r="DN10" i="8" s="1"/>
  <c r="DN24" i="8" s="1"/>
  <c r="EK10" i="8"/>
  <c r="FE22" i="8"/>
  <c r="FG22" i="8" s="1"/>
  <c r="N12" i="8"/>
  <c r="AW12" i="8"/>
  <c r="AZ12" i="8" s="1"/>
  <c r="CG12" i="8"/>
  <c r="AO15" i="8"/>
  <c r="DZ15" i="8"/>
  <c r="GN17" i="8"/>
  <c r="S18" i="8"/>
  <c r="DN19" i="8"/>
  <c r="FG19" i="8"/>
  <c r="GY19" i="8"/>
  <c r="BW126" i="8"/>
  <c r="DD127" i="8"/>
  <c r="GM127" i="8"/>
  <c r="CC10" i="8"/>
  <c r="CB10" i="8" s="1"/>
  <c r="GB121" i="8"/>
  <c r="AO10" i="8"/>
  <c r="CE22" i="8"/>
  <c r="CG22" i="8" s="1"/>
  <c r="GT10" i="8"/>
  <c r="CR17" i="8"/>
  <c r="AD18" i="8"/>
  <c r="CF126" i="8"/>
  <c r="DM127" i="8"/>
  <c r="FF121" i="8"/>
  <c r="Q22" i="8"/>
  <c r="S22" i="8" s="1"/>
  <c r="AV10" i="8"/>
  <c r="AU10" i="8" s="1"/>
  <c r="CR10" i="8"/>
  <c r="GN10" i="8"/>
  <c r="GN24" i="8" s="1"/>
  <c r="ET22" i="8"/>
  <c r="EV22" i="8" s="1"/>
  <c r="FP22" i="8"/>
  <c r="FR22" i="8" s="1"/>
  <c r="S12" i="8"/>
  <c r="FR12" i="8"/>
  <c r="CM15" i="8"/>
  <c r="EH15" i="8"/>
  <c r="EK15" i="8" s="1"/>
  <c r="FG15" i="8"/>
  <c r="AZ17" i="8"/>
  <c r="CR19" i="8"/>
  <c r="BU121" i="8"/>
  <c r="BU127" i="8"/>
  <c r="GX127" i="8"/>
  <c r="GD40" i="8"/>
  <c r="GX126" i="8"/>
  <c r="GB126" i="8"/>
  <c r="GM126" i="8"/>
  <c r="EA40" i="8"/>
  <c r="EU126" i="8"/>
  <c r="DY121" i="8"/>
  <c r="DY127" i="8"/>
  <c r="DY126" i="8"/>
  <c r="FF127" i="8"/>
  <c r="EJ126" i="8"/>
  <c r="FQ127" i="8"/>
  <c r="CQ126" i="8"/>
  <c r="DB121" i="8"/>
  <c r="CF127" i="8"/>
  <c r="EV12" i="9"/>
  <c r="BI22" i="9"/>
  <c r="BK22" i="9" s="1"/>
  <c r="GY10" i="9"/>
  <c r="GW22" i="9"/>
  <c r="GY22" i="9" s="1"/>
  <c r="BG12" i="9"/>
  <c r="BF12" i="9" s="1"/>
  <c r="ET22" i="9"/>
  <c r="EV22" i="9" s="1"/>
  <c r="N12" i="9"/>
  <c r="DJ12" i="9"/>
  <c r="DI12" i="9" s="1"/>
  <c r="BR12" i="9"/>
  <c r="BQ12" i="9" s="1"/>
  <c r="Z12" i="9"/>
  <c r="CC12" i="9"/>
  <c r="CB12" i="9" s="1"/>
  <c r="AK12" i="9"/>
  <c r="AV12" i="9"/>
  <c r="CN12" i="9"/>
  <c r="CD10" i="9"/>
  <c r="CG10" i="9" s="1"/>
  <c r="AW10" i="9"/>
  <c r="AZ10" i="9" s="1"/>
  <c r="S10" i="9"/>
  <c r="DA22" i="9"/>
  <c r="DC22" i="9" s="1"/>
  <c r="DN12" i="9"/>
  <c r="DL22" i="9"/>
  <c r="DN22" i="9" s="1"/>
  <c r="DN24" i="9" s="1"/>
  <c r="DN59" i="9" s="1"/>
  <c r="DN60" i="9" s="1"/>
  <c r="EF15" i="9"/>
  <c r="EK15" i="9"/>
  <c r="BG10" i="9"/>
  <c r="BF10" i="9" s="1"/>
  <c r="CY10" i="9"/>
  <c r="CX10" i="9" s="1"/>
  <c r="GK10" i="9"/>
  <c r="GN10" i="9" s="1"/>
  <c r="FZ17" i="9"/>
  <c r="GC17" i="9" s="1"/>
  <c r="GV17" i="9"/>
  <c r="GY17" i="9" s="1"/>
  <c r="FZ18" i="9"/>
  <c r="GC18" i="9" s="1"/>
  <c r="GV18" i="9"/>
  <c r="GY18" i="9" s="1"/>
  <c r="AV10" i="9"/>
  <c r="AU10" i="9" s="1"/>
  <c r="CN10" i="9"/>
  <c r="CM10" i="9" s="1"/>
  <c r="S12" i="9"/>
  <c r="AW12" i="9"/>
  <c r="AZ12" i="9" s="1"/>
  <c r="CO12" i="9"/>
  <c r="CR12" i="9" s="1"/>
  <c r="DU12" i="9"/>
  <c r="C3" i="16" s="1"/>
  <c r="F3" i="16" s="1"/>
  <c r="G3" i="16" s="1"/>
  <c r="H3" i="16" s="1"/>
  <c r="I3" i="16" s="1"/>
  <c r="I26" i="16" s="1"/>
  <c r="FR12" i="9"/>
  <c r="BR15" i="9"/>
  <c r="BQ15" i="9" s="1"/>
  <c r="DJ15" i="9"/>
  <c r="DI15" i="9" s="1"/>
  <c r="FO15" i="9"/>
  <c r="FD12" i="9"/>
  <c r="FG12" i="9" s="1"/>
  <c r="FG24" i="9" s="1"/>
  <c r="N15" i="9"/>
  <c r="AA15" i="9"/>
  <c r="AK10" i="9"/>
  <c r="AJ10" i="9" s="1"/>
  <c r="CC10" i="9"/>
  <c r="CB10" i="9" s="1"/>
  <c r="FO10" i="9"/>
  <c r="AL12" i="9"/>
  <c r="AO12" i="9" s="1"/>
  <c r="BG15" i="9"/>
  <c r="BF15" i="9" s="1"/>
  <c r="CY15" i="9"/>
  <c r="CX15" i="9" s="1"/>
  <c r="AL17" i="9"/>
  <c r="CD17" i="9"/>
  <c r="CG17" i="9" s="1"/>
  <c r="ES17" i="9"/>
  <c r="EV17" i="9" s="1"/>
  <c r="GK17" i="9"/>
  <c r="GN17" i="9" s="1"/>
  <c r="AL18" i="9"/>
  <c r="CD18" i="9"/>
  <c r="CG18" i="9" s="1"/>
  <c r="ES18" i="9"/>
  <c r="EV18" i="9" s="1"/>
  <c r="GK18" i="9"/>
  <c r="GN18" i="9" s="1"/>
  <c r="BH15" i="9"/>
  <c r="BK15" i="9" s="1"/>
  <c r="CR24" i="9"/>
  <c r="CR59" i="9" s="1"/>
  <c r="CR60" i="9" s="1"/>
  <c r="Z10" i="9"/>
  <c r="Y10" i="9" s="1"/>
  <c r="BR10" i="9"/>
  <c r="BQ10" i="9" s="1"/>
  <c r="AA12" i="9"/>
  <c r="AD12" i="9" s="1"/>
  <c r="DZ12" i="9"/>
  <c r="AV15" i="9"/>
  <c r="AU15" i="9" s="1"/>
  <c r="GI10" i="8"/>
  <c r="CG24" i="8"/>
  <c r="CG59" i="8" s="1"/>
  <c r="CG60" i="8" s="1"/>
  <c r="DC24" i="8"/>
  <c r="DC59" i="8" s="1"/>
  <c r="DC60" i="8" s="1"/>
  <c r="BG10" i="8"/>
  <c r="CY10" i="8"/>
  <c r="CX10" i="8" s="1"/>
  <c r="AK15" i="8"/>
  <c r="AJ15" i="8" s="1"/>
  <c r="CC15" i="8"/>
  <c r="CB15" i="8" s="1"/>
  <c r="FZ17" i="8"/>
  <c r="GC17" i="8" s="1"/>
  <c r="GV17" i="8"/>
  <c r="GY17" i="8" s="1"/>
  <c r="FZ18" i="8"/>
  <c r="GC18" i="8" s="1"/>
  <c r="GV18" i="8"/>
  <c r="GY18" i="8" s="1"/>
  <c r="BG12" i="8"/>
  <c r="BF12" i="8" s="1"/>
  <c r="BH10" i="8"/>
  <c r="BK10" i="8" s="1"/>
  <c r="AV12" i="8"/>
  <c r="AU12" i="8" s="1"/>
  <c r="CN12" i="8"/>
  <c r="CM12" i="8" s="1"/>
  <c r="EH12" i="8"/>
  <c r="EK12" i="8" s="1"/>
  <c r="FO15" i="8"/>
  <c r="DU12" i="8"/>
  <c r="C3" i="15" s="1"/>
  <c r="F3" i="15" s="1"/>
  <c r="G3" i="15" s="1"/>
  <c r="H3" i="15" s="1"/>
  <c r="I3" i="15" s="1"/>
  <c r="Z15" i="8"/>
  <c r="BR15" i="8"/>
  <c r="BQ15" i="8" s="1"/>
  <c r="DJ15" i="8"/>
  <c r="DI15" i="8" s="1"/>
  <c r="S10" i="8"/>
  <c r="AW10" i="8"/>
  <c r="AZ10" i="8" s="1"/>
  <c r="AK12" i="8"/>
  <c r="AJ12" i="8" s="1"/>
  <c r="CC12" i="8"/>
  <c r="CB12" i="8" s="1"/>
  <c r="FD12" i="8"/>
  <c r="FG12" i="8" s="1"/>
  <c r="N15" i="8"/>
  <c r="AA15" i="8"/>
  <c r="AD15" i="8" s="1"/>
  <c r="AD24" i="8" s="1"/>
  <c r="BG15" i="8"/>
  <c r="CY15" i="8"/>
  <c r="CX15" i="8" s="1"/>
  <c r="AL17" i="8"/>
  <c r="ES17" i="8"/>
  <c r="EV17" i="8" s="1"/>
  <c r="AL18" i="8"/>
  <c r="ES18" i="8"/>
  <c r="EV18" i="8" s="1"/>
  <c r="Z12" i="8"/>
  <c r="Y12" i="8" s="1"/>
  <c r="BR12" i="8"/>
  <c r="BQ12" i="8" s="1"/>
  <c r="DJ12" i="8"/>
  <c r="DI12" i="8" s="1"/>
  <c r="BH15" i="8"/>
  <c r="BK15" i="8" s="1"/>
  <c r="CY12" i="8"/>
  <c r="CX12" i="8" s="1"/>
  <c r="DZ12" i="8"/>
  <c r="AV15" i="8"/>
  <c r="AU15" i="8" s="1"/>
  <c r="I12" i="14"/>
  <c r="I4" i="14"/>
  <c r="I9" i="14"/>
  <c r="J25" i="14" s="1"/>
  <c r="K25" i="14" s="1"/>
  <c r="I23" i="14"/>
  <c r="I31" i="14"/>
  <c r="I27" i="14"/>
  <c r="I28" i="14"/>
  <c r="I24" i="14"/>
  <c r="I20" i="14"/>
  <c r="GI10" i="7"/>
  <c r="GD40" i="7"/>
  <c r="GX126" i="7"/>
  <c r="GB121" i="7"/>
  <c r="GB127" i="7"/>
  <c r="GM126" i="7"/>
  <c r="EA40" i="7"/>
  <c r="EU126" i="7"/>
  <c r="DY126" i="7"/>
  <c r="FF127" i="7"/>
  <c r="EJ126" i="7"/>
  <c r="FQ127" i="7"/>
  <c r="BW40" i="7"/>
  <c r="CQ126" i="7"/>
  <c r="BU121" i="7"/>
  <c r="BU127" i="7"/>
  <c r="CF126" i="7"/>
  <c r="DM127" i="7"/>
  <c r="CG24" i="7"/>
  <c r="CG59" i="7" s="1"/>
  <c r="CG60" i="7" s="1"/>
  <c r="AB22" i="7"/>
  <c r="AD22" i="7" s="1"/>
  <c r="DA22" i="7"/>
  <c r="DC22" i="7" s="1"/>
  <c r="DC24" i="7" s="1"/>
  <c r="DN12" i="7"/>
  <c r="DL22" i="7"/>
  <c r="DN22" i="7" s="1"/>
  <c r="EI22" i="7"/>
  <c r="EK22" i="7" s="1"/>
  <c r="GW22" i="7"/>
  <c r="GY22" i="7" s="1"/>
  <c r="GY10" i="7"/>
  <c r="DI10" i="7"/>
  <c r="FG10" i="7"/>
  <c r="N12" i="7"/>
  <c r="DJ12" i="7"/>
  <c r="DI12" i="7" s="1"/>
  <c r="BR12" i="7"/>
  <c r="BQ12" i="7" s="1"/>
  <c r="Z12" i="7"/>
  <c r="CC12" i="7"/>
  <c r="CB12" i="7" s="1"/>
  <c r="AK12" i="7"/>
  <c r="CN12" i="7"/>
  <c r="AV12" i="7"/>
  <c r="CY12" i="7"/>
  <c r="CX12" i="7" s="1"/>
  <c r="DZ24" i="7"/>
  <c r="FX15" i="7"/>
  <c r="GC15" i="7"/>
  <c r="GC24" i="7" s="1"/>
  <c r="GN24" i="7"/>
  <c r="GN59" i="7" s="1"/>
  <c r="GN60" i="7" s="1"/>
  <c r="EK15" i="7"/>
  <c r="BG10" i="7"/>
  <c r="BH10" i="7"/>
  <c r="BK10" i="7" s="1"/>
  <c r="FO15" i="7"/>
  <c r="AV10" i="7"/>
  <c r="CN10" i="7"/>
  <c r="CM10" i="7" s="1"/>
  <c r="S12" i="7"/>
  <c r="AW12" i="7"/>
  <c r="AZ12" i="7" s="1"/>
  <c r="CO12" i="7"/>
  <c r="CR12" i="7" s="1"/>
  <c r="CY10" i="7"/>
  <c r="CX10" i="7" s="1"/>
  <c r="S10" i="7"/>
  <c r="AW10" i="7"/>
  <c r="AZ10" i="7" s="1"/>
  <c r="N15" i="7"/>
  <c r="AA15" i="7"/>
  <c r="AK10" i="7"/>
  <c r="AJ10" i="7" s="1"/>
  <c r="CC10" i="7"/>
  <c r="CB10" i="7" s="1"/>
  <c r="FO10" i="7"/>
  <c r="AL12" i="7"/>
  <c r="AO12" i="7" s="1"/>
  <c r="BG15" i="7"/>
  <c r="BF15" i="7" s="1"/>
  <c r="CY15" i="7"/>
  <c r="CX15" i="7" s="1"/>
  <c r="AL17" i="7"/>
  <c r="ES17" i="7"/>
  <c r="EV17" i="7" s="1"/>
  <c r="EV24" i="7" s="1"/>
  <c r="AL18" i="7"/>
  <c r="ES18" i="7"/>
  <c r="EV18" i="7" s="1"/>
  <c r="BH15" i="7"/>
  <c r="BK15" i="7" s="1"/>
  <c r="CR24" i="7"/>
  <c r="CR59" i="7" s="1"/>
  <c r="CR60" i="7" s="1"/>
  <c r="Z10" i="7"/>
  <c r="Y10" i="7" s="1"/>
  <c r="BR10" i="7"/>
  <c r="BQ10" i="7" s="1"/>
  <c r="AA12" i="7"/>
  <c r="AD12" i="7" s="1"/>
  <c r="AV15" i="7"/>
  <c r="AU15" i="7" s="1"/>
  <c r="I12" i="13"/>
  <c r="J17" i="13" s="1"/>
  <c r="K17" i="13" s="1"/>
  <c r="I24" i="13"/>
  <c r="I20" i="13"/>
  <c r="I22" i="13"/>
  <c r="I16" i="13"/>
  <c r="I18" i="13"/>
  <c r="I23" i="13"/>
  <c r="CE22" i="6"/>
  <c r="CG22" i="6" s="1"/>
  <c r="DJ10" i="6"/>
  <c r="DI10" i="6" s="1"/>
  <c r="EI22" i="6"/>
  <c r="EK22" i="6" s="1"/>
  <c r="GY10" i="6"/>
  <c r="N12" i="6"/>
  <c r="CO12" i="6"/>
  <c r="CR12" i="6" s="1"/>
  <c r="ES12" i="6"/>
  <c r="EV12" i="6" s="1"/>
  <c r="FB15" i="6"/>
  <c r="DN18" i="6"/>
  <c r="FG18" i="6"/>
  <c r="AZ19" i="6"/>
  <c r="FG19" i="6"/>
  <c r="CQ127" i="6"/>
  <c r="EJ126" i="6"/>
  <c r="FQ127" i="6"/>
  <c r="GB121" i="6"/>
  <c r="AM22" i="6"/>
  <c r="AO22" i="6" s="1"/>
  <c r="FP22" i="6"/>
  <c r="FR22" i="6" s="1"/>
  <c r="GW22" i="6"/>
  <c r="GY22" i="6" s="1"/>
  <c r="DI12" i="6"/>
  <c r="GN18" i="6"/>
  <c r="DC40" i="6"/>
  <c r="DD40" i="6" s="1"/>
  <c r="AV10" i="6"/>
  <c r="CN10" i="6"/>
  <c r="CM10" i="6" s="1"/>
  <c r="DL22" i="6"/>
  <c r="DN22" i="6" s="1"/>
  <c r="AO12" i="6"/>
  <c r="BK12" i="6"/>
  <c r="GC12" i="6"/>
  <c r="AV15" i="6"/>
  <c r="AU15" i="6" s="1"/>
  <c r="DJ15" i="6"/>
  <c r="DI15" i="6" s="1"/>
  <c r="GI15" i="6"/>
  <c r="DN40" i="6"/>
  <c r="DO40" i="6" s="1"/>
  <c r="FH121" i="6"/>
  <c r="EL127" i="6"/>
  <c r="GM127" i="6"/>
  <c r="AX22" i="6"/>
  <c r="AZ22" i="6" s="1"/>
  <c r="GC10" i="6"/>
  <c r="S12" i="6"/>
  <c r="BS12" i="6"/>
  <c r="BV12" i="6" s="1"/>
  <c r="DZ12" i="6"/>
  <c r="S15" i="6"/>
  <c r="AZ15" i="6"/>
  <c r="CC15" i="6"/>
  <c r="CB15" i="6" s="1"/>
  <c r="EH15" i="6"/>
  <c r="EK15" i="6" s="1"/>
  <c r="EK24" i="6" s="1"/>
  <c r="EK59" i="6" s="1"/>
  <c r="EK60" i="6" s="1"/>
  <c r="DZ18" i="6"/>
  <c r="EK19" i="6"/>
  <c r="FR40" i="6"/>
  <c r="FS40" i="6" s="1"/>
  <c r="Q22" i="6"/>
  <c r="S22" i="6" s="1"/>
  <c r="BI22" i="6"/>
  <c r="BK22" i="6" s="1"/>
  <c r="ET22" i="6"/>
  <c r="EV22" i="6" s="1"/>
  <c r="GA22" i="6"/>
  <c r="GC22" i="6" s="1"/>
  <c r="AD12" i="6"/>
  <c r="GN12" i="6"/>
  <c r="Z15" i="6"/>
  <c r="GT15" i="6"/>
  <c r="BV19" i="6"/>
  <c r="BU121" i="6"/>
  <c r="FQ121" i="6"/>
  <c r="EU127" i="6"/>
  <c r="GM126" i="6"/>
  <c r="BQ10" i="6"/>
  <c r="DX22" i="6"/>
  <c r="DZ22" i="6" s="1"/>
  <c r="FB10" i="6"/>
  <c r="GC19" i="6"/>
  <c r="AD10" i="6"/>
  <c r="BV10" i="6"/>
  <c r="DC10" i="6"/>
  <c r="EF10" i="6"/>
  <c r="FG10" i="6"/>
  <c r="FG24" i="6" s="1"/>
  <c r="BQ15" i="6"/>
  <c r="CM15" i="6"/>
  <c r="FX15" i="6"/>
  <c r="DN19" i="6"/>
  <c r="DY126" i="6"/>
  <c r="FF127" i="6"/>
  <c r="GD40" i="6"/>
  <c r="GX126" i="6"/>
  <c r="GB126" i="6"/>
  <c r="FH40" i="6"/>
  <c r="EU126" i="6"/>
  <c r="FF126" i="6"/>
  <c r="CS40" i="6"/>
  <c r="BW40" i="6"/>
  <c r="DO126" i="6"/>
  <c r="BU126" i="6"/>
  <c r="DB127" i="6"/>
  <c r="CF126" i="6"/>
  <c r="DM127" i="6"/>
  <c r="CR24" i="6"/>
  <c r="CR59" i="6" s="1"/>
  <c r="CR60" i="6" s="1"/>
  <c r="FM10" i="6"/>
  <c r="FR10" i="6"/>
  <c r="DC24" i="6"/>
  <c r="DC59" i="6" s="1"/>
  <c r="DC60" i="6" s="1"/>
  <c r="CB10" i="6"/>
  <c r="DN24" i="6"/>
  <c r="DN59" i="6" s="1"/>
  <c r="DN60" i="6" s="1"/>
  <c r="FR15" i="6"/>
  <c r="FM15" i="6"/>
  <c r="CG24" i="6"/>
  <c r="CG59" i="6" s="1"/>
  <c r="CG60" i="6" s="1"/>
  <c r="AO10" i="6"/>
  <c r="DZ10" i="6"/>
  <c r="BG12" i="6"/>
  <c r="BF12" i="6" s="1"/>
  <c r="CY12" i="6"/>
  <c r="CX12" i="6" s="1"/>
  <c r="BG10" i="6"/>
  <c r="CY10" i="6"/>
  <c r="CX10" i="6" s="1"/>
  <c r="GK10" i="6"/>
  <c r="FZ17" i="6"/>
  <c r="GC17" i="6" s="1"/>
  <c r="GV17" i="6"/>
  <c r="GY17" i="6" s="1"/>
  <c r="FZ18" i="6"/>
  <c r="GC18" i="6" s="1"/>
  <c r="GV18" i="6"/>
  <c r="GY18" i="6" s="1"/>
  <c r="BH10" i="6"/>
  <c r="BK10" i="6" s="1"/>
  <c r="AV12" i="6"/>
  <c r="AU12" i="6" s="1"/>
  <c r="CN12" i="6"/>
  <c r="CM12" i="6" s="1"/>
  <c r="EV10" i="6"/>
  <c r="S10" i="6"/>
  <c r="AW10" i="6"/>
  <c r="DU10" i="6"/>
  <c r="C6" i="13" s="1"/>
  <c r="F6" i="13" s="1"/>
  <c r="G6" i="13" s="1"/>
  <c r="H6" i="13" s="1"/>
  <c r="I6" i="13" s="1"/>
  <c r="AK12" i="6"/>
  <c r="AJ12" i="6" s="1"/>
  <c r="CC12" i="6"/>
  <c r="CB12" i="6" s="1"/>
  <c r="N15" i="6"/>
  <c r="AA15" i="6"/>
  <c r="AD15" i="6" s="1"/>
  <c r="AD24" i="6" s="1"/>
  <c r="AK10" i="6"/>
  <c r="AJ10" i="6" s="1"/>
  <c r="BG15" i="6"/>
  <c r="AL17" i="6"/>
  <c r="ES17" i="6"/>
  <c r="EV17" i="6" s="1"/>
  <c r="AL18" i="6"/>
  <c r="ES18" i="6"/>
  <c r="EV18" i="6" s="1"/>
  <c r="Z12" i="6"/>
  <c r="Y12" i="6" s="1"/>
  <c r="BR12" i="6"/>
  <c r="BQ12" i="6" s="1"/>
  <c r="BH15" i="6"/>
  <c r="BK15" i="6" s="1"/>
  <c r="GZ33" i="5"/>
  <c r="GY61" i="5"/>
  <c r="GY57" i="5" s="1"/>
  <c r="GY63" i="5" s="1"/>
  <c r="GZ15" i="5"/>
  <c r="GZ13" i="5"/>
  <c r="GZ16" i="5"/>
  <c r="GZ19" i="5"/>
  <c r="GZ26" i="5"/>
  <c r="GZ50" i="5"/>
  <c r="GX126" i="5"/>
  <c r="GX127" i="5"/>
  <c r="GO50" i="5"/>
  <c r="GM126" i="5"/>
  <c r="GM127" i="5"/>
  <c r="GD50" i="5"/>
  <c r="GB126" i="5"/>
  <c r="GB127" i="5"/>
  <c r="FS40" i="5"/>
  <c r="FQ127" i="5"/>
  <c r="FH50" i="5"/>
  <c r="FF126" i="5"/>
  <c r="EW40" i="5"/>
  <c r="EU127" i="5"/>
  <c r="EL40" i="5"/>
  <c r="EA50" i="5"/>
  <c r="DY126" i="5"/>
  <c r="DY127" i="5"/>
  <c r="DO40" i="5"/>
  <c r="DB121" i="5"/>
  <c r="DD50" i="5"/>
  <c r="DB126" i="5"/>
  <c r="CR61" i="5"/>
  <c r="CR57" i="5" s="1"/>
  <c r="CS40" i="5"/>
  <c r="CS19" i="5"/>
  <c r="CR33" i="5"/>
  <c r="CS13" i="5"/>
  <c r="CS15" i="5"/>
  <c r="CQ127" i="5"/>
  <c r="CS26" i="5"/>
  <c r="BS11" i="5"/>
  <c r="BV11" i="5" s="1"/>
  <c r="BV10" i="5"/>
  <c r="CS10" i="5"/>
  <c r="N12" i="5"/>
  <c r="DJ12" i="5"/>
  <c r="DI12" i="5" s="1"/>
  <c r="BR12" i="5"/>
  <c r="BQ12" i="5" s="1"/>
  <c r="Z12" i="5"/>
  <c r="Y12" i="5" s="1"/>
  <c r="CC12" i="5"/>
  <c r="CB12" i="5" s="1"/>
  <c r="AK12" i="5"/>
  <c r="AJ12" i="5" s="1"/>
  <c r="CN12" i="5"/>
  <c r="CM12" i="5" s="1"/>
  <c r="AV12" i="5"/>
  <c r="AU12" i="5" s="1"/>
  <c r="BQ11" i="5"/>
  <c r="EV11" i="5"/>
  <c r="CB10" i="5"/>
  <c r="GI10" i="5"/>
  <c r="AD12" i="5"/>
  <c r="BG12" i="5"/>
  <c r="BF12" i="5" s="1"/>
  <c r="CG10" i="5"/>
  <c r="AD10" i="5"/>
  <c r="AA11" i="5"/>
  <c r="DN10" i="5"/>
  <c r="DK11" i="5"/>
  <c r="DN11" i="5" s="1"/>
  <c r="EI22" i="5"/>
  <c r="EK22" i="5" s="1"/>
  <c r="FP22" i="5"/>
  <c r="FR22" i="5" s="1"/>
  <c r="EV12" i="5"/>
  <c r="AB22" i="5"/>
  <c r="AD22" i="5" s="1"/>
  <c r="BI22" i="5"/>
  <c r="BK22" i="5" s="1"/>
  <c r="BV12" i="5"/>
  <c r="CY12" i="5"/>
  <c r="CX12" i="5" s="1"/>
  <c r="BG10" i="5"/>
  <c r="BF10" i="5" s="1"/>
  <c r="CY10" i="5"/>
  <c r="CX10" i="5" s="1"/>
  <c r="FG10" i="5"/>
  <c r="GK10" i="5"/>
  <c r="GY10" i="5"/>
  <c r="AK15" i="5"/>
  <c r="AJ15" i="5" s="1"/>
  <c r="CC15" i="5"/>
  <c r="CB15" i="5" s="1"/>
  <c r="FZ17" i="5"/>
  <c r="GC17" i="5" s="1"/>
  <c r="GV17" i="5"/>
  <c r="GY17" i="5" s="1"/>
  <c r="GZ17" i="5" s="1"/>
  <c r="FZ18" i="5"/>
  <c r="GC18" i="5" s="1"/>
  <c r="GV18" i="5"/>
  <c r="GY18" i="5" s="1"/>
  <c r="GZ18" i="5" s="1"/>
  <c r="BH10" i="5"/>
  <c r="FO15" i="5"/>
  <c r="EV10" i="5"/>
  <c r="EH11" i="5"/>
  <c r="FD11" i="5"/>
  <c r="FG11" i="5" s="1"/>
  <c r="FZ11" i="5"/>
  <c r="GC11" i="5" s="1"/>
  <c r="GV11" i="5"/>
  <c r="GY11" i="5" s="1"/>
  <c r="GZ11" i="5" s="1"/>
  <c r="S10" i="5"/>
  <c r="AW10" i="5"/>
  <c r="DC10" i="5"/>
  <c r="P11" i="5"/>
  <c r="CC11" i="5"/>
  <c r="CB11" i="5" s="1"/>
  <c r="N15" i="5"/>
  <c r="AA15" i="5"/>
  <c r="CP22" i="5"/>
  <c r="CR22" i="5" s="1"/>
  <c r="CR24" i="5" s="1"/>
  <c r="FO10" i="5"/>
  <c r="BG15" i="5"/>
  <c r="AL17" i="5"/>
  <c r="ES17" i="5"/>
  <c r="EV17" i="5" s="1"/>
  <c r="AL18" i="5"/>
  <c r="ES18" i="5"/>
  <c r="EV18" i="5" s="1"/>
  <c r="AK11" i="5"/>
  <c r="AJ11" i="5" s="1"/>
  <c r="BH15" i="5"/>
  <c r="BK15" i="5" s="1"/>
  <c r="I13" i="11"/>
  <c r="I10" i="11"/>
  <c r="I4" i="11"/>
  <c r="DC24" i="4"/>
  <c r="DC59" i="4" s="1"/>
  <c r="DC60" i="4" s="1"/>
  <c r="BF11" i="4"/>
  <c r="GZ40" i="4"/>
  <c r="GX126" i="4"/>
  <c r="GX127" i="4"/>
  <c r="GO40" i="4"/>
  <c r="GM126" i="4"/>
  <c r="GM127" i="4"/>
  <c r="GD40" i="4"/>
  <c r="GB126" i="4"/>
  <c r="FS40" i="4"/>
  <c r="FQ127" i="4"/>
  <c r="FH40" i="4"/>
  <c r="FH127" i="4"/>
  <c r="EU126" i="4"/>
  <c r="EU127" i="4"/>
  <c r="EL40" i="4"/>
  <c r="EJ126" i="4"/>
  <c r="EJ127" i="4"/>
  <c r="EA40" i="4"/>
  <c r="DY126" i="4"/>
  <c r="DY127" i="4"/>
  <c r="DM127" i="4"/>
  <c r="DB126" i="4"/>
  <c r="DB127" i="4"/>
  <c r="CS40" i="4"/>
  <c r="CQ126" i="4"/>
  <c r="CH40" i="4"/>
  <c r="CF126" i="4"/>
  <c r="CF127" i="4"/>
  <c r="FR15" i="4"/>
  <c r="FM15" i="4"/>
  <c r="FG24" i="4"/>
  <c r="FG59" i="4" s="1"/>
  <c r="FG60" i="4" s="1"/>
  <c r="DN24" i="4"/>
  <c r="DN59" i="4" s="1"/>
  <c r="DN60" i="4" s="1"/>
  <c r="FM10" i="4"/>
  <c r="BV24" i="4"/>
  <c r="BV59" i="4" s="1"/>
  <c r="BV60" i="4" s="1"/>
  <c r="CG24" i="4"/>
  <c r="CG59" i="4" s="1"/>
  <c r="CG60" i="4" s="1"/>
  <c r="FR24" i="4"/>
  <c r="FR59" i="4" s="1"/>
  <c r="FR60" i="4" s="1"/>
  <c r="BK24" i="4"/>
  <c r="GK10" i="4"/>
  <c r="CM12" i="4"/>
  <c r="AO17" i="4"/>
  <c r="DZ17" i="4"/>
  <c r="AO18" i="4"/>
  <c r="DZ18" i="4"/>
  <c r="AZ15" i="4"/>
  <c r="CR15" i="4"/>
  <c r="EK15" i="4"/>
  <c r="EK24" i="4" s="1"/>
  <c r="EK59" i="4" s="1"/>
  <c r="EK60" i="4" s="1"/>
  <c r="GC15" i="4"/>
  <c r="FZ17" i="4"/>
  <c r="GC17" i="4" s="1"/>
  <c r="GV17" i="4"/>
  <c r="GY17" i="4" s="1"/>
  <c r="FZ18" i="4"/>
  <c r="GC18" i="4" s="1"/>
  <c r="GV18" i="4"/>
  <c r="GY18" i="4" s="1"/>
  <c r="AO10" i="4"/>
  <c r="ES17" i="4"/>
  <c r="EV17" i="4" s="1"/>
  <c r="ES18" i="4"/>
  <c r="EV18" i="4" s="1"/>
  <c r="GY12" i="3"/>
  <c r="GY24" i="3" s="1"/>
  <c r="GN24" i="3"/>
  <c r="GN59" i="3" s="1"/>
  <c r="GN60" i="3" s="1"/>
  <c r="EK12" i="3"/>
  <c r="EK24" i="3" s="1"/>
  <c r="DZ17" i="3"/>
  <c r="DZ24" i="3" s="1"/>
  <c r="DC17" i="3"/>
  <c r="CR10" i="3"/>
  <c r="CR18" i="3"/>
  <c r="CR12" i="3"/>
  <c r="CR17" i="3"/>
  <c r="AD24" i="4"/>
  <c r="S18" i="4"/>
  <c r="S19" i="4"/>
  <c r="Q22" i="4"/>
  <c r="S22" i="4" s="1"/>
  <c r="AE40" i="4"/>
  <c r="T40" i="4"/>
  <c r="S24" i="4"/>
  <c r="AP50" i="4"/>
  <c r="T127" i="4"/>
  <c r="T121" i="4"/>
  <c r="AP126" i="4"/>
  <c r="I30" i="12"/>
  <c r="I29" i="12"/>
  <c r="I19" i="12"/>
  <c r="I23" i="12"/>
  <c r="I22" i="12"/>
  <c r="I16" i="12"/>
  <c r="I18" i="12"/>
  <c r="I15" i="12"/>
  <c r="I17" i="12"/>
  <c r="I21" i="12"/>
  <c r="I31" i="12"/>
  <c r="I20" i="12"/>
  <c r="I24" i="12"/>
  <c r="I23" i="11"/>
  <c r="I22" i="11"/>
  <c r="I17" i="11"/>
  <c r="I18" i="11"/>
  <c r="I21" i="11"/>
  <c r="I31" i="11"/>
  <c r="I24" i="11"/>
  <c r="I13" i="10"/>
  <c r="I7" i="10"/>
  <c r="I6" i="10"/>
  <c r="F3" i="10"/>
  <c r="G3" i="10" s="1"/>
  <c r="H3" i="10" s="1"/>
  <c r="I3" i="10" s="1"/>
  <c r="F4" i="10"/>
  <c r="G4" i="10" s="1"/>
  <c r="H4" i="10" s="1"/>
  <c r="I4" i="10" s="1"/>
  <c r="AL12" i="3"/>
  <c r="I19" i="10"/>
  <c r="I23" i="10"/>
  <c r="I24" i="10"/>
  <c r="I20" i="10"/>
  <c r="I30" i="10"/>
  <c r="GI10" i="3"/>
  <c r="GX121" i="3"/>
  <c r="GO40" i="3"/>
  <c r="GM121" i="3"/>
  <c r="GM126" i="3"/>
  <c r="GC18" i="3"/>
  <c r="FM15" i="3"/>
  <c r="FM10" i="3"/>
  <c r="FS40" i="3"/>
  <c r="ES17" i="3"/>
  <c r="EV17" i="3" s="1"/>
  <c r="EV24" i="3" s="1"/>
  <c r="BK40" i="3"/>
  <c r="CG40" i="3"/>
  <c r="CH40" i="3" s="1"/>
  <c r="CD17" i="3"/>
  <c r="CG17" i="3" s="1"/>
  <c r="CN12" i="3"/>
  <c r="DO127" i="3"/>
  <c r="ES18" i="3"/>
  <c r="EV18" i="3" s="1"/>
  <c r="FD10" i="3"/>
  <c r="FG10" i="3" s="1"/>
  <c r="FR12" i="3"/>
  <c r="FQ121" i="3"/>
  <c r="CC10" i="3"/>
  <c r="CB10" i="3" s="1"/>
  <c r="CD18" i="3"/>
  <c r="CG18" i="3" s="1"/>
  <c r="CN15" i="3"/>
  <c r="CM15" i="3" s="1"/>
  <c r="DC40" i="3"/>
  <c r="ES12" i="3"/>
  <c r="EV12" i="3" s="1"/>
  <c r="FR18" i="3"/>
  <c r="CY10" i="3"/>
  <c r="CX10" i="3" s="1"/>
  <c r="CZ15" i="3"/>
  <c r="DC15" i="3" s="1"/>
  <c r="GC17" i="3"/>
  <c r="FQ126" i="3"/>
  <c r="BF10" i="3"/>
  <c r="BH15" i="3"/>
  <c r="BK15" i="3" s="1"/>
  <c r="CS126" i="3"/>
  <c r="DJ12" i="3"/>
  <c r="DI12" i="3" s="1"/>
  <c r="EL127" i="3"/>
  <c r="CB15" i="3"/>
  <c r="BF15" i="3"/>
  <c r="DJ15" i="3"/>
  <c r="DI15" i="3" s="1"/>
  <c r="GC12" i="3"/>
  <c r="BK18" i="3"/>
  <c r="BS12" i="3"/>
  <c r="CY12" i="3"/>
  <c r="CX12" i="3" s="1"/>
  <c r="FG40" i="3"/>
  <c r="FH40" i="3" s="1"/>
  <c r="FR17" i="3"/>
  <c r="GD50" i="3"/>
  <c r="GB126" i="3"/>
  <c r="GB127" i="3"/>
  <c r="FF121" i="3"/>
  <c r="FF126" i="3"/>
  <c r="EQ15" i="3"/>
  <c r="EW121" i="3"/>
  <c r="EW50" i="3"/>
  <c r="EU126" i="3"/>
  <c r="EF15" i="3"/>
  <c r="EL40" i="3"/>
  <c r="EJ121" i="3"/>
  <c r="EF10" i="3"/>
  <c r="EJ126" i="3"/>
  <c r="DY126" i="3"/>
  <c r="EA40" i="3"/>
  <c r="DY127" i="3"/>
  <c r="DN12" i="3"/>
  <c r="DO40" i="3"/>
  <c r="DN24" i="3"/>
  <c r="DM121" i="3"/>
  <c r="DM126" i="3"/>
  <c r="DD40" i="3"/>
  <c r="DB121" i="3"/>
  <c r="DB126" i="3"/>
  <c r="CM10" i="3"/>
  <c r="CR24" i="3"/>
  <c r="CS40" i="3"/>
  <c r="CQ121" i="3"/>
  <c r="CM12" i="3"/>
  <c r="CQ127" i="3"/>
  <c r="CG10" i="3"/>
  <c r="CH121" i="3"/>
  <c r="CB12" i="3"/>
  <c r="CF126" i="3"/>
  <c r="BL40" i="3"/>
  <c r="AW12" i="3"/>
  <c r="BJ121" i="3"/>
  <c r="BL127" i="3"/>
  <c r="AA12" i="3"/>
  <c r="BK12" i="3" s="1"/>
  <c r="BJ126" i="3"/>
  <c r="I25" i="11" l="1"/>
  <c r="I29" i="11"/>
  <c r="I26" i="11"/>
  <c r="J26" i="13"/>
  <c r="K26" i="13" s="1"/>
  <c r="FX15" i="5"/>
  <c r="I26" i="15"/>
  <c r="I28" i="15"/>
  <c r="I27" i="12"/>
  <c r="I25" i="12"/>
  <c r="I28" i="12"/>
  <c r="I26" i="12"/>
  <c r="J27" i="11"/>
  <c r="K27" i="11" s="1"/>
  <c r="J28" i="11"/>
  <c r="K28" i="11" s="1"/>
  <c r="J27" i="16"/>
  <c r="K27" i="16" s="1"/>
  <c r="J26" i="11"/>
  <c r="K26" i="11" s="1"/>
  <c r="I28" i="11"/>
  <c r="FG24" i="3"/>
  <c r="J25" i="13"/>
  <c r="K25" i="13" s="1"/>
  <c r="I29" i="13"/>
  <c r="I28" i="13"/>
  <c r="DU11" i="4"/>
  <c r="DZ11" i="4"/>
  <c r="I29" i="16"/>
  <c r="J21" i="11"/>
  <c r="K21" i="11" s="1"/>
  <c r="J31" i="16"/>
  <c r="K31" i="16" s="1"/>
  <c r="I28" i="16"/>
  <c r="J29" i="16"/>
  <c r="K29" i="16" s="1"/>
  <c r="FB10" i="3"/>
  <c r="DZ24" i="5"/>
  <c r="GN10" i="4"/>
  <c r="GK11" i="4"/>
  <c r="GN11" i="4" s="1"/>
  <c r="FM10" i="8"/>
  <c r="I24" i="16"/>
  <c r="I15" i="16"/>
  <c r="I20" i="16"/>
  <c r="J19" i="16"/>
  <c r="K19" i="16" s="1"/>
  <c r="J30" i="16"/>
  <c r="K30" i="16" s="1"/>
  <c r="I18" i="16"/>
  <c r="I25" i="16"/>
  <c r="J25" i="16"/>
  <c r="K25" i="16" s="1"/>
  <c r="J21" i="16"/>
  <c r="K21" i="16" s="1"/>
  <c r="K24" i="16"/>
  <c r="J24" i="16"/>
  <c r="J20" i="16"/>
  <c r="K20" i="16" s="1"/>
  <c r="J18" i="16"/>
  <c r="K18" i="16" s="1"/>
  <c r="I32" i="16"/>
  <c r="K32" i="16"/>
  <c r="J32" i="16"/>
  <c r="J17" i="16"/>
  <c r="K17" i="16" s="1"/>
  <c r="J15" i="15"/>
  <c r="K15" i="15" s="1"/>
  <c r="J30" i="15"/>
  <c r="K30" i="15" s="1"/>
  <c r="J29" i="15"/>
  <c r="K29" i="15" s="1"/>
  <c r="I32" i="15"/>
  <c r="K32" i="15"/>
  <c r="J32" i="15"/>
  <c r="J21" i="15"/>
  <c r="K21" i="15" s="1"/>
  <c r="J17" i="15"/>
  <c r="K17" i="15" s="1"/>
  <c r="I19" i="15"/>
  <c r="I31" i="15"/>
  <c r="J28" i="15"/>
  <c r="K28" i="15" s="1"/>
  <c r="J27" i="15"/>
  <c r="K27" i="15" s="1"/>
  <c r="J25" i="15"/>
  <c r="K25" i="15" s="1"/>
  <c r="J26" i="15"/>
  <c r="K26" i="15" s="1"/>
  <c r="J31" i="15"/>
  <c r="K31" i="15" s="1"/>
  <c r="I17" i="15"/>
  <c r="J19" i="15"/>
  <c r="K19" i="15" s="1"/>
  <c r="J26" i="14"/>
  <c r="K26" i="14" s="1"/>
  <c r="I18" i="14"/>
  <c r="J16" i="14"/>
  <c r="K16" i="14" s="1"/>
  <c r="J15" i="14"/>
  <c r="K15" i="14" s="1"/>
  <c r="K22" i="14"/>
  <c r="J17" i="14"/>
  <c r="K17" i="14" s="1"/>
  <c r="J22" i="14"/>
  <c r="J18" i="14"/>
  <c r="K18" i="14" s="1"/>
  <c r="I32" i="14"/>
  <c r="K32" i="14"/>
  <c r="J32" i="14"/>
  <c r="J21" i="14"/>
  <c r="K21" i="14" s="1"/>
  <c r="J27" i="14"/>
  <c r="K27" i="14" s="1"/>
  <c r="I21" i="14"/>
  <c r="I25" i="14"/>
  <c r="J29" i="14"/>
  <c r="K29" i="14" s="1"/>
  <c r="J30" i="14"/>
  <c r="K30" i="14" s="1"/>
  <c r="I19" i="14"/>
  <c r="I15" i="14"/>
  <c r="I22" i="14"/>
  <c r="J19" i="14"/>
  <c r="K19" i="14" s="1"/>
  <c r="J31" i="14"/>
  <c r="K31" i="14" s="1"/>
  <c r="J15" i="13"/>
  <c r="K15" i="13" s="1"/>
  <c r="I30" i="13"/>
  <c r="J31" i="13"/>
  <c r="K31" i="13" s="1"/>
  <c r="J21" i="13"/>
  <c r="K21" i="13" s="1"/>
  <c r="K24" i="13"/>
  <c r="J24" i="13"/>
  <c r="J20" i="13"/>
  <c r="K20" i="13" s="1"/>
  <c r="J18" i="13"/>
  <c r="K18" i="13" s="1"/>
  <c r="I32" i="13"/>
  <c r="K32" i="13"/>
  <c r="J32" i="13"/>
  <c r="J30" i="13"/>
  <c r="K30" i="13" s="1"/>
  <c r="J27" i="13"/>
  <c r="K27" i="13" s="1"/>
  <c r="J28" i="13"/>
  <c r="K28" i="13" s="1"/>
  <c r="J29" i="13"/>
  <c r="K29" i="13" s="1"/>
  <c r="J29" i="12"/>
  <c r="K29" i="12" s="1"/>
  <c r="J30" i="12"/>
  <c r="K30" i="12" s="1"/>
  <c r="J28" i="12"/>
  <c r="K28" i="12" s="1"/>
  <c r="J27" i="12"/>
  <c r="K27" i="12" s="1"/>
  <c r="J26" i="12"/>
  <c r="K26" i="12" s="1"/>
  <c r="J25" i="12"/>
  <c r="K25" i="12" s="1"/>
  <c r="I16" i="11"/>
  <c r="K23" i="11"/>
  <c r="J23" i="11"/>
  <c r="J19" i="11"/>
  <c r="K19" i="11" s="1"/>
  <c r="J29" i="11"/>
  <c r="K29" i="11" s="1"/>
  <c r="J30" i="11"/>
  <c r="K30" i="11" s="1"/>
  <c r="I30" i="11"/>
  <c r="J16" i="11"/>
  <c r="K16" i="11" s="1"/>
  <c r="J15" i="11"/>
  <c r="K15" i="11" s="1"/>
  <c r="K22" i="11"/>
  <c r="J22" i="11"/>
  <c r="J18" i="11"/>
  <c r="K18" i="11" s="1"/>
  <c r="J17" i="11"/>
  <c r="K17" i="11" s="1"/>
  <c r="J20" i="11"/>
  <c r="K20" i="11" s="1"/>
  <c r="J25" i="11"/>
  <c r="K25" i="11" s="1"/>
  <c r="K24" i="10"/>
  <c r="J24" i="10"/>
  <c r="J20" i="10"/>
  <c r="K20" i="10" s="1"/>
  <c r="I29" i="10"/>
  <c r="J21" i="10"/>
  <c r="K21" i="10" s="1"/>
  <c r="J31" i="10"/>
  <c r="K31" i="10" s="1"/>
  <c r="J29" i="10"/>
  <c r="K29" i="10" s="1"/>
  <c r="J16" i="10"/>
  <c r="K16" i="10" s="1"/>
  <c r="J15" i="10"/>
  <c r="K15" i="10" s="1"/>
  <c r="K22" i="10"/>
  <c r="J17" i="10"/>
  <c r="K17" i="10" s="1"/>
  <c r="J22" i="10"/>
  <c r="J18" i="10"/>
  <c r="K18" i="10" s="1"/>
  <c r="J28" i="10"/>
  <c r="K28" i="10" s="1"/>
  <c r="J25" i="10"/>
  <c r="K25" i="10" s="1"/>
  <c r="J27" i="10"/>
  <c r="K27" i="10" s="1"/>
  <c r="J26" i="10"/>
  <c r="K26" i="10" s="1"/>
  <c r="I27" i="16"/>
  <c r="I17" i="16"/>
  <c r="I31" i="16"/>
  <c r="I21" i="16"/>
  <c r="I30" i="16"/>
  <c r="I30" i="15"/>
  <c r="I15" i="15"/>
  <c r="I25" i="15"/>
  <c r="I27" i="15"/>
  <c r="FG59" i="9"/>
  <c r="FG60" i="9" s="1"/>
  <c r="FX15" i="9"/>
  <c r="DC24" i="9"/>
  <c r="EK24" i="9"/>
  <c r="EM24" i="9" s="1"/>
  <c r="DN59" i="8"/>
  <c r="DN60" i="8" s="1"/>
  <c r="DN33" i="8"/>
  <c r="DO33" i="8" s="1"/>
  <c r="GN59" i="8"/>
  <c r="GN60" i="8" s="1"/>
  <c r="BF10" i="8"/>
  <c r="GC24" i="8"/>
  <c r="CR24" i="8"/>
  <c r="CR59" i="8" s="1"/>
  <c r="CR60" i="8" s="1"/>
  <c r="EF15" i="8"/>
  <c r="DI10" i="8"/>
  <c r="DF24" i="9"/>
  <c r="CW38" i="9" s="1"/>
  <c r="DD10" i="9" s="1"/>
  <c r="DE24" i="9"/>
  <c r="DQ24" i="9"/>
  <c r="DH38" i="9" s="1"/>
  <c r="DO12" i="9" s="1"/>
  <c r="DP24" i="9"/>
  <c r="CG24" i="9"/>
  <c r="Y12" i="9"/>
  <c r="FJ24" i="9"/>
  <c r="FA38" i="9" s="1"/>
  <c r="FG33" i="9" s="1"/>
  <c r="FI24" i="9"/>
  <c r="CS24" i="9"/>
  <c r="CU24" i="9"/>
  <c r="CL38" i="9" s="1"/>
  <c r="CR33" i="9" s="1"/>
  <c r="CT24" i="9"/>
  <c r="AD15" i="9"/>
  <c r="Y15" i="9"/>
  <c r="AO17" i="9"/>
  <c r="AO24" i="9" s="1"/>
  <c r="BS17" i="9"/>
  <c r="BV17" i="9" s="1"/>
  <c r="GN24" i="9"/>
  <c r="GC24" i="9"/>
  <c r="BK24" i="9"/>
  <c r="GI10" i="9"/>
  <c r="FR15" i="9"/>
  <c r="FM15" i="9"/>
  <c r="CM12" i="9"/>
  <c r="GY24" i="9"/>
  <c r="S24" i="9"/>
  <c r="AU12" i="9"/>
  <c r="AO18" i="9"/>
  <c r="BS18" i="9"/>
  <c r="BV18" i="9" s="1"/>
  <c r="FR10" i="9"/>
  <c r="FM10" i="9"/>
  <c r="AZ24" i="9"/>
  <c r="AJ12" i="9"/>
  <c r="DZ24" i="9"/>
  <c r="EV24" i="9"/>
  <c r="AD24" i="9"/>
  <c r="AG24" i="8"/>
  <c r="AF24" i="8"/>
  <c r="AO18" i="8"/>
  <c r="BS18" i="8"/>
  <c r="BV18" i="8" s="1"/>
  <c r="DZ24" i="8"/>
  <c r="GY24" i="8"/>
  <c r="EV24" i="8"/>
  <c r="FG24" i="8"/>
  <c r="DF24" i="8"/>
  <c r="CW38" i="8" s="1"/>
  <c r="DE24" i="8"/>
  <c r="GE24" i="8"/>
  <c r="AO17" i="8"/>
  <c r="BS17" i="8"/>
  <c r="BV17" i="8" s="1"/>
  <c r="AZ24" i="8"/>
  <c r="FR15" i="8"/>
  <c r="FM15" i="8"/>
  <c r="S24" i="8"/>
  <c r="GQ24" i="8"/>
  <c r="GH38" i="8" s="1"/>
  <c r="GO24" i="8" s="1"/>
  <c r="GP24" i="8"/>
  <c r="BF15" i="8"/>
  <c r="EK24" i="8"/>
  <c r="CJ24" i="8"/>
  <c r="CA38" i="8" s="1"/>
  <c r="CG33" i="8" s="1"/>
  <c r="CI24" i="8"/>
  <c r="CH24" i="8"/>
  <c r="Y15" i="8"/>
  <c r="BK24" i="8"/>
  <c r="DO24" i="8"/>
  <c r="DP24" i="8"/>
  <c r="DQ24" i="8"/>
  <c r="DH38" i="8" s="1"/>
  <c r="I26" i="14"/>
  <c r="I16" i="14"/>
  <c r="I17" i="14"/>
  <c r="I29" i="14"/>
  <c r="I30" i="14"/>
  <c r="GC59" i="7"/>
  <c r="GC60" i="7" s="1"/>
  <c r="DC59" i="7"/>
  <c r="DC60" i="7" s="1"/>
  <c r="EV59" i="7"/>
  <c r="EV60" i="7" s="1"/>
  <c r="AU12" i="7"/>
  <c r="CS12" i="7"/>
  <c r="DZ59" i="7"/>
  <c r="DZ60" i="7" s="1"/>
  <c r="S24" i="7"/>
  <c r="CU24" i="7"/>
  <c r="CL38" i="7" s="1"/>
  <c r="CT24" i="7"/>
  <c r="BF10" i="7"/>
  <c r="CM12" i="7"/>
  <c r="GF24" i="7"/>
  <c r="FW38" i="7" s="1"/>
  <c r="GD15" i="7" s="1"/>
  <c r="GE24" i="7"/>
  <c r="EK24" i="7"/>
  <c r="BK24" i="7"/>
  <c r="FR10" i="7"/>
  <c r="FM10" i="7"/>
  <c r="AJ12" i="7"/>
  <c r="FG24" i="7"/>
  <c r="DN24" i="7"/>
  <c r="EC24" i="7"/>
  <c r="DT38" i="7" s="1"/>
  <c r="DZ33" i="7" s="1"/>
  <c r="EB24" i="7"/>
  <c r="EY24" i="7"/>
  <c r="EP38" i="7" s="1"/>
  <c r="EW24" i="7" s="1"/>
  <c r="EX24" i="7"/>
  <c r="AO18" i="7"/>
  <c r="BS18" i="7"/>
  <c r="BV18" i="7" s="1"/>
  <c r="Y12" i="7"/>
  <c r="CJ24" i="7"/>
  <c r="CA38" i="7" s="1"/>
  <c r="CI24" i="7"/>
  <c r="CH24" i="7"/>
  <c r="AD15" i="7"/>
  <c r="Y15" i="7"/>
  <c r="GQ24" i="7"/>
  <c r="GH38" i="7" s="1"/>
  <c r="GO24" i="7" s="1"/>
  <c r="GP24" i="7"/>
  <c r="AO17" i="7"/>
  <c r="AO24" i="7" s="1"/>
  <c r="BS17" i="7"/>
  <c r="BV17" i="7" s="1"/>
  <c r="AU10" i="7"/>
  <c r="GY24" i="7"/>
  <c r="GY59" i="7" s="1"/>
  <c r="GY60" i="7" s="1"/>
  <c r="AZ24" i="7"/>
  <c r="FR15" i="7"/>
  <c r="FM15" i="7"/>
  <c r="DF24" i="7"/>
  <c r="CW38" i="7" s="1"/>
  <c r="DE24" i="7"/>
  <c r="DD24" i="7"/>
  <c r="I25" i="13"/>
  <c r="I15" i="13"/>
  <c r="I27" i="13"/>
  <c r="I17" i="13"/>
  <c r="I21" i="13"/>
  <c r="I31" i="13"/>
  <c r="I19" i="13"/>
  <c r="FG59" i="6"/>
  <c r="FG60" i="6" s="1"/>
  <c r="BF15" i="6"/>
  <c r="CG33" i="6"/>
  <c r="CG61" i="6" s="1"/>
  <c r="CG57" i="6" s="1"/>
  <c r="DC33" i="6"/>
  <c r="DC61" i="6" s="1"/>
  <c r="DC57" i="6" s="1"/>
  <c r="EF15" i="6"/>
  <c r="DD33" i="6"/>
  <c r="AG24" i="6"/>
  <c r="AF24" i="6"/>
  <c r="S24" i="6"/>
  <c r="EV24" i="6"/>
  <c r="DO24" i="6"/>
  <c r="DQ24" i="6"/>
  <c r="DH38" i="6" s="1"/>
  <c r="DN33" i="6" s="1"/>
  <c r="DP24" i="6"/>
  <c r="DF24" i="6"/>
  <c r="CW38" i="6" s="1"/>
  <c r="DE24" i="6"/>
  <c r="DD24" i="6"/>
  <c r="BF10" i="6"/>
  <c r="CJ24" i="6"/>
  <c r="CA38" i="6" s="1"/>
  <c r="CI24" i="6"/>
  <c r="CH24" i="6"/>
  <c r="DZ24" i="6"/>
  <c r="GC24" i="6"/>
  <c r="BK24" i="6"/>
  <c r="AO18" i="6"/>
  <c r="BS18" i="6"/>
  <c r="BV18" i="6" s="1"/>
  <c r="EL24" i="6"/>
  <c r="EN24" i="6"/>
  <c r="EE38" i="6" s="1"/>
  <c r="EL19" i="6" s="1"/>
  <c r="EM24" i="6"/>
  <c r="AO17" i="6"/>
  <c r="BS17" i="6"/>
  <c r="BV17" i="6" s="1"/>
  <c r="AZ10" i="6"/>
  <c r="AU10" i="6"/>
  <c r="FJ24" i="6"/>
  <c r="FA38" i="6" s="1"/>
  <c r="FG33" i="6" s="1"/>
  <c r="FI24" i="6"/>
  <c r="FR24" i="6"/>
  <c r="GI10" i="6"/>
  <c r="GN10" i="6"/>
  <c r="GY24" i="6"/>
  <c r="Y15" i="6"/>
  <c r="CU24" i="6"/>
  <c r="CL38" i="6" s="1"/>
  <c r="CS24" i="6" s="1"/>
  <c r="CT24" i="6"/>
  <c r="HA64" i="5"/>
  <c r="GZ63" i="5"/>
  <c r="GT75" i="5" s="1"/>
  <c r="GY75" i="5" s="1"/>
  <c r="GX88" i="5" s="1"/>
  <c r="GV120" i="5" s="1"/>
  <c r="CS33" i="5"/>
  <c r="CR63" i="5"/>
  <c r="CS24" i="5"/>
  <c r="CT24" i="5"/>
  <c r="CU24" i="5"/>
  <c r="AD11" i="5"/>
  <c r="Y11" i="5"/>
  <c r="AD15" i="5"/>
  <c r="Y15" i="5"/>
  <c r="AD24" i="5"/>
  <c r="GC24" i="5"/>
  <c r="AO18" i="5"/>
  <c r="BS18" i="5"/>
  <c r="BV18" i="5" s="1"/>
  <c r="EK11" i="5"/>
  <c r="EF11" i="5"/>
  <c r="EC24" i="5"/>
  <c r="DT38" i="5" s="1"/>
  <c r="EB24" i="5"/>
  <c r="S11" i="5"/>
  <c r="N11" i="5"/>
  <c r="EV24" i="5"/>
  <c r="EV59" i="5" s="1"/>
  <c r="EV60" i="5" s="1"/>
  <c r="AO17" i="5"/>
  <c r="BS17" i="5"/>
  <c r="BV17" i="5" s="1"/>
  <c r="DC24" i="5"/>
  <c r="DC59" i="5" s="1"/>
  <c r="DC60" i="5" s="1"/>
  <c r="FM15" i="5"/>
  <c r="FR15" i="5"/>
  <c r="GY24" i="5"/>
  <c r="GZ10" i="5"/>
  <c r="BV24" i="5"/>
  <c r="BF15" i="5"/>
  <c r="AZ10" i="5"/>
  <c r="AW11" i="5"/>
  <c r="AU10" i="5"/>
  <c r="BK10" i="5"/>
  <c r="BH11" i="5"/>
  <c r="GK11" i="5"/>
  <c r="GN11" i="5" s="1"/>
  <c r="GN10" i="5"/>
  <c r="CG24" i="5"/>
  <c r="FO11" i="5"/>
  <c r="FR11" i="5" s="1"/>
  <c r="FR10" i="5"/>
  <c r="FM10" i="5"/>
  <c r="FG24" i="5"/>
  <c r="DN24" i="5"/>
  <c r="I19" i="11"/>
  <c r="I20" i="11"/>
  <c r="I15" i="11"/>
  <c r="DE24" i="4"/>
  <c r="DF24" i="4"/>
  <c r="CW38" i="4" s="1"/>
  <c r="EN24" i="4"/>
  <c r="EE38" i="4" s="1"/>
  <c r="EL24" i="4" s="1"/>
  <c r="EM24" i="4"/>
  <c r="DQ24" i="4"/>
  <c r="DH38" i="4" s="1"/>
  <c r="DP24" i="4"/>
  <c r="DO24" i="4"/>
  <c r="FU24" i="4"/>
  <c r="FL38" i="4" s="1"/>
  <c r="FS24" i="4" s="1"/>
  <c r="FT24" i="4"/>
  <c r="CR24" i="4"/>
  <c r="GN24" i="4"/>
  <c r="GN59" i="4" s="1"/>
  <c r="GN60" i="4" s="1"/>
  <c r="BY24" i="4"/>
  <c r="BP38" i="4" s="1"/>
  <c r="BW24" i="4" s="1"/>
  <c r="BX24" i="4"/>
  <c r="AO24" i="4"/>
  <c r="AO59" i="4" s="1"/>
  <c r="AO60" i="4" s="1"/>
  <c r="BN24" i="4"/>
  <c r="BE38" i="4" s="1"/>
  <c r="BM24" i="4"/>
  <c r="AZ24" i="4"/>
  <c r="AZ59" i="4" s="1"/>
  <c r="AZ60" i="4" s="1"/>
  <c r="EV24" i="4"/>
  <c r="GI10" i="4"/>
  <c r="GC24" i="4"/>
  <c r="GC59" i="4" s="1"/>
  <c r="GC60" i="4" s="1"/>
  <c r="GY24" i="4"/>
  <c r="FJ24" i="4"/>
  <c r="FA38" i="4" s="1"/>
  <c r="FI24" i="4"/>
  <c r="CJ24" i="4"/>
  <c r="CA38" i="4" s="1"/>
  <c r="CH24" i="4" s="1"/>
  <c r="CI24" i="4"/>
  <c r="DZ24" i="4"/>
  <c r="DZ59" i="4" s="1"/>
  <c r="DZ60" i="4" s="1"/>
  <c r="GP24" i="3"/>
  <c r="GQ24" i="3"/>
  <c r="GH38" i="3" s="1"/>
  <c r="GO24" i="3" s="1"/>
  <c r="GC24" i="3"/>
  <c r="GF24" i="3" s="1"/>
  <c r="FW38" i="3" s="1"/>
  <c r="GC33" i="3" s="1"/>
  <c r="GD33" i="3" s="1"/>
  <c r="DC24" i="3"/>
  <c r="DC59" i="3" s="1"/>
  <c r="DC60" i="3" s="1"/>
  <c r="BK24" i="3"/>
  <c r="BM24" i="3" s="1"/>
  <c r="BK59" i="4"/>
  <c r="BK60" i="4" s="1"/>
  <c r="AF24" i="4"/>
  <c r="AG24" i="4"/>
  <c r="X38" i="4" s="1"/>
  <c r="AD59" i="4"/>
  <c r="AD60" i="4" s="1"/>
  <c r="U24" i="4"/>
  <c r="V24" i="4"/>
  <c r="M38" i="4" s="1"/>
  <c r="S59" i="4"/>
  <c r="S60" i="4" s="1"/>
  <c r="I31" i="10"/>
  <c r="I21" i="10"/>
  <c r="I27" i="10"/>
  <c r="I26" i="10"/>
  <c r="I25" i="10"/>
  <c r="I28" i="10"/>
  <c r="I16" i="10"/>
  <c r="I22" i="10"/>
  <c r="I18" i="10"/>
  <c r="I15" i="10"/>
  <c r="I17" i="10"/>
  <c r="HA24" i="3"/>
  <c r="GY59" i="3"/>
  <c r="GY60" i="3" s="1"/>
  <c r="HB24" i="3"/>
  <c r="GS38" i="3" s="1"/>
  <c r="GY33" i="3" s="1"/>
  <c r="GC59" i="3"/>
  <c r="GC60" i="3" s="1"/>
  <c r="GE24" i="3"/>
  <c r="CX15" i="3"/>
  <c r="FR24" i="3"/>
  <c r="GD26" i="3"/>
  <c r="GC82" i="3" s="1"/>
  <c r="GC80" i="3" s="1"/>
  <c r="FZ75" i="3" s="1"/>
  <c r="GD18" i="3"/>
  <c r="GD24" i="3"/>
  <c r="GD19" i="3"/>
  <c r="GD15" i="3"/>
  <c r="GD14" i="3"/>
  <c r="GD11" i="3"/>
  <c r="GD16" i="3"/>
  <c r="GD10" i="3"/>
  <c r="GD13" i="3"/>
  <c r="FG59" i="3"/>
  <c r="FG60" i="3" s="1"/>
  <c r="FJ24" i="3"/>
  <c r="FA38" i="3" s="1"/>
  <c r="FH24" i="3" s="1"/>
  <c r="FI24" i="3"/>
  <c r="EV59" i="3"/>
  <c r="EV60" i="3" s="1"/>
  <c r="EY24" i="3"/>
  <c r="EP38" i="3" s="1"/>
  <c r="EV33" i="3" s="1"/>
  <c r="EX24" i="3"/>
  <c r="EK59" i="3"/>
  <c r="EK60" i="3" s="1"/>
  <c r="EN24" i="3"/>
  <c r="EE38" i="3" s="1"/>
  <c r="EL24" i="3" s="1"/>
  <c r="EM24" i="3"/>
  <c r="DZ59" i="3"/>
  <c r="DZ60" i="3" s="1"/>
  <c r="EC24" i="3"/>
  <c r="DT38" i="3" s="1"/>
  <c r="EA24" i="3" s="1"/>
  <c r="EB24" i="3"/>
  <c r="DN59" i="3"/>
  <c r="DN60" i="3" s="1"/>
  <c r="DQ24" i="3"/>
  <c r="DH38" i="3" s="1"/>
  <c r="DO24" i="3" s="1"/>
  <c r="DP24" i="3"/>
  <c r="DE24" i="3"/>
  <c r="CU24" i="3"/>
  <c r="CL38" i="3" s="1"/>
  <c r="CR33" i="3" s="1"/>
  <c r="CR59" i="3"/>
  <c r="CR60" i="3" s="1"/>
  <c r="CT24" i="3"/>
  <c r="CG24" i="3"/>
  <c r="BF12" i="3"/>
  <c r="FZ18" i="1"/>
  <c r="GC18" i="1" s="1"/>
  <c r="FZ17" i="1"/>
  <c r="FZ12" i="1"/>
  <c r="CD18" i="1"/>
  <c r="CD17" i="1"/>
  <c r="BS18" i="1"/>
  <c r="BV18" i="1" s="1"/>
  <c r="BS17" i="1"/>
  <c r="BV17" i="1" s="1"/>
  <c r="AL18" i="1"/>
  <c r="AL17" i="1"/>
  <c r="FO12" i="1"/>
  <c r="FO10" i="1"/>
  <c r="FR10" i="1" s="1"/>
  <c r="FO16" i="1"/>
  <c r="FO17" i="1"/>
  <c r="FO18" i="1"/>
  <c r="FD18" i="1"/>
  <c r="FD17" i="1"/>
  <c r="ES17" i="1"/>
  <c r="ES15" i="1"/>
  <c r="ES18" i="1"/>
  <c r="FD15" i="1"/>
  <c r="FG15" i="1" s="1"/>
  <c r="FD10" i="1"/>
  <c r="FG10" i="1" s="1"/>
  <c r="FZ127" i="1"/>
  <c r="GD127" i="1" s="1"/>
  <c r="FO127" i="1"/>
  <c r="FS127" i="1" s="1"/>
  <c r="FD127" i="1"/>
  <c r="FH127" i="1" s="1"/>
  <c r="FZ126" i="1"/>
  <c r="GD126" i="1" s="1"/>
  <c r="FO126" i="1"/>
  <c r="FS126" i="1" s="1"/>
  <c r="FD126" i="1"/>
  <c r="FH126" i="1" s="1"/>
  <c r="FZ121" i="1"/>
  <c r="GB121" i="1" s="1"/>
  <c r="FO121" i="1"/>
  <c r="FS121" i="1" s="1"/>
  <c r="FD121" i="1"/>
  <c r="FH121" i="1" s="1"/>
  <c r="FQ108" i="1"/>
  <c r="GC103" i="1"/>
  <c r="GB108" i="1" s="1"/>
  <c r="FR103" i="1"/>
  <c r="FG103" i="1"/>
  <c r="FF108" i="1" s="1"/>
  <c r="GB93" i="1"/>
  <c r="FQ93" i="1"/>
  <c r="FF93" i="1"/>
  <c r="GC78" i="1"/>
  <c r="FY75" i="1" s="1"/>
  <c r="FR78" i="1"/>
  <c r="FG78" i="1"/>
  <c r="FC75" i="1" s="1"/>
  <c r="FZ75" i="1"/>
  <c r="FO75" i="1"/>
  <c r="FN75" i="1"/>
  <c r="FD75" i="1"/>
  <c r="GC50" i="1"/>
  <c r="GD50" i="1" s="1"/>
  <c r="FR50" i="1"/>
  <c r="FS50" i="1" s="1"/>
  <c r="FG50" i="1"/>
  <c r="FH50" i="1" s="1"/>
  <c r="GC47" i="1"/>
  <c r="FR47" i="1"/>
  <c r="FG47" i="1"/>
  <c r="FG40" i="1" s="1"/>
  <c r="GC45" i="1"/>
  <c r="GC40" i="1" s="1"/>
  <c r="GD40" i="1" s="1"/>
  <c r="FR45" i="1"/>
  <c r="FR40" i="1" s="1"/>
  <c r="FS40" i="1" s="1"/>
  <c r="FG45" i="1"/>
  <c r="GA38" i="1"/>
  <c r="GB38" i="1" s="1"/>
  <c r="FP38" i="1"/>
  <c r="FQ38" i="1" s="1"/>
  <c r="FE38" i="1"/>
  <c r="FF38" i="1" s="1"/>
  <c r="GC26" i="1"/>
  <c r="FR26" i="1"/>
  <c r="FG26" i="1"/>
  <c r="GA22" i="1"/>
  <c r="GC22" i="1" s="1"/>
  <c r="FP22" i="1"/>
  <c r="FR22" i="1" s="1"/>
  <c r="FE22" i="1"/>
  <c r="FG22" i="1" s="1"/>
  <c r="GC19" i="1"/>
  <c r="FR19" i="1"/>
  <c r="FG19" i="1"/>
  <c r="FR18" i="1"/>
  <c r="GC17" i="1"/>
  <c r="FR17" i="1"/>
  <c r="FR12" i="1"/>
  <c r="FZ10" i="1"/>
  <c r="GC10" i="1" s="1"/>
  <c r="FX10" i="1"/>
  <c r="FC10" i="1"/>
  <c r="EH15" i="1"/>
  <c r="FO15" i="1" s="1"/>
  <c r="FZ15" i="1" s="1"/>
  <c r="EH127" i="1"/>
  <c r="EL127" i="1" s="1"/>
  <c r="EH126" i="1"/>
  <c r="EL126" i="1" s="1"/>
  <c r="EH121" i="1"/>
  <c r="EL121" i="1" s="1"/>
  <c r="EK103" i="1"/>
  <c r="EJ108" i="1" s="1"/>
  <c r="EJ93" i="1"/>
  <c r="EK78" i="1"/>
  <c r="EG75" i="1" s="1"/>
  <c r="EH75" i="1"/>
  <c r="EK50" i="1"/>
  <c r="EL50" i="1" s="1"/>
  <c r="EK47" i="1"/>
  <c r="EK45" i="1"/>
  <c r="EJ38" i="1"/>
  <c r="EI38" i="1"/>
  <c r="EK26" i="1"/>
  <c r="EI22" i="1"/>
  <c r="EK22" i="1" s="1"/>
  <c r="EK19" i="1"/>
  <c r="EH18" i="1"/>
  <c r="EK18" i="1" s="1"/>
  <c r="EH17" i="1"/>
  <c r="FG17" i="1" s="1"/>
  <c r="EH10" i="1"/>
  <c r="EK10" i="1" s="1"/>
  <c r="EG10" i="1"/>
  <c r="AW10" i="1"/>
  <c r="AZ10" i="1" s="1"/>
  <c r="AZ19" i="1"/>
  <c r="AX22" i="1"/>
  <c r="AZ22" i="1" s="1"/>
  <c r="AZ26" i="1"/>
  <c r="AX38" i="1"/>
  <c r="AY38" i="1" s="1"/>
  <c r="AZ45" i="1"/>
  <c r="AZ47" i="1"/>
  <c r="AZ50" i="1"/>
  <c r="BA50" i="1" s="1"/>
  <c r="AW75" i="1"/>
  <c r="AZ78" i="1"/>
  <c r="AV75" i="1" s="1"/>
  <c r="AY93" i="1"/>
  <c r="AZ103" i="1"/>
  <c r="AY108" i="1" s="1"/>
  <c r="AW121" i="1"/>
  <c r="AY121" i="1" s="1"/>
  <c r="AW126" i="1"/>
  <c r="BA126" i="1" s="1"/>
  <c r="AW127" i="1"/>
  <c r="BA127" i="1" s="1"/>
  <c r="AA12" i="1"/>
  <c r="AW12" i="1" s="1"/>
  <c r="AZ12" i="1" s="1"/>
  <c r="BH18" i="1"/>
  <c r="BK18" i="1" s="1"/>
  <c r="BH17" i="1"/>
  <c r="AA17" i="1" s="1"/>
  <c r="AW17" i="1" s="1"/>
  <c r="AZ17" i="1" s="1"/>
  <c r="BH10" i="1"/>
  <c r="BK10" i="1" s="1"/>
  <c r="AA127" i="1"/>
  <c r="AE127" i="1" s="1"/>
  <c r="AA126" i="1"/>
  <c r="AE126" i="1" s="1"/>
  <c r="AA121" i="1"/>
  <c r="AE121" i="1" s="1"/>
  <c r="AD103" i="1"/>
  <c r="AC108" i="1" s="1"/>
  <c r="AC93" i="1"/>
  <c r="AD78" i="1"/>
  <c r="Z75" i="1" s="1"/>
  <c r="AA75" i="1"/>
  <c r="AD50" i="1"/>
  <c r="AE50" i="1" s="1"/>
  <c r="AD47" i="1"/>
  <c r="AD45" i="1"/>
  <c r="AB38" i="1"/>
  <c r="AC38" i="1" s="1"/>
  <c r="AD26" i="1"/>
  <c r="AB22" i="1"/>
  <c r="AD22" i="1" s="1"/>
  <c r="AD19" i="1"/>
  <c r="AA10" i="1"/>
  <c r="AD10" i="1" s="1"/>
  <c r="BH127" i="1"/>
  <c r="BJ127" i="1" s="1"/>
  <c r="BH126" i="1"/>
  <c r="BL126" i="1" s="1"/>
  <c r="BH121" i="1"/>
  <c r="BL121" i="1" s="1"/>
  <c r="BK103" i="1"/>
  <c r="BJ108" i="1" s="1"/>
  <c r="BJ93" i="1"/>
  <c r="BK78" i="1"/>
  <c r="BG75" i="1" s="1"/>
  <c r="BH75" i="1"/>
  <c r="BK50" i="1"/>
  <c r="BL50" i="1" s="1"/>
  <c r="BK47" i="1"/>
  <c r="BK45" i="1"/>
  <c r="BI38" i="1"/>
  <c r="BJ38" i="1" s="1"/>
  <c r="BK26" i="1"/>
  <c r="BI22" i="1"/>
  <c r="BK22" i="1" s="1"/>
  <c r="BK19" i="1"/>
  <c r="BS10" i="1"/>
  <c r="BV10" i="1" s="1"/>
  <c r="BS12" i="1"/>
  <c r="BV12" i="1" s="1"/>
  <c r="BS15" i="1"/>
  <c r="BV15" i="1" s="1"/>
  <c r="BV19" i="1"/>
  <c r="BT22" i="1"/>
  <c r="BV22" i="1" s="1"/>
  <c r="BV26" i="1"/>
  <c r="BT38" i="1"/>
  <c r="BU38" i="1" s="1"/>
  <c r="BV45" i="1"/>
  <c r="BV47" i="1"/>
  <c r="BV50" i="1"/>
  <c r="BW50" i="1" s="1"/>
  <c r="BS75" i="1"/>
  <c r="BV78" i="1"/>
  <c r="BR75" i="1" s="1"/>
  <c r="BU93" i="1"/>
  <c r="BV103" i="1"/>
  <c r="BU108" i="1" s="1"/>
  <c r="BS121" i="1"/>
  <c r="BW121" i="1" s="1"/>
  <c r="BS126" i="1"/>
  <c r="BW126" i="1" s="1"/>
  <c r="BS127" i="1"/>
  <c r="BW127" i="1" s="1"/>
  <c r="CD127" i="5"/>
  <c r="CH127" i="5" s="1"/>
  <c r="CF126" i="5"/>
  <c r="CD126" i="5"/>
  <c r="CH126" i="5" s="1"/>
  <c r="CH121" i="5"/>
  <c r="CF121" i="5"/>
  <c r="CD121" i="5"/>
  <c r="CG103" i="5"/>
  <c r="CF108" i="5" s="1"/>
  <c r="CG80" i="5"/>
  <c r="CD75" i="5" s="1"/>
  <c r="CG78" i="5"/>
  <c r="CC75" i="5" s="1"/>
  <c r="CG50" i="5"/>
  <c r="CG47" i="5"/>
  <c r="CG45" i="5"/>
  <c r="CG40" i="5" s="1"/>
  <c r="CH40" i="5" s="1"/>
  <c r="CF38" i="5"/>
  <c r="CE38" i="5"/>
  <c r="BW127" i="5"/>
  <c r="BS127" i="5"/>
  <c r="BU127" i="5" s="1"/>
  <c r="BU126" i="5"/>
  <c r="BS126" i="5"/>
  <c r="BW126" i="5" s="1"/>
  <c r="BW121" i="5"/>
  <c r="BS121" i="5"/>
  <c r="BU121" i="5" s="1"/>
  <c r="BU108" i="5"/>
  <c r="BV103" i="5"/>
  <c r="BV80" i="5"/>
  <c r="BV78" i="5"/>
  <c r="BR75" i="5" s="1"/>
  <c r="BS75" i="5"/>
  <c r="BW50" i="5"/>
  <c r="BV50" i="5"/>
  <c r="BV47" i="5"/>
  <c r="BV45" i="5"/>
  <c r="BV40" i="5" s="1"/>
  <c r="BU38" i="5"/>
  <c r="BT38" i="5"/>
  <c r="F13" i="2"/>
  <c r="G13" i="2" s="1"/>
  <c r="H13" i="2" s="1"/>
  <c r="D13" i="2"/>
  <c r="F12" i="2"/>
  <c r="G12" i="2" s="1"/>
  <c r="H12" i="2" s="1"/>
  <c r="CY15" i="1"/>
  <c r="GD17" i="3" l="1"/>
  <c r="GC59" i="5"/>
  <c r="GC60" i="5" s="1"/>
  <c r="GC33" i="5"/>
  <c r="GD24" i="7"/>
  <c r="EK15" i="1"/>
  <c r="EW17" i="7"/>
  <c r="EN24" i="9"/>
  <c r="EE38" i="9" s="1"/>
  <c r="EL15" i="9" s="1"/>
  <c r="EL15" i="6"/>
  <c r="EA19" i="5"/>
  <c r="EA18" i="5"/>
  <c r="EA16" i="5"/>
  <c r="EA14" i="5"/>
  <c r="EA12" i="5"/>
  <c r="EA17" i="5"/>
  <c r="EA13" i="5"/>
  <c r="EA15" i="5"/>
  <c r="EA26" i="5"/>
  <c r="EA10" i="5"/>
  <c r="GO17" i="8"/>
  <c r="DZ33" i="5"/>
  <c r="DZ59" i="5"/>
  <c r="DZ60" i="5" s="1"/>
  <c r="FH24" i="9"/>
  <c r="FH12" i="9"/>
  <c r="EA11" i="5"/>
  <c r="EA24" i="5"/>
  <c r="GN33" i="7"/>
  <c r="GN61" i="7" s="1"/>
  <c r="GN57" i="7" s="1"/>
  <c r="GN63" i="7" s="1"/>
  <c r="FM10" i="1"/>
  <c r="FG59" i="5"/>
  <c r="FG60" i="5" s="1"/>
  <c r="DN59" i="5"/>
  <c r="DN60" i="5" s="1"/>
  <c r="CR61" i="9"/>
  <c r="CR57" i="9" s="1"/>
  <c r="CR63" i="9" s="1"/>
  <c r="CS33" i="9"/>
  <c r="FG61" i="9"/>
  <c r="FG57" i="9" s="1"/>
  <c r="FG63" i="9" s="1"/>
  <c r="FH33" i="9"/>
  <c r="DN33" i="9"/>
  <c r="DD19" i="9"/>
  <c r="CG59" i="9"/>
  <c r="CG60" i="9" s="1"/>
  <c r="CG33" i="9"/>
  <c r="EK59" i="9"/>
  <c r="EK60" i="9" s="1"/>
  <c r="EK33" i="9"/>
  <c r="DC59" i="9"/>
  <c r="DC60" i="9" s="1"/>
  <c r="DC33" i="9"/>
  <c r="DD18" i="9"/>
  <c r="GC59" i="9"/>
  <c r="GC60" i="9" s="1"/>
  <c r="CS11" i="9"/>
  <c r="CS14" i="9"/>
  <c r="CS17" i="9"/>
  <c r="CS26" i="9"/>
  <c r="CR82" i="9" s="1"/>
  <c r="CR80" i="9" s="1"/>
  <c r="CO75" i="9" s="1"/>
  <c r="CS18" i="9"/>
  <c r="CS10" i="9"/>
  <c r="CS13" i="9"/>
  <c r="CS15" i="9"/>
  <c r="CS19" i="9"/>
  <c r="CS16" i="9"/>
  <c r="DD15" i="9"/>
  <c r="DZ59" i="9"/>
  <c r="DZ60" i="9" s="1"/>
  <c r="EL10" i="9"/>
  <c r="EL26" i="9"/>
  <c r="EL17" i="9"/>
  <c r="EL16" i="9"/>
  <c r="EL11" i="9"/>
  <c r="GN59" i="9"/>
  <c r="GN60" i="9" s="1"/>
  <c r="DO11" i="9"/>
  <c r="DO16" i="9"/>
  <c r="DO17" i="9"/>
  <c r="DO10" i="9"/>
  <c r="DO13" i="9"/>
  <c r="DO26" i="9"/>
  <c r="DO18" i="9"/>
  <c r="DO15" i="9"/>
  <c r="DO19" i="9"/>
  <c r="DO14" i="9"/>
  <c r="DD14" i="9"/>
  <c r="DD13" i="9"/>
  <c r="DD16" i="9"/>
  <c r="DD26" i="9"/>
  <c r="DD11" i="9"/>
  <c r="DD12" i="9"/>
  <c r="DD17" i="9"/>
  <c r="GY59" i="9"/>
  <c r="GY60" i="9" s="1"/>
  <c r="DO24" i="9"/>
  <c r="CS12" i="9"/>
  <c r="EV59" i="9"/>
  <c r="EV60" i="9" s="1"/>
  <c r="FH16" i="9"/>
  <c r="FH11" i="9"/>
  <c r="FH17" i="9"/>
  <c r="FH19" i="9"/>
  <c r="FH26" i="9"/>
  <c r="FH14" i="9"/>
  <c r="FH15" i="9"/>
  <c r="FH13" i="9"/>
  <c r="FH10" i="9"/>
  <c r="FH18" i="9"/>
  <c r="DD24" i="9"/>
  <c r="CG61" i="8"/>
  <c r="CG57" i="8" s="1"/>
  <c r="CG63" i="8"/>
  <c r="CH63" i="8" s="1"/>
  <c r="CB75" i="8" s="1"/>
  <c r="CG75" i="8" s="1"/>
  <c r="CF88" i="8" s="1"/>
  <c r="CD120" i="8" s="1"/>
  <c r="CH33" i="8"/>
  <c r="EK59" i="8"/>
  <c r="EK60" i="8" s="1"/>
  <c r="DD19" i="8"/>
  <c r="DD17" i="8"/>
  <c r="DD10" i="8"/>
  <c r="DD11" i="8"/>
  <c r="DD12" i="8"/>
  <c r="DD26" i="8"/>
  <c r="DD15" i="8"/>
  <c r="DD18" i="8"/>
  <c r="DD14" i="8"/>
  <c r="DD16" i="8"/>
  <c r="DD13" i="8"/>
  <c r="DC33" i="8"/>
  <c r="FG59" i="8"/>
  <c r="FG60" i="8" s="1"/>
  <c r="DN61" i="8"/>
  <c r="DN57" i="8" s="1"/>
  <c r="DN63" i="8" s="1"/>
  <c r="DO63" i="8" s="1"/>
  <c r="DI75" i="8" s="1"/>
  <c r="DN75" i="8" s="1"/>
  <c r="DM88" i="8" s="1"/>
  <c r="DK120" i="8" s="1"/>
  <c r="EV59" i="8"/>
  <c r="EV60" i="8" s="1"/>
  <c r="GY59" i="8"/>
  <c r="GY60" i="8" s="1"/>
  <c r="GY33" i="8"/>
  <c r="CH26" i="8"/>
  <c r="CH16" i="8"/>
  <c r="CH10" i="8"/>
  <c r="CH14" i="8"/>
  <c r="CH18" i="8"/>
  <c r="CH11" i="8"/>
  <c r="CH15" i="8"/>
  <c r="CH13" i="8"/>
  <c r="CH17" i="8"/>
  <c r="CH19" i="8"/>
  <c r="CH12" i="8"/>
  <c r="GO19" i="8"/>
  <c r="GO18" i="8"/>
  <c r="GO16" i="8"/>
  <c r="GO10" i="8"/>
  <c r="GO14" i="8"/>
  <c r="GO26" i="8"/>
  <c r="GO11" i="8"/>
  <c r="GO15" i="8"/>
  <c r="GO13" i="8"/>
  <c r="GO12" i="8"/>
  <c r="GF24" i="8"/>
  <c r="FW38" i="8" s="1"/>
  <c r="GC33" i="8" s="1"/>
  <c r="DZ59" i="8"/>
  <c r="DZ60" i="8" s="1"/>
  <c r="GN33" i="8"/>
  <c r="DO14" i="8"/>
  <c r="DO16" i="8"/>
  <c r="DO18" i="8"/>
  <c r="DO13" i="8"/>
  <c r="DO15" i="8"/>
  <c r="DO19" i="8"/>
  <c r="DO10" i="8"/>
  <c r="DO17" i="8"/>
  <c r="DO26" i="8"/>
  <c r="DO11" i="8"/>
  <c r="CT24" i="8"/>
  <c r="GC59" i="8"/>
  <c r="GC60" i="8" s="1"/>
  <c r="CU24" i="8"/>
  <c r="CL38" i="8" s="1"/>
  <c r="DD24" i="8"/>
  <c r="DO12" i="8"/>
  <c r="DP64" i="8"/>
  <c r="CI64" i="8"/>
  <c r="EY24" i="9"/>
  <c r="EP38" i="9" s="1"/>
  <c r="EX24" i="9"/>
  <c r="EW24" i="9"/>
  <c r="BN24" i="9"/>
  <c r="BM24" i="9"/>
  <c r="EC24" i="9"/>
  <c r="DT38" i="9" s="1"/>
  <c r="DZ33" i="9" s="1"/>
  <c r="EB24" i="9"/>
  <c r="GZ24" i="9"/>
  <c r="HB24" i="9"/>
  <c r="GS38" i="9" s="1"/>
  <c r="GY33" i="9" s="1"/>
  <c r="HA24" i="9"/>
  <c r="GQ24" i="9"/>
  <c r="GH38" i="9" s="1"/>
  <c r="GN33" i="9" s="1"/>
  <c r="GP24" i="9"/>
  <c r="GO24" i="9"/>
  <c r="CJ24" i="9"/>
  <c r="CA38" i="9" s="1"/>
  <c r="CI24" i="9"/>
  <c r="CH24" i="9"/>
  <c r="BC24" i="9"/>
  <c r="BB24" i="9"/>
  <c r="FR24" i="9"/>
  <c r="GD24" i="9"/>
  <c r="GF24" i="9"/>
  <c r="FW38" i="9" s="1"/>
  <c r="GE24" i="9"/>
  <c r="AR24" i="9"/>
  <c r="AQ24" i="9"/>
  <c r="BV24" i="9"/>
  <c r="AG24" i="9"/>
  <c r="AF24" i="9"/>
  <c r="V24" i="9"/>
  <c r="U24" i="9"/>
  <c r="BN24" i="8"/>
  <c r="BM24" i="8"/>
  <c r="HA24" i="8"/>
  <c r="HB24" i="8"/>
  <c r="GS38" i="8" s="1"/>
  <c r="GZ24" i="8" s="1"/>
  <c r="EC24" i="8"/>
  <c r="DT38" i="8" s="1"/>
  <c r="EA24" i="8" s="1"/>
  <c r="EB24" i="8"/>
  <c r="EL24" i="8"/>
  <c r="EM24" i="8"/>
  <c r="EN24" i="8"/>
  <c r="EE38" i="8" s="1"/>
  <c r="FR24" i="8"/>
  <c r="V24" i="8"/>
  <c r="U24" i="8"/>
  <c r="BB24" i="8"/>
  <c r="BC24" i="8"/>
  <c r="BV24" i="8"/>
  <c r="FJ24" i="8"/>
  <c r="FA38" i="8" s="1"/>
  <c r="FG33" i="8" s="1"/>
  <c r="FI24" i="8"/>
  <c r="AO24" i="8"/>
  <c r="EY24" i="8"/>
  <c r="EP38" i="8" s="1"/>
  <c r="EV33" i="8" s="1"/>
  <c r="EX24" i="8"/>
  <c r="EW24" i="8"/>
  <c r="EA33" i="7"/>
  <c r="DZ61" i="7"/>
  <c r="DZ57" i="7" s="1"/>
  <c r="DZ63" i="7" s="1"/>
  <c r="EW14" i="7"/>
  <c r="EW13" i="7"/>
  <c r="EW10" i="7"/>
  <c r="EW16" i="7"/>
  <c r="EW26" i="7"/>
  <c r="EV82" i="7" s="1"/>
  <c r="EV80" i="7" s="1"/>
  <c r="ES75" i="7" s="1"/>
  <c r="EW15" i="7"/>
  <c r="EW19" i="7"/>
  <c r="EW12" i="7"/>
  <c r="EW11" i="7"/>
  <c r="EA24" i="7"/>
  <c r="EV33" i="7"/>
  <c r="DD14" i="7"/>
  <c r="DD17" i="7"/>
  <c r="DD11" i="7"/>
  <c r="DD12" i="7"/>
  <c r="DD16" i="7"/>
  <c r="DD13" i="7"/>
  <c r="DD18" i="7"/>
  <c r="DD15" i="7"/>
  <c r="DD26" i="7"/>
  <c r="DD19" i="7"/>
  <c r="DD10" i="7"/>
  <c r="CG33" i="7"/>
  <c r="CH15" i="7"/>
  <c r="CH18" i="7"/>
  <c r="CH17" i="7"/>
  <c r="CH19" i="7"/>
  <c r="CH16" i="7"/>
  <c r="CH14" i="7"/>
  <c r="CH11" i="7"/>
  <c r="CH13" i="7"/>
  <c r="CH10" i="7"/>
  <c r="CH12" i="7"/>
  <c r="CH26" i="7"/>
  <c r="CR33" i="7"/>
  <c r="CS16" i="7"/>
  <c r="CS17" i="7"/>
  <c r="CS15" i="7"/>
  <c r="CS10" i="7"/>
  <c r="CS18" i="7"/>
  <c r="CS14" i="7"/>
  <c r="CS19" i="7"/>
  <c r="CS13" i="7"/>
  <c r="CS11" i="7"/>
  <c r="CS26" i="7"/>
  <c r="CR82" i="7" s="1"/>
  <c r="CR80" i="7" s="1"/>
  <c r="CO75" i="7" s="1"/>
  <c r="EW18" i="7"/>
  <c r="EA11" i="7"/>
  <c r="EA17" i="7"/>
  <c r="EA14" i="7"/>
  <c r="EA13" i="7"/>
  <c r="EA16" i="7"/>
  <c r="EA12" i="7"/>
  <c r="EA15" i="7"/>
  <c r="EA10" i="7"/>
  <c r="EA19" i="7"/>
  <c r="EA26" i="7"/>
  <c r="EA18" i="7"/>
  <c r="EK59" i="7"/>
  <c r="EK60" i="7" s="1"/>
  <c r="CS24" i="7"/>
  <c r="GO33" i="7"/>
  <c r="DC33" i="7"/>
  <c r="DN59" i="7"/>
  <c r="DN60" i="7" s="1"/>
  <c r="GO13" i="7"/>
  <c r="GO10" i="7"/>
  <c r="GO11" i="7"/>
  <c r="GO12" i="7"/>
  <c r="GO19" i="7"/>
  <c r="GO14" i="7"/>
  <c r="GO26" i="7"/>
  <c r="GO16" i="7"/>
  <c r="GO18" i="7"/>
  <c r="GO15" i="7"/>
  <c r="GO17" i="7"/>
  <c r="GD14" i="7"/>
  <c r="GD12" i="7"/>
  <c r="GD11" i="7"/>
  <c r="GD16" i="7"/>
  <c r="GD17" i="7"/>
  <c r="GD13" i="7"/>
  <c r="GD18" i="7"/>
  <c r="GD10" i="7"/>
  <c r="GD26" i="7"/>
  <c r="GD19" i="7"/>
  <c r="GC33" i="7"/>
  <c r="FG59" i="7"/>
  <c r="FG60" i="7" s="1"/>
  <c r="AR24" i="7"/>
  <c r="AQ24" i="7"/>
  <c r="DP24" i="7"/>
  <c r="DQ24" i="7"/>
  <c r="DH38" i="7" s="1"/>
  <c r="DN33" i="7" s="1"/>
  <c r="HB24" i="7"/>
  <c r="GS38" i="7" s="1"/>
  <c r="HA24" i="7"/>
  <c r="BN24" i="7"/>
  <c r="BM24" i="7"/>
  <c r="AD24" i="7"/>
  <c r="FR24" i="7"/>
  <c r="BV24" i="7"/>
  <c r="EN24" i="7"/>
  <c r="EE38" i="7" s="1"/>
  <c r="EL24" i="7" s="1"/>
  <c r="EM24" i="7"/>
  <c r="FI24" i="7"/>
  <c r="FJ24" i="7"/>
  <c r="FA38" i="7" s="1"/>
  <c r="FG33" i="7" s="1"/>
  <c r="V24" i="7"/>
  <c r="U24" i="7"/>
  <c r="BB24" i="7"/>
  <c r="BC24" i="7"/>
  <c r="FG61" i="6"/>
  <c r="FG57" i="6" s="1"/>
  <c r="FG63" i="6" s="1"/>
  <c r="FH63" i="6" s="1"/>
  <c r="FH33" i="6"/>
  <c r="DN61" i="6"/>
  <c r="DN57" i="6" s="1"/>
  <c r="DN63" i="6"/>
  <c r="DO33" i="6"/>
  <c r="GY59" i="6"/>
  <c r="GY60" i="6" s="1"/>
  <c r="GC59" i="6"/>
  <c r="GC60" i="6" s="1"/>
  <c r="GC33" i="6"/>
  <c r="DD26" i="6"/>
  <c r="DD15" i="6"/>
  <c r="DD11" i="6"/>
  <c r="DD12" i="6"/>
  <c r="DD14" i="6"/>
  <c r="DD19" i="6"/>
  <c r="DD13" i="6"/>
  <c r="DD16" i="6"/>
  <c r="DD18" i="6"/>
  <c r="DD10" i="6"/>
  <c r="DD17" i="6"/>
  <c r="FR59" i="6"/>
  <c r="FR60" i="6" s="1"/>
  <c r="DZ59" i="6"/>
  <c r="DZ60" i="6" s="1"/>
  <c r="CH33" i="6"/>
  <c r="EK33" i="6"/>
  <c r="EL14" i="6"/>
  <c r="EL11" i="6"/>
  <c r="EL16" i="6"/>
  <c r="EL12" i="6"/>
  <c r="EL17" i="6"/>
  <c r="EL10" i="6"/>
  <c r="EL13" i="6"/>
  <c r="EL26" i="6"/>
  <c r="EL18" i="6"/>
  <c r="DO15" i="6"/>
  <c r="DO13" i="6"/>
  <c r="DO26" i="6"/>
  <c r="DO18" i="6"/>
  <c r="DO12" i="6"/>
  <c r="DO19" i="6"/>
  <c r="DO10" i="6"/>
  <c r="DO11" i="6"/>
  <c r="DO17" i="6"/>
  <c r="DO16" i="6"/>
  <c r="DO14" i="6"/>
  <c r="CG63" i="6"/>
  <c r="CS16" i="6"/>
  <c r="CS11" i="6"/>
  <c r="CS12" i="6"/>
  <c r="CS10" i="6"/>
  <c r="CS18" i="6"/>
  <c r="CS14" i="6"/>
  <c r="CS13" i="6"/>
  <c r="CS15" i="6"/>
  <c r="CS19" i="6"/>
  <c r="CS26" i="6"/>
  <c r="CR82" i="6" s="1"/>
  <c r="CR80" i="6" s="1"/>
  <c r="CO75" i="6" s="1"/>
  <c r="CS17" i="6"/>
  <c r="FH13" i="6"/>
  <c r="FH18" i="6"/>
  <c r="FH19" i="6"/>
  <c r="FH16" i="6"/>
  <c r="FH10" i="6"/>
  <c r="FH15" i="6"/>
  <c r="FH17" i="6"/>
  <c r="FH11" i="6"/>
  <c r="FH14" i="6"/>
  <c r="FH12" i="6"/>
  <c r="FH26" i="6"/>
  <c r="FH24" i="6"/>
  <c r="CH26" i="6"/>
  <c r="CH19" i="6"/>
  <c r="CH14" i="6"/>
  <c r="CH16" i="6"/>
  <c r="CH12" i="6"/>
  <c r="CH10" i="6"/>
  <c r="CH13" i="6"/>
  <c r="CH15" i="6"/>
  <c r="CH11" i="6"/>
  <c r="CH17" i="6"/>
  <c r="CH18" i="6"/>
  <c r="EV59" i="6"/>
  <c r="EV60" i="6" s="1"/>
  <c r="DC63" i="6"/>
  <c r="DE64" i="6" s="1"/>
  <c r="CR33" i="6"/>
  <c r="DO63" i="6"/>
  <c r="DI75" i="6" s="1"/>
  <c r="DN75" i="6" s="1"/>
  <c r="DM88" i="6" s="1"/>
  <c r="DK120" i="6" s="1"/>
  <c r="DP64" i="6"/>
  <c r="CI64" i="6"/>
  <c r="CH63" i="6"/>
  <c r="CB75" i="6" s="1"/>
  <c r="CG75" i="6" s="1"/>
  <c r="CF88" i="6" s="1"/>
  <c r="CD120" i="6" s="1"/>
  <c r="DD63" i="6"/>
  <c r="CX75" i="6" s="1"/>
  <c r="DC75" i="6" s="1"/>
  <c r="DB88" i="6" s="1"/>
  <c r="CZ120" i="6" s="1"/>
  <c r="HB24" i="6"/>
  <c r="GS38" i="6" s="1"/>
  <c r="GZ24" i="6" s="1"/>
  <c r="HA24" i="6"/>
  <c r="EY24" i="6"/>
  <c r="EP38" i="6" s="1"/>
  <c r="EW24" i="6" s="1"/>
  <c r="EX24" i="6"/>
  <c r="AZ24" i="6"/>
  <c r="FU24" i="6"/>
  <c r="FL38" i="6" s="1"/>
  <c r="FS24" i="6" s="1"/>
  <c r="FT24" i="6"/>
  <c r="GF24" i="6"/>
  <c r="FW38" i="6" s="1"/>
  <c r="GE24" i="6"/>
  <c r="V24" i="6"/>
  <c r="U24" i="6"/>
  <c r="BN24" i="6"/>
  <c r="BM24" i="6"/>
  <c r="BV24" i="6"/>
  <c r="EC24" i="6"/>
  <c r="DT38" i="6" s="1"/>
  <c r="EA24" i="6" s="1"/>
  <c r="EB24" i="6"/>
  <c r="GN24" i="6"/>
  <c r="AO24" i="6"/>
  <c r="GZ120" i="5"/>
  <c r="GX120" i="5"/>
  <c r="CT64" i="5"/>
  <c r="CS63" i="5"/>
  <c r="CM75" i="5" s="1"/>
  <c r="CR75" i="5" s="1"/>
  <c r="CQ88" i="5" s="1"/>
  <c r="CO120" i="5" s="1"/>
  <c r="AF24" i="5"/>
  <c r="AG24" i="5"/>
  <c r="FR24" i="5"/>
  <c r="FR59" i="5" s="1"/>
  <c r="FR60" i="5" s="1"/>
  <c r="EY24" i="5"/>
  <c r="EP38" i="5" s="1"/>
  <c r="EW24" i="5" s="1"/>
  <c r="EX24" i="5"/>
  <c r="GZ24" i="5"/>
  <c r="HA24" i="5"/>
  <c r="HB24" i="5"/>
  <c r="AO24" i="5"/>
  <c r="DP24" i="5"/>
  <c r="DQ24" i="5"/>
  <c r="DH38" i="5" s="1"/>
  <c r="AZ11" i="5"/>
  <c r="AU11" i="5"/>
  <c r="EK24" i="5"/>
  <c r="BK11" i="5"/>
  <c r="BF11" i="5"/>
  <c r="FI24" i="5"/>
  <c r="FJ24" i="5"/>
  <c r="FA38" i="5" s="1"/>
  <c r="FG33" i="5" s="1"/>
  <c r="CJ24" i="5"/>
  <c r="CI24" i="5"/>
  <c r="DF24" i="5"/>
  <c r="CW38" i="5" s="1"/>
  <c r="DE24" i="5"/>
  <c r="S24" i="5"/>
  <c r="GN24" i="5"/>
  <c r="GN59" i="5" s="1"/>
  <c r="GN60" i="5" s="1"/>
  <c r="GD24" i="5"/>
  <c r="GE24" i="5"/>
  <c r="GF24" i="5"/>
  <c r="FW38" i="5" s="1"/>
  <c r="BX24" i="5"/>
  <c r="BY24" i="5"/>
  <c r="GY59" i="4"/>
  <c r="GY60" i="4" s="1"/>
  <c r="GY33" i="4"/>
  <c r="FS12" i="4"/>
  <c r="FS16" i="4"/>
  <c r="FS14" i="4"/>
  <c r="FS13" i="4"/>
  <c r="FS26" i="4"/>
  <c r="FR82" i="4" s="1"/>
  <c r="FR80" i="4" s="1"/>
  <c r="FO75" i="4" s="1"/>
  <c r="FS18" i="4"/>
  <c r="FS11" i="4"/>
  <c r="FS17" i="4"/>
  <c r="FS10" i="4"/>
  <c r="FR33" i="4"/>
  <c r="FS19" i="4"/>
  <c r="FS15" i="4"/>
  <c r="FH18" i="4"/>
  <c r="FH11" i="4"/>
  <c r="FH13" i="4"/>
  <c r="FH10" i="4"/>
  <c r="FH14" i="4"/>
  <c r="FH17" i="4"/>
  <c r="FH15" i="4"/>
  <c r="FH26" i="4"/>
  <c r="FG82" i="4" s="1"/>
  <c r="FG80" i="4" s="1"/>
  <c r="FD75" i="4" s="1"/>
  <c r="FH12" i="4"/>
  <c r="FH19" i="4"/>
  <c r="FH16" i="4"/>
  <c r="FH24" i="4"/>
  <c r="FG33" i="4"/>
  <c r="EV59" i="4"/>
  <c r="EV60" i="4" s="1"/>
  <c r="EL15" i="4"/>
  <c r="EK33" i="4"/>
  <c r="EL13" i="4"/>
  <c r="EL14" i="4"/>
  <c r="EL16" i="4"/>
  <c r="EL26" i="4"/>
  <c r="EK82" i="4" s="1"/>
  <c r="EK80" i="4" s="1"/>
  <c r="EH75" i="4" s="1"/>
  <c r="EL11" i="4"/>
  <c r="EL18" i="4"/>
  <c r="EL17" i="4"/>
  <c r="EL10" i="4"/>
  <c r="EL12" i="4"/>
  <c r="EL19" i="4"/>
  <c r="DN33" i="4"/>
  <c r="DO16" i="4"/>
  <c r="DO13" i="4"/>
  <c r="DO11" i="4"/>
  <c r="DO14" i="4"/>
  <c r="DO15" i="4"/>
  <c r="DO19" i="4"/>
  <c r="DO18" i="4"/>
  <c r="DO10" i="4"/>
  <c r="DO17" i="4"/>
  <c r="DO12" i="4"/>
  <c r="DO26" i="4"/>
  <c r="DN82" i="4" s="1"/>
  <c r="DN80" i="4" s="1"/>
  <c r="DK75" i="4" s="1"/>
  <c r="DC33" i="4"/>
  <c r="DD11" i="4"/>
  <c r="DD14" i="4"/>
  <c r="DD10" i="4"/>
  <c r="DD16" i="4"/>
  <c r="DD12" i="4"/>
  <c r="DD13" i="4"/>
  <c r="DD19" i="4"/>
  <c r="DD26" i="4"/>
  <c r="DC82" i="4" s="1"/>
  <c r="DC80" i="4" s="1"/>
  <c r="CZ75" i="4" s="1"/>
  <c r="DD15" i="4"/>
  <c r="DD18" i="4"/>
  <c r="DD17" i="4"/>
  <c r="DD24" i="4"/>
  <c r="CR59" i="4"/>
  <c r="CR60" i="4" s="1"/>
  <c r="CG33" i="4"/>
  <c r="CH16" i="4"/>
  <c r="CH14" i="4"/>
  <c r="CH12" i="4"/>
  <c r="CH11" i="4"/>
  <c r="CH10" i="4"/>
  <c r="CH19" i="4"/>
  <c r="CH17" i="4"/>
  <c r="CH13" i="4"/>
  <c r="CH15" i="4"/>
  <c r="CH18" i="4"/>
  <c r="CH26" i="4"/>
  <c r="CG82" i="4" s="1"/>
  <c r="CG80" i="4" s="1"/>
  <c r="CD75" i="4" s="1"/>
  <c r="BW15" i="4"/>
  <c r="BW14" i="4"/>
  <c r="BW16" i="4"/>
  <c r="BW13" i="4"/>
  <c r="BW10" i="4"/>
  <c r="BW19" i="4"/>
  <c r="BW12" i="4"/>
  <c r="BW17" i="4"/>
  <c r="BW26" i="4"/>
  <c r="BV82" i="4" s="1"/>
  <c r="BV80" i="4" s="1"/>
  <c r="BS75" i="4" s="1"/>
  <c r="BW11" i="4"/>
  <c r="BW18" i="4"/>
  <c r="BV33" i="4"/>
  <c r="EY24" i="4"/>
  <c r="EP38" i="4" s="1"/>
  <c r="EV33" i="4" s="1"/>
  <c r="EX24" i="4"/>
  <c r="BC24" i="4"/>
  <c r="AT38" i="4" s="1"/>
  <c r="BA24" i="4" s="1"/>
  <c r="BB24" i="4"/>
  <c r="BK33" i="4"/>
  <c r="BL33" i="4" s="1"/>
  <c r="BL16" i="4"/>
  <c r="BL11" i="4"/>
  <c r="BL14" i="4"/>
  <c r="BL12" i="4"/>
  <c r="BL10" i="4"/>
  <c r="BL13" i="4"/>
  <c r="BL17" i="4"/>
  <c r="BL26" i="4"/>
  <c r="BL15" i="4"/>
  <c r="BL19" i="4"/>
  <c r="BL18" i="4"/>
  <c r="BL24" i="4"/>
  <c r="GQ24" i="4"/>
  <c r="GH38" i="4" s="1"/>
  <c r="GP24" i="4"/>
  <c r="GO24" i="4"/>
  <c r="HB24" i="4"/>
  <c r="GS38" i="4" s="1"/>
  <c r="GZ24" i="4" s="1"/>
  <c r="HA24" i="4"/>
  <c r="EC24" i="4"/>
  <c r="DT38" i="4" s="1"/>
  <c r="EA24" i="4" s="1"/>
  <c r="EB24" i="4"/>
  <c r="CU24" i="4"/>
  <c r="CL38" i="4" s="1"/>
  <c r="CS24" i="4" s="1"/>
  <c r="CT24" i="4"/>
  <c r="GF24" i="4"/>
  <c r="FW38" i="4" s="1"/>
  <c r="GD24" i="4" s="1"/>
  <c r="GE24" i="4"/>
  <c r="AR24" i="4"/>
  <c r="AI38" i="4" s="1"/>
  <c r="AP24" i="4" s="1"/>
  <c r="AQ24" i="4"/>
  <c r="AE24" i="4"/>
  <c r="AE13" i="4"/>
  <c r="AE11" i="4"/>
  <c r="AE16" i="4"/>
  <c r="AE14" i="4"/>
  <c r="AE10" i="4"/>
  <c r="AE18" i="4"/>
  <c r="AE17" i="4"/>
  <c r="AE12" i="4"/>
  <c r="AE15" i="4"/>
  <c r="AE19" i="4"/>
  <c r="GO19" i="3"/>
  <c r="GO13" i="3"/>
  <c r="GO17" i="3"/>
  <c r="GO16" i="3"/>
  <c r="GO15" i="3"/>
  <c r="GO12" i="3"/>
  <c r="GO26" i="3"/>
  <c r="GN82" i="3" s="1"/>
  <c r="GN80" i="3" s="1"/>
  <c r="GK75" i="3" s="1"/>
  <c r="GO14" i="3"/>
  <c r="GN33" i="3"/>
  <c r="GN61" i="3" s="1"/>
  <c r="GN57" i="3" s="1"/>
  <c r="GN63" i="3" s="1"/>
  <c r="GO11" i="3"/>
  <c r="GO10" i="3"/>
  <c r="GO18" i="3"/>
  <c r="GC61" i="3"/>
  <c r="GC57" i="3" s="1"/>
  <c r="GC63" i="3" s="1"/>
  <c r="GD63" i="3" s="1"/>
  <c r="GD12" i="3"/>
  <c r="DF24" i="3"/>
  <c r="CW38" i="3" s="1"/>
  <c r="DD24" i="3" s="1"/>
  <c r="BN24" i="3"/>
  <c r="BE38" i="3" s="1"/>
  <c r="BL24" i="3" s="1"/>
  <c r="BK59" i="3"/>
  <c r="BK60" i="3" s="1"/>
  <c r="AD33" i="4"/>
  <c r="AE33" i="4" s="1"/>
  <c r="S33" i="4"/>
  <c r="T33" i="4" s="1"/>
  <c r="T14" i="4"/>
  <c r="T16" i="4"/>
  <c r="T11" i="4"/>
  <c r="T13" i="4"/>
  <c r="T10" i="4"/>
  <c r="T12" i="4"/>
  <c r="T17" i="4"/>
  <c r="T15" i="4"/>
  <c r="T19" i="4"/>
  <c r="T18" i="4"/>
  <c r="T24" i="4"/>
  <c r="BK61" i="4"/>
  <c r="BK57" i="4" s="1"/>
  <c r="BK63" i="4" s="1"/>
  <c r="AE26" i="4"/>
  <c r="T26" i="4"/>
  <c r="GZ33" i="3"/>
  <c r="GY61" i="3"/>
  <c r="GY57" i="3" s="1"/>
  <c r="GY63" i="3" s="1"/>
  <c r="GZ16" i="3"/>
  <c r="GZ13" i="3"/>
  <c r="GZ18" i="3"/>
  <c r="GZ14" i="3"/>
  <c r="GZ12" i="3"/>
  <c r="GZ11" i="3"/>
  <c r="GZ15" i="3"/>
  <c r="GZ26" i="3"/>
  <c r="GY82" i="3" s="1"/>
  <c r="GY80" i="3" s="1"/>
  <c r="GV75" i="3" s="1"/>
  <c r="GZ10" i="3"/>
  <c r="GZ17" i="3"/>
  <c r="GZ19" i="3"/>
  <c r="GZ24" i="3"/>
  <c r="FR59" i="3"/>
  <c r="FR60" i="3" s="1"/>
  <c r="FU24" i="3"/>
  <c r="FL38" i="3" s="1"/>
  <c r="FS24" i="3" s="1"/>
  <c r="FT24" i="3"/>
  <c r="FG33" i="3"/>
  <c r="FH14" i="3"/>
  <c r="FH11" i="3"/>
  <c r="FH16" i="3"/>
  <c r="FH13" i="3"/>
  <c r="FH19" i="3"/>
  <c r="FH10" i="3"/>
  <c r="FH15" i="3"/>
  <c r="FH18" i="3"/>
  <c r="FH26" i="3"/>
  <c r="FG82" i="3" s="1"/>
  <c r="FG80" i="3" s="1"/>
  <c r="FD75" i="3" s="1"/>
  <c r="FH12" i="3"/>
  <c r="FH17" i="3"/>
  <c r="EW24" i="3"/>
  <c r="EV63" i="3"/>
  <c r="EW33" i="3"/>
  <c r="EV61" i="3"/>
  <c r="EV57" i="3" s="1"/>
  <c r="EW14" i="3"/>
  <c r="EW11" i="3"/>
  <c r="EW16" i="3"/>
  <c r="EW13" i="3"/>
  <c r="EW10" i="3"/>
  <c r="EW12" i="3"/>
  <c r="EW15" i="3"/>
  <c r="EW26" i="3"/>
  <c r="EV82" i="3" s="1"/>
  <c r="EV80" i="3" s="1"/>
  <c r="ES75" i="3" s="1"/>
  <c r="EW18" i="3"/>
  <c r="EW17" i="3"/>
  <c r="EW19" i="3"/>
  <c r="EK33" i="3"/>
  <c r="EL14" i="3"/>
  <c r="EL11" i="3"/>
  <c r="EL16" i="3"/>
  <c r="EL13" i="3"/>
  <c r="EL18" i="3"/>
  <c r="EL19" i="3"/>
  <c r="EL15" i="3"/>
  <c r="EL17" i="3"/>
  <c r="EL26" i="3"/>
  <c r="EK82" i="3" s="1"/>
  <c r="EK80" i="3" s="1"/>
  <c r="EH75" i="3" s="1"/>
  <c r="EL10" i="3"/>
  <c r="EL12" i="3"/>
  <c r="DZ33" i="3"/>
  <c r="EA14" i="3"/>
  <c r="EA11" i="3"/>
  <c r="EA13" i="3"/>
  <c r="EA16" i="3"/>
  <c r="EA19" i="3"/>
  <c r="EA10" i="3"/>
  <c r="EA18" i="3"/>
  <c r="EA26" i="3"/>
  <c r="DZ82" i="3" s="1"/>
  <c r="DZ80" i="3" s="1"/>
  <c r="DW75" i="3" s="1"/>
  <c r="EA12" i="3"/>
  <c r="EA17" i="3"/>
  <c r="EA15" i="3"/>
  <c r="DN33" i="3"/>
  <c r="DO16" i="3"/>
  <c r="DO14" i="3"/>
  <c r="DO15" i="3"/>
  <c r="DO11" i="3"/>
  <c r="DO13" i="3"/>
  <c r="DO26" i="3"/>
  <c r="DO12" i="3"/>
  <c r="DO17" i="3"/>
  <c r="DO18" i="3"/>
  <c r="DO10" i="3"/>
  <c r="DO19" i="3"/>
  <c r="DD19" i="3"/>
  <c r="DD17" i="3"/>
  <c r="CS14" i="3"/>
  <c r="CS13" i="3"/>
  <c r="CS11" i="3"/>
  <c r="CS16" i="3"/>
  <c r="CS10" i="3"/>
  <c r="CS15" i="3"/>
  <c r="CS18" i="3"/>
  <c r="CS26" i="3"/>
  <c r="CS17" i="3"/>
  <c r="CS19" i="3"/>
  <c r="CS12" i="3"/>
  <c r="CS33" i="3"/>
  <c r="CR61" i="3"/>
  <c r="CR57" i="3" s="1"/>
  <c r="CR63" i="3" s="1"/>
  <c r="CS24" i="3"/>
  <c r="CG59" i="3"/>
  <c r="CG60" i="3" s="1"/>
  <c r="CJ24" i="3"/>
  <c r="CA38" i="3" s="1"/>
  <c r="CH24" i="3" s="1"/>
  <c r="CI24" i="3"/>
  <c r="BL12" i="3"/>
  <c r="BK33" i="3"/>
  <c r="BL33" i="3" s="1"/>
  <c r="BL16" i="3"/>
  <c r="BL11" i="3"/>
  <c r="BL19" i="3"/>
  <c r="BL14" i="3"/>
  <c r="BL13" i="3"/>
  <c r="BL17" i="3"/>
  <c r="BL15" i="3"/>
  <c r="BL18" i="3"/>
  <c r="BL26" i="3"/>
  <c r="BL10" i="3"/>
  <c r="FR15" i="1"/>
  <c r="FB10" i="1"/>
  <c r="EF10" i="1"/>
  <c r="FQ126" i="1"/>
  <c r="GB126" i="1"/>
  <c r="GC15" i="1"/>
  <c r="GD121" i="1"/>
  <c r="FF127" i="1"/>
  <c r="EK40" i="1"/>
  <c r="EL40" i="1" s="1"/>
  <c r="EJ121" i="1"/>
  <c r="FF126" i="1"/>
  <c r="FH40" i="1"/>
  <c r="FR24" i="1"/>
  <c r="EK17" i="1"/>
  <c r="FQ121" i="1"/>
  <c r="FQ127" i="1"/>
  <c r="FF121" i="1"/>
  <c r="GB127" i="1"/>
  <c r="FG18" i="1"/>
  <c r="EJ126" i="1"/>
  <c r="EJ127" i="1"/>
  <c r="AZ40" i="1"/>
  <c r="BA40" i="1" s="1"/>
  <c r="AY126" i="1"/>
  <c r="AY127" i="1"/>
  <c r="BA121" i="1"/>
  <c r="BU126" i="1"/>
  <c r="AD40" i="1"/>
  <c r="AE40" i="1" s="1"/>
  <c r="AD17" i="1"/>
  <c r="BH15" i="1"/>
  <c r="AA15" i="1" s="1"/>
  <c r="BL127" i="1"/>
  <c r="BK17" i="1"/>
  <c r="AA18" i="1"/>
  <c r="AW18" i="1" s="1"/>
  <c r="AZ18" i="1" s="1"/>
  <c r="BU121" i="1"/>
  <c r="BV40" i="1"/>
  <c r="BW40" i="1" s="1"/>
  <c r="AC127" i="1"/>
  <c r="AC121" i="1"/>
  <c r="BK40" i="1"/>
  <c r="BL40" i="1" s="1"/>
  <c r="AC126" i="1"/>
  <c r="BJ121" i="1"/>
  <c r="BJ126" i="1"/>
  <c r="BU127" i="1"/>
  <c r="BV24" i="1"/>
  <c r="I13" i="2"/>
  <c r="CH50" i="5"/>
  <c r="CF127" i="5"/>
  <c r="BW40" i="5"/>
  <c r="GV10" i="1"/>
  <c r="GV12" i="1"/>
  <c r="GV15" i="1"/>
  <c r="GV127" i="1"/>
  <c r="GX127" i="1" s="1"/>
  <c r="GV126" i="1"/>
  <c r="GZ126" i="1" s="1"/>
  <c r="GV121" i="1"/>
  <c r="GX121" i="1" s="1"/>
  <c r="GY103" i="1"/>
  <c r="GX108" i="1" s="1"/>
  <c r="GX93" i="1"/>
  <c r="GY78" i="1"/>
  <c r="GU75" i="1" s="1"/>
  <c r="GY50" i="1"/>
  <c r="GY47" i="1"/>
  <c r="GY45" i="1"/>
  <c r="GW38" i="1"/>
  <c r="GX38" i="1" s="1"/>
  <c r="GY26" i="1"/>
  <c r="GW22" i="1"/>
  <c r="GY22" i="1" s="1"/>
  <c r="GY19" i="1"/>
  <c r="CZ10" i="1"/>
  <c r="DC10" i="1" s="1"/>
  <c r="CZ12" i="1"/>
  <c r="CZ19" i="1"/>
  <c r="CZ127" i="1"/>
  <c r="DD127" i="1" s="1"/>
  <c r="CZ126" i="1"/>
  <c r="DD126" i="1" s="1"/>
  <c r="CZ121" i="1"/>
  <c r="DD121" i="1" s="1"/>
  <c r="DC103" i="1"/>
  <c r="DB108" i="1" s="1"/>
  <c r="DB93" i="1"/>
  <c r="DC78" i="1"/>
  <c r="CY75" i="1" s="1"/>
  <c r="CZ75" i="1"/>
  <c r="DC50" i="1"/>
  <c r="DC47" i="1"/>
  <c r="DC45" i="1"/>
  <c r="DA38" i="1"/>
  <c r="DB38" i="1" s="1"/>
  <c r="DC26" i="1"/>
  <c r="DA22" i="1"/>
  <c r="DC22" i="1" s="1"/>
  <c r="CZ16" i="1"/>
  <c r="GK15" i="1"/>
  <c r="GN15" i="1" s="1"/>
  <c r="GK18" i="1"/>
  <c r="GN18" i="1" s="1"/>
  <c r="GK17" i="1"/>
  <c r="GN17" i="1" s="1"/>
  <c r="EV15" i="1"/>
  <c r="ES12" i="1"/>
  <c r="EH12" i="1" s="1"/>
  <c r="FD12" i="1" s="1"/>
  <c r="FG12" i="1" s="1"/>
  <c r="ES10" i="1"/>
  <c r="EV10" i="1" s="1"/>
  <c r="ES127" i="1"/>
  <c r="EW127" i="1" s="1"/>
  <c r="ES126" i="1"/>
  <c r="EW126" i="1" s="1"/>
  <c r="ES121" i="1"/>
  <c r="EW121" i="1" s="1"/>
  <c r="EV103" i="1"/>
  <c r="EU108" i="1" s="1"/>
  <c r="EU93" i="1"/>
  <c r="EV78" i="1"/>
  <c r="ER75" i="1" s="1"/>
  <c r="EV50" i="1"/>
  <c r="EV47" i="1"/>
  <c r="EV45" i="1"/>
  <c r="ET38" i="1"/>
  <c r="EU38" i="1" s="1"/>
  <c r="EV26" i="1"/>
  <c r="ET22" i="1"/>
  <c r="EV22" i="1" s="1"/>
  <c r="EV19" i="1"/>
  <c r="CN10" i="1"/>
  <c r="DJ10" i="1"/>
  <c r="DI10" i="1" s="1"/>
  <c r="AK10" i="1"/>
  <c r="CC10" i="1"/>
  <c r="O10" i="1"/>
  <c r="AV10" i="1" s="1"/>
  <c r="AU10" i="1" s="1"/>
  <c r="GJ12" i="1"/>
  <c r="ER12" i="1" s="1"/>
  <c r="GJ15" i="1"/>
  <c r="ER15" i="1" s="1"/>
  <c r="GJ10" i="1"/>
  <c r="BR10" i="1" s="1"/>
  <c r="BQ10" i="1" s="1"/>
  <c r="GK12" i="1"/>
  <c r="GN12" i="1" s="1"/>
  <c r="GK127" i="1"/>
  <c r="GO127" i="1" s="1"/>
  <c r="GK126" i="1"/>
  <c r="GO126" i="1" s="1"/>
  <c r="GK121" i="1"/>
  <c r="GO121" i="1" s="1"/>
  <c r="GN103" i="1"/>
  <c r="GM108" i="1" s="1"/>
  <c r="GM93" i="1"/>
  <c r="GN78" i="1"/>
  <c r="GJ75" i="1" s="1"/>
  <c r="GN50" i="1"/>
  <c r="GO50" i="1" s="1"/>
  <c r="GN47" i="1"/>
  <c r="GN45" i="1"/>
  <c r="GL38" i="1"/>
  <c r="GM38" i="1" s="1"/>
  <c r="GN26" i="1"/>
  <c r="GL22" i="1"/>
  <c r="GN22" i="1" s="1"/>
  <c r="GN19" i="1"/>
  <c r="GN10" i="1"/>
  <c r="CO15" i="1"/>
  <c r="CR15" i="1" s="1"/>
  <c r="CO16" i="1"/>
  <c r="CO18" i="1"/>
  <c r="CR18" i="1" s="1"/>
  <c r="CO17" i="1"/>
  <c r="CR17" i="1" s="1"/>
  <c r="DK18" i="1"/>
  <c r="DN18" i="1" s="1"/>
  <c r="DK17" i="1"/>
  <c r="DN17" i="1" s="1"/>
  <c r="CO127" i="1"/>
  <c r="CS127" i="1" s="1"/>
  <c r="DK127" i="1"/>
  <c r="DO127" i="1" s="1"/>
  <c r="CO126" i="1"/>
  <c r="CS126" i="1" s="1"/>
  <c r="DK126" i="1"/>
  <c r="DO126" i="1" s="1"/>
  <c r="CO121" i="1"/>
  <c r="CS121" i="1" s="1"/>
  <c r="DK121" i="1"/>
  <c r="DM121" i="1" s="1"/>
  <c r="CR103" i="1"/>
  <c r="CQ108" i="1" s="1"/>
  <c r="DN103" i="1"/>
  <c r="DM108" i="1" s="1"/>
  <c r="CQ93" i="1"/>
  <c r="DM93" i="1"/>
  <c r="CR78" i="1"/>
  <c r="CN75" i="1" s="1"/>
  <c r="DN78" i="1"/>
  <c r="DJ75" i="1" s="1"/>
  <c r="CO75" i="1"/>
  <c r="DK75" i="1"/>
  <c r="CR50" i="1"/>
  <c r="CS50" i="1" s="1"/>
  <c r="DN50" i="1"/>
  <c r="CR47" i="1"/>
  <c r="DN47" i="1"/>
  <c r="CR45" i="1"/>
  <c r="DN45" i="1"/>
  <c r="CP38" i="1"/>
  <c r="CQ38" i="1" s="1"/>
  <c r="DL38" i="1"/>
  <c r="DM38" i="1" s="1"/>
  <c r="CR26" i="1"/>
  <c r="DN26" i="1"/>
  <c r="CP22" i="1"/>
  <c r="CR22" i="1" s="1"/>
  <c r="DL22" i="1"/>
  <c r="DN22" i="1" s="1"/>
  <c r="CR19" i="1"/>
  <c r="DN19" i="1"/>
  <c r="DK15" i="1"/>
  <c r="AW15" i="1" s="1"/>
  <c r="AZ15" i="1" s="1"/>
  <c r="CR12" i="1"/>
  <c r="DK12" i="1"/>
  <c r="DN12" i="1" s="1"/>
  <c r="CO10" i="1"/>
  <c r="CR10" i="1" s="1"/>
  <c r="DN10" i="1"/>
  <c r="BR15" i="3"/>
  <c r="Z12" i="3"/>
  <c r="BR10" i="3"/>
  <c r="FX75" i="3" l="1"/>
  <c r="GC75" i="3" s="1"/>
  <c r="GB88" i="3" s="1"/>
  <c r="FZ120" i="3" s="1"/>
  <c r="L30" i="10"/>
  <c r="GD33" i="5"/>
  <c r="GC61" i="5"/>
  <c r="GC57" i="5" s="1"/>
  <c r="GC63" i="5" s="1"/>
  <c r="GD13" i="5"/>
  <c r="GD19" i="5"/>
  <c r="GD10" i="5"/>
  <c r="GD14" i="5"/>
  <c r="GD12" i="5"/>
  <c r="GD16" i="5"/>
  <c r="GD26" i="5"/>
  <c r="GD15" i="5"/>
  <c r="GD18" i="5"/>
  <c r="GD11" i="5"/>
  <c r="GD17" i="5"/>
  <c r="EL19" i="9"/>
  <c r="DZ33" i="6"/>
  <c r="EA33" i="6" s="1"/>
  <c r="EL24" i="9"/>
  <c r="EL14" i="9"/>
  <c r="EK59" i="5"/>
  <c r="EK60" i="5" s="1"/>
  <c r="EL13" i="9"/>
  <c r="EL12" i="9"/>
  <c r="EL18" i="9"/>
  <c r="EW24" i="4"/>
  <c r="FH24" i="8"/>
  <c r="EV33" i="5"/>
  <c r="EW16" i="5"/>
  <c r="EW13" i="5"/>
  <c r="EW14" i="5"/>
  <c r="EW19" i="5"/>
  <c r="EW26" i="5"/>
  <c r="EW15" i="5"/>
  <c r="EW12" i="5"/>
  <c r="EW10" i="5"/>
  <c r="EW18" i="5"/>
  <c r="EW11" i="5"/>
  <c r="EW17" i="5"/>
  <c r="FB75" i="6"/>
  <c r="FG75" i="6" s="1"/>
  <c r="FF88" i="6" s="1"/>
  <c r="FD120" i="6" s="1"/>
  <c r="L28" i="13"/>
  <c r="FG61" i="5"/>
  <c r="FG57" i="5" s="1"/>
  <c r="FG63" i="5" s="1"/>
  <c r="FH33" i="5"/>
  <c r="GO63" i="7"/>
  <c r="GP64" i="7"/>
  <c r="M31" i="14" s="1"/>
  <c r="FH16" i="5"/>
  <c r="FH14" i="5"/>
  <c r="FH13" i="5"/>
  <c r="FH17" i="5"/>
  <c r="FH19" i="5"/>
  <c r="FH15" i="5"/>
  <c r="FH18" i="5"/>
  <c r="FH26" i="5"/>
  <c r="FH12" i="5"/>
  <c r="FH10" i="5"/>
  <c r="FH11" i="5"/>
  <c r="FH24" i="5"/>
  <c r="EA33" i="5"/>
  <c r="DZ61" i="5"/>
  <c r="DZ57" i="5" s="1"/>
  <c r="DZ63" i="5" s="1"/>
  <c r="DO26" i="5"/>
  <c r="DO13" i="5"/>
  <c r="DO12" i="5"/>
  <c r="DO18" i="5"/>
  <c r="DO19" i="5"/>
  <c r="DO17" i="5"/>
  <c r="DO16" i="5"/>
  <c r="DO14" i="5"/>
  <c r="DO15" i="5"/>
  <c r="DO11" i="5"/>
  <c r="DO10" i="5"/>
  <c r="DN33" i="5"/>
  <c r="DO24" i="5"/>
  <c r="DC33" i="5"/>
  <c r="DD17" i="5"/>
  <c r="DD14" i="5"/>
  <c r="DD19" i="5"/>
  <c r="DD18" i="5"/>
  <c r="DD16" i="5"/>
  <c r="DD13" i="5"/>
  <c r="DD11" i="5"/>
  <c r="DD15" i="5"/>
  <c r="DD26" i="5"/>
  <c r="DD12" i="5"/>
  <c r="DD10" i="5"/>
  <c r="DD24" i="5"/>
  <c r="GZ33" i="9"/>
  <c r="GY61" i="9"/>
  <c r="GY57" i="9" s="1"/>
  <c r="GY63" i="9" s="1"/>
  <c r="EA33" i="9"/>
  <c r="DZ61" i="9"/>
  <c r="DZ57" i="9" s="1"/>
  <c r="DZ63" i="9" s="1"/>
  <c r="CS63" i="9"/>
  <c r="CM75" i="9" s="1"/>
  <c r="CR75" i="9" s="1"/>
  <c r="CQ88" i="9" s="1"/>
  <c r="CO120" i="9" s="1"/>
  <c r="CS120" i="9" s="1"/>
  <c r="CT64" i="9"/>
  <c r="EW15" i="9"/>
  <c r="EW13" i="9"/>
  <c r="EW14" i="9"/>
  <c r="EW26" i="9"/>
  <c r="EV82" i="9" s="1"/>
  <c r="EV80" i="9" s="1"/>
  <c r="ES75" i="9" s="1"/>
  <c r="EW11" i="9"/>
  <c r="EW16" i="9"/>
  <c r="EW19" i="9"/>
  <c r="EW10" i="9"/>
  <c r="EW17" i="9"/>
  <c r="EW12" i="9"/>
  <c r="EW18" i="9"/>
  <c r="EA24" i="9"/>
  <c r="GD11" i="9"/>
  <c r="GD13" i="9"/>
  <c r="GD16" i="9"/>
  <c r="GD12" i="9"/>
  <c r="GD10" i="9"/>
  <c r="GD26" i="9"/>
  <c r="GD14" i="9"/>
  <c r="GD19" i="9"/>
  <c r="GD18" i="9"/>
  <c r="GD17" i="9"/>
  <c r="GD15" i="9"/>
  <c r="CH13" i="9"/>
  <c r="CH19" i="9"/>
  <c r="CH11" i="9"/>
  <c r="CH14" i="9"/>
  <c r="CH12" i="9"/>
  <c r="CH16" i="9"/>
  <c r="CH26" i="9"/>
  <c r="CH17" i="9"/>
  <c r="CH18" i="9"/>
  <c r="CH15" i="9"/>
  <c r="CH10" i="9"/>
  <c r="DC61" i="9"/>
  <c r="DC57" i="9" s="1"/>
  <c r="DC63" i="9"/>
  <c r="DD33" i="9"/>
  <c r="DN61" i="9"/>
  <c r="DN57" i="9" s="1"/>
  <c r="DN63" i="9"/>
  <c r="DO33" i="9"/>
  <c r="EA11" i="9"/>
  <c r="EA13" i="9"/>
  <c r="EA17" i="9"/>
  <c r="EA18" i="9"/>
  <c r="EA26" i="9"/>
  <c r="EA19" i="9"/>
  <c r="EA16" i="9"/>
  <c r="EA14" i="9"/>
  <c r="EA15" i="9"/>
  <c r="EA10" i="9"/>
  <c r="EA12" i="9"/>
  <c r="EL33" i="9"/>
  <c r="EK61" i="9"/>
  <c r="EK57" i="9" s="1"/>
  <c r="EK63" i="9" s="1"/>
  <c r="FH63" i="9"/>
  <c r="FI64" i="9"/>
  <c r="M28" i="16" s="1"/>
  <c r="BV59" i="9"/>
  <c r="BV60" i="9" s="1"/>
  <c r="BV33" i="9"/>
  <c r="FR59" i="9"/>
  <c r="FR60" i="9" s="1"/>
  <c r="GO14" i="9"/>
  <c r="GO19" i="9"/>
  <c r="GO11" i="9"/>
  <c r="GO12" i="9"/>
  <c r="GO16" i="9"/>
  <c r="GO26" i="9"/>
  <c r="GO15" i="9"/>
  <c r="GO13" i="9"/>
  <c r="GO17" i="9"/>
  <c r="GO10" i="9"/>
  <c r="GO18" i="9"/>
  <c r="EV33" i="9"/>
  <c r="GN61" i="9"/>
  <c r="GN57" i="9" s="1"/>
  <c r="GN63" i="9"/>
  <c r="GO33" i="9"/>
  <c r="CG61" i="9"/>
  <c r="CG57" i="9" s="1"/>
  <c r="CG63" i="9" s="1"/>
  <c r="CH33" i="9"/>
  <c r="GZ14" i="9"/>
  <c r="GZ13" i="9"/>
  <c r="GZ11" i="9"/>
  <c r="GZ26" i="9"/>
  <c r="GY82" i="9" s="1"/>
  <c r="GY80" i="9" s="1"/>
  <c r="GV75" i="9" s="1"/>
  <c r="GZ15" i="9"/>
  <c r="GZ16" i="9"/>
  <c r="GZ19" i="9"/>
  <c r="GZ12" i="9"/>
  <c r="GZ10" i="9"/>
  <c r="GZ18" i="9"/>
  <c r="GZ17" i="9"/>
  <c r="GC33" i="9"/>
  <c r="CQ120" i="9"/>
  <c r="FG61" i="8"/>
  <c r="FG57" i="8" s="1"/>
  <c r="FG63" i="8" s="1"/>
  <c r="FH33" i="8"/>
  <c r="GC61" i="8"/>
  <c r="GC57" i="8" s="1"/>
  <c r="GC63" i="8" s="1"/>
  <c r="GD33" i="8"/>
  <c r="BV59" i="8"/>
  <c r="BV60" i="8" s="1"/>
  <c r="EL17" i="8"/>
  <c r="EL13" i="8"/>
  <c r="EL18" i="8"/>
  <c r="EL16" i="8"/>
  <c r="EL19" i="8"/>
  <c r="EL11" i="8"/>
  <c r="EL26" i="8"/>
  <c r="EL10" i="8"/>
  <c r="EL14" i="8"/>
  <c r="EL12" i="8"/>
  <c r="EL15" i="8"/>
  <c r="GD11" i="8"/>
  <c r="GD14" i="8"/>
  <c r="GD13" i="8"/>
  <c r="GD15" i="8"/>
  <c r="GD16" i="8"/>
  <c r="GD12" i="8"/>
  <c r="GD19" i="8"/>
  <c r="GD26" i="8"/>
  <c r="GD10" i="8"/>
  <c r="GD18" i="8"/>
  <c r="GD17" i="8"/>
  <c r="EV61" i="8"/>
  <c r="EV57" i="8" s="1"/>
  <c r="EV63" i="8" s="1"/>
  <c r="EW33" i="8"/>
  <c r="EK33" i="8"/>
  <c r="EW16" i="8"/>
  <c r="EW13" i="8"/>
  <c r="EW15" i="8"/>
  <c r="EW11" i="8"/>
  <c r="EW12" i="8"/>
  <c r="EW14" i="8"/>
  <c r="EW10" i="8"/>
  <c r="EW26" i="8"/>
  <c r="EV82" i="8" s="1"/>
  <c r="EV80" i="8" s="1"/>
  <c r="ES75" i="8" s="1"/>
  <c r="EW19" i="8"/>
  <c r="EW17" i="8"/>
  <c r="EW18" i="8"/>
  <c r="EA11" i="8"/>
  <c r="EA10" i="8"/>
  <c r="EA19" i="8"/>
  <c r="EA18" i="8"/>
  <c r="EA13" i="8"/>
  <c r="EA17" i="8"/>
  <c r="EA26" i="8"/>
  <c r="EA14" i="8"/>
  <c r="EA15" i="8"/>
  <c r="EA16" i="8"/>
  <c r="EA12" i="8"/>
  <c r="FH15" i="8"/>
  <c r="FH26" i="8"/>
  <c r="FH17" i="8"/>
  <c r="FH11" i="8"/>
  <c r="FH14" i="8"/>
  <c r="FH10" i="8"/>
  <c r="FH18" i="8"/>
  <c r="FH13" i="8"/>
  <c r="FH19" i="8"/>
  <c r="FH16" i="8"/>
  <c r="FH12" i="8"/>
  <c r="FR59" i="8"/>
  <c r="FR60" i="8" s="1"/>
  <c r="GZ10" i="8"/>
  <c r="GZ26" i="8"/>
  <c r="GY82" i="8" s="1"/>
  <c r="GY80" i="8" s="1"/>
  <c r="GV75" i="8" s="1"/>
  <c r="GZ12" i="8"/>
  <c r="GZ19" i="8"/>
  <c r="GZ16" i="8"/>
  <c r="GZ15" i="8"/>
  <c r="GZ14" i="8"/>
  <c r="GZ13" i="8"/>
  <c r="GZ11" i="8"/>
  <c r="GZ17" i="8"/>
  <c r="GZ18" i="8"/>
  <c r="GN61" i="8"/>
  <c r="GN57" i="8" s="1"/>
  <c r="GN63" i="8"/>
  <c r="GO33" i="8"/>
  <c r="DC61" i="8"/>
  <c r="DC57" i="8" s="1"/>
  <c r="DC63" i="8" s="1"/>
  <c r="DD33" i="8"/>
  <c r="CR33" i="8"/>
  <c r="CS15" i="8"/>
  <c r="CS12" i="8"/>
  <c r="CS16" i="8"/>
  <c r="CS14" i="8"/>
  <c r="CS10" i="8"/>
  <c r="CS13" i="8"/>
  <c r="CS11" i="8"/>
  <c r="CS19" i="8"/>
  <c r="CS18" i="8"/>
  <c r="CS26" i="8"/>
  <c r="CR82" i="8" s="1"/>
  <c r="CR80" i="8" s="1"/>
  <c r="CO75" i="8" s="1"/>
  <c r="CS17" i="8"/>
  <c r="CS24" i="8"/>
  <c r="DZ33" i="8"/>
  <c r="GY61" i="8"/>
  <c r="GY57" i="8" s="1"/>
  <c r="GY63" i="8" s="1"/>
  <c r="GZ33" i="8"/>
  <c r="GD24" i="8"/>
  <c r="CH120" i="8"/>
  <c r="CF120" i="8"/>
  <c r="DM120" i="8"/>
  <c r="DO120" i="8"/>
  <c r="BY24" i="9"/>
  <c r="BP38" i="9" s="1"/>
  <c r="BX24" i="9"/>
  <c r="FU24" i="9"/>
  <c r="FL38" i="9" s="1"/>
  <c r="FS24" i="9" s="1"/>
  <c r="FT24" i="9"/>
  <c r="BX24" i="8"/>
  <c r="BY24" i="8"/>
  <c r="BP38" i="8" s="1"/>
  <c r="BV33" i="8" s="1"/>
  <c r="FU24" i="8"/>
  <c r="FL38" i="8" s="1"/>
  <c r="FR33" i="8" s="1"/>
  <c r="FT24" i="8"/>
  <c r="FS24" i="8"/>
  <c r="AR24" i="8"/>
  <c r="AQ24" i="8"/>
  <c r="DN61" i="7"/>
  <c r="DN57" i="7" s="1"/>
  <c r="DN63" i="7" s="1"/>
  <c r="DO33" i="7"/>
  <c r="FH33" i="7"/>
  <c r="FG61" i="7"/>
  <c r="FG57" i="7" s="1"/>
  <c r="FG63" i="7" s="1"/>
  <c r="BV59" i="7"/>
  <c r="BV60" i="7" s="1"/>
  <c r="BV33" i="7"/>
  <c r="GY33" i="7"/>
  <c r="GZ19" i="7"/>
  <c r="GZ15" i="7"/>
  <c r="GZ26" i="7"/>
  <c r="GY82" i="7" s="1"/>
  <c r="GY80" i="7" s="1"/>
  <c r="GV75" i="7" s="1"/>
  <c r="GZ18" i="7"/>
  <c r="GZ14" i="7"/>
  <c r="GZ12" i="7"/>
  <c r="GZ13" i="7"/>
  <c r="GZ17" i="7"/>
  <c r="GZ11" i="7"/>
  <c r="GZ16" i="7"/>
  <c r="GZ10" i="7"/>
  <c r="EL13" i="7"/>
  <c r="EL19" i="7"/>
  <c r="EL14" i="7"/>
  <c r="EL11" i="7"/>
  <c r="EL17" i="7"/>
  <c r="EL10" i="7"/>
  <c r="EL16" i="7"/>
  <c r="EL18" i="7"/>
  <c r="EL26" i="7"/>
  <c r="EL12" i="7"/>
  <c r="EL15" i="7"/>
  <c r="DD33" i="7"/>
  <c r="DC61" i="7"/>
  <c r="DC57" i="7" s="1"/>
  <c r="DC63" i="7" s="1"/>
  <c r="GZ24" i="7"/>
  <c r="EK33" i="7"/>
  <c r="CR61" i="7"/>
  <c r="CR57" i="7" s="1"/>
  <c r="CS33" i="7"/>
  <c r="CR63" i="7"/>
  <c r="EW33" i="7"/>
  <c r="EV61" i="7"/>
  <c r="EV57" i="7" s="1"/>
  <c r="EV63" i="7" s="1"/>
  <c r="DO14" i="7"/>
  <c r="DO15" i="7"/>
  <c r="DO26" i="7"/>
  <c r="DO18" i="7"/>
  <c r="DO16" i="7"/>
  <c r="DO13" i="7"/>
  <c r="DO17" i="7"/>
  <c r="DO19" i="7"/>
  <c r="DO11" i="7"/>
  <c r="DO10" i="7"/>
  <c r="DO12" i="7"/>
  <c r="FR59" i="7"/>
  <c r="FR60" i="7" s="1"/>
  <c r="GD33" i="7"/>
  <c r="GC61" i="7"/>
  <c r="GC57" i="7" s="1"/>
  <c r="GC63" i="7" s="1"/>
  <c r="FH16" i="7"/>
  <c r="FH14" i="7"/>
  <c r="FH13" i="7"/>
  <c r="FH11" i="7"/>
  <c r="FH26" i="7"/>
  <c r="FH15" i="7"/>
  <c r="FH17" i="7"/>
  <c r="FH19" i="7"/>
  <c r="FH12" i="7"/>
  <c r="FH18" i="7"/>
  <c r="FH10" i="7"/>
  <c r="FH24" i="7"/>
  <c r="DO24" i="7"/>
  <c r="EA63" i="7"/>
  <c r="EB64" i="7"/>
  <c r="M25" i="14" s="1"/>
  <c r="CH33" i="7"/>
  <c r="CG61" i="7"/>
  <c r="CG57" i="7" s="1"/>
  <c r="CG63" i="7" s="1"/>
  <c r="FU24" i="7"/>
  <c r="FL38" i="7" s="1"/>
  <c r="FR33" i="7" s="1"/>
  <c r="FT24" i="7"/>
  <c r="AG24" i="7"/>
  <c r="AF24" i="7"/>
  <c r="BY24" i="7"/>
  <c r="BP38" i="7" s="1"/>
  <c r="BX24" i="7"/>
  <c r="DZ61" i="6"/>
  <c r="DZ57" i="6" s="1"/>
  <c r="GY33" i="6"/>
  <c r="GN59" i="6"/>
  <c r="GN60" i="6" s="1"/>
  <c r="FS13" i="6"/>
  <c r="FS11" i="6"/>
  <c r="FS18" i="6"/>
  <c r="FS19" i="6"/>
  <c r="FS14" i="6"/>
  <c r="FS12" i="6"/>
  <c r="FS16" i="6"/>
  <c r="FS17" i="6"/>
  <c r="FS26" i="6"/>
  <c r="FS15" i="6"/>
  <c r="FS10" i="6"/>
  <c r="FI64" i="6"/>
  <c r="M28" i="13" s="1"/>
  <c r="CS33" i="6"/>
  <c r="CR61" i="6"/>
  <c r="CR57" i="6" s="1"/>
  <c r="CR63" i="6" s="1"/>
  <c r="FR33" i="6"/>
  <c r="EA11" i="6"/>
  <c r="EA13" i="6"/>
  <c r="EA14" i="6"/>
  <c r="EA16" i="6"/>
  <c r="EA17" i="6"/>
  <c r="EA26" i="6"/>
  <c r="EA15" i="6"/>
  <c r="EA19" i="6"/>
  <c r="EA12" i="6"/>
  <c r="EA10" i="6"/>
  <c r="EA18" i="6"/>
  <c r="GD11" i="6"/>
  <c r="GD14" i="6"/>
  <c r="GD13" i="6"/>
  <c r="GD16" i="6"/>
  <c r="GD15" i="6"/>
  <c r="GD26" i="6"/>
  <c r="GD10" i="6"/>
  <c r="GD12" i="6"/>
  <c r="GD17" i="6"/>
  <c r="GD19" i="6"/>
  <c r="GD18" i="6"/>
  <c r="EW15" i="6"/>
  <c r="EW26" i="6"/>
  <c r="EV82" i="6" s="1"/>
  <c r="EV80" i="6" s="1"/>
  <c r="ES75" i="6" s="1"/>
  <c r="EW13" i="6"/>
  <c r="EW19" i="6"/>
  <c r="EW14" i="6"/>
  <c r="EW11" i="6"/>
  <c r="EW16" i="6"/>
  <c r="EW12" i="6"/>
  <c r="EW10" i="6"/>
  <c r="EW18" i="6"/>
  <c r="EW17" i="6"/>
  <c r="EV33" i="6"/>
  <c r="BV59" i="6"/>
  <c r="BV60" i="6" s="1"/>
  <c r="GD24" i="6"/>
  <c r="GZ26" i="6"/>
  <c r="GY82" i="6" s="1"/>
  <c r="GY80" i="6" s="1"/>
  <c r="GV75" i="6" s="1"/>
  <c r="GZ13" i="6"/>
  <c r="GZ14" i="6"/>
  <c r="GZ15" i="6"/>
  <c r="GZ19" i="6"/>
  <c r="GZ16" i="6"/>
  <c r="GZ11" i="6"/>
  <c r="GZ10" i="6"/>
  <c r="GZ12" i="6"/>
  <c r="GZ17" i="6"/>
  <c r="GZ18" i="6"/>
  <c r="EL33" i="6"/>
  <c r="EK61" i="6"/>
  <c r="EK57" i="6" s="1"/>
  <c r="EK63" i="6" s="1"/>
  <c r="GC61" i="6"/>
  <c r="GC57" i="6" s="1"/>
  <c r="GC63" i="6" s="1"/>
  <c r="GD33" i="6"/>
  <c r="FH120" i="6"/>
  <c r="FF120" i="6"/>
  <c r="CH120" i="6"/>
  <c r="CF120" i="6"/>
  <c r="DM120" i="6"/>
  <c r="DO120" i="6"/>
  <c r="DD120" i="6"/>
  <c r="DB120" i="6"/>
  <c r="BW24" i="6"/>
  <c r="BY24" i="6"/>
  <c r="BP38" i="6" s="1"/>
  <c r="BX24" i="6"/>
  <c r="BC24" i="6"/>
  <c r="BB24" i="6"/>
  <c r="AR24" i="6"/>
  <c r="AQ24" i="6"/>
  <c r="GQ24" i="6"/>
  <c r="GH38" i="6" s="1"/>
  <c r="GO24" i="6" s="1"/>
  <c r="GP24" i="6"/>
  <c r="CS120" i="5"/>
  <c r="CQ120" i="5"/>
  <c r="AR24" i="5"/>
  <c r="AQ24" i="5"/>
  <c r="EM24" i="5"/>
  <c r="EN24" i="5"/>
  <c r="EE38" i="5" s="1"/>
  <c r="EK33" i="5" s="1"/>
  <c r="BK24" i="5"/>
  <c r="FU24" i="5"/>
  <c r="FL38" i="5" s="1"/>
  <c r="FS24" i="5" s="1"/>
  <c r="FT24" i="5"/>
  <c r="GQ24" i="5"/>
  <c r="GH38" i="5" s="1"/>
  <c r="GP24" i="5"/>
  <c r="AZ24" i="5"/>
  <c r="V24" i="5"/>
  <c r="U24" i="5"/>
  <c r="GY61" i="4"/>
  <c r="GY57" i="4" s="1"/>
  <c r="GZ33" i="4"/>
  <c r="GY63" i="4"/>
  <c r="GZ19" i="4"/>
  <c r="GZ16" i="4"/>
  <c r="GZ10" i="4"/>
  <c r="GZ14" i="4"/>
  <c r="GZ26" i="4"/>
  <c r="GY82" i="4" s="1"/>
  <c r="GY80" i="4" s="1"/>
  <c r="GV75" i="4" s="1"/>
  <c r="GZ13" i="4"/>
  <c r="GZ12" i="4"/>
  <c r="GZ15" i="4"/>
  <c r="GZ11" i="4"/>
  <c r="GZ18" i="4"/>
  <c r="GZ17" i="4"/>
  <c r="GN33" i="4"/>
  <c r="GO13" i="4"/>
  <c r="GO19" i="4"/>
  <c r="GO15" i="4"/>
  <c r="GO17" i="4"/>
  <c r="GO12" i="4"/>
  <c r="GO14" i="4"/>
  <c r="GO11" i="4"/>
  <c r="GO16" i="4"/>
  <c r="GO26" i="4"/>
  <c r="GN82" i="4" s="1"/>
  <c r="GN80" i="4" s="1"/>
  <c r="GK75" i="4" s="1"/>
  <c r="GO18" i="4"/>
  <c r="GO10" i="4"/>
  <c r="GC33" i="4"/>
  <c r="GD14" i="4"/>
  <c r="GD16" i="4"/>
  <c r="GD12" i="4"/>
  <c r="GD11" i="4"/>
  <c r="GD13" i="4"/>
  <c r="GD26" i="4"/>
  <c r="GC82" i="4" s="1"/>
  <c r="GC80" i="4" s="1"/>
  <c r="FZ75" i="4" s="1"/>
  <c r="GD10" i="4"/>
  <c r="GD19" i="4"/>
  <c r="GD15" i="4"/>
  <c r="GD17" i="4"/>
  <c r="GD18" i="4"/>
  <c r="FS33" i="4"/>
  <c r="FR61" i="4"/>
  <c r="FR57" i="4" s="1"/>
  <c r="FR63" i="4" s="1"/>
  <c r="FG61" i="4"/>
  <c r="FG57" i="4" s="1"/>
  <c r="FG63" i="4" s="1"/>
  <c r="FH33" i="4"/>
  <c r="EV61" i="4"/>
  <c r="EV57" i="4" s="1"/>
  <c r="EV63" i="4"/>
  <c r="EW33" i="4"/>
  <c r="EW16" i="4"/>
  <c r="EW15" i="4"/>
  <c r="EW10" i="4"/>
  <c r="EW26" i="4"/>
  <c r="EV82" i="4" s="1"/>
  <c r="EV80" i="4" s="1"/>
  <c r="ES75" i="4" s="1"/>
  <c r="EW19" i="4"/>
  <c r="EW14" i="4"/>
  <c r="EW12" i="4"/>
  <c r="EW11" i="4"/>
  <c r="EW13" i="4"/>
  <c r="EW18" i="4"/>
  <c r="EW17" i="4"/>
  <c r="EL33" i="4"/>
  <c r="EK61" i="4"/>
  <c r="EK57" i="4" s="1"/>
  <c r="EK63" i="4" s="1"/>
  <c r="DZ33" i="4"/>
  <c r="EA14" i="4"/>
  <c r="EA13" i="4"/>
  <c r="EA16" i="4"/>
  <c r="EA15" i="4"/>
  <c r="EA19" i="4"/>
  <c r="EA26" i="4"/>
  <c r="DZ82" i="4" s="1"/>
  <c r="DZ80" i="4" s="1"/>
  <c r="DW75" i="4" s="1"/>
  <c r="EA11" i="4"/>
  <c r="EA12" i="4"/>
  <c r="EA10" i="4"/>
  <c r="EA18" i="4"/>
  <c r="EA17" i="4"/>
  <c r="DN61" i="4"/>
  <c r="DN57" i="4" s="1"/>
  <c r="DN63" i="4" s="1"/>
  <c r="DO33" i="4"/>
  <c r="DD33" i="4"/>
  <c r="DC61" i="4"/>
  <c r="DC57" i="4" s="1"/>
  <c r="DC63" i="4" s="1"/>
  <c r="CS11" i="4"/>
  <c r="CS16" i="4"/>
  <c r="CS12" i="4"/>
  <c r="CS18" i="4"/>
  <c r="CS14" i="4"/>
  <c r="CS17" i="4"/>
  <c r="CS10" i="4"/>
  <c r="CS13" i="4"/>
  <c r="CS19" i="4"/>
  <c r="CS26" i="4"/>
  <c r="CR82" i="4" s="1"/>
  <c r="CR80" i="4" s="1"/>
  <c r="CO75" i="4" s="1"/>
  <c r="CS15" i="4"/>
  <c r="CR33" i="4"/>
  <c r="CG61" i="4"/>
  <c r="CG57" i="4" s="1"/>
  <c r="CG63" i="4" s="1"/>
  <c r="CH33" i="4"/>
  <c r="BW33" i="4"/>
  <c r="BV61" i="4"/>
  <c r="BV57" i="4" s="1"/>
  <c r="BV63" i="4" s="1"/>
  <c r="AZ33" i="4"/>
  <c r="BA11" i="4"/>
  <c r="BA16" i="4"/>
  <c r="BA26" i="4"/>
  <c r="BA14" i="4"/>
  <c r="BA13" i="4"/>
  <c r="BA12" i="4"/>
  <c r="BA10" i="4"/>
  <c r="BA19" i="4"/>
  <c r="BA17" i="4"/>
  <c r="BA18" i="4"/>
  <c r="BA15" i="4"/>
  <c r="AP13" i="4"/>
  <c r="AP11" i="4"/>
  <c r="AP16" i="4"/>
  <c r="AP14" i="4"/>
  <c r="AP26" i="4"/>
  <c r="AO82" i="4" s="1"/>
  <c r="AO80" i="4" s="1"/>
  <c r="AL75" i="4" s="1"/>
  <c r="AP15" i="4"/>
  <c r="AP12" i="4"/>
  <c r="AP19" i="4"/>
  <c r="AP18" i="4"/>
  <c r="AO33" i="4"/>
  <c r="AP17" i="4"/>
  <c r="AP10" i="4"/>
  <c r="GO33" i="3"/>
  <c r="DD13" i="3"/>
  <c r="DD10" i="3"/>
  <c r="DD14" i="3"/>
  <c r="DD11" i="3"/>
  <c r="DD12" i="3"/>
  <c r="DD15" i="3"/>
  <c r="DD16" i="3"/>
  <c r="DD18" i="3"/>
  <c r="DD26" i="3"/>
  <c r="DC33" i="3"/>
  <c r="DD33" i="3" s="1"/>
  <c r="AD61" i="4"/>
  <c r="AD57" i="4" s="1"/>
  <c r="AD63" i="4" s="1"/>
  <c r="AE63" i="4" s="1"/>
  <c r="Y75" i="4" s="1"/>
  <c r="AD75" i="4" s="1"/>
  <c r="AC88" i="4" s="1"/>
  <c r="AA120" i="4" s="1"/>
  <c r="S61" i="4"/>
  <c r="S57" i="4" s="1"/>
  <c r="S63" i="4" s="1"/>
  <c r="T63" i="4" s="1"/>
  <c r="N75" i="4" s="1"/>
  <c r="S75" i="4" s="1"/>
  <c r="R88" i="4" s="1"/>
  <c r="P120" i="4" s="1"/>
  <c r="BM64" i="4"/>
  <c r="BL63" i="4"/>
  <c r="BF75" i="4" s="1"/>
  <c r="BK75" i="4" s="1"/>
  <c r="BJ88" i="4" s="1"/>
  <c r="BH120" i="4" s="1"/>
  <c r="HA64" i="3"/>
  <c r="GZ63" i="3"/>
  <c r="GT75" i="3" s="1"/>
  <c r="GY75" i="3" s="1"/>
  <c r="GX88" i="3" s="1"/>
  <c r="GV120" i="3" s="1"/>
  <c r="GP64" i="3"/>
  <c r="M31" i="10" s="1"/>
  <c r="GO63" i="3"/>
  <c r="GE64" i="3"/>
  <c r="M30" i="10" s="1"/>
  <c r="FR33" i="3"/>
  <c r="FS19" i="3"/>
  <c r="FS14" i="3"/>
  <c r="FS11" i="3"/>
  <c r="FS16" i="3"/>
  <c r="FS13" i="3"/>
  <c r="FS15" i="3"/>
  <c r="FS10" i="3"/>
  <c r="FS26" i="3"/>
  <c r="FR82" i="3" s="1"/>
  <c r="FR80" i="3" s="1"/>
  <c r="FO75" i="3" s="1"/>
  <c r="FS12" i="3"/>
  <c r="FS18" i="3"/>
  <c r="FS17" i="3"/>
  <c r="GD120" i="3"/>
  <c r="GB120" i="3"/>
  <c r="FH33" i="3"/>
  <c r="FG61" i="3"/>
  <c r="FG57" i="3" s="1"/>
  <c r="FG63" i="3" s="1"/>
  <c r="EW63" i="3"/>
  <c r="EX64" i="3"/>
  <c r="M27" i="10" s="1"/>
  <c r="EL33" i="3"/>
  <c r="EK61" i="3"/>
  <c r="EK57" i="3" s="1"/>
  <c r="EK63" i="3" s="1"/>
  <c r="EA33" i="3"/>
  <c r="DZ61" i="3"/>
  <c r="DZ57" i="3" s="1"/>
  <c r="DZ63" i="3" s="1"/>
  <c r="DO33" i="3"/>
  <c r="DN61" i="3"/>
  <c r="DN57" i="3" s="1"/>
  <c r="DN63" i="3" s="1"/>
  <c r="CT64" i="3"/>
  <c r="CS63" i="3"/>
  <c r="CM75" i="3" s="1"/>
  <c r="CR75" i="3" s="1"/>
  <c r="CQ88" i="3" s="1"/>
  <c r="CO120" i="3" s="1"/>
  <c r="CG33" i="3"/>
  <c r="CH16" i="3"/>
  <c r="CH19" i="3"/>
  <c r="CH11" i="3"/>
  <c r="CH14" i="3"/>
  <c r="CH13" i="3"/>
  <c r="CH12" i="3"/>
  <c r="CH17" i="3"/>
  <c r="CH26" i="3"/>
  <c r="CH18" i="3"/>
  <c r="CH15" i="3"/>
  <c r="CH10" i="3"/>
  <c r="BK61" i="3"/>
  <c r="BK57" i="3" s="1"/>
  <c r="BK63" i="3" s="1"/>
  <c r="BL63" i="3" s="1"/>
  <c r="BF75" i="3" s="1"/>
  <c r="BK75" i="3" s="1"/>
  <c r="BJ88" i="3" s="1"/>
  <c r="BH120" i="3" s="1"/>
  <c r="GU15" i="1"/>
  <c r="FY15" i="1"/>
  <c r="GU12" i="1"/>
  <c r="FY12" i="1"/>
  <c r="FR59" i="1"/>
  <c r="FR60" i="1" s="1"/>
  <c r="FU24" i="1"/>
  <c r="FL38" i="1" s="1"/>
  <c r="FS24" i="1" s="1"/>
  <c r="FT24" i="1"/>
  <c r="FG24" i="1"/>
  <c r="EK12" i="1"/>
  <c r="AZ24" i="1"/>
  <c r="DC19" i="1"/>
  <c r="GY40" i="1"/>
  <c r="GZ40" i="1" s="1"/>
  <c r="DN15" i="1"/>
  <c r="DN24" i="1" s="1"/>
  <c r="AD15" i="1"/>
  <c r="AD18" i="1"/>
  <c r="BK15" i="1"/>
  <c r="BY24" i="1"/>
  <c r="BP38" i="1" s="1"/>
  <c r="BW24" i="1" s="1"/>
  <c r="BV59" i="1"/>
  <c r="BV60" i="1" s="1"/>
  <c r="BX24" i="1"/>
  <c r="GZ127" i="1"/>
  <c r="GI10" i="1"/>
  <c r="CA38" i="5"/>
  <c r="CG59" i="5"/>
  <c r="CG60" i="5" s="1"/>
  <c r="BV59" i="5"/>
  <c r="BV60" i="5" s="1"/>
  <c r="BP38" i="5"/>
  <c r="GZ50" i="1"/>
  <c r="GZ121" i="1"/>
  <c r="GY12" i="1"/>
  <c r="GX126" i="1"/>
  <c r="CZ18" i="1"/>
  <c r="DC18" i="1" s="1"/>
  <c r="CY10" i="1"/>
  <c r="CX10" i="1" s="1"/>
  <c r="DC40" i="1"/>
  <c r="DD40" i="1" s="1"/>
  <c r="EV40" i="1"/>
  <c r="EW40" i="1" s="1"/>
  <c r="DB121" i="1"/>
  <c r="CZ17" i="1"/>
  <c r="DC17" i="1" s="1"/>
  <c r="DC15" i="1"/>
  <c r="DC12" i="1"/>
  <c r="DD50" i="1"/>
  <c r="DB126" i="1"/>
  <c r="DB127" i="1"/>
  <c r="EU127" i="1"/>
  <c r="CM10" i="1"/>
  <c r="GV17" i="1"/>
  <c r="GY17" i="1" s="1"/>
  <c r="GV18" i="1"/>
  <c r="GY18" i="1" s="1"/>
  <c r="EQ15" i="1"/>
  <c r="ER10" i="1"/>
  <c r="BG10" i="1" s="1"/>
  <c r="BF10" i="1" s="1"/>
  <c r="EU121" i="1"/>
  <c r="EW50" i="1"/>
  <c r="EU126" i="1"/>
  <c r="GN40" i="1"/>
  <c r="GO40" i="1" s="1"/>
  <c r="DO121" i="1"/>
  <c r="GM126" i="1"/>
  <c r="CQ126" i="1"/>
  <c r="GM127" i="1"/>
  <c r="AK10" i="3"/>
  <c r="AV10" i="3"/>
  <c r="DN40" i="1"/>
  <c r="DO40" i="1" s="1"/>
  <c r="GN24" i="1"/>
  <c r="GN59" i="1" s="1"/>
  <c r="GN60" i="1" s="1"/>
  <c r="Z10" i="3"/>
  <c r="CQ121" i="1"/>
  <c r="Z15" i="3"/>
  <c r="CQ127" i="1"/>
  <c r="GM121" i="1"/>
  <c r="CR40" i="1"/>
  <c r="CS40" i="1" s="1"/>
  <c r="DM126" i="1"/>
  <c r="AK15" i="3"/>
  <c r="CR24" i="1"/>
  <c r="CR59" i="1" s="1"/>
  <c r="CR60" i="1" s="1"/>
  <c r="DO50" i="1"/>
  <c r="DM127" i="1"/>
  <c r="AV15" i="3"/>
  <c r="BR12" i="3"/>
  <c r="AK12" i="3"/>
  <c r="AV12" i="3"/>
  <c r="DU10" i="1"/>
  <c r="GY10" i="1" s="1"/>
  <c r="GE64" i="5" l="1"/>
  <c r="M30" i="12" s="1"/>
  <c r="GD63" i="5"/>
  <c r="DZ63" i="6"/>
  <c r="EK61" i="5"/>
  <c r="EK57" i="5" s="1"/>
  <c r="EK63" i="5" s="1"/>
  <c r="EL33" i="5"/>
  <c r="EL24" i="5"/>
  <c r="EQ75" i="3"/>
  <c r="EV75" i="3" s="1"/>
  <c r="EU88" i="3" s="1"/>
  <c r="ES120" i="3" s="1"/>
  <c r="L27" i="10"/>
  <c r="EW33" i="5"/>
  <c r="EV61" i="5"/>
  <c r="EV57" i="5" s="1"/>
  <c r="EV63" i="5" s="1"/>
  <c r="EL13" i="5"/>
  <c r="EL16" i="5"/>
  <c r="EL10" i="5"/>
  <c r="EL19" i="5"/>
  <c r="EL15" i="5"/>
  <c r="EL26" i="5"/>
  <c r="EL17" i="5"/>
  <c r="EL14" i="5"/>
  <c r="EL12" i="5"/>
  <c r="EL18" i="5"/>
  <c r="EL11" i="5"/>
  <c r="GN33" i="5"/>
  <c r="GO19" i="5"/>
  <c r="GO14" i="5"/>
  <c r="GO26" i="5"/>
  <c r="GO15" i="5"/>
  <c r="GO18" i="5"/>
  <c r="GO16" i="5"/>
  <c r="GO13" i="5"/>
  <c r="GO17" i="5"/>
  <c r="GO12" i="5"/>
  <c r="GO11" i="5"/>
  <c r="GO10" i="5"/>
  <c r="FR33" i="5"/>
  <c r="FS14" i="5"/>
  <c r="FS13" i="5"/>
  <c r="FS19" i="5"/>
  <c r="FS17" i="5"/>
  <c r="FS18" i="5"/>
  <c r="FS12" i="5"/>
  <c r="FS26" i="5"/>
  <c r="FS16" i="5"/>
  <c r="FS11" i="5"/>
  <c r="FS15" i="5"/>
  <c r="FS10" i="5"/>
  <c r="EA63" i="5"/>
  <c r="EB64" i="5"/>
  <c r="M25" i="12" s="1"/>
  <c r="FI64" i="5"/>
  <c r="M28" i="12" s="1"/>
  <c r="FH63" i="5"/>
  <c r="GI75" i="3"/>
  <c r="GN75" i="3" s="1"/>
  <c r="GM88" i="3" s="1"/>
  <c r="GK120" i="3" s="1"/>
  <c r="L31" i="10"/>
  <c r="GN33" i="6"/>
  <c r="FB75" i="9"/>
  <c r="FG75" i="9" s="1"/>
  <c r="FF88" i="9" s="1"/>
  <c r="FD120" i="9" s="1"/>
  <c r="FH120" i="9" s="1"/>
  <c r="L28" i="16"/>
  <c r="GI75" i="7"/>
  <c r="GN75" i="7" s="1"/>
  <c r="GM88" i="7" s="1"/>
  <c r="GK120" i="7" s="1"/>
  <c r="L31" i="14"/>
  <c r="GO24" i="5"/>
  <c r="FS24" i="7"/>
  <c r="DU75" i="7"/>
  <c r="DZ75" i="7" s="1"/>
  <c r="DY88" i="7" s="1"/>
  <c r="DW120" i="7" s="1"/>
  <c r="EA120" i="7" s="1"/>
  <c r="L25" i="14"/>
  <c r="DN61" i="5"/>
  <c r="DN57" i="5" s="1"/>
  <c r="DN63" i="5" s="1"/>
  <c r="DO33" i="5"/>
  <c r="DC61" i="5"/>
  <c r="DC57" i="5" s="1"/>
  <c r="DC63" i="5" s="1"/>
  <c r="DD33" i="5"/>
  <c r="CH63" i="9"/>
  <c r="CB75" i="9" s="1"/>
  <c r="CG75" i="9" s="1"/>
  <c r="CF88" i="9" s="1"/>
  <c r="CD120" i="9" s="1"/>
  <c r="CI64" i="9"/>
  <c r="EM64" i="9"/>
  <c r="M26" i="16" s="1"/>
  <c r="EL63" i="9"/>
  <c r="GD33" i="9"/>
  <c r="GC61" i="9"/>
  <c r="GC57" i="9" s="1"/>
  <c r="GC63" i="9" s="1"/>
  <c r="GO63" i="9"/>
  <c r="GP64" i="9"/>
  <c r="M31" i="16" s="1"/>
  <c r="BW33" i="9"/>
  <c r="BV61" i="9"/>
  <c r="BV57" i="9" s="1"/>
  <c r="BV63" i="9" s="1"/>
  <c r="FS13" i="9"/>
  <c r="FS16" i="9"/>
  <c r="FS14" i="9"/>
  <c r="FS18" i="9"/>
  <c r="FS26" i="9"/>
  <c r="FS11" i="9"/>
  <c r="FS19" i="9"/>
  <c r="FS17" i="9"/>
  <c r="FS12" i="9"/>
  <c r="FS10" i="9"/>
  <c r="FS15" i="9"/>
  <c r="DP64" i="9"/>
  <c r="DO63" i="9"/>
  <c r="DI75" i="9" s="1"/>
  <c r="DN75" i="9" s="1"/>
  <c r="DM88" i="9" s="1"/>
  <c r="DK120" i="9" s="1"/>
  <c r="EB64" i="9"/>
  <c r="M25" i="16" s="1"/>
  <c r="EA63" i="9"/>
  <c r="BW12" i="9"/>
  <c r="BW26" i="9"/>
  <c r="BW10" i="9"/>
  <c r="BW11" i="9"/>
  <c r="BW16" i="9"/>
  <c r="BW14" i="9"/>
  <c r="BW19" i="9"/>
  <c r="BW15" i="9"/>
  <c r="BW13" i="9"/>
  <c r="BW17" i="9"/>
  <c r="BW18" i="9"/>
  <c r="BW24" i="9"/>
  <c r="FR33" i="9"/>
  <c r="DD63" i="9"/>
  <c r="CX75" i="9" s="1"/>
  <c r="DC75" i="9" s="1"/>
  <c r="DB88" i="9" s="1"/>
  <c r="CZ120" i="9" s="1"/>
  <c r="DE64" i="9"/>
  <c r="GZ63" i="9"/>
  <c r="GT75" i="9" s="1"/>
  <c r="GY75" i="9" s="1"/>
  <c r="GX88" i="9" s="1"/>
  <c r="GV120" i="9" s="1"/>
  <c r="HA64" i="9"/>
  <c r="EV61" i="9"/>
  <c r="EV57" i="9" s="1"/>
  <c r="EW33" i="9"/>
  <c r="EV63" i="9"/>
  <c r="HA64" i="8"/>
  <c r="GZ63" i="8"/>
  <c r="GT75" i="8" s="1"/>
  <c r="GY75" i="8" s="1"/>
  <c r="GX88" i="8" s="1"/>
  <c r="GV120" i="8" s="1"/>
  <c r="DE64" i="8"/>
  <c r="DD63" i="8"/>
  <c r="CX75" i="8" s="1"/>
  <c r="DC75" i="8" s="1"/>
  <c r="DB88" i="8" s="1"/>
  <c r="CZ120" i="8" s="1"/>
  <c r="BV61" i="8"/>
  <c r="BV57" i="8" s="1"/>
  <c r="BV63" i="8" s="1"/>
  <c r="BW33" i="8"/>
  <c r="EX64" i="8"/>
  <c r="M27" i="15" s="1"/>
  <c r="EW63" i="8"/>
  <c r="GE64" i="8"/>
  <c r="M30" i="15" s="1"/>
  <c r="GD63" i="8"/>
  <c r="FH63" i="8"/>
  <c r="FI64" i="8"/>
  <c r="M28" i="15" s="1"/>
  <c r="FS17" i="8"/>
  <c r="FS11" i="8"/>
  <c r="FS10" i="8"/>
  <c r="FS19" i="8"/>
  <c r="FS14" i="8"/>
  <c r="FS18" i="8"/>
  <c r="FS16" i="8"/>
  <c r="FS13" i="8"/>
  <c r="FS12" i="8"/>
  <c r="FS26" i="8"/>
  <c r="FS15" i="8"/>
  <c r="GP64" i="8"/>
  <c r="M31" i="15" s="1"/>
  <c r="GO63" i="8"/>
  <c r="EK61" i="8"/>
  <c r="EK57" i="8" s="1"/>
  <c r="EK63" i="8"/>
  <c r="EL33" i="8"/>
  <c r="BW13" i="8"/>
  <c r="BW15" i="8"/>
  <c r="BW11" i="8"/>
  <c r="BW26" i="8"/>
  <c r="BW19" i="8"/>
  <c r="BW10" i="8"/>
  <c r="BW16" i="8"/>
  <c r="BW12" i="8"/>
  <c r="BW14" i="8"/>
  <c r="BW18" i="8"/>
  <c r="BW17" i="8"/>
  <c r="BW24" i="8"/>
  <c r="CR61" i="8"/>
  <c r="CR57" i="8" s="1"/>
  <c r="CR63" i="8" s="1"/>
  <c r="CS33" i="8"/>
  <c r="FR61" i="8"/>
  <c r="FR57" i="8" s="1"/>
  <c r="FR63" i="8" s="1"/>
  <c r="FS33" i="8"/>
  <c r="DZ61" i="8"/>
  <c r="DZ57" i="8" s="1"/>
  <c r="DZ63" i="8" s="1"/>
  <c r="EA33" i="8"/>
  <c r="DO63" i="7"/>
  <c r="DI75" i="7" s="1"/>
  <c r="DN75" i="7" s="1"/>
  <c r="DM88" i="7" s="1"/>
  <c r="DK120" i="7" s="1"/>
  <c r="DP64" i="7"/>
  <c r="FS33" i="7"/>
  <c r="FR61" i="7"/>
  <c r="FR57" i="7" s="1"/>
  <c r="FR63" i="7" s="1"/>
  <c r="DD63" i="7"/>
  <c r="CX75" i="7" s="1"/>
  <c r="DC75" i="7" s="1"/>
  <c r="DB88" i="7" s="1"/>
  <c r="CZ120" i="7" s="1"/>
  <c r="DE64" i="7"/>
  <c r="FI64" i="7"/>
  <c r="M28" i="14" s="1"/>
  <c r="FH63" i="7"/>
  <c r="CS63" i="7"/>
  <c r="CM75" i="7" s="1"/>
  <c r="CR75" i="7" s="1"/>
  <c r="CQ88" i="7" s="1"/>
  <c r="CO120" i="7" s="1"/>
  <c r="CT64" i="7"/>
  <c r="BW12" i="7"/>
  <c r="BW14" i="7"/>
  <c r="BW16" i="7"/>
  <c r="BW26" i="7"/>
  <c r="BW19" i="7"/>
  <c r="BW13" i="7"/>
  <c r="BW10" i="7"/>
  <c r="BW15" i="7"/>
  <c r="BW11" i="7"/>
  <c r="BW18" i="7"/>
  <c r="BW17" i="7"/>
  <c r="DY120" i="7"/>
  <c r="FS17" i="7"/>
  <c r="FS13" i="7"/>
  <c r="FS18" i="7"/>
  <c r="FS16" i="7"/>
  <c r="FS14" i="7"/>
  <c r="FS26" i="7"/>
  <c r="FS19" i="7"/>
  <c r="FS11" i="7"/>
  <c r="FS12" i="7"/>
  <c r="FS15" i="7"/>
  <c r="FS10" i="7"/>
  <c r="BW24" i="7"/>
  <c r="GZ33" i="7"/>
  <c r="GY61" i="7"/>
  <c r="GY57" i="7" s="1"/>
  <c r="GY63" i="7" s="1"/>
  <c r="BV61" i="7"/>
  <c r="BV57" i="7" s="1"/>
  <c r="BV63" i="7" s="1"/>
  <c r="BW33" i="7"/>
  <c r="EK61" i="7"/>
  <c r="EK57" i="7" s="1"/>
  <c r="EK63" i="7" s="1"/>
  <c r="EL33" i="7"/>
  <c r="EW63" i="7"/>
  <c r="EX64" i="7"/>
  <c r="M27" i="14" s="1"/>
  <c r="GE64" i="7"/>
  <c r="M30" i="14" s="1"/>
  <c r="GD63" i="7"/>
  <c r="CH63" i="7"/>
  <c r="CB75" i="7" s="1"/>
  <c r="CG75" i="7" s="1"/>
  <c r="CF88" i="7" s="1"/>
  <c r="CD120" i="7" s="1"/>
  <c r="CI64" i="7"/>
  <c r="GE64" i="6"/>
  <c r="M30" i="13" s="1"/>
  <c r="GD63" i="6"/>
  <c r="BW19" i="6"/>
  <c r="BW14" i="6"/>
  <c r="BW16" i="6"/>
  <c r="BW26" i="6"/>
  <c r="BW15" i="6"/>
  <c r="BW12" i="6"/>
  <c r="BW11" i="6"/>
  <c r="BW13" i="6"/>
  <c r="BW10" i="6"/>
  <c r="BW17" i="6"/>
  <c r="BW18" i="6"/>
  <c r="EM64" i="6"/>
  <c r="M26" i="13" s="1"/>
  <c r="EL63" i="6"/>
  <c r="EV61" i="6"/>
  <c r="EV57" i="6" s="1"/>
  <c r="EV63" i="6" s="1"/>
  <c r="EW33" i="6"/>
  <c r="GO33" i="6"/>
  <c r="GN61" i="6"/>
  <c r="GN57" i="6" s="1"/>
  <c r="GN63" i="6" s="1"/>
  <c r="GO15" i="6"/>
  <c r="GO18" i="6"/>
  <c r="GO26" i="6"/>
  <c r="GO13" i="6"/>
  <c r="GO19" i="6"/>
  <c r="GO17" i="6"/>
  <c r="GO11" i="6"/>
  <c r="GO16" i="6"/>
  <c r="GO14" i="6"/>
  <c r="GO12" i="6"/>
  <c r="GO10" i="6"/>
  <c r="FR63" i="6"/>
  <c r="FS33" i="6"/>
  <c r="FR61" i="6"/>
  <c r="FR57" i="6" s="1"/>
  <c r="CT64" i="6"/>
  <c r="CS63" i="6"/>
  <c r="CM75" i="6" s="1"/>
  <c r="CR75" i="6" s="1"/>
  <c r="CQ88" i="6" s="1"/>
  <c r="CO120" i="6" s="1"/>
  <c r="GZ33" i="6"/>
  <c r="GY61" i="6"/>
  <c r="GY57" i="6" s="1"/>
  <c r="GY63" i="6"/>
  <c r="BV33" i="6"/>
  <c r="EB64" i="6"/>
  <c r="M25" i="13" s="1"/>
  <c r="EA63" i="6"/>
  <c r="BW16" i="5"/>
  <c r="BW15" i="5"/>
  <c r="BW14" i="5"/>
  <c r="BW13" i="5"/>
  <c r="BW19" i="5"/>
  <c r="BW26" i="5"/>
  <c r="BW10" i="5"/>
  <c r="BW12" i="5"/>
  <c r="BW11" i="5"/>
  <c r="BW17" i="5"/>
  <c r="BW18" i="5"/>
  <c r="BW24" i="5"/>
  <c r="BB24" i="5"/>
  <c r="BC24" i="5"/>
  <c r="BN24" i="5"/>
  <c r="BM24" i="5"/>
  <c r="CH26" i="5"/>
  <c r="CH19" i="5"/>
  <c r="CH14" i="5"/>
  <c r="CH13" i="5"/>
  <c r="CH16" i="5"/>
  <c r="CH12" i="5"/>
  <c r="CH11" i="5"/>
  <c r="CH17" i="5"/>
  <c r="CH15" i="5"/>
  <c r="CH18" i="5"/>
  <c r="CH10" i="5"/>
  <c r="CH24" i="5"/>
  <c r="HA64" i="4"/>
  <c r="GZ63" i="4"/>
  <c r="GT75" i="4" s="1"/>
  <c r="GY75" i="4" s="1"/>
  <c r="GX88" i="4" s="1"/>
  <c r="GV120" i="4" s="1"/>
  <c r="GO33" i="4"/>
  <c r="GN61" i="4"/>
  <c r="GN57" i="4" s="1"/>
  <c r="GN63" i="4" s="1"/>
  <c r="GC61" i="4"/>
  <c r="GC57" i="4" s="1"/>
  <c r="GC63" i="4" s="1"/>
  <c r="GD33" i="4"/>
  <c r="FS63" i="4"/>
  <c r="FT64" i="4"/>
  <c r="M29" i="11" s="1"/>
  <c r="FI64" i="4"/>
  <c r="M28" i="11" s="1"/>
  <c r="FH63" i="4"/>
  <c r="EX64" i="4"/>
  <c r="M27" i="11" s="1"/>
  <c r="EW63" i="4"/>
  <c r="EM64" i="4"/>
  <c r="M26" i="11" s="1"/>
  <c r="EL63" i="4"/>
  <c r="EA33" i="4"/>
  <c r="DZ61" i="4"/>
  <c r="DZ57" i="4" s="1"/>
  <c r="DZ63" i="4" s="1"/>
  <c r="DO63" i="4"/>
  <c r="DI75" i="4" s="1"/>
  <c r="DN75" i="4" s="1"/>
  <c r="DM88" i="4" s="1"/>
  <c r="DK120" i="4" s="1"/>
  <c r="DP64" i="4"/>
  <c r="DE64" i="4"/>
  <c r="DD63" i="4"/>
  <c r="CX75" i="4" s="1"/>
  <c r="DC75" i="4" s="1"/>
  <c r="DB88" i="4" s="1"/>
  <c r="CZ120" i="4" s="1"/>
  <c r="CR61" i="4"/>
  <c r="CR57" i="4" s="1"/>
  <c r="CS33" i="4"/>
  <c r="CR63" i="4"/>
  <c r="CI64" i="4"/>
  <c r="CH63" i="4"/>
  <c r="CB75" i="4" s="1"/>
  <c r="CG75" i="4" s="1"/>
  <c r="CF88" i="4" s="1"/>
  <c r="CD120" i="4" s="1"/>
  <c r="BX64" i="4"/>
  <c r="BW63" i="4"/>
  <c r="BQ75" i="4" s="1"/>
  <c r="BV75" i="4" s="1"/>
  <c r="BU88" i="4" s="1"/>
  <c r="BS120" i="4" s="1"/>
  <c r="AP33" i="4"/>
  <c r="AO61" i="4"/>
  <c r="AO57" i="4" s="1"/>
  <c r="AO63" i="4" s="1"/>
  <c r="BA33" i="4"/>
  <c r="AZ61" i="4"/>
  <c r="AZ57" i="4" s="1"/>
  <c r="AZ63" i="4" s="1"/>
  <c r="DC61" i="3"/>
  <c r="DC57" i="3" s="1"/>
  <c r="DC63" i="3" s="1"/>
  <c r="DE64" i="3" s="1"/>
  <c r="AF64" i="4"/>
  <c r="U64" i="4"/>
  <c r="R120" i="4"/>
  <c r="T120" i="4"/>
  <c r="AC120" i="4"/>
  <c r="AE120" i="4"/>
  <c r="BJ120" i="4"/>
  <c r="BL120" i="4"/>
  <c r="GZ120" i="3"/>
  <c r="GX120" i="3"/>
  <c r="GO120" i="3"/>
  <c r="GM120" i="3"/>
  <c r="FS33" i="3"/>
  <c r="FR61" i="3"/>
  <c r="FR57" i="3" s="1"/>
  <c r="FR63" i="3" s="1"/>
  <c r="FI64" i="3"/>
  <c r="M28" i="10" s="1"/>
  <c r="FH63" i="3"/>
  <c r="EW120" i="3"/>
  <c r="EU120" i="3"/>
  <c r="EL63" i="3"/>
  <c r="EM64" i="3"/>
  <c r="M26" i="10" s="1"/>
  <c r="EB64" i="3"/>
  <c r="M25" i="10" s="1"/>
  <c r="EA63" i="3"/>
  <c r="DP64" i="3"/>
  <c r="DO63" i="3"/>
  <c r="DI75" i="3" s="1"/>
  <c r="DN75" i="3" s="1"/>
  <c r="DM88" i="3" s="1"/>
  <c r="DK120" i="3" s="1"/>
  <c r="CQ120" i="3"/>
  <c r="CS120" i="3"/>
  <c r="CH33" i="3"/>
  <c r="CG61" i="3"/>
  <c r="CG57" i="3" s="1"/>
  <c r="CG63" i="3" s="1"/>
  <c r="BM64" i="3"/>
  <c r="BL120" i="3"/>
  <c r="BJ120" i="3"/>
  <c r="FN12" i="1"/>
  <c r="FX15" i="1"/>
  <c r="FN15" i="1"/>
  <c r="FJ24" i="1"/>
  <c r="FA38" i="1" s="1"/>
  <c r="FH24" i="1" s="1"/>
  <c r="FI24" i="1"/>
  <c r="FG59" i="1"/>
  <c r="FG60" i="1" s="1"/>
  <c r="FS11" i="1"/>
  <c r="FS19" i="1"/>
  <c r="FS16" i="1"/>
  <c r="FS13" i="1"/>
  <c r="FS14" i="1"/>
  <c r="FS26" i="1"/>
  <c r="FR82" i="1" s="1"/>
  <c r="FS18" i="1"/>
  <c r="FS12" i="1"/>
  <c r="FS10" i="1"/>
  <c r="FS15" i="1"/>
  <c r="FS17" i="1"/>
  <c r="FR33" i="1"/>
  <c r="EK24" i="1"/>
  <c r="BC24" i="1"/>
  <c r="AT38" i="1" s="1"/>
  <c r="AZ59" i="1"/>
  <c r="AZ60" i="1" s="1"/>
  <c r="BB24" i="1"/>
  <c r="BW16" i="1"/>
  <c r="BW26" i="1"/>
  <c r="BV82" i="1" s="1"/>
  <c r="BW13" i="1"/>
  <c r="BW14" i="1"/>
  <c r="BW18" i="1"/>
  <c r="BW11" i="1"/>
  <c r="BW19" i="1"/>
  <c r="BW12" i="1"/>
  <c r="BW10" i="1"/>
  <c r="BW15" i="1"/>
  <c r="BW17" i="1"/>
  <c r="BV33" i="1"/>
  <c r="GU10" i="1"/>
  <c r="CG33" i="5"/>
  <c r="BV33" i="5"/>
  <c r="GT12" i="1"/>
  <c r="DC24" i="1"/>
  <c r="DE24" i="1" s="1"/>
  <c r="EV17" i="1"/>
  <c r="EQ10" i="1"/>
  <c r="EV18" i="1"/>
  <c r="CT24" i="1"/>
  <c r="CU24" i="1"/>
  <c r="CL38" i="1" s="1"/>
  <c r="CS11" i="1" s="1"/>
  <c r="GP24" i="1"/>
  <c r="GQ24" i="1"/>
  <c r="GH38" i="1" s="1"/>
  <c r="GO24" i="1" s="1"/>
  <c r="GI15" i="1"/>
  <c r="O15" i="1"/>
  <c r="CC15" i="1" s="1"/>
  <c r="AK15" i="1" s="1"/>
  <c r="BR15" i="1" s="1"/>
  <c r="GI12" i="1"/>
  <c r="AD12" i="1" s="1"/>
  <c r="O12" i="1"/>
  <c r="CC12" i="1" s="1"/>
  <c r="AK12" i="1" s="1"/>
  <c r="BR12" i="1" s="1"/>
  <c r="DQ24" i="1"/>
  <c r="DH38" i="1" s="1"/>
  <c r="DO24" i="1" s="1"/>
  <c r="DP24" i="1"/>
  <c r="DN59" i="1"/>
  <c r="DN60" i="1" s="1"/>
  <c r="CG17" i="1"/>
  <c r="CG10" i="1"/>
  <c r="AL15" i="1"/>
  <c r="D31" i="9"/>
  <c r="D31" i="8"/>
  <c r="D31" i="6"/>
  <c r="D31" i="7"/>
  <c r="D31" i="5"/>
  <c r="D31" i="4"/>
  <c r="FX75" i="8" l="1"/>
  <c r="GC75" i="8" s="1"/>
  <c r="GB88" i="8" s="1"/>
  <c r="FZ120" i="8" s="1"/>
  <c r="GB120" i="8" s="1"/>
  <c r="L30" i="15"/>
  <c r="FX75" i="7"/>
  <c r="GC75" i="7" s="1"/>
  <c r="GB88" i="7" s="1"/>
  <c r="FZ120" i="7" s="1"/>
  <c r="GD120" i="7" s="1"/>
  <c r="L30" i="14"/>
  <c r="FX75" i="6"/>
  <c r="GC75" i="6" s="1"/>
  <c r="GB88" i="6" s="1"/>
  <c r="FZ120" i="6" s="1"/>
  <c r="L30" i="13"/>
  <c r="FX75" i="5"/>
  <c r="GC75" i="5" s="1"/>
  <c r="GB88" i="5" s="1"/>
  <c r="FZ120" i="5" s="1"/>
  <c r="L30" i="12"/>
  <c r="EF75" i="6"/>
  <c r="EK75" i="6" s="1"/>
  <c r="EJ88" i="6" s="1"/>
  <c r="EH120" i="6" s="1"/>
  <c r="L26" i="13"/>
  <c r="EX64" i="5"/>
  <c r="M27" i="12" s="1"/>
  <c r="EW63" i="5"/>
  <c r="EF75" i="3"/>
  <c r="EK75" i="3" s="1"/>
  <c r="EJ88" i="3" s="1"/>
  <c r="EH120" i="3" s="1"/>
  <c r="L26" i="10"/>
  <c r="EF75" i="4"/>
  <c r="EK75" i="4" s="1"/>
  <c r="EJ88" i="4" s="1"/>
  <c r="EH120" i="4" s="1"/>
  <c r="L26" i="11"/>
  <c r="EF75" i="9"/>
  <c r="EK75" i="9" s="1"/>
  <c r="EJ88" i="9" s="1"/>
  <c r="EH120" i="9" s="1"/>
  <c r="EJ120" i="9" s="1"/>
  <c r="L26" i="16"/>
  <c r="EQ75" i="7"/>
  <c r="EV75" i="7" s="1"/>
  <c r="EU88" i="7" s="1"/>
  <c r="ES120" i="7" s="1"/>
  <c r="L27" i="14"/>
  <c r="EQ75" i="4"/>
  <c r="EV75" i="4" s="1"/>
  <c r="EU88" i="4" s="1"/>
  <c r="ES120" i="4" s="1"/>
  <c r="L27" i="11"/>
  <c r="EQ75" i="8"/>
  <c r="EV75" i="8" s="1"/>
  <c r="EU88" i="8" s="1"/>
  <c r="ES120" i="8" s="1"/>
  <c r="L27" i="15"/>
  <c r="EM64" i="5"/>
  <c r="M26" i="12" s="1"/>
  <c r="EL63" i="5"/>
  <c r="DU75" i="9"/>
  <c r="DZ75" i="9" s="1"/>
  <c r="DY88" i="9" s="1"/>
  <c r="DW120" i="9" s="1"/>
  <c r="L25" i="16"/>
  <c r="FM75" i="4"/>
  <c r="FR75" i="4" s="1"/>
  <c r="FQ88" i="4" s="1"/>
  <c r="FO120" i="4" s="1"/>
  <c r="L29" i="11"/>
  <c r="FB75" i="8"/>
  <c r="FG75" i="8" s="1"/>
  <c r="FF88" i="8" s="1"/>
  <c r="FD120" i="8" s="1"/>
  <c r="L28" i="15"/>
  <c r="FS33" i="5"/>
  <c r="FR61" i="5"/>
  <c r="FR57" i="5" s="1"/>
  <c r="FR63" i="5" s="1"/>
  <c r="DU75" i="3"/>
  <c r="DZ75" i="3" s="1"/>
  <c r="DY88" i="3" s="1"/>
  <c r="DW120" i="3" s="1"/>
  <c r="EA120" i="3" s="1"/>
  <c r="L25" i="10"/>
  <c r="FB75" i="5"/>
  <c r="FG75" i="5" s="1"/>
  <c r="FF88" i="5" s="1"/>
  <c r="FD120" i="5" s="1"/>
  <c r="L28" i="12"/>
  <c r="FB75" i="4"/>
  <c r="FG75" i="4" s="1"/>
  <c r="FF88" i="4" s="1"/>
  <c r="FD120" i="4" s="1"/>
  <c r="FF120" i="4" s="1"/>
  <c r="L28" i="11"/>
  <c r="GI75" i="8"/>
  <c r="GN75" i="8" s="1"/>
  <c r="GM88" i="8" s="1"/>
  <c r="GK120" i="8" s="1"/>
  <c r="L31" i="15"/>
  <c r="FB75" i="3"/>
  <c r="FG75" i="3" s="1"/>
  <c r="FF88" i="3" s="1"/>
  <c r="FD120" i="3" s="1"/>
  <c r="L28" i="10"/>
  <c r="FF120" i="9"/>
  <c r="GI75" i="9"/>
  <c r="GN75" i="9" s="1"/>
  <c r="GM88" i="9" s="1"/>
  <c r="GK120" i="9" s="1"/>
  <c r="L31" i="16"/>
  <c r="GM120" i="7"/>
  <c r="GO120" i="7"/>
  <c r="DU75" i="6"/>
  <c r="DZ75" i="6" s="1"/>
  <c r="DY88" i="6" s="1"/>
  <c r="DW120" i="6" s="1"/>
  <c r="EA120" i="6" s="1"/>
  <c r="L25" i="13"/>
  <c r="FB75" i="7"/>
  <c r="FG75" i="7" s="1"/>
  <c r="FF88" i="7" s="1"/>
  <c r="FD120" i="7" s="1"/>
  <c r="L28" i="14"/>
  <c r="DU75" i="5"/>
  <c r="DZ75" i="5" s="1"/>
  <c r="DY88" i="5" s="1"/>
  <c r="DW120" i="5" s="1"/>
  <c r="L25" i="12"/>
  <c r="GN61" i="5"/>
  <c r="GN57" i="5" s="1"/>
  <c r="GN63" i="5" s="1"/>
  <c r="GO33" i="5"/>
  <c r="DP64" i="5"/>
  <c r="M24" i="12" s="1"/>
  <c r="DO63" i="5"/>
  <c r="DE64" i="5"/>
  <c r="M23" i="12" s="1"/>
  <c r="DD63" i="5"/>
  <c r="FS33" i="9"/>
  <c r="FR61" i="9"/>
  <c r="FR57" i="9" s="1"/>
  <c r="FR63" i="9" s="1"/>
  <c r="EW63" i="9"/>
  <c r="EX64" i="9"/>
  <c r="M27" i="16" s="1"/>
  <c r="GO120" i="9"/>
  <c r="GM120" i="9"/>
  <c r="GE64" i="9"/>
  <c r="M30" i="16" s="1"/>
  <c r="GD63" i="9"/>
  <c r="EL120" i="9"/>
  <c r="GZ120" i="9"/>
  <c r="GX120" i="9"/>
  <c r="EA120" i="9"/>
  <c r="DY120" i="9"/>
  <c r="BX64" i="9"/>
  <c r="BW63" i="9"/>
  <c r="BQ75" i="9" s="1"/>
  <c r="BV75" i="9" s="1"/>
  <c r="BU88" i="9" s="1"/>
  <c r="BS120" i="9" s="1"/>
  <c r="DD120" i="9"/>
  <c r="DB120" i="9"/>
  <c r="DO120" i="9"/>
  <c r="DM120" i="9"/>
  <c r="CH120" i="9"/>
  <c r="CF120" i="9"/>
  <c r="FS63" i="8"/>
  <c r="FT64" i="8"/>
  <c r="M29" i="15" s="1"/>
  <c r="CS63" i="8"/>
  <c r="CM75" i="8" s="1"/>
  <c r="CR75" i="8" s="1"/>
  <c r="CQ88" i="8" s="1"/>
  <c r="CO120" i="8" s="1"/>
  <c r="CT64" i="8"/>
  <c r="EB64" i="8"/>
  <c r="M25" i="15" s="1"/>
  <c r="EA63" i="8"/>
  <c r="GO120" i="8"/>
  <c r="GM120" i="8"/>
  <c r="BX64" i="8"/>
  <c r="BW63" i="8"/>
  <c r="BQ75" i="8" s="1"/>
  <c r="BV75" i="8" s="1"/>
  <c r="BU88" i="8" s="1"/>
  <c r="BS120" i="8" s="1"/>
  <c r="EW120" i="8"/>
  <c r="EU120" i="8"/>
  <c r="DB120" i="8"/>
  <c r="DD120" i="8"/>
  <c r="FH120" i="8"/>
  <c r="FF120" i="8"/>
  <c r="EL63" i="8"/>
  <c r="EM64" i="8"/>
  <c r="M26" i="15" s="1"/>
  <c r="GD120" i="8"/>
  <c r="GX120" i="8"/>
  <c r="GZ120" i="8"/>
  <c r="EM64" i="7"/>
  <c r="M26" i="14" s="1"/>
  <c r="EL63" i="7"/>
  <c r="BX64" i="7"/>
  <c r="BW63" i="7"/>
  <c r="BQ75" i="7" s="1"/>
  <c r="BV75" i="7" s="1"/>
  <c r="BU88" i="7" s="1"/>
  <c r="BS120" i="7" s="1"/>
  <c r="DO120" i="7"/>
  <c r="DM120" i="7"/>
  <c r="CH120" i="7"/>
  <c r="CF120" i="7"/>
  <c r="FF120" i="7"/>
  <c r="FH120" i="7"/>
  <c r="GZ63" i="7"/>
  <c r="GT75" i="7" s="1"/>
  <c r="GY75" i="7" s="1"/>
  <c r="GX88" i="7" s="1"/>
  <c r="GV120" i="7" s="1"/>
  <c r="HA64" i="7"/>
  <c r="DD120" i="7"/>
  <c r="DB120" i="7"/>
  <c r="EU120" i="7"/>
  <c r="EW120" i="7"/>
  <c r="FS63" i="7"/>
  <c r="FT64" i="7"/>
  <c r="M29" i="14" s="1"/>
  <c r="CQ120" i="7"/>
  <c r="CS120" i="7"/>
  <c r="EW63" i="6"/>
  <c r="EX64" i="6"/>
  <c r="M27" i="13" s="1"/>
  <c r="EL120" i="6"/>
  <c r="EJ120" i="6"/>
  <c r="FS63" i="6"/>
  <c r="FT64" i="6"/>
  <c r="M29" i="13" s="1"/>
  <c r="BV61" i="6"/>
  <c r="BV57" i="6" s="1"/>
  <c r="BW33" i="6"/>
  <c r="BV63" i="6"/>
  <c r="GZ63" i="6"/>
  <c r="GT75" i="6" s="1"/>
  <c r="GY75" i="6" s="1"/>
  <c r="GX88" i="6" s="1"/>
  <c r="GV120" i="6" s="1"/>
  <c r="HA64" i="6"/>
  <c r="CS120" i="6"/>
  <c r="CQ120" i="6"/>
  <c r="GO63" i="6"/>
  <c r="GP64" i="6"/>
  <c r="M31" i="13" s="1"/>
  <c r="GD120" i="6"/>
  <c r="GB120" i="6"/>
  <c r="GZ120" i="4"/>
  <c r="GX120" i="4"/>
  <c r="GO63" i="4"/>
  <c r="GP64" i="4"/>
  <c r="M31" i="11" s="1"/>
  <c r="GD63" i="4"/>
  <c r="GE64" i="4"/>
  <c r="M30" i="11" s="1"/>
  <c r="FQ120" i="4"/>
  <c r="FS120" i="4"/>
  <c r="FH120" i="4"/>
  <c r="EW120" i="4"/>
  <c r="EU120" i="4"/>
  <c r="EJ120" i="4"/>
  <c r="EL120" i="4"/>
  <c r="EB64" i="4"/>
  <c r="M25" i="11" s="1"/>
  <c r="EA63" i="4"/>
  <c r="DM120" i="4"/>
  <c r="DO120" i="4"/>
  <c r="DB120" i="4"/>
  <c r="DD120" i="4"/>
  <c r="CS63" i="4"/>
  <c r="CM75" i="4" s="1"/>
  <c r="CR75" i="4" s="1"/>
  <c r="CQ88" i="4" s="1"/>
  <c r="CO120" i="4" s="1"/>
  <c r="CT64" i="4"/>
  <c r="CH120" i="4"/>
  <c r="CF120" i="4"/>
  <c r="BW120" i="4"/>
  <c r="BU120" i="4"/>
  <c r="BA63" i="4"/>
  <c r="AU75" i="4" s="1"/>
  <c r="AZ75" i="4" s="1"/>
  <c r="AY88" i="4" s="1"/>
  <c r="AW120" i="4" s="1"/>
  <c r="BB64" i="4"/>
  <c r="AQ64" i="4"/>
  <c r="AP63" i="4"/>
  <c r="AJ75" i="4" s="1"/>
  <c r="AO75" i="4" s="1"/>
  <c r="AN88" i="4" s="1"/>
  <c r="AL120" i="4" s="1"/>
  <c r="DD63" i="3"/>
  <c r="CX75" i="3" s="1"/>
  <c r="DC75" i="3" s="1"/>
  <c r="DB88" i="3" s="1"/>
  <c r="CZ120" i="3" s="1"/>
  <c r="DD120" i="3" s="1"/>
  <c r="FT64" i="3"/>
  <c r="M29" i="10" s="1"/>
  <c r="FS63" i="3"/>
  <c r="FH120" i="3"/>
  <c r="FF120" i="3"/>
  <c r="EL120" i="3"/>
  <c r="EJ120" i="3"/>
  <c r="DO120" i="3"/>
  <c r="DM120" i="3"/>
  <c r="CH63" i="3"/>
  <c r="CB75" i="3" s="1"/>
  <c r="CG75" i="3" s="1"/>
  <c r="CF88" i="3" s="1"/>
  <c r="CD120" i="3" s="1"/>
  <c r="CI64" i="3"/>
  <c r="FG33" i="1"/>
  <c r="FI34" i="1" s="1"/>
  <c r="FM15" i="1"/>
  <c r="EG15" i="1"/>
  <c r="EG12" i="1"/>
  <c r="FM12" i="1"/>
  <c r="FT34" i="1"/>
  <c r="FS33" i="1"/>
  <c r="FR61" i="1"/>
  <c r="FR57" i="1" s="1"/>
  <c r="FR63" i="1" s="1"/>
  <c r="FH13" i="1"/>
  <c r="FH19" i="1"/>
  <c r="FH11" i="1"/>
  <c r="FH16" i="1"/>
  <c r="FH14" i="1"/>
  <c r="FH26" i="1"/>
  <c r="FG82" i="1" s="1"/>
  <c r="FH10" i="1"/>
  <c r="FH17" i="1"/>
  <c r="FH12" i="1"/>
  <c r="FH15" i="1"/>
  <c r="FH18" i="1"/>
  <c r="EK59" i="1"/>
  <c r="EK60" i="1" s="1"/>
  <c r="EN24" i="1"/>
  <c r="EE38" i="1" s="1"/>
  <c r="EL24" i="1" s="1"/>
  <c r="EM24" i="1"/>
  <c r="BA12" i="1"/>
  <c r="BA16" i="1"/>
  <c r="BA19" i="1"/>
  <c r="BA13" i="1"/>
  <c r="BA14" i="1"/>
  <c r="BA11" i="1"/>
  <c r="BA26" i="1"/>
  <c r="AZ82" i="1" s="1"/>
  <c r="BA10" i="1"/>
  <c r="BA17" i="1"/>
  <c r="BA15" i="1"/>
  <c r="BA18" i="1"/>
  <c r="BA24" i="1"/>
  <c r="AZ33" i="1"/>
  <c r="AD24" i="1"/>
  <c r="GT10" i="1"/>
  <c r="Z10" i="1"/>
  <c r="Y10" i="1" s="1"/>
  <c r="BQ15" i="1"/>
  <c r="BG15" i="1"/>
  <c r="BQ12" i="1"/>
  <c r="BG12" i="1"/>
  <c r="Z12" i="1" s="1"/>
  <c r="AV12" i="1" s="1"/>
  <c r="AU12" i="1" s="1"/>
  <c r="BW33" i="1"/>
  <c r="BX34" i="1"/>
  <c r="BV61" i="1"/>
  <c r="BV57" i="1" s="1"/>
  <c r="BV63" i="1" s="1"/>
  <c r="DJ15" i="1"/>
  <c r="DI15" i="1" s="1"/>
  <c r="DJ12" i="1"/>
  <c r="CH33" i="5"/>
  <c r="CG61" i="5"/>
  <c r="CG57" i="5" s="1"/>
  <c r="CG63" i="5" s="1"/>
  <c r="BW33" i="5"/>
  <c r="BV61" i="5"/>
  <c r="BV57" i="5" s="1"/>
  <c r="BV63" i="5" s="1"/>
  <c r="DC59" i="1"/>
  <c r="DC60" i="1" s="1"/>
  <c r="DF24" i="1"/>
  <c r="CW38" i="1" s="1"/>
  <c r="DD24" i="1" s="1"/>
  <c r="CS13" i="1"/>
  <c r="CS14" i="1"/>
  <c r="CS16" i="1"/>
  <c r="CS18" i="1"/>
  <c r="CS17" i="1"/>
  <c r="GN33" i="1"/>
  <c r="GP34" i="1" s="1"/>
  <c r="CR33" i="1"/>
  <c r="CT34" i="1" s="1"/>
  <c r="CS19" i="1"/>
  <c r="GO16" i="1"/>
  <c r="CS12" i="1"/>
  <c r="CS26" i="1"/>
  <c r="CR82" i="1" s="1"/>
  <c r="GO14" i="1"/>
  <c r="CS10" i="1"/>
  <c r="CS15" i="1"/>
  <c r="GO18" i="1"/>
  <c r="CS24" i="1"/>
  <c r="GO11" i="1"/>
  <c r="GO19" i="1"/>
  <c r="GO26" i="1"/>
  <c r="GN82" i="1" s="1"/>
  <c r="GN80" i="1" s="1"/>
  <c r="GK75" i="1" s="1"/>
  <c r="GO13" i="1"/>
  <c r="GO15" i="1"/>
  <c r="GO17" i="1"/>
  <c r="GO12" i="1"/>
  <c r="GO10" i="1"/>
  <c r="DO18" i="1"/>
  <c r="DO13" i="1"/>
  <c r="DO14" i="1"/>
  <c r="DO16" i="1"/>
  <c r="DO11" i="1"/>
  <c r="DO19" i="1"/>
  <c r="DO12" i="1"/>
  <c r="DO26" i="1"/>
  <c r="DN82" i="1" s="1"/>
  <c r="DO15" i="1"/>
  <c r="DO10" i="1"/>
  <c r="DO17" i="1"/>
  <c r="DN33" i="1"/>
  <c r="AD26" i="3"/>
  <c r="S26" i="3"/>
  <c r="D31" i="3"/>
  <c r="H26" i="3" s="1"/>
  <c r="AU12" i="3"/>
  <c r="AA127" i="9"/>
  <c r="AE127" i="9" s="1"/>
  <c r="AA126" i="9"/>
  <c r="AE126" i="9" s="1"/>
  <c r="AD103" i="9"/>
  <c r="AC108" i="9" s="1"/>
  <c r="AD80" i="9"/>
  <c r="AA75" i="9" s="1"/>
  <c r="AD78" i="9"/>
  <c r="Z75" i="9" s="1"/>
  <c r="AD50" i="9"/>
  <c r="AE50" i="9" s="1"/>
  <c r="AD47" i="9"/>
  <c r="AD45" i="9"/>
  <c r="AD40" i="9"/>
  <c r="AE40" i="9" s="1"/>
  <c r="AB38" i="9"/>
  <c r="AC38" i="9" s="1"/>
  <c r="AE127" i="8"/>
  <c r="AA127" i="8"/>
  <c r="AC127" i="8" s="1"/>
  <c r="AE126" i="8"/>
  <c r="AA126" i="8"/>
  <c r="AC126" i="8" s="1"/>
  <c r="AD103" i="8"/>
  <c r="AC108" i="8" s="1"/>
  <c r="AD80" i="8"/>
  <c r="AA75" i="8" s="1"/>
  <c r="AD78" i="8"/>
  <c r="Z75" i="8"/>
  <c r="AD50" i="8"/>
  <c r="AE50" i="8" s="1"/>
  <c r="AD47" i="8"/>
  <c r="AD45" i="8"/>
  <c r="AD40" i="8" s="1"/>
  <c r="AE40" i="8" s="1"/>
  <c r="AB38" i="8"/>
  <c r="AC38" i="8" s="1"/>
  <c r="AA127" i="7"/>
  <c r="AE127" i="7" s="1"/>
  <c r="AA126" i="7"/>
  <c r="AE126" i="7" s="1"/>
  <c r="AD103" i="7"/>
  <c r="AC108" i="7" s="1"/>
  <c r="AD80" i="7"/>
  <c r="AA75" i="7" s="1"/>
  <c r="AD78" i="7"/>
  <c r="Z75" i="7" s="1"/>
  <c r="AD50" i="7"/>
  <c r="AE50" i="7" s="1"/>
  <c r="AD47" i="7"/>
  <c r="AD45" i="7"/>
  <c r="AD40" i="7" s="1"/>
  <c r="AE40" i="7" s="1"/>
  <c r="AB38" i="7"/>
  <c r="AC38" i="7" s="1"/>
  <c r="AA127" i="6"/>
  <c r="AE127" i="6" s="1"/>
  <c r="AA126" i="6"/>
  <c r="AE126" i="6" s="1"/>
  <c r="AD103" i="6"/>
  <c r="AC108" i="6" s="1"/>
  <c r="AD80" i="6"/>
  <c r="AA75" i="6" s="1"/>
  <c r="AD78" i="6"/>
  <c r="Z75" i="6" s="1"/>
  <c r="AD50" i="6"/>
  <c r="AE50" i="6" s="1"/>
  <c r="AD47" i="6"/>
  <c r="AD40" i="6" s="1"/>
  <c r="AE40" i="6" s="1"/>
  <c r="AD45" i="6"/>
  <c r="AC38" i="6"/>
  <c r="AB38" i="6"/>
  <c r="AA127" i="5"/>
  <c r="AE127" i="5" s="1"/>
  <c r="AA126" i="5"/>
  <c r="AE126" i="5" s="1"/>
  <c r="AD103" i="5"/>
  <c r="AC108" i="5" s="1"/>
  <c r="AD80" i="5"/>
  <c r="AA75" i="5" s="1"/>
  <c r="AD78" i="5"/>
  <c r="Z75" i="5" s="1"/>
  <c r="AD50" i="5"/>
  <c r="AE50" i="5" s="1"/>
  <c r="AD47" i="5"/>
  <c r="AD45" i="5"/>
  <c r="AD40" i="5" s="1"/>
  <c r="AE40" i="5" s="1"/>
  <c r="AC38" i="5"/>
  <c r="AB38" i="5"/>
  <c r="AW15" i="3"/>
  <c r="AU15" i="3" s="1"/>
  <c r="AZ12" i="3"/>
  <c r="AW13" i="3"/>
  <c r="AW14" i="3"/>
  <c r="AW16" i="3"/>
  <c r="BQ12" i="3"/>
  <c r="AL13" i="3"/>
  <c r="AL14" i="3"/>
  <c r="AO15" i="3"/>
  <c r="AL16" i="3"/>
  <c r="AZ17" i="3"/>
  <c r="AO18" i="3"/>
  <c r="AJ10" i="3"/>
  <c r="AD12" i="3"/>
  <c r="Y15" i="3"/>
  <c r="AD17" i="3"/>
  <c r="AD18" i="3"/>
  <c r="Y10" i="3"/>
  <c r="S12" i="3"/>
  <c r="S15" i="3"/>
  <c r="S17" i="3"/>
  <c r="S18" i="3"/>
  <c r="S10" i="3"/>
  <c r="BQ15" i="3"/>
  <c r="BQ10" i="3"/>
  <c r="P127" i="3"/>
  <c r="T127" i="3" s="1"/>
  <c r="P126" i="3"/>
  <c r="T126" i="3" s="1"/>
  <c r="P121" i="3"/>
  <c r="T121" i="3" s="1"/>
  <c r="S103" i="3"/>
  <c r="R108" i="3" s="1"/>
  <c r="S78" i="3"/>
  <c r="O75" i="3" s="1"/>
  <c r="S50" i="3"/>
  <c r="S47" i="3"/>
  <c r="S45" i="3"/>
  <c r="S40" i="3" s="1"/>
  <c r="T40" i="3" s="1"/>
  <c r="R38" i="3"/>
  <c r="Q38" i="3"/>
  <c r="Q22" i="3"/>
  <c r="S22" i="3" s="1"/>
  <c r="S19" i="3"/>
  <c r="BH127" i="9"/>
  <c r="BJ127" i="9" s="1"/>
  <c r="AW127" i="9"/>
  <c r="BA127" i="9" s="1"/>
  <c r="AL127" i="9"/>
  <c r="P127" i="9"/>
  <c r="T127" i="9" s="1"/>
  <c r="D127" i="9"/>
  <c r="H127" i="9" s="1"/>
  <c r="BH126" i="9"/>
  <c r="BL126" i="9" s="1"/>
  <c r="AW126" i="9"/>
  <c r="AY126" i="9" s="1"/>
  <c r="AL126" i="9"/>
  <c r="AN126" i="9" s="1"/>
  <c r="P126" i="9"/>
  <c r="R126" i="9" s="1"/>
  <c r="D126" i="9"/>
  <c r="H126" i="9" s="1"/>
  <c r="BH121" i="9"/>
  <c r="AW121" i="9"/>
  <c r="BA121" i="9" s="1"/>
  <c r="P121" i="9"/>
  <c r="T121" i="9" s="1"/>
  <c r="D121" i="9"/>
  <c r="H121" i="9" s="1"/>
  <c r="BK103" i="9"/>
  <c r="BJ108" i="9" s="1"/>
  <c r="AZ103" i="9"/>
  <c r="AY108" i="9" s="1"/>
  <c r="AO103" i="9"/>
  <c r="AN108" i="9" s="1"/>
  <c r="S103" i="9"/>
  <c r="R108" i="9" s="1"/>
  <c r="G103" i="9"/>
  <c r="F108" i="9" s="1"/>
  <c r="F93" i="9"/>
  <c r="BK80" i="9"/>
  <c r="BH75" i="9" s="1"/>
  <c r="AZ80" i="9"/>
  <c r="AW75" i="9" s="1"/>
  <c r="S80" i="9"/>
  <c r="P75" i="9" s="1"/>
  <c r="G80" i="9"/>
  <c r="D75" i="9" s="1"/>
  <c r="BK78" i="9"/>
  <c r="BG75" i="9" s="1"/>
  <c r="AZ78" i="9"/>
  <c r="AO78" i="9"/>
  <c r="AK75" i="9" s="1"/>
  <c r="S78" i="9"/>
  <c r="O75" i="9" s="1"/>
  <c r="AV75" i="9"/>
  <c r="C75" i="9"/>
  <c r="BL50" i="9"/>
  <c r="BK50" i="9"/>
  <c r="AZ50" i="9"/>
  <c r="AO50" i="9"/>
  <c r="AP50" i="9" s="1"/>
  <c r="S50" i="9"/>
  <c r="T50" i="9" s="1"/>
  <c r="H50" i="9"/>
  <c r="I50" i="9" s="1"/>
  <c r="BK47" i="9"/>
  <c r="AZ47" i="9"/>
  <c r="AO47" i="9"/>
  <c r="S47" i="9"/>
  <c r="H47" i="9"/>
  <c r="BK45" i="9"/>
  <c r="BK40" i="9" s="1"/>
  <c r="BL40" i="9" s="1"/>
  <c r="AZ45" i="9"/>
  <c r="AO45" i="9"/>
  <c r="AO40" i="9" s="1"/>
  <c r="AP40" i="9" s="1"/>
  <c r="S45" i="9"/>
  <c r="S40" i="9" s="1"/>
  <c r="T40" i="9" s="1"/>
  <c r="H45" i="9"/>
  <c r="BI38" i="9"/>
  <c r="BJ38" i="9" s="1"/>
  <c r="AX38" i="9"/>
  <c r="AY38" i="9" s="1"/>
  <c r="AM38" i="9"/>
  <c r="AN38" i="9" s="1"/>
  <c r="Q38" i="9"/>
  <c r="R38" i="9" s="1"/>
  <c r="F38" i="9"/>
  <c r="G38" i="9" s="1"/>
  <c r="H26" i="9"/>
  <c r="D22" i="9"/>
  <c r="H22" i="9" s="1"/>
  <c r="H19" i="9"/>
  <c r="H18" i="9"/>
  <c r="H17" i="9"/>
  <c r="H15" i="9"/>
  <c r="H12" i="9"/>
  <c r="H11" i="9"/>
  <c r="H10" i="9"/>
  <c r="BH127" i="8"/>
  <c r="BJ127" i="8" s="1"/>
  <c r="AW127" i="8"/>
  <c r="AY127" i="8" s="1"/>
  <c r="AL127" i="8"/>
  <c r="AN127" i="8" s="1"/>
  <c r="P127" i="8"/>
  <c r="T127" i="8" s="1"/>
  <c r="D127" i="8"/>
  <c r="BH126" i="8"/>
  <c r="BJ126" i="8" s="1"/>
  <c r="AW126" i="8"/>
  <c r="BA126" i="8" s="1"/>
  <c r="AL126" i="8"/>
  <c r="AP126" i="8" s="1"/>
  <c r="T126" i="8"/>
  <c r="P126" i="8"/>
  <c r="R126" i="8" s="1"/>
  <c r="D126" i="8"/>
  <c r="F126" i="8" s="1"/>
  <c r="BH121" i="8"/>
  <c r="BL121" i="8" s="1"/>
  <c r="AW121" i="8"/>
  <c r="BA121" i="8" s="1"/>
  <c r="P121" i="8"/>
  <c r="F121" i="8"/>
  <c r="D121" i="8"/>
  <c r="H121" i="8" s="1"/>
  <c r="BK103" i="8"/>
  <c r="BJ108" i="8" s="1"/>
  <c r="AZ103" i="8"/>
  <c r="AY108" i="8" s="1"/>
  <c r="AO103" i="8"/>
  <c r="AN108" i="8" s="1"/>
  <c r="S103" i="8"/>
  <c r="R108" i="8" s="1"/>
  <c r="G103" i="8"/>
  <c r="F108" i="8" s="1"/>
  <c r="F93" i="8"/>
  <c r="BK80" i="8"/>
  <c r="AZ80" i="8"/>
  <c r="AW75" i="8" s="1"/>
  <c r="S80" i="8"/>
  <c r="P75" i="8" s="1"/>
  <c r="G80" i="8"/>
  <c r="D75" i="8" s="1"/>
  <c r="BK78" i="8"/>
  <c r="BG75" i="8" s="1"/>
  <c r="AZ78" i="8"/>
  <c r="AV75" i="8" s="1"/>
  <c r="AO78" i="8"/>
  <c r="AK75" i="8" s="1"/>
  <c r="S78" i="8"/>
  <c r="O75" i="8" s="1"/>
  <c r="BH75" i="8"/>
  <c r="C75" i="8"/>
  <c r="BK50" i="8"/>
  <c r="BL50" i="8" s="1"/>
  <c r="BA50" i="8"/>
  <c r="AZ50" i="8"/>
  <c r="AP50" i="8"/>
  <c r="AO50" i="8"/>
  <c r="S50" i="8"/>
  <c r="T50" i="8" s="1"/>
  <c r="H50" i="8"/>
  <c r="BK47" i="8"/>
  <c r="AZ47" i="8"/>
  <c r="AO47" i="8"/>
  <c r="S47" i="8"/>
  <c r="H47" i="8"/>
  <c r="BK45" i="8"/>
  <c r="AZ45" i="8"/>
  <c r="AZ40" i="8" s="1"/>
  <c r="BA40" i="8" s="1"/>
  <c r="AO45" i="8"/>
  <c r="S45" i="8"/>
  <c r="H45" i="8"/>
  <c r="H40" i="8" s="1"/>
  <c r="I40" i="8" s="1"/>
  <c r="BI38" i="8"/>
  <c r="BJ38" i="8" s="1"/>
  <c r="AX38" i="8"/>
  <c r="AY38" i="8" s="1"/>
  <c r="AM38" i="8"/>
  <c r="AN38" i="8" s="1"/>
  <c r="Q38" i="8"/>
  <c r="R38" i="8" s="1"/>
  <c r="F38" i="8"/>
  <c r="G38" i="8" s="1"/>
  <c r="H26" i="8"/>
  <c r="D22" i="8"/>
  <c r="H22" i="8" s="1"/>
  <c r="H19" i="8"/>
  <c r="H18" i="8"/>
  <c r="H17" i="8"/>
  <c r="H15" i="8"/>
  <c r="H12" i="8"/>
  <c r="H10" i="8"/>
  <c r="BH127" i="7"/>
  <c r="BJ127" i="7" s="1"/>
  <c r="AW127" i="7"/>
  <c r="AY127" i="7" s="1"/>
  <c r="AL127" i="7"/>
  <c r="P127" i="7"/>
  <c r="T127" i="7" s="1"/>
  <c r="D127" i="7"/>
  <c r="H127" i="7" s="1"/>
  <c r="BH126" i="7"/>
  <c r="BL126" i="7" s="1"/>
  <c r="AW126" i="7"/>
  <c r="BA126" i="7" s="1"/>
  <c r="AL126" i="7"/>
  <c r="AN126" i="7" s="1"/>
  <c r="P126" i="7"/>
  <c r="R126" i="7" s="1"/>
  <c r="D126" i="7"/>
  <c r="H126" i="7" s="1"/>
  <c r="BH121" i="7"/>
  <c r="BL121" i="7" s="1"/>
  <c r="AW121" i="7"/>
  <c r="BA121" i="7" s="1"/>
  <c r="P121" i="7"/>
  <c r="T121" i="7" s="1"/>
  <c r="D121" i="7"/>
  <c r="H121" i="7" s="1"/>
  <c r="BK103" i="7"/>
  <c r="BJ108" i="7" s="1"/>
  <c r="AZ103" i="7"/>
  <c r="AY108" i="7" s="1"/>
  <c r="AO103" i="7"/>
  <c r="AN108" i="7" s="1"/>
  <c r="S103" i="7"/>
  <c r="R108" i="7" s="1"/>
  <c r="G103" i="7"/>
  <c r="F108" i="7" s="1"/>
  <c r="F93" i="7"/>
  <c r="BK80" i="7"/>
  <c r="BH75" i="7" s="1"/>
  <c r="AZ80" i="7"/>
  <c r="AW75" i="7" s="1"/>
  <c r="S80" i="7"/>
  <c r="P75" i="7" s="1"/>
  <c r="G80" i="7"/>
  <c r="D75" i="7" s="1"/>
  <c r="BK78" i="7"/>
  <c r="BG75" i="7" s="1"/>
  <c r="AZ78" i="7"/>
  <c r="AV75" i="7" s="1"/>
  <c r="AO78" i="7"/>
  <c r="AK75" i="7" s="1"/>
  <c r="S78" i="7"/>
  <c r="O75" i="7"/>
  <c r="C75" i="7"/>
  <c r="BK50" i="7"/>
  <c r="BA50" i="7"/>
  <c r="AZ50" i="7"/>
  <c r="AO50" i="7"/>
  <c r="AP50" i="7" s="1"/>
  <c r="S50" i="7"/>
  <c r="T50" i="7" s="1"/>
  <c r="H50" i="7"/>
  <c r="BK47" i="7"/>
  <c r="AZ47" i="7"/>
  <c r="AO47" i="7"/>
  <c r="S47" i="7"/>
  <c r="H47" i="7"/>
  <c r="I47" i="7" s="1"/>
  <c r="BK45" i="7"/>
  <c r="AZ45" i="7"/>
  <c r="AZ40" i="7" s="1"/>
  <c r="BA40" i="7" s="1"/>
  <c r="AO45" i="7"/>
  <c r="AO40" i="7" s="1"/>
  <c r="S45" i="7"/>
  <c r="H45" i="7"/>
  <c r="BI38" i="7"/>
  <c r="BJ38" i="7" s="1"/>
  <c r="AX38" i="7"/>
  <c r="AY38" i="7" s="1"/>
  <c r="AM38" i="7"/>
  <c r="AN38" i="7" s="1"/>
  <c r="Q38" i="7"/>
  <c r="R38" i="7" s="1"/>
  <c r="F38" i="7"/>
  <c r="G38" i="7" s="1"/>
  <c r="H26" i="7"/>
  <c r="D22" i="7"/>
  <c r="H22" i="7" s="1"/>
  <c r="H19" i="7"/>
  <c r="H18" i="7"/>
  <c r="H17" i="7"/>
  <c r="H15" i="7"/>
  <c r="H12" i="7"/>
  <c r="H10" i="7"/>
  <c r="BL127" i="6"/>
  <c r="BH127" i="6"/>
  <c r="BJ127" i="6" s="1"/>
  <c r="AW127" i="6"/>
  <c r="AL127" i="6"/>
  <c r="AN127" i="6" s="1"/>
  <c r="T127" i="6"/>
  <c r="P127" i="6"/>
  <c r="R127" i="6" s="1"/>
  <c r="D127" i="6"/>
  <c r="H127" i="6" s="1"/>
  <c r="BJ126" i="6"/>
  <c r="BH126" i="6"/>
  <c r="BL126" i="6" s="1"/>
  <c r="AW126" i="6"/>
  <c r="AY126" i="6" s="1"/>
  <c r="AP126" i="6"/>
  <c r="AL126" i="6"/>
  <c r="AN126" i="6" s="1"/>
  <c r="P126" i="6"/>
  <c r="R126" i="6" s="1"/>
  <c r="D126" i="6"/>
  <c r="BH121" i="6"/>
  <c r="BJ121" i="6" s="1"/>
  <c r="BA121" i="6"/>
  <c r="AW121" i="6"/>
  <c r="AY121" i="6" s="1"/>
  <c r="P121" i="6"/>
  <c r="F121" i="6"/>
  <c r="D121" i="6"/>
  <c r="H121" i="6" s="1"/>
  <c r="BK103" i="6"/>
  <c r="BJ108" i="6" s="1"/>
  <c r="AZ103" i="6"/>
  <c r="AY108" i="6" s="1"/>
  <c r="AO103" i="6"/>
  <c r="AN108" i="6" s="1"/>
  <c r="S103" i="6"/>
  <c r="R108" i="6" s="1"/>
  <c r="G103" i="6"/>
  <c r="F108" i="6" s="1"/>
  <c r="F93" i="6"/>
  <c r="BK80" i="6"/>
  <c r="BH75" i="6" s="1"/>
  <c r="AZ80" i="6"/>
  <c r="AW75" i="6" s="1"/>
  <c r="S80" i="6"/>
  <c r="P75" i="6" s="1"/>
  <c r="G80" i="6"/>
  <c r="D75" i="6" s="1"/>
  <c r="BK78" i="6"/>
  <c r="BG75" i="6" s="1"/>
  <c r="AZ78" i="6"/>
  <c r="AV75" i="6" s="1"/>
  <c r="AO78" i="6"/>
  <c r="AK75" i="6" s="1"/>
  <c r="S78" i="6"/>
  <c r="O75" i="6"/>
  <c r="C75" i="6"/>
  <c r="BK50" i="6"/>
  <c r="BL50" i="6" s="1"/>
  <c r="AZ50" i="6"/>
  <c r="BA50" i="6" s="1"/>
  <c r="AO50" i="6"/>
  <c r="S50" i="6"/>
  <c r="H50" i="6"/>
  <c r="BK47" i="6"/>
  <c r="AZ47" i="6"/>
  <c r="AO47" i="6"/>
  <c r="S47" i="6"/>
  <c r="S40" i="6" s="1"/>
  <c r="T40" i="6" s="1"/>
  <c r="H47" i="6"/>
  <c r="BK45" i="6"/>
  <c r="BK40" i="6" s="1"/>
  <c r="AZ45" i="6"/>
  <c r="AO45" i="6"/>
  <c r="S45" i="6"/>
  <c r="H45" i="6"/>
  <c r="H40" i="6" s="1"/>
  <c r="I40" i="6" s="1"/>
  <c r="BI38" i="6"/>
  <c r="BJ38" i="6" s="1"/>
  <c r="AX38" i="6"/>
  <c r="AY38" i="6" s="1"/>
  <c r="AM38" i="6"/>
  <c r="AN38" i="6" s="1"/>
  <c r="Q38" i="6"/>
  <c r="R38" i="6" s="1"/>
  <c r="F38" i="6"/>
  <c r="G38" i="6" s="1"/>
  <c r="H26" i="6"/>
  <c r="H22" i="6"/>
  <c r="D22" i="6"/>
  <c r="H19" i="6"/>
  <c r="H18" i="6"/>
  <c r="H17" i="6"/>
  <c r="H15" i="6"/>
  <c r="H12" i="6"/>
  <c r="H10" i="6"/>
  <c r="BH127" i="5"/>
  <c r="BJ127" i="5" s="1"/>
  <c r="AY127" i="5"/>
  <c r="AW127" i="5"/>
  <c r="BA127" i="5" s="1"/>
  <c r="AP127" i="5"/>
  <c r="AN127" i="5"/>
  <c r="AL127" i="5"/>
  <c r="P127" i="5"/>
  <c r="T127" i="5" s="1"/>
  <c r="D127" i="5"/>
  <c r="F127" i="5" s="1"/>
  <c r="BJ126" i="5"/>
  <c r="BH126" i="5"/>
  <c r="BL126" i="5" s="1"/>
  <c r="AW126" i="5"/>
  <c r="BA126" i="5" s="1"/>
  <c r="AN126" i="5"/>
  <c r="AL126" i="5"/>
  <c r="AP126" i="5" s="1"/>
  <c r="T126" i="5"/>
  <c r="R126" i="5"/>
  <c r="P126" i="5"/>
  <c r="H126" i="5"/>
  <c r="D126" i="5"/>
  <c r="F126" i="5" s="1"/>
  <c r="BH121" i="5"/>
  <c r="AW121" i="5"/>
  <c r="AY121" i="5" s="1"/>
  <c r="P121" i="5"/>
  <c r="T121" i="5" s="1"/>
  <c r="D121" i="5"/>
  <c r="H121" i="5" s="1"/>
  <c r="BJ108" i="5"/>
  <c r="BK103" i="5"/>
  <c r="AZ103" i="5"/>
  <c r="AY108" i="5" s="1"/>
  <c r="AO103" i="5"/>
  <c r="AN108" i="5" s="1"/>
  <c r="S103" i="5"/>
  <c r="R108" i="5" s="1"/>
  <c r="G103" i="5"/>
  <c r="F108" i="5" s="1"/>
  <c r="F93" i="5"/>
  <c r="BK80" i="5"/>
  <c r="BH75" i="5" s="1"/>
  <c r="AZ80" i="5"/>
  <c r="AW75" i="5" s="1"/>
  <c r="S80" i="5"/>
  <c r="P75" i="5" s="1"/>
  <c r="G80" i="5"/>
  <c r="BK78" i="5"/>
  <c r="BG75" i="5" s="1"/>
  <c r="AZ78" i="5"/>
  <c r="AV75" i="5" s="1"/>
  <c r="AO78" i="5"/>
  <c r="AK75" i="5" s="1"/>
  <c r="S78" i="5"/>
  <c r="O75" i="5" s="1"/>
  <c r="D75" i="5"/>
  <c r="C75" i="5"/>
  <c r="BL50" i="5"/>
  <c r="BK50" i="5"/>
  <c r="AZ50" i="5"/>
  <c r="AO50" i="5"/>
  <c r="AP50" i="5" s="1"/>
  <c r="S50" i="5"/>
  <c r="T50" i="5" s="1"/>
  <c r="H50" i="5"/>
  <c r="I50" i="5" s="1"/>
  <c r="BK47" i="5"/>
  <c r="AZ47" i="5"/>
  <c r="AO47" i="5"/>
  <c r="S47" i="5"/>
  <c r="H47" i="5"/>
  <c r="BK45" i="5"/>
  <c r="BK40" i="5" s="1"/>
  <c r="BL40" i="5" s="1"/>
  <c r="AZ45" i="5"/>
  <c r="AZ40" i="5" s="1"/>
  <c r="BA40" i="5" s="1"/>
  <c r="AO45" i="5"/>
  <c r="AO40" i="5" s="1"/>
  <c r="AP40" i="5" s="1"/>
  <c r="S45" i="5"/>
  <c r="H45" i="5"/>
  <c r="H40" i="5" s="1"/>
  <c r="I40" i="5" s="1"/>
  <c r="S40" i="5"/>
  <c r="T40" i="5" s="1"/>
  <c r="BI38" i="5"/>
  <c r="BJ38" i="5" s="1"/>
  <c r="AY38" i="5"/>
  <c r="AX38" i="5"/>
  <c r="AM38" i="5"/>
  <c r="AN38" i="5" s="1"/>
  <c r="Q38" i="5"/>
  <c r="R38" i="5" s="1"/>
  <c r="F38" i="5"/>
  <c r="G38" i="5" s="1"/>
  <c r="H26" i="5"/>
  <c r="H22" i="5"/>
  <c r="D22" i="5"/>
  <c r="H19" i="5"/>
  <c r="H18" i="5"/>
  <c r="H17" i="5"/>
  <c r="H15" i="5"/>
  <c r="H12" i="5"/>
  <c r="H11" i="5"/>
  <c r="H10" i="5"/>
  <c r="D127" i="4"/>
  <c r="H127" i="4" s="1"/>
  <c r="D126" i="4"/>
  <c r="H126" i="4" s="1"/>
  <c r="D121" i="4"/>
  <c r="H121" i="4" s="1"/>
  <c r="G103" i="4"/>
  <c r="F108" i="4" s="1"/>
  <c r="F93" i="4"/>
  <c r="G80" i="4"/>
  <c r="D75" i="4"/>
  <c r="C75" i="4"/>
  <c r="H50" i="4"/>
  <c r="I50" i="4" s="1"/>
  <c r="H47" i="4"/>
  <c r="H45" i="4"/>
  <c r="F38" i="4"/>
  <c r="G38" i="4" s="1"/>
  <c r="H26" i="4"/>
  <c r="D22" i="4"/>
  <c r="H22" i="4" s="1"/>
  <c r="H19" i="4"/>
  <c r="H18" i="4"/>
  <c r="H17" i="4"/>
  <c r="H15" i="4"/>
  <c r="H12" i="4"/>
  <c r="H11" i="4"/>
  <c r="H10" i="4"/>
  <c r="BS127" i="3"/>
  <c r="BU127" i="3" s="1"/>
  <c r="AW127" i="3"/>
  <c r="BA127" i="3" s="1"/>
  <c r="AL127" i="3"/>
  <c r="AP127" i="3" s="1"/>
  <c r="AA127" i="3"/>
  <c r="AE127" i="3" s="1"/>
  <c r="D127" i="3"/>
  <c r="H127" i="3" s="1"/>
  <c r="BS126" i="3"/>
  <c r="BW126" i="3" s="1"/>
  <c r="AW126" i="3"/>
  <c r="AY126" i="3" s="1"/>
  <c r="AL126" i="3"/>
  <c r="AN126" i="3" s="1"/>
  <c r="AA126" i="3"/>
  <c r="AC126" i="3" s="1"/>
  <c r="D126" i="3"/>
  <c r="H126" i="3" s="1"/>
  <c r="BS121" i="3"/>
  <c r="BW121" i="3" s="1"/>
  <c r="AW121" i="3"/>
  <c r="AY121" i="3" s="1"/>
  <c r="AA121" i="3"/>
  <c r="AE121" i="3" s="1"/>
  <c r="D121" i="3"/>
  <c r="H121" i="3" s="1"/>
  <c r="BV103" i="3"/>
  <c r="BU108" i="3" s="1"/>
  <c r="AZ103" i="3"/>
  <c r="AY108" i="3" s="1"/>
  <c r="AO103" i="3"/>
  <c r="AN108" i="3" s="1"/>
  <c r="AD103" i="3"/>
  <c r="AC108" i="3" s="1"/>
  <c r="G103" i="3"/>
  <c r="F108" i="3" s="1"/>
  <c r="F93" i="3"/>
  <c r="BV80" i="3"/>
  <c r="BS75" i="3" s="1"/>
  <c r="AZ80" i="3"/>
  <c r="AW75" i="3" s="1"/>
  <c r="BV78" i="3"/>
  <c r="AZ78" i="3"/>
  <c r="AV75" i="3" s="1"/>
  <c r="AO78" i="3"/>
  <c r="AK75" i="3" s="1"/>
  <c r="AD78" i="3"/>
  <c r="Z75" i="3" s="1"/>
  <c r="BR75" i="3"/>
  <c r="C75" i="3"/>
  <c r="BV50" i="3"/>
  <c r="AZ50" i="3"/>
  <c r="BA50" i="3" s="1"/>
  <c r="AO50" i="3"/>
  <c r="AP50" i="3" s="1"/>
  <c r="AD50" i="3"/>
  <c r="AE50" i="3" s="1"/>
  <c r="J50" i="3"/>
  <c r="H50" i="3"/>
  <c r="I50" i="3" s="1"/>
  <c r="BV47" i="3"/>
  <c r="AZ47" i="3"/>
  <c r="AO47" i="3"/>
  <c r="AD47" i="3"/>
  <c r="H47" i="3"/>
  <c r="BV45" i="3"/>
  <c r="AZ45" i="3"/>
  <c r="AO45" i="3"/>
  <c r="AD45" i="3"/>
  <c r="AD40" i="3" s="1"/>
  <c r="H45" i="3"/>
  <c r="BT38" i="3"/>
  <c r="BU38" i="3" s="1"/>
  <c r="AX38" i="3"/>
  <c r="AY38" i="3" s="1"/>
  <c r="AM38" i="3"/>
  <c r="AN38" i="3" s="1"/>
  <c r="AB38" i="3"/>
  <c r="AC38" i="3" s="1"/>
  <c r="F38" i="3"/>
  <c r="G38" i="3" s="1"/>
  <c r="BV26" i="3"/>
  <c r="AZ26" i="3"/>
  <c r="AO26" i="3"/>
  <c r="BT22" i="3"/>
  <c r="BV22" i="3" s="1"/>
  <c r="AX22" i="3"/>
  <c r="AZ22" i="3" s="1"/>
  <c r="AM22" i="3"/>
  <c r="AO22" i="3" s="1"/>
  <c r="AB22" i="3"/>
  <c r="AD22" i="3" s="1"/>
  <c r="D22" i="3"/>
  <c r="H22" i="3" s="1"/>
  <c r="BV19" i="3"/>
  <c r="AW19" i="3"/>
  <c r="AZ19" i="3" s="1"/>
  <c r="AO19" i="3"/>
  <c r="AD19" i="3"/>
  <c r="H19" i="3"/>
  <c r="H18" i="3"/>
  <c r="H17" i="3"/>
  <c r="BV15" i="3"/>
  <c r="H15" i="3"/>
  <c r="H12" i="3"/>
  <c r="H10" i="3"/>
  <c r="GD120" i="5" l="1"/>
  <c r="GB120" i="5"/>
  <c r="FX75" i="4"/>
  <c r="GC75" i="4" s="1"/>
  <c r="GB88" i="4" s="1"/>
  <c r="FZ120" i="4" s="1"/>
  <c r="L30" i="11"/>
  <c r="GB120" i="7"/>
  <c r="FX75" i="9"/>
  <c r="GC75" i="9" s="1"/>
  <c r="GB88" i="9" s="1"/>
  <c r="FZ120" i="9" s="1"/>
  <c r="L30" i="16"/>
  <c r="DY120" i="3"/>
  <c r="EQ75" i="9"/>
  <c r="EV75" i="9" s="1"/>
  <c r="EU88" i="9" s="1"/>
  <c r="ES120" i="9" s="1"/>
  <c r="L27" i="16"/>
  <c r="EQ75" i="6"/>
  <c r="EV75" i="6" s="1"/>
  <c r="EU88" i="6" s="1"/>
  <c r="ES120" i="6" s="1"/>
  <c r="L27" i="13"/>
  <c r="EF75" i="8"/>
  <c r="EK75" i="8" s="1"/>
  <c r="EJ88" i="8" s="1"/>
  <c r="EH120" i="8" s="1"/>
  <c r="L26" i="15"/>
  <c r="EQ75" i="5"/>
  <c r="EV75" i="5" s="1"/>
  <c r="EU88" i="5" s="1"/>
  <c r="ES120" i="5" s="1"/>
  <c r="L27" i="12"/>
  <c r="EF75" i="7"/>
  <c r="EK75" i="7" s="1"/>
  <c r="EJ88" i="7" s="1"/>
  <c r="EH120" i="7" s="1"/>
  <c r="EL120" i="7" s="1"/>
  <c r="L26" i="14"/>
  <c r="EF75" i="5"/>
  <c r="EK75" i="5" s="1"/>
  <c r="EJ88" i="5" s="1"/>
  <c r="EH120" i="5" s="1"/>
  <c r="L26" i="12"/>
  <c r="FT64" i="5"/>
  <c r="M29" i="12" s="1"/>
  <c r="FS63" i="5"/>
  <c r="DU75" i="8"/>
  <c r="DZ75" i="8" s="1"/>
  <c r="DY88" i="8" s="1"/>
  <c r="DW120" i="8" s="1"/>
  <c r="L25" i="15"/>
  <c r="DY120" i="6"/>
  <c r="GP64" i="5"/>
  <c r="M31" i="12" s="1"/>
  <c r="GO63" i="5"/>
  <c r="EA120" i="5"/>
  <c r="DY120" i="5"/>
  <c r="GI75" i="4"/>
  <c r="GN75" i="4" s="1"/>
  <c r="GM88" i="4" s="1"/>
  <c r="GK120" i="4" s="1"/>
  <c r="L31" i="11"/>
  <c r="GI75" i="6"/>
  <c r="GN75" i="6" s="1"/>
  <c r="GM88" i="6" s="1"/>
  <c r="GK120" i="6" s="1"/>
  <c r="GO120" i="6" s="1"/>
  <c r="L31" i="13"/>
  <c r="FH120" i="5"/>
  <c r="FF120" i="5"/>
  <c r="DU75" i="4"/>
  <c r="DZ75" i="4" s="1"/>
  <c r="DY88" i="4" s="1"/>
  <c r="DW120" i="4" s="1"/>
  <c r="EA120" i="4" s="1"/>
  <c r="L25" i="11"/>
  <c r="FM75" i="6"/>
  <c r="FR75" i="6" s="1"/>
  <c r="FQ88" i="6" s="1"/>
  <c r="FO120" i="6" s="1"/>
  <c r="FS120" i="6" s="1"/>
  <c r="L29" i="13"/>
  <c r="FM75" i="7"/>
  <c r="FR75" i="7" s="1"/>
  <c r="FQ88" i="7" s="1"/>
  <c r="FO120" i="7" s="1"/>
  <c r="FS120" i="7" s="1"/>
  <c r="L29" i="14"/>
  <c r="FM75" i="8"/>
  <c r="FR75" i="8" s="1"/>
  <c r="FQ88" i="8" s="1"/>
  <c r="FO120" i="8" s="1"/>
  <c r="FS120" i="8" s="1"/>
  <c r="L29" i="15"/>
  <c r="FM75" i="3"/>
  <c r="FR75" i="3" s="1"/>
  <c r="FQ88" i="3" s="1"/>
  <c r="FO120" i="3" s="1"/>
  <c r="FS120" i="3" s="1"/>
  <c r="L29" i="10"/>
  <c r="DI75" i="5"/>
  <c r="DN75" i="5" s="1"/>
  <c r="DM88" i="5" s="1"/>
  <c r="DK120" i="5" s="1"/>
  <c r="L24" i="12"/>
  <c r="CX75" i="5"/>
  <c r="DC75" i="5" s="1"/>
  <c r="DB88" i="5" s="1"/>
  <c r="CZ120" i="5" s="1"/>
  <c r="L23" i="12"/>
  <c r="GD120" i="9"/>
  <c r="GB120" i="9"/>
  <c r="R121" i="9"/>
  <c r="BW120" i="9"/>
  <c r="BU120" i="9"/>
  <c r="BJ126" i="9"/>
  <c r="F127" i="9"/>
  <c r="EU120" i="9"/>
  <c r="EW120" i="9"/>
  <c r="FT64" i="9"/>
  <c r="M29" i="16" s="1"/>
  <c r="FS63" i="9"/>
  <c r="F121" i="9"/>
  <c r="H126" i="8"/>
  <c r="BL126" i="8"/>
  <c r="BK40" i="8"/>
  <c r="BL40" i="8" s="1"/>
  <c r="EA120" i="8"/>
  <c r="DY120" i="8"/>
  <c r="AY126" i="8"/>
  <c r="CS120" i="8"/>
  <c r="CQ120" i="8"/>
  <c r="BJ121" i="8"/>
  <c r="BL127" i="8"/>
  <c r="BW120" i="8"/>
  <c r="BU120" i="8"/>
  <c r="EJ120" i="8"/>
  <c r="EL120" i="8"/>
  <c r="GZ120" i="7"/>
  <c r="GX120" i="7"/>
  <c r="BW120" i="7"/>
  <c r="BU120" i="7"/>
  <c r="S40" i="7"/>
  <c r="BK40" i="7"/>
  <c r="BL40" i="7" s="1"/>
  <c r="F126" i="7"/>
  <c r="BA127" i="7"/>
  <c r="F127" i="6"/>
  <c r="AZ40" i="6"/>
  <c r="BA40" i="6" s="1"/>
  <c r="GM120" i="6"/>
  <c r="FQ120" i="6"/>
  <c r="GZ120" i="6"/>
  <c r="GX120" i="6"/>
  <c r="BX64" i="6"/>
  <c r="BW63" i="6"/>
  <c r="BQ75" i="6" s="1"/>
  <c r="BV75" i="6" s="1"/>
  <c r="BU88" i="6" s="1"/>
  <c r="BS120" i="6" s="1"/>
  <c r="EU120" i="6"/>
  <c r="EW120" i="6"/>
  <c r="GM120" i="4"/>
  <c r="GO120" i="4"/>
  <c r="GD120" i="4"/>
  <c r="GB120" i="4"/>
  <c r="CS120" i="4"/>
  <c r="CQ120" i="4"/>
  <c r="AN120" i="4"/>
  <c r="AP120" i="4"/>
  <c r="AY120" i="4"/>
  <c r="BA120" i="4"/>
  <c r="FH33" i="1"/>
  <c r="DB120" i="3"/>
  <c r="AE126" i="3"/>
  <c r="R121" i="3"/>
  <c r="F121" i="3"/>
  <c r="AP126" i="3"/>
  <c r="CH120" i="3"/>
  <c r="CF120" i="3"/>
  <c r="BV40" i="3"/>
  <c r="BW40" i="3" s="1"/>
  <c r="BA121" i="3"/>
  <c r="BV10" i="3"/>
  <c r="AO40" i="3"/>
  <c r="AP40" i="3" s="1"/>
  <c r="H24" i="3"/>
  <c r="J24" i="3" s="1"/>
  <c r="FG61" i="1"/>
  <c r="FG57" i="1" s="1"/>
  <c r="FG63" i="1" s="1"/>
  <c r="FH63" i="1" s="1"/>
  <c r="DI12" i="1"/>
  <c r="FC12" i="1"/>
  <c r="FB12" i="1" s="1"/>
  <c r="EF12" i="1"/>
  <c r="EF15" i="1"/>
  <c r="FC15" i="1"/>
  <c r="FB15" i="1" s="1"/>
  <c r="FT64" i="1"/>
  <c r="FS63" i="1"/>
  <c r="EL13" i="1"/>
  <c r="EL16" i="1"/>
  <c r="EL15" i="1"/>
  <c r="EL11" i="1"/>
  <c r="EL14" i="1"/>
  <c r="EL10" i="1"/>
  <c r="EL26" i="1"/>
  <c r="EK82" i="1" s="1"/>
  <c r="EL17" i="1"/>
  <c r="EL18" i="1"/>
  <c r="EL19" i="1"/>
  <c r="EL12" i="1"/>
  <c r="EK33" i="1"/>
  <c r="AZ61" i="1"/>
  <c r="AZ57" i="1" s="1"/>
  <c r="AZ63" i="1" s="1"/>
  <c r="BA33" i="1"/>
  <c r="BB34" i="1"/>
  <c r="Y12" i="1"/>
  <c r="BF15" i="1"/>
  <c r="Z15" i="1"/>
  <c r="AV15" i="1" s="1"/>
  <c r="AU15" i="1" s="1"/>
  <c r="AD59" i="1"/>
  <c r="AD60" i="1" s="1"/>
  <c r="AG24" i="1"/>
  <c r="X38" i="1" s="1"/>
  <c r="AE24" i="1" s="1"/>
  <c r="AF24" i="1"/>
  <c r="CN12" i="1"/>
  <c r="CM12" i="1" s="1"/>
  <c r="BW63" i="1"/>
  <c r="BX64" i="1"/>
  <c r="CN15" i="1"/>
  <c r="CM15" i="1" s="1"/>
  <c r="CH63" i="5"/>
  <c r="CB75" i="5" s="1"/>
  <c r="CG75" i="5" s="1"/>
  <c r="CF88" i="5" s="1"/>
  <c r="CD120" i="5" s="1"/>
  <c r="CI64" i="5"/>
  <c r="BW63" i="5"/>
  <c r="BQ75" i="5" s="1"/>
  <c r="BV75" i="5" s="1"/>
  <c r="BU88" i="5" s="1"/>
  <c r="BS120" i="5" s="1"/>
  <c r="BX64" i="5"/>
  <c r="DD19" i="1"/>
  <c r="DD11" i="1"/>
  <c r="DC33" i="1"/>
  <c r="DC61" i="1" s="1"/>
  <c r="DC57" i="1" s="1"/>
  <c r="DC63" i="1" s="1"/>
  <c r="DD10" i="1"/>
  <c r="DD18" i="1"/>
  <c r="DD13" i="1"/>
  <c r="DD17" i="1"/>
  <c r="DD16" i="1"/>
  <c r="DD12" i="1"/>
  <c r="DD26" i="1"/>
  <c r="DC82" i="1" s="1"/>
  <c r="DD14" i="1"/>
  <c r="DD15" i="1"/>
  <c r="AZ15" i="3"/>
  <c r="CR61" i="1"/>
  <c r="CR57" i="1" s="1"/>
  <c r="CR63" i="1" s="1"/>
  <c r="CS63" i="1" s="1"/>
  <c r="CS33" i="1"/>
  <c r="AO12" i="3"/>
  <c r="GN61" i="1"/>
  <c r="GN57" i="1" s="1"/>
  <c r="GN63" i="1" s="1"/>
  <c r="GP64" i="1" s="1"/>
  <c r="GO33" i="1"/>
  <c r="AJ12" i="3"/>
  <c r="M38" i="6"/>
  <c r="AD15" i="3"/>
  <c r="AJ15" i="3"/>
  <c r="N15" i="3"/>
  <c r="BV17" i="3"/>
  <c r="BV12" i="3"/>
  <c r="AD10" i="3"/>
  <c r="AO10" i="3"/>
  <c r="DP34" i="1"/>
  <c r="DO33" i="1"/>
  <c r="DN61" i="1"/>
  <c r="DN57" i="1" s="1"/>
  <c r="DN63" i="1" s="1"/>
  <c r="H59" i="3"/>
  <c r="H60" i="3" s="1"/>
  <c r="AZ18" i="3"/>
  <c r="BS18" i="3"/>
  <c r="BV18" i="3" s="1"/>
  <c r="AO17" i="3"/>
  <c r="AY121" i="9"/>
  <c r="R127" i="9"/>
  <c r="AC126" i="9"/>
  <c r="AP126" i="9"/>
  <c r="BA126" i="9"/>
  <c r="BL127" i="9"/>
  <c r="H40" i="9"/>
  <c r="I40" i="9" s="1"/>
  <c r="AZ40" i="9"/>
  <c r="BA40" i="9" s="1"/>
  <c r="AC127" i="9"/>
  <c r="F126" i="9"/>
  <c r="AY127" i="9"/>
  <c r="R127" i="8"/>
  <c r="AP127" i="8"/>
  <c r="H24" i="8"/>
  <c r="H59" i="8" s="1"/>
  <c r="H60" i="8" s="1"/>
  <c r="AY121" i="8"/>
  <c r="BA127" i="8"/>
  <c r="AN126" i="8"/>
  <c r="R121" i="7"/>
  <c r="F127" i="7"/>
  <c r="AC126" i="7"/>
  <c r="AY121" i="7"/>
  <c r="R127" i="7"/>
  <c r="F121" i="7"/>
  <c r="BJ121" i="7"/>
  <c r="BJ126" i="7"/>
  <c r="AC127" i="7"/>
  <c r="BL121" i="6"/>
  <c r="BA126" i="6"/>
  <c r="AC126" i="6"/>
  <c r="AP127" i="6"/>
  <c r="AO40" i="6"/>
  <c r="AP40" i="6" s="1"/>
  <c r="T126" i="6"/>
  <c r="AC127" i="6"/>
  <c r="H24" i="6"/>
  <c r="H59" i="6" s="1"/>
  <c r="H60" i="6" s="1"/>
  <c r="AC126" i="5"/>
  <c r="BA121" i="5"/>
  <c r="AC127" i="5"/>
  <c r="F127" i="4"/>
  <c r="H24" i="4"/>
  <c r="K24" i="4" s="1"/>
  <c r="B38" i="4" s="1"/>
  <c r="H40" i="4"/>
  <c r="I40" i="4" s="1"/>
  <c r="Y12" i="3"/>
  <c r="N10" i="3"/>
  <c r="S24" i="3"/>
  <c r="V24" i="3" s="1"/>
  <c r="M38" i="3" s="1"/>
  <c r="H40" i="3"/>
  <c r="I40" i="3" s="1"/>
  <c r="J26" i="3" s="1"/>
  <c r="BA126" i="3"/>
  <c r="BU126" i="3"/>
  <c r="BW127" i="3"/>
  <c r="T50" i="3"/>
  <c r="R126" i="3"/>
  <c r="AC127" i="3"/>
  <c r="R127" i="3"/>
  <c r="AZ40" i="3"/>
  <c r="BA40" i="3" s="1"/>
  <c r="AE40" i="3"/>
  <c r="K24" i="6"/>
  <c r="B38" i="6" s="1"/>
  <c r="I12" i="6" s="1"/>
  <c r="BL121" i="5"/>
  <c r="BJ121" i="5"/>
  <c r="BW50" i="3"/>
  <c r="H24" i="5"/>
  <c r="T50" i="6"/>
  <c r="H24" i="7"/>
  <c r="BU121" i="3"/>
  <c r="AN127" i="3"/>
  <c r="BL40" i="6"/>
  <c r="AP50" i="6"/>
  <c r="H126" i="6"/>
  <c r="F126" i="6"/>
  <c r="F121" i="4"/>
  <c r="BA127" i="6"/>
  <c r="AY127" i="6"/>
  <c r="K24" i="3"/>
  <c r="B38" i="3" s="1"/>
  <c r="H33" i="3" s="1"/>
  <c r="AC121" i="3"/>
  <c r="F127" i="3"/>
  <c r="T121" i="6"/>
  <c r="R121" i="6"/>
  <c r="F126" i="3"/>
  <c r="AY127" i="3"/>
  <c r="F121" i="5"/>
  <c r="AP40" i="7"/>
  <c r="BA50" i="5"/>
  <c r="AY126" i="5"/>
  <c r="R127" i="5"/>
  <c r="BL127" i="5"/>
  <c r="I45" i="7"/>
  <c r="H40" i="7"/>
  <c r="I40" i="7" s="1"/>
  <c r="AO40" i="8"/>
  <c r="H24" i="9"/>
  <c r="T40" i="7"/>
  <c r="BL50" i="7"/>
  <c r="F126" i="4"/>
  <c r="R121" i="5"/>
  <c r="H127" i="5"/>
  <c r="AP127" i="7"/>
  <c r="AN127" i="7"/>
  <c r="I50" i="7"/>
  <c r="T126" i="7"/>
  <c r="S40" i="8"/>
  <c r="BA50" i="9"/>
  <c r="BL121" i="9"/>
  <c r="BJ121" i="9"/>
  <c r="I50" i="8"/>
  <c r="AP127" i="9"/>
  <c r="AN127" i="9"/>
  <c r="I50" i="6"/>
  <c r="AP126" i="7"/>
  <c r="T121" i="8"/>
  <c r="R121" i="8"/>
  <c r="AY126" i="7"/>
  <c r="BL127" i="7"/>
  <c r="H127" i="8"/>
  <c r="F127" i="8"/>
  <c r="T126" i="9"/>
  <c r="FQ120" i="7" l="1"/>
  <c r="FQ120" i="8"/>
  <c r="EU120" i="5"/>
  <c r="EW120" i="5"/>
  <c r="EJ120" i="7"/>
  <c r="EL120" i="5"/>
  <c r="EJ120" i="5"/>
  <c r="DY120" i="4"/>
  <c r="GI75" i="5"/>
  <c r="GN75" i="5" s="1"/>
  <c r="GM88" i="5" s="1"/>
  <c r="GK120" i="5" s="1"/>
  <c r="L31" i="12"/>
  <c r="FQ120" i="3"/>
  <c r="FM75" i="9"/>
  <c r="FR75" i="9" s="1"/>
  <c r="FQ88" i="9" s="1"/>
  <c r="FO120" i="9" s="1"/>
  <c r="FQ120" i="9" s="1"/>
  <c r="L29" i="16"/>
  <c r="FM75" i="5"/>
  <c r="FR75" i="5" s="1"/>
  <c r="FQ88" i="5" s="1"/>
  <c r="FO120" i="5" s="1"/>
  <c r="L29" i="12"/>
  <c r="DM120" i="5"/>
  <c r="DO120" i="5"/>
  <c r="DD120" i="5"/>
  <c r="DB120" i="5"/>
  <c r="J24" i="8"/>
  <c r="K24" i="8"/>
  <c r="B38" i="8" s="1"/>
  <c r="AP22" i="8" s="1"/>
  <c r="H33" i="6"/>
  <c r="AP22" i="6"/>
  <c r="J24" i="6"/>
  <c r="BW120" i="6"/>
  <c r="BU120" i="6"/>
  <c r="T14" i="6"/>
  <c r="T13" i="6"/>
  <c r="T11" i="6"/>
  <c r="T16" i="6"/>
  <c r="T12" i="6"/>
  <c r="T26" i="6"/>
  <c r="T17" i="6"/>
  <c r="T18" i="6"/>
  <c r="T19" i="6"/>
  <c r="T15" i="6"/>
  <c r="T10" i="6"/>
  <c r="T24" i="6"/>
  <c r="M31" i="2"/>
  <c r="FM75" i="1"/>
  <c r="FR75" i="1" s="1"/>
  <c r="FQ88" i="1" s="1"/>
  <c r="FO120" i="1" s="1"/>
  <c r="L29" i="2"/>
  <c r="M29" i="2"/>
  <c r="FB75" i="1"/>
  <c r="FG75" i="1" s="1"/>
  <c r="FF88" i="1" s="1"/>
  <c r="FD120" i="1" s="1"/>
  <c r="FF120" i="1" s="1"/>
  <c r="L28" i="2"/>
  <c r="FI64" i="1"/>
  <c r="M20" i="2"/>
  <c r="BQ75" i="1"/>
  <c r="BV75" i="1" s="1"/>
  <c r="BU88" i="1" s="1"/>
  <c r="BS120" i="1" s="1"/>
  <c r="J40" i="3"/>
  <c r="GC12" i="1"/>
  <c r="FX12" i="1"/>
  <c r="FS120" i="1"/>
  <c r="FQ120" i="1"/>
  <c r="FH120" i="1"/>
  <c r="EM34" i="1"/>
  <c r="EL33" i="1"/>
  <c r="EK61" i="1"/>
  <c r="EK57" i="1" s="1"/>
  <c r="EK63" i="1" s="1"/>
  <c r="BA63" i="1"/>
  <c r="BB64" i="1"/>
  <c r="CM75" i="1"/>
  <c r="CR75" i="1" s="1"/>
  <c r="CQ88" i="1" s="1"/>
  <c r="CO120" i="1" s="1"/>
  <c r="CS120" i="1" s="1"/>
  <c r="L22" i="2"/>
  <c r="Y15" i="1"/>
  <c r="CY12" i="1"/>
  <c r="CX12" i="1" s="1"/>
  <c r="AE18" i="1"/>
  <c r="AE17" i="1"/>
  <c r="AE11" i="1"/>
  <c r="AE14" i="1"/>
  <c r="AE13" i="1"/>
  <c r="AE16" i="1"/>
  <c r="AE19" i="1"/>
  <c r="AE26" i="1"/>
  <c r="AD82" i="1" s="1"/>
  <c r="AE15" i="1"/>
  <c r="AE10" i="1"/>
  <c r="AE12" i="1"/>
  <c r="AD33" i="1"/>
  <c r="BW120" i="1"/>
  <c r="BU120" i="1"/>
  <c r="AI38" i="8"/>
  <c r="AD24" i="3"/>
  <c r="AD59" i="3" s="1"/>
  <c r="AD60" i="3" s="1"/>
  <c r="X38" i="9"/>
  <c r="CH120" i="5"/>
  <c r="CF120" i="5"/>
  <c r="BW120" i="5"/>
  <c r="BU120" i="5"/>
  <c r="DD33" i="1"/>
  <c r="DE34" i="1"/>
  <c r="AO59" i="6"/>
  <c r="AO60" i="6" s="1"/>
  <c r="CX15" i="1"/>
  <c r="GO63" i="1"/>
  <c r="CT64" i="1"/>
  <c r="DE64" i="1"/>
  <c r="DD63" i="1"/>
  <c r="BK59" i="8"/>
  <c r="BK60" i="8" s="1"/>
  <c r="BV24" i="3"/>
  <c r="BX24" i="3" s="1"/>
  <c r="AO24" i="3"/>
  <c r="AQ24" i="3" s="1"/>
  <c r="AI38" i="7"/>
  <c r="AO59" i="9"/>
  <c r="AO60" i="9" s="1"/>
  <c r="BK59" i="5"/>
  <c r="BK60" i="5" s="1"/>
  <c r="X38" i="7"/>
  <c r="AD59" i="7"/>
  <c r="AD60" i="7" s="1"/>
  <c r="BE38" i="7"/>
  <c r="AT38" i="6"/>
  <c r="AU10" i="3"/>
  <c r="AZ10" i="3"/>
  <c r="AZ24" i="3" s="1"/>
  <c r="AZ59" i="3" s="1"/>
  <c r="AZ60" i="3" s="1"/>
  <c r="AT38" i="5"/>
  <c r="DO63" i="1"/>
  <c r="DP64" i="1"/>
  <c r="I12" i="8"/>
  <c r="AD59" i="8"/>
  <c r="AD60" i="8" s="1"/>
  <c r="X38" i="8"/>
  <c r="I15" i="8"/>
  <c r="I10" i="8"/>
  <c r="I18" i="6"/>
  <c r="I17" i="6"/>
  <c r="S59" i="6"/>
  <c r="S60" i="6" s="1"/>
  <c r="S33" i="6"/>
  <c r="S61" i="6" s="1"/>
  <c r="I19" i="6"/>
  <c r="AD59" i="5"/>
  <c r="AD60" i="5" s="1"/>
  <c r="X38" i="5"/>
  <c r="H59" i="4"/>
  <c r="H60" i="4" s="1"/>
  <c r="I18" i="4"/>
  <c r="I24" i="4"/>
  <c r="J24" i="4"/>
  <c r="S33" i="3"/>
  <c r="T33" i="3" s="1"/>
  <c r="T15" i="3"/>
  <c r="T17" i="3"/>
  <c r="T24" i="3"/>
  <c r="U24" i="3"/>
  <c r="S59" i="3"/>
  <c r="S60" i="3" s="1"/>
  <c r="T14" i="3"/>
  <c r="T13" i="3"/>
  <c r="T19" i="3"/>
  <c r="T12" i="3"/>
  <c r="T26" i="3"/>
  <c r="S82" i="3" s="1"/>
  <c r="S80" i="3" s="1"/>
  <c r="P75" i="3" s="1"/>
  <c r="T11" i="3"/>
  <c r="T16" i="3"/>
  <c r="T10" i="3"/>
  <c r="T18" i="3"/>
  <c r="I33" i="3"/>
  <c r="H61" i="3"/>
  <c r="H57" i="3" s="1"/>
  <c r="H63" i="3" s="1"/>
  <c r="I33" i="6"/>
  <c r="H61" i="6"/>
  <c r="H57" i="6" s="1"/>
  <c r="H63" i="6" s="1"/>
  <c r="S59" i="7"/>
  <c r="S60" i="7" s="1"/>
  <c r="M38" i="7"/>
  <c r="H59" i="7"/>
  <c r="H60" i="7" s="1"/>
  <c r="K24" i="7"/>
  <c r="B38" i="7" s="1"/>
  <c r="AP22" i="7" s="1"/>
  <c r="J24" i="7"/>
  <c r="I16" i="4"/>
  <c r="I10" i="4"/>
  <c r="I13" i="4"/>
  <c r="I14" i="4"/>
  <c r="I12" i="4"/>
  <c r="I26" i="4"/>
  <c r="M38" i="9"/>
  <c r="S59" i="9"/>
  <c r="S60" i="9" s="1"/>
  <c r="H59" i="9"/>
  <c r="H60" i="9" s="1"/>
  <c r="J24" i="9"/>
  <c r="K24" i="9"/>
  <c r="B38" i="9" s="1"/>
  <c r="I10" i="3"/>
  <c r="H33" i="4"/>
  <c r="I12" i="3"/>
  <c r="H33" i="8"/>
  <c r="M38" i="5"/>
  <c r="S59" i="5"/>
  <c r="S60" i="5" s="1"/>
  <c r="I24" i="3"/>
  <c r="I19" i="4"/>
  <c r="I17" i="4"/>
  <c r="I11" i="4"/>
  <c r="I19" i="3"/>
  <c r="AP40" i="8"/>
  <c r="I24" i="5"/>
  <c r="H59" i="5"/>
  <c r="H60" i="5" s="1"/>
  <c r="J24" i="5"/>
  <c r="K24" i="5"/>
  <c r="B38" i="5" s="1"/>
  <c r="T40" i="8"/>
  <c r="I16" i="8"/>
  <c r="I18" i="8"/>
  <c r="I17" i="8"/>
  <c r="I13" i="8"/>
  <c r="I26" i="8"/>
  <c r="I14" i="8"/>
  <c r="I19" i="8"/>
  <c r="I11" i="8"/>
  <c r="I13" i="6"/>
  <c r="I14" i="6"/>
  <c r="I15" i="6"/>
  <c r="I26" i="6"/>
  <c r="I16" i="6"/>
  <c r="I10" i="6"/>
  <c r="M38" i="8"/>
  <c r="S59" i="8"/>
  <c r="S60" i="8" s="1"/>
  <c r="I15" i="3"/>
  <c r="I18" i="3"/>
  <c r="I13" i="3"/>
  <c r="I11" i="3"/>
  <c r="I16" i="3"/>
  <c r="I14" i="3"/>
  <c r="I24" i="6"/>
  <c r="I24" i="8"/>
  <c r="I17" i="3"/>
  <c r="I15" i="4"/>
  <c r="AP22" i="3"/>
  <c r="I26" i="3"/>
  <c r="G82" i="3" s="1"/>
  <c r="G80" i="3" s="1"/>
  <c r="D75" i="3" s="1"/>
  <c r="FS120" i="9" l="1"/>
  <c r="FS120" i="5"/>
  <c r="FQ120" i="5"/>
  <c r="GO120" i="5"/>
  <c r="GM120" i="5"/>
  <c r="H33" i="9"/>
  <c r="AP22" i="9"/>
  <c r="T14" i="9"/>
  <c r="T13" i="9"/>
  <c r="T11" i="9"/>
  <c r="T16" i="9"/>
  <c r="T17" i="9"/>
  <c r="T19" i="9"/>
  <c r="T18" i="9"/>
  <c r="T15" i="9"/>
  <c r="T26" i="9"/>
  <c r="T10" i="9"/>
  <c r="T12" i="9"/>
  <c r="T24" i="9"/>
  <c r="AE11" i="9"/>
  <c r="AE16" i="9"/>
  <c r="AE14" i="9"/>
  <c r="AE13" i="9"/>
  <c r="AE10" i="9"/>
  <c r="AE26" i="9"/>
  <c r="AE17" i="9"/>
  <c r="AE19" i="9"/>
  <c r="AE18" i="9"/>
  <c r="AE12" i="9"/>
  <c r="AE24" i="9"/>
  <c r="AE15" i="9"/>
  <c r="AE11" i="8"/>
  <c r="AE16" i="8"/>
  <c r="AE14" i="8"/>
  <c r="AE13" i="8"/>
  <c r="AE18" i="8"/>
  <c r="AE17" i="8"/>
  <c r="AE19" i="8"/>
  <c r="AE10" i="8"/>
  <c r="AE26" i="8"/>
  <c r="AE12" i="8"/>
  <c r="AE24" i="8"/>
  <c r="AE15" i="8"/>
  <c r="T14" i="8"/>
  <c r="T13" i="8"/>
  <c r="T11" i="8"/>
  <c r="T18" i="8"/>
  <c r="T19" i="8"/>
  <c r="T16" i="8"/>
  <c r="T17" i="8"/>
  <c r="T26" i="8"/>
  <c r="T15" i="8"/>
  <c r="T12" i="8"/>
  <c r="T10" i="8"/>
  <c r="T24" i="8"/>
  <c r="AP14" i="8"/>
  <c r="AP13" i="8"/>
  <c r="AP16" i="8"/>
  <c r="AP19" i="8"/>
  <c r="AP11" i="8"/>
  <c r="AP15" i="8"/>
  <c r="AP12" i="8"/>
  <c r="AP26" i="8"/>
  <c r="AO82" i="8" s="1"/>
  <c r="AO80" i="8" s="1"/>
  <c r="AL75" i="8" s="1"/>
  <c r="AP10" i="8"/>
  <c r="AP17" i="8"/>
  <c r="AP18" i="8"/>
  <c r="AP24" i="8"/>
  <c r="AE13" i="7"/>
  <c r="AE11" i="7"/>
  <c r="AE16" i="7"/>
  <c r="AE14" i="7"/>
  <c r="AE26" i="7"/>
  <c r="AE17" i="7"/>
  <c r="AE18" i="7"/>
  <c r="AE19" i="7"/>
  <c r="AE10" i="7"/>
  <c r="AE12" i="7"/>
  <c r="AE15" i="7"/>
  <c r="AE24" i="7"/>
  <c r="S33" i="7"/>
  <c r="T14" i="7"/>
  <c r="T13" i="7"/>
  <c r="T11" i="7"/>
  <c r="T16" i="7"/>
  <c r="T17" i="7"/>
  <c r="T18" i="7"/>
  <c r="T19" i="7"/>
  <c r="T26" i="7"/>
  <c r="T15" i="7"/>
  <c r="T10" i="7"/>
  <c r="T12" i="7"/>
  <c r="T24" i="7"/>
  <c r="AP14" i="7"/>
  <c r="AP13" i="7"/>
  <c r="AP16" i="7"/>
  <c r="AP11" i="7"/>
  <c r="AP19" i="7"/>
  <c r="AP15" i="7"/>
  <c r="AP26" i="7"/>
  <c r="AO82" i="7" s="1"/>
  <c r="AO80" i="7" s="1"/>
  <c r="AL75" i="7" s="1"/>
  <c r="AP10" i="7"/>
  <c r="AP12" i="7"/>
  <c r="AP18" i="7"/>
  <c r="AP24" i="7"/>
  <c r="AP17" i="7"/>
  <c r="BL16" i="7"/>
  <c r="BL11" i="7"/>
  <c r="BL13" i="7"/>
  <c r="BL14" i="7"/>
  <c r="BL17" i="7"/>
  <c r="BL18" i="7"/>
  <c r="BL12" i="7"/>
  <c r="BL26" i="7"/>
  <c r="BL19" i="7"/>
  <c r="BL10" i="7"/>
  <c r="BL15" i="7"/>
  <c r="BL24" i="7"/>
  <c r="BA13" i="6"/>
  <c r="BA16" i="6"/>
  <c r="BA11" i="6"/>
  <c r="BA14" i="6"/>
  <c r="BA19" i="6"/>
  <c r="BA15" i="6"/>
  <c r="BA12" i="6"/>
  <c r="BA26" i="6"/>
  <c r="BA17" i="6"/>
  <c r="BA18" i="6"/>
  <c r="BA10" i="6"/>
  <c r="BA24" i="6"/>
  <c r="T19" i="5"/>
  <c r="T14" i="5"/>
  <c r="T13" i="5"/>
  <c r="T18" i="5"/>
  <c r="T17" i="5"/>
  <c r="T16" i="5"/>
  <c r="T12" i="5"/>
  <c r="T26" i="5"/>
  <c r="T15" i="5"/>
  <c r="T10" i="5"/>
  <c r="T11" i="5"/>
  <c r="T24" i="5"/>
  <c r="BA14" i="5"/>
  <c r="BA13" i="5"/>
  <c r="BA16" i="5"/>
  <c r="BA18" i="5"/>
  <c r="BA26" i="5"/>
  <c r="BA17" i="5"/>
  <c r="BA12" i="5"/>
  <c r="BA15" i="5"/>
  <c r="BA19" i="5"/>
  <c r="BA10" i="5"/>
  <c r="BA11" i="5"/>
  <c r="BA24" i="5"/>
  <c r="AE16" i="5"/>
  <c r="AE14" i="5"/>
  <c r="AE13" i="5"/>
  <c r="AE19" i="5"/>
  <c r="AE18" i="5"/>
  <c r="AE26" i="5"/>
  <c r="AE17" i="5"/>
  <c r="AE10" i="5"/>
  <c r="AE12" i="5"/>
  <c r="AE24" i="5"/>
  <c r="AE15" i="5"/>
  <c r="AE11" i="5"/>
  <c r="L31" i="2"/>
  <c r="M28" i="2"/>
  <c r="M24" i="2"/>
  <c r="DI75" i="1"/>
  <c r="DN75" i="1" s="1"/>
  <c r="DM88" i="1" s="1"/>
  <c r="DK120" i="1" s="1"/>
  <c r="L24" i="2"/>
  <c r="L23" i="2"/>
  <c r="M23" i="2"/>
  <c r="M22" i="2"/>
  <c r="M18" i="2"/>
  <c r="AU75" i="1"/>
  <c r="AZ75" i="1" s="1"/>
  <c r="AY88" i="1" s="1"/>
  <c r="AW120" i="1" s="1"/>
  <c r="AY120" i="1" s="1"/>
  <c r="AO59" i="8"/>
  <c r="AO60" i="8" s="1"/>
  <c r="GC24" i="1"/>
  <c r="EM64" i="1"/>
  <c r="EL63" i="1"/>
  <c r="CQ120" i="1"/>
  <c r="AD59" i="9"/>
  <c r="AD60" i="9" s="1"/>
  <c r="AF34" i="1"/>
  <c r="AE33" i="1"/>
  <c r="AD61" i="1"/>
  <c r="AD57" i="1" s="1"/>
  <c r="AD63" i="1" s="1"/>
  <c r="AI38" i="6"/>
  <c r="AG24" i="3"/>
  <c r="X38" i="3" s="1"/>
  <c r="AE16" i="3" s="1"/>
  <c r="AD33" i="9"/>
  <c r="AD61" i="9" s="1"/>
  <c r="AF24" i="3"/>
  <c r="BY24" i="3"/>
  <c r="BP38" i="3" s="1"/>
  <c r="BW24" i="3" s="1"/>
  <c r="GI75" i="1"/>
  <c r="GN75" i="1" s="1"/>
  <c r="GM88" i="1" s="1"/>
  <c r="GK120" i="1" s="1"/>
  <c r="CX75" i="1"/>
  <c r="DC75" i="1" s="1"/>
  <c r="DB88" i="1" s="1"/>
  <c r="CZ120" i="1" s="1"/>
  <c r="DD120" i="1" s="1"/>
  <c r="BE38" i="9"/>
  <c r="AO59" i="5"/>
  <c r="AO60" i="5" s="1"/>
  <c r="AI38" i="5"/>
  <c r="AT38" i="9"/>
  <c r="AO59" i="3"/>
  <c r="AO60" i="3" s="1"/>
  <c r="AD59" i="6"/>
  <c r="AD60" i="6" s="1"/>
  <c r="AR24" i="3"/>
  <c r="AI38" i="3" s="1"/>
  <c r="AP17" i="3" s="1"/>
  <c r="AI38" i="9"/>
  <c r="X38" i="6"/>
  <c r="BE38" i="8"/>
  <c r="AZ59" i="5"/>
  <c r="AZ60" i="5" s="1"/>
  <c r="AZ59" i="9"/>
  <c r="AZ60" i="9" s="1"/>
  <c r="AZ59" i="6"/>
  <c r="AZ60" i="6" s="1"/>
  <c r="AZ33" i="5"/>
  <c r="BA33" i="5" s="1"/>
  <c r="AO59" i="7"/>
  <c r="AO60" i="7" s="1"/>
  <c r="BK59" i="9"/>
  <c r="BK60" i="9" s="1"/>
  <c r="BV59" i="3"/>
  <c r="BV60" i="3" s="1"/>
  <c r="AD33" i="7"/>
  <c r="AE33" i="7" s="1"/>
  <c r="AO33" i="7"/>
  <c r="AP33" i="7" s="1"/>
  <c r="BE38" i="5"/>
  <c r="BE38" i="6"/>
  <c r="BK59" i="6"/>
  <c r="BK60" i="6" s="1"/>
  <c r="AZ59" i="8"/>
  <c r="AZ60" i="8" s="1"/>
  <c r="BK59" i="7"/>
  <c r="BK60" i="7" s="1"/>
  <c r="AT38" i="8"/>
  <c r="BB24" i="3"/>
  <c r="BC24" i="3"/>
  <c r="AT38" i="3" s="1"/>
  <c r="BA24" i="3" s="1"/>
  <c r="AZ59" i="7"/>
  <c r="AZ60" i="7" s="1"/>
  <c r="AT38" i="7"/>
  <c r="DO120" i="1"/>
  <c r="DM120" i="1"/>
  <c r="S61" i="3"/>
  <c r="S57" i="3" s="1"/>
  <c r="S63" i="3" s="1"/>
  <c r="U64" i="3" s="1"/>
  <c r="S33" i="8"/>
  <c r="T33" i="8" s="1"/>
  <c r="S57" i="6"/>
  <c r="S63" i="6" s="1"/>
  <c r="U64" i="6" s="1"/>
  <c r="I24" i="9"/>
  <c r="AD33" i="8"/>
  <c r="T33" i="6"/>
  <c r="AZ33" i="6"/>
  <c r="AZ61" i="6" s="1"/>
  <c r="AD33" i="5"/>
  <c r="S33" i="5"/>
  <c r="S61" i="5" s="1"/>
  <c r="S57" i="5" s="1"/>
  <c r="S63" i="5" s="1"/>
  <c r="H33" i="5"/>
  <c r="I33" i="5" s="1"/>
  <c r="T33" i="7"/>
  <c r="S61" i="7"/>
  <c r="S57" i="7" s="1"/>
  <c r="S63" i="7" s="1"/>
  <c r="I63" i="3"/>
  <c r="B75" i="3" s="1"/>
  <c r="G75" i="3" s="1"/>
  <c r="F88" i="3" s="1"/>
  <c r="D120" i="3" s="1"/>
  <c r="J64" i="3"/>
  <c r="I33" i="8"/>
  <c r="H61" i="8"/>
  <c r="H57" i="8" s="1"/>
  <c r="H63" i="8" s="1"/>
  <c r="I15" i="7"/>
  <c r="I13" i="7"/>
  <c r="I10" i="7"/>
  <c r="I18" i="7"/>
  <c r="I16" i="7"/>
  <c r="I14" i="7"/>
  <c r="I12" i="7"/>
  <c r="I19" i="7"/>
  <c r="I26" i="7"/>
  <c r="I17" i="7"/>
  <c r="I13" i="9"/>
  <c r="I16" i="9"/>
  <c r="I12" i="9"/>
  <c r="I11" i="9"/>
  <c r="I14" i="9"/>
  <c r="I18" i="9"/>
  <c r="I15" i="9"/>
  <c r="I26" i="9"/>
  <c r="I19" i="9"/>
  <c r="I17" i="9"/>
  <c r="I10" i="9"/>
  <c r="BK33" i="7"/>
  <c r="J64" i="6"/>
  <c r="I63" i="6"/>
  <c r="B75" i="6" s="1"/>
  <c r="G75" i="6" s="1"/>
  <c r="F88" i="6" s="1"/>
  <c r="D120" i="6" s="1"/>
  <c r="I33" i="4"/>
  <c r="H61" i="4"/>
  <c r="H57" i="4" s="1"/>
  <c r="H63" i="4" s="1"/>
  <c r="I33" i="9"/>
  <c r="H61" i="9"/>
  <c r="H57" i="9" s="1"/>
  <c r="H63" i="9" s="1"/>
  <c r="H33" i="7"/>
  <c r="S33" i="9"/>
  <c r="AO33" i="8"/>
  <c r="I15" i="5"/>
  <c r="I11" i="5"/>
  <c r="I13" i="5"/>
  <c r="I14" i="5"/>
  <c r="I26" i="5"/>
  <c r="I18" i="5"/>
  <c r="I16" i="5"/>
  <c r="I12" i="5"/>
  <c r="I19" i="5"/>
  <c r="I17" i="5"/>
  <c r="I10" i="5"/>
  <c r="I24" i="7"/>
  <c r="BA14" i="9" l="1"/>
  <c r="BA13" i="9"/>
  <c r="BA11" i="9"/>
  <c r="BA16" i="9"/>
  <c r="BA17" i="9"/>
  <c r="BA19" i="9"/>
  <c r="BA18" i="9"/>
  <c r="BA15" i="9"/>
  <c r="BA26" i="9"/>
  <c r="BA12" i="9"/>
  <c r="BA10" i="9"/>
  <c r="BA24" i="9"/>
  <c r="BL16" i="9"/>
  <c r="BL11" i="9"/>
  <c r="BL14" i="9"/>
  <c r="BL13" i="9"/>
  <c r="BL17" i="9"/>
  <c r="BL19" i="9"/>
  <c r="BL12" i="9"/>
  <c r="BL26" i="9"/>
  <c r="BL10" i="9"/>
  <c r="BL18" i="9"/>
  <c r="BL15" i="9"/>
  <c r="BL24" i="9"/>
  <c r="AP14" i="9"/>
  <c r="AP13" i="9"/>
  <c r="AP16" i="9"/>
  <c r="AP11" i="9"/>
  <c r="AP26" i="9"/>
  <c r="AP15" i="9"/>
  <c r="AP19" i="9"/>
  <c r="AP10" i="9"/>
  <c r="AP12" i="9"/>
  <c r="AP18" i="9"/>
  <c r="AP24" i="9"/>
  <c r="AP17" i="9"/>
  <c r="BL17" i="8"/>
  <c r="BL16" i="8"/>
  <c r="BL11" i="8"/>
  <c r="BL19" i="8"/>
  <c r="BL18" i="8"/>
  <c r="BL14" i="8"/>
  <c r="BL13" i="8"/>
  <c r="BL26" i="8"/>
  <c r="BL12" i="8"/>
  <c r="BL10" i="8"/>
  <c r="BL15" i="8"/>
  <c r="BL24" i="8"/>
  <c r="BA14" i="8"/>
  <c r="BA13" i="8"/>
  <c r="BA16" i="8"/>
  <c r="BA11" i="8"/>
  <c r="BA12" i="8"/>
  <c r="BA18" i="8"/>
  <c r="BA26" i="8"/>
  <c r="BA17" i="8"/>
  <c r="BA19" i="8"/>
  <c r="BA15" i="8"/>
  <c r="BA10" i="8"/>
  <c r="BA24" i="8"/>
  <c r="AZ33" i="7"/>
  <c r="AZ61" i="7" s="1"/>
  <c r="AZ57" i="7" s="1"/>
  <c r="AZ63" i="7" s="1"/>
  <c r="BA14" i="7"/>
  <c r="BA13" i="7"/>
  <c r="BA16" i="7"/>
  <c r="BA11" i="7"/>
  <c r="BA17" i="7"/>
  <c r="BA15" i="7"/>
  <c r="BA26" i="7"/>
  <c r="BA18" i="7"/>
  <c r="BA19" i="7"/>
  <c r="BA10" i="7"/>
  <c r="BA12" i="7"/>
  <c r="BA24" i="7"/>
  <c r="AP14" i="6"/>
  <c r="AP13" i="6"/>
  <c r="AP16" i="6"/>
  <c r="AP11" i="6"/>
  <c r="AP19" i="6"/>
  <c r="AP15" i="6"/>
  <c r="AP26" i="6"/>
  <c r="AP12" i="6"/>
  <c r="AP10" i="6"/>
  <c r="AP18" i="6"/>
  <c r="AP17" i="6"/>
  <c r="AP24" i="6"/>
  <c r="BK33" i="6"/>
  <c r="BK61" i="6" s="1"/>
  <c r="BL16" i="6"/>
  <c r="BL11" i="6"/>
  <c r="BL14" i="6"/>
  <c r="BL13" i="6"/>
  <c r="BL18" i="6"/>
  <c r="BL26" i="6"/>
  <c r="BL17" i="6"/>
  <c r="BL12" i="6"/>
  <c r="BL19" i="6"/>
  <c r="BL15" i="6"/>
  <c r="BL10" i="6"/>
  <c r="BL24" i="6"/>
  <c r="AE11" i="6"/>
  <c r="AE16" i="6"/>
  <c r="AE14" i="6"/>
  <c r="AE13" i="6"/>
  <c r="AE10" i="6"/>
  <c r="AE19" i="6"/>
  <c r="AE12" i="6"/>
  <c r="AE17" i="6"/>
  <c r="AE18" i="6"/>
  <c r="AE26" i="6"/>
  <c r="AE24" i="6"/>
  <c r="AE15" i="6"/>
  <c r="AP14" i="5"/>
  <c r="AP13" i="5"/>
  <c r="AP16" i="5"/>
  <c r="AP19" i="5"/>
  <c r="AP12" i="5"/>
  <c r="AP11" i="5"/>
  <c r="AP26" i="5"/>
  <c r="AO82" i="5" s="1"/>
  <c r="AO80" i="5" s="1"/>
  <c r="AL75" i="5" s="1"/>
  <c r="AP10" i="5"/>
  <c r="AP15" i="5"/>
  <c r="AP17" i="5"/>
  <c r="AP18" i="5"/>
  <c r="AP24" i="5"/>
  <c r="BK33" i="5"/>
  <c r="BK61" i="5" s="1"/>
  <c r="BK57" i="5" s="1"/>
  <c r="BK63" i="5" s="1"/>
  <c r="BL63" i="5" s="1"/>
  <c r="BL17" i="5"/>
  <c r="BL16" i="5"/>
  <c r="BL19" i="5"/>
  <c r="BL14" i="5"/>
  <c r="BL13" i="5"/>
  <c r="BL18" i="5"/>
  <c r="BL26" i="5"/>
  <c r="BL12" i="5"/>
  <c r="BL15" i="5"/>
  <c r="BL10" i="5"/>
  <c r="BL11" i="5"/>
  <c r="BL24" i="5"/>
  <c r="EF75" i="1"/>
  <c r="EK75" i="1" s="1"/>
  <c r="EJ88" i="1" s="1"/>
  <c r="EH120" i="1" s="1"/>
  <c r="EJ120" i="1" s="1"/>
  <c r="L26" i="2"/>
  <c r="M26" i="2"/>
  <c r="BA120" i="1"/>
  <c r="GC59" i="1"/>
  <c r="GC60" i="1" s="1"/>
  <c r="GF24" i="1"/>
  <c r="FW38" i="1" s="1"/>
  <c r="GC33" i="1" s="1"/>
  <c r="GE24" i="1"/>
  <c r="AO82" i="6"/>
  <c r="AO80" i="6" s="1"/>
  <c r="AL75" i="6" s="1"/>
  <c r="AO33" i="6"/>
  <c r="AO61" i="6" s="1"/>
  <c r="AO57" i="6" s="1"/>
  <c r="AO63" i="6" s="1"/>
  <c r="AE11" i="3"/>
  <c r="L18" i="2"/>
  <c r="AD57" i="9"/>
  <c r="AD63" i="9" s="1"/>
  <c r="AF64" i="9" s="1"/>
  <c r="AE33" i="9"/>
  <c r="AF64" i="1"/>
  <c r="AE63" i="1"/>
  <c r="AE17" i="3"/>
  <c r="AD33" i="3"/>
  <c r="AE33" i="3" s="1"/>
  <c r="AE10" i="3"/>
  <c r="AE18" i="3"/>
  <c r="AE13" i="3"/>
  <c r="BW18" i="3"/>
  <c r="AE12" i="3"/>
  <c r="AE14" i="3"/>
  <c r="AE26" i="3"/>
  <c r="AD82" i="3" s="1"/>
  <c r="AD80" i="3" s="1"/>
  <c r="AA75" i="3" s="1"/>
  <c r="BW12" i="3"/>
  <c r="BW14" i="3"/>
  <c r="AE15" i="3"/>
  <c r="BW11" i="3"/>
  <c r="BV33" i="3"/>
  <c r="BW33" i="3" s="1"/>
  <c r="BW13" i="3"/>
  <c r="AE19" i="3"/>
  <c r="AE24" i="3"/>
  <c r="BW10" i="3"/>
  <c r="BW15" i="3"/>
  <c r="BW19" i="3"/>
  <c r="BW17" i="3"/>
  <c r="BW26" i="3"/>
  <c r="BW16" i="3"/>
  <c r="BK33" i="9"/>
  <c r="BL33" i="9" s="1"/>
  <c r="GM120" i="1"/>
  <c r="GO120" i="1"/>
  <c r="DB120" i="1"/>
  <c r="AZ33" i="9"/>
  <c r="BA33" i="9" s="1"/>
  <c r="AP24" i="3"/>
  <c r="BL33" i="6"/>
  <c r="AP13" i="3"/>
  <c r="AP26" i="3"/>
  <c r="AO82" i="3" s="1"/>
  <c r="AO80" i="3" s="1"/>
  <c r="AL75" i="3" s="1"/>
  <c r="AO33" i="5"/>
  <c r="AP33" i="5" s="1"/>
  <c r="BA18" i="3"/>
  <c r="AO82" i="9"/>
  <c r="AO80" i="9" s="1"/>
  <c r="AL75" i="9" s="1"/>
  <c r="BK57" i="6"/>
  <c r="BK63" i="6" s="1"/>
  <c r="BL63" i="6" s="1"/>
  <c r="BL33" i="5"/>
  <c r="BA16" i="3"/>
  <c r="BA26" i="3"/>
  <c r="AZ61" i="5"/>
  <c r="AZ57" i="5" s="1"/>
  <c r="AZ63" i="5" s="1"/>
  <c r="BB64" i="5" s="1"/>
  <c r="AO33" i="9"/>
  <c r="AP33" i="9" s="1"/>
  <c r="AP11" i="3"/>
  <c r="AP19" i="3"/>
  <c r="BA11" i="3"/>
  <c r="AO33" i="3"/>
  <c r="AP33" i="3" s="1"/>
  <c r="AD33" i="6"/>
  <c r="AE33" i="6" s="1"/>
  <c r="AP14" i="3"/>
  <c r="AP16" i="3"/>
  <c r="AP18" i="3"/>
  <c r="AP10" i="3"/>
  <c r="AZ57" i="6"/>
  <c r="AZ63" i="6" s="1"/>
  <c r="BB64" i="6" s="1"/>
  <c r="BA12" i="3"/>
  <c r="AP12" i="3"/>
  <c r="AP15" i="3"/>
  <c r="BA33" i="6"/>
  <c r="BK33" i="8"/>
  <c r="BK61" i="8" s="1"/>
  <c r="BK57" i="8" s="1"/>
  <c r="BK63" i="8" s="1"/>
  <c r="BL63" i="8" s="1"/>
  <c r="AD61" i="7"/>
  <c r="AD57" i="7" s="1"/>
  <c r="AD63" i="7" s="1"/>
  <c r="AF64" i="7" s="1"/>
  <c r="BA19" i="3"/>
  <c r="T33" i="5"/>
  <c r="BA13" i="3"/>
  <c r="AO61" i="7"/>
  <c r="AO57" i="7" s="1"/>
  <c r="AO63" i="7" s="1"/>
  <c r="AP63" i="7" s="1"/>
  <c r="BA17" i="3"/>
  <c r="BA15" i="3"/>
  <c r="BA10" i="3"/>
  <c r="BA14" i="3"/>
  <c r="AZ33" i="8"/>
  <c r="BA33" i="8" s="1"/>
  <c r="AZ33" i="3"/>
  <c r="BA33" i="3" s="1"/>
  <c r="H61" i="5"/>
  <c r="H57" i="5" s="1"/>
  <c r="H63" i="5" s="1"/>
  <c r="I63" i="5" s="1"/>
  <c r="B75" i="5" s="1"/>
  <c r="G75" i="5" s="1"/>
  <c r="F88" i="5" s="1"/>
  <c r="D120" i="5" s="1"/>
  <c r="S61" i="8"/>
  <c r="S57" i="8" s="1"/>
  <c r="S63" i="8" s="1"/>
  <c r="T63" i="8" s="1"/>
  <c r="T63" i="6"/>
  <c r="N75" i="6" s="1"/>
  <c r="S75" i="6" s="1"/>
  <c r="R88" i="6" s="1"/>
  <c r="P120" i="6" s="1"/>
  <c r="R120" i="6" s="1"/>
  <c r="AE33" i="8"/>
  <c r="AD61" i="8"/>
  <c r="AD57" i="8" s="1"/>
  <c r="AD63" i="8" s="1"/>
  <c r="AE33" i="5"/>
  <c r="AD61" i="5"/>
  <c r="AD57" i="5" s="1"/>
  <c r="AD63" i="5" s="1"/>
  <c r="T63" i="3"/>
  <c r="N75" i="3" s="1"/>
  <c r="S75" i="3" s="1"/>
  <c r="R88" i="3" s="1"/>
  <c r="P120" i="3" s="1"/>
  <c r="R120" i="3" s="1"/>
  <c r="I63" i="4"/>
  <c r="B75" i="4" s="1"/>
  <c r="G75" i="4" s="1"/>
  <c r="F88" i="4" s="1"/>
  <c r="D120" i="4" s="1"/>
  <c r="J64" i="4"/>
  <c r="U64" i="5"/>
  <c r="T63" i="5"/>
  <c r="N75" i="5" s="1"/>
  <c r="S75" i="5" s="1"/>
  <c r="R88" i="5" s="1"/>
  <c r="P120" i="5" s="1"/>
  <c r="T33" i="9"/>
  <c r="S61" i="9"/>
  <c r="S57" i="9" s="1"/>
  <c r="S63" i="9" s="1"/>
  <c r="I63" i="9"/>
  <c r="B75" i="9" s="1"/>
  <c r="G75" i="9" s="1"/>
  <c r="F88" i="9" s="1"/>
  <c r="D120" i="9" s="1"/>
  <c r="J64" i="9"/>
  <c r="I63" i="8"/>
  <c r="B75" i="8" s="1"/>
  <c r="G75" i="8" s="1"/>
  <c r="F88" i="8" s="1"/>
  <c r="D120" i="8" s="1"/>
  <c r="J64" i="8"/>
  <c r="AP33" i="8"/>
  <c r="AO61" i="8"/>
  <c r="AO57" i="8" s="1"/>
  <c r="AO63" i="8" s="1"/>
  <c r="H120" i="3"/>
  <c r="F120" i="3"/>
  <c r="F120" i="6"/>
  <c r="H120" i="6"/>
  <c r="I33" i="7"/>
  <c r="H61" i="7"/>
  <c r="H57" i="7" s="1"/>
  <c r="H63" i="7" s="1"/>
  <c r="BL33" i="7"/>
  <c r="BK61" i="7"/>
  <c r="BK57" i="7" s="1"/>
  <c r="BK63" i="7" s="1"/>
  <c r="U64" i="7"/>
  <c r="T63" i="7"/>
  <c r="N75" i="7" s="1"/>
  <c r="S75" i="7" s="1"/>
  <c r="R88" i="7" s="1"/>
  <c r="P120" i="7" s="1"/>
  <c r="BA33" i="7" l="1"/>
  <c r="BM64" i="5"/>
  <c r="EL120" i="1"/>
  <c r="M16" i="2"/>
  <c r="GE34" i="1"/>
  <c r="GD33" i="1"/>
  <c r="GC61" i="1"/>
  <c r="GC57" i="1" s="1"/>
  <c r="GC63" i="1" s="1"/>
  <c r="GD24" i="1"/>
  <c r="GD16" i="1"/>
  <c r="GD26" i="1"/>
  <c r="GC82" i="1" s="1"/>
  <c r="GD11" i="1"/>
  <c r="GD14" i="1"/>
  <c r="GD15" i="1"/>
  <c r="GD13" i="1"/>
  <c r="GD19" i="1"/>
  <c r="GD17" i="1"/>
  <c r="GD10" i="1"/>
  <c r="GD18" i="1"/>
  <c r="GD12" i="1"/>
  <c r="AP33" i="6"/>
  <c r="AQ64" i="7"/>
  <c r="AE63" i="9"/>
  <c r="Y75" i="9" s="1"/>
  <c r="AD75" i="9" s="1"/>
  <c r="AC88" i="9" s="1"/>
  <c r="AA120" i="9" s="1"/>
  <c r="AE120" i="9" s="1"/>
  <c r="AD61" i="3"/>
  <c r="AD57" i="3" s="1"/>
  <c r="AD63" i="3" s="1"/>
  <c r="AE63" i="3" s="1"/>
  <c r="Y75" i="3" s="1"/>
  <c r="AD75" i="3" s="1"/>
  <c r="AC88" i="3" s="1"/>
  <c r="AA120" i="3" s="1"/>
  <c r="AE120" i="3" s="1"/>
  <c r="Y75" i="1"/>
  <c r="AD75" i="1" s="1"/>
  <c r="AC88" i="1" s="1"/>
  <c r="AA120" i="1" s="1"/>
  <c r="AE120" i="1" s="1"/>
  <c r="L16" i="2"/>
  <c r="BV61" i="3"/>
  <c r="BV57" i="3" s="1"/>
  <c r="BV63" i="3" s="1"/>
  <c r="BX64" i="3" s="1"/>
  <c r="BK61" i="9"/>
  <c r="BK57" i="9" s="1"/>
  <c r="BK63" i="9" s="1"/>
  <c r="BL63" i="9" s="1"/>
  <c r="AO61" i="3"/>
  <c r="AO57" i="3" s="1"/>
  <c r="AO63" i="3" s="1"/>
  <c r="AP63" i="3" s="1"/>
  <c r="AJ75" i="3" s="1"/>
  <c r="AO75" i="3" s="1"/>
  <c r="AN88" i="3" s="1"/>
  <c r="AL120" i="3" s="1"/>
  <c r="AN120" i="3" s="1"/>
  <c r="AO61" i="5"/>
  <c r="AO57" i="5" s="1"/>
  <c r="AO63" i="5" s="1"/>
  <c r="AP63" i="5" s="1"/>
  <c r="AJ75" i="5" s="1"/>
  <c r="AO75" i="5" s="1"/>
  <c r="AN88" i="5" s="1"/>
  <c r="AL120" i="5" s="1"/>
  <c r="AP120" i="5" s="1"/>
  <c r="BA63" i="5"/>
  <c r="AU75" i="5" s="1"/>
  <c r="AZ75" i="5" s="1"/>
  <c r="AY88" i="5" s="1"/>
  <c r="AW120" i="5" s="1"/>
  <c r="AY120" i="5" s="1"/>
  <c r="AZ61" i="9"/>
  <c r="AZ57" i="9" s="1"/>
  <c r="AZ63" i="9" s="1"/>
  <c r="BA63" i="9" s="1"/>
  <c r="BM64" i="6"/>
  <c r="BF75" i="6"/>
  <c r="BK75" i="6" s="1"/>
  <c r="BJ88" i="6" s="1"/>
  <c r="BH120" i="6" s="1"/>
  <c r="BL120" i="6" s="1"/>
  <c r="BF75" i="5"/>
  <c r="BK75" i="5" s="1"/>
  <c r="BJ88" i="5" s="1"/>
  <c r="BH120" i="5" s="1"/>
  <c r="BL120" i="5" s="1"/>
  <c r="BF75" i="8"/>
  <c r="BK75" i="8" s="1"/>
  <c r="BJ88" i="8" s="1"/>
  <c r="BH120" i="8" s="1"/>
  <c r="BL120" i="8" s="1"/>
  <c r="AZ61" i="8"/>
  <c r="AZ57" i="8" s="1"/>
  <c r="AZ63" i="8" s="1"/>
  <c r="BA63" i="8" s="1"/>
  <c r="AJ75" i="7"/>
  <c r="AO75" i="7" s="1"/>
  <c r="AN88" i="7" s="1"/>
  <c r="AL120" i="7" s="1"/>
  <c r="BM64" i="8"/>
  <c r="BL33" i="8"/>
  <c r="AO61" i="9"/>
  <c r="AO57" i="9" s="1"/>
  <c r="AO63" i="9" s="1"/>
  <c r="AP63" i="9" s="1"/>
  <c r="BA63" i="6"/>
  <c r="AD61" i="6"/>
  <c r="AD57" i="6" s="1"/>
  <c r="AD63" i="6" s="1"/>
  <c r="AF64" i="6" s="1"/>
  <c r="AE63" i="7"/>
  <c r="Y75" i="7" s="1"/>
  <c r="AD75" i="7" s="1"/>
  <c r="AC88" i="7" s="1"/>
  <c r="AA120" i="7" s="1"/>
  <c r="AC120" i="7" s="1"/>
  <c r="AZ61" i="3"/>
  <c r="AZ57" i="3" s="1"/>
  <c r="AZ63" i="3" s="1"/>
  <c r="BB64" i="3" s="1"/>
  <c r="J64" i="5"/>
  <c r="T120" i="6"/>
  <c r="BB64" i="7"/>
  <c r="BA63" i="7"/>
  <c r="N75" i="8"/>
  <c r="S75" i="8" s="1"/>
  <c r="R88" i="8" s="1"/>
  <c r="P120" i="8" s="1"/>
  <c r="R120" i="8" s="1"/>
  <c r="U64" i="8"/>
  <c r="AF64" i="8"/>
  <c r="AE63" i="8"/>
  <c r="Y75" i="8" s="1"/>
  <c r="AD75" i="8" s="1"/>
  <c r="AC88" i="8" s="1"/>
  <c r="AA120" i="8" s="1"/>
  <c r="AF64" i="5"/>
  <c r="AE63" i="5"/>
  <c r="Y75" i="5" s="1"/>
  <c r="AD75" i="5" s="1"/>
  <c r="AC88" i="5" s="1"/>
  <c r="AA120" i="5" s="1"/>
  <c r="T120" i="3"/>
  <c r="AP63" i="6"/>
  <c r="AQ64" i="6"/>
  <c r="J64" i="7"/>
  <c r="I63" i="7"/>
  <c r="B75" i="7" s="1"/>
  <c r="G75" i="7" s="1"/>
  <c r="F88" i="7" s="1"/>
  <c r="D120" i="7" s="1"/>
  <c r="T63" i="9"/>
  <c r="N75" i="9" s="1"/>
  <c r="S75" i="9" s="1"/>
  <c r="R88" i="9" s="1"/>
  <c r="P120" i="9" s="1"/>
  <c r="U64" i="9"/>
  <c r="H120" i="5"/>
  <c r="F120" i="5"/>
  <c r="T120" i="7"/>
  <c r="R120" i="7"/>
  <c r="H120" i="8"/>
  <c r="F120" i="8"/>
  <c r="BM64" i="7"/>
  <c r="BL63" i="7"/>
  <c r="H120" i="9"/>
  <c r="F120" i="9"/>
  <c r="AP63" i="8"/>
  <c r="AQ64" i="8"/>
  <c r="R120" i="5"/>
  <c r="T120" i="5"/>
  <c r="H120" i="4"/>
  <c r="F120" i="4"/>
  <c r="GE64" i="1" l="1"/>
  <c r="GD63" i="1"/>
  <c r="AC120" i="9"/>
  <c r="BM64" i="9"/>
  <c r="AF64" i="3"/>
  <c r="BW63" i="3"/>
  <c r="BQ75" i="3" s="1"/>
  <c r="BV75" i="3" s="1"/>
  <c r="BU88" i="3" s="1"/>
  <c r="BS120" i="3" s="1"/>
  <c r="BW120" i="3" s="1"/>
  <c r="AC120" i="1"/>
  <c r="AQ64" i="3"/>
  <c r="BJ120" i="6"/>
  <c r="BJ120" i="5"/>
  <c r="BB64" i="9"/>
  <c r="AQ64" i="5"/>
  <c r="BA120" i="5"/>
  <c r="AN120" i="5"/>
  <c r="BB64" i="8"/>
  <c r="AQ64" i="9"/>
  <c r="AP120" i="3"/>
  <c r="BJ120" i="8"/>
  <c r="AJ75" i="9"/>
  <c r="AO75" i="9" s="1"/>
  <c r="AN88" i="9" s="1"/>
  <c r="AL120" i="9" s="1"/>
  <c r="BF75" i="7"/>
  <c r="BK75" i="7" s="1"/>
  <c r="BJ88" i="7" s="1"/>
  <c r="BH120" i="7" s="1"/>
  <c r="BL120" i="7" s="1"/>
  <c r="AJ75" i="8"/>
  <c r="AO75" i="8" s="1"/>
  <c r="AN88" i="8" s="1"/>
  <c r="AL120" i="8" s="1"/>
  <c r="AN120" i="8" s="1"/>
  <c r="AU75" i="9"/>
  <c r="AZ75" i="9" s="1"/>
  <c r="AY88" i="9" s="1"/>
  <c r="AW120" i="9" s="1"/>
  <c r="AY120" i="9" s="1"/>
  <c r="AU75" i="6"/>
  <c r="AZ75" i="6" s="1"/>
  <c r="AY88" i="6" s="1"/>
  <c r="AW120" i="6" s="1"/>
  <c r="AJ75" i="6"/>
  <c r="AO75" i="6" s="1"/>
  <c r="AN88" i="6" s="1"/>
  <c r="AL120" i="6" s="1"/>
  <c r="AN120" i="6" s="1"/>
  <c r="BF75" i="9"/>
  <c r="BK75" i="9" s="1"/>
  <c r="BJ88" i="9" s="1"/>
  <c r="BH120" i="9" s="1"/>
  <c r="BL120" i="9" s="1"/>
  <c r="AU75" i="7"/>
  <c r="AZ75" i="7" s="1"/>
  <c r="AY88" i="7" s="1"/>
  <c r="AW120" i="7" s="1"/>
  <c r="BA120" i="7" s="1"/>
  <c r="AP120" i="7"/>
  <c r="AN120" i="7"/>
  <c r="AU75" i="8"/>
  <c r="AZ75" i="8" s="1"/>
  <c r="AY88" i="8" s="1"/>
  <c r="AW120" i="8" s="1"/>
  <c r="BA120" i="8" s="1"/>
  <c r="AE63" i="6"/>
  <c r="Y75" i="6" s="1"/>
  <c r="AD75" i="6" s="1"/>
  <c r="AC88" i="6" s="1"/>
  <c r="AA120" i="6" s="1"/>
  <c r="AE120" i="6" s="1"/>
  <c r="AE120" i="7"/>
  <c r="BA63" i="3"/>
  <c r="T120" i="8"/>
  <c r="AE120" i="8"/>
  <c r="AC120" i="8"/>
  <c r="AE120" i="5"/>
  <c r="AC120" i="5"/>
  <c r="AC120" i="3"/>
  <c r="T120" i="9"/>
  <c r="R120" i="9"/>
  <c r="H120" i="7"/>
  <c r="F120" i="7"/>
  <c r="FX75" i="1" l="1"/>
  <c r="GC75" i="1" s="1"/>
  <c r="GB88" i="1" s="1"/>
  <c r="FZ120" i="1" s="1"/>
  <c r="GB120" i="1" s="1"/>
  <c r="L30" i="2"/>
  <c r="M30" i="2"/>
  <c r="BA120" i="9"/>
  <c r="AY120" i="7"/>
  <c r="BJ120" i="7"/>
  <c r="BU120" i="3"/>
  <c r="BJ120" i="9"/>
  <c r="AU75" i="3"/>
  <c r="AZ75" i="3" s="1"/>
  <c r="AY88" i="3" s="1"/>
  <c r="AW120" i="3" s="1"/>
  <c r="BA120" i="3" s="1"/>
  <c r="AN120" i="9"/>
  <c r="AP120" i="9"/>
  <c r="AP120" i="8"/>
  <c r="BA120" i="6"/>
  <c r="AY120" i="6"/>
  <c r="AY120" i="8"/>
  <c r="AP120" i="6"/>
  <c r="AC120" i="6"/>
  <c r="I12" i="2"/>
  <c r="I32" i="2" s="1"/>
  <c r="GD120" i="1" l="1"/>
  <c r="AY120" i="3"/>
  <c r="AL10" i="1" l="1"/>
  <c r="AJ10" i="1" s="1"/>
  <c r="CD15" i="1"/>
  <c r="CD12" i="1"/>
  <c r="BH12" i="1" s="1"/>
  <c r="AJ15" i="1"/>
  <c r="AJ12" i="1"/>
  <c r="CB10" i="1"/>
  <c r="N15" i="1"/>
  <c r="N12" i="1"/>
  <c r="N10" i="1"/>
  <c r="DU15" i="1"/>
  <c r="DU12" i="1"/>
  <c r="C3" i="2" s="1"/>
  <c r="P127" i="1"/>
  <c r="T127" i="1" s="1"/>
  <c r="P126" i="1"/>
  <c r="T126" i="1" s="1"/>
  <c r="S103" i="1"/>
  <c r="R108" i="1" s="1"/>
  <c r="R93" i="1"/>
  <c r="S78" i="1"/>
  <c r="O75" i="1" s="1"/>
  <c r="S50" i="1"/>
  <c r="T50" i="1" s="1"/>
  <c r="S47" i="1"/>
  <c r="S45" i="1"/>
  <c r="Q38" i="1"/>
  <c r="R38" i="1" s="1"/>
  <c r="S26" i="1"/>
  <c r="Q22" i="1"/>
  <c r="S22" i="1" s="1"/>
  <c r="S19" i="1"/>
  <c r="S18" i="1"/>
  <c r="S17" i="1"/>
  <c r="S15" i="1"/>
  <c r="S12" i="1"/>
  <c r="S10" i="1"/>
  <c r="AL127" i="1"/>
  <c r="AP127" i="1" s="1"/>
  <c r="CD127" i="1"/>
  <c r="CF127" i="1" s="1"/>
  <c r="DW127" i="1"/>
  <c r="EA127" i="1" s="1"/>
  <c r="D127" i="1"/>
  <c r="H127" i="1" s="1"/>
  <c r="AL126" i="1"/>
  <c r="AN126" i="1" s="1"/>
  <c r="CD126" i="1"/>
  <c r="CH126" i="1" s="1"/>
  <c r="DW126" i="1"/>
  <c r="EA126" i="1" s="1"/>
  <c r="D126" i="1"/>
  <c r="H126" i="1" s="1"/>
  <c r="AL121" i="1"/>
  <c r="AN121" i="1" s="1"/>
  <c r="CD121" i="1"/>
  <c r="CH121" i="1" s="1"/>
  <c r="DW121" i="1"/>
  <c r="EA121" i="1" s="1"/>
  <c r="D121" i="1"/>
  <c r="F121" i="1" s="1"/>
  <c r="AO103" i="1"/>
  <c r="AN108" i="1" s="1"/>
  <c r="CG103" i="1"/>
  <c r="CF108" i="1" s="1"/>
  <c r="DZ103" i="1"/>
  <c r="DY108" i="1" s="1"/>
  <c r="G103" i="1"/>
  <c r="F108" i="1" s="1"/>
  <c r="AN93" i="1"/>
  <c r="CF93" i="1"/>
  <c r="DY93" i="1"/>
  <c r="F93" i="1"/>
  <c r="AO78" i="1"/>
  <c r="AK75" i="1" s="1"/>
  <c r="CG78" i="1"/>
  <c r="CC75" i="1" s="1"/>
  <c r="DZ78" i="1"/>
  <c r="DV75" i="1" s="1"/>
  <c r="AL75" i="1"/>
  <c r="CD75" i="1"/>
  <c r="D75" i="1"/>
  <c r="C75" i="1"/>
  <c r="AO50" i="1"/>
  <c r="AP50" i="1" s="1"/>
  <c r="CG50" i="1"/>
  <c r="CH50" i="1" s="1"/>
  <c r="DZ50" i="1"/>
  <c r="EA50" i="1" s="1"/>
  <c r="H50" i="1"/>
  <c r="AO47" i="1"/>
  <c r="CG47" i="1"/>
  <c r="DZ47" i="1"/>
  <c r="H47" i="1"/>
  <c r="AO45" i="1"/>
  <c r="CG45" i="1"/>
  <c r="DZ45" i="1"/>
  <c r="H45" i="1"/>
  <c r="AM38" i="1"/>
  <c r="AN38" i="1" s="1"/>
  <c r="CE38" i="1"/>
  <c r="CF38" i="1" s="1"/>
  <c r="DX38" i="1"/>
  <c r="DY38" i="1" s="1"/>
  <c r="H38" i="1"/>
  <c r="F38" i="1"/>
  <c r="G38" i="1" s="1"/>
  <c r="AO26" i="1"/>
  <c r="CG26" i="1"/>
  <c r="DZ26" i="1"/>
  <c r="H26" i="1"/>
  <c r="AM22" i="1"/>
  <c r="AO22" i="1" s="1"/>
  <c r="CE22" i="1"/>
  <c r="CG22" i="1" s="1"/>
  <c r="DX22" i="1"/>
  <c r="DZ22" i="1" s="1"/>
  <c r="D22" i="1"/>
  <c r="H22" i="1" s="1"/>
  <c r="AO19" i="1"/>
  <c r="CG19" i="1"/>
  <c r="DZ19" i="1"/>
  <c r="H19" i="1"/>
  <c r="AO18" i="1"/>
  <c r="CG18" i="1"/>
  <c r="DZ18" i="1"/>
  <c r="H18" i="1"/>
  <c r="AO17" i="1"/>
  <c r="DZ17" i="1"/>
  <c r="H17" i="1"/>
  <c r="AO15" i="1"/>
  <c r="DZ15" i="1"/>
  <c r="H15" i="1"/>
  <c r="AO12" i="1"/>
  <c r="DZ12" i="1"/>
  <c r="H12" i="1"/>
  <c r="DZ10" i="1"/>
  <c r="H10" i="1"/>
  <c r="BK12" i="1" l="1"/>
  <c r="BF12" i="1"/>
  <c r="GY15" i="1"/>
  <c r="GT15" i="1"/>
  <c r="EV12" i="1"/>
  <c r="EQ12" i="1"/>
  <c r="CB12" i="1"/>
  <c r="CG12" i="1"/>
  <c r="CB15" i="1"/>
  <c r="CG15" i="1"/>
  <c r="C9" i="2"/>
  <c r="F9" i="2" s="1"/>
  <c r="G9" i="2" s="1"/>
  <c r="H9" i="2" s="1"/>
  <c r="I9" i="2" s="1"/>
  <c r="J30" i="2" s="1"/>
  <c r="K30" i="2" s="1"/>
  <c r="C7" i="2"/>
  <c r="F7" i="2" s="1"/>
  <c r="G7" i="2" s="1"/>
  <c r="H7" i="2" s="1"/>
  <c r="I7" i="2" s="1"/>
  <c r="C4" i="2"/>
  <c r="F4" i="2" s="1"/>
  <c r="G4" i="2" s="1"/>
  <c r="H4" i="2" s="1"/>
  <c r="I4" i="2" s="1"/>
  <c r="F3" i="2"/>
  <c r="G3" i="2" s="1"/>
  <c r="H3" i="2" s="1"/>
  <c r="I3" i="2" s="1"/>
  <c r="C10" i="2"/>
  <c r="C6" i="2"/>
  <c r="F6" i="2" s="1"/>
  <c r="G6" i="2" s="1"/>
  <c r="H6" i="2" s="1"/>
  <c r="I6" i="2" s="1"/>
  <c r="AO10" i="1"/>
  <c r="DZ40" i="1"/>
  <c r="EA40" i="1" s="1"/>
  <c r="S40" i="1"/>
  <c r="T40" i="1" s="1"/>
  <c r="R126" i="1"/>
  <c r="R127" i="1"/>
  <c r="S24" i="1"/>
  <c r="AO40" i="1"/>
  <c r="AP40" i="1" s="1"/>
  <c r="H121" i="1"/>
  <c r="CF126" i="1"/>
  <c r="CH127" i="1"/>
  <c r="AP121" i="1"/>
  <c r="H24" i="1"/>
  <c r="J24" i="1" s="1"/>
  <c r="AP126" i="1"/>
  <c r="AN127" i="1"/>
  <c r="CG40" i="1"/>
  <c r="CH40" i="1" s="1"/>
  <c r="H40" i="1"/>
  <c r="I40" i="1" s="1"/>
  <c r="DY121" i="1"/>
  <c r="F127" i="1"/>
  <c r="F126" i="1"/>
  <c r="CF121" i="1"/>
  <c r="DY127" i="1"/>
  <c r="I50" i="1"/>
  <c r="DY126" i="1"/>
  <c r="J27" i="2" l="1"/>
  <c r="K27" i="2" s="1"/>
  <c r="J26" i="2"/>
  <c r="K26" i="2" s="1"/>
  <c r="J21" i="2"/>
  <c r="K21" i="2" s="1"/>
  <c r="J31" i="2"/>
  <c r="K31" i="2" s="1"/>
  <c r="J28" i="2"/>
  <c r="K28" i="2" s="1"/>
  <c r="J29" i="2"/>
  <c r="K29" i="2" s="1"/>
  <c r="J25" i="2"/>
  <c r="K25" i="2" s="1"/>
  <c r="I24" i="2"/>
  <c r="J18" i="2"/>
  <c r="J17" i="2"/>
  <c r="I21" i="2"/>
  <c r="I31" i="2"/>
  <c r="I30" i="2"/>
  <c r="I29" i="2"/>
  <c r="I25" i="2"/>
  <c r="I27" i="2"/>
  <c r="I26" i="2"/>
  <c r="I28" i="2"/>
  <c r="I18" i="2"/>
  <c r="I17" i="2"/>
  <c r="I22" i="2"/>
  <c r="BK24" i="1"/>
  <c r="GY24" i="1"/>
  <c r="EV24" i="1"/>
  <c r="F10" i="2"/>
  <c r="U24" i="1"/>
  <c r="S59" i="1"/>
  <c r="S60" i="1" s="1"/>
  <c r="V24" i="1"/>
  <c r="M38" i="1" s="1"/>
  <c r="H59" i="1"/>
  <c r="H60" i="1" s="1"/>
  <c r="K24" i="1"/>
  <c r="B38" i="1" s="1"/>
  <c r="BK59" i="1" l="1"/>
  <c r="BK60" i="1" s="1"/>
  <c r="BN24" i="1"/>
  <c r="BE38" i="1" s="1"/>
  <c r="BL24" i="1" s="1"/>
  <c r="BM24" i="1"/>
  <c r="G10" i="2"/>
  <c r="H10" i="2" s="1"/>
  <c r="I10" i="2" s="1"/>
  <c r="GY59" i="1"/>
  <c r="GY60" i="1" s="1"/>
  <c r="HB24" i="1"/>
  <c r="GS38" i="1" s="1"/>
  <c r="GZ24" i="1" s="1"/>
  <c r="HA24" i="1"/>
  <c r="EV59" i="1"/>
  <c r="EV60" i="1" s="1"/>
  <c r="EY24" i="1"/>
  <c r="EP38" i="1" s="1"/>
  <c r="EV33" i="1" s="1"/>
  <c r="EX24" i="1"/>
  <c r="I15" i="1"/>
  <c r="T22" i="1"/>
  <c r="T18" i="1"/>
  <c r="T14" i="1"/>
  <c r="T13" i="1"/>
  <c r="T16" i="1"/>
  <c r="T11" i="1"/>
  <c r="T15" i="1"/>
  <c r="T12" i="1"/>
  <c r="T17" i="1"/>
  <c r="T10" i="1"/>
  <c r="T19" i="1"/>
  <c r="T26" i="1"/>
  <c r="S82" i="1" s="1"/>
  <c r="S80" i="1" s="1"/>
  <c r="P75" i="1" s="1"/>
  <c r="T24" i="1"/>
  <c r="S33" i="1"/>
  <c r="I24" i="1"/>
  <c r="I19" i="1"/>
  <c r="I17" i="1"/>
  <c r="I12" i="1"/>
  <c r="I10" i="1"/>
  <c r="I26" i="1"/>
  <c r="G82" i="1" s="1"/>
  <c r="I18" i="1"/>
  <c r="H33" i="1"/>
  <c r="J19" i="2" l="1"/>
  <c r="I19" i="2"/>
  <c r="J20" i="2"/>
  <c r="J15" i="2"/>
  <c r="J16" i="2"/>
  <c r="I23" i="2"/>
  <c r="BK33" i="1"/>
  <c r="BM34" i="1" s="1"/>
  <c r="BL14" i="1"/>
  <c r="BL11" i="1"/>
  <c r="BL17" i="1"/>
  <c r="BL19" i="1"/>
  <c r="BL13" i="1"/>
  <c r="BL16" i="1"/>
  <c r="BL26" i="1"/>
  <c r="BK82" i="1" s="1"/>
  <c r="BL18" i="1"/>
  <c r="BL10" i="1"/>
  <c r="BL15" i="1"/>
  <c r="BL12" i="1"/>
  <c r="I20" i="2"/>
  <c r="GZ14" i="1"/>
  <c r="GZ13" i="1"/>
  <c r="GZ26" i="1"/>
  <c r="GY82" i="1" s="1"/>
  <c r="GY80" i="1" s="1"/>
  <c r="GV75" i="1" s="1"/>
  <c r="GZ19" i="1"/>
  <c r="GZ16" i="1"/>
  <c r="GZ11" i="1"/>
  <c r="GZ12" i="1"/>
  <c r="GZ18" i="1"/>
  <c r="GZ10" i="1"/>
  <c r="GZ17" i="1"/>
  <c r="GZ15" i="1"/>
  <c r="GY33" i="1"/>
  <c r="EW33" i="1"/>
  <c r="EX34" i="1"/>
  <c r="EV61" i="1"/>
  <c r="EV57" i="1" s="1"/>
  <c r="EV63" i="1" s="1"/>
  <c r="EW24" i="1"/>
  <c r="EW16" i="1"/>
  <c r="EW15" i="1"/>
  <c r="EW11" i="1"/>
  <c r="EW14" i="1"/>
  <c r="EW10" i="1"/>
  <c r="EW13" i="1"/>
  <c r="EW18" i="1"/>
  <c r="EW19" i="1"/>
  <c r="EW17" i="1"/>
  <c r="EW26" i="1"/>
  <c r="EV82" i="1" s="1"/>
  <c r="EV80" i="1" s="1"/>
  <c r="ES75" i="1" s="1"/>
  <c r="EW12" i="1"/>
  <c r="U34" i="1"/>
  <c r="T33" i="1"/>
  <c r="S61" i="1"/>
  <c r="S57" i="1" s="1"/>
  <c r="S63" i="1" s="1"/>
  <c r="H61" i="1"/>
  <c r="H57" i="1" s="1"/>
  <c r="H63" i="1" s="1"/>
  <c r="J34" i="1"/>
  <c r="I33" i="1"/>
  <c r="BK61" i="1" l="1"/>
  <c r="BK57" i="1" s="1"/>
  <c r="BK63" i="1" s="1"/>
  <c r="BM64" i="1" s="1"/>
  <c r="BL33" i="1"/>
  <c r="GZ33" i="1"/>
  <c r="HA34" i="1"/>
  <c r="GY61" i="1"/>
  <c r="GY57" i="1" s="1"/>
  <c r="GY63" i="1" s="1"/>
  <c r="EW63" i="1"/>
  <c r="EX64" i="1"/>
  <c r="U64" i="1"/>
  <c r="T63" i="1"/>
  <c r="I63" i="1"/>
  <c r="J64" i="1"/>
  <c r="M27" i="2" l="1"/>
  <c r="L27" i="2"/>
  <c r="M19" i="2"/>
  <c r="M15" i="2"/>
  <c r="L15" i="2"/>
  <c r="B75" i="1"/>
  <c r="G75" i="1" s="1"/>
  <c r="F88" i="1" s="1"/>
  <c r="D120" i="1" s="1"/>
  <c r="L14" i="2"/>
  <c r="BL63" i="1"/>
  <c r="EQ75" i="1"/>
  <c r="EV75" i="1" s="1"/>
  <c r="EU88" i="1" s="1"/>
  <c r="ES120" i="1" s="1"/>
  <c r="EU120" i="1" s="1"/>
  <c r="N75" i="1"/>
  <c r="S75" i="1" s="1"/>
  <c r="R88" i="1" s="1"/>
  <c r="P120" i="1" s="1"/>
  <c r="R120" i="1" s="1"/>
  <c r="GZ63" i="1"/>
  <c r="HA64" i="1"/>
  <c r="F120" i="1"/>
  <c r="H120" i="1"/>
  <c r="M32" i="2" l="1"/>
  <c r="L32" i="2"/>
  <c r="BF75" i="1"/>
  <c r="BK75" i="1" s="1"/>
  <c r="BJ88" i="1" s="1"/>
  <c r="BH120" i="1" s="1"/>
  <c r="BJ120" i="1" s="1"/>
  <c r="L20" i="2"/>
  <c r="EW120" i="1"/>
  <c r="L19" i="2"/>
  <c r="T120" i="1"/>
  <c r="GT75" i="1"/>
  <c r="GY75" i="1" s="1"/>
  <c r="GX88" i="1" s="1"/>
  <c r="GV120" i="1" s="1"/>
  <c r="GX120" i="1" s="1"/>
  <c r="CG24" i="1"/>
  <c r="AO24" i="1"/>
  <c r="AO59" i="1" s="1"/>
  <c r="AO60" i="1" s="1"/>
  <c r="DZ24" i="1"/>
  <c r="DZ59" i="1" s="1"/>
  <c r="DZ60" i="1" s="1"/>
  <c r="BL120" i="1" l="1"/>
  <c r="GZ120" i="1"/>
  <c r="CI24" i="1"/>
  <c r="CG59" i="1"/>
  <c r="CG60" i="1" s="1"/>
  <c r="AQ24" i="1"/>
  <c r="CJ24" i="1"/>
  <c r="CA38" i="1" s="1"/>
  <c r="CH12" i="1" s="1"/>
  <c r="AR24" i="1"/>
  <c r="AI38" i="1" s="1"/>
  <c r="AP26" i="1" s="1"/>
  <c r="AO82" i="1" s="1"/>
  <c r="EC24" i="1"/>
  <c r="DT38" i="1" s="1"/>
  <c r="EB24" i="1"/>
  <c r="CG33" i="1" l="1"/>
  <c r="CH33" i="1" s="1"/>
  <c r="AP15" i="1"/>
  <c r="AP12" i="1"/>
  <c r="AP16" i="1"/>
  <c r="AP19" i="1"/>
  <c r="AP11" i="1"/>
  <c r="AP10" i="1"/>
  <c r="AP13" i="1"/>
  <c r="AP24" i="1"/>
  <c r="AO33" i="1"/>
  <c r="AP33" i="1" s="1"/>
  <c r="AP18" i="1"/>
  <c r="CH15" i="1"/>
  <c r="CH16" i="1"/>
  <c r="CH10" i="1"/>
  <c r="CH24" i="1"/>
  <c r="CH17" i="1"/>
  <c r="CH19" i="1"/>
  <c r="CH14" i="1"/>
  <c r="CH18" i="1"/>
  <c r="CH11" i="1"/>
  <c r="CH26" i="1"/>
  <c r="CG82" i="1" s="1"/>
  <c r="CH13" i="1"/>
  <c r="AP14" i="1"/>
  <c r="AP17" i="1"/>
  <c r="EA12" i="1"/>
  <c r="EA17" i="1"/>
  <c r="EA26" i="1"/>
  <c r="DZ82" i="1" s="1"/>
  <c r="DZ80" i="1" s="1"/>
  <c r="DW75" i="1" s="1"/>
  <c r="EA19" i="1"/>
  <c r="EA16" i="1"/>
  <c r="EA18" i="1"/>
  <c r="EA13" i="1"/>
  <c r="EA11" i="1"/>
  <c r="EA14" i="1"/>
  <c r="EA15" i="1"/>
  <c r="EA10" i="1"/>
  <c r="EA24" i="1"/>
  <c r="DZ33" i="1"/>
  <c r="AO61" i="1" l="1"/>
  <c r="AO57" i="1" s="1"/>
  <c r="AO63" i="1" s="1"/>
  <c r="AQ64" i="1" s="1"/>
  <c r="AQ34" i="1"/>
  <c r="CI34" i="1"/>
  <c r="CG61" i="1"/>
  <c r="CG57" i="1" s="1"/>
  <c r="CG63" i="1" s="1"/>
  <c r="CI64" i="1" s="1"/>
  <c r="EA33" i="1"/>
  <c r="DZ61" i="1"/>
  <c r="DZ57" i="1" s="1"/>
  <c r="DZ63" i="1" s="1"/>
  <c r="EB34" i="1"/>
  <c r="M21" i="2" l="1"/>
  <c r="M17" i="2"/>
  <c r="AP63" i="1"/>
  <c r="CH63" i="1"/>
  <c r="EA63" i="1"/>
  <c r="EB64" i="1"/>
  <c r="M25" i="2" l="1"/>
  <c r="L25" i="2"/>
  <c r="L17" i="2"/>
  <c r="CB75" i="1"/>
  <c r="CG75" i="1" s="1"/>
  <c r="CF88" i="1" s="1"/>
  <c r="CD120" i="1" s="1"/>
  <c r="CF120" i="1" s="1"/>
  <c r="L21" i="2"/>
  <c r="DU75" i="1"/>
  <c r="DZ75" i="1" s="1"/>
  <c r="DY88" i="1" s="1"/>
  <c r="DW120" i="1" s="1"/>
  <c r="EA120" i="1" s="1"/>
  <c r="AJ75" i="1"/>
  <c r="AO75" i="1" s="1"/>
  <c r="AN88" i="1" s="1"/>
  <c r="AL120" i="1" s="1"/>
  <c r="AP120" i="1" s="1"/>
  <c r="CH120" i="1" l="1"/>
  <c r="DY120" i="1"/>
  <c r="AN120" i="1"/>
</calcChain>
</file>

<file path=xl/sharedStrings.xml><?xml version="1.0" encoding="utf-8"?>
<sst xmlns="http://schemas.openxmlformats.org/spreadsheetml/2006/main" count="31040" uniqueCount="273">
  <si>
    <t>DH65-74</t>
  </si>
  <si>
    <t>Reference area (conditioned flloor area)</t>
  </si>
  <si>
    <r>
      <t>A</t>
    </r>
    <r>
      <rPr>
        <vertAlign val="subscript"/>
        <sz val="9"/>
        <color theme="1"/>
        <rFont val="Tahoma"/>
        <family val="2"/>
      </rPr>
      <t>C,ref</t>
    </r>
  </si>
  <si>
    <r>
      <t>m</t>
    </r>
    <r>
      <rPr>
        <vertAlign val="superscript"/>
        <sz val="9"/>
        <color theme="1"/>
        <rFont val="Tahoma"/>
        <family val="2"/>
      </rPr>
      <t>2</t>
    </r>
  </si>
  <si>
    <t xml:space="preserve">Energy balance calculation - Building Performance </t>
  </si>
  <si>
    <t>Existing state</t>
  </si>
  <si>
    <t>Initial U-value (effective)</t>
  </si>
  <si>
    <t>Element area</t>
  </si>
  <si>
    <t>Adjustment factor for soil</t>
  </si>
  <si>
    <t>Heat transfer coefficient by transmission</t>
  </si>
  <si>
    <r>
      <t>Annual 
heat flow
related to A</t>
    </r>
    <r>
      <rPr>
        <i/>
        <vertAlign val="subscript"/>
        <sz val="8"/>
        <color theme="1"/>
        <rFont val="Tahoma"/>
        <family val="2"/>
      </rPr>
      <t>C,Ref</t>
    </r>
  </si>
  <si>
    <t>Heat load</t>
  </si>
  <si>
    <t xml:space="preserve">heat transfer coefficients 
related to </t>
  </si>
  <si>
    <t>Nominal
insulation
thickness</t>
  </si>
  <si>
    <t>effective
thermal
conductivity</t>
  </si>
  <si>
    <t>Actual U-value (effective)</t>
  </si>
  <si>
    <t>Uoriginal,i</t>
  </si>
  <si>
    <t>Aenv,i</t>
  </si>
  <si>
    <t>btr,i</t>
  </si>
  <si>
    <t>Htr,i</t>
  </si>
  <si>
    <t>AC,Ref</t>
  </si>
  <si>
    <r>
      <t>d</t>
    </r>
    <r>
      <rPr>
        <vertAlign val="subscript"/>
        <sz val="9"/>
        <color theme="1"/>
        <rFont val="Tahoma"/>
        <family val="2"/>
      </rPr>
      <t>insulation,i</t>
    </r>
  </si>
  <si>
    <r>
      <rPr>
        <sz val="9"/>
        <color theme="1"/>
        <rFont val="Calibri"/>
        <family val="2"/>
      </rPr>
      <t>λ</t>
    </r>
    <r>
      <rPr>
        <vertAlign val="subscript"/>
        <sz val="9"/>
        <color theme="1"/>
        <rFont val="Calibri"/>
        <family val="2"/>
      </rPr>
      <t>insulation,i</t>
    </r>
  </si>
  <si>
    <t>Uactual,i</t>
  </si>
  <si>
    <t>W/(m²K)</t>
  </si>
  <si>
    <t>m2</t>
  </si>
  <si>
    <t>W/K</t>
  </si>
  <si>
    <t>kWh/(m²a)</t>
  </si>
  <si>
    <t>kW</t>
  </si>
  <si>
    <t>cm</t>
  </si>
  <si>
    <t>W/(m*K)</t>
  </si>
  <si>
    <t>Roof 1</t>
  </si>
  <si>
    <t>Roof 2</t>
  </si>
  <si>
    <t/>
  </si>
  <si>
    <t>Wall 1</t>
  </si>
  <si>
    <t>Wall 2</t>
  </si>
  <si>
    <t>Wall 3</t>
  </si>
  <si>
    <t>Floor 1</t>
  </si>
  <si>
    <t>Floor 2</t>
  </si>
  <si>
    <t>Window 1</t>
  </si>
  <si>
    <t>Replace</t>
  </si>
  <si>
    <t>Window 2</t>
  </si>
  <si>
    <t>Door 1</t>
  </si>
  <si>
    <r>
      <t>D</t>
    </r>
    <r>
      <rPr>
        <sz val="11"/>
        <color theme="1"/>
        <rFont val="Calibri"/>
        <family val="2"/>
        <scheme val="minor"/>
      </rPr>
      <t>U</t>
    </r>
    <r>
      <rPr>
        <vertAlign val="subscript"/>
        <sz val="8"/>
        <rFont val="Tahoma"/>
        <family val="2"/>
      </rPr>
      <t>tb</t>
    </r>
  </si>
  <si>
    <r>
      <t xml:space="preserve">S 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8"/>
        <rFont val="Tahoma"/>
        <family val="2"/>
      </rPr>
      <t>env,i</t>
    </r>
  </si>
  <si>
    <r>
      <t>H</t>
    </r>
    <r>
      <rPr>
        <vertAlign val="subscript"/>
        <sz val="8"/>
        <rFont val="Tahoma"/>
        <family val="2"/>
      </rPr>
      <t>tr,tb</t>
    </r>
  </si>
  <si>
    <r>
      <t>Heat transfer coefficient by transmission H</t>
    </r>
    <r>
      <rPr>
        <b/>
        <vertAlign val="subscript"/>
        <sz val="10"/>
        <rFont val="Tahoma"/>
        <family val="2"/>
      </rPr>
      <t>tr</t>
    </r>
  </si>
  <si>
    <r>
      <t>Heat transfer coefficient by ventilation H</t>
    </r>
    <r>
      <rPr>
        <b/>
        <vertAlign val="subscript"/>
        <sz val="10"/>
        <rFont val="Tahoma"/>
        <family val="2"/>
      </rPr>
      <t>ve</t>
    </r>
  </si>
  <si>
    <t>Volume-specific heat air capacity</t>
  </si>
  <si>
    <t>air change rate by use</t>
  </si>
  <si>
    <t>air change rate by infiltration</t>
  </si>
  <si>
    <t>room height
(standard value)</t>
  </si>
  <si>
    <r>
      <t>c</t>
    </r>
    <r>
      <rPr>
        <vertAlign val="subscript"/>
        <sz val="8"/>
        <rFont val="Tahoma"/>
        <family val="2"/>
      </rPr>
      <t>p,air</t>
    </r>
  </si>
  <si>
    <r>
      <t>n</t>
    </r>
    <r>
      <rPr>
        <vertAlign val="subscript"/>
        <sz val="8"/>
        <rFont val="Tahoma"/>
        <family val="2"/>
      </rPr>
      <t>air,use</t>
    </r>
  </si>
  <si>
    <r>
      <t>n</t>
    </r>
    <r>
      <rPr>
        <vertAlign val="subscript"/>
        <sz val="8"/>
        <rFont val="Tahoma"/>
        <family val="2"/>
      </rPr>
      <t>air,infiltration</t>
    </r>
  </si>
  <si>
    <r>
      <t>h</t>
    </r>
    <r>
      <rPr>
        <vertAlign val="subscript"/>
        <sz val="8"/>
        <rFont val="Tahoma"/>
        <family val="2"/>
      </rPr>
      <t>room</t>
    </r>
  </si>
  <si>
    <t>Wh/(m³K)</t>
  </si>
  <si>
    <t>1/h</t>
  </si>
  <si>
    <t>m</t>
  </si>
  <si>
    <r>
      <t>Total heat transfer Q</t>
    </r>
    <r>
      <rPr>
        <b/>
        <vertAlign val="subscript"/>
        <sz val="9"/>
        <rFont val="Tahoma"/>
        <family val="2"/>
      </rPr>
      <t>ht</t>
    </r>
  </si>
  <si>
    <t>temperature reduction factor</t>
  </si>
  <si>
    <t>internal temperature</t>
  </si>
  <si>
    <t>external temperature</t>
  </si>
  <si>
    <t>heating degree days</t>
  </si>
  <si>
    <t>accumulated differences between internal and external temperature</t>
  </si>
  <si>
    <r>
      <t>F</t>
    </r>
    <r>
      <rPr>
        <vertAlign val="subscript"/>
        <sz val="8"/>
        <rFont val="Tahoma"/>
        <family val="2"/>
      </rPr>
      <t>red</t>
    </r>
  </si>
  <si>
    <r>
      <t>J</t>
    </r>
    <r>
      <rPr>
        <vertAlign val="subscript"/>
        <sz val="8"/>
        <rFont val="Tahoma"/>
        <family val="2"/>
      </rPr>
      <t>i</t>
    </r>
  </si>
  <si>
    <r>
      <t>J</t>
    </r>
    <r>
      <rPr>
        <vertAlign val="subscript"/>
        <sz val="8"/>
        <rFont val="Tahoma"/>
        <family val="2"/>
      </rPr>
      <t>e</t>
    </r>
  </si>
  <si>
    <r>
      <t>d</t>
    </r>
    <r>
      <rPr>
        <vertAlign val="subscript"/>
        <sz val="8"/>
        <rFont val="Tahoma"/>
        <family val="2"/>
      </rPr>
      <t>hs</t>
    </r>
  </si>
  <si>
    <t>x 0,024</t>
  </si>
  <si>
    <t>°C</t>
  </si>
  <si>
    <t>d/a</t>
  </si>
  <si>
    <t>Kd/a</t>
  </si>
  <si>
    <t>kKh/a</t>
  </si>
  <si>
    <t>Design temperature for heat pump</t>
  </si>
  <si>
    <r>
      <t>Solar heat load during heating season Q</t>
    </r>
    <r>
      <rPr>
        <b/>
        <vertAlign val="subscript"/>
        <sz val="9"/>
        <color theme="1"/>
        <rFont val="Tahoma"/>
        <family val="2"/>
      </rPr>
      <t>sol</t>
    </r>
  </si>
  <si>
    <t>Window orientation</t>
  </si>
  <si>
    <t>external
shading Fsh</t>
  </si>
  <si>
    <t>frame area fraction FF</t>
  </si>
  <si>
    <t>non-perpen-
dicular FW</t>
  </si>
  <si>
    <t>solar energy transmittance ggl,n</t>
  </si>
  <si>
    <t>window 
area 
Awindow,i</t>
  </si>
  <si>
    <t>solar global 
radiation
Isol,i</t>
  </si>
  <si>
    <t>kWh/a</t>
  </si>
  <si>
    <t>Horizontal</t>
  </si>
  <si>
    <t>East</t>
  </si>
  <si>
    <t>South</t>
  </si>
  <si>
    <t>West</t>
  </si>
  <si>
    <t>North</t>
  </si>
  <si>
    <r>
      <t>Internal heat sources Q</t>
    </r>
    <r>
      <rPr>
        <b/>
        <vertAlign val="subscript"/>
        <sz val="9"/>
        <color theme="1"/>
        <rFont val="Tahoma"/>
        <family val="2"/>
      </rPr>
      <t>int</t>
    </r>
  </si>
  <si>
    <t>internal heat sources</t>
  </si>
  <si>
    <t>heating days</t>
  </si>
  <si>
    <r>
      <t>j</t>
    </r>
    <r>
      <rPr>
        <vertAlign val="subscript"/>
        <sz val="8"/>
        <rFont val="Arial"/>
        <family val="2"/>
      </rPr>
      <t>i</t>
    </r>
  </si>
  <si>
    <t>kh/d</t>
  </si>
  <si>
    <t>W/m²</t>
  </si>
  <si>
    <t>Gain utilization factor for heating</t>
  </si>
  <si>
    <t>internal heat capacity per m² AC,ref</t>
  </si>
  <si>
    <t>time constant of the building T</t>
  </si>
  <si>
    <t>parameter aH</t>
  </si>
  <si>
    <t>heat balance ratio for the heating mode</t>
  </si>
  <si>
    <r>
      <t>Energy need for heating Q</t>
    </r>
    <r>
      <rPr>
        <b/>
        <vertAlign val="subscript"/>
        <sz val="10"/>
        <rFont val="Tahoma"/>
        <family val="2"/>
      </rPr>
      <t>H,nd</t>
    </r>
  </si>
  <si>
    <t>Qht  –  hh,gn × (Qsol  + Qint)</t>
  </si>
  <si>
    <t xml:space="preserve">Energy balance calculation - System Performance </t>
  </si>
  <si>
    <t>Space heating system</t>
  </si>
  <si>
    <t>energy need space heating</t>
  </si>
  <si>
    <t>–  usable contribution of hot water system</t>
  </si>
  <si>
    <t>–  usable contrib. of vent. heat recovery</t>
  </si>
  <si>
    <t>+ losses distribution 
and heat emission</t>
  </si>
  <si>
    <t>+  losses storage</t>
  </si>
  <si>
    <t>heat 
generator 
output</t>
  </si>
  <si>
    <r>
      <t>q</t>
    </r>
    <r>
      <rPr>
        <vertAlign val="subscript"/>
        <sz val="8"/>
        <rFont val="Tahoma"/>
        <family val="2"/>
      </rPr>
      <t>nd,h</t>
    </r>
  </si>
  <si>
    <r>
      <rPr>
        <sz val="8"/>
        <rFont val="Symbol"/>
        <family val="1"/>
        <charset val="2"/>
      </rPr>
      <t>h</t>
    </r>
    <r>
      <rPr>
        <vertAlign val="subscript"/>
        <sz val="8"/>
        <rFont val="Tahoma"/>
        <family val="2"/>
      </rPr>
      <t>h,gn</t>
    </r>
    <r>
      <rPr>
        <sz val="8"/>
        <color theme="1"/>
        <rFont val="Calibri"/>
        <family val="2"/>
        <scheme val="minor"/>
      </rPr>
      <t xml:space="preserve"> · q</t>
    </r>
    <r>
      <rPr>
        <vertAlign val="subscript"/>
        <sz val="8"/>
        <rFont val="Tahoma"/>
        <family val="2"/>
      </rPr>
      <t>w,h</t>
    </r>
  </si>
  <si>
    <r>
      <rPr>
        <sz val="8"/>
        <rFont val="Symbol"/>
        <family val="1"/>
        <charset val="2"/>
      </rPr>
      <t>h</t>
    </r>
    <r>
      <rPr>
        <vertAlign val="subscript"/>
        <sz val="8"/>
        <rFont val="Tahoma"/>
        <family val="2"/>
      </rPr>
      <t>h,gn</t>
    </r>
    <r>
      <rPr>
        <sz val="8"/>
        <color theme="1"/>
        <rFont val="Calibri"/>
        <family val="2"/>
        <scheme val="minor"/>
      </rPr>
      <t xml:space="preserve"> · q</t>
    </r>
    <r>
      <rPr>
        <vertAlign val="subscript"/>
        <sz val="8"/>
        <rFont val="Tahoma"/>
        <family val="2"/>
      </rPr>
      <t>ve,h,rec</t>
    </r>
  </si>
  <si>
    <r>
      <t>q</t>
    </r>
    <r>
      <rPr>
        <vertAlign val="subscript"/>
        <sz val="8"/>
        <rFont val="Tahoma"/>
        <family val="2"/>
      </rPr>
      <t>d,h</t>
    </r>
  </si>
  <si>
    <r>
      <t>q</t>
    </r>
    <r>
      <rPr>
        <vertAlign val="subscript"/>
        <sz val="8"/>
        <rFont val="Tahoma"/>
        <family val="2"/>
      </rPr>
      <t>s,h</t>
    </r>
  </si>
  <si>
    <r>
      <t>q</t>
    </r>
    <r>
      <rPr>
        <vertAlign val="subscript"/>
        <sz val="10"/>
        <rFont val="Tahoma"/>
        <family val="2"/>
      </rPr>
      <t>g,h,out</t>
    </r>
    <r>
      <rPr>
        <sz val="10"/>
        <color theme="1"/>
        <rFont val="Calibri"/>
        <family val="2"/>
        <scheme val="minor"/>
      </rPr>
      <t xml:space="preserve"> = q</t>
    </r>
    <r>
      <rPr>
        <vertAlign val="subscript"/>
        <sz val="10"/>
        <rFont val="Tahoma"/>
        <family val="2"/>
      </rPr>
      <t>nd,h</t>
    </r>
    <r>
      <rPr>
        <sz val="10"/>
        <color theme="1"/>
        <rFont val="Calibri"/>
        <family val="2"/>
        <scheme val="minor"/>
      </rPr>
      <t xml:space="preserve"> - q</t>
    </r>
    <r>
      <rPr>
        <vertAlign val="subscript"/>
        <sz val="10"/>
        <rFont val="Tahoma"/>
        <family val="2"/>
      </rPr>
      <t>w,h</t>
    </r>
    <r>
      <rPr>
        <sz val="10"/>
        <color theme="1"/>
        <rFont val="Calibri"/>
        <family val="2"/>
        <scheme val="minor"/>
      </rPr>
      <t xml:space="preserve"> - q</t>
    </r>
    <r>
      <rPr>
        <vertAlign val="subscript"/>
        <sz val="10"/>
        <rFont val="Tahoma"/>
        <family val="2"/>
      </rPr>
      <t>ve,h,rec</t>
    </r>
    <r>
      <rPr>
        <sz val="10"/>
        <color theme="1"/>
        <rFont val="Calibri"/>
        <family val="2"/>
        <scheme val="minor"/>
      </rPr>
      <t xml:space="preserve"> + q</t>
    </r>
    <r>
      <rPr>
        <vertAlign val="subscript"/>
        <sz val="10"/>
        <rFont val="Tahoma"/>
        <family val="2"/>
      </rPr>
      <t>d,h</t>
    </r>
    <r>
      <rPr>
        <sz val="10"/>
        <color theme="1"/>
        <rFont val="Calibri"/>
        <family val="2"/>
        <scheme val="minor"/>
      </rPr>
      <t xml:space="preserve"> + q</t>
    </r>
    <r>
      <rPr>
        <vertAlign val="subscript"/>
        <sz val="10"/>
        <rFont val="Tahoma"/>
        <family val="2"/>
      </rPr>
      <t>s,h</t>
    </r>
  </si>
  <si>
    <t>Gain utilisation factor (heating contributions from DHW and vent. system)</t>
  </si>
  <si>
    <t>DHW recoverable for SH</t>
  </si>
  <si>
    <t>Ventilation heat recovery</t>
  </si>
  <si>
    <r>
      <t>q</t>
    </r>
    <r>
      <rPr>
        <vertAlign val="subscript"/>
        <sz val="8"/>
        <rFont val="Tahoma"/>
        <family val="2"/>
      </rPr>
      <t>ve,h,rec</t>
    </r>
  </si>
  <si>
    <r>
      <t>h</t>
    </r>
    <r>
      <rPr>
        <vertAlign val="subscript"/>
        <sz val="8"/>
        <rFont val="Tahoma"/>
        <family val="2"/>
      </rPr>
      <t>ve,rec</t>
    </r>
  </si>
  <si>
    <t>%</t>
  </si>
  <si>
    <r>
      <t>q</t>
    </r>
    <r>
      <rPr>
        <vertAlign val="subscript"/>
        <sz val="8"/>
        <rFont val="Tahoma"/>
        <family val="2"/>
      </rPr>
      <t>ht,ve</t>
    </r>
  </si>
  <si>
    <t>Energyware for 
space heating</t>
  </si>
  <si>
    <t>share</t>
  </si>
  <si>
    <t>expenditure factor</t>
  </si>
  <si>
    <t>delivered energy</t>
  </si>
  <si>
    <t>CHP: expenditure factor electricity</t>
  </si>
  <si>
    <t>electricity production</t>
  </si>
  <si>
    <r>
      <t>a</t>
    </r>
    <r>
      <rPr>
        <vertAlign val="subscript"/>
        <sz val="8"/>
        <rFont val="Tahoma"/>
        <family val="2"/>
      </rPr>
      <t>nd,h,i</t>
    </r>
  </si>
  <si>
    <r>
      <t>e</t>
    </r>
    <r>
      <rPr>
        <vertAlign val="subscript"/>
        <sz val="8"/>
        <rFont val="Tahoma"/>
        <family val="2"/>
      </rPr>
      <t>g,h,i</t>
    </r>
  </si>
  <si>
    <r>
      <t>q</t>
    </r>
    <r>
      <rPr>
        <vertAlign val="subscript"/>
        <sz val="8"/>
        <rFont val="Tahoma"/>
        <family val="2"/>
      </rPr>
      <t>del,h,i</t>
    </r>
  </si>
  <si>
    <r>
      <t>e</t>
    </r>
    <r>
      <rPr>
        <vertAlign val="subscript"/>
        <sz val="8"/>
        <rFont val="Tahoma"/>
        <family val="2"/>
      </rPr>
      <t>g,el,h,i</t>
    </r>
  </si>
  <si>
    <r>
      <t>q</t>
    </r>
    <r>
      <rPr>
        <vertAlign val="subscript"/>
        <sz val="8"/>
        <rFont val="Tahoma"/>
        <family val="2"/>
      </rPr>
      <t>prod,el,h,i</t>
    </r>
  </si>
  <si>
    <t>Gas heat generator</t>
  </si>
  <si>
    <t>Heat pump air source</t>
  </si>
  <si>
    <t>Auxiliary energy (El)</t>
  </si>
  <si>
    <t>Heating</t>
  </si>
  <si>
    <t>Ventilation</t>
  </si>
  <si>
    <t>Domestic Hot Water System</t>
  </si>
  <si>
    <r>
      <t>q</t>
    </r>
    <r>
      <rPr>
        <vertAlign val="subscript"/>
        <sz val="10"/>
        <color theme="0" tint="-0.499984740745262"/>
        <rFont val="Tahoma"/>
        <family val="2"/>
      </rPr>
      <t>g,h,out</t>
    </r>
    <r>
      <rPr>
        <sz val="10"/>
        <color theme="0" tint="-0.499984740745262"/>
        <rFont val="Calibri"/>
        <family val="2"/>
        <scheme val="minor"/>
      </rPr>
      <t xml:space="preserve"> = q</t>
    </r>
    <r>
      <rPr>
        <vertAlign val="subscript"/>
        <sz val="10"/>
        <color theme="0" tint="-0.499984740745262"/>
        <rFont val="Tahoma"/>
        <family val="2"/>
      </rPr>
      <t>nd,h</t>
    </r>
    <r>
      <rPr>
        <sz val="10"/>
        <color theme="0" tint="-0.499984740745262"/>
        <rFont val="Calibri"/>
        <family val="2"/>
        <scheme val="minor"/>
      </rPr>
      <t xml:space="preserve"> - q</t>
    </r>
    <r>
      <rPr>
        <vertAlign val="subscript"/>
        <sz val="10"/>
        <color theme="0" tint="-0.499984740745262"/>
        <rFont val="Tahoma"/>
        <family val="2"/>
      </rPr>
      <t>w,h</t>
    </r>
    <r>
      <rPr>
        <sz val="10"/>
        <color theme="0" tint="-0.499984740745262"/>
        <rFont val="Calibri"/>
        <family val="2"/>
        <scheme val="minor"/>
      </rPr>
      <t xml:space="preserve"> - q</t>
    </r>
    <r>
      <rPr>
        <vertAlign val="subscript"/>
        <sz val="10"/>
        <color theme="0" tint="-0.499984740745262"/>
        <rFont val="Tahoma"/>
        <family val="2"/>
      </rPr>
      <t>ve,h,rec</t>
    </r>
    <r>
      <rPr>
        <sz val="10"/>
        <color theme="0" tint="-0.499984740745262"/>
        <rFont val="Calibri"/>
        <family val="2"/>
        <scheme val="minor"/>
      </rPr>
      <t xml:space="preserve"> + q</t>
    </r>
    <r>
      <rPr>
        <vertAlign val="subscript"/>
        <sz val="10"/>
        <color theme="0" tint="-0.499984740745262"/>
        <rFont val="Tahoma"/>
        <family val="2"/>
      </rPr>
      <t>d,h</t>
    </r>
    <r>
      <rPr>
        <sz val="10"/>
        <color theme="0" tint="-0.499984740745262"/>
        <rFont val="Calibri"/>
        <family val="2"/>
        <scheme val="minor"/>
      </rPr>
      <t xml:space="preserve"> + q</t>
    </r>
    <r>
      <rPr>
        <vertAlign val="subscript"/>
        <sz val="10"/>
        <color theme="0" tint="-0.499984740745262"/>
        <rFont val="Tahoma"/>
        <family val="2"/>
      </rPr>
      <t>s,h</t>
    </r>
  </si>
  <si>
    <r>
      <t>q</t>
    </r>
    <r>
      <rPr>
        <vertAlign val="subscript"/>
        <sz val="10"/>
        <color rgb="FFFF0000"/>
        <rFont val="Tahoma"/>
        <family val="2"/>
      </rPr>
      <t>g,h,out</t>
    </r>
    <r>
      <rPr>
        <sz val="10"/>
        <color rgb="FFFF0000"/>
        <rFont val="Calibri"/>
        <family val="2"/>
        <scheme val="minor"/>
      </rPr>
      <t xml:space="preserve"> = q</t>
    </r>
    <r>
      <rPr>
        <vertAlign val="subscript"/>
        <sz val="10"/>
        <color rgb="FFFF0000"/>
        <rFont val="Tahoma"/>
        <family val="2"/>
      </rPr>
      <t>nd,h</t>
    </r>
    <r>
      <rPr>
        <sz val="10"/>
        <color rgb="FFFF0000"/>
        <rFont val="Calibri"/>
        <family val="2"/>
        <scheme val="minor"/>
      </rPr>
      <t xml:space="preserve"> - q</t>
    </r>
    <r>
      <rPr>
        <vertAlign val="subscript"/>
        <sz val="10"/>
        <color rgb="FFFF0000"/>
        <rFont val="Tahoma"/>
        <family val="2"/>
      </rPr>
      <t>w,h</t>
    </r>
    <r>
      <rPr>
        <sz val="10"/>
        <color rgb="FFFF0000"/>
        <rFont val="Calibri"/>
        <family val="2"/>
        <scheme val="minor"/>
      </rPr>
      <t xml:space="preserve"> - q</t>
    </r>
    <r>
      <rPr>
        <vertAlign val="subscript"/>
        <sz val="10"/>
        <color rgb="FFFF0000"/>
        <rFont val="Tahoma"/>
        <family val="2"/>
      </rPr>
      <t>ve,h,rec</t>
    </r>
    <r>
      <rPr>
        <sz val="10"/>
        <color rgb="FFFF0000"/>
        <rFont val="Calibri"/>
        <family val="2"/>
        <scheme val="minor"/>
      </rPr>
      <t xml:space="preserve"> + q</t>
    </r>
    <r>
      <rPr>
        <vertAlign val="subscript"/>
        <sz val="10"/>
        <color rgb="FFFF0000"/>
        <rFont val="Tahoma"/>
        <family val="2"/>
      </rPr>
      <t>d,h</t>
    </r>
    <r>
      <rPr>
        <sz val="10"/>
        <color rgb="FFFF0000"/>
        <rFont val="Calibri"/>
        <family val="2"/>
        <scheme val="minor"/>
      </rPr>
      <t xml:space="preserve"> + q</t>
    </r>
    <r>
      <rPr>
        <vertAlign val="subscript"/>
        <sz val="10"/>
        <color rgb="FFFF0000"/>
        <rFont val="Tahoma"/>
        <family val="2"/>
      </rPr>
      <t>s,h</t>
    </r>
  </si>
  <si>
    <t>Energyware for 
DHW</t>
  </si>
  <si>
    <r>
      <t>a</t>
    </r>
    <r>
      <rPr>
        <vertAlign val="subscript"/>
        <sz val="8"/>
        <color theme="0" tint="-0.499984740745262"/>
        <rFont val="Tahoma"/>
        <family val="2"/>
      </rPr>
      <t>nd,h,i</t>
    </r>
  </si>
  <si>
    <r>
      <t>e</t>
    </r>
    <r>
      <rPr>
        <vertAlign val="subscript"/>
        <sz val="8"/>
        <color theme="0" tint="-0.499984740745262"/>
        <rFont val="Tahoma"/>
        <family val="2"/>
      </rPr>
      <t>g,h,i</t>
    </r>
  </si>
  <si>
    <r>
      <t>q</t>
    </r>
    <r>
      <rPr>
        <vertAlign val="subscript"/>
        <sz val="8"/>
        <color theme="0" tint="-0.499984740745262"/>
        <rFont val="Tahoma"/>
        <family val="2"/>
      </rPr>
      <t>del,h,i</t>
    </r>
  </si>
  <si>
    <r>
      <t>e</t>
    </r>
    <r>
      <rPr>
        <vertAlign val="subscript"/>
        <sz val="8"/>
        <color theme="0" tint="-0.499984740745262"/>
        <rFont val="Tahoma"/>
        <family val="2"/>
      </rPr>
      <t>g,el,h,i</t>
    </r>
  </si>
  <si>
    <r>
      <t>q</t>
    </r>
    <r>
      <rPr>
        <vertAlign val="subscript"/>
        <sz val="8"/>
        <color theme="0" tint="-0.499984740745262"/>
        <rFont val="Tahoma"/>
        <family val="2"/>
      </rPr>
      <t>prod,el,h,i</t>
    </r>
  </si>
  <si>
    <t>El PV</t>
  </si>
  <si>
    <t> </t>
  </si>
  <si>
    <t>Auxiliary energy
(energy consumed by fans, pumps and controls)</t>
  </si>
  <si>
    <t>Auxiliary energy</t>
  </si>
  <si>
    <t>Energy Carrier Assessment</t>
  </si>
  <si>
    <t>Heating (+Ventilation system)</t>
  </si>
  <si>
    <t>total primary energy</t>
  </si>
  <si>
    <t>carbon dioxide emissions</t>
  </si>
  <si>
    <r>
      <t>q</t>
    </r>
    <r>
      <rPr>
        <vertAlign val="subscript"/>
        <sz val="9"/>
        <color theme="1"/>
        <rFont val="Tahoma"/>
        <family val="2"/>
      </rPr>
      <t>del,i</t>
    </r>
  </si>
  <si>
    <r>
      <t>f</t>
    </r>
    <r>
      <rPr>
        <vertAlign val="subscript"/>
        <sz val="9"/>
        <color theme="1"/>
        <rFont val="Tahoma"/>
        <family val="2"/>
      </rPr>
      <t>p,total,i</t>
    </r>
  </si>
  <si>
    <r>
      <t>q</t>
    </r>
    <r>
      <rPr>
        <vertAlign val="subscript"/>
        <sz val="9"/>
        <color theme="1"/>
        <rFont val="Tahoma"/>
        <family val="2"/>
      </rPr>
      <t>p,total,i</t>
    </r>
    <r>
      <rPr>
        <sz val="9"/>
        <color theme="1"/>
        <rFont val="Tahoma"/>
        <family val="2"/>
      </rPr>
      <t xml:space="preserve"> = q</t>
    </r>
    <r>
      <rPr>
        <vertAlign val="subscript"/>
        <sz val="9"/>
        <color theme="1"/>
        <rFont val="Tahoma"/>
        <family val="2"/>
      </rPr>
      <t xml:space="preserve">del,i </t>
    </r>
    <r>
      <rPr>
        <sz val="9"/>
        <color theme="1"/>
        <rFont val="Tahoma"/>
        <family val="2"/>
      </rPr>
      <t>f</t>
    </r>
    <r>
      <rPr>
        <vertAlign val="subscript"/>
        <sz val="9"/>
        <color theme="1"/>
        <rFont val="Tahoma"/>
        <family val="2"/>
      </rPr>
      <t>p,total,i</t>
    </r>
  </si>
  <si>
    <r>
      <t>f</t>
    </r>
    <r>
      <rPr>
        <vertAlign val="subscript"/>
        <sz val="9"/>
        <color theme="1"/>
        <rFont val="Tahoma"/>
        <family val="2"/>
      </rPr>
      <t>CO2</t>
    </r>
    <r>
      <rPr>
        <sz val="9"/>
        <color theme="1"/>
        <rFont val="Tahoma"/>
        <family val="2"/>
      </rPr>
      <t>,i</t>
    </r>
  </si>
  <si>
    <r>
      <t>m</t>
    </r>
    <r>
      <rPr>
        <vertAlign val="subscript"/>
        <sz val="9"/>
        <color theme="1"/>
        <rFont val="Tahoma"/>
        <family val="2"/>
      </rPr>
      <t>CO2,i</t>
    </r>
    <r>
      <rPr>
        <sz val="9"/>
        <color theme="1"/>
        <rFont val="Tahoma"/>
        <family val="2"/>
      </rPr>
      <t xml:space="preserve"> = q</t>
    </r>
    <r>
      <rPr>
        <vertAlign val="subscript"/>
        <sz val="9"/>
        <color theme="1"/>
        <rFont val="Tahoma"/>
        <family val="2"/>
      </rPr>
      <t>del,i</t>
    </r>
    <r>
      <rPr>
        <sz val="9"/>
        <color theme="1"/>
        <rFont val="Tahoma"/>
        <family val="2"/>
      </rPr>
      <t xml:space="preserve"> f</t>
    </r>
    <r>
      <rPr>
        <vertAlign val="subscript"/>
        <sz val="9"/>
        <color theme="1"/>
        <rFont val="Tahoma"/>
        <family val="2"/>
      </rPr>
      <t>CO2,i</t>
    </r>
  </si>
  <si>
    <r>
      <t>kWh/m</t>
    </r>
    <r>
      <rPr>
        <vertAlign val="superscript"/>
        <sz val="8"/>
        <color theme="1"/>
        <rFont val="Tahoma"/>
        <family val="2"/>
      </rPr>
      <t>2</t>
    </r>
    <r>
      <rPr>
        <sz val="8"/>
        <color theme="1"/>
        <rFont val="Tahoma"/>
        <family val="2"/>
      </rPr>
      <t>a</t>
    </r>
  </si>
  <si>
    <t>g/kWh</t>
  </si>
  <si>
    <t>kg/m2a</t>
  </si>
  <si>
    <t>Gas</t>
  </si>
  <si>
    <t>EL PV</t>
  </si>
  <si>
    <t>Auxiliary electricity</t>
  </si>
  <si>
    <t>Domestic Hot Water</t>
  </si>
  <si>
    <r>
      <t>q</t>
    </r>
    <r>
      <rPr>
        <vertAlign val="subscript"/>
        <sz val="9"/>
        <color theme="0" tint="-0.499984740745262"/>
        <rFont val="Tahoma"/>
        <family val="2"/>
      </rPr>
      <t>del,i</t>
    </r>
  </si>
  <si>
    <r>
      <t>f</t>
    </r>
    <r>
      <rPr>
        <vertAlign val="subscript"/>
        <sz val="9"/>
        <color theme="0" tint="-0.499984740745262"/>
        <rFont val="Tahoma"/>
        <family val="2"/>
      </rPr>
      <t>p,total,i</t>
    </r>
  </si>
  <si>
    <r>
      <t>q</t>
    </r>
    <r>
      <rPr>
        <vertAlign val="subscript"/>
        <sz val="9"/>
        <color theme="0" tint="-0.499984740745262"/>
        <rFont val="Tahoma"/>
        <family val="2"/>
      </rPr>
      <t>p,total,i</t>
    </r>
    <r>
      <rPr>
        <sz val="9"/>
        <color theme="0" tint="-0.499984740745262"/>
        <rFont val="Tahoma"/>
        <family val="2"/>
      </rPr>
      <t xml:space="preserve"> = q</t>
    </r>
    <r>
      <rPr>
        <vertAlign val="subscript"/>
        <sz val="9"/>
        <color theme="0" tint="-0.499984740745262"/>
        <rFont val="Tahoma"/>
        <family val="2"/>
      </rPr>
      <t xml:space="preserve">del,i </t>
    </r>
    <r>
      <rPr>
        <sz val="9"/>
        <color theme="0" tint="-0.499984740745262"/>
        <rFont val="Tahoma"/>
        <family val="2"/>
      </rPr>
      <t>f</t>
    </r>
    <r>
      <rPr>
        <vertAlign val="subscript"/>
        <sz val="9"/>
        <color theme="0" tint="-0.499984740745262"/>
        <rFont val="Tahoma"/>
        <family val="2"/>
      </rPr>
      <t>p,total,i</t>
    </r>
  </si>
  <si>
    <r>
      <t>f</t>
    </r>
    <r>
      <rPr>
        <vertAlign val="subscript"/>
        <sz val="9"/>
        <color theme="0" tint="-0.499984740745262"/>
        <rFont val="Tahoma"/>
        <family val="2"/>
      </rPr>
      <t>CO2</t>
    </r>
    <r>
      <rPr>
        <sz val="9"/>
        <color theme="0" tint="-0.499984740745262"/>
        <rFont val="Tahoma"/>
        <family val="2"/>
      </rPr>
      <t>,i</t>
    </r>
  </si>
  <si>
    <r>
      <t>m</t>
    </r>
    <r>
      <rPr>
        <vertAlign val="subscript"/>
        <sz val="9"/>
        <color theme="0" tint="-0.499984740745262"/>
        <rFont val="Tahoma"/>
        <family val="2"/>
      </rPr>
      <t>CO2,i</t>
    </r>
    <r>
      <rPr>
        <sz val="9"/>
        <color theme="0" tint="-0.499984740745262"/>
        <rFont val="Tahoma"/>
        <family val="2"/>
      </rPr>
      <t xml:space="preserve"> = q</t>
    </r>
    <r>
      <rPr>
        <vertAlign val="subscript"/>
        <sz val="9"/>
        <color theme="0" tint="-0.499984740745262"/>
        <rFont val="Tahoma"/>
        <family val="2"/>
      </rPr>
      <t>del,i</t>
    </r>
    <r>
      <rPr>
        <sz val="9"/>
        <color theme="0" tint="-0.499984740745262"/>
        <rFont val="Tahoma"/>
        <family val="2"/>
      </rPr>
      <t xml:space="preserve"> f</t>
    </r>
    <r>
      <rPr>
        <vertAlign val="subscript"/>
        <sz val="9"/>
        <color theme="0" tint="-0.499984740745262"/>
        <rFont val="Tahoma"/>
        <family val="2"/>
      </rPr>
      <t>CO2,i</t>
    </r>
  </si>
  <si>
    <r>
      <t>kWh/m</t>
    </r>
    <r>
      <rPr>
        <vertAlign val="superscript"/>
        <sz val="8"/>
        <color theme="0" tint="-0.499984740745262"/>
        <rFont val="Tahoma"/>
        <family val="2"/>
      </rPr>
      <t>2</t>
    </r>
    <r>
      <rPr>
        <sz val="8"/>
        <color theme="0" tint="-0.499984740745262"/>
        <rFont val="Tahoma"/>
        <family val="2"/>
      </rPr>
      <t>a</t>
    </r>
  </si>
  <si>
    <t>Facade/Außenwand WDVS</t>
  </si>
  <si>
    <t>Cellar (unterseitige Dämmung mit Bekleidung)</t>
  </si>
  <si>
    <t>Windows double glazing (Fenster 2 WSL &amp; 3 WSL)</t>
  </si>
  <si>
    <t>Window area total [m2]</t>
  </si>
  <si>
    <t>moderate</t>
  </si>
  <si>
    <t>deep</t>
  </si>
  <si>
    <t>Element area (m2)</t>
  </si>
  <si>
    <t>DH75-91</t>
  </si>
  <si>
    <t>Heat load factor</t>
  </si>
  <si>
    <r>
      <t>U</t>
    </r>
    <r>
      <rPr>
        <b/>
        <i/>
        <vertAlign val="subscript"/>
        <sz val="9"/>
        <rFont val="Tahoma"/>
        <family val="2"/>
      </rPr>
      <t>actual,i</t>
    </r>
  </si>
  <si>
    <r>
      <t>A</t>
    </r>
    <r>
      <rPr>
        <b/>
        <i/>
        <vertAlign val="subscript"/>
        <sz val="9"/>
        <rFont val="Tahoma"/>
        <family val="2"/>
      </rPr>
      <t>env,i</t>
    </r>
  </si>
  <si>
    <r>
      <t>b</t>
    </r>
    <r>
      <rPr>
        <b/>
        <i/>
        <vertAlign val="subscript"/>
        <sz val="9"/>
        <color theme="1"/>
        <rFont val="Tahoma"/>
        <family val="2"/>
      </rPr>
      <t>tr,i</t>
    </r>
  </si>
  <si>
    <r>
      <t>H</t>
    </r>
    <r>
      <rPr>
        <b/>
        <i/>
        <vertAlign val="subscript"/>
        <sz val="9"/>
        <color theme="1"/>
        <rFont val="Tahoma"/>
        <family val="2"/>
      </rPr>
      <t>tr,i</t>
    </r>
  </si>
  <si>
    <t>SD65-74</t>
  </si>
  <si>
    <t>Annual 
heat flow
related to AC,Ref</t>
  </si>
  <si>
    <t>SD75-91</t>
  </si>
  <si>
    <t>TB65-74</t>
  </si>
  <si>
    <t xml:space="preserve"> </t>
  </si>
  <si>
    <t>TB75-91</t>
  </si>
  <si>
    <t>TC65-74</t>
  </si>
  <si>
    <t>TC75-91</t>
  </si>
  <si>
    <t>Construction cost index Germany (2022)</t>
  </si>
  <si>
    <t>Doors</t>
  </si>
  <si>
    <t xml:space="preserve">U1.5 </t>
  </si>
  <si>
    <t>Specific  costs with Dutch taxes [EUR]</t>
  </si>
  <si>
    <t>Total costs with Dutch index (FINAL)</t>
  </si>
  <si>
    <t>Specific net costs (excl. German taxes [EUR])</t>
  </si>
  <si>
    <t>Specific costs [EUR/m2 element] (base 2015)</t>
  </si>
  <si>
    <t>Roof (energiebedingte Mehrkosten)</t>
  </si>
  <si>
    <t xml:space="preserve">Specific enegy need per year [kWh/m2/year] </t>
  </si>
  <si>
    <t>TOTAL COSTS</t>
  </si>
  <si>
    <t>double -glass</t>
  </si>
  <si>
    <t>deep full</t>
  </si>
  <si>
    <t>deep walls and floor</t>
  </si>
  <si>
    <t>deep walls and roof</t>
  </si>
  <si>
    <t>deep floor and roof</t>
  </si>
  <si>
    <t>deep walls</t>
  </si>
  <si>
    <t>deep floor</t>
  </si>
  <si>
    <t>deep roof</t>
  </si>
  <si>
    <t>moderate full</t>
  </si>
  <si>
    <t>moderate walls and floor</t>
  </si>
  <si>
    <t>moderate walls and roof</t>
  </si>
  <si>
    <t>moderate floor and roof</t>
  </si>
  <si>
    <t>heat pump only</t>
  </si>
  <si>
    <t>Heat pump capacity [kW]</t>
  </si>
  <si>
    <t>Deep full retrofit</t>
  </si>
  <si>
    <t>Deep walls+roof</t>
  </si>
  <si>
    <t>Deep walls+floor</t>
  </si>
  <si>
    <t>Deep floor+roof</t>
  </si>
  <si>
    <t>Deep walls</t>
  </si>
  <si>
    <t>Deep floor</t>
  </si>
  <si>
    <t>Deep roof</t>
  </si>
  <si>
    <t>Moderate full retrofit</t>
  </si>
  <si>
    <t>Moderate walls+floor retrofit</t>
  </si>
  <si>
    <t>Moderate walls+roof retrofit</t>
  </si>
  <si>
    <t>Moderate floor+double-glass retrofit</t>
  </si>
  <si>
    <t>Moderate Roof+double glazing</t>
  </si>
  <si>
    <t xml:space="preserve">Double glazing </t>
  </si>
  <si>
    <t>Moderate Floor+Double glazing</t>
  </si>
  <si>
    <t xml:space="preserve">Moderate Floor+Roof </t>
  </si>
  <si>
    <t xml:space="preserve">Moderate Walls+Roof </t>
  </si>
  <si>
    <t>Moderate Walls+Double glazing</t>
  </si>
  <si>
    <t>Moderate Walls+Floor</t>
  </si>
  <si>
    <t>Moderate Full Retrofit</t>
  </si>
  <si>
    <t>Deep Roof</t>
  </si>
  <si>
    <t>Deep Floor</t>
  </si>
  <si>
    <t>Deep Wall (Facade)</t>
  </si>
  <si>
    <t>Deep Roof+Double glazing</t>
  </si>
  <si>
    <t>Deep Floor+Double glazing</t>
  </si>
  <si>
    <t>Deep Floor+Roof</t>
  </si>
  <si>
    <t>Deep Walls+Roof</t>
  </si>
  <si>
    <t>Deep Walls+Double glazing</t>
  </si>
  <si>
    <t>Deep Full Retrofit</t>
  </si>
  <si>
    <t xml:space="preserve">Deep Walls+Floor </t>
  </si>
  <si>
    <t>Moderate walls+double glazing retrofit</t>
  </si>
  <si>
    <t>Deep roof+double-glazing</t>
  </si>
  <si>
    <t>Deep floor+double-glazing</t>
  </si>
  <si>
    <t>Deep walls+double-glazing</t>
  </si>
  <si>
    <t>Moderate floor+roof retrofit</t>
  </si>
  <si>
    <t>Moderate roof+double glazing retrofit</t>
  </si>
  <si>
    <t>Double glazing retrofit</t>
  </si>
  <si>
    <t>Double glazing</t>
  </si>
  <si>
    <t>U1.2</t>
  </si>
  <si>
    <t>Insulation thickness [cm]</t>
  </si>
  <si>
    <t>deep walls and double glazing</t>
  </si>
  <si>
    <t>deep floor and double glazing</t>
  </si>
  <si>
    <t>deep roof and double glazing</t>
  </si>
  <si>
    <t>moderate walls and double glazing</t>
  </si>
  <si>
    <t>moderate floor and double glazing</t>
  </si>
  <si>
    <t>moderate roof and double glazing</t>
  </si>
  <si>
    <t>double glazing</t>
  </si>
  <si>
    <t>Component</t>
  </si>
  <si>
    <t>Subsidy [EUR/m2]</t>
  </si>
  <si>
    <t>Facade</t>
  </si>
  <si>
    <t>Floor (cellar)</t>
  </si>
  <si>
    <t>Roof</t>
  </si>
  <si>
    <t>Subsidy amount</t>
  </si>
  <si>
    <t>Costs with subsidy (heat pump)</t>
  </si>
  <si>
    <t>Costs with subsidy (gas boiler)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</si>
</sst>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#,##0.000"/>
  </numFmts>
  <fonts count="60" x14ac:knownFonts="1">
    <font>
      <sz val="11"/>
      <color theme="1"/>
      <name val="Calibri"/>
      <family val="2"/>
      <scheme val="minor"/>
    </font>
    <font>
      <b/>
      <sz val="11"/>
      <color theme="5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sz val="9"/>
      <name val="Tahoma"/>
      <family val="2"/>
    </font>
    <font>
      <sz val="8"/>
      <color theme="1"/>
      <name val="Tahoma"/>
      <family val="2"/>
    </font>
    <font>
      <vertAlign val="subscript"/>
      <sz val="9"/>
      <color theme="1"/>
      <name val="Tahoma"/>
      <family val="2"/>
    </font>
    <font>
      <vertAlign val="superscript"/>
      <sz val="9"/>
      <color theme="1"/>
      <name val="Tahoma"/>
      <family val="2"/>
    </font>
    <font>
      <b/>
      <sz val="11"/>
      <color theme="4"/>
      <name val="Tahoma"/>
      <family val="2"/>
    </font>
    <font>
      <b/>
      <sz val="11"/>
      <color theme="1"/>
      <name val="Tahoma"/>
      <family val="2"/>
    </font>
    <font>
      <i/>
      <sz val="8"/>
      <color theme="1"/>
      <name val="Tahoma"/>
      <family val="2"/>
    </font>
    <font>
      <i/>
      <vertAlign val="subscript"/>
      <sz val="8"/>
      <color theme="1"/>
      <name val="Tahoma"/>
      <family val="2"/>
    </font>
    <font>
      <b/>
      <i/>
      <sz val="9"/>
      <name val="Tahoma"/>
      <family val="2"/>
    </font>
    <font>
      <b/>
      <i/>
      <sz val="9"/>
      <color theme="1"/>
      <name val="Tahoma"/>
      <family val="2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i/>
      <sz val="8"/>
      <name val="Tahoma"/>
      <family val="2"/>
    </font>
    <font>
      <i/>
      <sz val="9"/>
      <color theme="1"/>
      <name val="Tahoma"/>
      <family val="2"/>
    </font>
    <font>
      <sz val="8"/>
      <name val="Symbol"/>
      <family val="1"/>
      <charset val="2"/>
    </font>
    <font>
      <vertAlign val="subscript"/>
      <sz val="8"/>
      <name val="Tahoma"/>
      <family val="2"/>
    </font>
    <font>
      <b/>
      <sz val="9"/>
      <color theme="1"/>
      <name val="Tahoma"/>
      <family val="2"/>
    </font>
    <font>
      <b/>
      <vertAlign val="subscript"/>
      <sz val="10"/>
      <name val="Tahoma"/>
      <family val="2"/>
    </font>
    <font>
      <b/>
      <vertAlign val="subscript"/>
      <sz val="9"/>
      <name val="Tahoma"/>
      <family val="2"/>
    </font>
    <font>
      <sz val="7"/>
      <name val="Tahoma"/>
      <family val="2"/>
    </font>
    <font>
      <b/>
      <vertAlign val="subscript"/>
      <sz val="9"/>
      <color theme="1"/>
      <name val="Tahoma"/>
      <family val="2"/>
    </font>
    <font>
      <b/>
      <sz val="9"/>
      <name val="Tahoma"/>
      <family val="2"/>
    </font>
    <font>
      <sz val="7"/>
      <color rgb="FF000000"/>
      <name val="Tahoma"/>
      <family val="2"/>
    </font>
    <font>
      <sz val="10"/>
      <name val="MS Sans Serif"/>
      <family val="2"/>
    </font>
    <font>
      <vertAlign val="subscript"/>
      <sz val="8"/>
      <name val="Arial"/>
      <family val="2"/>
    </font>
    <font>
      <sz val="8"/>
      <name val="Arial"/>
      <family val="2"/>
    </font>
    <font>
      <b/>
      <i/>
      <sz val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name val="Tahoma"/>
      <family val="2"/>
    </font>
    <font>
      <b/>
      <i/>
      <sz val="8"/>
      <color theme="1"/>
      <name val="Tahoma"/>
      <family val="2"/>
    </font>
    <font>
      <sz val="9"/>
      <color rgb="FFFF0000"/>
      <name val="Tahoma"/>
      <family val="2"/>
    </font>
    <font>
      <b/>
      <sz val="11"/>
      <color theme="0" tint="-0.499984740745262"/>
      <name val="Tahoma"/>
      <family val="2"/>
    </font>
    <font>
      <sz val="9"/>
      <color theme="0" tint="-0.499984740745262"/>
      <name val="Tahoma"/>
      <family val="2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Tahoma"/>
      <family val="2"/>
    </font>
    <font>
      <sz val="10"/>
      <color theme="0" tint="-0.499984740745262"/>
      <name val="Calibri"/>
      <family val="2"/>
      <scheme val="minor"/>
    </font>
    <font>
      <vertAlign val="subscript"/>
      <sz val="10"/>
      <color theme="0" tint="-0.499984740745262"/>
      <name val="Tahoma"/>
      <family val="2"/>
    </font>
    <font>
      <sz val="10"/>
      <color rgb="FFFF0000"/>
      <name val="Calibri"/>
      <family val="2"/>
      <scheme val="minor"/>
    </font>
    <font>
      <vertAlign val="subscript"/>
      <sz val="10"/>
      <color rgb="FFFF0000"/>
      <name val="Tahoma"/>
      <family val="2"/>
    </font>
    <font>
      <sz val="8"/>
      <color theme="0" tint="-0.499984740745262"/>
      <name val="Symbol"/>
      <family val="1"/>
      <charset val="2"/>
    </font>
    <font>
      <vertAlign val="subscript"/>
      <sz val="8"/>
      <color theme="0" tint="-0.499984740745262"/>
      <name val="Tahoma"/>
      <family val="2"/>
    </font>
    <font>
      <b/>
      <sz val="9"/>
      <color theme="0" tint="-0.499984740745262"/>
      <name val="Tahoma"/>
      <family val="2"/>
    </font>
    <font>
      <sz val="7"/>
      <color theme="0" tint="-0.499984740745262"/>
      <name val="Tahoma"/>
      <family val="2"/>
    </font>
    <font>
      <vertAlign val="superscript"/>
      <sz val="8"/>
      <color theme="1"/>
      <name val="Tahoma"/>
      <family val="2"/>
    </font>
    <font>
      <vertAlign val="subscript"/>
      <sz val="9"/>
      <color theme="0" tint="-0.499984740745262"/>
      <name val="Tahoma"/>
      <family val="2"/>
    </font>
    <font>
      <vertAlign val="superscript"/>
      <sz val="8"/>
      <color theme="0" tint="-0.499984740745262"/>
      <name val="Tahoma"/>
      <family val="2"/>
    </font>
    <font>
      <i/>
      <sz val="8"/>
      <color rgb="FFFF0000"/>
      <name val="Tahoma"/>
      <family val="2"/>
    </font>
    <font>
      <b/>
      <i/>
      <sz val="9"/>
      <color rgb="FFFF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vertAlign val="subscript"/>
      <sz val="9"/>
      <name val="Tahoma"/>
      <family val="2"/>
    </font>
    <font>
      <b/>
      <i/>
      <vertAlign val="subscript"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rgb="FFDDDDDD"/>
      </bottom>
      <diagonal/>
    </border>
    <border>
      <left/>
      <right style="thin">
        <color indexed="22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3" fillId="2" borderId="2">
      <alignment horizontal="center" vertical="center"/>
    </xf>
    <xf numFmtId="0" fontId="3" fillId="0" borderId="0">
      <alignment vertical="center"/>
    </xf>
    <xf numFmtId="0" fontId="3" fillId="0" borderId="0"/>
    <xf numFmtId="0" fontId="27" fillId="0" borderId="0"/>
  </cellStyleXfs>
  <cellXfs count="24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1" applyFont="1">
      <alignment vertical="top"/>
    </xf>
    <xf numFmtId="0" fontId="2" fillId="0" borderId="1" xfId="0" applyFont="1" applyBorder="1" applyAlignment="1">
      <alignment horizontal="left" vertical="top" wrapText="1"/>
    </xf>
    <xf numFmtId="164" fontId="4" fillId="3" borderId="1" xfId="2" applyNumberFormat="1" applyFont="1" applyFill="1" applyBorder="1" applyAlignment="1">
      <alignment horizontal="right" vertical="top" shrinkToFit="1"/>
    </xf>
    <xf numFmtId="0" fontId="5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0" fillId="4" borderId="0" xfId="0" applyFont="1" applyFill="1" applyAlignment="1">
      <alignment vertical="top" wrapText="1"/>
    </xf>
    <xf numFmtId="0" fontId="10" fillId="4" borderId="7" xfId="0" applyFont="1" applyFill="1" applyBorder="1" applyAlignment="1">
      <alignment vertical="top" wrapText="1"/>
    </xf>
    <xf numFmtId="0" fontId="12" fillId="4" borderId="0" xfId="3" applyFont="1" applyFill="1" applyAlignment="1">
      <alignment horizontal="centerContinuous" vertical="top" shrinkToFit="1"/>
    </xf>
    <xf numFmtId="0" fontId="13" fillId="4" borderId="0" xfId="0" applyFont="1" applyFill="1" applyAlignment="1">
      <alignment vertical="top"/>
    </xf>
    <xf numFmtId="0" fontId="13" fillId="4" borderId="0" xfId="0" applyFont="1" applyFill="1" applyAlignment="1">
      <alignment vertical="top" wrapText="1"/>
    </xf>
    <xf numFmtId="0" fontId="10" fillId="4" borderId="8" xfId="0" applyFont="1" applyFill="1" applyBorder="1" applyAlignment="1">
      <alignment vertical="top" wrapText="1"/>
    </xf>
    <xf numFmtId="0" fontId="12" fillId="4" borderId="0" xfId="3" applyFont="1" applyFill="1" applyAlignment="1">
      <alignment horizontal="center" vertical="top" shrinkToFit="1"/>
    </xf>
    <xf numFmtId="0" fontId="16" fillId="4" borderId="0" xfId="3" applyFont="1" applyFill="1" applyAlignment="1">
      <alignment horizontal="right" vertical="top"/>
    </xf>
    <xf numFmtId="0" fontId="16" fillId="4" borderId="0" xfId="3" applyFont="1" applyFill="1" applyAlignment="1">
      <alignment horizontal="centerContinuous" vertical="top"/>
    </xf>
    <xf numFmtId="0" fontId="10" fillId="4" borderId="0" xfId="0" applyFont="1" applyFill="1" applyAlignment="1">
      <alignment vertical="top"/>
    </xf>
    <xf numFmtId="0" fontId="16" fillId="4" borderId="0" xfId="3" applyFont="1" applyFill="1" applyAlignment="1">
      <alignment horizontal="center" vertical="top"/>
    </xf>
    <xf numFmtId="165" fontId="2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vertical="top"/>
    </xf>
    <xf numFmtId="164" fontId="2" fillId="5" borderId="0" xfId="0" applyNumberFormat="1" applyFont="1" applyFill="1" applyAlignment="1">
      <alignment vertical="top"/>
    </xf>
    <xf numFmtId="166" fontId="2" fillId="6" borderId="0" xfId="0" applyNumberFormat="1" applyFont="1" applyFill="1" applyAlignment="1">
      <alignment vertical="top"/>
    </xf>
    <xf numFmtId="164" fontId="17" fillId="6" borderId="0" xfId="0" applyNumberFormat="1" applyFont="1" applyFill="1" applyAlignment="1">
      <alignment vertical="top"/>
    </xf>
    <xf numFmtId="0" fontId="0" fillId="0" borderId="8" xfId="0" applyBorder="1"/>
    <xf numFmtId="0" fontId="2" fillId="7" borderId="0" xfId="0" applyFont="1" applyFill="1" applyAlignment="1">
      <alignment vertical="top"/>
    </xf>
    <xf numFmtId="165" fontId="2" fillId="7" borderId="0" xfId="0" applyNumberFormat="1" applyFont="1" applyFill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18" fillId="0" borderId="0" xfId="3" applyFont="1" applyAlignment="1">
      <alignment horizontal="centerContinuous" vertical="top" shrinkToFit="1"/>
    </xf>
    <xf numFmtId="0" fontId="3" fillId="0" borderId="0" xfId="3" applyAlignment="1">
      <alignment horizontal="centerContinuous" vertical="top" shrinkToFit="1"/>
    </xf>
    <xf numFmtId="0" fontId="18" fillId="0" borderId="0" xfId="3" applyFont="1" applyAlignment="1">
      <alignment horizontal="center" vertical="top" shrinkToFit="1"/>
    </xf>
    <xf numFmtId="0" fontId="3" fillId="0" borderId="0" xfId="3" applyAlignment="1">
      <alignment horizontal="center" vertical="top" shrinkToFit="1"/>
    </xf>
    <xf numFmtId="2" fontId="4" fillId="5" borderId="0" xfId="2" applyNumberFormat="1" applyFont="1" applyFill="1" applyBorder="1" applyAlignment="1">
      <alignment horizontal="centerContinuous" vertical="top" shrinkToFit="1"/>
    </xf>
    <xf numFmtId="0" fontId="2" fillId="6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2" fontId="4" fillId="5" borderId="9" xfId="2" applyNumberFormat="1" applyFont="1" applyFill="1" applyBorder="1" applyAlignment="1">
      <alignment horizontal="centerContinuous" vertical="top" shrinkToFit="1"/>
    </xf>
    <xf numFmtId="2" fontId="4" fillId="5" borderId="9" xfId="2" applyNumberFormat="1" applyFont="1" applyFill="1" applyBorder="1" applyAlignment="1">
      <alignment horizontal="center" vertical="top" shrinkToFit="1"/>
    </xf>
    <xf numFmtId="0" fontId="20" fillId="8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166" fontId="20" fillId="8" borderId="0" xfId="0" applyNumberFormat="1" applyFont="1" applyFill="1" applyAlignment="1">
      <alignment vertical="top"/>
    </xf>
    <xf numFmtId="164" fontId="17" fillId="8" borderId="0" xfId="0" applyNumberFormat="1" applyFont="1" applyFill="1" applyAlignment="1">
      <alignment vertical="top"/>
    </xf>
    <xf numFmtId="164" fontId="17" fillId="9" borderId="0" xfId="0" applyNumberFormat="1" applyFont="1" applyFill="1" applyAlignment="1">
      <alignment vertical="top"/>
    </xf>
    <xf numFmtId="2" fontId="2" fillId="0" borderId="8" xfId="0" applyNumberFormat="1" applyFont="1" applyBorder="1" applyAlignment="1">
      <alignment vertical="top"/>
    </xf>
    <xf numFmtId="0" fontId="3" fillId="0" borderId="0" xfId="3" applyAlignment="1">
      <alignment horizontal="left" vertical="top"/>
    </xf>
    <xf numFmtId="0" fontId="3" fillId="0" borderId="0" xfId="3" applyAlignment="1">
      <alignment horizontal="centerContinuous" vertical="top"/>
    </xf>
    <xf numFmtId="0" fontId="3" fillId="0" borderId="0" xfId="3" applyAlignment="1">
      <alignment horizontal="center" vertical="top"/>
    </xf>
    <xf numFmtId="0" fontId="5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18" fillId="0" borderId="0" xfId="4" applyFont="1" applyAlignment="1">
      <alignment horizontal="centerContinuous" vertical="top"/>
    </xf>
    <xf numFmtId="0" fontId="3" fillId="0" borderId="0" xfId="1" applyAlignment="1">
      <alignment horizontal="centerContinuous" vertical="top"/>
    </xf>
    <xf numFmtId="0" fontId="3" fillId="0" borderId="0" xfId="3" applyAlignment="1">
      <alignment vertical="top"/>
    </xf>
    <xf numFmtId="0" fontId="18" fillId="0" borderId="0" xfId="4" applyFont="1" applyAlignment="1">
      <alignment horizontal="center" vertical="top"/>
    </xf>
    <xf numFmtId="0" fontId="3" fillId="0" borderId="0" xfId="1" applyAlignment="1">
      <alignment horizontal="center" vertical="top"/>
    </xf>
    <xf numFmtId="0" fontId="3" fillId="0" borderId="0" xfId="3" applyAlignment="1">
      <alignment horizontal="right" vertical="top"/>
    </xf>
    <xf numFmtId="0" fontId="23" fillId="0" borderId="0" xfId="3" applyFont="1" applyAlignment="1">
      <alignment horizontal="right" vertical="top"/>
    </xf>
    <xf numFmtId="0" fontId="23" fillId="0" borderId="0" xfId="4" applyFont="1" applyAlignment="1">
      <alignment horizontal="right" vertical="top"/>
    </xf>
    <xf numFmtId="2" fontId="2" fillId="6" borderId="0" xfId="0" applyNumberFormat="1" applyFont="1" applyFill="1" applyAlignment="1">
      <alignment vertical="top"/>
    </xf>
    <xf numFmtId="164" fontId="2" fillId="6" borderId="0" xfId="0" applyNumberFormat="1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5" fillId="0" borderId="0" xfId="3" applyFont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1" applyFont="1" applyAlignment="1">
      <alignment horizontal="right" vertical="top"/>
    </xf>
    <xf numFmtId="0" fontId="26" fillId="0" borderId="0" xfId="0" applyFont="1" applyAlignment="1">
      <alignment horizontal="center" vertical="top" wrapText="1" readingOrder="1"/>
    </xf>
    <xf numFmtId="0" fontId="18" fillId="0" borderId="0" xfId="5" applyFont="1" applyAlignment="1">
      <alignment horizontal="centerContinuous" vertical="top"/>
    </xf>
    <xf numFmtId="0" fontId="18" fillId="0" borderId="0" xfId="5" applyFont="1" applyAlignment="1">
      <alignment horizontal="center" vertical="top"/>
    </xf>
    <xf numFmtId="0" fontId="23" fillId="0" borderId="0" xfId="5" applyFont="1" applyAlignment="1">
      <alignment horizontal="right" vertical="top"/>
    </xf>
    <xf numFmtId="0" fontId="29" fillId="0" borderId="0" xfId="3" applyFont="1" applyAlignment="1">
      <alignment horizontal="centerContinuous" vertical="top"/>
    </xf>
    <xf numFmtId="0" fontId="29" fillId="0" borderId="0" xfId="3" applyFont="1" applyAlignment="1">
      <alignment vertical="top"/>
    </xf>
    <xf numFmtId="164" fontId="29" fillId="0" borderId="0" xfId="3" applyNumberFormat="1" applyFont="1" applyAlignment="1">
      <alignment horizontal="centerContinuous" vertical="top"/>
    </xf>
    <xf numFmtId="0" fontId="29" fillId="0" borderId="0" xfId="5" applyFont="1" applyAlignment="1">
      <alignment horizontal="center" vertical="top"/>
    </xf>
    <xf numFmtId="0" fontId="29" fillId="0" borderId="0" xfId="5" applyFont="1" applyAlignment="1">
      <alignment horizontal="centerContinuous" vertical="top"/>
    </xf>
    <xf numFmtId="0" fontId="23" fillId="0" borderId="0" xfId="3" applyFont="1" applyAlignment="1">
      <alignment vertical="top"/>
    </xf>
    <xf numFmtId="0" fontId="30" fillId="0" borderId="0" xfId="3" applyFont="1" applyAlignment="1">
      <alignment vertical="top"/>
    </xf>
    <xf numFmtId="2" fontId="13" fillId="6" borderId="0" xfId="0" applyNumberFormat="1" applyFont="1" applyFill="1" applyAlignment="1">
      <alignment vertical="top"/>
    </xf>
    <xf numFmtId="0" fontId="3" fillId="0" borderId="0" xfId="5" applyFont="1" applyAlignment="1">
      <alignment vertical="top"/>
    </xf>
    <xf numFmtId="1" fontId="2" fillId="6" borderId="0" xfId="0" applyNumberFormat="1" applyFont="1" applyFill="1" applyAlignment="1">
      <alignment vertical="top"/>
    </xf>
    <xf numFmtId="165" fontId="2" fillId="6" borderId="0" xfId="0" applyNumberFormat="1" applyFont="1" applyFill="1" applyAlignment="1">
      <alignment vertical="top"/>
    </xf>
    <xf numFmtId="0" fontId="31" fillId="8" borderId="0" xfId="5" applyFont="1" applyFill="1" applyAlignment="1">
      <alignment horizontal="left" vertical="top"/>
    </xf>
    <xf numFmtId="164" fontId="13" fillId="8" borderId="0" xfId="0" applyNumberFormat="1" applyFont="1" applyFill="1" applyAlignment="1">
      <alignment vertical="top"/>
    </xf>
    <xf numFmtId="0" fontId="32" fillId="0" borderId="0" xfId="5" applyFont="1" applyAlignment="1">
      <alignment horizontal="left" vertical="top"/>
    </xf>
    <xf numFmtId="0" fontId="8" fillId="0" borderId="6" xfId="0" applyFont="1" applyBorder="1" applyAlignment="1">
      <alignment vertical="top"/>
    </xf>
    <xf numFmtId="0" fontId="9" fillId="0" borderId="0" xfId="0" applyFont="1" applyAlignment="1">
      <alignment vertical="top"/>
    </xf>
    <xf numFmtId="0" fontId="3" fillId="0" borderId="0" xfId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" fillId="0" borderId="10" xfId="1" applyBorder="1" applyAlignment="1">
      <alignment horizontal="right" vertical="center"/>
    </xf>
    <xf numFmtId="0" fontId="3" fillId="0" borderId="11" xfId="1" applyBorder="1" applyAlignment="1">
      <alignment horizontal="right" vertical="center"/>
    </xf>
    <xf numFmtId="0" fontId="3" fillId="0" borderId="0" xfId="1">
      <alignment vertical="top"/>
    </xf>
    <xf numFmtId="166" fontId="20" fillId="6" borderId="0" xfId="0" applyNumberFormat="1" applyFont="1" applyFill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8" fillId="0" borderId="0" xfId="1" applyFont="1" applyAlignment="1"/>
    <xf numFmtId="0" fontId="3" fillId="0" borderId="0" xfId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33" fillId="0" borderId="8" xfId="0" applyFont="1" applyBorder="1" applyAlignment="1">
      <alignment horizontal="left"/>
    </xf>
    <xf numFmtId="9" fontId="2" fillId="5" borderId="0" xfId="0" applyNumberFormat="1" applyFont="1" applyFill="1" applyAlignment="1">
      <alignment vertical="top"/>
    </xf>
    <xf numFmtId="9" fontId="2" fillId="0" borderId="0" xfId="0" applyNumberFormat="1" applyFont="1" applyAlignment="1">
      <alignment vertical="top"/>
    </xf>
    <xf numFmtId="166" fontId="20" fillId="5" borderId="0" xfId="0" applyNumberFormat="1" applyFont="1" applyFill="1" applyAlignment="1">
      <alignment vertical="top"/>
    </xf>
    <xf numFmtId="0" fontId="37" fillId="0" borderId="0" xfId="0" applyFont="1" applyAlignment="1">
      <alignment vertical="top"/>
    </xf>
    <xf numFmtId="166" fontId="20" fillId="0" borderId="0" xfId="0" applyNumberFormat="1" applyFont="1" applyAlignment="1">
      <alignment vertical="top"/>
    </xf>
    <xf numFmtId="0" fontId="13" fillId="8" borderId="0" xfId="0" applyFont="1" applyFill="1" applyAlignment="1">
      <alignment vertical="top"/>
    </xf>
    <xf numFmtId="0" fontId="13" fillId="5" borderId="0" xfId="0" applyFont="1" applyFill="1" applyAlignment="1">
      <alignment vertical="top"/>
    </xf>
    <xf numFmtId="0" fontId="13" fillId="3" borderId="0" xfId="0" applyFont="1" applyFill="1" applyAlignment="1">
      <alignment vertical="top"/>
    </xf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8" xfId="0" applyFont="1" applyBorder="1"/>
    <xf numFmtId="0" fontId="39" fillId="0" borderId="8" xfId="0" applyFont="1" applyBorder="1" applyAlignment="1">
      <alignment vertical="top"/>
    </xf>
    <xf numFmtId="0" fontId="40" fillId="0" borderId="0" xfId="0" applyFont="1"/>
    <xf numFmtId="0" fontId="41" fillId="0" borderId="0" xfId="0" applyFont="1" applyAlignment="1">
      <alignment vertical="top" wrapText="1"/>
    </xf>
    <xf numFmtId="0" fontId="41" fillId="0" borderId="0" xfId="0" applyFont="1" applyAlignment="1">
      <alignment vertical="top"/>
    </xf>
    <xf numFmtId="0" fontId="42" fillId="0" borderId="0" xfId="1" applyFont="1" applyAlignment="1">
      <alignment horizontal="left" vertical="center"/>
    </xf>
    <xf numFmtId="0" fontId="44" fillId="0" borderId="0" xfId="1" applyFont="1" applyAlignment="1">
      <alignment horizontal="left" vertical="center"/>
    </xf>
    <xf numFmtId="0" fontId="39" fillId="0" borderId="0" xfId="0" applyFont="1" applyAlignment="1">
      <alignment vertical="top" wrapText="1"/>
    </xf>
    <xf numFmtId="0" fontId="46" fillId="0" borderId="0" xfId="1" applyFont="1" applyAlignment="1"/>
    <xf numFmtId="0" fontId="41" fillId="0" borderId="0" xfId="1" applyFont="1" applyAlignment="1"/>
    <xf numFmtId="0" fontId="39" fillId="0" borderId="6" xfId="0" applyFont="1" applyBorder="1" applyAlignment="1">
      <alignment vertical="top"/>
    </xf>
    <xf numFmtId="9" fontId="39" fillId="0" borderId="0" xfId="0" applyNumberFormat="1" applyFont="1" applyAlignment="1">
      <alignment vertical="top"/>
    </xf>
    <xf numFmtId="166" fontId="48" fillId="0" borderId="0" xfId="0" applyNumberFormat="1" applyFont="1" applyAlignment="1">
      <alignment vertical="top"/>
    </xf>
    <xf numFmtId="0" fontId="49" fillId="0" borderId="6" xfId="0" applyFont="1" applyBorder="1" applyAlignment="1">
      <alignment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164" fontId="20" fillId="8" borderId="0" xfId="0" applyNumberFormat="1" applyFont="1" applyFill="1" applyAlignment="1">
      <alignment vertical="top"/>
    </xf>
    <xf numFmtId="0" fontId="39" fillId="0" borderId="0" xfId="0" applyFont="1" applyAlignment="1">
      <alignment horizontal="center" vertical="top"/>
    </xf>
    <xf numFmtId="166" fontId="39" fillId="0" borderId="0" xfId="0" applyNumberFormat="1" applyFont="1" applyAlignment="1">
      <alignment vertical="top"/>
    </xf>
    <xf numFmtId="164" fontId="39" fillId="0" borderId="0" xfId="0" applyNumberFormat="1" applyFont="1" applyAlignment="1">
      <alignment vertical="top"/>
    </xf>
    <xf numFmtId="0" fontId="39" fillId="10" borderId="0" xfId="0" applyFont="1" applyFill="1" applyAlignment="1">
      <alignment vertical="top"/>
    </xf>
    <xf numFmtId="0" fontId="2" fillId="0" borderId="12" xfId="0" applyFont="1" applyBorder="1" applyAlignment="1">
      <alignment vertical="top"/>
    </xf>
    <xf numFmtId="0" fontId="39" fillId="0" borderId="13" xfId="0" applyFont="1" applyBorder="1" applyAlignment="1">
      <alignment vertical="top"/>
    </xf>
    <xf numFmtId="0" fontId="40" fillId="0" borderId="14" xfId="0" applyFont="1" applyBorder="1"/>
    <xf numFmtId="0" fontId="39" fillId="0" borderId="12" xfId="0" applyFont="1" applyBorder="1" applyAlignment="1">
      <alignment vertical="top"/>
    </xf>
    <xf numFmtId="0" fontId="39" fillId="0" borderId="14" xfId="0" applyFont="1" applyBorder="1" applyAlignment="1">
      <alignment vertical="top"/>
    </xf>
    <xf numFmtId="0" fontId="53" fillId="4" borderId="0" xfId="0" applyFont="1" applyFill="1" applyAlignment="1">
      <alignment vertical="top" wrapText="1"/>
    </xf>
    <xf numFmtId="0" fontId="54" fillId="4" borderId="0" xfId="3" applyFont="1" applyFill="1" applyAlignment="1">
      <alignment horizontal="centerContinuous" vertical="top" shrinkToFit="1"/>
    </xf>
    <xf numFmtId="0" fontId="53" fillId="4" borderId="0" xfId="3" applyFont="1" applyFill="1" applyAlignment="1">
      <alignment horizontal="right" vertical="top"/>
    </xf>
    <xf numFmtId="165" fontId="37" fillId="3" borderId="0" xfId="0" applyNumberFormat="1" applyFont="1" applyFill="1" applyAlignment="1">
      <alignment vertical="top"/>
    </xf>
    <xf numFmtId="165" fontId="37" fillId="0" borderId="0" xfId="0" applyNumberFormat="1" applyFont="1" applyAlignment="1">
      <alignment vertical="top"/>
    </xf>
    <xf numFmtId="0" fontId="39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vertical="top"/>
    </xf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0" fillId="8" borderId="16" xfId="0" applyFill="1" applyBorder="1"/>
    <xf numFmtId="0" fontId="57" fillId="11" borderId="1" xfId="0" applyFont="1" applyFill="1" applyBorder="1"/>
    <xf numFmtId="3" fontId="0" fillId="11" borderId="1" xfId="0" applyNumberFormat="1" applyFill="1" applyBorder="1"/>
    <xf numFmtId="3" fontId="0" fillId="5" borderId="1" xfId="0" applyNumberFormat="1" applyFill="1" applyBorder="1"/>
    <xf numFmtId="3" fontId="0" fillId="12" borderId="1" xfId="0" applyNumberFormat="1" applyFill="1" applyBorder="1"/>
    <xf numFmtId="3" fontId="0" fillId="6" borderId="1" xfId="0" applyNumberFormat="1" applyFill="1" applyBorder="1"/>
    <xf numFmtId="0" fontId="56" fillId="11" borderId="1" xfId="0" applyFont="1" applyFill="1" applyBorder="1" applyAlignment="1">
      <alignment wrapText="1"/>
    </xf>
    <xf numFmtId="0" fontId="56" fillId="0" borderId="0" xfId="0" applyFont="1"/>
    <xf numFmtId="3" fontId="0" fillId="8" borderId="1" xfId="0" applyNumberFormat="1" applyFill="1" applyBorder="1"/>
    <xf numFmtId="3" fontId="0" fillId="8" borderId="16" xfId="0" applyNumberFormat="1" applyFill="1" applyBorder="1"/>
    <xf numFmtId="164" fontId="0" fillId="11" borderId="1" xfId="0" applyNumberFormat="1" applyFill="1" applyBorder="1"/>
    <xf numFmtId="164" fontId="0" fillId="5" borderId="1" xfId="0" applyNumberFormat="1" applyFill="1" applyBorder="1"/>
    <xf numFmtId="164" fontId="0" fillId="12" borderId="1" xfId="0" applyNumberFormat="1" applyFill="1" applyBorder="1"/>
    <xf numFmtId="167" fontId="2" fillId="3" borderId="0" xfId="0" applyNumberFormat="1" applyFont="1" applyFill="1" applyAlignment="1">
      <alignment vertical="top"/>
    </xf>
    <xf numFmtId="167" fontId="2" fillId="0" borderId="0" xfId="0" applyNumberFormat="1" applyFont="1" applyAlignment="1">
      <alignment vertical="top"/>
    </xf>
    <xf numFmtId="2" fontId="4" fillId="2" borderId="9" xfId="2" applyNumberFormat="1" applyFont="1" applyBorder="1" applyAlignment="1">
      <alignment horizontal="centerContinuous" vertical="top" shrinkToFit="1"/>
    </xf>
    <xf numFmtId="167" fontId="37" fillId="3" borderId="0" xfId="0" applyNumberFormat="1" applyFont="1" applyFill="1" applyAlignment="1">
      <alignment vertical="top"/>
    </xf>
    <xf numFmtId="165" fontId="4" fillId="3" borderId="0" xfId="0" applyNumberFormat="1" applyFont="1" applyFill="1" applyAlignment="1">
      <alignment vertical="top"/>
    </xf>
    <xf numFmtId="165" fontId="4" fillId="0" borderId="0" xfId="0" applyNumberFormat="1" applyFont="1" applyAlignment="1">
      <alignment vertical="top"/>
    </xf>
    <xf numFmtId="3" fontId="57" fillId="6" borderId="1" xfId="0" applyNumberFormat="1" applyFont="1" applyFill="1" applyBorder="1"/>
    <xf numFmtId="4" fontId="0" fillId="11" borderId="1" xfId="0" applyNumberFormat="1" applyFill="1" applyBorder="1"/>
    <xf numFmtId="4" fontId="0" fillId="5" borderId="1" xfId="0" applyNumberFormat="1" applyFill="1" applyBorder="1"/>
    <xf numFmtId="4" fontId="0" fillId="12" borderId="1" xfId="0" applyNumberFormat="1" applyFill="1" applyBorder="1"/>
    <xf numFmtId="4" fontId="0" fillId="6" borderId="1" xfId="0" applyNumberFormat="1" applyFill="1" applyBorder="1"/>
    <xf numFmtId="0" fontId="3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56" fillId="11" borderId="1" xfId="0" applyFont="1" applyFill="1" applyBorder="1"/>
    <xf numFmtId="165" fontId="56" fillId="11" borderId="1" xfId="0" applyNumberFormat="1" applyFont="1" applyFill="1" applyBorder="1"/>
    <xf numFmtId="0" fontId="3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55" fillId="6" borderId="1" xfId="0" applyFont="1" applyFill="1" applyBorder="1"/>
    <xf numFmtId="0" fontId="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39" fillId="0" borderId="0" xfId="0" applyFont="1" applyAlignment="1">
      <alignment horizontal="center" vertical="top"/>
    </xf>
    <xf numFmtId="167" fontId="4" fillId="3" borderId="0" xfId="0" applyNumberFormat="1" applyFont="1" applyFill="1" applyAlignment="1">
      <alignment vertical="top"/>
    </xf>
    <xf numFmtId="164" fontId="0" fillId="0" borderId="0" xfId="0" applyNumberFormat="1"/>
    <xf numFmtId="0" fontId="0" fillId="13" borderId="17" xfId="0" applyFill="1" applyBorder="1" applyAlignment="1">
      <alignment horizontal="center" wrapText="1"/>
    </xf>
    <xf numFmtId="16" fontId="0" fillId="13" borderId="1" xfId="0" applyNumberFormat="1" applyFill="1" applyBorder="1"/>
    <xf numFmtId="16" fontId="55" fillId="13" borderId="1" xfId="0" applyNumberFormat="1" applyFont="1" applyFill="1" applyBorder="1"/>
    <xf numFmtId="0" fontId="0" fillId="13" borderId="1" xfId="0" applyFill="1" applyBorder="1"/>
    <xf numFmtId="4" fontId="0" fillId="13" borderId="1" xfId="0" applyNumberFormat="1" applyFill="1" applyBorder="1"/>
    <xf numFmtId="3" fontId="57" fillId="13" borderId="1" xfId="0" applyNumberFormat="1" applyFont="1" applyFill="1" applyBorder="1"/>
    <xf numFmtId="3" fontId="0" fillId="13" borderId="1" xfId="0" applyNumberFormat="1" applyFill="1" applyBorder="1"/>
    <xf numFmtId="0" fontId="56" fillId="0" borderId="0" xfId="0" applyFont="1" applyAlignment="1">
      <alignment wrapText="1"/>
    </xf>
    <xf numFmtId="0" fontId="0" fillId="0" borderId="0" xfId="0" applyFill="1"/>
    <xf numFmtId="0" fontId="0" fillId="5" borderId="16" xfId="0" applyFill="1" applyBorder="1"/>
    <xf numFmtId="3" fontId="0" fillId="5" borderId="16" xfId="0" applyNumberFormat="1" applyFill="1" applyBorder="1"/>
    <xf numFmtId="164" fontId="0" fillId="8" borderId="1" xfId="0" applyNumberFormat="1" applyFill="1" applyBorder="1"/>
    <xf numFmtId="0" fontId="2" fillId="14" borderId="0" xfId="0" applyFont="1" applyFill="1" applyAlignment="1">
      <alignment vertical="top"/>
    </xf>
    <xf numFmtId="0" fontId="9" fillId="14" borderId="4" xfId="0" applyFont="1" applyFill="1" applyBorder="1" applyAlignment="1">
      <alignment horizontal="center" vertical="top"/>
    </xf>
    <xf numFmtId="0" fontId="10" fillId="14" borderId="0" xfId="0" applyFont="1" applyFill="1" applyBorder="1" applyAlignment="1">
      <alignment vertical="top" wrapText="1"/>
    </xf>
    <xf numFmtId="0" fontId="2" fillId="14" borderId="0" xfId="0" applyFont="1" applyFill="1" applyBorder="1" applyAlignment="1">
      <alignment vertical="top"/>
    </xf>
    <xf numFmtId="2" fontId="2" fillId="14" borderId="0" xfId="0" applyNumberFormat="1" applyFont="1" applyFill="1" applyBorder="1" applyAlignment="1">
      <alignment vertical="top"/>
    </xf>
    <xf numFmtId="0" fontId="39" fillId="14" borderId="0" xfId="0" applyFont="1" applyFill="1" applyBorder="1" applyAlignment="1">
      <alignment vertical="top"/>
    </xf>
    <xf numFmtId="0" fontId="5" fillId="14" borderId="0" xfId="0" applyFont="1" applyFill="1" applyBorder="1" applyAlignment="1">
      <alignment vertical="top"/>
    </xf>
    <xf numFmtId="0" fontId="39" fillId="14" borderId="13" xfId="0" applyFont="1" applyFill="1" applyBorder="1" applyAlignment="1">
      <alignment vertical="top"/>
    </xf>
    <xf numFmtId="16" fontId="0" fillId="9" borderId="16" xfId="0" applyNumberFormat="1" applyFill="1" applyBorder="1"/>
    <xf numFmtId="16" fontId="55" fillId="9" borderId="16" xfId="0" applyNumberFormat="1" applyFont="1" applyFill="1" applyBorder="1"/>
    <xf numFmtId="0" fontId="0" fillId="9" borderId="16" xfId="0" applyFill="1" applyBorder="1"/>
    <xf numFmtId="4" fontId="0" fillId="9" borderId="16" xfId="0" applyNumberFormat="1" applyFill="1" applyBorder="1"/>
    <xf numFmtId="3" fontId="57" fillId="9" borderId="16" xfId="0" applyNumberFormat="1" applyFont="1" applyFill="1" applyBorder="1"/>
    <xf numFmtId="3" fontId="0" fillId="9" borderId="16" xfId="0" applyNumberFormat="1" applyFill="1" applyBorder="1"/>
    <xf numFmtId="164" fontId="0" fillId="9" borderId="1" xfId="0" applyNumberFormat="1" applyFill="1" applyBorder="1"/>
    <xf numFmtId="0" fontId="0" fillId="9" borderId="18" xfId="0" applyFill="1" applyBorder="1" applyAlignment="1">
      <alignment horizontal="center" wrapText="1"/>
    </xf>
    <xf numFmtId="0" fontId="39" fillId="14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7" fillId="6" borderId="1" xfId="0" applyFont="1" applyFill="1" applyBorder="1"/>
    <xf numFmtId="165" fontId="56" fillId="11" borderId="0" xfId="0" applyNumberFormat="1" applyFont="1" applyFill="1" applyBorder="1"/>
    <xf numFmtId="3" fontId="0" fillId="11" borderId="0" xfId="0" applyNumberFormat="1" applyFill="1" applyBorder="1"/>
    <xf numFmtId="3" fontId="0" fillId="5" borderId="0" xfId="0" applyNumberFormat="1" applyFill="1" applyBorder="1"/>
    <xf numFmtId="3" fontId="0" fillId="12" borderId="0" xfId="0" applyNumberFormat="1" applyFill="1" applyBorder="1"/>
    <xf numFmtId="3" fontId="0" fillId="6" borderId="0" xfId="0" applyNumberFormat="1" applyFill="1" applyBorder="1"/>
    <xf numFmtId="3" fontId="57" fillId="6" borderId="0" xfId="0" applyNumberFormat="1" applyFont="1" applyFill="1" applyBorder="1"/>
    <xf numFmtId="3" fontId="57" fillId="13" borderId="0" xfId="0" applyNumberFormat="1" applyFont="1" applyFill="1" applyBorder="1"/>
    <xf numFmtId="3" fontId="57" fillId="9" borderId="16" xfId="0" applyNumberFormat="1" applyFont="1" applyFill="1" applyBorder="1" applyAlignment="1">
      <alignment wrapText="1"/>
    </xf>
    <xf numFmtId="0" fontId="13" fillId="0" borderId="0" xfId="0" applyFont="1" applyAlignment="1">
      <alignment horizontal="center" vertical="top"/>
    </xf>
    <xf numFmtId="0" fontId="3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9" fillId="0" borderId="0" xfId="0" applyFont="1" applyAlignment="1">
      <alignment horizontal="center" vertical="top" wrapText="1"/>
    </xf>
    <xf numFmtId="0" fontId="9" fillId="4" borderId="3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top"/>
    </xf>
    <xf numFmtId="0" fontId="3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8" borderId="0" xfId="0" applyFont="1" applyFill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36" fillId="0" borderId="0" xfId="0" applyFont="1" applyAlignment="1">
      <alignment horizontal="center" vertical="top" wrapText="1"/>
    </xf>
    <xf numFmtId="0" fontId="0" fillId="11" borderId="1" xfId="0" applyFill="1" applyBorder="1" applyAlignment="1">
      <alignment horizontal="center" textRotation="45" wrapText="1"/>
    </xf>
    <xf numFmtId="0" fontId="0" fillId="5" borderId="1" xfId="0" applyFill="1" applyBorder="1" applyAlignment="1">
      <alignment horizontal="center" textRotation="45" wrapText="1"/>
    </xf>
    <xf numFmtId="0" fontId="0" fillId="1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0" fillId="8" borderId="1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</cellXfs>
  <cellStyles count="6">
    <cellStyle name="Formel 2" xfId="2" xr:uid="{464FD61E-C2EA-4C9D-81EB-3CF108B363A3}"/>
    <cellStyle name="Normal" xfId="0" builtinId="0"/>
    <cellStyle name="Normal 3" xfId="1" xr:uid="{73AF88C0-4AD6-436C-830D-4481B5C16238}"/>
    <cellStyle name="Normal_Book2" xfId="4" xr:uid="{7483461F-E6FA-411D-B88C-CD9509DB7C06}"/>
    <cellStyle name="Standard_dena Energiepass Arbeitshilfe - Berechnung und Tabellen 2" xfId="3" xr:uid="{DBF0A854-FD6C-4BF1-8912-A030E50FD2D3}"/>
    <cellStyle name="Standard_HWB Kurzverf. Formular" xfId="5" xr:uid="{A8B954E8-B02F-469A-AB38-7D16379711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hatova/Desktop/tabula-calculator-experimen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lc.Set.Building"/>
      <sheetName val="Calc.Set.System"/>
      <sheetName val="Calc.Set.BuildingStock"/>
      <sheetName val="Tab.BuildingStock"/>
      <sheetName val="Calc.Demo.EnvAreaEstim"/>
      <sheetName val="Calc.Demo.Refurbish"/>
      <sheetName val="Calc.Demo.Building"/>
      <sheetName val="Calc.Demo.System"/>
      <sheetName val="Calc.Demo.Charts"/>
      <sheetName val="Calc.Demo.BuildingStock"/>
      <sheetName val="Tab.AuxCalc.Climate"/>
      <sheetName val="Tab.Const.EnergyCarrier"/>
      <sheetName val="Guidance - Create This Workbook"/>
      <sheetName val="BlankSheet"/>
    </sheetNames>
    <sheetDataSet>
      <sheetData sheetId="0">
        <row r="3">
          <cell r="N3">
            <v>42571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2">
          <cell r="BE12">
            <v>1541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7DC3-D6AF-491B-8602-8261C5176CD2}">
  <dimension ref="A1:B5"/>
  <sheetViews>
    <sheetView workbookViewId="0">
      <selection activeCell="F7" sqref="F7"/>
    </sheetView>
  </sheetViews>
  <sheetFormatPr defaultRowHeight="15" x14ac:dyDescent="0.25"/>
  <cols>
    <col min="1" max="1" width="15.7109375" customWidth="1"/>
    <col min="2" max="2" width="17" customWidth="1"/>
  </cols>
  <sheetData>
    <row r="1" spans="1:2" x14ac:dyDescent="0.25">
      <c r="A1" t="s">
        <v>265</v>
      </c>
      <c r="B1" t="s">
        <v>266</v>
      </c>
    </row>
    <row r="2" spans="1:2" x14ac:dyDescent="0.25">
      <c r="A2" t="s">
        <v>267</v>
      </c>
      <c r="B2">
        <v>19</v>
      </c>
    </row>
    <row r="3" spans="1:2" x14ac:dyDescent="0.25">
      <c r="A3" t="s">
        <v>269</v>
      </c>
      <c r="B3">
        <v>15</v>
      </c>
    </row>
    <row r="4" spans="1:2" x14ac:dyDescent="0.25">
      <c r="A4" t="s">
        <v>268</v>
      </c>
      <c r="B4">
        <v>3</v>
      </c>
    </row>
    <row r="5" spans="1:2" x14ac:dyDescent="0.25">
      <c r="A5" t="s">
        <v>255</v>
      </c>
      <c r="B5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E69B-57FE-4D9C-9C42-0038AD846E53}">
  <dimension ref="A1:HB128"/>
  <sheetViews>
    <sheetView topLeftCell="CY1" zoomScale="85" zoomScaleNormal="85" workbookViewId="0">
      <selection activeCell="F14" sqref="F14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9.570312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190</v>
      </c>
      <c r="M1" s="3"/>
    </row>
    <row r="2" spans="1:210" ht="45" x14ac:dyDescent="0.25">
      <c r="B2" s="4" t="s">
        <v>1</v>
      </c>
      <c r="C2" s="5">
        <v>116.6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0.89300000000000002</v>
      </c>
      <c r="D10" s="24">
        <v>65.5</v>
      </c>
      <c r="E10" s="25">
        <v>1</v>
      </c>
      <c r="H10" s="26">
        <f>C10*D10*E10</f>
        <v>58.491500000000002</v>
      </c>
      <c r="I10" s="27">
        <f>H10*B$38*G$38/$C$2</f>
        <v>29.307151901322946</v>
      </c>
      <c r="J10" s="27"/>
      <c r="K10" s="28"/>
      <c r="M10" s="3" t="s">
        <v>31</v>
      </c>
      <c r="N10" s="150">
        <f>100*O10*(1/P10-1/$C$10)</f>
        <v>17.955627099664056</v>
      </c>
      <c r="O10" s="30">
        <f>'DH65-74'!O10</f>
        <v>3.5000000000000003E-2</v>
      </c>
      <c r="P10" s="146">
        <f>'DH65-74'!P10</f>
        <v>0.16</v>
      </c>
      <c r="Q10" s="66">
        <f>$D10</f>
        <v>65.5</v>
      </c>
      <c r="R10" s="42">
        <v>1</v>
      </c>
      <c r="S10" s="26">
        <f>P10*Q10*R10</f>
        <v>10.48</v>
      </c>
      <c r="T10" s="27">
        <f>S10*M$38*R$38/$C$2</f>
        <v>6.0856348442226738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0.89300000000000002</v>
      </c>
      <c r="AB10" s="66">
        <f>$D10</f>
        <v>65.5</v>
      </c>
      <c r="AC10" s="42">
        <v>1</v>
      </c>
      <c r="AD10" s="26">
        <f>AA10*AB10*AC10</f>
        <v>58.491500000000002</v>
      </c>
      <c r="AE10" s="27">
        <f>AD10*X$38*AC$38/$C$2</f>
        <v>30.320444455404342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0.89300000000000002</v>
      </c>
      <c r="AM10" s="66">
        <f>$D10</f>
        <v>65.5</v>
      </c>
      <c r="AN10" s="42">
        <v>1</v>
      </c>
      <c r="AO10" s="26">
        <f>AL10*AM10*AN10</f>
        <v>58.491500000000002</v>
      </c>
      <c r="AP10" s="27">
        <f>AO10*AI$38*AN$38/$C$2</f>
        <v>30.319994691978799</v>
      </c>
      <c r="AQ10" s="27"/>
      <c r="AR10" s="28"/>
      <c r="AT10" s="3" t="s">
        <v>31</v>
      </c>
      <c r="AU10" s="150">
        <f>100*AV10*(1/AW10-1/$C$10)</f>
        <v>17.955627099664056</v>
      </c>
      <c r="AV10" s="30">
        <f>$O$10</f>
        <v>3.5000000000000003E-2</v>
      </c>
      <c r="AW10" s="146">
        <f>$P10</f>
        <v>0.16</v>
      </c>
      <c r="AX10" s="66">
        <f>$D10</f>
        <v>65.5</v>
      </c>
      <c r="AY10" s="42">
        <v>1</v>
      </c>
      <c r="AZ10" s="26">
        <f>AW10*AX10*AY10</f>
        <v>10.48</v>
      </c>
      <c r="BA10" s="27">
        <f>AZ10*AT$38*AY$38/$C$2</f>
        <v>5.4230165362607217</v>
      </c>
      <c r="BB10" s="27"/>
      <c r="BC10" s="28"/>
      <c r="BE10" s="3" t="s">
        <v>31</v>
      </c>
      <c r="BF10" s="150">
        <f>100*BG10*(1/BH10-1/$C$10)</f>
        <v>17.955627099664056</v>
      </c>
      <c r="BG10" s="30">
        <f>$O$10</f>
        <v>3.5000000000000003E-2</v>
      </c>
      <c r="BH10" s="146">
        <f>$P10</f>
        <v>0.16</v>
      </c>
      <c r="BI10" s="66">
        <f>$D10</f>
        <v>65.5</v>
      </c>
      <c r="BJ10" s="42">
        <v>1</v>
      </c>
      <c r="BK10" s="26">
        <f>BH10*BI10*BJ10</f>
        <v>10.48</v>
      </c>
      <c r="BL10" s="27">
        <f>BK10*BE$38*BJ$38/$C$2</f>
        <v>5.4287564451707491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0.89300000000000002</v>
      </c>
      <c r="BT10" s="66">
        <f>$D10</f>
        <v>65.5</v>
      </c>
      <c r="BU10" s="42">
        <v>1</v>
      </c>
      <c r="BV10" s="26">
        <f>BS10*BT10*BU10</f>
        <v>58.491500000000002</v>
      </c>
      <c r="BW10" s="27">
        <f>BV10*BP$38*BU$38/$C$2</f>
        <v>30.319994691978799</v>
      </c>
      <c r="BX10" s="27"/>
      <c r="BY10" s="28"/>
      <c r="CA10" s="3" t="s">
        <v>31</v>
      </c>
      <c r="CB10" s="150">
        <f>100*CC10*(1/CD10-1/$C$10)</f>
        <v>17.955627099664056</v>
      </c>
      <c r="CC10" s="30">
        <f>$O$10</f>
        <v>3.5000000000000003E-2</v>
      </c>
      <c r="CD10" s="146">
        <f>$P10</f>
        <v>0.16</v>
      </c>
      <c r="CE10" s="66">
        <f>$D10</f>
        <v>65.5</v>
      </c>
      <c r="CF10" s="42">
        <v>1</v>
      </c>
      <c r="CG10" s="26">
        <f>CD10*CE10*CF10</f>
        <v>10.48</v>
      </c>
      <c r="CH10" s="27">
        <f>CG10*CA$38*CF$38/$C$2</f>
        <v>5.4286758604584451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0.89300000000000002</v>
      </c>
      <c r="CP10" s="66">
        <f>$D10</f>
        <v>65.5</v>
      </c>
      <c r="CQ10" s="42">
        <v>1</v>
      </c>
      <c r="CR10" s="26">
        <f>CO10*CP10*CQ10</f>
        <v>58.491500000000002</v>
      </c>
      <c r="CS10" s="27">
        <f>CR10*CL$38*CQ$38/$C$2</f>
        <v>29.797780245061602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0.89300000000000002</v>
      </c>
      <c r="DA10" s="66">
        <f>$D10</f>
        <v>65.5</v>
      </c>
      <c r="DB10" s="42">
        <v>1</v>
      </c>
      <c r="DC10" s="26">
        <f>CZ10*DA10*DB10</f>
        <v>58.491500000000002</v>
      </c>
      <c r="DD10" s="27">
        <f>DC10*CW$38*DB$38/$C$2</f>
        <v>29.829816111665686</v>
      </c>
      <c r="DE10" s="27"/>
      <c r="DF10" s="28"/>
      <c r="DH10" s="3" t="s">
        <v>31</v>
      </c>
      <c r="DI10" s="150">
        <f>100*DJ10*(1/DK10-1/$C$10)</f>
        <v>17.955627099664056</v>
      </c>
      <c r="DJ10" s="30">
        <f>$O$10</f>
        <v>3.5000000000000003E-2</v>
      </c>
      <c r="DK10" s="146">
        <f>$P10</f>
        <v>0.16</v>
      </c>
      <c r="DL10" s="66">
        <f>$D10</f>
        <v>65.5</v>
      </c>
      <c r="DM10" s="42">
        <v>1</v>
      </c>
      <c r="DN10" s="26">
        <f>DK10*DL10*DM10</f>
        <v>10.48</v>
      </c>
      <c r="DO10" s="27">
        <f>DN10*DH$38*DM$38/$C$2</f>
        <v>5.3351100021082187</v>
      </c>
      <c r="DP10" s="27"/>
      <c r="DQ10" s="28"/>
      <c r="DR10" s="203"/>
      <c r="DT10" s="3" t="s">
        <v>31</v>
      </c>
      <c r="DU10" s="150">
        <f>100*DV10*(1/DW10-1/$C$10)</f>
        <v>8.5806270996640546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65.5</v>
      </c>
      <c r="DY10" s="42">
        <v>1</v>
      </c>
      <c r="DZ10" s="26">
        <f>DW10*DX10*DY10</f>
        <v>18.340000000000003</v>
      </c>
      <c r="EA10" s="27">
        <f>DZ10*DT$38*DY$38/$C$2</f>
        <v>10.224859832465308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0.89300000000000002</v>
      </c>
      <c r="EI10" s="66">
        <f>$D10</f>
        <v>65.5</v>
      </c>
      <c r="EJ10" s="42">
        <v>1</v>
      </c>
      <c r="EK10" s="26">
        <f>EH10*EI10*EJ10</f>
        <v>58.491500000000002</v>
      </c>
      <c r="EL10" s="27">
        <f>EK10*EE$38*EJ$38/$C$2</f>
        <v>30.171386989700306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0.89300000000000002</v>
      </c>
      <c r="ET10" s="66">
        <f>$D10</f>
        <v>65.5</v>
      </c>
      <c r="EU10" s="42">
        <v>1</v>
      </c>
      <c r="EV10" s="26">
        <f>ES10*ET10*EU10</f>
        <v>58.491500000000002</v>
      </c>
      <c r="EW10" s="27">
        <f>EV10*EP$38*EU$38/$C$2</f>
        <v>30.173479367375652</v>
      </c>
      <c r="EX10" s="27"/>
      <c r="EY10" s="28"/>
      <c r="FA10" s="3" t="s">
        <v>31</v>
      </c>
      <c r="FB10" s="150">
        <f>100*FC10*(1/FD10-1/$C$10)</f>
        <v>8.5806270996640546</v>
      </c>
      <c r="FC10" s="30">
        <f>'DH65-74'!FC10</f>
        <v>3.5000000000000003E-2</v>
      </c>
      <c r="FD10" s="146">
        <f>$DW10</f>
        <v>0.28000000000000003</v>
      </c>
      <c r="FE10" s="66">
        <f>$D10</f>
        <v>65.5</v>
      </c>
      <c r="FF10" s="42">
        <v>1</v>
      </c>
      <c r="FG10" s="26">
        <f>FD10*FE10*FF10</f>
        <v>18.340000000000003</v>
      </c>
      <c r="FH10" s="27">
        <f>FG10*FA$38*FF$38/$C$2</f>
        <v>9.4202425022173752</v>
      </c>
      <c r="FI10" s="27"/>
      <c r="FJ10" s="28"/>
      <c r="FL10" s="3" t="s">
        <v>31</v>
      </c>
      <c r="FM10" s="150">
        <f>100*FN10*(1/FO10-1/$C$10)</f>
        <v>8.5806270996640546</v>
      </c>
      <c r="FN10" s="30">
        <f>'DH65-74'!FC10</f>
        <v>3.5000000000000003E-2</v>
      </c>
      <c r="FO10" s="146">
        <f>$DW10</f>
        <v>0.28000000000000003</v>
      </c>
      <c r="FP10" s="66">
        <f>$D10</f>
        <v>65.5</v>
      </c>
      <c r="FQ10" s="42">
        <v>1</v>
      </c>
      <c r="FR10" s="26">
        <f>FO10*FP10*FQ10</f>
        <v>18.340000000000003</v>
      </c>
      <c r="FS10" s="27">
        <f>FR10*FL$38*FQ$38/$C$2</f>
        <v>9.4754301103134289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0.89300000000000002</v>
      </c>
      <c r="GA10" s="66">
        <f>$D10</f>
        <v>65.5</v>
      </c>
      <c r="GB10" s="42">
        <v>1</v>
      </c>
      <c r="GC10" s="26">
        <f>FZ10*GA10*GB10</f>
        <v>58.491500000000002</v>
      </c>
      <c r="GD10" s="27">
        <f>GC10*FW$38*GB$38/$C$2</f>
        <v>30.349488417481997</v>
      </c>
      <c r="GE10" s="27"/>
      <c r="GF10" s="28"/>
      <c r="GH10" s="3" t="s">
        <v>31</v>
      </c>
      <c r="GI10" s="150">
        <f>100*GJ10*(1/GK10-1/$C$10)</f>
        <v>8.5806270996640546</v>
      </c>
      <c r="GJ10" s="30">
        <f>'DH65-74'!FY10</f>
        <v>3.5000000000000003E-2</v>
      </c>
      <c r="GK10" s="146">
        <f>$DW10</f>
        <v>0.28000000000000003</v>
      </c>
      <c r="GL10" s="66">
        <f>$D10</f>
        <v>65.5</v>
      </c>
      <c r="GM10" s="42">
        <v>1</v>
      </c>
      <c r="GN10" s="26">
        <f>GK10*GL10*GM10</f>
        <v>18.340000000000003</v>
      </c>
      <c r="GO10" s="27">
        <f>GN10*GH$38*GM$38/$C$2</f>
        <v>9.476086174982072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0.89300000000000002</v>
      </c>
      <c r="GW10" s="66">
        <f>$D10</f>
        <v>65.5</v>
      </c>
      <c r="GX10" s="42">
        <v>1</v>
      </c>
      <c r="GY10" s="26">
        <f>GV10*GW10*GX10</f>
        <v>58.491500000000002</v>
      </c>
      <c r="GZ10" s="27">
        <f>GY10*GS$38*GX$38/$C$2</f>
        <v>29.829366348240143</v>
      </c>
      <c r="HA10" s="27"/>
      <c r="HB10" s="28"/>
    </row>
    <row r="11" spans="1:210" x14ac:dyDescent="0.25">
      <c r="A11" s="10"/>
      <c r="B11" s="3" t="s">
        <v>32</v>
      </c>
      <c r="C11" s="23"/>
      <c r="D11" s="24"/>
      <c r="E11" s="25"/>
      <c r="H11" s="26"/>
      <c r="I11" s="27"/>
      <c r="J11" s="27"/>
      <c r="K11" s="28"/>
      <c r="M11" s="3" t="s">
        <v>32</v>
      </c>
      <c r="N11" s="150"/>
      <c r="O11" s="30"/>
      <c r="P11" s="146"/>
      <c r="Q11" s="66">
        <f t="shared" ref="Q11:Q19" si="0">$D11</f>
        <v>0</v>
      </c>
      <c r="R11" s="42" t="s">
        <v>33</v>
      </c>
      <c r="S11" s="26"/>
      <c r="T11" s="27">
        <f t="shared" ref="T11:T19" si="1">S11*M$38*R$38/$C$2</f>
        <v>0</v>
      </c>
      <c r="U11" s="27"/>
      <c r="V11" s="28"/>
      <c r="X11" s="3" t="s">
        <v>32</v>
      </c>
      <c r="Y11" s="150"/>
      <c r="Z11" s="30"/>
      <c r="AA11" s="146"/>
      <c r="AB11" s="66">
        <f t="shared" ref="AB11:AB19" si="2">$D11</f>
        <v>0</v>
      </c>
      <c r="AC11" s="42" t="s">
        <v>33</v>
      </c>
      <c r="AD11" s="26"/>
      <c r="AE11" s="27">
        <f t="shared" ref="AE11:AE19" si="3">AD11*X$38*AC$38/$C$2</f>
        <v>0</v>
      </c>
      <c r="AF11" s="27"/>
      <c r="AG11" s="28"/>
      <c r="AI11" s="3" t="s">
        <v>32</v>
      </c>
      <c r="AJ11" s="150"/>
      <c r="AK11" s="30"/>
      <c r="AL11" s="146"/>
      <c r="AM11" s="66">
        <f t="shared" ref="AM11:AM19" si="4">$D11</f>
        <v>0</v>
      </c>
      <c r="AN11" s="42" t="s">
        <v>33</v>
      </c>
      <c r="AO11" s="26"/>
      <c r="AP11" s="27">
        <f t="shared" ref="AP11:AP19" si="5">AO11*AI$38*AN$38/$C$2</f>
        <v>0</v>
      </c>
      <c r="AQ11" s="27"/>
      <c r="AR11" s="28"/>
      <c r="AT11" s="3" t="s">
        <v>32</v>
      </c>
      <c r="AU11" s="150"/>
      <c r="AV11" s="30"/>
      <c r="AW11" s="146"/>
      <c r="AX11" s="66">
        <f t="shared" ref="AX11:AX19" si="6">$D11</f>
        <v>0</v>
      </c>
      <c r="AY11" s="42" t="s">
        <v>33</v>
      </c>
      <c r="AZ11" s="26"/>
      <c r="BA11" s="27">
        <f t="shared" ref="BA11:BA19" si="7">AZ11*AT$38*AY$38/$C$2</f>
        <v>0</v>
      </c>
      <c r="BB11" s="27"/>
      <c r="BC11" s="28"/>
      <c r="BE11" s="3" t="s">
        <v>32</v>
      </c>
      <c r="BF11" s="150"/>
      <c r="BG11" s="30"/>
      <c r="BH11" s="147"/>
      <c r="BI11" s="66">
        <f t="shared" ref="BI11:BI19" si="8">$D11</f>
        <v>0</v>
      </c>
      <c r="BJ11" s="42" t="s">
        <v>33</v>
      </c>
      <c r="BK11" s="26"/>
      <c r="BL11" s="27">
        <f t="shared" ref="BL11:BL19" si="9">BK11*BE$38*BJ$38/$C$2</f>
        <v>0</v>
      </c>
      <c r="BM11" s="27"/>
      <c r="BN11" s="28"/>
      <c r="BP11" s="3" t="s">
        <v>32</v>
      </c>
      <c r="BQ11" s="150"/>
      <c r="BR11" s="30"/>
      <c r="BS11" s="147"/>
      <c r="BT11" s="66">
        <f t="shared" ref="BT11:BT19" si="10">$D11</f>
        <v>0</v>
      </c>
      <c r="BU11" s="42" t="s">
        <v>33</v>
      </c>
      <c r="BV11" s="26"/>
      <c r="BW11" s="27">
        <f t="shared" ref="BW11:BW19" si="11">BV11*BP$38*BU$38/$C$2</f>
        <v>0</v>
      </c>
      <c r="BX11" s="27"/>
      <c r="BY11" s="28"/>
      <c r="CA11" s="3" t="s">
        <v>32</v>
      </c>
      <c r="CB11" s="150"/>
      <c r="CC11" s="30"/>
      <c r="CD11" s="147"/>
      <c r="CE11" s="66">
        <f t="shared" ref="CE11:CE19" si="12">$D11</f>
        <v>0</v>
      </c>
      <c r="CF11" s="42" t="s">
        <v>33</v>
      </c>
      <c r="CG11" s="26"/>
      <c r="CH11" s="27">
        <f t="shared" ref="CH11:CH19" si="13">CG11*CA$38*CF$38/$C$2</f>
        <v>0</v>
      </c>
      <c r="CI11" s="27"/>
      <c r="CJ11" s="28"/>
      <c r="CL11" s="3" t="s">
        <v>32</v>
      </c>
      <c r="CM11" s="150"/>
      <c r="CN11" s="30"/>
      <c r="CO11" s="147"/>
      <c r="CP11" s="66">
        <f t="shared" ref="CP11:CP19" si="14">$D11</f>
        <v>0</v>
      </c>
      <c r="CQ11" s="42" t="s">
        <v>33</v>
      </c>
      <c r="CR11" s="26"/>
      <c r="CS11" s="27">
        <f t="shared" ref="CS11:CS19" si="15">CR11*CL$38*CQ$38/$C$2</f>
        <v>0</v>
      </c>
      <c r="CT11" s="27"/>
      <c r="CU11" s="28"/>
      <c r="CW11" s="3" t="s">
        <v>32</v>
      </c>
      <c r="CX11" s="150"/>
      <c r="CY11" s="30"/>
      <c r="CZ11" s="147"/>
      <c r="DA11" s="66">
        <f t="shared" ref="DA11:DA19" si="16">$D11</f>
        <v>0</v>
      </c>
      <c r="DB11" s="42" t="s">
        <v>33</v>
      </c>
      <c r="DC11" s="26"/>
      <c r="DD11" s="27">
        <f t="shared" ref="DD11:DD19" si="17">DC11*CW$38*DB$38/$C$2</f>
        <v>0</v>
      </c>
      <c r="DE11" s="27"/>
      <c r="DF11" s="28"/>
      <c r="DH11" s="3" t="s">
        <v>32</v>
      </c>
      <c r="DI11" s="150"/>
      <c r="DJ11" s="30"/>
      <c r="DK11" s="147"/>
      <c r="DL11" s="66">
        <f t="shared" ref="DL11:DL19" si="18">$D11</f>
        <v>0</v>
      </c>
      <c r="DM11" s="42" t="s">
        <v>33</v>
      </c>
      <c r="DN11" s="26"/>
      <c r="DO11" s="27">
        <f t="shared" ref="DO11:DO19" si="19">DN11*DH$38*DM$38/$C$2</f>
        <v>0</v>
      </c>
      <c r="DP11" s="27"/>
      <c r="DQ11" s="28"/>
      <c r="DR11" s="203"/>
      <c r="DT11" s="3" t="s">
        <v>32</v>
      </c>
      <c r="DU11" s="150"/>
      <c r="DV11" s="30"/>
      <c r="DW11" s="146"/>
      <c r="DX11" s="66">
        <f t="shared" ref="DX11:DX19" si="20">$D11</f>
        <v>0</v>
      </c>
      <c r="DY11" s="42" t="s">
        <v>33</v>
      </c>
      <c r="DZ11" s="26"/>
      <c r="EA11" s="27">
        <f t="shared" ref="EA11:EA19" si="21">DZ11*DT$38*DY$38/$C$2</f>
        <v>0</v>
      </c>
      <c r="EB11" s="27"/>
      <c r="EC11" s="28"/>
      <c r="EE11" s="3" t="s">
        <v>32</v>
      </c>
      <c r="EF11" s="150"/>
      <c r="EG11" s="30"/>
      <c r="EH11" s="146"/>
      <c r="EI11" s="66">
        <f t="shared" ref="EI11:EI19" si="22">$D11</f>
        <v>0</v>
      </c>
      <c r="EJ11" s="42" t="s">
        <v>33</v>
      </c>
      <c r="EK11" s="26"/>
      <c r="EL11" s="27">
        <f t="shared" ref="EL11:EL19" si="23">EK11*EE$38*EJ$38/$C$2</f>
        <v>0</v>
      </c>
      <c r="EM11" s="27"/>
      <c r="EN11" s="28"/>
      <c r="EP11" s="3" t="s">
        <v>32</v>
      </c>
      <c r="EQ11" s="150"/>
      <c r="ER11" s="30"/>
      <c r="ES11" s="146"/>
      <c r="ET11" s="66">
        <f t="shared" ref="ET11:ET19" si="24">$D11</f>
        <v>0</v>
      </c>
      <c r="EU11" s="42" t="s">
        <v>33</v>
      </c>
      <c r="EV11" s="26"/>
      <c r="EW11" s="27">
        <f t="shared" ref="EW11:EW19" si="25">EV11*EP$38*EU$38/$C$2</f>
        <v>0</v>
      </c>
      <c r="EX11" s="27"/>
      <c r="EY11" s="28"/>
      <c r="FA11" s="3" t="s">
        <v>32</v>
      </c>
      <c r="FB11" s="150"/>
      <c r="FC11" s="30"/>
      <c r="FD11" s="146"/>
      <c r="FE11" s="66">
        <f t="shared" ref="FE11:FE19" si="26">$D11</f>
        <v>0</v>
      </c>
      <c r="FF11" s="42" t="s">
        <v>33</v>
      </c>
      <c r="FG11" s="26"/>
      <c r="FH11" s="27">
        <f t="shared" ref="FH11:FH19" si="27">FG11*FA$38*FF$38/$C$2</f>
        <v>0</v>
      </c>
      <c r="FI11" s="27"/>
      <c r="FJ11" s="28"/>
      <c r="FL11" s="3" t="s">
        <v>32</v>
      </c>
      <c r="FM11" s="150"/>
      <c r="FN11" s="30"/>
      <c r="FO11" s="146"/>
      <c r="FP11" s="66">
        <f t="shared" ref="FP11:FP19" si="28">$D11</f>
        <v>0</v>
      </c>
      <c r="FQ11" s="42" t="s">
        <v>33</v>
      </c>
      <c r="FR11" s="26"/>
      <c r="FS11" s="27">
        <f t="shared" ref="FS11:FS19" si="29">FR11*FL$38*FQ$38/$C$2</f>
        <v>0</v>
      </c>
      <c r="FT11" s="27"/>
      <c r="FU11" s="28"/>
      <c r="FW11" s="3" t="s">
        <v>32</v>
      </c>
      <c r="FX11" s="150"/>
      <c r="FY11" s="30"/>
      <c r="FZ11" s="146"/>
      <c r="GA11" s="66">
        <f t="shared" ref="GA11:GA19" si="30">$D11</f>
        <v>0</v>
      </c>
      <c r="GB11" s="42" t="s">
        <v>33</v>
      </c>
      <c r="GC11" s="26"/>
      <c r="GD11" s="27">
        <f t="shared" ref="GD11:GD19" si="31">GC11*FW$38*GB$38/$C$2</f>
        <v>0</v>
      </c>
      <c r="GE11" s="27"/>
      <c r="GF11" s="28"/>
      <c r="GH11" s="3" t="s">
        <v>32</v>
      </c>
      <c r="GI11" s="150"/>
      <c r="GJ11" s="30"/>
      <c r="GK11" s="146"/>
      <c r="GL11" s="66">
        <f t="shared" ref="GL11:GL19" si="32">$D11</f>
        <v>0</v>
      </c>
      <c r="GM11" s="42" t="s">
        <v>33</v>
      </c>
      <c r="GN11" s="26"/>
      <c r="GO11" s="27">
        <f t="shared" ref="GO11:GO19" si="33">GN11*GH$38*GM$38/$C$2</f>
        <v>0</v>
      </c>
      <c r="GP11" s="27"/>
      <c r="GQ11" s="28"/>
      <c r="GS11" s="3" t="s">
        <v>32</v>
      </c>
      <c r="GT11" s="150"/>
      <c r="GU11" s="30"/>
      <c r="GV11" s="146"/>
      <c r="GW11" s="66">
        <f t="shared" ref="GW11:GW19" si="34">$D11</f>
        <v>0</v>
      </c>
      <c r="GX11" s="42" t="s">
        <v>33</v>
      </c>
      <c r="GY11" s="26"/>
      <c r="GZ11" s="27">
        <f t="shared" ref="GZ11:GZ19" si="35">GY11*GS$38*GX$38/$C$2</f>
        <v>0</v>
      </c>
      <c r="HA11" s="27"/>
      <c r="HB11" s="28"/>
    </row>
    <row r="12" spans="1:210" x14ac:dyDescent="0.25">
      <c r="A12" s="10"/>
      <c r="B12" s="3" t="s">
        <v>34</v>
      </c>
      <c r="C12" s="23">
        <v>1.4490000000000001</v>
      </c>
      <c r="D12" s="24">
        <v>40.5</v>
      </c>
      <c r="E12" s="25">
        <v>1</v>
      </c>
      <c r="H12" s="26">
        <f>C12*D12*E12</f>
        <v>58.6845</v>
      </c>
      <c r="I12" s="27">
        <f t="shared" ref="I12:I19" si="36">H12*B$38*G$38/$C$2</f>
        <v>29.403854504555131</v>
      </c>
      <c r="J12" s="27"/>
      <c r="K12" s="28"/>
      <c r="M12" s="3" t="s">
        <v>34</v>
      </c>
      <c r="N12" s="150">
        <f>100*O12*(1/P12-1/$C$10)</f>
        <v>12.747293766330722</v>
      </c>
      <c r="O12" s="30">
        <f>'DH65-74'!O12</f>
        <v>3.5000000000000003E-2</v>
      </c>
      <c r="P12" s="146">
        <f>'DH65-74'!P12</f>
        <v>0.21</v>
      </c>
      <c r="Q12" s="66">
        <f t="shared" si="0"/>
        <v>40.5</v>
      </c>
      <c r="R12" s="42">
        <v>1</v>
      </c>
      <c r="S12" s="26">
        <f>P12*Q12*R12</f>
        <v>8.504999999999999</v>
      </c>
      <c r="T12" s="27">
        <f t="shared" si="1"/>
        <v>4.9387714074536095</v>
      </c>
      <c r="U12" s="27"/>
      <c r="V12" s="28"/>
      <c r="X12" s="3" t="s">
        <v>34</v>
      </c>
      <c r="Y12" s="150">
        <f>100*Z12*(1/AA12-1/$C$12)</f>
        <v>14.2512077294686</v>
      </c>
      <c r="Z12" s="30">
        <f>$O$12</f>
        <v>3.5000000000000003E-2</v>
      </c>
      <c r="AA12" s="146">
        <f>$P12</f>
        <v>0.21</v>
      </c>
      <c r="AB12" s="66">
        <f t="shared" si="2"/>
        <v>40.5</v>
      </c>
      <c r="AC12" s="42">
        <v>1</v>
      </c>
      <c r="AD12" s="26">
        <f>AA12*AB12*AC12</f>
        <v>8.504999999999999</v>
      </c>
      <c r="AE12" s="27">
        <f t="shared" si="3"/>
        <v>4.4087667454794959</v>
      </c>
      <c r="AF12" s="27"/>
      <c r="AG12" s="28"/>
      <c r="AI12" s="3" t="s">
        <v>34</v>
      </c>
      <c r="AJ12" s="150">
        <f>100*AK12*(1/AL12-1/$C$12)</f>
        <v>14.2512077294686</v>
      </c>
      <c r="AK12" s="30">
        <f>$O$12</f>
        <v>3.5000000000000003E-2</v>
      </c>
      <c r="AL12" s="146">
        <f>$P12</f>
        <v>0.21</v>
      </c>
      <c r="AM12" s="66">
        <f t="shared" si="4"/>
        <v>40.5</v>
      </c>
      <c r="AN12" s="42">
        <v>1</v>
      </c>
      <c r="AO12" s="26">
        <f>AL12*AM12*AN12</f>
        <v>8.504999999999999</v>
      </c>
      <c r="AP12" s="27">
        <f t="shared" si="5"/>
        <v>4.4087013472945582</v>
      </c>
      <c r="AQ12" s="27"/>
      <c r="AR12" s="28"/>
      <c r="AT12" s="3" t="s">
        <v>34</v>
      </c>
      <c r="AU12" s="150">
        <f>100*AV12*(1/AW12-1/$C$12)</f>
        <v>14.2512077294686</v>
      </c>
      <c r="AV12" s="30">
        <f>$O$12</f>
        <v>3.5000000000000003E-2</v>
      </c>
      <c r="AW12" s="146">
        <f>$P12</f>
        <v>0.21</v>
      </c>
      <c r="AX12" s="66">
        <f t="shared" si="6"/>
        <v>40.5</v>
      </c>
      <c r="AY12" s="42">
        <v>1</v>
      </c>
      <c r="AZ12" s="26">
        <f>AW12*AX12*AY12</f>
        <v>8.504999999999999</v>
      </c>
      <c r="BA12" s="27">
        <f t="shared" si="7"/>
        <v>4.4010263016123501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1.4490000000000001</v>
      </c>
      <c r="BI12" s="66">
        <f t="shared" si="8"/>
        <v>40.5</v>
      </c>
      <c r="BJ12" s="42">
        <v>1</v>
      </c>
      <c r="BK12" s="26">
        <f>BH12*BI12*BJ12</f>
        <v>58.6845</v>
      </c>
      <c r="BL12" s="27">
        <f t="shared" si="9"/>
        <v>30.399223054067058</v>
      </c>
      <c r="BM12" s="27"/>
      <c r="BN12" s="28"/>
      <c r="BP12" s="3" t="s">
        <v>34</v>
      </c>
      <c r="BQ12" s="150">
        <f>100*BR12*(1/BS12-1/$C$12)</f>
        <v>14.2512077294686</v>
      </c>
      <c r="BR12" s="30">
        <f>$O$12</f>
        <v>3.5000000000000003E-2</v>
      </c>
      <c r="BS12" s="146">
        <f>$P12</f>
        <v>0.21</v>
      </c>
      <c r="BT12" s="66">
        <f t="shared" si="10"/>
        <v>40.5</v>
      </c>
      <c r="BU12" s="42">
        <v>1</v>
      </c>
      <c r="BV12" s="26">
        <f>BS12*BT12*BU12</f>
        <v>8.504999999999999</v>
      </c>
      <c r="BW12" s="27">
        <f t="shared" si="11"/>
        <v>4.4087013472945582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1.4490000000000001</v>
      </c>
      <c r="CE12" s="66">
        <f t="shared" si="12"/>
        <v>40.5</v>
      </c>
      <c r="CF12" s="42">
        <v>1</v>
      </c>
      <c r="CG12" s="26">
        <f>CD12*CE12*CF12</f>
        <v>58.6845</v>
      </c>
      <c r="CH12" s="27">
        <f t="shared" si="13"/>
        <v>30.398771806590993</v>
      </c>
      <c r="CI12" s="27"/>
      <c r="CJ12" s="28"/>
      <c r="CL12" s="3" t="s">
        <v>34</v>
      </c>
      <c r="CM12" s="150">
        <f>100*CN12*(1/CO12-1/$C$12)</f>
        <v>14.2512077294686</v>
      </c>
      <c r="CN12" s="30">
        <f>$O$12</f>
        <v>3.5000000000000003E-2</v>
      </c>
      <c r="CO12" s="171">
        <f>$P12</f>
        <v>0.21</v>
      </c>
      <c r="CP12" s="66">
        <f t="shared" si="14"/>
        <v>40.5</v>
      </c>
      <c r="CQ12" s="42">
        <v>1</v>
      </c>
      <c r="CR12" s="26">
        <f>CO12*CP12*CQ12</f>
        <v>8.504999999999999</v>
      </c>
      <c r="CS12" s="27">
        <f t="shared" si="15"/>
        <v>4.3327683677841886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1.4490000000000001</v>
      </c>
      <c r="DA12" s="66">
        <f t="shared" si="16"/>
        <v>40.5</v>
      </c>
      <c r="DB12" s="42">
        <v>1</v>
      </c>
      <c r="DC12" s="26">
        <f>CZ12*DA12*DB12</f>
        <v>58.6845</v>
      </c>
      <c r="DD12" s="27">
        <f t="shared" si="17"/>
        <v>29.928243310652739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1.4490000000000001</v>
      </c>
      <c r="DL12" s="66">
        <f t="shared" si="18"/>
        <v>40.5</v>
      </c>
      <c r="DM12" s="42">
        <v>1</v>
      </c>
      <c r="DN12" s="26">
        <f>DK12*DL12*DM12</f>
        <v>58.6845</v>
      </c>
      <c r="DO12" s="27">
        <f t="shared" si="19"/>
        <v>29.874834247969446</v>
      </c>
      <c r="DP12" s="27"/>
      <c r="DQ12" s="28"/>
      <c r="DR12" s="203"/>
      <c r="DT12" s="3" t="s">
        <v>34</v>
      </c>
      <c r="DU12" s="150">
        <f>100*DV12*(1/DW12-1/$C$10)</f>
        <v>2.1151098582847441</v>
      </c>
      <c r="DV12" s="30">
        <f>'DH65-74'!DV12</f>
        <v>3.5000000000000003E-2</v>
      </c>
      <c r="DW12" s="146">
        <f>'DH65-74'!DW12</f>
        <v>0.57999999999999996</v>
      </c>
      <c r="DX12" s="66">
        <f t="shared" si="20"/>
        <v>40.5</v>
      </c>
      <c r="DY12" s="42">
        <v>1</v>
      </c>
      <c r="DZ12" s="26">
        <f>DW12*DX12*DY12</f>
        <v>23.49</v>
      </c>
      <c r="EA12" s="27">
        <f t="shared" si="21"/>
        <v>13.096071835583972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2"/>
        <v>40.5</v>
      </c>
      <c r="EJ12" s="42">
        <v>1</v>
      </c>
      <c r="EK12" s="26">
        <f>EH12*EI12*EJ12</f>
        <v>23.49</v>
      </c>
      <c r="EL12" s="27">
        <f t="shared" si="23"/>
        <v>12.116732865254955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4"/>
        <v>40.5</v>
      </c>
      <c r="EU12" s="42">
        <v>1</v>
      </c>
      <c r="EV12" s="26">
        <f>ES12*ET12*EU12</f>
        <v>23.49</v>
      </c>
      <c r="EW12" s="27">
        <f t="shared" si="25"/>
        <v>12.117573157461408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6"/>
        <v>40.5</v>
      </c>
      <c r="FF12" s="42">
        <v>1</v>
      </c>
      <c r="FG12" s="26">
        <f>FD12*FE12*FF12</f>
        <v>23.49</v>
      </c>
      <c r="FH12" s="27">
        <f t="shared" si="27"/>
        <v>12.065512343352566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1.4490000000000001</v>
      </c>
      <c r="FP12" s="66">
        <f t="shared" si="28"/>
        <v>40.5</v>
      </c>
      <c r="FQ12" s="42">
        <v>1</v>
      </c>
      <c r="FR12" s="26">
        <f>FO12*FP12*FQ12</f>
        <v>58.6845</v>
      </c>
      <c r="FS12" s="27">
        <f t="shared" si="29"/>
        <v>30.319568064813975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1.4490000000000001</v>
      </c>
      <c r="GA12" s="66">
        <f t="shared" si="30"/>
        <v>40.5</v>
      </c>
      <c r="GB12" s="42">
        <v>1</v>
      </c>
      <c r="GC12" s="26">
        <f>FZ12*GA12*GB12</f>
        <v>58.6845</v>
      </c>
      <c r="GD12" s="27">
        <f t="shared" si="31"/>
        <v>30.449630340061752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1.4490000000000001</v>
      </c>
      <c r="GL12" s="66">
        <f t="shared" si="32"/>
        <v>40.5</v>
      </c>
      <c r="GM12" s="42">
        <v>1</v>
      </c>
      <c r="GN12" s="26">
        <f>GK12*GL12*GM12</f>
        <v>58.6845</v>
      </c>
      <c r="GO12" s="27">
        <f t="shared" si="33"/>
        <v>30.321667346550448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1.4490000000000001</v>
      </c>
      <c r="GW12" s="66">
        <f t="shared" si="34"/>
        <v>40.5</v>
      </c>
      <c r="GX12" s="42">
        <v>1</v>
      </c>
      <c r="GY12" s="26">
        <f>GV12*GW12*GX12</f>
        <v>58.6845</v>
      </c>
      <c r="GZ12" s="27">
        <f t="shared" si="35"/>
        <v>29.927792063176678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36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0"/>
        <v>0</v>
      </c>
      <c r="R13" s="42" t="s">
        <v>33</v>
      </c>
      <c r="S13" s="26"/>
      <c r="T13" s="27">
        <f t="shared" si="1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2"/>
        <v>0</v>
      </c>
      <c r="AC13" s="42" t="s">
        <v>33</v>
      </c>
      <c r="AD13" s="26"/>
      <c r="AE13" s="27">
        <f t="shared" si="3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4"/>
        <v>0</v>
      </c>
      <c r="AN13" s="42" t="s">
        <v>33</v>
      </c>
      <c r="AO13" s="26"/>
      <c r="AP13" s="27">
        <f t="shared" si="5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6"/>
        <v>0</v>
      </c>
      <c r="AY13" s="42" t="s">
        <v>33</v>
      </c>
      <c r="AZ13" s="26"/>
      <c r="BA13" s="27">
        <f t="shared" si="7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8"/>
        <v>0</v>
      </c>
      <c r="BJ13" s="42" t="s">
        <v>33</v>
      </c>
      <c r="BK13" s="26"/>
      <c r="BL13" s="27">
        <f t="shared" si="9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0"/>
        <v>0</v>
      </c>
      <c r="BU13" s="42" t="s">
        <v>33</v>
      </c>
      <c r="BV13" s="26"/>
      <c r="BW13" s="27">
        <f t="shared" si="11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2"/>
        <v>0</v>
      </c>
      <c r="CF13" s="42" t="s">
        <v>33</v>
      </c>
      <c r="CG13" s="26"/>
      <c r="CH13" s="27">
        <f t="shared" si="13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4"/>
        <v>0</v>
      </c>
      <c r="CQ13" s="42" t="s">
        <v>33</v>
      </c>
      <c r="CR13" s="26"/>
      <c r="CS13" s="27">
        <f t="shared" si="15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6"/>
        <v>0</v>
      </c>
      <c r="DB13" s="42" t="s">
        <v>33</v>
      </c>
      <c r="DC13" s="26"/>
      <c r="DD13" s="27">
        <f t="shared" si="17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8"/>
        <v>0</v>
      </c>
      <c r="DM13" s="42" t="s">
        <v>33</v>
      </c>
      <c r="DN13" s="26"/>
      <c r="DO13" s="27">
        <f t="shared" si="19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0"/>
        <v>0</v>
      </c>
      <c r="DY13" s="42" t="s">
        <v>33</v>
      </c>
      <c r="DZ13" s="26"/>
      <c r="EA13" s="27">
        <f t="shared" si="21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2"/>
        <v>0</v>
      </c>
      <c r="EJ13" s="42" t="s">
        <v>33</v>
      </c>
      <c r="EK13" s="26"/>
      <c r="EL13" s="27">
        <f t="shared" si="23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4"/>
        <v>0</v>
      </c>
      <c r="EU13" s="42" t="s">
        <v>33</v>
      </c>
      <c r="EV13" s="26"/>
      <c r="EW13" s="27">
        <f t="shared" si="25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6"/>
        <v>0</v>
      </c>
      <c r="FF13" s="42" t="s">
        <v>33</v>
      </c>
      <c r="FG13" s="26"/>
      <c r="FH13" s="27">
        <f t="shared" si="27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8"/>
        <v>0</v>
      </c>
      <c r="FQ13" s="42" t="s">
        <v>33</v>
      </c>
      <c r="FR13" s="26"/>
      <c r="FS13" s="27">
        <f t="shared" si="29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0"/>
        <v>0</v>
      </c>
      <c r="GB13" s="42" t="s">
        <v>33</v>
      </c>
      <c r="GC13" s="26"/>
      <c r="GD13" s="27">
        <f t="shared" si="31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2"/>
        <v>0</v>
      </c>
      <c r="GM13" s="42" t="s">
        <v>33</v>
      </c>
      <c r="GN13" s="26"/>
      <c r="GO13" s="27">
        <f t="shared" si="33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4"/>
        <v>0</v>
      </c>
      <c r="GX13" s="42" t="s">
        <v>33</v>
      </c>
      <c r="GY13" s="26"/>
      <c r="GZ13" s="27">
        <f t="shared" si="35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36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0"/>
        <v>0</v>
      </c>
      <c r="R14" s="42" t="s">
        <v>33</v>
      </c>
      <c r="S14" s="26"/>
      <c r="T14" s="27">
        <f t="shared" si="1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2"/>
        <v>0</v>
      </c>
      <c r="AC14" s="42" t="s">
        <v>33</v>
      </c>
      <c r="AD14" s="26"/>
      <c r="AE14" s="27">
        <f t="shared" si="3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4"/>
        <v>0</v>
      </c>
      <c r="AN14" s="42" t="s">
        <v>33</v>
      </c>
      <c r="AO14" s="26"/>
      <c r="AP14" s="27">
        <f t="shared" si="5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6"/>
        <v>0</v>
      </c>
      <c r="AY14" s="42" t="s">
        <v>33</v>
      </c>
      <c r="AZ14" s="26"/>
      <c r="BA14" s="27">
        <f t="shared" si="7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8"/>
        <v>0</v>
      </c>
      <c r="BJ14" s="42" t="s">
        <v>33</v>
      </c>
      <c r="BK14" s="26"/>
      <c r="BL14" s="27">
        <f t="shared" si="9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0"/>
        <v>0</v>
      </c>
      <c r="BU14" s="42" t="s">
        <v>33</v>
      </c>
      <c r="BV14" s="26"/>
      <c r="BW14" s="27">
        <f t="shared" si="11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2"/>
        <v>0</v>
      </c>
      <c r="CF14" s="42" t="s">
        <v>33</v>
      </c>
      <c r="CG14" s="26"/>
      <c r="CH14" s="27">
        <f t="shared" si="13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4"/>
        <v>0</v>
      </c>
      <c r="CQ14" s="42" t="s">
        <v>33</v>
      </c>
      <c r="CR14" s="26"/>
      <c r="CS14" s="27">
        <f t="shared" si="15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6"/>
        <v>0</v>
      </c>
      <c r="DB14" s="42" t="s">
        <v>33</v>
      </c>
      <c r="DC14" s="26"/>
      <c r="DD14" s="27">
        <f t="shared" si="17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8"/>
        <v>0</v>
      </c>
      <c r="DM14" s="42" t="s">
        <v>33</v>
      </c>
      <c r="DN14" s="26"/>
      <c r="DO14" s="27">
        <f t="shared" si="19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0"/>
        <v>0</v>
      </c>
      <c r="DY14" s="42" t="s">
        <v>33</v>
      </c>
      <c r="DZ14" s="26"/>
      <c r="EA14" s="27">
        <f t="shared" si="21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2"/>
        <v>0</v>
      </c>
      <c r="EJ14" s="42" t="s">
        <v>33</v>
      </c>
      <c r="EK14" s="26"/>
      <c r="EL14" s="27">
        <f t="shared" si="23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4"/>
        <v>0</v>
      </c>
      <c r="EU14" s="42" t="s">
        <v>33</v>
      </c>
      <c r="EV14" s="26"/>
      <c r="EW14" s="27">
        <f t="shared" si="25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6"/>
        <v>0</v>
      </c>
      <c r="FF14" s="42" t="s">
        <v>33</v>
      </c>
      <c r="FG14" s="26"/>
      <c r="FH14" s="27">
        <f t="shared" si="27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8"/>
        <v>0</v>
      </c>
      <c r="FQ14" s="42" t="s">
        <v>33</v>
      </c>
      <c r="FR14" s="26"/>
      <c r="FS14" s="27">
        <f t="shared" si="29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0"/>
        <v>0</v>
      </c>
      <c r="GB14" s="42" t="s">
        <v>33</v>
      </c>
      <c r="GC14" s="26"/>
      <c r="GD14" s="27">
        <f t="shared" si="31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2"/>
        <v>0</v>
      </c>
      <c r="GM14" s="42" t="s">
        <v>33</v>
      </c>
      <c r="GN14" s="26"/>
      <c r="GO14" s="27">
        <f t="shared" si="33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4"/>
        <v>0</v>
      </c>
      <c r="GX14" s="42" t="s">
        <v>33</v>
      </c>
      <c r="GY14" s="26"/>
      <c r="GZ14" s="27">
        <f t="shared" si="35"/>
        <v>0</v>
      </c>
      <c r="HA14" s="27"/>
      <c r="HB14" s="28"/>
    </row>
    <row r="15" spans="1:210" x14ac:dyDescent="0.25">
      <c r="A15" s="10"/>
      <c r="B15" s="3" t="s">
        <v>37</v>
      </c>
      <c r="C15" s="23">
        <v>2.3260000000000001</v>
      </c>
      <c r="D15" s="24">
        <v>52</v>
      </c>
      <c r="E15" s="25">
        <v>0.5</v>
      </c>
      <c r="H15" s="26">
        <f>C15*D15*E15</f>
        <v>60.475999999999999</v>
      </c>
      <c r="I15" s="27">
        <f t="shared" si="36"/>
        <v>30.301485145438331</v>
      </c>
      <c r="J15" s="27"/>
      <c r="K15" s="28"/>
      <c r="M15" s="3" t="s">
        <v>37</v>
      </c>
      <c r="N15" s="150">
        <f>100*O15*(1/P15-1/$C$15)</f>
        <v>11.45823381420974</v>
      </c>
      <c r="O15" s="30">
        <f>'DH65-74'!O15</f>
        <v>3.5000000000000003E-2</v>
      </c>
      <c r="P15" s="146">
        <f>'DH65-74'!P15</f>
        <v>0.27</v>
      </c>
      <c r="Q15" s="66">
        <f t="shared" si="0"/>
        <v>52</v>
      </c>
      <c r="R15" s="42">
        <v>0.5</v>
      </c>
      <c r="S15" s="26">
        <f>P15*Q15*R15</f>
        <v>7.0200000000000005</v>
      </c>
      <c r="T15" s="27">
        <f t="shared" si="1"/>
        <v>4.0764462410728219</v>
      </c>
      <c r="U15" s="27"/>
      <c r="V15" s="28"/>
      <c r="X15" s="3" t="s">
        <v>37</v>
      </c>
      <c r="Y15" s="150">
        <f>100*Z15*(1/AA15-1/$C$15)</f>
        <v>11.45823381420974</v>
      </c>
      <c r="Z15" s="30">
        <f>$O$15</f>
        <v>3.5000000000000003E-2</v>
      </c>
      <c r="AA15" s="146">
        <f>$P15</f>
        <v>0.27</v>
      </c>
      <c r="AB15" s="66">
        <f t="shared" si="2"/>
        <v>52</v>
      </c>
      <c r="AC15" s="42">
        <v>0.5</v>
      </c>
      <c r="AD15" s="26">
        <f>AA15*AB15*AC15</f>
        <v>7.0200000000000005</v>
      </c>
      <c r="AE15" s="27">
        <f t="shared" si="3"/>
        <v>3.6389820756338693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2.3260000000000001</v>
      </c>
      <c r="AM15" s="66">
        <f t="shared" si="4"/>
        <v>52</v>
      </c>
      <c r="AN15" s="42">
        <v>0.5</v>
      </c>
      <c r="AO15" s="26">
        <f>AL15*AM15*AN15</f>
        <v>60.475999999999999</v>
      </c>
      <c r="AP15" s="27">
        <f t="shared" si="5"/>
        <v>31.348691673014194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2.3260000000000001</v>
      </c>
      <c r="AX15" s="66">
        <f t="shared" si="6"/>
        <v>52</v>
      </c>
      <c r="AY15" s="42">
        <v>0.5</v>
      </c>
      <c r="AZ15" s="26">
        <f>AW15*AX15*AY15</f>
        <v>60.475999999999999</v>
      </c>
      <c r="BA15" s="27">
        <f t="shared" si="7"/>
        <v>31.294117180048033</v>
      </c>
      <c r="BB15" s="27"/>
      <c r="BC15" s="28"/>
      <c r="BE15" s="3" t="s">
        <v>37</v>
      </c>
      <c r="BF15" s="150">
        <f>100*BG15*(1/BH15-1/$C$15)</f>
        <v>11.45823381420974</v>
      </c>
      <c r="BG15" s="30">
        <f>$O$15</f>
        <v>3.5000000000000003E-2</v>
      </c>
      <c r="BH15" s="146">
        <f>$P15</f>
        <v>0.27</v>
      </c>
      <c r="BI15" s="66">
        <f t="shared" si="8"/>
        <v>52</v>
      </c>
      <c r="BJ15" s="42">
        <v>0.5</v>
      </c>
      <c r="BK15" s="26">
        <f>BH15*BI15*BJ15</f>
        <v>7.0200000000000005</v>
      </c>
      <c r="BL15" s="27">
        <f t="shared" si="9"/>
        <v>3.6364380004865131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2.3260000000000001</v>
      </c>
      <c r="BT15" s="66">
        <f t="shared" si="10"/>
        <v>52</v>
      </c>
      <c r="BU15" s="42">
        <v>0.5</v>
      </c>
      <c r="BV15" s="26">
        <f>BS15*BT15*BU15</f>
        <v>60.475999999999999</v>
      </c>
      <c r="BW15" s="27">
        <f t="shared" si="11"/>
        <v>31.348691673014194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2.3260000000000001</v>
      </c>
      <c r="CE15" s="66">
        <f t="shared" si="12"/>
        <v>52</v>
      </c>
      <c r="CF15" s="42">
        <v>0.5</v>
      </c>
      <c r="CG15" s="26">
        <f>CD15*CE15*CF15</f>
        <v>60.475999999999999</v>
      </c>
      <c r="CH15" s="27">
        <f t="shared" si="13"/>
        <v>31.326774936744741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2.3260000000000001</v>
      </c>
      <c r="CP15" s="66">
        <f t="shared" si="14"/>
        <v>52</v>
      </c>
      <c r="CQ15" s="42">
        <v>0.5</v>
      </c>
      <c r="CR15" s="26">
        <f>CO15*CP15*CQ15</f>
        <v>60.475999999999999</v>
      </c>
      <c r="CS15" s="27">
        <f t="shared" si="15"/>
        <v>30.808759530877914</v>
      </c>
      <c r="CT15" s="27"/>
      <c r="CU15" s="28"/>
      <c r="CW15" s="3" t="s">
        <v>37</v>
      </c>
      <c r="CX15" s="150">
        <f>100*CY15*(1/CZ15-1/$C$15)</f>
        <v>11.45823381420974</v>
      </c>
      <c r="CY15" s="30">
        <f>$O$15</f>
        <v>3.5000000000000003E-2</v>
      </c>
      <c r="CZ15" s="146">
        <f>$P15</f>
        <v>0.27</v>
      </c>
      <c r="DA15" s="66">
        <f t="shared" si="16"/>
        <v>52</v>
      </c>
      <c r="DB15" s="42">
        <v>0.5</v>
      </c>
      <c r="DC15" s="26">
        <f>CZ15*DA15*DB15</f>
        <v>7.0200000000000005</v>
      </c>
      <c r="DD15" s="27">
        <f t="shared" si="17"/>
        <v>3.5800981185966019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2.3260000000000001</v>
      </c>
      <c r="DL15" s="66">
        <f t="shared" si="18"/>
        <v>52</v>
      </c>
      <c r="DM15" s="42">
        <v>0.5</v>
      </c>
      <c r="DN15" s="26">
        <f>DK15*DL15*DM15</f>
        <v>60.475999999999999</v>
      </c>
      <c r="DO15" s="27">
        <f t="shared" si="19"/>
        <v>30.786842794608457</v>
      </c>
      <c r="DP15" s="27"/>
      <c r="DQ15" s="28"/>
      <c r="DR15" s="203"/>
      <c r="DT15" s="3" t="s">
        <v>37</v>
      </c>
      <c r="DU15" s="150">
        <f>100*DV15*(1/DW15-1/$C$15)</f>
        <v>10.995270851246778</v>
      </c>
      <c r="DV15" s="30">
        <f>'DH65-74'!DV15</f>
        <v>3.5000000000000003E-2</v>
      </c>
      <c r="DW15" s="146">
        <f>'DH65-74'!DW15</f>
        <v>0.28000000000000003</v>
      </c>
      <c r="DX15" s="66">
        <f t="shared" si="20"/>
        <v>52</v>
      </c>
      <c r="DY15" s="42">
        <v>0.5</v>
      </c>
      <c r="DZ15" s="26">
        <f>DW15*DX15*DY15</f>
        <v>7.2800000000000011</v>
      </c>
      <c r="EA15" s="27">
        <f t="shared" si="21"/>
        <v>4.0587229869327945</v>
      </c>
      <c r="EB15" s="27"/>
      <c r="EC15" s="28"/>
      <c r="EE15" s="3" t="s">
        <v>37</v>
      </c>
      <c r="EF15" s="150">
        <f>100*EG15*(1/EH15-1/$C$15)</f>
        <v>10.995270851246778</v>
      </c>
      <c r="EG15" s="30">
        <f>'DH65-74'!EG15</f>
        <v>3.5000000000000003E-2</v>
      </c>
      <c r="EH15" s="146">
        <f>$DW15</f>
        <v>0.28000000000000003</v>
      </c>
      <c r="EI15" s="66">
        <f t="shared" si="22"/>
        <v>52</v>
      </c>
      <c r="EJ15" s="42">
        <v>0.5</v>
      </c>
      <c r="EK15" s="26">
        <f>EH15*EI15*EJ15</f>
        <v>7.2800000000000011</v>
      </c>
      <c r="EL15" s="27">
        <f t="shared" si="23"/>
        <v>3.7552071204366149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2.3260000000000001</v>
      </c>
      <c r="ET15" s="66">
        <f t="shared" si="24"/>
        <v>52</v>
      </c>
      <c r="EU15" s="42">
        <v>0.5</v>
      </c>
      <c r="EV15" s="26">
        <f>ES15*ET15*EU15</f>
        <v>60.475999999999999</v>
      </c>
      <c r="EW15" s="27">
        <f t="shared" si="25"/>
        <v>31.197205375506009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2.3260000000000001</v>
      </c>
      <c r="FE15" s="66">
        <f t="shared" si="26"/>
        <v>52</v>
      </c>
      <c r="FF15" s="42">
        <v>0.5</v>
      </c>
      <c r="FG15" s="26">
        <f>FD15*FE15*FF15</f>
        <v>60.475999999999999</v>
      </c>
      <c r="FH15" s="27">
        <f t="shared" si="27"/>
        <v>31.063172604367384</v>
      </c>
      <c r="FI15" s="27"/>
      <c r="FJ15" s="28"/>
      <c r="FL15" s="3" t="s">
        <v>37</v>
      </c>
      <c r="FM15" s="150">
        <f>100*FN15*(1/FO15-1/$C$15)</f>
        <v>10.995270851246778</v>
      </c>
      <c r="FN15" s="30">
        <f>'DH65-74'!FC15</f>
        <v>3.5000000000000003E-2</v>
      </c>
      <c r="FO15" s="146">
        <f>$DW15</f>
        <v>0.28000000000000003</v>
      </c>
      <c r="FP15" s="66">
        <f t="shared" si="28"/>
        <v>52</v>
      </c>
      <c r="FQ15" s="42">
        <v>0.5</v>
      </c>
      <c r="FR15" s="26">
        <f>FO15*FP15*FQ15</f>
        <v>7.2800000000000011</v>
      </c>
      <c r="FS15" s="27">
        <f t="shared" si="29"/>
        <v>3.761239433101514</v>
      </c>
      <c r="FT15" s="27"/>
      <c r="FU15" s="28"/>
      <c r="FW15" s="3" t="s">
        <v>37</v>
      </c>
      <c r="FX15" s="150">
        <f>100*FY15*(1/FZ15-1/$C$15)</f>
        <v>10.995270851246778</v>
      </c>
      <c r="FY15" s="30">
        <f>'DH65-74'!FN15</f>
        <v>3.5000000000000003E-2</v>
      </c>
      <c r="FZ15" s="146">
        <f>$DW15</f>
        <v>0.28000000000000003</v>
      </c>
      <c r="GA15" s="66">
        <f t="shared" si="30"/>
        <v>52</v>
      </c>
      <c r="GB15" s="42">
        <v>0.5</v>
      </c>
      <c r="GC15" s="26">
        <f>FZ15*GA15*GB15</f>
        <v>7.2800000000000011</v>
      </c>
      <c r="GD15" s="27">
        <f t="shared" si="31"/>
        <v>3.777374074511151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2.3260000000000001</v>
      </c>
      <c r="GL15" s="66">
        <f t="shared" si="32"/>
        <v>52</v>
      </c>
      <c r="GM15" s="42">
        <v>0.5</v>
      </c>
      <c r="GN15" s="26">
        <f>GK15*GL15*GM15</f>
        <v>60.475999999999999</v>
      </c>
      <c r="GO15" s="27">
        <f t="shared" si="33"/>
        <v>31.247316658572281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2.3260000000000001</v>
      </c>
      <c r="GW15" s="66">
        <f t="shared" si="34"/>
        <v>52</v>
      </c>
      <c r="GX15" s="42">
        <v>0.5</v>
      </c>
      <c r="GY15" s="26">
        <f>GV15*GW15*GX15</f>
        <v>60.475999999999999</v>
      </c>
      <c r="GZ15" s="27">
        <f t="shared" si="35"/>
        <v>30.841417287574618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36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0"/>
        <v>0</v>
      </c>
      <c r="R16" s="42" t="s">
        <v>33</v>
      </c>
      <c r="S16" s="26"/>
      <c r="T16" s="27">
        <f t="shared" si="1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2"/>
        <v>0</v>
      </c>
      <c r="AC16" s="42" t="s">
        <v>33</v>
      </c>
      <c r="AD16" s="26"/>
      <c r="AE16" s="27">
        <f t="shared" si="3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4"/>
        <v>0</v>
      </c>
      <c r="AN16" s="42" t="s">
        <v>33</v>
      </c>
      <c r="AO16" s="26"/>
      <c r="AP16" s="27">
        <f t="shared" si="5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6"/>
        <v>0</v>
      </c>
      <c r="AY16" s="42" t="s">
        <v>33</v>
      </c>
      <c r="AZ16" s="26"/>
      <c r="BA16" s="27">
        <f t="shared" si="7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8"/>
        <v>0</v>
      </c>
      <c r="BJ16" s="42" t="s">
        <v>33</v>
      </c>
      <c r="BK16" s="26"/>
      <c r="BL16" s="27">
        <f t="shared" si="9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0"/>
        <v>0</v>
      </c>
      <c r="BU16" s="42" t="s">
        <v>33</v>
      </c>
      <c r="BV16" s="26"/>
      <c r="BW16" s="27">
        <f t="shared" si="11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2"/>
        <v>0</v>
      </c>
      <c r="CF16" s="42" t="s">
        <v>33</v>
      </c>
      <c r="CG16" s="26"/>
      <c r="CH16" s="27">
        <f t="shared" si="13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4"/>
        <v>0</v>
      </c>
      <c r="CQ16" s="42" t="s">
        <v>33</v>
      </c>
      <c r="CR16" s="26"/>
      <c r="CS16" s="27">
        <f t="shared" si="15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6"/>
        <v>0</v>
      </c>
      <c r="DB16" s="42" t="s">
        <v>33</v>
      </c>
      <c r="DC16" s="26"/>
      <c r="DD16" s="27">
        <f t="shared" si="17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8"/>
        <v>0</v>
      </c>
      <c r="DM16" s="42" t="s">
        <v>33</v>
      </c>
      <c r="DN16" s="26"/>
      <c r="DO16" s="27">
        <f t="shared" si="19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0"/>
        <v>0</v>
      </c>
      <c r="DY16" s="42" t="s">
        <v>33</v>
      </c>
      <c r="DZ16" s="26"/>
      <c r="EA16" s="27">
        <f t="shared" si="21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2"/>
        <v>0</v>
      </c>
      <c r="EJ16" s="42" t="s">
        <v>33</v>
      </c>
      <c r="EK16" s="26"/>
      <c r="EL16" s="27">
        <f t="shared" si="23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4"/>
        <v>0</v>
      </c>
      <c r="EU16" s="42" t="s">
        <v>33</v>
      </c>
      <c r="EV16" s="26"/>
      <c r="EW16" s="27">
        <f t="shared" si="25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6"/>
        <v>0</v>
      </c>
      <c r="FF16" s="42" t="s">
        <v>33</v>
      </c>
      <c r="FG16" s="26"/>
      <c r="FH16" s="27">
        <f t="shared" si="27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8"/>
        <v>0</v>
      </c>
      <c r="FQ16" s="42" t="s">
        <v>33</v>
      </c>
      <c r="FR16" s="26"/>
      <c r="FS16" s="27">
        <f t="shared" si="29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0"/>
        <v>0</v>
      </c>
      <c r="GB16" s="42" t="s">
        <v>33</v>
      </c>
      <c r="GC16" s="26"/>
      <c r="GD16" s="27">
        <f t="shared" si="31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2"/>
        <v>0</v>
      </c>
      <c r="GM16" s="42" t="s">
        <v>33</v>
      </c>
      <c r="GN16" s="26"/>
      <c r="GO16" s="27">
        <f t="shared" si="33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4"/>
        <v>0</v>
      </c>
      <c r="GX16" s="42" t="s">
        <v>33</v>
      </c>
      <c r="GY16" s="26"/>
      <c r="GZ16" s="27">
        <f t="shared" si="35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4.3</v>
      </c>
      <c r="E17" s="25">
        <v>1</v>
      </c>
      <c r="H17" s="26">
        <f>C17*D17*E17</f>
        <v>22.36</v>
      </c>
      <c r="I17" s="27">
        <f t="shared" si="36"/>
        <v>11.203472581718387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0"/>
        <v>4.3</v>
      </c>
      <c r="R17" s="42">
        <v>1</v>
      </c>
      <c r="S17" s="26">
        <f>P17*Q17*R17</f>
        <v>5.1599999999999993</v>
      </c>
      <c r="T17" s="27">
        <f t="shared" si="1"/>
        <v>2.9963621942928427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2"/>
        <v>4.3</v>
      </c>
      <c r="AC17" s="42">
        <v>1</v>
      </c>
      <c r="AD17" s="26">
        <f>AA17*AB17*AC17</f>
        <v>22.36</v>
      </c>
      <c r="AE17" s="27">
        <f t="shared" si="3"/>
        <v>11.590831796463434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4"/>
        <v>4.3</v>
      </c>
      <c r="AN17" s="42">
        <v>1</v>
      </c>
      <c r="AO17" s="26">
        <f>AL17*AM17*AN17</f>
        <v>5.1599999999999993</v>
      </c>
      <c r="AP17" s="27">
        <f t="shared" si="5"/>
        <v>2.6747676604397315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6"/>
        <v>4.3</v>
      </c>
      <c r="AY17" s="42">
        <v>1</v>
      </c>
      <c r="AZ17" s="26">
        <f>AW17*AX17*AY17</f>
        <v>22.36</v>
      </c>
      <c r="BA17" s="27">
        <f t="shared" si="7"/>
        <v>11.5704818464494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8"/>
        <v>4.3</v>
      </c>
      <c r="BJ17" s="42">
        <v>1</v>
      </c>
      <c r="BK17" s="26">
        <f>BH17*BI17*BJ17</f>
        <v>22.36</v>
      </c>
      <c r="BL17" s="27">
        <f t="shared" si="9"/>
        <v>11.582728445994077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0"/>
        <v>4.3</v>
      </c>
      <c r="BU17" s="42">
        <v>1</v>
      </c>
      <c r="BV17" s="26">
        <f>BS17*BT17*BU17</f>
        <v>5.1599999999999993</v>
      </c>
      <c r="BW17" s="27">
        <f t="shared" si="11"/>
        <v>2.6747676604397315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2"/>
        <v>4.3</v>
      </c>
      <c r="CF17" s="42">
        <v>1</v>
      </c>
      <c r="CG17" s="26">
        <f>CD17*CE17*CF17</f>
        <v>5.1599999999999993</v>
      </c>
      <c r="CH17" s="27">
        <f t="shared" si="13"/>
        <v>2.6728976564852642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4"/>
        <v>4.3</v>
      </c>
      <c r="CQ17" s="42">
        <v>1</v>
      </c>
      <c r="CR17" s="26">
        <f>CO17*CP17*CQ17</f>
        <v>22.36</v>
      </c>
      <c r="CS17" s="27">
        <f t="shared" si="15"/>
        <v>11.391028889318575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6"/>
        <v>4.3</v>
      </c>
      <c r="DB17" s="42">
        <v>1</v>
      </c>
      <c r="DC17" s="26">
        <f>CZ17*DA17*DB17</f>
        <v>22.36</v>
      </c>
      <c r="DD17" s="27">
        <f t="shared" si="17"/>
        <v>11.403275488863249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8"/>
        <v>4.3</v>
      </c>
      <c r="DM17" s="42">
        <v>1</v>
      </c>
      <c r="DN17" s="26">
        <f>DK17*DL17*DM17</f>
        <v>22.36</v>
      </c>
      <c r="DO17" s="27">
        <f t="shared" si="19"/>
        <v>11.382925538849216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0"/>
        <v>4.3</v>
      </c>
      <c r="DY17" s="42">
        <v>1</v>
      </c>
      <c r="DZ17" s="26">
        <f>DW17*DX17*DY17</f>
        <v>5.1599999999999993</v>
      </c>
      <c r="EA17" s="27">
        <f t="shared" si="21"/>
        <v>2.8767871720567597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2"/>
        <v>4.3</v>
      </c>
      <c r="EJ17" s="42">
        <v>1</v>
      </c>
      <c r="EK17" s="26">
        <f>EH17*EI17*EJ17</f>
        <v>22.36</v>
      </c>
      <c r="EL17" s="27">
        <f t="shared" si="23"/>
        <v>11.533850441341029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4"/>
        <v>4.3</v>
      </c>
      <c r="EU17" s="42">
        <v>1</v>
      </c>
      <c r="EV17" s="26">
        <f>ES17*ET17*EU17</f>
        <v>5.1599999999999993</v>
      </c>
      <c r="EW17" s="27">
        <f t="shared" si="25"/>
        <v>2.6618423794168096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6"/>
        <v>4.3</v>
      </c>
      <c r="FF17" s="42">
        <v>1</v>
      </c>
      <c r="FG17" s="26">
        <f>FD17*FE17*FF17</f>
        <v>22.36</v>
      </c>
      <c r="FH17" s="27">
        <f t="shared" si="27"/>
        <v>11.485093912190864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8"/>
        <v>4.3</v>
      </c>
      <c r="FQ17" s="42">
        <v>1</v>
      </c>
      <c r="FR17" s="26">
        <f>FO17*FP17*FQ17</f>
        <v>22.36</v>
      </c>
      <c r="FS17" s="27">
        <f t="shared" si="29"/>
        <v>11.552378258811792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0"/>
        <v>4.3</v>
      </c>
      <c r="GB17" s="42">
        <v>1</v>
      </c>
      <c r="GC17" s="26">
        <f>FZ17*GA17*GB17</f>
        <v>5.1599999999999993</v>
      </c>
      <c r="GD17" s="27">
        <f t="shared" si="31"/>
        <v>2.6773695363293317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2"/>
        <v>4.3</v>
      </c>
      <c r="GM17" s="42">
        <v>1</v>
      </c>
      <c r="GN17" s="26">
        <f>GK17*GL17*GM17</f>
        <v>5.1599999999999993</v>
      </c>
      <c r="GO17" s="27">
        <f t="shared" si="33"/>
        <v>2.6661180296023703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4"/>
        <v>4.3</v>
      </c>
      <c r="GX17" s="42">
        <v>1</v>
      </c>
      <c r="GY17" s="26">
        <f>GV17*GW17*GX17</f>
        <v>5.1599999999999993</v>
      </c>
      <c r="GZ17" s="27">
        <f t="shared" si="35"/>
        <v>2.6314854356089192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21.3</v>
      </c>
      <c r="E18" s="25">
        <v>1</v>
      </c>
      <c r="H18" s="26">
        <f>C18*D18*E18</f>
        <v>61.77</v>
      </c>
      <c r="I18" s="27">
        <f t="shared" si="36"/>
        <v>30.949843531875889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0"/>
        <v>21.3</v>
      </c>
      <c r="R18" s="42">
        <v>1</v>
      </c>
      <c r="S18" s="26">
        <f>P18*Q18*R18</f>
        <v>25.56</v>
      </c>
      <c r="T18" s="27">
        <f t="shared" si="1"/>
        <v>14.842445288008735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2"/>
        <v>21.3</v>
      </c>
      <c r="AC18" s="42">
        <v>1</v>
      </c>
      <c r="AD18" s="26">
        <f>AA18*AB18*AC18</f>
        <v>61.77</v>
      </c>
      <c r="AE18" s="27">
        <f t="shared" si="3"/>
        <v>32.019932024487765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4"/>
        <v>21.3</v>
      </c>
      <c r="AN18" s="42">
        <v>1</v>
      </c>
      <c r="AO18" s="26">
        <f>AL18*AM18*AN18</f>
        <v>25.56</v>
      </c>
      <c r="AP18" s="27">
        <f t="shared" si="5"/>
        <v>13.249430504038672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6"/>
        <v>21.3</v>
      </c>
      <c r="AY18" s="42">
        <v>1</v>
      </c>
      <c r="AZ18" s="26">
        <f>AW18*AX18*AY18</f>
        <v>61.77</v>
      </c>
      <c r="BA18" s="27">
        <f t="shared" si="7"/>
        <v>31.96371483252145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8"/>
        <v>21.3</v>
      </c>
      <c r="BJ18" s="42">
        <v>1</v>
      </c>
      <c r="BK18" s="26">
        <f>BH18*BI18*BJ18</f>
        <v>61.77</v>
      </c>
      <c r="BL18" s="27">
        <f t="shared" si="9"/>
        <v>31.997546337614235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0"/>
        <v>21.3</v>
      </c>
      <c r="BU18" s="42">
        <v>1</v>
      </c>
      <c r="BV18" s="26">
        <f>BS18*BT18*BU18</f>
        <v>25.56</v>
      </c>
      <c r="BW18" s="27">
        <f t="shared" si="11"/>
        <v>13.249430504038672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2"/>
        <v>21.3</v>
      </c>
      <c r="CF18" s="42">
        <v>1</v>
      </c>
      <c r="CG18" s="26">
        <f>CD18*CE18*CF18</f>
        <v>25.56</v>
      </c>
      <c r="CH18" s="27">
        <f t="shared" si="13"/>
        <v>13.240167461194449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4"/>
        <v>21.3</v>
      </c>
      <c r="CQ18" s="42">
        <v>1</v>
      </c>
      <c r="CR18" s="26">
        <f>CO18*CP18*CQ18</f>
        <v>61.77</v>
      </c>
      <c r="CS18" s="27">
        <f t="shared" si="15"/>
        <v>31.467972025635433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6"/>
        <v>21.3</v>
      </c>
      <c r="DB18" s="42">
        <v>1</v>
      </c>
      <c r="DC18" s="26">
        <f>CZ18*DA18*DB18</f>
        <v>61.77</v>
      </c>
      <c r="DD18" s="27">
        <f t="shared" si="17"/>
        <v>31.501803530728218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8"/>
        <v>21.3</v>
      </c>
      <c r="DM18" s="42">
        <v>1</v>
      </c>
      <c r="DN18" s="26">
        <f>DK18*DL18*DM18</f>
        <v>61.77</v>
      </c>
      <c r="DO18" s="27">
        <f t="shared" si="19"/>
        <v>31.445586338761899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0"/>
        <v>21.3</v>
      </c>
      <c r="DY18" s="42">
        <v>1</v>
      </c>
      <c r="DZ18" s="26">
        <f>DW18*DX18*DY18</f>
        <v>25.56</v>
      </c>
      <c r="EA18" s="27">
        <f t="shared" si="21"/>
        <v>14.250131805769533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2"/>
        <v>21.3</v>
      </c>
      <c r="EJ18" s="42">
        <v>1</v>
      </c>
      <c r="EK18" s="26">
        <f>EH18*EI18*EJ18</f>
        <v>61.77</v>
      </c>
      <c r="EL18" s="27">
        <f t="shared" si="23"/>
        <v>31.862519756781548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4"/>
        <v>21.3</v>
      </c>
      <c r="EU18" s="42">
        <v>1</v>
      </c>
      <c r="EV18" s="26">
        <f>ES18*ET18*EU18</f>
        <v>25.56</v>
      </c>
      <c r="EW18" s="27">
        <f t="shared" si="25"/>
        <v>13.185405274785593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6"/>
        <v>21.3</v>
      </c>
      <c r="FF18" s="42">
        <v>1</v>
      </c>
      <c r="FG18" s="26">
        <f>FD18*FE18*FF18</f>
        <v>61.77</v>
      </c>
      <c r="FH18" s="27">
        <f t="shared" si="27"/>
        <v>31.727828754741939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8"/>
        <v>21.3</v>
      </c>
      <c r="FQ18" s="42">
        <v>1</v>
      </c>
      <c r="FR18" s="26">
        <f>FO18*FP18*FQ18</f>
        <v>61.77</v>
      </c>
      <c r="FS18" s="27">
        <f t="shared" si="29"/>
        <v>31.913703266851716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0"/>
        <v>21.3</v>
      </c>
      <c r="GB18" s="42">
        <v>1</v>
      </c>
      <c r="GC18" s="26">
        <f>FZ18*GA18*GB18</f>
        <v>25.56</v>
      </c>
      <c r="GD18" s="27">
        <f t="shared" si="31"/>
        <v>13.262318866003433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2"/>
        <v>21.3</v>
      </c>
      <c r="GM18" s="42">
        <v>1</v>
      </c>
      <c r="GN18" s="26">
        <f>GK18*GL18*GM18</f>
        <v>25.56</v>
      </c>
      <c r="GO18" s="27">
        <f t="shared" si="33"/>
        <v>13.206584658262905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4"/>
        <v>21.3</v>
      </c>
      <c r="GX18" s="42">
        <v>1</v>
      </c>
      <c r="GY18" s="26">
        <f>GV18*GW18*GX18</f>
        <v>25.56</v>
      </c>
      <c r="GZ18" s="27">
        <f t="shared" si="35"/>
        <v>13.035032506620928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1.6</v>
      </c>
      <c r="E19" s="25">
        <v>1</v>
      </c>
      <c r="H19" s="26">
        <f>C19*D19*E19</f>
        <v>5.6000000000000005</v>
      </c>
      <c r="I19" s="27">
        <f t="shared" si="36"/>
        <v>2.8058786430063942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0"/>
        <v>1.6</v>
      </c>
      <c r="R19" s="42">
        <v>1</v>
      </c>
      <c r="S19" s="26">
        <f>P19*Q19*R19</f>
        <v>5.6000000000000005</v>
      </c>
      <c r="T19" s="27">
        <f t="shared" si="1"/>
        <v>3.2518659472945592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2"/>
        <v>1.6</v>
      </c>
      <c r="AC19" s="42">
        <v>1</v>
      </c>
      <c r="AD19" s="26">
        <f>AA19*AB19*AC19</f>
        <v>5.6000000000000005</v>
      </c>
      <c r="AE19" s="27">
        <f t="shared" si="3"/>
        <v>2.9028916842663346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4"/>
        <v>1.6</v>
      </c>
      <c r="AN19" s="42">
        <v>1</v>
      </c>
      <c r="AO19" s="26">
        <f>AL19*AM19*AN19</f>
        <v>5.6000000000000005</v>
      </c>
      <c r="AP19" s="27">
        <f t="shared" si="5"/>
        <v>2.9028486237330431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6"/>
        <v>1.6</v>
      </c>
      <c r="AY19" s="42">
        <v>1</v>
      </c>
      <c r="AZ19" s="26">
        <f>AW19*AX19*AY19</f>
        <v>5.6000000000000005</v>
      </c>
      <c r="BA19" s="27">
        <f t="shared" si="7"/>
        <v>2.8977950957118361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8"/>
        <v>1.6</v>
      </c>
      <c r="BJ19" s="42">
        <v>1</v>
      </c>
      <c r="BK19" s="26">
        <f>BH19*BI19*BJ19</f>
        <v>5.6000000000000005</v>
      </c>
      <c r="BL19" s="27">
        <f t="shared" si="9"/>
        <v>2.9008622226103236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0"/>
        <v>1.6</v>
      </c>
      <c r="BU19" s="42">
        <v>1</v>
      </c>
      <c r="BV19" s="26">
        <f>BS19*BT19*BU19</f>
        <v>5.6000000000000005</v>
      </c>
      <c r="BW19" s="27">
        <f t="shared" si="11"/>
        <v>2.9028486237330431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2"/>
        <v>1.6</v>
      </c>
      <c r="CF19" s="42">
        <v>1</v>
      </c>
      <c r="CG19" s="26">
        <f>CD19*CE19*CF19</f>
        <v>5.6000000000000005</v>
      </c>
      <c r="CH19" s="27">
        <f t="shared" si="13"/>
        <v>2.9008191620770325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4"/>
        <v>1.6</v>
      </c>
      <c r="CQ19" s="42">
        <v>1</v>
      </c>
      <c r="CR19" s="26">
        <f>CO19*CP19*CQ19</f>
        <v>5.6000000000000005</v>
      </c>
      <c r="CS19" s="27">
        <f t="shared" si="15"/>
        <v>2.8528516001871207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6"/>
        <v>1.6</v>
      </c>
      <c r="DB19" s="42">
        <v>1</v>
      </c>
      <c r="DC19" s="26">
        <f>CZ19*DA19*DB19</f>
        <v>5.6000000000000005</v>
      </c>
      <c r="DD19" s="27">
        <f t="shared" si="17"/>
        <v>2.8559187270856081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8"/>
        <v>1.6</v>
      </c>
      <c r="DM19" s="42">
        <v>1</v>
      </c>
      <c r="DN19" s="26">
        <f>DK19*DL19*DM19</f>
        <v>5.6000000000000005</v>
      </c>
      <c r="DO19" s="27">
        <f t="shared" si="19"/>
        <v>2.8508221385311101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0"/>
        <v>1.6</v>
      </c>
      <c r="DY19" s="42">
        <v>1</v>
      </c>
      <c r="DZ19" s="26">
        <f>DW19*DX19*DY19</f>
        <v>5.6000000000000005</v>
      </c>
      <c r="EA19" s="27">
        <f t="shared" si="21"/>
        <v>3.1220946053329182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2"/>
        <v>1.6</v>
      </c>
      <c r="EJ19" s="42">
        <v>1</v>
      </c>
      <c r="EK19" s="26">
        <f>EH19*EI19*EJ19</f>
        <v>5.6000000000000005</v>
      </c>
      <c r="EL19" s="27">
        <f t="shared" si="23"/>
        <v>2.888620861874319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4"/>
        <v>1.6</v>
      </c>
      <c r="EU19" s="42">
        <v>1</v>
      </c>
      <c r="EV19" s="26">
        <f>ES19*ET19*EU19</f>
        <v>5.6000000000000005</v>
      </c>
      <c r="EW19" s="27">
        <f t="shared" si="25"/>
        <v>2.8888211869639804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6"/>
        <v>1.6</v>
      </c>
      <c r="FF19" s="42">
        <v>1</v>
      </c>
      <c r="FG19" s="26">
        <f>FD19*FE19*FF19</f>
        <v>5.6000000000000005</v>
      </c>
      <c r="FH19" s="27">
        <f t="shared" si="27"/>
        <v>2.8764099243411829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8"/>
        <v>1.6</v>
      </c>
      <c r="FQ19" s="42">
        <v>1</v>
      </c>
      <c r="FR19" s="26">
        <f>FO19*FP19*FQ19</f>
        <v>5.6000000000000005</v>
      </c>
      <c r="FS19" s="27">
        <f t="shared" si="29"/>
        <v>2.8932611023857797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0"/>
        <v>1.6</v>
      </c>
      <c r="GB19" s="42">
        <v>1</v>
      </c>
      <c r="GC19" s="26">
        <f>FZ19*GA19*GB19</f>
        <v>5.6000000000000005</v>
      </c>
      <c r="GD19" s="27">
        <f t="shared" si="31"/>
        <v>2.9056723650085772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2"/>
        <v>1.6</v>
      </c>
      <c r="GM19" s="42">
        <v>1</v>
      </c>
      <c r="GN19" s="26">
        <f>GK19*GL19*GM19</f>
        <v>5.6000000000000005</v>
      </c>
      <c r="GO19" s="27">
        <f t="shared" si="33"/>
        <v>2.8934614274754411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4"/>
        <v>1.6</v>
      </c>
      <c r="GX19" s="42">
        <v>1</v>
      </c>
      <c r="GY19" s="26">
        <f>GV19*GW19*GX19</f>
        <v>5.6000000000000005</v>
      </c>
      <c r="GZ19" s="27">
        <f t="shared" si="35"/>
        <v>2.8558756665523162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6" t="s">
        <v>43</v>
      </c>
      <c r="Q21" s="2" t="s">
        <v>44</v>
      </c>
      <c r="S21" s="37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185.20000000000002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185.20000000000002</v>
      </c>
      <c r="R22" s="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185.20000000000002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185.20000000000002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185.20000000000002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185.20000000000002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185.20000000000002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185.20000000000002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185.20000000000002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185.20000000000002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185.20000000000002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185.20000000000002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185.20000000000002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185.20000000000002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185.20000000000002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185.20000000000002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185.20000000000002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185.20000000000002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185.20000000000002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267.38200000000001</v>
      </c>
      <c r="I24" s="48">
        <f>H24*B$38*G$38/$C$2</f>
        <v>133.97168630791708</v>
      </c>
      <c r="J24" s="48">
        <f>H24*(C38-I38)/1000</f>
        <v>8.0214599999999994</v>
      </c>
      <c r="K24" s="50">
        <f>H24/$C$2</f>
        <v>2.2931560891938254</v>
      </c>
      <c r="M24" s="45" t="s">
        <v>46</v>
      </c>
      <c r="N24" s="46"/>
      <c r="O24" s="46"/>
      <c r="P24" s="46"/>
      <c r="Q24" s="46"/>
      <c r="R24" s="46"/>
      <c r="S24" s="47">
        <f>SUM(S10:S22)</f>
        <v>62.324999999999996</v>
      </c>
      <c r="T24" s="48">
        <f>S24*M$38*R$38/$C$2</f>
        <v>36.191525922345242</v>
      </c>
      <c r="U24" s="48">
        <f>S24*(N38-T38)/1000</f>
        <v>1.8697499999999998</v>
      </c>
      <c r="V24" s="50">
        <f>S24/$C$2</f>
        <v>0.53451972555746141</v>
      </c>
      <c r="X24" s="45" t="s">
        <v>46</v>
      </c>
      <c r="Y24" s="46"/>
      <c r="Z24" s="46"/>
      <c r="AA24" s="46"/>
      <c r="AB24" s="46"/>
      <c r="AC24" s="46"/>
      <c r="AD24" s="47">
        <f>SUM(AD10:AD22)</f>
        <v>163.7465</v>
      </c>
      <c r="AE24" s="48">
        <f>AD24*X$38*AC$38/$C$2</f>
        <v>84.881848781735243</v>
      </c>
      <c r="AF24" s="48">
        <f>AD24*(Y38-AE38)/1000</f>
        <v>4.9123949999999992</v>
      </c>
      <c r="AG24" s="50">
        <f>AD24/$C$2</f>
        <v>1.404343910806175</v>
      </c>
      <c r="AI24" s="45" t="s">
        <v>46</v>
      </c>
      <c r="AJ24" s="46"/>
      <c r="AK24" s="46"/>
      <c r="AL24" s="46"/>
      <c r="AM24" s="46"/>
      <c r="AN24" s="46"/>
      <c r="AO24" s="47">
        <f>SUM(AO10:AO22)</f>
        <v>163.79249999999999</v>
      </c>
      <c r="AP24" s="48">
        <f>AO24*AI$38*AN$38/$C$2</f>
        <v>84.904434500499008</v>
      </c>
      <c r="AQ24" s="48">
        <f>AO24*(AJ38-AP38)/1000</f>
        <v>4.9137749999999993</v>
      </c>
      <c r="AR24" s="50">
        <f>AO24/$C$2</f>
        <v>1.4047384219554031</v>
      </c>
      <c r="AT24" s="45" t="s">
        <v>46</v>
      </c>
      <c r="AU24" s="46"/>
      <c r="AV24" s="46"/>
      <c r="AW24" s="46"/>
      <c r="AX24" s="46"/>
      <c r="AY24" s="46"/>
      <c r="AZ24" s="47">
        <f>SUM(AZ10:AZ22)</f>
        <v>169.191</v>
      </c>
      <c r="BA24" s="48">
        <f>AZ24*AT$38*AY$38/$C$2</f>
        <v>87.550151792603799</v>
      </c>
      <c r="BB24" s="48">
        <f>AZ24*(AU38-BA38)/1000</f>
        <v>5.0757300000000001</v>
      </c>
      <c r="BC24" s="50">
        <f>AZ24/$C$2</f>
        <v>1.4510377358490567</v>
      </c>
      <c r="BE24" s="45" t="s">
        <v>46</v>
      </c>
      <c r="BF24" s="46"/>
      <c r="BG24" s="46"/>
      <c r="BH24" s="46"/>
      <c r="BI24" s="46"/>
      <c r="BJ24" s="46"/>
      <c r="BK24" s="47">
        <f>SUM(BK10:BK22)</f>
        <v>165.9145</v>
      </c>
      <c r="BL24" s="48">
        <f>BK24*BE$38*BJ$38/$C$2</f>
        <v>85.945554505942951</v>
      </c>
      <c r="BM24" s="48">
        <f>BK24*(BF38-BL38)/1000</f>
        <v>4.9774350000000007</v>
      </c>
      <c r="BN24" s="50">
        <f>BK24/$C$2</f>
        <v>1.4229373927958835</v>
      </c>
      <c r="BP24" s="45" t="s">
        <v>46</v>
      </c>
      <c r="BQ24" s="46"/>
      <c r="BR24" s="46"/>
      <c r="BS24" s="46"/>
      <c r="BT24" s="46"/>
      <c r="BU24" s="46"/>
      <c r="BV24" s="47">
        <f>SUM(BV10:BV22)</f>
        <v>163.79249999999999</v>
      </c>
      <c r="BW24" s="48">
        <f>BV24*BP$38*BU$38/$C$2</f>
        <v>84.904434500499008</v>
      </c>
      <c r="BX24" s="48">
        <f>BV24*(BQ38-BW38)/1000</f>
        <v>4.9137749999999993</v>
      </c>
      <c r="BY24" s="50">
        <f>BV24/$C$2</f>
        <v>1.4047384219554031</v>
      </c>
      <c r="CA24" s="45" t="s">
        <v>46</v>
      </c>
      <c r="CB24" s="46"/>
      <c r="CC24" s="46"/>
      <c r="CD24" s="46"/>
      <c r="CE24" s="46"/>
      <c r="CF24" s="46"/>
      <c r="CG24" s="47">
        <f>SUM(CG10:CG22)</f>
        <v>165.9605</v>
      </c>
      <c r="CH24" s="48">
        <f>CG24*CA$38*CF$38/$C$2</f>
        <v>85.968106883550917</v>
      </c>
      <c r="CI24" s="48">
        <f>CG24*(CB38-CH38)/1000</f>
        <v>4.978815</v>
      </c>
      <c r="CJ24" s="50">
        <f>CG24/$C$2</f>
        <v>1.4233319039451116</v>
      </c>
      <c r="CL24" s="45" t="s">
        <v>46</v>
      </c>
      <c r="CM24" s="46"/>
      <c r="CN24" s="46"/>
      <c r="CO24" s="46"/>
      <c r="CP24" s="46"/>
      <c r="CQ24" s="46"/>
      <c r="CR24" s="47">
        <f>SUM(CR10:CR22)</f>
        <v>217.20249999999999</v>
      </c>
      <c r="CS24" s="48">
        <f>CR24*CL$38*CQ$38/$C$2</f>
        <v>110.65116065886484</v>
      </c>
      <c r="CT24" s="48">
        <f>CR24*(CM38-CS38)/1000</f>
        <v>6.5160749999999998</v>
      </c>
      <c r="CU24" s="50">
        <f>CR24/$C$2</f>
        <v>1.8628001715265865</v>
      </c>
      <c r="CW24" s="45" t="s">
        <v>46</v>
      </c>
      <c r="CX24" s="46"/>
      <c r="CY24" s="46"/>
      <c r="CZ24" s="46"/>
      <c r="DA24" s="46"/>
      <c r="DB24" s="46"/>
      <c r="DC24" s="47">
        <f>SUM(DC10:DC22)</f>
        <v>213.92599999999999</v>
      </c>
      <c r="DD24" s="48">
        <f>DC24*CW$38*DB$38/$C$2</f>
        <v>109.0991552875921</v>
      </c>
      <c r="DE24" s="48">
        <f>DC24*(CX38-DD38)/1000</f>
        <v>6.4177799999999996</v>
      </c>
      <c r="DF24" s="50">
        <f>DC24/$C$2</f>
        <v>1.8346998284734133</v>
      </c>
      <c r="DH24" s="45" t="s">
        <v>46</v>
      </c>
      <c r="DI24" s="46"/>
      <c r="DJ24" s="46"/>
      <c r="DK24" s="46"/>
      <c r="DL24" s="46"/>
      <c r="DM24" s="46"/>
      <c r="DN24" s="47">
        <f>SUM(DN10:DN22)</f>
        <v>219.37049999999999</v>
      </c>
      <c r="DO24" s="48">
        <f>DN24*DH$38*DM$38/$C$2</f>
        <v>111.67612106082835</v>
      </c>
      <c r="DP24" s="48">
        <f>DN24*(DI38-DO38)/1000</f>
        <v>6.5811149999999996</v>
      </c>
      <c r="DQ24" s="50">
        <f>DN24/$C$2</f>
        <v>1.881393653516295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85.429999999999993</v>
      </c>
      <c r="EA24" s="48">
        <f>DZ24*DT$38*DY$38/$C$2</f>
        <v>47.628668238141287</v>
      </c>
      <c r="EB24" s="48">
        <f>DZ24*(DU38-EA38)/1000</f>
        <v>2.5628999999999995</v>
      </c>
      <c r="EC24" s="50">
        <f>DZ24/$C$2</f>
        <v>0.7326758147512864</v>
      </c>
      <c r="EE24" s="45" t="s">
        <v>46</v>
      </c>
      <c r="EF24" s="46"/>
      <c r="EG24" s="46"/>
      <c r="EH24" s="46"/>
      <c r="EI24" s="46"/>
      <c r="EJ24" s="46"/>
      <c r="EK24" s="47">
        <f>SUM(EK10:EK22)</f>
        <v>178.9915</v>
      </c>
      <c r="EL24" s="48">
        <f>EK24*EE$38*EJ$38/$C$2</f>
        <v>92.328318035388762</v>
      </c>
      <c r="EM24" s="48">
        <f>EK24*(EF38-EL38)/1000</f>
        <v>5.369745</v>
      </c>
      <c r="EN24" s="50">
        <f>EK24/$C$2</f>
        <v>1.5350900514579762</v>
      </c>
      <c r="EP24" s="45" t="s">
        <v>46</v>
      </c>
      <c r="EQ24" s="46"/>
      <c r="ER24" s="46"/>
      <c r="ES24" s="46"/>
      <c r="ET24" s="46"/>
      <c r="EU24" s="46"/>
      <c r="EV24" s="47">
        <f>SUM(EV10:EV22)</f>
        <v>178.77749999999997</v>
      </c>
      <c r="EW24" s="48">
        <f>EV24*EP$38*EU$38/$C$2</f>
        <v>92.224326741509444</v>
      </c>
      <c r="EX24" s="48">
        <f>EV24*(EQ38-EW38)/1000</f>
        <v>5.3633249999999988</v>
      </c>
      <c r="EY24" s="50">
        <f>EV24/$C$2</f>
        <v>1.5332547169811319</v>
      </c>
      <c r="FA24" s="45" t="s">
        <v>46</v>
      </c>
      <c r="FB24" s="46"/>
      <c r="FC24" s="46"/>
      <c r="FD24" s="46"/>
      <c r="FE24" s="46"/>
      <c r="FF24" s="46"/>
      <c r="FG24" s="47">
        <f>SUM(FG10:FG22)</f>
        <v>192.036</v>
      </c>
      <c r="FH24" s="48">
        <f>FG24*FA$38*FF$38/$C$2</f>
        <v>98.638260041211311</v>
      </c>
      <c r="FI24" s="48">
        <f>FG24*(FB38-FH38)/1000</f>
        <v>5.7610799999999998</v>
      </c>
      <c r="FJ24" s="50">
        <f>FG24/$C$2</f>
        <v>1.6469639794168096</v>
      </c>
      <c r="FL24" s="45" t="s">
        <v>46</v>
      </c>
      <c r="FM24" s="46"/>
      <c r="FN24" s="46"/>
      <c r="FO24" s="46"/>
      <c r="FP24" s="46"/>
      <c r="FQ24" s="46"/>
      <c r="FR24" s="47">
        <f>SUM(FR10:FR22)</f>
        <v>174.03450000000001</v>
      </c>
      <c r="FS24" s="48">
        <f>FR24*FL$38*FQ$38/$C$2</f>
        <v>89.915580236278203</v>
      </c>
      <c r="FT24" s="48">
        <f>FR24*(FM38-FS38)/1000</f>
        <v>5.2210349999999996</v>
      </c>
      <c r="FU24" s="50">
        <f>FR24/$C$2</f>
        <v>1.4925771869639795</v>
      </c>
      <c r="FW24" s="45" t="s">
        <v>46</v>
      </c>
      <c r="FX24" s="46"/>
      <c r="FY24" s="46"/>
      <c r="FZ24" s="46"/>
      <c r="GA24" s="46"/>
      <c r="GB24" s="46"/>
      <c r="GC24" s="47">
        <f>SUM(GC10:GC22)</f>
        <v>160.77600000000001</v>
      </c>
      <c r="GD24" s="48">
        <f>GC24*FW$38*GB$38/$C$2</f>
        <v>83.421853599396243</v>
      </c>
      <c r="GE24" s="48">
        <f>GC24*(FX38-GD38)/1000</f>
        <v>4.8232800000000005</v>
      </c>
      <c r="GF24" s="50">
        <f>GC24/$C$2</f>
        <v>1.378867924528302</v>
      </c>
      <c r="GH24" s="45" t="s">
        <v>46</v>
      </c>
      <c r="GI24" s="46"/>
      <c r="GJ24" s="46"/>
      <c r="GK24" s="46"/>
      <c r="GL24" s="46"/>
      <c r="GM24" s="46"/>
      <c r="GN24" s="47">
        <f>SUM(GN10:GN22)</f>
        <v>173.82049999999998</v>
      </c>
      <c r="GO24" s="48">
        <f>GN24*GH$38*GM$38/$C$2</f>
        <v>89.811234295445502</v>
      </c>
      <c r="GP24" s="48">
        <f>GN24*(GI38-GO38)/1000</f>
        <v>5.2146150000000002</v>
      </c>
      <c r="GQ24" s="50">
        <f>GN24/$C$2</f>
        <v>1.4907418524871354</v>
      </c>
      <c r="GS24" s="45" t="s">
        <v>46</v>
      </c>
      <c r="GT24" s="46"/>
      <c r="GU24" s="46"/>
      <c r="GV24" s="46"/>
      <c r="GW24" s="46"/>
      <c r="GX24" s="46"/>
      <c r="GY24" s="47">
        <f>SUM(GY10:GY22)</f>
        <v>213.97199999999998</v>
      </c>
      <c r="GZ24" s="48">
        <f>GY24*GS$38*GX$38/$C$2</f>
        <v>109.12096930777359</v>
      </c>
      <c r="HA24" s="48">
        <f>GY24*(GT38-GZ38)/1000</f>
        <v>6.4191599999999998</v>
      </c>
      <c r="HB24" s="50">
        <f>GY24/$C$2</f>
        <v>1.8350943396226413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79.287999999999997</v>
      </c>
      <c r="I26" s="48">
        <f>H26*B$38*G$38/$C$2</f>
        <v>39.727233186909096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49.555</v>
      </c>
      <c r="T26" s="48">
        <f>S26*M$38*R$38/$C$2</f>
        <v>28.776110181818186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59.466000000000008</v>
      </c>
      <c r="AE26" s="48">
        <f>AD26*X$38*AC$38/$C$2</f>
        <v>30.825599445818192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59.466000000000008</v>
      </c>
      <c r="AP26" s="48">
        <f>AO26*AI$38*AN$38/$C$2</f>
        <v>30.825142189090919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59.466000000000008</v>
      </c>
      <c r="BA26" s="48">
        <f>AZ26*AT$38*AY$38/$C$2</f>
        <v>30.771479136000011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59.466000000000008</v>
      </c>
      <c r="BL26" s="48">
        <f>BK26*BE$38*BJ$38/$C$2</f>
        <v>30.804048737454558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59.466000000000008</v>
      </c>
      <c r="BW26" s="48">
        <f>BV26*BP$38*BU$38/$C$2</f>
        <v>30.825142189090919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59.466000000000008</v>
      </c>
      <c r="CH26" s="48">
        <f>CG26*CA$38*CF$38/$C$2</f>
        <v>30.803591480727285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69.376999999999995</v>
      </c>
      <c r="CS26" s="48">
        <f>CR26*CL$38*CQ$38/$C$2</f>
        <v>35.343265261818189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69.376999999999995</v>
      </c>
      <c r="DD26" s="48">
        <f>DC26*CW$38*DB$38/$C$2</f>
        <v>35.381263130181821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69.376999999999995</v>
      </c>
      <c r="DO26" s="48">
        <f>DN26*DH$38*DM$38/$C$2</f>
        <v>35.318122768727278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59.466000000000008</v>
      </c>
      <c r="EA26" s="48">
        <f>DZ26*DT$38*DY$38/$C$2</f>
        <v>33.153299607272736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69.376999999999995</v>
      </c>
      <c r="EL26" s="48">
        <f>EK26*EE$38*EJ$38/$C$2</f>
        <v>35.786401702545461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69.376999999999995</v>
      </c>
      <c r="EW26" s="48">
        <f>EV26*EP$38*EU$38/$C$2</f>
        <v>35.788883480000003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69.376999999999995</v>
      </c>
      <c r="FH26" s="48">
        <f>FG26*FA$38*FF$38/$C$2</f>
        <v>35.635123450181823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69.376999999999995</v>
      </c>
      <c r="FS26" s="48">
        <f>FR26*FL$38*FQ$38/$C$2</f>
        <v>35.843888482181825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69.376999999999995</v>
      </c>
      <c r="GD26" s="48">
        <f>GC26*FW$38*GB$38/$C$2</f>
        <v>35.997648512000005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69.376999999999995</v>
      </c>
      <c r="GO26" s="48">
        <f>GN26*GH$38*GM$38/$C$2</f>
        <v>35.846370259636373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69.376999999999995</v>
      </c>
      <c r="GZ26" s="48">
        <f>GY26*GS$38*GX$38/$C$2</f>
        <v>35.380729664000008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7" t="s">
        <v>52</v>
      </c>
      <c r="Y29" s="37" t="s">
        <v>53</v>
      </c>
      <c r="Z29" s="51" t="s">
        <v>54</v>
      </c>
      <c r="AA29" s="52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'DH65-74'!O31</f>
        <v>0.1</v>
      </c>
      <c r="P31" s="42">
        <v>2.5</v>
      </c>
      <c r="V31" s="32"/>
      <c r="X31" s="42">
        <v>0.34</v>
      </c>
      <c r="Y31" s="42">
        <v>0.4</v>
      </c>
      <c r="Z31" s="55">
        <f>'SD65-74'!Z31</f>
        <v>0.2</v>
      </c>
      <c r="AA31" s="4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3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20253.294013096729</v>
      </c>
      <c r="I33" s="48">
        <f>H33/$C$2</f>
        <v>173.69891949482616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7575.2263697454555</v>
      </c>
      <c r="T33" s="48">
        <f>S33/$C$2</f>
        <v>64.967636104163432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13491.488463332729</v>
      </c>
      <c r="AE33" s="48">
        <f>AD33/$C$2</f>
        <v>115.70744822755343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13494.068642006183</v>
      </c>
      <c r="AP33" s="48">
        <f>AO33/$C$2</f>
        <v>115.7295766895899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13796.302166275203</v>
      </c>
      <c r="BA33" s="48">
        <f>AZ33/$C$2</f>
        <v>118.32163092860381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13613.003738180149</v>
      </c>
      <c r="BL33" s="48">
        <f>BK33/$C$2</f>
        <v>116.7496032433975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13494.068642006183</v>
      </c>
      <c r="BW33" s="48">
        <f>BV33/$C$2</f>
        <v>115.7295766895899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13615.580029274839</v>
      </c>
      <c r="CH33" s="48">
        <f>CG33/$C$2</f>
        <v>116.77169836427821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17022.95006235164</v>
      </c>
      <c r="CS33" s="48">
        <f>CR33/$C$2</f>
        <v>145.99442592068303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16846.41678751244</v>
      </c>
      <c r="DD33" s="48">
        <f>DC33/$C$2</f>
        <v>144.48041841777393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17139.528830526186</v>
      </c>
      <c r="DO33" s="48">
        <f>DN33/$C$2</f>
        <v>146.99424382955564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9419.1774507752762</v>
      </c>
      <c r="EA33" s="48">
        <f>DZ33/$C$2</f>
        <v>80.78196784541403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14938.17632144313</v>
      </c>
      <c r="EL33" s="48">
        <f>EK33/$C$2</f>
        <v>128.11471973793422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14926.340311828002</v>
      </c>
      <c r="EW33" s="48">
        <f>EV33/$C$2</f>
        <v>128.01321022150947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15656.276515096441</v>
      </c>
      <c r="FH33" s="48">
        <f>FG33/$C$2</f>
        <v>134.27338349139316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14663.554052572437</v>
      </c>
      <c r="FS33" s="48">
        <f>FR33/$C$2</f>
        <v>125.75946871846001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13924.313946188802</v>
      </c>
      <c r="GD33" s="48">
        <f>GC33/$C$2</f>
        <v>119.41950211139626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14651.676691122548</v>
      </c>
      <c r="GO33" s="48">
        <f>GN33/$C$2</f>
        <v>125.65760455508189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16848.898100108803</v>
      </c>
      <c r="GZ33" s="48">
        <f>GY33/$C$2</f>
        <v>144.50169897177361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191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0.85689479702687255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0.99309605488850772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0.88652186963979418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0.88650871926815322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0.88496540880503149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0.88590208690680394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0.88650871926815322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0.88588893653516299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0.87123999428244714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0.87217667238421959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0.8706202115494569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0.95346483704974272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0.88216366495140086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0.88222484276729563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0.87843453401943972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0.88358076043453404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0.88737106918238995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0.8836419382504288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0.87216352201257863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1553.7070080000003</v>
      </c>
      <c r="I40" s="48">
        <f>H40/$C$2</f>
        <v>13.32510298456261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1294.7558400000003</v>
      </c>
      <c r="T40" s="48">
        <f>S40/$C$2</f>
        <v>11.104252487135509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1294.7558400000003</v>
      </c>
      <c r="AE40" s="48">
        <f>AD40/$C$2</f>
        <v>11.104252487135509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1294.7558400000003</v>
      </c>
      <c r="AP40" s="48">
        <f>AO40/$C$2</f>
        <v>11.104252487135509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1294.7558400000003</v>
      </c>
      <c r="BA40" s="48">
        <f>AZ40/$C$2</f>
        <v>11.104252487135509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1294.7558400000003</v>
      </c>
      <c r="BL40" s="48">
        <f>BK40/$C$2</f>
        <v>11.104252487135509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1294.7558400000003</v>
      </c>
      <c r="BW40" s="48">
        <f>BV40/$C$2</f>
        <v>11.104252487135509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1294.7558400000003</v>
      </c>
      <c r="CH40" s="48">
        <f>CG40/$C$2</f>
        <v>11.104252487135509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1294.7558400000003</v>
      </c>
      <c r="CS40" s="48">
        <f>CR40/$C$2</f>
        <v>11.104252487135509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1294.7558400000003</v>
      </c>
      <c r="DD40" s="48">
        <f>DC40/$C$2</f>
        <v>11.104252487135509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1294.7558400000003</v>
      </c>
      <c r="DO40" s="48">
        <f>DN40/$C$2</f>
        <v>11.104252487135509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1294.7558400000003</v>
      </c>
      <c r="EA40" s="48">
        <f>DZ40/$C$2</f>
        <v>11.104252487135509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1294.7558400000003</v>
      </c>
      <c r="EL40" s="48">
        <f>EK40/$C$2</f>
        <v>11.104252487135509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1294.7558400000003</v>
      </c>
      <c r="EW40" s="48">
        <f>EV40/$C$2</f>
        <v>11.104252487135509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1294.7558400000003</v>
      </c>
      <c r="FH40" s="48">
        <f>FG40/$C$2</f>
        <v>11.104252487135509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1294.7558400000003</v>
      </c>
      <c r="FS40" s="48">
        <f>FR40/$C$2</f>
        <v>11.104252487135509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1294.7558400000003</v>
      </c>
      <c r="GD40" s="48">
        <f>GC40/$C$2</f>
        <v>11.104252487135509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1294.7558400000003</v>
      </c>
      <c r="GO40" s="48">
        <f>GN40/$C$2</f>
        <v>11.104252487135509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1294.7558400000003</v>
      </c>
      <c r="GZ40" s="48">
        <f>GY40/$C$2</f>
        <v>11.104252487135509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12.8</v>
      </c>
      <c r="G45" s="42">
        <v>225</v>
      </c>
      <c r="H45" s="65">
        <f>B45*(1-C45)*D45*E45*F45*G45</f>
        <v>783.82080000000008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12.8</v>
      </c>
      <c r="R45" s="42">
        <v>225</v>
      </c>
      <c r="S45" s="65">
        <f>M45*(1-N45)*O45*P45*Q45*R45</f>
        <v>653.18400000000008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12.8</v>
      </c>
      <c r="AC45" s="42">
        <v>225</v>
      </c>
      <c r="AD45" s="65">
        <f>X45*(1-Y45)*Z45*AA45*AB45*AC45</f>
        <v>653.18400000000008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12.8</v>
      </c>
      <c r="AN45" s="42">
        <v>225</v>
      </c>
      <c r="AO45" s="65">
        <f>AI45*(1-AJ45)*AK45*AL45*AM45*AN45</f>
        <v>653.18400000000008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12.8</v>
      </c>
      <c r="AY45" s="42">
        <v>225</v>
      </c>
      <c r="AZ45" s="65">
        <f>AT45*(1-AU45)*AV45*AW45*AX45*AY45</f>
        <v>653.18400000000008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12.8</v>
      </c>
      <c r="BJ45" s="42">
        <v>225</v>
      </c>
      <c r="BK45" s="65">
        <f>BE45*(1-BF45)*BG45*BH45*BI45*BJ45</f>
        <v>653.18400000000008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12.8</v>
      </c>
      <c r="BU45" s="42">
        <v>225</v>
      </c>
      <c r="BV45" s="65">
        <f>BP45*(1-BQ45)*BR45*BS45*BT45*BU45</f>
        <v>653.18400000000008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12.8</v>
      </c>
      <c r="CF45" s="42">
        <v>225</v>
      </c>
      <c r="CG45" s="65">
        <f>CA45*(1-CB45)*CC45*CD45*CE45*CF45</f>
        <v>653.18400000000008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12.8</v>
      </c>
      <c r="CQ45" s="42">
        <v>225</v>
      </c>
      <c r="CR45" s="65">
        <f>CL45*(1-CM45)*CN45*CO45*CP45*CQ45</f>
        <v>653.18400000000008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12.8</v>
      </c>
      <c r="DB45" s="42">
        <v>225</v>
      </c>
      <c r="DC45" s="65">
        <f>CW45*(1-CX45)*CY45*CZ45*DA45*DB45</f>
        <v>653.18400000000008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12.8</v>
      </c>
      <c r="DM45" s="42">
        <v>225</v>
      </c>
      <c r="DN45" s="65">
        <f>DH45*(1-DI45)*DJ45*DK45*DL45*DM45</f>
        <v>653.18400000000008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12.8</v>
      </c>
      <c r="DY45" s="42">
        <v>225</v>
      </c>
      <c r="DZ45" s="65">
        <f>DT45*(1-DU45)*DV45*DW45*DX45*DY45</f>
        <v>653.18400000000008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12.8</v>
      </c>
      <c r="EJ45" s="42">
        <v>225</v>
      </c>
      <c r="EK45" s="65">
        <f>EE45*(1-EF45)*EG45*EH45*EI45*EJ45</f>
        <v>653.18400000000008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12.8</v>
      </c>
      <c r="EU45" s="42">
        <v>225</v>
      </c>
      <c r="EV45" s="65">
        <f>EP45*(1-EQ45)*ER45*ES45*ET45*EU45</f>
        <v>653.18400000000008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12.8</v>
      </c>
      <c r="FF45" s="42">
        <v>225</v>
      </c>
      <c r="FG45" s="65">
        <f>FA45*(1-FB45)*FC45*FD45*FE45*FF45</f>
        <v>653.18400000000008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12.8</v>
      </c>
      <c r="FQ45" s="42">
        <v>225</v>
      </c>
      <c r="FR45" s="65">
        <f>FL45*(1-FM45)*FN45*FO45*FP45*FQ45</f>
        <v>653.18400000000008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12.8</v>
      </c>
      <c r="GB45" s="42">
        <v>225</v>
      </c>
      <c r="GC45" s="65">
        <f>FW45*(1-FX45)*FY45*FZ45*GA45*GB45</f>
        <v>653.18400000000008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12.8</v>
      </c>
      <c r="GM45" s="42">
        <v>225</v>
      </c>
      <c r="GN45" s="65">
        <f>GH45*(1-GI45)*GJ45*GK45*GL45*GM45</f>
        <v>653.18400000000008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12.8</v>
      </c>
      <c r="GX45" s="42">
        <v>225</v>
      </c>
      <c r="GY45" s="65">
        <f>GS45*(1-GT45)*GU45*GV45*GW45*GX45</f>
        <v>653.18400000000008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12.8</v>
      </c>
      <c r="G47" s="42">
        <v>221</v>
      </c>
      <c r="H47" s="65">
        <f t="shared" ref="H47" si="45">B47*(1-C47)*D47*E47*F47*G47</f>
        <v>769.88620800000012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12.8</v>
      </c>
      <c r="R47" s="42">
        <v>221</v>
      </c>
      <c r="S47" s="65">
        <f t="shared" ref="S47" si="46">M47*(1-N47)*O47*P47*Q47*R47</f>
        <v>641.57184000000007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12.8</v>
      </c>
      <c r="AC47" s="42">
        <v>221</v>
      </c>
      <c r="AD47" s="65">
        <f t="shared" ref="AD47" si="47">X47*(1-Y47)*Z47*AA47*AB47*AC47</f>
        <v>641.57184000000007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12.8</v>
      </c>
      <c r="AN47" s="42">
        <v>221</v>
      </c>
      <c r="AO47" s="65">
        <f t="shared" ref="AO47" si="48">AI47*(1-AJ47)*AK47*AL47*AM47*AN47</f>
        <v>641.57184000000007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12.8</v>
      </c>
      <c r="AY47" s="42">
        <v>221</v>
      </c>
      <c r="AZ47" s="65">
        <f t="shared" ref="AZ47" si="49">AT47*(1-AU47)*AV47*AW47*AX47*AY47</f>
        <v>641.57184000000007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12.8</v>
      </c>
      <c r="BJ47" s="42">
        <v>221</v>
      </c>
      <c r="BK47" s="65">
        <f t="shared" ref="BK47" si="50">BE47*(1-BF47)*BG47*BH47*BI47*BJ47</f>
        <v>641.57184000000007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12.8</v>
      </c>
      <c r="BU47" s="42">
        <v>221</v>
      </c>
      <c r="BV47" s="65">
        <f t="shared" ref="BV47" si="51">BP47*(1-BQ47)*BR47*BS47*BT47*BU47</f>
        <v>641.57184000000007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12.8</v>
      </c>
      <c r="CF47" s="42">
        <v>221</v>
      </c>
      <c r="CG47" s="65">
        <f t="shared" ref="CG47" si="52">CA47*(1-CB47)*CC47*CD47*CE47*CF47</f>
        <v>641.57184000000007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12.8</v>
      </c>
      <c r="CQ47" s="42">
        <v>221</v>
      </c>
      <c r="CR47" s="65">
        <f t="shared" ref="CR47" si="53">CL47*(1-CM47)*CN47*CO47*CP47*CQ47</f>
        <v>641.57184000000007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12.8</v>
      </c>
      <c r="DB47" s="42">
        <v>221</v>
      </c>
      <c r="DC47" s="65">
        <f t="shared" ref="DC47" si="54">CW47*(1-CX47)*CY47*CZ47*DA47*DB47</f>
        <v>641.57184000000007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12.8</v>
      </c>
      <c r="DM47" s="42">
        <v>221</v>
      </c>
      <c r="DN47" s="65">
        <f t="shared" ref="DN47" si="55">DH47*(1-DI47)*DJ47*DK47*DL47*DM47</f>
        <v>641.57184000000007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12.8</v>
      </c>
      <c r="DY47" s="42">
        <v>221</v>
      </c>
      <c r="DZ47" s="65">
        <f t="shared" ref="DZ47" si="56">DT47*(1-DU47)*DV47*DW47*DX47*DY47</f>
        <v>641.57184000000007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12.8</v>
      </c>
      <c r="EJ47" s="42">
        <v>221</v>
      </c>
      <c r="EK47" s="65">
        <f t="shared" ref="EK47" si="57">EE47*(1-EF47)*EG47*EH47*EI47*EJ47</f>
        <v>641.57184000000007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12.8</v>
      </c>
      <c r="EU47" s="42">
        <v>221</v>
      </c>
      <c r="EV47" s="65">
        <f t="shared" ref="EV47" si="58">EP47*(1-EQ47)*ER47*ES47*ET47*EU47</f>
        <v>641.57184000000007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12.8</v>
      </c>
      <c r="FF47" s="42">
        <v>221</v>
      </c>
      <c r="FG47" s="65">
        <f t="shared" ref="FG47" si="59">FA47*(1-FB47)*FC47*FD47*FE47*FF47</f>
        <v>641.57184000000007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12.8</v>
      </c>
      <c r="FQ47" s="42">
        <v>221</v>
      </c>
      <c r="FR47" s="65">
        <f t="shared" ref="FR47" si="60">FL47*(1-FM47)*FN47*FO47*FP47*FQ47</f>
        <v>641.57184000000007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12.8</v>
      </c>
      <c r="GB47" s="42">
        <v>221</v>
      </c>
      <c r="GC47" s="65">
        <f t="shared" ref="GC47" si="61">FW47*(1-FX47)*FY47*FZ47*GA47*GB47</f>
        <v>641.57184000000007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12.8</v>
      </c>
      <c r="GM47" s="42">
        <v>221</v>
      </c>
      <c r="GN47" s="65">
        <f t="shared" ref="GN47" si="62">GH47*(1-GI47)*GJ47*GK47*GL47*GM47</f>
        <v>641.57184000000007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12.8</v>
      </c>
      <c r="GX47" s="42">
        <v>221</v>
      </c>
      <c r="GY47" s="65">
        <f t="shared" ref="GY47" si="63">GS47*(1-GT47)*GU47*GV47*GW47*GX47</f>
        <v>641.57184000000007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1779.7824000000001</v>
      </c>
      <c r="I50" s="48">
        <f>H50/$C$2</f>
        <v>15.264000000000001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1779.7824000000001</v>
      </c>
      <c r="T50" s="48">
        <f>S50/$C$2</f>
        <v>15.264000000000001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1779.7824000000001</v>
      </c>
      <c r="AE50" s="48">
        <f>AD50/$C$2</f>
        <v>15.264000000000001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1779.7824000000001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1779.7824000000001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1779.7824000000001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1779.7824000000001</v>
      </c>
      <c r="BW50" s="48">
        <f>BV50/$C$2</f>
        <v>15.264000000000001</v>
      </c>
      <c r="BX50" s="48"/>
      <c r="BY50" s="32"/>
      <c r="CA50" s="45" t="s">
        <v>89</v>
      </c>
      <c r="CB50" s="46"/>
      <c r="CC50" s="46"/>
      <c r="CD50" s="46"/>
      <c r="CE50" s="46"/>
      <c r="CF50" s="46"/>
      <c r="CG50" s="47">
        <f>CA54*CB54*CC54*$C$2</f>
        <v>1779.7824000000001</v>
      </c>
      <c r="CH50" s="48">
        <f>CG50/$C$2</f>
        <v>15.264000000000001</v>
      </c>
      <c r="CI50" s="48"/>
      <c r="CJ50" s="32"/>
      <c r="CL50" s="45" t="s">
        <v>89</v>
      </c>
      <c r="CM50" s="46"/>
      <c r="CN50" s="46"/>
      <c r="CO50" s="46"/>
      <c r="CP50" s="46"/>
      <c r="CQ50" s="46"/>
      <c r="CR50" s="47">
        <f>CL54*CM54*CN54*$C$2</f>
        <v>1779.7824000000001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1779.7824000000001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1779.7824000000001</v>
      </c>
      <c r="DO50" s="48">
        <f>DN50/$C$2</f>
        <v>15.264000000000001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1779.7824000000001</v>
      </c>
      <c r="EA50" s="48">
        <f>DZ50/$C$2</f>
        <v>15.264000000000001</v>
      </c>
      <c r="EB50" s="48"/>
      <c r="EC50" s="32"/>
      <c r="EE50" s="45" t="s">
        <v>89</v>
      </c>
      <c r="EF50" s="46"/>
      <c r="EG50" s="46"/>
      <c r="EH50" s="46"/>
      <c r="EI50" s="46"/>
      <c r="EJ50" s="46"/>
      <c r="EK50" s="47">
        <f>EE54*EF54*EG54*$C$2</f>
        <v>1779.7824000000001</v>
      </c>
      <c r="EL50" s="48">
        <f>EK50/$C$2</f>
        <v>15.264000000000001</v>
      </c>
      <c r="EM50" s="48"/>
      <c r="EN50" s="32"/>
      <c r="EP50" s="45" t="s">
        <v>89</v>
      </c>
      <c r="EQ50" s="46"/>
      <c r="ER50" s="46"/>
      <c r="ES50" s="46"/>
      <c r="ET50" s="46"/>
      <c r="EU50" s="46"/>
      <c r="EV50" s="47">
        <f>EP54*EQ54*ER54*$C$2</f>
        <v>1779.7824000000001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1779.7824000000001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1779.7824000000001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1779.7824000000001</v>
      </c>
      <c r="GD50" s="48">
        <f>GC50/$C$2</f>
        <v>15.264000000000001</v>
      </c>
      <c r="GE50" s="48"/>
      <c r="GF50" s="32"/>
      <c r="GH50" s="45" t="s">
        <v>89</v>
      </c>
      <c r="GI50" s="46"/>
      <c r="GJ50" s="46"/>
      <c r="GK50" s="46"/>
      <c r="GL50" s="46"/>
      <c r="GM50" s="46"/>
      <c r="GN50" s="47">
        <f>GH54*GI54*GJ54*$C$2</f>
        <v>1779.7824000000001</v>
      </c>
      <c r="GO50" s="48">
        <f>GN50/$C$2</f>
        <v>15.264000000000001</v>
      </c>
      <c r="GP50" s="48"/>
      <c r="GQ50" s="32"/>
      <c r="GS50" s="45" t="s">
        <v>89</v>
      </c>
      <c r="GT50" s="46"/>
      <c r="GU50" s="46"/>
      <c r="GV50" s="46"/>
      <c r="GW50" s="46"/>
      <c r="GX50" s="46"/>
      <c r="GY50" s="47">
        <f>GS54*GT54*GU54*$C$2</f>
        <v>1779.7824000000001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0.91936344499506562</v>
      </c>
      <c r="I57" s="33"/>
      <c r="J57" s="33"/>
      <c r="K57" s="28"/>
      <c r="M57" s="81" t="s">
        <v>95</v>
      </c>
      <c r="S57" s="82">
        <f>(1-S61^S60)/(1-S61^(S60+1))</f>
        <v>0.92589781112475866</v>
      </c>
      <c r="V57" s="32"/>
      <c r="X57" s="81" t="s">
        <v>95</v>
      </c>
      <c r="AD57" s="82">
        <f>(1-AD61^AD60)/(1-AD61^(AD60+1))</f>
        <v>0.92410486727884233</v>
      </c>
      <c r="AG57" s="32"/>
      <c r="AI57" s="81" t="s">
        <v>95</v>
      </c>
      <c r="AO57" s="82">
        <f>(1-AO61^AO60)/(1-AO61^(AO60+1))</f>
        <v>0.9241058775714962</v>
      </c>
      <c r="AR57" s="32"/>
      <c r="AT57" s="81" t="s">
        <v>95</v>
      </c>
      <c r="AZ57" s="82">
        <f>(1-AZ61^AZ60)/(1-AZ61^(AZ60+1))</f>
        <v>0.92422059835752224</v>
      </c>
      <c r="BC57" s="32"/>
      <c r="BE57" s="81" t="s">
        <v>95</v>
      </c>
      <c r="BK57" s="82">
        <f>(1-BK61^BK60)/(1-BK61^(BK60+1))</f>
        <v>0.92415186245979031</v>
      </c>
      <c r="BN57" s="32"/>
      <c r="BP57" s="81" t="s">
        <v>95</v>
      </c>
      <c r="BV57" s="82">
        <f>(1-BV61^BV60)/(1-BV61^(BV60+1))</f>
        <v>0.9241058775714962</v>
      </c>
      <c r="BY57" s="32"/>
      <c r="CA57" s="81" t="s">
        <v>95</v>
      </c>
      <c r="CG57" s="82">
        <f>(1-CG61^CG60)/(1-CG61^(CG60+1))</f>
        <v>0.92415284613241933</v>
      </c>
      <c r="CJ57" s="32"/>
      <c r="CL57" s="81" t="s">
        <v>95</v>
      </c>
      <c r="CR57" s="82">
        <f>(1-CR61^CR60)/(1-CR61^(CR60+1))</f>
        <v>0.92546622161944181</v>
      </c>
      <c r="CU57" s="32"/>
      <c r="CW57" s="81" t="s">
        <v>95</v>
      </c>
      <c r="DC57" s="82">
        <f>(1-DC61^DC60)/(1-DC61^(DC60+1))</f>
        <v>0.92542148787644907</v>
      </c>
      <c r="DF57" s="32"/>
      <c r="DH57" s="81" t="s">
        <v>95</v>
      </c>
      <c r="DN57" s="82">
        <f>(1-DN61^DN60)/(1-DN61^(DN60+1))</f>
        <v>0.92549557873185351</v>
      </c>
      <c r="DQ57" s="32"/>
      <c r="DT57" s="81" t="s">
        <v>95</v>
      </c>
      <c r="DZ57" s="82">
        <f>(1-DZ61^DZ60)/(1-DZ61^(DZ60+1))</f>
        <v>0.92625406611176442</v>
      </c>
      <c r="EC57" s="32"/>
      <c r="EE57" s="81" t="s">
        <v>95</v>
      </c>
      <c r="EK57" s="82">
        <f>(1-EK61^EK60)/(1-EK61^(EK60+1))</f>
        <v>0.92490091206942326</v>
      </c>
      <c r="EN57" s="32"/>
      <c r="EP57" s="81" t="s">
        <v>95</v>
      </c>
      <c r="EV57" s="82">
        <f>(1-EV61^EV60)/(1-EV61^(EV60+1))</f>
        <v>0.92489736237843878</v>
      </c>
      <c r="EY57" s="32"/>
      <c r="FA57" s="81" t="s">
        <v>95</v>
      </c>
      <c r="FG57" s="82">
        <f>(1-FG61^FG60)/(1-FG61^(FG60+1))</f>
        <v>0.92510722151242319</v>
      </c>
      <c r="FJ57" s="32"/>
      <c r="FL57" s="81" t="s">
        <v>95</v>
      </c>
      <c r="FR57" s="82">
        <f>(1-FR61^FR60)/(1-FR61^(FR60+1))</f>
        <v>0.92481706431307198</v>
      </c>
      <c r="FU57" s="32"/>
      <c r="FW57" s="81" t="s">
        <v>95</v>
      </c>
      <c r="GC57" s="82">
        <f>(1-GC61^GC60)/(1-GC61^(GC60+1))</f>
        <v>0.92457285327725203</v>
      </c>
      <c r="GF57" s="32"/>
      <c r="GH57" s="81" t="s">
        <v>95</v>
      </c>
      <c r="GN57" s="82">
        <f>(1-GN61^GN60)/(1-GN61^(GN60+1))</f>
        <v>0.92481336430065608</v>
      </c>
      <c r="GQ57" s="32"/>
      <c r="GS57" s="81" t="s">
        <v>95</v>
      </c>
      <c r="GY57" s="82">
        <f>(1-GY61^GY60)/(1-GY61^(GY60+1))</f>
        <v>0.92542211914738148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15.135431390082786</v>
      </c>
      <c r="I59" s="33"/>
      <c r="J59" s="33"/>
      <c r="K59" s="28"/>
      <c r="M59" s="83" t="s">
        <v>97</v>
      </c>
      <c r="S59" s="84">
        <f>S58*$C$2/(S24+S26)</f>
        <v>46.898462638541297</v>
      </c>
      <c r="V59" s="32"/>
      <c r="X59" s="83" t="s">
        <v>97</v>
      </c>
      <c r="AD59" s="84">
        <f>AD58*$C$2/(AD24+AD26)</f>
        <v>23.506748053984431</v>
      </c>
      <c r="AG59" s="32"/>
      <c r="AI59" s="83" t="s">
        <v>97</v>
      </c>
      <c r="AO59" s="84">
        <f>AO58*$C$2/(AO24+AO26)</f>
        <v>23.501904742708565</v>
      </c>
      <c r="AR59" s="32"/>
      <c r="AT59" s="83" t="s">
        <v>97</v>
      </c>
      <c r="AZ59" s="84">
        <f>AZ58*$C$2/(AZ24+AZ26)</f>
        <v>22.947034204069851</v>
      </c>
      <c r="BC59" s="32"/>
      <c r="BE59" s="83" t="s">
        <v>97</v>
      </c>
      <c r="BK59" s="84">
        <f>BK58*$C$2/(BK24+BK26)</f>
        <v>23.280629868156293</v>
      </c>
      <c r="BN59" s="32"/>
      <c r="BP59" s="83" t="s">
        <v>97</v>
      </c>
      <c r="BV59" s="84">
        <f>BV58*$C$2/(BV24+BV26)</f>
        <v>23.501904742708565</v>
      </c>
      <c r="BY59" s="32"/>
      <c r="CA59" s="83" t="s">
        <v>97</v>
      </c>
      <c r="CG59" s="84">
        <f>CG58*$C$2/(CG24+CG26)</f>
        <v>23.27587927772467</v>
      </c>
      <c r="CJ59" s="32"/>
      <c r="CL59" s="83" t="s">
        <v>97</v>
      </c>
      <c r="CR59" s="84">
        <f>CR58*$C$2/(CR24+CR26)</f>
        <v>18.309055602372116</v>
      </c>
      <c r="CU59" s="32"/>
      <c r="CW59" s="83" t="s">
        <v>97</v>
      </c>
      <c r="DC59" s="84">
        <f>DC58*$C$2/(DC24+DC26)</f>
        <v>18.520806345149893</v>
      </c>
      <c r="DF59" s="32"/>
      <c r="DH59" s="83" t="s">
        <v>97</v>
      </c>
      <c r="DN59" s="84">
        <f>DN58*$C$2/(DN24+DN26)</f>
        <v>18.171585901176634</v>
      </c>
      <c r="DQ59" s="32"/>
      <c r="DT59" s="83" t="s">
        <v>97</v>
      </c>
      <c r="DZ59" s="84">
        <f>DZ58*$C$2/(DZ24+DZ26)</f>
        <v>36.212179770318016</v>
      </c>
      <c r="EC59" s="32"/>
      <c r="EE59" s="83" t="s">
        <v>97</v>
      </c>
      <c r="EK59" s="84">
        <f>EK58*$C$2/(EK24+EK26)</f>
        <v>21.125867410722375</v>
      </c>
      <c r="EN59" s="32"/>
      <c r="EP59" s="83" t="s">
        <v>97</v>
      </c>
      <c r="EV59" s="84">
        <f>EV58*$C$2/(EV24+EV26)</f>
        <v>21.144085640195929</v>
      </c>
      <c r="EY59" s="32"/>
      <c r="FA59" s="83" t="s">
        <v>97</v>
      </c>
      <c r="FG59" s="84">
        <f>FG58*$C$2/(FG24+FG26)</f>
        <v>20.071687330010366</v>
      </c>
      <c r="FJ59" s="32"/>
      <c r="FL59" s="83" t="s">
        <v>97</v>
      </c>
      <c r="FR59" s="84">
        <f>FR58*$C$2/(FR24+FR26)</f>
        <v>21.556089174094076</v>
      </c>
      <c r="FU59" s="32"/>
      <c r="FW59" s="83" t="s">
        <v>97</v>
      </c>
      <c r="GC59" s="84">
        <f>GC58*$C$2/(GC24+GC26)</f>
        <v>22.797877933374753</v>
      </c>
      <c r="GF59" s="32"/>
      <c r="GH59" s="83" t="s">
        <v>97</v>
      </c>
      <c r="GN59" s="84">
        <f>GN58*$C$2/(GN24+GN26)</f>
        <v>21.575057309388463</v>
      </c>
      <c r="GQ59" s="32"/>
      <c r="GS59" s="83" t="s">
        <v>97</v>
      </c>
      <c r="GY59" s="84">
        <f>GY58*$C$2/(GY24+GY26)</f>
        <v>18.517799604021896</v>
      </c>
      <c r="HB59" s="32"/>
    </row>
    <row r="60" spans="1:210" x14ac:dyDescent="0.25">
      <c r="A60" s="10"/>
      <c r="B60" s="83" t="s">
        <v>98</v>
      </c>
      <c r="H60" s="64">
        <f>0.8+H59/30</f>
        <v>1.3045143796694263</v>
      </c>
      <c r="I60" s="33"/>
      <c r="J60" s="33"/>
      <c r="K60" s="28"/>
      <c r="M60" s="83" t="s">
        <v>98</v>
      </c>
      <c r="S60" s="64">
        <f>0.8+S59/30</f>
        <v>2.3632820879513767</v>
      </c>
      <c r="V60" s="32"/>
      <c r="X60" s="83" t="s">
        <v>98</v>
      </c>
      <c r="AD60" s="64">
        <f>0.8+AD59/30</f>
        <v>1.5835582684661478</v>
      </c>
      <c r="AG60" s="32"/>
      <c r="AI60" s="83" t="s">
        <v>98</v>
      </c>
      <c r="AO60" s="64">
        <f>0.8+AO59/30</f>
        <v>1.5833968247569521</v>
      </c>
      <c r="AR60" s="32"/>
      <c r="AT60" s="83" t="s">
        <v>98</v>
      </c>
      <c r="AZ60" s="64">
        <f>0.8+AZ59/30</f>
        <v>1.5649011401356616</v>
      </c>
      <c r="BC60" s="32"/>
      <c r="BE60" s="83" t="s">
        <v>98</v>
      </c>
      <c r="BK60" s="64">
        <f>0.8+BK59/30</f>
        <v>1.5760209956052098</v>
      </c>
      <c r="BN60" s="32"/>
      <c r="BP60" s="83" t="s">
        <v>98</v>
      </c>
      <c r="BV60" s="64">
        <f>0.8+BV59/30</f>
        <v>1.5833968247569521</v>
      </c>
      <c r="BY60" s="32"/>
      <c r="CA60" s="83" t="s">
        <v>98</v>
      </c>
      <c r="CG60" s="64">
        <f>0.8+CG59/30</f>
        <v>1.5758626425908222</v>
      </c>
      <c r="CJ60" s="32"/>
      <c r="CL60" s="83" t="s">
        <v>98</v>
      </c>
      <c r="CR60" s="64">
        <f>0.8+CR59/30</f>
        <v>1.4103018534124039</v>
      </c>
      <c r="CU60" s="32"/>
      <c r="CW60" s="83" t="s">
        <v>98</v>
      </c>
      <c r="DC60" s="64">
        <f>0.8+DC59/30</f>
        <v>1.4173602115049966</v>
      </c>
      <c r="DF60" s="32"/>
      <c r="DH60" s="83" t="s">
        <v>98</v>
      </c>
      <c r="DN60" s="64">
        <f>0.8+DN59/30</f>
        <v>1.4057195300392213</v>
      </c>
      <c r="DQ60" s="32"/>
      <c r="DT60" s="83" t="s">
        <v>98</v>
      </c>
      <c r="DZ60" s="64">
        <f>0.8+DZ59/30</f>
        <v>2.0070726590106007</v>
      </c>
      <c r="EC60" s="32"/>
      <c r="EE60" s="83" t="s">
        <v>98</v>
      </c>
      <c r="EK60" s="64">
        <f>0.8+EK59/30</f>
        <v>1.5041955803574125</v>
      </c>
      <c r="EN60" s="32"/>
      <c r="EP60" s="83" t="s">
        <v>98</v>
      </c>
      <c r="EV60" s="64">
        <f>0.8+EV59/30</f>
        <v>1.5048028546731977</v>
      </c>
      <c r="EY60" s="32"/>
      <c r="FA60" s="83" t="s">
        <v>98</v>
      </c>
      <c r="FG60" s="64">
        <f>0.8+FG59/30</f>
        <v>1.4690562443336788</v>
      </c>
      <c r="FJ60" s="32"/>
      <c r="FL60" s="83" t="s">
        <v>98</v>
      </c>
      <c r="FR60" s="64">
        <f>0.8+FR59/30</f>
        <v>1.5185363058031358</v>
      </c>
      <c r="FU60" s="32"/>
      <c r="FW60" s="83" t="s">
        <v>98</v>
      </c>
      <c r="GC60" s="64">
        <f>0.8+GC59/30</f>
        <v>1.5599292644458251</v>
      </c>
      <c r="GF60" s="32"/>
      <c r="GH60" s="83" t="s">
        <v>98</v>
      </c>
      <c r="GN60" s="64">
        <f>0.8+GN59/30</f>
        <v>1.5191685769796155</v>
      </c>
      <c r="GQ60" s="32"/>
      <c r="GS60" s="83" t="s">
        <v>98</v>
      </c>
      <c r="GY60" s="64">
        <f>0.8+GY59/30</f>
        <v>1.4172599868007301</v>
      </c>
      <c r="HB60" s="32"/>
    </row>
    <row r="61" spans="1:210" x14ac:dyDescent="0.25">
      <c r="A61" s="10"/>
      <c r="B61" s="58" t="s">
        <v>99</v>
      </c>
      <c r="H61" s="85">
        <f>(H50+H40)/H33</f>
        <v>0.16458998747781028</v>
      </c>
      <c r="I61" s="33"/>
      <c r="J61" s="33"/>
      <c r="K61" s="28"/>
      <c r="M61" s="58" t="s">
        <v>99</v>
      </c>
      <c r="S61" s="85">
        <f>(S50+S40)/S33</f>
        <v>0.405867506782284</v>
      </c>
      <c r="V61" s="32"/>
      <c r="X61" s="58" t="s">
        <v>99</v>
      </c>
      <c r="AD61" s="85">
        <f>(AD50+AD40)/AD33</f>
        <v>0.22788725264495494</v>
      </c>
      <c r="AG61" s="32"/>
      <c r="AI61" s="58" t="s">
        <v>99</v>
      </c>
      <c r="AO61" s="85">
        <f>(AO50+AO40)/AO33</f>
        <v>0.2278436786981472</v>
      </c>
      <c r="AR61" s="32"/>
      <c r="AT61" s="58" t="s">
        <v>99</v>
      </c>
      <c r="AZ61" s="85">
        <f>(AZ50+AZ40)/AZ33</f>
        <v>0.22285234136982374</v>
      </c>
      <c r="BC61" s="32"/>
      <c r="BE61" s="58" t="s">
        <v>99</v>
      </c>
      <c r="BK61" s="85">
        <f>(BK50+BK40)/BK33</f>
        <v>0.22585303722329098</v>
      </c>
      <c r="BN61" s="32"/>
      <c r="BP61" s="58" t="s">
        <v>99</v>
      </c>
      <c r="BV61" s="85">
        <f>(BV50+BV40)/BV33</f>
        <v>0.2278436786981472</v>
      </c>
      <c r="BY61" s="32"/>
      <c r="CA61" s="58" t="s">
        <v>99</v>
      </c>
      <c r="CG61" s="85">
        <f>(CG50+CG40)/CG33</f>
        <v>0.2258103021237024</v>
      </c>
      <c r="CJ61" s="32"/>
      <c r="CL61" s="58" t="s">
        <v>99</v>
      </c>
      <c r="CR61" s="85">
        <f>(CR50+CR40)/CR33</f>
        <v>0.18061136458361127</v>
      </c>
      <c r="CU61" s="32"/>
      <c r="CW61" s="58" t="s">
        <v>99</v>
      </c>
      <c r="DC61" s="85">
        <f>(DC50+DC40)/DC33</f>
        <v>0.18250398757075925</v>
      </c>
      <c r="DF61" s="32"/>
      <c r="DH61" s="58" t="s">
        <v>99</v>
      </c>
      <c r="DN61" s="85">
        <f>(DN50+DN40)/DN33</f>
        <v>0.17938289146689523</v>
      </c>
      <c r="DQ61" s="32"/>
      <c r="DT61" s="58" t="s">
        <v>99</v>
      </c>
      <c r="DZ61" s="85">
        <f>(DZ50+DZ40)/DZ33</f>
        <v>0.32641260408008771</v>
      </c>
      <c r="EC61" s="32"/>
      <c r="EE61" s="58" t="s">
        <v>99</v>
      </c>
      <c r="EK61" s="85">
        <f>(EK50+EK40)/EK33</f>
        <v>0.20581750903466234</v>
      </c>
      <c r="EN61" s="32"/>
      <c r="EP61" s="58" t="s">
        <v>99</v>
      </c>
      <c r="EV61" s="85">
        <f>(EV50+EV40)/EV33</f>
        <v>0.20598071434587753</v>
      </c>
      <c r="EY61" s="32"/>
      <c r="FA61" s="58" t="s">
        <v>99</v>
      </c>
      <c r="FG61" s="85">
        <f>(FG50+FG40)/FG33</f>
        <v>0.19637735939547318</v>
      </c>
      <c r="FJ61" s="32"/>
      <c r="FL61" s="58" t="s">
        <v>99</v>
      </c>
      <c r="FR61" s="85">
        <f>(FR50+FR40)/FR33</f>
        <v>0.20967210466009992</v>
      </c>
      <c r="FU61" s="32"/>
      <c r="FW61" s="58" t="s">
        <v>99</v>
      </c>
      <c r="GC61" s="85">
        <f>(GC50+GC40)/GC33</f>
        <v>0.2208035707814191</v>
      </c>
      <c r="GF61" s="32"/>
      <c r="GH61" s="58" t="s">
        <v>99</v>
      </c>
      <c r="GN61" s="85">
        <f>(GN50+GN40)/GN33</f>
        <v>0.20984207506181618</v>
      </c>
      <c r="GQ61" s="32"/>
      <c r="GS61" s="58" t="s">
        <v>99</v>
      </c>
      <c r="GY61" s="85">
        <f>(GY50+GY40)/GY33</f>
        <v>0.18247711047526285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17188.605707103288</v>
      </c>
      <c r="I63" s="48">
        <f>H63/$C$2</f>
        <v>147.41514328561996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4728.5181431100873</v>
      </c>
      <c r="T63" s="87">
        <f>S63/$C$2</f>
        <v>40.553328843139688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10650.292711113803</v>
      </c>
      <c r="AE63" s="48">
        <f>AD63/$C$2</f>
        <v>91.340417762554068</v>
      </c>
      <c r="AF63" s="48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10652.869783603859</v>
      </c>
      <c r="AP63" s="48">
        <f>AO63/$C$2</f>
        <v>91.362519584938767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10954.750594429319</v>
      </c>
      <c r="BA63" s="87">
        <f>AZ63/$C$2</f>
        <v>93.951548837301189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10771.663497480302</v>
      </c>
      <c r="BL63" s="87">
        <f>BK63/$C$2</f>
        <v>92.381333597601227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10652.869783603859</v>
      </c>
      <c r="BW63" s="87">
        <f>BV63/$C$2</f>
        <v>91.362519584938767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10774.23676423588</v>
      </c>
      <c r="CH63" s="48">
        <f>CG63/$C$2</f>
        <v>92.403402780753694</v>
      </c>
      <c r="CI63" s="48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14177.568774154352</v>
      </c>
      <c r="CS63" s="48">
        <f>CR63/$C$2</f>
        <v>121.59149892070629</v>
      </c>
      <c r="CT63" s="48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14001.1730349186</v>
      </c>
      <c r="DD63" s="87">
        <f>DC63/$C$2</f>
        <v>120.0786709684271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14294.05728276417</v>
      </c>
      <c r="DO63" s="87">
        <f>DN63/$C$2</f>
        <v>122.59054273382651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6571.3739045591683</v>
      </c>
      <c r="EA63" s="87">
        <f>DZ63/$C$2</f>
        <v>56.358266762943124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12094.533099074812</v>
      </c>
      <c r="EL63" s="48">
        <f>EK63/$C$2</f>
        <v>103.72669896290577</v>
      </c>
      <c r="EM63" s="48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12082.708003120355</v>
      </c>
      <c r="EW63" s="48">
        <f>EV63/$C$2</f>
        <v>103.62528304562912</v>
      </c>
      <c r="EX63" s="48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12811.998986456345</v>
      </c>
      <c r="FH63" s="87">
        <f>FG63/$C$2</f>
        <v>109.87992269688118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11820.168623337358</v>
      </c>
      <c r="FS63" s="87">
        <f>FR63/$C$2</f>
        <v>101.3736588622415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11081.679353121981</v>
      </c>
      <c r="GD63" s="87">
        <f>GC63/$C$2</f>
        <v>95.040131673430366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11808.30263771713</v>
      </c>
      <c r="GO63" s="48">
        <f>GN63/$C$2</f>
        <v>101.27189226172496</v>
      </c>
      <c r="GP63" s="48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14003.652406648343</v>
      </c>
      <c r="GZ63" s="48">
        <f>GY63/$C$2</f>
        <v>120.09993487691547</v>
      </c>
      <c r="HA63" s="48"/>
      <c r="HB63" s="32"/>
    </row>
    <row r="64" spans="1:210" x14ac:dyDescent="0.25">
      <c r="A64" s="10"/>
      <c r="B64" s="88" t="s">
        <v>101</v>
      </c>
      <c r="J64" s="49">
        <f>H63/1640</f>
        <v>10.480857138477615</v>
      </c>
      <c r="K64" s="28"/>
      <c r="U64" s="49">
        <f>S63/1640</f>
        <v>2.8832427701890775</v>
      </c>
      <c r="V64" s="32"/>
      <c r="AF64" s="49">
        <f>AD63/1640</f>
        <v>6.4940809214108555</v>
      </c>
      <c r="AG64" s="32"/>
      <c r="AQ64" s="49">
        <f>AO63/1640</f>
        <v>6.4956523070755239</v>
      </c>
      <c r="AR64" s="32"/>
      <c r="BB64" s="49">
        <f>AZ63/1640</f>
        <v>6.6797259722129994</v>
      </c>
      <c r="BC64" s="32"/>
      <c r="BM64" s="49">
        <f>BK63/1640</f>
        <v>6.5680874984635986</v>
      </c>
      <c r="BN64" s="32"/>
      <c r="BX64" s="49">
        <f>BV63/1640</f>
        <v>6.4956523070755239</v>
      </c>
      <c r="BY64" s="32"/>
      <c r="CI64" s="49">
        <f>CG63/1640</f>
        <v>6.5696565635584641</v>
      </c>
      <c r="CJ64" s="32"/>
      <c r="CT64" s="49">
        <f>CR63/1640</f>
        <v>8.6448590086307018</v>
      </c>
      <c r="CU64" s="32"/>
      <c r="DE64" s="49">
        <f>DC63/1640</f>
        <v>8.5373006310479269</v>
      </c>
      <c r="DF64" s="32"/>
      <c r="DP64" s="49">
        <f>DN63/1640</f>
        <v>8.7158885870513227</v>
      </c>
      <c r="DQ64" s="32"/>
      <c r="EB64" s="49">
        <f>DZ63/1640</f>
        <v>4.0069353076580292</v>
      </c>
      <c r="EC64" s="32"/>
      <c r="EM64" s="49">
        <f>EK63/1640</f>
        <v>7.3747153043139093</v>
      </c>
      <c r="EN64" s="32"/>
      <c r="EX64" s="49">
        <f>EV63/1640</f>
        <v>7.3675048799514355</v>
      </c>
      <c r="EY64" s="32"/>
      <c r="FI64" s="49">
        <f>FG63/1640</f>
        <v>7.8121945039367953</v>
      </c>
      <c r="FJ64" s="32"/>
      <c r="FT64" s="49">
        <f>FR63/1640</f>
        <v>7.2074198922788772</v>
      </c>
      <c r="FU64" s="32"/>
      <c r="GE64" s="49">
        <f>GC63/1640</f>
        <v>6.757121556781696</v>
      </c>
      <c r="GF64" s="32"/>
      <c r="GP64" s="49">
        <f>GN63/1640</f>
        <v>7.2001845351933715</v>
      </c>
      <c r="GQ64" s="32"/>
      <c r="HA64" s="49">
        <f>GY63/1640</f>
        <v>8.5388124430782586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BZ68"/>
      <c r="CA68" s="9" t="s">
        <v>102</v>
      </c>
      <c r="CJ68" s="32"/>
      <c r="CK68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D68"/>
      <c r="EE68" s="9" t="s">
        <v>102</v>
      </c>
      <c r="EN68" s="32"/>
      <c r="EO68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G68"/>
      <c r="GH68" s="9" t="s">
        <v>102</v>
      </c>
      <c r="GQ68" s="32"/>
      <c r="GR68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Y69" s="32"/>
      <c r="BZ69"/>
      <c r="CJ69" s="32"/>
      <c r="CK69"/>
      <c r="CU69" s="32"/>
      <c r="DF69" s="32"/>
      <c r="DQ69" s="32"/>
      <c r="EC69" s="32"/>
      <c r="ED69"/>
      <c r="EN69" s="32"/>
      <c r="EO69"/>
      <c r="EY69" s="32"/>
      <c r="FJ69" s="32"/>
      <c r="FU69" s="32"/>
      <c r="GF69" s="32"/>
      <c r="GG69"/>
      <c r="GQ69" s="32"/>
      <c r="GR69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BZ70"/>
      <c r="CB70" s="90" t="s">
        <v>103</v>
      </c>
      <c r="CJ70" s="32"/>
      <c r="CK70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D70"/>
      <c r="EF70" s="90" t="s">
        <v>103</v>
      </c>
      <c r="EN70" s="32"/>
      <c r="EO70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G70"/>
      <c r="GI70" s="90" t="s">
        <v>103</v>
      </c>
      <c r="GQ70" s="32"/>
      <c r="GR70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Y71" s="32"/>
      <c r="BZ71"/>
      <c r="CJ71" s="32"/>
      <c r="CK71"/>
      <c r="CU71" s="32"/>
      <c r="DF71" s="32"/>
      <c r="DQ71" s="32"/>
      <c r="EC71" s="32"/>
      <c r="ED71"/>
      <c r="EN71" s="32"/>
      <c r="EO71"/>
      <c r="EY71" s="32"/>
      <c r="FJ71" s="32"/>
      <c r="FU71" s="32"/>
      <c r="GF71" s="32"/>
      <c r="GG71"/>
      <c r="GQ71" s="32"/>
      <c r="GR71"/>
      <c r="HB71" s="32"/>
    </row>
    <row r="72" spans="1:210" ht="56.2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BZ7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K7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D7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O7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G7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R7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BZ73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K73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D73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O73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G73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R73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BZ74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K74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D74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O74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G74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R74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147.41514328561996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152.81514328561997</v>
      </c>
      <c r="K75" s="28"/>
      <c r="N75" s="65">
        <f>T63</f>
        <v>40.553328843139688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45.953328843139687</v>
      </c>
      <c r="V75" s="32"/>
      <c r="W75"/>
      <c r="Y75" s="65">
        <f>AE63</f>
        <v>91.340417762554068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97.082627762554068</v>
      </c>
      <c r="AG75" s="32"/>
      <c r="AH75"/>
      <c r="AJ75" s="65">
        <f>AP63</f>
        <v>91.362519584938767</v>
      </c>
      <c r="AK75" s="41">
        <f>AO77*AO78</f>
        <v>0.75778999999999996</v>
      </c>
      <c r="AL75" s="41">
        <f>AO77*AO80</f>
        <v>24.305624616098186</v>
      </c>
      <c r="AM75" s="42">
        <v>6.5</v>
      </c>
      <c r="AN75" s="42">
        <v>0</v>
      </c>
      <c r="AO75" s="96">
        <f>AJ75-AK75-AL75+AM75+AN75</f>
        <v>72.799104968840581</v>
      </c>
      <c r="AR75" s="32"/>
      <c r="AU75" s="65">
        <f>BA63</f>
        <v>93.951548837301189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99.351548837301195</v>
      </c>
      <c r="BC75" s="32"/>
      <c r="BF75" s="65">
        <f>BL63</f>
        <v>92.381333597601227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97.781333597601233</v>
      </c>
      <c r="BN75" s="32"/>
      <c r="BQ75" s="65">
        <f>BW63</f>
        <v>91.362519584938767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96.762519584938772</v>
      </c>
      <c r="BY75" s="32"/>
      <c r="BZ75"/>
      <c r="CB75" s="65">
        <f>CH63</f>
        <v>92.403402780753694</v>
      </c>
      <c r="CC75" s="41">
        <f>CG77*CG78</f>
        <v>0.75778999999999996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98.145612780753694</v>
      </c>
      <c r="CJ75" s="32"/>
      <c r="CK75"/>
      <c r="CM75" s="65">
        <f>CS63</f>
        <v>121.59149892070629</v>
      </c>
      <c r="CN75" s="41">
        <f>CR77*CR78</f>
        <v>0.75778999999999996</v>
      </c>
      <c r="CO75" s="41">
        <f>CR77*CR80</f>
        <v>27.868164658943638</v>
      </c>
      <c r="CP75" s="42">
        <v>6.5</v>
      </c>
      <c r="CQ75" s="42">
        <v>0</v>
      </c>
      <c r="CR75" s="96">
        <f>CM75-CN75-CO75+CP75+CQ75</f>
        <v>99.465544261762645</v>
      </c>
      <c r="CU75" s="32"/>
      <c r="CX75" s="65">
        <f>DD63</f>
        <v>120.0786709684271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125.47867096842711</v>
      </c>
      <c r="DF75" s="32"/>
      <c r="DI75" s="65">
        <f>DO63</f>
        <v>122.59054273382651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127.99054273382652</v>
      </c>
      <c r="DQ75" s="32"/>
      <c r="DU75" s="65">
        <f>EA63</f>
        <v>56.358266762943124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61.758266762943123</v>
      </c>
      <c r="EC75" s="32"/>
      <c r="ED75"/>
      <c r="EF75" s="65">
        <f>EL63</f>
        <v>103.72669896290577</v>
      </c>
      <c r="EG75" s="41">
        <f>EK77*EK78</f>
        <v>0.75778999999999996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109.46890896290577</v>
      </c>
      <c r="EN75" s="32"/>
      <c r="EO75"/>
      <c r="EQ75" s="65">
        <f>EW63</f>
        <v>103.62528304562912</v>
      </c>
      <c r="ER75" s="41">
        <f>EV77*EV78</f>
        <v>0.75778999999999996</v>
      </c>
      <c r="ES75" s="41">
        <f>EV77*EV80</f>
        <v>28.21953462398</v>
      </c>
      <c r="ET75" s="42">
        <v>6.5</v>
      </c>
      <c r="EU75" s="42">
        <v>0</v>
      </c>
      <c r="EV75" s="96">
        <f>EQ75-ER75-ES75+ET75+EU75</f>
        <v>81.147958421649122</v>
      </c>
      <c r="EY75" s="32"/>
      <c r="FB75" s="65">
        <f>FH63</f>
        <v>109.87992269688118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115.27992269688119</v>
      </c>
      <c r="FJ75" s="32"/>
      <c r="FM75" s="65">
        <f>FS63</f>
        <v>101.3736588622415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106.7736588622415</v>
      </c>
      <c r="FU75" s="32"/>
      <c r="FX75" s="65">
        <f>GD63</f>
        <v>95.040131673430366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100.44013167343037</v>
      </c>
      <c r="GF75" s="32"/>
      <c r="GG75"/>
      <c r="GI75" s="65">
        <f>GO63</f>
        <v>101.27189226172496</v>
      </c>
      <c r="GJ75" s="41">
        <f>GN77*GN78</f>
        <v>0.75778999999999996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107.01410226172496</v>
      </c>
      <c r="GQ75" s="32"/>
      <c r="GR75"/>
      <c r="GT75" s="65">
        <f>GZ63</f>
        <v>120.09993487691547</v>
      </c>
      <c r="GU75" s="41">
        <f>GY77*GY78</f>
        <v>0.75778999999999996</v>
      </c>
      <c r="GV75" s="41">
        <f>GY77*GY80</f>
        <v>27.897705340064</v>
      </c>
      <c r="GW75" s="42">
        <v>6.5</v>
      </c>
      <c r="GX75" s="42">
        <v>0</v>
      </c>
      <c r="GY75" s="96">
        <f>GT75-GU75-GV75+GW75+GX75</f>
        <v>97.944439536851462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BZ76"/>
      <c r="CF76" s="54"/>
      <c r="CG76" s="95"/>
      <c r="CJ76" s="32"/>
      <c r="CK76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D76"/>
      <c r="EJ76" s="54"/>
      <c r="EK76" s="95"/>
      <c r="EN76" s="32"/>
      <c r="EO76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G76"/>
      <c r="GM76" s="54"/>
      <c r="GN76" s="95"/>
      <c r="GQ76" s="32"/>
      <c r="GR76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BZ77"/>
      <c r="CB77" s="97" t="s">
        <v>116</v>
      </c>
      <c r="CC77" s="98"/>
      <c r="CD77" s="98"/>
      <c r="CE77" s="97"/>
      <c r="CF77" s="98"/>
      <c r="CG77" s="55">
        <v>0.83</v>
      </c>
      <c r="CJ77" s="32"/>
      <c r="CK77"/>
      <c r="CM77" s="97" t="s">
        <v>116</v>
      </c>
      <c r="CN77" s="98"/>
      <c r="CO77" s="98"/>
      <c r="CP77" s="97"/>
      <c r="CQ77" s="98"/>
      <c r="CR77" s="55">
        <v>0.83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D77"/>
      <c r="EF77" s="97" t="s">
        <v>116</v>
      </c>
      <c r="EG77" s="98"/>
      <c r="EH77" s="98"/>
      <c r="EI77" s="97"/>
      <c r="EJ77" s="98"/>
      <c r="EK77" s="55">
        <v>0.83</v>
      </c>
      <c r="EN77" s="32"/>
      <c r="EO77"/>
      <c r="EQ77" s="97" t="s">
        <v>116</v>
      </c>
      <c r="ER77" s="98"/>
      <c r="ES77" s="98"/>
      <c r="ET77" s="97"/>
      <c r="EU77" s="98"/>
      <c r="EV77" s="55">
        <v>0.83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G77"/>
      <c r="GI77" s="97" t="s">
        <v>116</v>
      </c>
      <c r="GJ77" s="98"/>
      <c r="GK77" s="98"/>
      <c r="GL77" s="97"/>
      <c r="GM77" s="98"/>
      <c r="GN77" s="55">
        <v>0.83</v>
      </c>
      <c r="GQ77" s="32"/>
      <c r="GR77"/>
      <c r="GT77" s="97" t="s">
        <v>116</v>
      </c>
      <c r="GU77" s="98"/>
      <c r="GV77" s="98"/>
      <c r="GW77" s="97"/>
      <c r="GX77" s="98"/>
      <c r="GY77" s="55">
        <v>0.83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BZ78"/>
      <c r="CB78" s="98"/>
      <c r="CC78" s="97" t="s">
        <v>117</v>
      </c>
      <c r="CD78" s="98"/>
      <c r="CE78" s="98"/>
      <c r="CF78" s="98"/>
      <c r="CG78" s="41">
        <f>CG77*1.1</f>
        <v>0.91300000000000003</v>
      </c>
      <c r="CJ78" s="32"/>
      <c r="CK78"/>
      <c r="CM78" s="98"/>
      <c r="CN78" s="97" t="s">
        <v>117</v>
      </c>
      <c r="CO78" s="98"/>
      <c r="CP78" s="98"/>
      <c r="CQ78" s="98"/>
      <c r="CR78" s="41">
        <f>CR77*1.1</f>
        <v>0.91300000000000003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D78"/>
      <c r="EF78" s="98"/>
      <c r="EG78" s="97" t="s">
        <v>117</v>
      </c>
      <c r="EH78" s="98"/>
      <c r="EI78" s="98"/>
      <c r="EJ78" s="98"/>
      <c r="EK78" s="41">
        <f>EK77*1.1</f>
        <v>0.91300000000000003</v>
      </c>
      <c r="EN78" s="32"/>
      <c r="EO78"/>
      <c r="EQ78" s="98"/>
      <c r="ER78" s="97" t="s">
        <v>117</v>
      </c>
      <c r="ES78" s="98"/>
      <c r="ET78" s="98"/>
      <c r="EU78" s="98"/>
      <c r="EV78" s="41">
        <f>EV77*1.1</f>
        <v>0.91300000000000003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G78"/>
      <c r="GI78" s="98"/>
      <c r="GJ78" s="97" t="s">
        <v>117</v>
      </c>
      <c r="GK78" s="98"/>
      <c r="GL78" s="98"/>
      <c r="GM78" s="98"/>
      <c r="GN78" s="41">
        <f>GN77*1.1</f>
        <v>0.91300000000000003</v>
      </c>
      <c r="GQ78" s="32"/>
      <c r="GR78"/>
      <c r="GT78" s="98"/>
      <c r="GU78" s="97" t="s">
        <v>117</v>
      </c>
      <c r="GV78" s="98"/>
      <c r="GW78" s="98"/>
      <c r="GX78" s="98"/>
      <c r="GY78" s="41">
        <f>GY77*1.1</f>
        <v>0.91300000000000003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BZ79"/>
      <c r="CB79" s="98"/>
      <c r="CC79" s="98"/>
      <c r="CD79" s="97" t="s">
        <v>118</v>
      </c>
      <c r="CE79" s="98"/>
      <c r="CF79" s="98"/>
      <c r="CJ79" s="32"/>
      <c r="CK79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D79"/>
      <c r="EF79" s="98"/>
      <c r="EG79" s="98"/>
      <c r="EH79" s="97" t="s">
        <v>118</v>
      </c>
      <c r="EI79" s="98"/>
      <c r="EJ79" s="98"/>
      <c r="EN79" s="32"/>
      <c r="EO79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G79"/>
      <c r="GI79" s="98"/>
      <c r="GJ79" s="98"/>
      <c r="GK79" s="97" t="s">
        <v>118</v>
      </c>
      <c r="GL79" s="98"/>
      <c r="GM79" s="98"/>
      <c r="GQ79" s="32"/>
      <c r="GR79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29.28388507963637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BZ80"/>
      <c r="CE80" s="91" t="s">
        <v>119</v>
      </c>
      <c r="CF80" s="95" t="s">
        <v>27</v>
      </c>
      <c r="CG80" s="33">
        <f>CG81*CG82</f>
        <v>0</v>
      </c>
      <c r="CJ80" s="32"/>
      <c r="CK80"/>
      <c r="CP80" s="91" t="s">
        <v>119</v>
      </c>
      <c r="CQ80" s="95" t="s">
        <v>27</v>
      </c>
      <c r="CR80" s="33">
        <f>CR81*CR82</f>
        <v>33.576101998727275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D80"/>
      <c r="EI80" s="91" t="s">
        <v>119</v>
      </c>
      <c r="EJ80" s="95" t="s">
        <v>27</v>
      </c>
      <c r="EK80" s="33">
        <f>EK81*EK82</f>
        <v>0</v>
      </c>
      <c r="EN80" s="32"/>
      <c r="EO80"/>
      <c r="ET80" s="91" t="s">
        <v>119</v>
      </c>
      <c r="EU80" s="95" t="s">
        <v>27</v>
      </c>
      <c r="EV80" s="33">
        <f>EV81*EV82</f>
        <v>33.999439305999999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G80"/>
      <c r="GL80" s="91" t="s">
        <v>119</v>
      </c>
      <c r="GM80" s="95" t="s">
        <v>27</v>
      </c>
      <c r="GN80" s="33">
        <f>GN81*GN82</f>
        <v>0</v>
      </c>
      <c r="GQ80" s="32"/>
      <c r="GR80"/>
      <c r="GW80" s="91" t="s">
        <v>119</v>
      </c>
      <c r="GX80" s="95" t="s">
        <v>27</v>
      </c>
      <c r="GY80" s="33">
        <f>GY81*GY82</f>
        <v>33.611693180800003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BZ81"/>
      <c r="CE81" s="99" t="s">
        <v>120</v>
      </c>
      <c r="CF81" s="2" t="s">
        <v>121</v>
      </c>
      <c r="CG81" s="55">
        <v>0</v>
      </c>
      <c r="CJ81" s="32"/>
      <c r="CK81"/>
      <c r="CP81" s="99" t="s">
        <v>120</v>
      </c>
      <c r="CQ81" s="2" t="s">
        <v>121</v>
      </c>
      <c r="CR81" s="55">
        <v>0.95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D81"/>
      <c r="EI81" s="99" t="s">
        <v>120</v>
      </c>
      <c r="EJ81" s="2" t="s">
        <v>121</v>
      </c>
      <c r="EK81" s="55">
        <v>0</v>
      </c>
      <c r="EN81" s="32"/>
      <c r="EO81"/>
      <c r="ET81" s="99" t="s">
        <v>120</v>
      </c>
      <c r="EU81" s="2" t="s">
        <v>121</v>
      </c>
      <c r="EV81" s="55">
        <v>0.95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G81"/>
      <c r="GL81" s="99" t="s">
        <v>120</v>
      </c>
      <c r="GM81" s="2" t="s">
        <v>121</v>
      </c>
      <c r="GN81" s="55">
        <v>0</v>
      </c>
      <c r="GQ81" s="32"/>
      <c r="GR81"/>
      <c r="GW81" s="99" t="s">
        <v>120</v>
      </c>
      <c r="GX81" s="2" t="s">
        <v>121</v>
      </c>
      <c r="GY81" s="55">
        <v>0.95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30.825142189090919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BZ82"/>
      <c r="CE82" s="100" t="s">
        <v>122</v>
      </c>
      <c r="CF82" s="95" t="s">
        <v>27</v>
      </c>
      <c r="CG82" s="55">
        <v>28.4</v>
      </c>
      <c r="CJ82" s="32"/>
      <c r="CK82"/>
      <c r="CP82" s="100" t="s">
        <v>122</v>
      </c>
      <c r="CQ82" s="95" t="s">
        <v>27</v>
      </c>
      <c r="CR82" s="66">
        <f>CS26</f>
        <v>35.343265261818189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55">
        <v>42.7</v>
      </c>
      <c r="EC82" s="32"/>
      <c r="ED82"/>
      <c r="EI82" s="100" t="s">
        <v>122</v>
      </c>
      <c r="EJ82" s="95" t="s">
        <v>27</v>
      </c>
      <c r="EK82" s="55">
        <v>28.4</v>
      </c>
      <c r="EN82" s="32"/>
      <c r="EO82"/>
      <c r="ET82" s="100" t="s">
        <v>122</v>
      </c>
      <c r="EU82" s="95" t="s">
        <v>27</v>
      </c>
      <c r="EV82" s="66">
        <f>EW26</f>
        <v>35.788883480000003</v>
      </c>
      <c r="EY82" s="32"/>
      <c r="FE82" s="100" t="s">
        <v>122</v>
      </c>
      <c r="FF82" s="95" t="s">
        <v>27</v>
      </c>
      <c r="FG82" s="55">
        <v>42.7</v>
      </c>
      <c r="FJ82" s="32"/>
      <c r="FP82" s="100" t="s">
        <v>122</v>
      </c>
      <c r="FQ82" s="95" t="s">
        <v>27</v>
      </c>
      <c r="FR82" s="55">
        <v>42.7</v>
      </c>
      <c r="FU82" s="32"/>
      <c r="GA82" s="100" t="s">
        <v>122</v>
      </c>
      <c r="GB82" s="95" t="s">
        <v>27</v>
      </c>
      <c r="GC82" s="55">
        <v>42.7</v>
      </c>
      <c r="GF82" s="32"/>
      <c r="GG82"/>
      <c r="GL82" s="100" t="s">
        <v>122</v>
      </c>
      <c r="GM82" s="95" t="s">
        <v>27</v>
      </c>
      <c r="GN82" s="55">
        <v>28.4</v>
      </c>
      <c r="GQ82" s="32"/>
      <c r="GR82"/>
      <c r="GW82" s="100" t="s">
        <v>122</v>
      </c>
      <c r="GX82" s="95" t="s">
        <v>27</v>
      </c>
      <c r="GY82" s="66">
        <f>GZ26</f>
        <v>35.380729664000008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Y83" s="32"/>
      <c r="BZ83"/>
      <c r="CJ83" s="32"/>
      <c r="CK83"/>
      <c r="CU83" s="32"/>
      <c r="DF83" s="32"/>
      <c r="DQ83" s="32"/>
      <c r="EC83" s="32"/>
      <c r="ED83"/>
      <c r="EN83" s="32"/>
      <c r="EO83"/>
      <c r="EY83" s="32"/>
      <c r="FJ83" s="32"/>
      <c r="FU83" s="32"/>
      <c r="GF83" s="32"/>
      <c r="GG83"/>
      <c r="GQ83" s="32"/>
      <c r="GR83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Y84" s="32"/>
      <c r="BZ84"/>
      <c r="CJ84" s="32"/>
      <c r="CK84"/>
      <c r="CU84" s="32"/>
      <c r="DF84" s="32"/>
      <c r="DQ84" s="32"/>
      <c r="EC84" s="32"/>
      <c r="ED84"/>
      <c r="EN84" s="32"/>
      <c r="EO84"/>
      <c r="EY84" s="32"/>
      <c r="FJ84" s="32"/>
      <c r="FU84" s="32"/>
      <c r="GF84" s="32"/>
      <c r="GG84"/>
      <c r="GQ84" s="32"/>
      <c r="GR84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/>
      <c r="CB85" s="242" t="s">
        <v>123</v>
      </c>
      <c r="CC85" s="242"/>
      <c r="CD85" s="6" t="s">
        <v>124</v>
      </c>
      <c r="CE85" s="6" t="s">
        <v>125</v>
      </c>
      <c r="CF85" s="6" t="s">
        <v>126</v>
      </c>
      <c r="CG85" s="6" t="s">
        <v>127</v>
      </c>
      <c r="CH85" s="6" t="s">
        <v>128</v>
      </c>
      <c r="CI85" s="6"/>
      <c r="CJ85" s="32"/>
      <c r="CK85"/>
      <c r="CM85" s="242" t="s">
        <v>123</v>
      </c>
      <c r="CN85" s="242"/>
      <c r="CO85" s="6" t="s">
        <v>124</v>
      </c>
      <c r="CP85" s="6" t="s">
        <v>125</v>
      </c>
      <c r="CQ85" s="6" t="s">
        <v>126</v>
      </c>
      <c r="CR85" s="6" t="s">
        <v>127</v>
      </c>
      <c r="CS85" s="6" t="s">
        <v>128</v>
      </c>
      <c r="CT85" s="6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/>
      <c r="EF85" s="242" t="s">
        <v>123</v>
      </c>
      <c r="EG85" s="242"/>
      <c r="EH85" s="6" t="s">
        <v>124</v>
      </c>
      <c r="EI85" s="6" t="s">
        <v>125</v>
      </c>
      <c r="EJ85" s="6" t="s">
        <v>126</v>
      </c>
      <c r="EK85" s="6" t="s">
        <v>127</v>
      </c>
      <c r="EL85" s="6" t="s">
        <v>128</v>
      </c>
      <c r="EM85" s="6"/>
      <c r="EN85" s="32"/>
      <c r="EO85"/>
      <c r="EQ85" s="242" t="s">
        <v>123</v>
      </c>
      <c r="ER85" s="242"/>
      <c r="ES85" s="6" t="s">
        <v>124</v>
      </c>
      <c r="ET85" s="6" t="s">
        <v>125</v>
      </c>
      <c r="EU85" s="6" t="s">
        <v>126</v>
      </c>
      <c r="EV85" s="6" t="s">
        <v>127</v>
      </c>
      <c r="EW85" s="6" t="s">
        <v>128</v>
      </c>
      <c r="EX85" s="6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/>
      <c r="GI85" s="242" t="s">
        <v>123</v>
      </c>
      <c r="GJ85" s="242"/>
      <c r="GK85" s="6" t="s">
        <v>124</v>
      </c>
      <c r="GL85" s="6" t="s">
        <v>125</v>
      </c>
      <c r="GM85" s="6" t="s">
        <v>126</v>
      </c>
      <c r="GN85" s="6" t="s">
        <v>127</v>
      </c>
      <c r="GO85" s="6" t="s">
        <v>128</v>
      </c>
      <c r="GP85" s="6"/>
      <c r="GQ85" s="32"/>
      <c r="GR85"/>
      <c r="GT85" s="242" t="s">
        <v>123</v>
      </c>
      <c r="GU85" s="242"/>
      <c r="GV85" s="6" t="s">
        <v>124</v>
      </c>
      <c r="GW85" s="6" t="s">
        <v>125</v>
      </c>
      <c r="GX85" s="6" t="s">
        <v>126</v>
      </c>
      <c r="GY85" s="6" t="s">
        <v>127</v>
      </c>
      <c r="GZ85" s="6" t="s">
        <v>128</v>
      </c>
      <c r="HA85" s="6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Y87" s="32"/>
      <c r="BZ87"/>
      <c r="CJ87" s="32"/>
      <c r="CK87"/>
      <c r="CU87" s="32"/>
      <c r="DF87" s="32"/>
      <c r="DQ87" s="32"/>
      <c r="EC87" s="32"/>
      <c r="ED87"/>
      <c r="EN87" s="32"/>
      <c r="EO87"/>
      <c r="EY87" s="32"/>
      <c r="FJ87" s="32"/>
      <c r="FU87" s="32"/>
      <c r="GF87" s="32"/>
      <c r="GG87"/>
      <c r="GQ87" s="32"/>
      <c r="GR87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160.45590044990098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48.250995285296675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43.687182493149329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32.759597235978262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104.31912627916626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102.67040027748129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101.60064556418571</v>
      </c>
      <c r="BV88" s="2">
        <v>0</v>
      </c>
      <c r="BW88" s="2">
        <v>0</v>
      </c>
      <c r="BY88" s="32"/>
      <c r="BZ88"/>
      <c r="CA88" s="2">
        <v>1</v>
      </c>
      <c r="CB88" s="241" t="s">
        <v>135</v>
      </c>
      <c r="CC88" s="241"/>
      <c r="CD88" s="105">
        <v>1</v>
      </c>
      <c r="CE88" s="107">
        <v>0.45</v>
      </c>
      <c r="CF88" s="108">
        <f>CG75*CE88*CD88</f>
        <v>44.16552575133916</v>
      </c>
      <c r="CG88" s="2">
        <v>0</v>
      </c>
      <c r="CH88" s="2">
        <v>0</v>
      </c>
      <c r="CJ88" s="32"/>
      <c r="CK88"/>
      <c r="CL88" s="2">
        <v>1</v>
      </c>
      <c r="CM88" s="241" t="s">
        <v>135</v>
      </c>
      <c r="CN88" s="241"/>
      <c r="CO88" s="105">
        <v>1</v>
      </c>
      <c r="CP88" s="107">
        <v>0.45</v>
      </c>
      <c r="CQ88" s="108">
        <f>CR75*CP88*CO88</f>
        <v>44.759494917793191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131.75260451684846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134.39006987051783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64.846180101090283</v>
      </c>
      <c r="DZ88" s="2">
        <v>0</v>
      </c>
      <c r="EA88" s="2">
        <v>0</v>
      </c>
      <c r="EC88" s="32"/>
      <c r="ED88"/>
      <c r="EE88" s="2">
        <v>1</v>
      </c>
      <c r="EF88" s="241" t="s">
        <v>135</v>
      </c>
      <c r="EG88" s="241"/>
      <c r="EH88" s="105">
        <v>1</v>
      </c>
      <c r="EI88" s="107">
        <v>0.45</v>
      </c>
      <c r="EJ88" s="108">
        <f>EK75*EI88*EH88</f>
        <v>49.261009033307602</v>
      </c>
      <c r="EK88" s="2">
        <v>0</v>
      </c>
      <c r="EL88" s="2">
        <v>0</v>
      </c>
      <c r="EN88" s="32"/>
      <c r="EO88"/>
      <c r="EP88" s="2">
        <v>1</v>
      </c>
      <c r="EQ88" s="241" t="s">
        <v>135</v>
      </c>
      <c r="ER88" s="241"/>
      <c r="ES88" s="105">
        <v>1</v>
      </c>
      <c r="ET88" s="107">
        <v>0.45</v>
      </c>
      <c r="EU88" s="108">
        <f>EV75*ET88*ES88</f>
        <v>36.516581289742106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121.04391883172525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112.11234180535358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105.4621382571019</v>
      </c>
      <c r="GC88" s="2">
        <v>0</v>
      </c>
      <c r="GD88" s="2">
        <v>0</v>
      </c>
      <c r="GF88" s="32"/>
      <c r="GG88"/>
      <c r="GH88" s="2">
        <v>1</v>
      </c>
      <c r="GI88" s="241" t="s">
        <v>135</v>
      </c>
      <c r="GJ88" s="241"/>
      <c r="GK88" s="105">
        <v>1</v>
      </c>
      <c r="GL88" s="107">
        <v>0.45</v>
      </c>
      <c r="GM88" s="108">
        <f>GN75*GL88*GK88</f>
        <v>48.156346017776229</v>
      </c>
      <c r="GN88" s="2">
        <v>0</v>
      </c>
      <c r="GO88" s="2">
        <v>0</v>
      </c>
      <c r="GQ88" s="32"/>
      <c r="GR88"/>
      <c r="GS88" s="2">
        <v>1</v>
      </c>
      <c r="GT88" s="241" t="s">
        <v>135</v>
      </c>
      <c r="GU88" s="241"/>
      <c r="GV88" s="105">
        <v>1</v>
      </c>
      <c r="GW88" s="107">
        <v>0.45</v>
      </c>
      <c r="GX88" s="108">
        <f>GY75*GW88*GV88</f>
        <v>44.074997791583158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BZ89"/>
      <c r="CA89" s="2">
        <v>2</v>
      </c>
      <c r="CB89" s="233"/>
      <c r="CC89" s="233"/>
      <c r="CD89" s="2">
        <v>0</v>
      </c>
      <c r="CJ89" s="32"/>
      <c r="CK89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D89"/>
      <c r="EE89" s="2">
        <v>2</v>
      </c>
      <c r="EF89" s="233"/>
      <c r="EG89" s="233"/>
      <c r="EH89" s="2">
        <v>0</v>
      </c>
      <c r="EN89" s="32"/>
      <c r="EO89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G89"/>
      <c r="GH89" s="2">
        <v>2</v>
      </c>
      <c r="GI89" s="233"/>
      <c r="GJ89" s="233"/>
      <c r="GK89" s="2">
        <v>0</v>
      </c>
      <c r="GQ89" s="32"/>
      <c r="GR89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BZ90"/>
      <c r="CA90" s="2">
        <v>3</v>
      </c>
      <c r="CB90" s="233"/>
      <c r="CC90" s="233"/>
      <c r="CJ90" s="32"/>
      <c r="CK90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D90"/>
      <c r="EE90" s="2">
        <v>3</v>
      </c>
      <c r="EF90" s="233"/>
      <c r="EG90" s="233"/>
      <c r="EN90" s="32"/>
      <c r="EO90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G90"/>
      <c r="GH90" s="2">
        <v>3</v>
      </c>
      <c r="GI90" s="233"/>
      <c r="GJ90" s="233"/>
      <c r="GQ90" s="32"/>
      <c r="GR90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Y91" s="32"/>
      <c r="BZ91"/>
      <c r="CJ91" s="32"/>
      <c r="CK91"/>
      <c r="CU91" s="32"/>
      <c r="DF91" s="32"/>
      <c r="DQ91" s="32"/>
      <c r="EC91" s="32"/>
      <c r="ED91"/>
      <c r="EN91" s="32"/>
      <c r="EO91"/>
      <c r="EY91" s="32"/>
      <c r="FJ91" s="32"/>
      <c r="FU91" s="32"/>
      <c r="GF91" s="32"/>
      <c r="GG91"/>
      <c r="GQ91" s="32"/>
      <c r="GR91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Y92" s="32"/>
      <c r="BZ92"/>
      <c r="CJ92" s="32"/>
      <c r="CK92"/>
      <c r="CU92" s="32"/>
      <c r="DF92" s="32"/>
      <c r="DQ92" s="32"/>
      <c r="EC92" s="32"/>
      <c r="ED92"/>
      <c r="EN92" s="32"/>
      <c r="EO92"/>
      <c r="EY92" s="32"/>
      <c r="FJ92" s="32"/>
      <c r="FU92" s="32"/>
      <c r="GF92" s="32"/>
      <c r="GG92"/>
      <c r="GQ92" s="32"/>
      <c r="GR9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BZ93"/>
      <c r="CB93" s="109" t="s">
        <v>151</v>
      </c>
      <c r="CC93" s="46"/>
      <c r="CD93" s="46"/>
      <c r="CE93" s="46"/>
      <c r="CF93" s="45"/>
      <c r="CJ93" s="32"/>
      <c r="CK93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D93"/>
      <c r="EF93" s="109" t="s">
        <v>151</v>
      </c>
      <c r="EG93" s="46"/>
      <c r="EH93" s="46"/>
      <c r="EI93" s="46"/>
      <c r="EJ93" s="45"/>
      <c r="EN93" s="32"/>
      <c r="EO93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G93"/>
      <c r="GI93" s="109" t="s">
        <v>151</v>
      </c>
      <c r="GJ93" s="46"/>
      <c r="GK93" s="46"/>
      <c r="GL93" s="46"/>
      <c r="GM93" s="45"/>
      <c r="GQ93" s="32"/>
      <c r="GR93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BZ94"/>
      <c r="CB94" s="2" t="s">
        <v>137</v>
      </c>
      <c r="CF94" s="110">
        <v>2.8</v>
      </c>
      <c r="CJ94" s="32"/>
      <c r="CK94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D94"/>
      <c r="EF94" s="2" t="s">
        <v>137</v>
      </c>
      <c r="EJ94" s="110">
        <v>2.8</v>
      </c>
      <c r="EN94" s="32"/>
      <c r="EO94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G94"/>
      <c r="GI94" s="2" t="s">
        <v>137</v>
      </c>
      <c r="GM94" s="110">
        <v>2.8</v>
      </c>
      <c r="GQ94" s="32"/>
      <c r="GR94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BZ95"/>
      <c r="CB95" s="2" t="s">
        <v>138</v>
      </c>
      <c r="CF95" s="111">
        <v>4.2</v>
      </c>
      <c r="CJ95" s="32"/>
      <c r="CK95"/>
      <c r="CM95" s="2" t="s">
        <v>138</v>
      </c>
      <c r="CQ95" s="111">
        <v>4.2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D95"/>
      <c r="EF95" s="2" t="s">
        <v>138</v>
      </c>
      <c r="EJ95" s="111">
        <v>4.2</v>
      </c>
      <c r="EN95" s="32"/>
      <c r="EO95"/>
      <c r="EQ95" s="2" t="s">
        <v>138</v>
      </c>
      <c r="EU95" s="111">
        <v>4.2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G95"/>
      <c r="GI95" s="2" t="s">
        <v>138</v>
      </c>
      <c r="GM95" s="111">
        <v>4.2</v>
      </c>
      <c r="GQ95" s="32"/>
      <c r="GR95"/>
      <c r="GT95" s="2" t="s">
        <v>138</v>
      </c>
      <c r="GX95" s="111">
        <v>4.2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Y96" s="32"/>
      <c r="BZ96"/>
      <c r="CJ96" s="32"/>
      <c r="CK96"/>
      <c r="CU96" s="32"/>
      <c r="DF96" s="32"/>
      <c r="DQ96" s="32"/>
      <c r="EC96" s="32"/>
      <c r="ED96"/>
      <c r="EN96" s="32"/>
      <c r="EO96"/>
      <c r="EY96" s="32"/>
      <c r="FJ96" s="32"/>
      <c r="FU96" s="32"/>
      <c r="GF96" s="32"/>
      <c r="GG96"/>
      <c r="GQ96" s="32"/>
      <c r="GR96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Y97" s="32"/>
      <c r="BZ97"/>
      <c r="CJ97" s="32"/>
      <c r="CK97"/>
      <c r="CU97" s="32"/>
      <c r="DF97" s="32"/>
      <c r="DQ97" s="32"/>
      <c r="EC97" s="32"/>
      <c r="ED97"/>
      <c r="EN97" s="32"/>
      <c r="EO97"/>
      <c r="EY97" s="32"/>
      <c r="FJ97" s="32"/>
      <c r="FU97" s="32"/>
      <c r="GF97" s="32"/>
      <c r="GG97"/>
      <c r="GQ97" s="32"/>
      <c r="GR97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Y98" s="32"/>
      <c r="BZ98"/>
      <c r="CJ98" s="32"/>
      <c r="CK98"/>
      <c r="CU98" s="32"/>
      <c r="DF98" s="32"/>
      <c r="DQ98" s="32"/>
      <c r="EC98" s="32"/>
      <c r="ED98"/>
      <c r="EN98" s="32"/>
      <c r="EO98"/>
      <c r="EY98" s="32"/>
      <c r="FJ98" s="32"/>
      <c r="FU98" s="32"/>
      <c r="GF98" s="32"/>
      <c r="GG98"/>
      <c r="GQ98" s="32"/>
      <c r="GR98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6"/>
      <c r="CB99" s="90" t="s">
        <v>139</v>
      </c>
      <c r="CJ99" s="32"/>
      <c r="CK99" s="116"/>
      <c r="CM99" s="90" t="s">
        <v>139</v>
      </c>
      <c r="CU99" s="32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6"/>
      <c r="EF99" s="90" t="s">
        <v>139</v>
      </c>
      <c r="EN99" s="32"/>
      <c r="EO99" s="116"/>
      <c r="EQ99" s="90" t="s">
        <v>139</v>
      </c>
      <c r="EY99" s="32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6"/>
      <c r="GI99" s="90" t="s">
        <v>139</v>
      </c>
      <c r="GQ99" s="32"/>
      <c r="GR99" s="116"/>
      <c r="GT99" s="90" t="s">
        <v>139</v>
      </c>
      <c r="HB99" s="32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6"/>
      <c r="CJ100" s="32"/>
      <c r="CK100" s="116"/>
      <c r="CU100" s="32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6"/>
      <c r="EN100" s="32"/>
      <c r="EO100" s="116"/>
      <c r="EY100" s="32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6"/>
      <c r="GQ100" s="32"/>
      <c r="GR100" s="116"/>
      <c r="HB100" s="32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6"/>
      <c r="CB101" s="6" t="s">
        <v>104</v>
      </c>
      <c r="CC101" s="6" t="s">
        <v>107</v>
      </c>
      <c r="CD101" s="6" t="s">
        <v>108</v>
      </c>
      <c r="CE101" s="6"/>
      <c r="CF101" s="54"/>
      <c r="CG101" s="6" t="s">
        <v>109</v>
      </c>
      <c r="CJ101" s="32"/>
      <c r="CK101" s="116"/>
      <c r="CM101" s="6" t="s">
        <v>104</v>
      </c>
      <c r="CN101" s="6" t="s">
        <v>107</v>
      </c>
      <c r="CO101" s="6" t="s">
        <v>108</v>
      </c>
      <c r="CP101" s="6"/>
      <c r="CQ101" s="54"/>
      <c r="CR101" s="6" t="s">
        <v>109</v>
      </c>
      <c r="CU101" s="32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6"/>
      <c r="EF101" s="6" t="s">
        <v>104</v>
      </c>
      <c r="EG101" s="6" t="s">
        <v>107</v>
      </c>
      <c r="EH101" s="6" t="s">
        <v>108</v>
      </c>
      <c r="EI101" s="6"/>
      <c r="EJ101" s="54"/>
      <c r="EK101" s="6" t="s">
        <v>109</v>
      </c>
      <c r="EN101" s="32"/>
      <c r="EO101" s="116"/>
      <c r="EQ101" s="6" t="s">
        <v>104</v>
      </c>
      <c r="ER101" s="6" t="s">
        <v>107</v>
      </c>
      <c r="ES101" s="6" t="s">
        <v>108</v>
      </c>
      <c r="ET101" s="6"/>
      <c r="EU101" s="54"/>
      <c r="EV101" s="6" t="s">
        <v>109</v>
      </c>
      <c r="EY101" s="32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6"/>
      <c r="GI101" s="6" t="s">
        <v>104</v>
      </c>
      <c r="GJ101" s="6" t="s">
        <v>107</v>
      </c>
      <c r="GK101" s="6" t="s">
        <v>108</v>
      </c>
      <c r="GL101" s="6"/>
      <c r="GM101" s="54"/>
      <c r="GN101" s="6" t="s">
        <v>109</v>
      </c>
      <c r="GQ101" s="32"/>
      <c r="GR101" s="116"/>
      <c r="GT101" s="6" t="s">
        <v>104</v>
      </c>
      <c r="GU101" s="6" t="s">
        <v>107</v>
      </c>
      <c r="GV101" s="6" t="s">
        <v>108</v>
      </c>
      <c r="GW101" s="6"/>
      <c r="GX101" s="54"/>
      <c r="GY101" s="6" t="s">
        <v>109</v>
      </c>
      <c r="HB101" s="32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6"/>
      <c r="CG102" s="120" t="s">
        <v>141</v>
      </c>
      <c r="CJ102" s="32"/>
      <c r="CK102" s="116"/>
      <c r="CR102" s="120" t="s">
        <v>141</v>
      </c>
      <c r="CU102" s="32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6"/>
      <c r="EK102" s="120" t="s">
        <v>141</v>
      </c>
      <c r="EN102" s="32"/>
      <c r="EO102" s="116"/>
      <c r="EV102" s="120" t="s">
        <v>141</v>
      </c>
      <c r="EY102" s="32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6"/>
      <c r="GN102" s="120" t="s">
        <v>141</v>
      </c>
      <c r="GQ102" s="32"/>
      <c r="GR102" s="116"/>
      <c r="GY102" s="120" t="s">
        <v>141</v>
      </c>
      <c r="HB102" s="32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6"/>
      <c r="CB103" s="2">
        <v>10</v>
      </c>
      <c r="CC103" s="2">
        <v>4.4000000000000004</v>
      </c>
      <c r="CD103" s="2">
        <v>0</v>
      </c>
      <c r="CG103" s="2">
        <f>SUM(CB103:CD103)</f>
        <v>14.4</v>
      </c>
      <c r="CJ103" s="32"/>
      <c r="CK103" s="116"/>
      <c r="CM103" s="2">
        <v>10</v>
      </c>
      <c r="CN103" s="2">
        <v>4.4000000000000004</v>
      </c>
      <c r="CO103" s="2">
        <v>0</v>
      </c>
      <c r="CR103" s="2">
        <f>SUM(CM103:CO103)</f>
        <v>14.4</v>
      </c>
      <c r="CU103" s="32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6"/>
      <c r="EF103" s="2">
        <v>10</v>
      </c>
      <c r="EG103" s="2">
        <v>4.4000000000000004</v>
      </c>
      <c r="EH103" s="2">
        <v>0</v>
      </c>
      <c r="EK103" s="2">
        <f>SUM(EF103:EH103)</f>
        <v>14.4</v>
      </c>
      <c r="EN103" s="32"/>
      <c r="EO103" s="116"/>
      <c r="EQ103" s="2">
        <v>10</v>
      </c>
      <c r="ER103" s="2">
        <v>4.4000000000000004</v>
      </c>
      <c r="ES103" s="2">
        <v>0</v>
      </c>
      <c r="EV103" s="2">
        <f>SUM(EQ103:ES103)</f>
        <v>14.4</v>
      </c>
      <c r="EY103" s="32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6"/>
      <c r="GI103" s="2">
        <v>10</v>
      </c>
      <c r="GJ103" s="2">
        <v>4.4000000000000004</v>
      </c>
      <c r="GK103" s="2">
        <v>0</v>
      </c>
      <c r="GN103" s="2">
        <f>SUM(GI103:GK103)</f>
        <v>14.4</v>
      </c>
      <c r="GQ103" s="32"/>
      <c r="GR103" s="116"/>
      <c r="GT103" s="2">
        <v>10</v>
      </c>
      <c r="GU103" s="2">
        <v>4.4000000000000004</v>
      </c>
      <c r="GV103" s="2">
        <v>0</v>
      </c>
      <c r="GY103" s="2">
        <f>SUM(GT103:GV103)</f>
        <v>14.4</v>
      </c>
      <c r="HB103" s="32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6"/>
      <c r="CJ104" s="32"/>
      <c r="CK104" s="116"/>
      <c r="CU104" s="32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6"/>
      <c r="EN104" s="32"/>
      <c r="EO104" s="116"/>
      <c r="EY104" s="32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6"/>
      <c r="GQ104" s="32"/>
      <c r="GR104" s="116"/>
      <c r="HB104" s="32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6"/>
      <c r="CB105" s="239" t="s">
        <v>142</v>
      </c>
      <c r="CC105" s="239"/>
      <c r="CD105" s="69" t="s">
        <v>124</v>
      </c>
      <c r="CE105" s="69" t="s">
        <v>125</v>
      </c>
      <c r="CF105" s="69" t="s">
        <v>126</v>
      </c>
      <c r="CG105" s="69" t="s">
        <v>127</v>
      </c>
      <c r="CH105" s="69" t="s">
        <v>128</v>
      </c>
      <c r="CI105" s="69"/>
      <c r="CJ105" s="32"/>
      <c r="CK105" s="116"/>
      <c r="CM105" s="239" t="s">
        <v>142</v>
      </c>
      <c r="CN105" s="239"/>
      <c r="CO105" s="69" t="s">
        <v>124</v>
      </c>
      <c r="CP105" s="69" t="s">
        <v>125</v>
      </c>
      <c r="CQ105" s="69" t="s">
        <v>126</v>
      </c>
      <c r="CR105" s="69" t="s">
        <v>127</v>
      </c>
      <c r="CS105" s="69" t="s">
        <v>128</v>
      </c>
      <c r="CT105" s="69"/>
      <c r="CU105" s="32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6"/>
      <c r="EF105" s="239" t="s">
        <v>142</v>
      </c>
      <c r="EG105" s="239"/>
      <c r="EH105" s="69" t="s">
        <v>124</v>
      </c>
      <c r="EI105" s="69" t="s">
        <v>125</v>
      </c>
      <c r="EJ105" s="69" t="s">
        <v>126</v>
      </c>
      <c r="EK105" s="69" t="s">
        <v>127</v>
      </c>
      <c r="EL105" s="69" t="s">
        <v>128</v>
      </c>
      <c r="EM105" s="69"/>
      <c r="EN105" s="32"/>
      <c r="EO105" s="116"/>
      <c r="EQ105" s="239" t="s">
        <v>142</v>
      </c>
      <c r="ER105" s="239"/>
      <c r="ES105" s="69" t="s">
        <v>124</v>
      </c>
      <c r="ET105" s="69" t="s">
        <v>125</v>
      </c>
      <c r="EU105" s="69" t="s">
        <v>126</v>
      </c>
      <c r="EV105" s="69" t="s">
        <v>127</v>
      </c>
      <c r="EW105" s="69" t="s">
        <v>128</v>
      </c>
      <c r="EX105" s="69"/>
      <c r="EY105" s="32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6"/>
      <c r="GI105" s="239" t="s">
        <v>142</v>
      </c>
      <c r="GJ105" s="239"/>
      <c r="GK105" s="69" t="s">
        <v>124</v>
      </c>
      <c r="GL105" s="69" t="s">
        <v>125</v>
      </c>
      <c r="GM105" s="69" t="s">
        <v>126</v>
      </c>
      <c r="GN105" s="69" t="s">
        <v>127</v>
      </c>
      <c r="GO105" s="69" t="s">
        <v>128</v>
      </c>
      <c r="GP105" s="69"/>
      <c r="GQ105" s="32"/>
      <c r="GR105" s="116"/>
      <c r="GT105" s="239" t="s">
        <v>142</v>
      </c>
      <c r="GU105" s="239"/>
      <c r="GV105" s="69" t="s">
        <v>124</v>
      </c>
      <c r="GW105" s="69" t="s">
        <v>125</v>
      </c>
      <c r="GX105" s="69" t="s">
        <v>126</v>
      </c>
      <c r="GY105" s="69" t="s">
        <v>127</v>
      </c>
      <c r="GZ105" s="69" t="s">
        <v>128</v>
      </c>
      <c r="HA105" s="69"/>
      <c r="HB105" s="32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6"/>
      <c r="CD106" s="99" t="s">
        <v>129</v>
      </c>
      <c r="CE106" s="100" t="s">
        <v>130</v>
      </c>
      <c r="CF106" s="100" t="s">
        <v>131</v>
      </c>
      <c r="CG106" s="100" t="s">
        <v>132</v>
      </c>
      <c r="CH106" s="100" t="s">
        <v>133</v>
      </c>
      <c r="CI106" s="100"/>
      <c r="CJ106" s="32"/>
      <c r="CK106" s="116"/>
      <c r="CO106" s="99" t="s">
        <v>129</v>
      </c>
      <c r="CP106" s="100" t="s">
        <v>130</v>
      </c>
      <c r="CQ106" s="100" t="s">
        <v>131</v>
      </c>
      <c r="CR106" s="100" t="s">
        <v>132</v>
      </c>
      <c r="CS106" s="100" t="s">
        <v>133</v>
      </c>
      <c r="CT106" s="100"/>
      <c r="CU106" s="32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6"/>
      <c r="EH106" s="99" t="s">
        <v>129</v>
      </c>
      <c r="EI106" s="100" t="s">
        <v>130</v>
      </c>
      <c r="EJ106" s="100" t="s">
        <v>131</v>
      </c>
      <c r="EK106" s="100" t="s">
        <v>132</v>
      </c>
      <c r="EL106" s="100" t="s">
        <v>133</v>
      </c>
      <c r="EM106" s="100"/>
      <c r="EN106" s="32"/>
      <c r="EO106" s="116"/>
      <c r="ES106" s="99" t="s">
        <v>129</v>
      </c>
      <c r="ET106" s="100" t="s">
        <v>130</v>
      </c>
      <c r="EU106" s="100" t="s">
        <v>131</v>
      </c>
      <c r="EV106" s="100" t="s">
        <v>132</v>
      </c>
      <c r="EW106" s="100" t="s">
        <v>133</v>
      </c>
      <c r="EX106" s="100"/>
      <c r="EY106" s="32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6"/>
      <c r="GK106" s="99" t="s">
        <v>129</v>
      </c>
      <c r="GL106" s="100" t="s">
        <v>130</v>
      </c>
      <c r="GM106" s="100" t="s">
        <v>131</v>
      </c>
      <c r="GN106" s="100" t="s">
        <v>132</v>
      </c>
      <c r="GO106" s="100" t="s">
        <v>133</v>
      </c>
      <c r="GP106" s="100"/>
      <c r="GQ106" s="32"/>
      <c r="GR106" s="116"/>
      <c r="GV106" s="99" t="s">
        <v>129</v>
      </c>
      <c r="GW106" s="100" t="s">
        <v>130</v>
      </c>
      <c r="GX106" s="100" t="s">
        <v>131</v>
      </c>
      <c r="GY106" s="100" t="s">
        <v>132</v>
      </c>
      <c r="GZ106" s="100" t="s">
        <v>133</v>
      </c>
      <c r="HA106" s="100"/>
      <c r="HB106" s="32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Y107" s="32"/>
      <c r="BZ107"/>
      <c r="CJ107" s="32"/>
      <c r="CK107"/>
      <c r="CU107" s="32"/>
      <c r="DF107" s="32"/>
      <c r="DQ107" s="32"/>
      <c r="EC107" s="32"/>
      <c r="ED107"/>
      <c r="EN107" s="32"/>
      <c r="EO107"/>
      <c r="EY107" s="32"/>
      <c r="FJ107" s="32"/>
      <c r="FU107" s="32"/>
      <c r="GF107" s="32"/>
      <c r="GG107"/>
      <c r="GQ107" s="32"/>
      <c r="GR107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BZ108" s="116"/>
      <c r="CA108" s="113">
        <v>1</v>
      </c>
      <c r="CB108" s="231" t="s">
        <v>148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K108" s="116"/>
      <c r="CL108" s="113">
        <v>1</v>
      </c>
      <c r="CM108" s="231" t="s">
        <v>148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D108" s="116"/>
      <c r="EE108" s="113">
        <v>1</v>
      </c>
      <c r="EF108" s="231" t="s">
        <v>148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O108" s="116"/>
      <c r="EP108" s="113">
        <v>1</v>
      </c>
      <c r="EQ108" s="231" t="s">
        <v>148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G108" s="116"/>
      <c r="GH108" s="113">
        <v>1</v>
      </c>
      <c r="GI108" s="231" t="s">
        <v>148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R108" s="116"/>
      <c r="GS108" s="113">
        <v>1</v>
      </c>
      <c r="GT108" s="231" t="s">
        <v>148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BZ109" s="116"/>
      <c r="CA109" s="113">
        <v>2</v>
      </c>
      <c r="CB109" s="231"/>
      <c r="CC109" s="231"/>
      <c r="CD109" s="113">
        <v>0</v>
      </c>
      <c r="CJ109" s="115"/>
      <c r="CK109" s="116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T109" s="113">
        <v>2</v>
      </c>
      <c r="DU109" s="231"/>
      <c r="DV109" s="231"/>
      <c r="DW109" s="113">
        <v>0</v>
      </c>
      <c r="EC109" s="115"/>
      <c r="ED109" s="116"/>
      <c r="EE109" s="113">
        <v>2</v>
      </c>
      <c r="EF109" s="231"/>
      <c r="EG109" s="231"/>
      <c r="EH109" s="113">
        <v>0</v>
      </c>
      <c r="EN109" s="115"/>
      <c r="EO109" s="116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G109" s="116"/>
      <c r="GH109" s="113">
        <v>2</v>
      </c>
      <c r="GI109" s="231"/>
      <c r="GJ109" s="231"/>
      <c r="GK109" s="113">
        <v>0</v>
      </c>
      <c r="GQ109" s="115"/>
      <c r="GR109" s="116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BZ110" s="116"/>
      <c r="CA110" s="113">
        <v>3</v>
      </c>
      <c r="CB110" s="231"/>
      <c r="CC110" s="231"/>
      <c r="CJ110" s="115"/>
      <c r="CK110" s="116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T110" s="113">
        <v>3</v>
      </c>
      <c r="DU110" s="231"/>
      <c r="DV110" s="231"/>
      <c r="EC110" s="115"/>
      <c r="ED110" s="116"/>
      <c r="EE110" s="113">
        <v>3</v>
      </c>
      <c r="EF110" s="231"/>
      <c r="EG110" s="231"/>
      <c r="EN110" s="115"/>
      <c r="EO110" s="116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G110" s="116"/>
      <c r="GH110" s="113">
        <v>3</v>
      </c>
      <c r="GI110" s="231"/>
      <c r="GJ110" s="231"/>
      <c r="GQ110" s="115"/>
      <c r="GR110" s="116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Y111" s="115"/>
      <c r="BZ111" s="116"/>
      <c r="CJ111" s="115"/>
      <c r="CK111" s="116"/>
      <c r="CU111" s="115"/>
      <c r="DF111" s="115"/>
      <c r="DQ111" s="115"/>
      <c r="EC111" s="115"/>
      <c r="ED111" s="116"/>
      <c r="EN111" s="115"/>
      <c r="EO111" s="116"/>
      <c r="EY111" s="115"/>
      <c r="FJ111" s="115"/>
      <c r="FU111" s="115"/>
      <c r="GF111" s="115"/>
      <c r="GG111" s="116"/>
      <c r="GQ111" s="115"/>
      <c r="GR111" s="116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BZ112" s="116"/>
      <c r="CB112" s="113" t="s">
        <v>151</v>
      </c>
      <c r="CF112" s="126">
        <v>0</v>
      </c>
      <c r="CJ112" s="115"/>
      <c r="CK112" s="116"/>
      <c r="CM112" s="113" t="s">
        <v>151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U112" s="113" t="s">
        <v>150</v>
      </c>
      <c r="DY112" s="126">
        <v>0</v>
      </c>
      <c r="EC112" s="115"/>
      <c r="ED112" s="116"/>
      <c r="EF112" s="113" t="s">
        <v>151</v>
      </c>
      <c r="EJ112" s="126">
        <v>0</v>
      </c>
      <c r="EN112" s="115"/>
      <c r="EO112" s="116"/>
      <c r="EQ112" s="113" t="s">
        <v>151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G112" s="116"/>
      <c r="GI112" s="113" t="s">
        <v>151</v>
      </c>
      <c r="GM112" s="126">
        <v>0</v>
      </c>
      <c r="GQ112" s="115"/>
      <c r="GR112" s="116"/>
      <c r="GT112" s="113" t="s">
        <v>151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Y113" s="32"/>
      <c r="BZ113"/>
      <c r="CJ113" s="32"/>
      <c r="CK113"/>
      <c r="CU113" s="32"/>
      <c r="DF113" s="32"/>
      <c r="DQ113" s="32"/>
      <c r="EC113" s="32"/>
      <c r="ED113"/>
      <c r="EN113" s="32"/>
      <c r="EO113"/>
      <c r="EY113" s="32"/>
      <c r="FJ113" s="32"/>
      <c r="FU113" s="32"/>
      <c r="GF113" s="32"/>
      <c r="GG113"/>
      <c r="GQ113" s="32"/>
      <c r="GR113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Y114" s="32"/>
      <c r="BZ114"/>
      <c r="CJ114" s="32"/>
      <c r="CK114"/>
      <c r="CU114" s="32"/>
      <c r="DF114" s="32"/>
      <c r="DQ114" s="32"/>
      <c r="EC114" s="32"/>
      <c r="ED114"/>
      <c r="EN114" s="32"/>
      <c r="EO114"/>
      <c r="EY114" s="32"/>
      <c r="FJ114" s="32"/>
      <c r="FU114" s="32"/>
      <c r="GF114" s="32"/>
      <c r="GG114"/>
      <c r="GQ114" s="32"/>
      <c r="GR114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BZ115"/>
      <c r="CB115" s="90" t="s">
        <v>152</v>
      </c>
      <c r="CJ115" s="32"/>
      <c r="CK115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D115"/>
      <c r="EF115" s="90" t="s">
        <v>152</v>
      </c>
      <c r="EN115" s="32"/>
      <c r="EO115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G115"/>
      <c r="GI115" s="90" t="s">
        <v>152</v>
      </c>
      <c r="GQ115" s="32"/>
      <c r="GR115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Y116" s="32"/>
      <c r="BZ116"/>
      <c r="CJ116" s="32"/>
      <c r="CK116"/>
      <c r="CU116" s="32"/>
      <c r="DF116" s="32"/>
      <c r="DQ116" s="32"/>
      <c r="EC116" s="32"/>
      <c r="ED116"/>
      <c r="EN116" s="32"/>
      <c r="EO116"/>
      <c r="EY116" s="32"/>
      <c r="FJ116" s="32"/>
      <c r="FU116" s="32"/>
      <c r="GF116" s="32"/>
      <c r="GG116"/>
      <c r="GQ116" s="32"/>
      <c r="GR116"/>
      <c r="HB116" s="32"/>
    </row>
    <row r="117" spans="1:210" ht="33.75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W117"/>
      <c r="Y117" s="239" t="s">
        <v>153</v>
      </c>
      <c r="Z117" s="239"/>
      <c r="AA117" s="69" t="s">
        <v>126</v>
      </c>
      <c r="AB117" s="233" t="s">
        <v>154</v>
      </c>
      <c r="AC117" s="233"/>
      <c r="AD117" s="233" t="s">
        <v>155</v>
      </c>
      <c r="AE117" s="233"/>
      <c r="AF117" s="149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30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29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7"/>
      <c r="BY117" s="32"/>
      <c r="BZ117"/>
      <c r="CB117" s="239" t="s">
        <v>153</v>
      </c>
      <c r="CC117" s="239"/>
      <c r="CD117" s="69" t="s">
        <v>126</v>
      </c>
      <c r="CE117" s="233" t="s">
        <v>154</v>
      </c>
      <c r="CF117" s="233"/>
      <c r="CG117" s="233" t="s">
        <v>155</v>
      </c>
      <c r="CH117" s="233"/>
      <c r="CI117" s="186"/>
      <c r="CJ117" s="32"/>
      <c r="CK117"/>
      <c r="CM117" s="239" t="s">
        <v>153</v>
      </c>
      <c r="CN117" s="239"/>
      <c r="CO117" s="69" t="s">
        <v>126</v>
      </c>
      <c r="CP117" s="233" t="s">
        <v>154</v>
      </c>
      <c r="CQ117" s="233"/>
      <c r="CR117" s="233" t="s">
        <v>155</v>
      </c>
      <c r="CS117" s="233"/>
      <c r="CT117" s="186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D117"/>
      <c r="EF117" s="239" t="s">
        <v>153</v>
      </c>
      <c r="EG117" s="239"/>
      <c r="EH117" s="69" t="s">
        <v>126</v>
      </c>
      <c r="EI117" s="233" t="s">
        <v>154</v>
      </c>
      <c r="EJ117" s="233"/>
      <c r="EK117" s="233" t="s">
        <v>155</v>
      </c>
      <c r="EL117" s="233"/>
      <c r="EM117" s="186"/>
      <c r="EN117" s="32"/>
      <c r="EO117"/>
      <c r="EQ117" s="239" t="s">
        <v>153</v>
      </c>
      <c r="ER117" s="239"/>
      <c r="ES117" s="69" t="s">
        <v>126</v>
      </c>
      <c r="ET117" s="233" t="s">
        <v>154</v>
      </c>
      <c r="EU117" s="233"/>
      <c r="EV117" s="233" t="s">
        <v>155</v>
      </c>
      <c r="EW117" s="233"/>
      <c r="EX117" s="186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G117"/>
      <c r="GI117" s="239" t="s">
        <v>153</v>
      </c>
      <c r="GJ117" s="239"/>
      <c r="GK117" s="69" t="s">
        <v>126</v>
      </c>
      <c r="GL117" s="233" t="s">
        <v>154</v>
      </c>
      <c r="GM117" s="233"/>
      <c r="GN117" s="233" t="s">
        <v>155</v>
      </c>
      <c r="GO117" s="233"/>
      <c r="GP117" s="186"/>
      <c r="GQ117" s="32"/>
      <c r="GR117"/>
      <c r="GT117" s="239" t="s">
        <v>153</v>
      </c>
      <c r="GU117" s="239"/>
      <c r="GV117" s="69" t="s">
        <v>126</v>
      </c>
      <c r="GW117" s="233" t="s">
        <v>154</v>
      </c>
      <c r="GX117" s="233"/>
      <c r="GY117" s="233" t="s">
        <v>155</v>
      </c>
      <c r="GZ117" s="233"/>
      <c r="HA117" s="186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BZ118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K118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D118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O118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G118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R118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160.45590044990098</v>
      </c>
      <c r="E120" s="2">
        <v>1.05</v>
      </c>
      <c r="F120" s="133">
        <f>D120*E120</f>
        <v>168.47869547239603</v>
      </c>
      <c r="G120" s="2">
        <v>277</v>
      </c>
      <c r="H120" s="47">
        <f>D120*G120/1000</f>
        <v>44.446284424622576</v>
      </c>
      <c r="K120" s="28"/>
      <c r="N120" s="2" t="s">
        <v>164</v>
      </c>
      <c r="P120" s="34">
        <f>R88</f>
        <v>48.250995285296675</v>
      </c>
      <c r="Q120" s="2">
        <v>1.05</v>
      </c>
      <c r="R120" s="133">
        <f>P120*Q120</f>
        <v>50.663545049561513</v>
      </c>
      <c r="S120" s="2">
        <v>277</v>
      </c>
      <c r="T120" s="47">
        <f>P120*S120/1000</f>
        <v>13.365525694027179</v>
      </c>
      <c r="U120" s="47"/>
      <c r="V120" s="32"/>
      <c r="W120"/>
      <c r="Y120" s="2" t="s">
        <v>165</v>
      </c>
      <c r="AA120" s="34">
        <f>AC88+AC94+AC95</f>
        <v>50.687182493149329</v>
      </c>
      <c r="AB120" s="2">
        <v>2.5</v>
      </c>
      <c r="AC120" s="33">
        <f>AA120*AB120</f>
        <v>126.71795623287332</v>
      </c>
      <c r="AD120" s="2">
        <v>617</v>
      </c>
      <c r="AE120" s="34">
        <f>AA120*AD120/1000</f>
        <v>31.273991598273135</v>
      </c>
      <c r="AF120" s="34"/>
      <c r="AG120" s="32"/>
      <c r="AH120"/>
      <c r="AJ120" s="2" t="s">
        <v>165</v>
      </c>
      <c r="AL120" s="34">
        <f>AN88+AN94+AN95</f>
        <v>39.759597235978262</v>
      </c>
      <c r="AM120" s="2">
        <v>2.5</v>
      </c>
      <c r="AN120" s="33">
        <f>AL120*AM120</f>
        <v>99.398993089945662</v>
      </c>
      <c r="AO120" s="2">
        <v>617</v>
      </c>
      <c r="AP120" s="34">
        <f>AL120*AO120/1000</f>
        <v>24.531671494598587</v>
      </c>
      <c r="AQ120" s="34"/>
      <c r="AR120" s="32"/>
      <c r="AU120" s="2" t="s">
        <v>164</v>
      </c>
      <c r="AW120" s="34">
        <f>AY88</f>
        <v>104.31912627916626</v>
      </c>
      <c r="AX120" s="2">
        <v>1.05</v>
      </c>
      <c r="AY120" s="133">
        <f>AW120*AX120</f>
        <v>109.53508259312457</v>
      </c>
      <c r="AZ120" s="2">
        <v>277</v>
      </c>
      <c r="BA120" s="47">
        <f>AW120*AZ120/1000</f>
        <v>28.896397979329052</v>
      </c>
      <c r="BB120" s="47"/>
      <c r="BC120" s="32"/>
      <c r="BF120" s="2" t="s">
        <v>164</v>
      </c>
      <c r="BH120" s="34">
        <f>BJ88</f>
        <v>102.67040027748129</v>
      </c>
      <c r="BI120" s="2">
        <v>1.05</v>
      </c>
      <c r="BJ120" s="133">
        <f>BH120*BI120</f>
        <v>107.80392029135537</v>
      </c>
      <c r="BK120" s="2">
        <v>277</v>
      </c>
      <c r="BL120" s="47">
        <f>BH120*BK120/1000</f>
        <v>28.439700876862318</v>
      </c>
      <c r="BM120" s="47"/>
      <c r="BN120" s="32"/>
      <c r="BQ120" s="2" t="s">
        <v>164</v>
      </c>
      <c r="BS120" s="34">
        <f>BU88</f>
        <v>101.60064556418571</v>
      </c>
      <c r="BT120" s="2">
        <v>1.05</v>
      </c>
      <c r="BU120" s="133">
        <f>BS120*BT120</f>
        <v>106.680677842395</v>
      </c>
      <c r="BV120" s="2">
        <v>277</v>
      </c>
      <c r="BW120" s="47">
        <f>BS120*BV120/1000</f>
        <v>28.143378821279441</v>
      </c>
      <c r="BX120" s="47"/>
      <c r="BY120" s="32"/>
      <c r="BZ120"/>
      <c r="CB120" s="2" t="s">
        <v>165</v>
      </c>
      <c r="CD120" s="34">
        <f>CF88+CF94+CF95</f>
        <v>51.16552575133916</v>
      </c>
      <c r="CE120" s="2">
        <v>2.5</v>
      </c>
      <c r="CF120" s="33">
        <f>CD120*CE120</f>
        <v>127.91381437834789</v>
      </c>
      <c r="CG120" s="2">
        <v>617</v>
      </c>
      <c r="CH120" s="34">
        <f>CD120*CG120/1000</f>
        <v>31.569129388576261</v>
      </c>
      <c r="CI120" s="34"/>
      <c r="CJ120" s="32"/>
      <c r="CK120"/>
      <c r="CM120" s="2" t="s">
        <v>165</v>
      </c>
      <c r="CO120" s="34">
        <f>CQ88+CQ94+CQ95</f>
        <v>51.759494917793191</v>
      </c>
      <c r="CP120" s="2">
        <v>2.5</v>
      </c>
      <c r="CQ120" s="33">
        <f>CO120*CP120</f>
        <v>129.39873729448297</v>
      </c>
      <c r="CR120" s="2">
        <v>617</v>
      </c>
      <c r="CS120" s="34">
        <f>CO120*CR120/1000</f>
        <v>31.935608364278401</v>
      </c>
      <c r="CT120" s="34"/>
      <c r="CU120" s="32"/>
      <c r="CX120" s="2" t="s">
        <v>164</v>
      </c>
      <c r="CZ120" s="34">
        <f>DB88</f>
        <v>131.75260451684846</v>
      </c>
      <c r="DA120" s="2">
        <v>1.05</v>
      </c>
      <c r="DB120" s="133">
        <f>CZ120*DA120</f>
        <v>138.34023474269088</v>
      </c>
      <c r="DC120" s="2">
        <v>277</v>
      </c>
      <c r="DD120" s="47">
        <f>CZ120*DC120/1000</f>
        <v>36.495471451167028</v>
      </c>
      <c r="DE120" s="47"/>
      <c r="DF120" s="32"/>
      <c r="DI120" s="2" t="s">
        <v>164</v>
      </c>
      <c r="DK120" s="34">
        <f>DM88</f>
        <v>134.39006987051783</v>
      </c>
      <c r="DL120" s="2">
        <v>1.05</v>
      </c>
      <c r="DM120" s="133">
        <f>DK120*DL120</f>
        <v>141.10957336404374</v>
      </c>
      <c r="DN120" s="2">
        <v>277</v>
      </c>
      <c r="DO120" s="47">
        <f>DK120*DN120/1000</f>
        <v>37.226049354133444</v>
      </c>
      <c r="DP120" s="47"/>
      <c r="DQ120" s="32"/>
      <c r="DU120" s="2" t="s">
        <v>164</v>
      </c>
      <c r="DW120" s="34">
        <f>DY88</f>
        <v>64.846180101090283</v>
      </c>
      <c r="DX120" s="2">
        <v>1.05</v>
      </c>
      <c r="DY120" s="133">
        <f>DW120*DX120</f>
        <v>68.088489106144806</v>
      </c>
      <c r="DZ120" s="2">
        <v>277</v>
      </c>
      <c r="EA120" s="47">
        <f>DW120*DZ120/1000</f>
        <v>17.96239188800201</v>
      </c>
      <c r="EB120" s="47"/>
      <c r="EC120" s="32"/>
      <c r="ED120"/>
      <c r="EF120" s="2" t="s">
        <v>165</v>
      </c>
      <c r="EH120" s="34">
        <f>EJ88+EJ94+EJ95</f>
        <v>56.261009033307602</v>
      </c>
      <c r="EI120" s="2">
        <v>2.5</v>
      </c>
      <c r="EJ120" s="33">
        <f>EH120*EI120</f>
        <v>140.65252258326899</v>
      </c>
      <c r="EK120" s="2">
        <v>617</v>
      </c>
      <c r="EL120" s="34">
        <f>EH120*EK120/1000</f>
        <v>34.713042573550787</v>
      </c>
      <c r="EM120" s="34"/>
      <c r="EN120" s="32"/>
      <c r="EO120"/>
      <c r="EQ120" s="2" t="s">
        <v>165</v>
      </c>
      <c r="ES120" s="34">
        <f>EU88+EU94+EU95</f>
        <v>43.516581289742106</v>
      </c>
      <c r="ET120" s="2">
        <v>2.5</v>
      </c>
      <c r="EU120" s="33">
        <f>ES120*ET120</f>
        <v>108.79145322435527</v>
      </c>
      <c r="EV120" s="2">
        <v>617</v>
      </c>
      <c r="EW120" s="34">
        <f>ES120*EV120/1000</f>
        <v>26.84973065577088</v>
      </c>
      <c r="EX120" s="34"/>
      <c r="EY120" s="32"/>
      <c r="FB120" s="2" t="s">
        <v>164</v>
      </c>
      <c r="FD120" s="34">
        <f>FF88</f>
        <v>121.04391883172525</v>
      </c>
      <c r="FE120" s="2">
        <v>1.05</v>
      </c>
      <c r="FF120" s="133">
        <f>FD120*FE120</f>
        <v>127.09611477331151</v>
      </c>
      <c r="FG120" s="2">
        <v>277</v>
      </c>
      <c r="FH120" s="47">
        <f>FD120*FG120/1000</f>
        <v>33.529165516387899</v>
      </c>
      <c r="FI120" s="47"/>
      <c r="FJ120" s="32"/>
      <c r="FM120" s="2" t="s">
        <v>164</v>
      </c>
      <c r="FO120" s="34">
        <f>FQ88</f>
        <v>112.11234180535358</v>
      </c>
      <c r="FP120" s="2">
        <v>1.05</v>
      </c>
      <c r="FQ120" s="133">
        <f>FO120*FP120</f>
        <v>117.71795889562127</v>
      </c>
      <c r="FR120" s="2">
        <v>277</v>
      </c>
      <c r="FS120" s="47">
        <f>FO120*FR120/1000</f>
        <v>31.055118680082941</v>
      </c>
      <c r="FT120" s="47"/>
      <c r="FU120" s="32"/>
      <c r="FX120" s="2" t="s">
        <v>164</v>
      </c>
      <c r="FZ120" s="34">
        <f>GB88</f>
        <v>105.4621382571019</v>
      </c>
      <c r="GA120" s="2">
        <v>1.05</v>
      </c>
      <c r="GB120" s="133">
        <f>FZ120*GA120</f>
        <v>110.735245169957</v>
      </c>
      <c r="GC120" s="2">
        <v>277</v>
      </c>
      <c r="GD120" s="47">
        <f>FZ120*GC120/1000</f>
        <v>29.213012297217226</v>
      </c>
      <c r="GE120" s="47"/>
      <c r="GF120" s="32"/>
      <c r="GG120"/>
      <c r="GI120" s="2" t="s">
        <v>165</v>
      </c>
      <c r="GK120" s="34">
        <f>GM88+GM94+GM95</f>
        <v>55.156346017776229</v>
      </c>
      <c r="GL120" s="2">
        <v>2.5</v>
      </c>
      <c r="GM120" s="33">
        <f>GK120*GL120</f>
        <v>137.89086504444057</v>
      </c>
      <c r="GN120" s="2">
        <v>617</v>
      </c>
      <c r="GO120" s="34">
        <f>GK120*GN120/1000</f>
        <v>34.031465492967932</v>
      </c>
      <c r="GP120" s="34"/>
      <c r="GQ120" s="32"/>
      <c r="GR120"/>
      <c r="GT120" s="2" t="s">
        <v>165</v>
      </c>
      <c r="GV120" s="34">
        <f>GX88+GX94+GX95</f>
        <v>51.074997791583158</v>
      </c>
      <c r="GW120" s="2">
        <v>2.5</v>
      </c>
      <c r="GX120" s="33">
        <f>GV120*GW120</f>
        <v>127.68749447895789</v>
      </c>
      <c r="GY120" s="2">
        <v>617</v>
      </c>
      <c r="GZ120" s="34">
        <f>GV120*GY120/1000</f>
        <v>31.513273637406808</v>
      </c>
      <c r="HA120" s="34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BZ121"/>
      <c r="CJ121" s="32"/>
      <c r="CK121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D121"/>
      <c r="EN121" s="32"/>
      <c r="EO121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G121"/>
      <c r="GQ121" s="32"/>
      <c r="GR121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Y122" s="32"/>
      <c r="BZ122"/>
      <c r="CJ122" s="32"/>
      <c r="CK122"/>
      <c r="CU122" s="32"/>
      <c r="DF122" s="32"/>
      <c r="DQ122" s="32"/>
      <c r="EC122" s="32"/>
      <c r="ED122"/>
      <c r="EN122" s="32"/>
      <c r="EO122"/>
      <c r="EY122" s="32"/>
      <c r="FJ122" s="32"/>
      <c r="FU122" s="32"/>
      <c r="GF122" s="32"/>
      <c r="GG122"/>
      <c r="GQ122" s="32"/>
      <c r="GR122"/>
      <c r="HB122" s="32"/>
    </row>
    <row r="123" spans="1:210" ht="22.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4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34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8"/>
      <c r="BY123" s="115"/>
      <c r="BZ123" s="116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6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6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6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6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6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FX109:FY109"/>
    <mergeCell ref="GI109:GJ109"/>
    <mergeCell ref="GT109:GU109"/>
    <mergeCell ref="FX89:FY89"/>
    <mergeCell ref="GI89:GJ89"/>
    <mergeCell ref="GT89:GU89"/>
    <mergeCell ref="GY123:GZ123"/>
    <mergeCell ref="GA123:GB123"/>
    <mergeCell ref="GC123:GD123"/>
    <mergeCell ref="GL123:GM123"/>
    <mergeCell ref="GN123:GO123"/>
    <mergeCell ref="GW123:GX123"/>
    <mergeCell ref="GN117:GO117"/>
    <mergeCell ref="GT117:GU117"/>
    <mergeCell ref="GW117:GX117"/>
    <mergeCell ref="GY117:GZ117"/>
    <mergeCell ref="GC117:GD117"/>
    <mergeCell ref="GI117:GJ117"/>
    <mergeCell ref="GL117:GM117"/>
    <mergeCell ref="FX88:FY88"/>
    <mergeCell ref="GI88:GJ88"/>
    <mergeCell ref="GT88:GU88"/>
    <mergeCell ref="EV123:EW123"/>
    <mergeCell ref="FE123:FF123"/>
    <mergeCell ref="FG123:FH123"/>
    <mergeCell ref="FP123:FQ123"/>
    <mergeCell ref="FR123:FS123"/>
    <mergeCell ref="FR117:FS117"/>
    <mergeCell ref="FM110:FN110"/>
    <mergeCell ref="FX108:FY108"/>
    <mergeCell ref="GI108:GJ108"/>
    <mergeCell ref="GT108:GU108"/>
    <mergeCell ref="FX105:FY105"/>
    <mergeCell ref="GI105:GJ105"/>
    <mergeCell ref="GT105:GU105"/>
    <mergeCell ref="FX90:FY90"/>
    <mergeCell ref="GI90:GJ90"/>
    <mergeCell ref="GT90:GU90"/>
    <mergeCell ref="FX117:FY117"/>
    <mergeCell ref="GA117:GB117"/>
    <mergeCell ref="FX110:FY110"/>
    <mergeCell ref="GI110:GJ110"/>
    <mergeCell ref="GT110:GU110"/>
    <mergeCell ref="DX123:DY123"/>
    <mergeCell ref="DZ123:EA123"/>
    <mergeCell ref="EI123:EJ123"/>
    <mergeCell ref="EK123:EL123"/>
    <mergeCell ref="ET123:EU123"/>
    <mergeCell ref="FE117:FF117"/>
    <mergeCell ref="FG117:FH117"/>
    <mergeCell ref="FM117:FN117"/>
    <mergeCell ref="FP117:FQ117"/>
    <mergeCell ref="EK117:EL117"/>
    <mergeCell ref="EQ117:ER117"/>
    <mergeCell ref="ET117:EU117"/>
    <mergeCell ref="EV117:EW117"/>
    <mergeCell ref="FB117:FC117"/>
    <mergeCell ref="DU117:DV117"/>
    <mergeCell ref="DX117:DY117"/>
    <mergeCell ref="DZ117:EA117"/>
    <mergeCell ref="EF117:EG117"/>
    <mergeCell ref="EI117:EJ117"/>
    <mergeCell ref="DU110:DV110"/>
    <mergeCell ref="EF110:EG110"/>
    <mergeCell ref="EQ110:ER110"/>
    <mergeCell ref="FB110:FC110"/>
    <mergeCell ref="DU109:DV109"/>
    <mergeCell ref="EF109:EG109"/>
    <mergeCell ref="EQ109:ER109"/>
    <mergeCell ref="FB109:FC109"/>
    <mergeCell ref="FM109:FN109"/>
    <mergeCell ref="DU108:DV108"/>
    <mergeCell ref="EF108:EG108"/>
    <mergeCell ref="EQ108:ER108"/>
    <mergeCell ref="FB108:FC108"/>
    <mergeCell ref="FM108:FN108"/>
    <mergeCell ref="DU105:DV105"/>
    <mergeCell ref="EF105:EG105"/>
    <mergeCell ref="EQ105:ER105"/>
    <mergeCell ref="FB105:FC105"/>
    <mergeCell ref="FM105:FN105"/>
    <mergeCell ref="DU90:DV90"/>
    <mergeCell ref="EF90:EG90"/>
    <mergeCell ref="EQ90:ER90"/>
    <mergeCell ref="FB90:FC90"/>
    <mergeCell ref="FM90:FN90"/>
    <mergeCell ref="DU89:DV89"/>
    <mergeCell ref="EF89:EG89"/>
    <mergeCell ref="EQ89:ER89"/>
    <mergeCell ref="FB89:FC89"/>
    <mergeCell ref="FM89:FN89"/>
    <mergeCell ref="DU88:DV88"/>
    <mergeCell ref="EF88:EG88"/>
    <mergeCell ref="EQ88:ER88"/>
    <mergeCell ref="FB88:FC88"/>
    <mergeCell ref="FM88:FN88"/>
    <mergeCell ref="CR123:CS123"/>
    <mergeCell ref="DA123:DB123"/>
    <mergeCell ref="DC123:DD123"/>
    <mergeCell ref="DL123:DM123"/>
    <mergeCell ref="DN123:DO123"/>
    <mergeCell ref="BT123:BU123"/>
    <mergeCell ref="BV123:BW123"/>
    <mergeCell ref="CE123:CF123"/>
    <mergeCell ref="CG123:CH123"/>
    <mergeCell ref="CP123:CQ123"/>
    <mergeCell ref="DA117:DB117"/>
    <mergeCell ref="DC117:DD117"/>
    <mergeCell ref="DI117:DJ117"/>
    <mergeCell ref="DL117:DM117"/>
    <mergeCell ref="DN117:DO117"/>
    <mergeCell ref="CG117:CH117"/>
    <mergeCell ref="CM117:CN117"/>
    <mergeCell ref="CP117:CQ117"/>
    <mergeCell ref="CR117:CS117"/>
    <mergeCell ref="CX117:CY117"/>
    <mergeCell ref="BQ117:BR117"/>
    <mergeCell ref="BT117:BU117"/>
    <mergeCell ref="BV117:BW117"/>
    <mergeCell ref="CB117:CC117"/>
    <mergeCell ref="CE117:CF117"/>
    <mergeCell ref="BQ110:BR110"/>
    <mergeCell ref="CB110:CC110"/>
    <mergeCell ref="CM110:CN110"/>
    <mergeCell ref="CX110:CY110"/>
    <mergeCell ref="DI110:DJ110"/>
    <mergeCell ref="BQ109:BR109"/>
    <mergeCell ref="CB109:CC109"/>
    <mergeCell ref="CM109:CN109"/>
    <mergeCell ref="CX109:CY109"/>
    <mergeCell ref="DI109:DJ109"/>
    <mergeCell ref="BQ108:BR108"/>
    <mergeCell ref="CB108:CC108"/>
    <mergeCell ref="CM108:CN108"/>
    <mergeCell ref="CX108:CY108"/>
    <mergeCell ref="DI108:DJ108"/>
    <mergeCell ref="CB105:CC105"/>
    <mergeCell ref="CM105:CN105"/>
    <mergeCell ref="CX105:CY105"/>
    <mergeCell ref="DI105:DJ105"/>
    <mergeCell ref="BQ90:BR90"/>
    <mergeCell ref="CB90:CC90"/>
    <mergeCell ref="CM90:CN90"/>
    <mergeCell ref="CX90:CY90"/>
    <mergeCell ref="DI90:DJ90"/>
    <mergeCell ref="FV6:GF6"/>
    <mergeCell ref="GG6:GQ6"/>
    <mergeCell ref="GR6:HB6"/>
    <mergeCell ref="BQ85:BR85"/>
    <mergeCell ref="CB85:CC85"/>
    <mergeCell ref="CM85:CN85"/>
    <mergeCell ref="CX85:CY85"/>
    <mergeCell ref="DI85:DJ85"/>
    <mergeCell ref="DU85:DV85"/>
    <mergeCell ref="EF85:EG85"/>
    <mergeCell ref="EQ85:ER85"/>
    <mergeCell ref="FB85:FC85"/>
    <mergeCell ref="FM85:FN85"/>
    <mergeCell ref="FX85:FY85"/>
    <mergeCell ref="GI85:GJ85"/>
    <mergeCell ref="GT85:GU85"/>
    <mergeCell ref="DS6:EC6"/>
    <mergeCell ref="ED6:EN6"/>
    <mergeCell ref="EO6:EY6"/>
    <mergeCell ref="EZ6:FJ6"/>
    <mergeCell ref="FK6:FU6"/>
    <mergeCell ref="BO6:BY6"/>
    <mergeCell ref="BZ6:CJ6"/>
    <mergeCell ref="CK6:CU6"/>
    <mergeCell ref="CV6:DF6"/>
    <mergeCell ref="DG6:DQ6"/>
    <mergeCell ref="AX123:AY123"/>
    <mergeCell ref="AZ123:BA123"/>
    <mergeCell ref="BI123:BJ123"/>
    <mergeCell ref="BK123:BL123"/>
    <mergeCell ref="AZ117:BA117"/>
    <mergeCell ref="BF117:BG117"/>
    <mergeCell ref="BI117:BJ117"/>
    <mergeCell ref="BK117:BL117"/>
    <mergeCell ref="BF110:BG110"/>
    <mergeCell ref="BF108:BG108"/>
    <mergeCell ref="BF109:BG109"/>
    <mergeCell ref="BQ89:BR89"/>
    <mergeCell ref="CB89:CC89"/>
    <mergeCell ref="CM89:CN89"/>
    <mergeCell ref="CX89:CY89"/>
    <mergeCell ref="DI89:DJ89"/>
    <mergeCell ref="BQ88:BR88"/>
    <mergeCell ref="CB88:CC88"/>
    <mergeCell ref="CM88:CN88"/>
    <mergeCell ref="CX88:CY88"/>
    <mergeCell ref="DI88:DJ88"/>
    <mergeCell ref="BQ105:BR105"/>
    <mergeCell ref="AD117:AE117"/>
    <mergeCell ref="E123:F123"/>
    <mergeCell ref="G123:H123"/>
    <mergeCell ref="Q123:R123"/>
    <mergeCell ref="S123:T123"/>
    <mergeCell ref="AM123:AN123"/>
    <mergeCell ref="AO123:AP123"/>
    <mergeCell ref="S117:T117"/>
    <mergeCell ref="AJ117:AK117"/>
    <mergeCell ref="AM117:AN117"/>
    <mergeCell ref="AO117:AP117"/>
    <mergeCell ref="AB123:AC123"/>
    <mergeCell ref="AD123:AE123"/>
    <mergeCell ref="AU117:AV117"/>
    <mergeCell ref="AX117:AY117"/>
    <mergeCell ref="B110:C110"/>
    <mergeCell ref="N110:O110"/>
    <mergeCell ref="AJ110:AK110"/>
    <mergeCell ref="AU110:AV110"/>
    <mergeCell ref="B108:C108"/>
    <mergeCell ref="N108:O108"/>
    <mergeCell ref="AJ108:AK108"/>
    <mergeCell ref="AU108:AV108"/>
    <mergeCell ref="Y108:Z108"/>
    <mergeCell ref="B109:C109"/>
    <mergeCell ref="N109:O109"/>
    <mergeCell ref="AJ109:AK109"/>
    <mergeCell ref="AU109:AV109"/>
    <mergeCell ref="Y109:Z109"/>
    <mergeCell ref="B117:C117"/>
    <mergeCell ref="E117:F117"/>
    <mergeCell ref="G117:H117"/>
    <mergeCell ref="N117:O117"/>
    <mergeCell ref="Q117:R117"/>
    <mergeCell ref="Y110:Z110"/>
    <mergeCell ref="Y117:Z117"/>
    <mergeCell ref="AB117:AC117"/>
    <mergeCell ref="B90:C90"/>
    <mergeCell ref="N90:O90"/>
    <mergeCell ref="AJ90:AK90"/>
    <mergeCell ref="AU90:AV90"/>
    <mergeCell ref="BF90:BG90"/>
    <mergeCell ref="Y90:Z90"/>
    <mergeCell ref="B105:C105"/>
    <mergeCell ref="N105:O105"/>
    <mergeCell ref="AJ105:AK105"/>
    <mergeCell ref="AU105:AV105"/>
    <mergeCell ref="BF105:BG105"/>
    <mergeCell ref="Y105:Z105"/>
    <mergeCell ref="B88:C88"/>
    <mergeCell ref="N88:O88"/>
    <mergeCell ref="AJ88:AK88"/>
    <mergeCell ref="AU88:AV88"/>
    <mergeCell ref="BF88:BG88"/>
    <mergeCell ref="Y88:Z88"/>
    <mergeCell ref="B89:C89"/>
    <mergeCell ref="N89:O89"/>
    <mergeCell ref="AJ89:AK89"/>
    <mergeCell ref="AU89:AV89"/>
    <mergeCell ref="BF89:BG89"/>
    <mergeCell ref="Y89:Z89"/>
    <mergeCell ref="A6:K6"/>
    <mergeCell ref="L6:V6"/>
    <mergeCell ref="AH6:AR6"/>
    <mergeCell ref="AS6:BC6"/>
    <mergeCell ref="BD6:BN6"/>
    <mergeCell ref="W6:AG6"/>
    <mergeCell ref="B85:C85"/>
    <mergeCell ref="N85:O85"/>
    <mergeCell ref="AJ85:AK85"/>
    <mergeCell ref="AU85:AV85"/>
    <mergeCell ref="BF85:BG85"/>
    <mergeCell ref="Y85:Z8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C236-3C39-4AAF-AE0D-0C1C6F15A6E3}">
  <dimension ref="A1:N32"/>
  <sheetViews>
    <sheetView topLeftCell="B22" workbookViewId="0">
      <selection activeCell="J1" sqref="J1:K1048576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'TB65-74'!$DU$12</f>
        <v>2.1151098582847441</v>
      </c>
      <c r="D3" s="156">
        <f>'TB65-74'!$D$12</f>
        <v>40.5</v>
      </c>
      <c r="E3" s="175">
        <v>1.373</v>
      </c>
      <c r="F3" s="157">
        <f>E3*(19.77+2.81*C3)</f>
        <v>35.304578797544117</v>
      </c>
      <c r="G3" s="157">
        <f>F3*(1-$G$2)</f>
        <v>28.596708826010737</v>
      </c>
      <c r="H3" s="157">
        <f>G3*(1+$H$2)</f>
        <v>34.602017679472993</v>
      </c>
      <c r="I3" s="157">
        <f>$I$2*H3*D3</f>
        <v>1189.5786823346771</v>
      </c>
      <c r="J3" s="157">
        <f>D3*subsidy!$B$2</f>
        <v>769.5</v>
      </c>
      <c r="K3" s="223"/>
      <c r="L3" s="190"/>
    </row>
    <row r="4" spans="1:14" x14ac:dyDescent="0.25">
      <c r="A4" s="243"/>
      <c r="B4" s="151" t="s">
        <v>179</v>
      </c>
      <c r="C4" s="165">
        <f>'TB65-74'!$N$12</f>
        <v>12.747293766330722</v>
      </c>
      <c r="D4" s="156">
        <f>'TB65-74'!$D$12</f>
        <v>40.5</v>
      </c>
      <c r="E4" s="175">
        <v>1.373</v>
      </c>
      <c r="F4" s="157">
        <f>E4*(19.77+2.81*C4)</f>
        <v>76.324926498693543</v>
      </c>
      <c r="G4" s="157">
        <f>F4*(1-$G$2)</f>
        <v>61.823190463941771</v>
      </c>
      <c r="H4" s="157">
        <f>G4*(1+$H$2)</f>
        <v>74.80606046136954</v>
      </c>
      <c r="I4" s="157">
        <f>$I$2*H4*D4</f>
        <v>2571.748724557021</v>
      </c>
      <c r="J4" s="157">
        <f>D4*subsidy!$B$2</f>
        <v>769.5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'TB65-74'!$DU$10</f>
        <v>8.5806270996640546</v>
      </c>
      <c r="D6" s="166">
        <f>'TB65-74'!$D$10</f>
        <v>65.5</v>
      </c>
      <c r="E6" s="176">
        <v>1.373</v>
      </c>
      <c r="F6" s="158">
        <f>E6*(33.44+2.37*C6)</f>
        <v>73.834566388577827</v>
      </c>
      <c r="G6" s="158">
        <f>F6*(1-$G$2)</f>
        <v>59.805998774748041</v>
      </c>
      <c r="H6" s="158">
        <f>G6*(1+$H$2)</f>
        <v>72.365258517445127</v>
      </c>
      <c r="I6" s="158">
        <f>$I$2*H6*D6</f>
        <v>4023.5383384803081</v>
      </c>
      <c r="J6" s="158">
        <f>D6*subsidy!$B$3</f>
        <v>982.5</v>
      </c>
      <c r="K6" s="224"/>
      <c r="L6" s="190"/>
    </row>
    <row r="7" spans="1:14" x14ac:dyDescent="0.25">
      <c r="A7" s="244"/>
      <c r="B7" s="152" t="s">
        <v>179</v>
      </c>
      <c r="C7" s="166">
        <f>'TB65-74'!$N$10</f>
        <v>17.955627099664056</v>
      </c>
      <c r="D7" s="166">
        <f>'TB65-74'!$D$10</f>
        <v>65.5</v>
      </c>
      <c r="E7" s="176">
        <v>1.373</v>
      </c>
      <c r="F7" s="158">
        <f>E7*(33.44+2.37*C7)</f>
        <v>104.34091013857784</v>
      </c>
      <c r="G7" s="158">
        <f>F7*(1-$G$2)</f>
        <v>84.516137212248054</v>
      </c>
      <c r="H7" s="158">
        <f>G7*(1+$H$2)</f>
        <v>102.26452602682015</v>
      </c>
      <c r="I7" s="158">
        <f>$I$2*H7*D7</f>
        <v>5685.9499926506323</v>
      </c>
      <c r="J7" s="158">
        <f>D7*subsidy!$B$3</f>
        <v>982.5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'TB65-74'!$DU$15</f>
        <v>10.995270851246778</v>
      </c>
      <c r="D9" s="153">
        <f>'TB65-74'!$D$15</f>
        <v>52</v>
      </c>
      <c r="E9" s="177">
        <v>1.373</v>
      </c>
      <c r="F9" s="159">
        <f>E9*(54.25+1.55*C9)</f>
        <v>97.884835662080832</v>
      </c>
      <c r="G9" s="159">
        <f>F9*(1-$G$2)</f>
        <v>79.286716886285475</v>
      </c>
      <c r="H9" s="159">
        <f>G9*(1+$H$2)</f>
        <v>95.936927432405426</v>
      </c>
      <c r="I9" s="159">
        <f>$I$2*H9*D9</f>
        <v>4234.7314551943764</v>
      </c>
      <c r="J9" s="159">
        <f>D9*subsidy!$B$4</f>
        <v>156</v>
      </c>
      <c r="K9" s="225"/>
      <c r="L9" s="190"/>
    </row>
    <row r="10" spans="1:14" x14ac:dyDescent="0.25">
      <c r="A10" s="245"/>
      <c r="B10" s="153" t="s">
        <v>179</v>
      </c>
      <c r="C10" s="167">
        <f>'TB65-74'!$N$15</f>
        <v>11.45823381420974</v>
      </c>
      <c r="D10" s="153">
        <f>'TB65-74'!$D$15</f>
        <v>52</v>
      </c>
      <c r="E10" s="177">
        <v>1.373</v>
      </c>
      <c r="F10" s="159">
        <f t="shared" ref="F10" si="0">E10*(54.25+1.55*C10)</f>
        <v>98.870090291710454</v>
      </c>
      <c r="G10" s="159">
        <f>F10*(1-$G$2)</f>
        <v>80.084773136285477</v>
      </c>
      <c r="H10" s="159">
        <f>G10*(1+$H$2)</f>
        <v>96.90257549490542</v>
      </c>
      <c r="I10" s="159">
        <f>$I$2*H10*D10</f>
        <v>4277.3559203962386</v>
      </c>
      <c r="J10" s="159">
        <f>D10*subsidy!$B$4</f>
        <v>156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255</v>
      </c>
      <c r="C12" s="221" t="s">
        <v>256</v>
      </c>
      <c r="D12" s="154">
        <f>'TB65-74'!D17+'TB65-74'!D18</f>
        <v>25.6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10383.455316342783</v>
      </c>
      <c r="J12" s="174">
        <f>D12*subsidy!$B$5</f>
        <v>588.80000000000007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'TB65-74'!D19</f>
        <v>1.6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2619.05021637764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'TB65-74'!I63</f>
        <v>147.41514328561996</v>
      </c>
      <c r="M14" s="217">
        <f>'TB65-74'!J$64</f>
        <v>10.480857138477615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22918.509953946676</v>
      </c>
      <c r="J15" s="164">
        <f>I4+I7+I10+I12-2*J4-2*J7-2*J10-2*J12</f>
        <v>17924.909953946677</v>
      </c>
      <c r="K15" s="164">
        <f>J15</f>
        <v>17924.909953946677</v>
      </c>
      <c r="L15" s="202">
        <f>'TB65-74'!T63</f>
        <v>40.553328843139688</v>
      </c>
      <c r="M15" s="202">
        <f>'TB65-74'!U$64</f>
        <v>2.8832427701890775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6849.1046449532596</v>
      </c>
      <c r="J16" s="164">
        <f>I4+I10-2*J4-2*J10</f>
        <v>4998.1046449532596</v>
      </c>
      <c r="K16" s="164">
        <f t="shared" ref="K16:K21" si="1">J16</f>
        <v>4998.1046449532596</v>
      </c>
      <c r="L16" s="202">
        <f>'TB65-74'!AE63</f>
        <v>91.340417762554068</v>
      </c>
      <c r="M16" s="202">
        <f>'TB65-74'!AF64</f>
        <v>6.4940809214108555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12955.204040899804</v>
      </c>
      <c r="J17" s="163">
        <f>I4+I12-2*J4-2*J12</f>
        <v>10238.604040899803</v>
      </c>
      <c r="K17" s="164">
        <f t="shared" si="1"/>
        <v>10238.604040899803</v>
      </c>
      <c r="L17" s="202">
        <f>'TB65-74'!AP63</f>
        <v>91.362519584938767</v>
      </c>
      <c r="M17" s="202">
        <f>'TB65-74'!AQ64</f>
        <v>6.4956523070755239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8257.6987172076533</v>
      </c>
      <c r="J18" s="164">
        <f>I4+I7-2*J4-2*J7</f>
        <v>4753.6987172076533</v>
      </c>
      <c r="K18" s="164">
        <f t="shared" si="1"/>
        <v>4753.6987172076533</v>
      </c>
      <c r="L18" s="202">
        <f>'TB65-74'!BA63</f>
        <v>93.951548837301189</v>
      </c>
      <c r="M18" s="202">
        <f>'TB65-74'!BB64</f>
        <v>6.6797259722129994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14660.81123673902</v>
      </c>
      <c r="J19" s="163">
        <f>I10+I12-2*J10-2*J12</f>
        <v>13171.21123673902</v>
      </c>
      <c r="K19" s="164">
        <f t="shared" si="1"/>
        <v>13171.21123673902</v>
      </c>
      <c r="L19" s="202">
        <f>'TB65-74'!BW63</f>
        <v>91.362519584938767</v>
      </c>
      <c r="M19" s="202">
        <f>'TB65-74'!BM64</f>
        <v>6.5680874984635986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9963.3059130468719</v>
      </c>
      <c r="J20" s="163">
        <f>I7+I10-2*J7-2*J10</f>
        <v>7686.3059130468719</v>
      </c>
      <c r="K20" s="164">
        <f t="shared" si="1"/>
        <v>7686.3059130468719</v>
      </c>
      <c r="L20" s="202">
        <f>'TB65-74'!BL63</f>
        <v>92.381333597601227</v>
      </c>
      <c r="M20" s="202">
        <f>'TB65-74'!BX64</f>
        <v>6.4956523070755239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14406.993654823091</v>
      </c>
      <c r="J21" s="163">
        <f>I6+I12-2*J6-2*J12</f>
        <v>11264.39365482309</v>
      </c>
      <c r="K21" s="164">
        <f t="shared" si="1"/>
        <v>11264.39365482309</v>
      </c>
      <c r="L21" s="202">
        <f>'TB65-74'!CH63</f>
        <v>92.403402780753694</v>
      </c>
      <c r="M21" s="202">
        <f>'TB65-74'!CI64</f>
        <v>6.5696565635584641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2571.748724557021</v>
      </c>
      <c r="J22" s="164">
        <f>I4-J4*2</f>
        <v>1032.748724557021</v>
      </c>
      <c r="K22" s="164">
        <f>I4-J4</f>
        <v>1802.248724557021</v>
      </c>
      <c r="L22" s="202">
        <f>'TB65-74'!CS63</f>
        <v>121.59149892070629</v>
      </c>
      <c r="M22" s="202">
        <f>'TB65-74'!CT64</f>
        <v>8.6448590086307018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4277.3559203962386</v>
      </c>
      <c r="J23" s="163">
        <f>I10-J10*2</f>
        <v>3965.3559203962386</v>
      </c>
      <c r="K23" s="163">
        <f>I10-J10</f>
        <v>4121.3559203962386</v>
      </c>
      <c r="L23" s="202">
        <f>'TB65-74'!DD63</f>
        <v>120.0786709684271</v>
      </c>
      <c r="M23" s="202">
        <f>'TB65-74'!DE64</f>
        <v>8.5373006310479269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5685.9499926506323</v>
      </c>
      <c r="J24" s="163">
        <f>I7-J7*2</f>
        <v>3720.9499926506323</v>
      </c>
      <c r="K24" s="163">
        <f>I7-J7</f>
        <v>4703.4499926506323</v>
      </c>
      <c r="L24" s="202">
        <f>'TB65-74'!DO63</f>
        <v>122.59054273382651</v>
      </c>
      <c r="M24" s="202">
        <f>'TB65-74'!DP64</f>
        <v>8.7158885870513227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19831.303792352144</v>
      </c>
      <c r="J25" s="158">
        <f>I3+I6+I9+I12-J3*2-J6*2-J9*2-J12*2</f>
        <v>14837.703792352144</v>
      </c>
      <c r="K25" s="158">
        <f>J25</f>
        <v>14837.703792352144</v>
      </c>
      <c r="L25" s="166">
        <f>'TB65-74'!EA63</f>
        <v>56.358266762943124</v>
      </c>
      <c r="M25" s="166">
        <f>'TB65-74'!EB64</f>
        <v>4.0069353076580292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5424.3101375290535</v>
      </c>
      <c r="J26" s="158">
        <f>I3+I9-J3*2-J9*2</f>
        <v>3573.3101375290535</v>
      </c>
      <c r="K26" s="158">
        <f t="shared" ref="K26:K31" si="2">J26</f>
        <v>3573.3101375290535</v>
      </c>
      <c r="L26" s="166">
        <f>'TB65-74'!EL63</f>
        <v>103.72669896290577</v>
      </c>
      <c r="M26" s="166">
        <f>'TB65-74'!EM64</f>
        <v>7.3747153043139093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11573.03399867746</v>
      </c>
      <c r="J27" s="158">
        <f>I3+I12-J3*2-J12*2</f>
        <v>8856.4339986774594</v>
      </c>
      <c r="K27" s="158">
        <f t="shared" si="2"/>
        <v>8856.4339986774594</v>
      </c>
      <c r="L27" s="166">
        <f>'TB65-74'!EW63</f>
        <v>103.62528304562912</v>
      </c>
      <c r="M27" s="166">
        <f>'TB65-74'!EX64</f>
        <v>7.3675048799514355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5213.1170208149852</v>
      </c>
      <c r="J28" s="201">
        <f>I3+I6-J3*2-J6*2</f>
        <v>1709.1170208149852</v>
      </c>
      <c r="K28" s="158">
        <f t="shared" si="2"/>
        <v>1709.1170208149852</v>
      </c>
      <c r="L28" s="166">
        <f>'TB65-74'!FH63</f>
        <v>109.87992269688118</v>
      </c>
      <c r="M28" s="166">
        <f>'TB65-74'!FI64</f>
        <v>7.8121945039367953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8258.2697936746845</v>
      </c>
      <c r="J29" s="201">
        <f>I9+I6-J9*2-J6*2</f>
        <v>5981.2697936746845</v>
      </c>
      <c r="K29" s="158">
        <f t="shared" si="2"/>
        <v>5981.2697936746845</v>
      </c>
      <c r="L29" s="166">
        <f>'TB65-74'!FS63</f>
        <v>101.3736588622415</v>
      </c>
      <c r="M29" s="166">
        <f>'TB65-74'!FT64</f>
        <v>7.2074198922788772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14618.186771537159</v>
      </c>
      <c r="J30" s="201">
        <f>I9+I12-J9*2-J12*2</f>
        <v>13128.586771537159</v>
      </c>
      <c r="K30" s="158">
        <f t="shared" si="2"/>
        <v>13128.586771537159</v>
      </c>
      <c r="L30" s="166">
        <f>'TB65-74'!GD63</f>
        <v>95.040131673430366</v>
      </c>
      <c r="M30" s="166">
        <f>'TB65-74'!GE64</f>
        <v>6.757121556781696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14406.993654823091</v>
      </c>
      <c r="J31" s="158">
        <f>I6+I12-J6*2-J12*2</f>
        <v>11264.39365482309</v>
      </c>
      <c r="K31" s="158">
        <f t="shared" si="2"/>
        <v>11264.39365482309</v>
      </c>
      <c r="L31" s="166">
        <f>'TB65-74'!GO63</f>
        <v>101.27189226172496</v>
      </c>
      <c r="M31" s="166">
        <f>'TB65-74'!GP64</f>
        <v>7.2001845351933715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10383.455316342783</v>
      </c>
      <c r="J32" s="158">
        <f>I12-J12*2</f>
        <v>9205.8553163427823</v>
      </c>
      <c r="K32" s="158">
        <f>I12-J12</f>
        <v>9794.6553163427834</v>
      </c>
      <c r="L32" s="166">
        <f>'TB65-74'!GZ63</f>
        <v>120.09993487691547</v>
      </c>
      <c r="M32" s="166">
        <f>'TB65-74'!HA64</f>
        <v>8.5388124430782586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E79F-BC86-4901-BB66-AB592515CA7F}">
  <dimension ref="A1:HB128"/>
  <sheetViews>
    <sheetView topLeftCell="DE1" zoomScale="85" zoomScaleNormal="85" workbookViewId="0">
      <selection activeCell="J25" sqref="J25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7.8554687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192</v>
      </c>
      <c r="M1" s="3"/>
    </row>
    <row r="2" spans="1:210" ht="45" x14ac:dyDescent="0.25">
      <c r="B2" s="4" t="s">
        <v>1</v>
      </c>
      <c r="C2" s="5">
        <v>116.6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0.64100000000000001</v>
      </c>
      <c r="D10" s="24">
        <v>68.599999999999994</v>
      </c>
      <c r="E10" s="25">
        <v>1</v>
      </c>
      <c r="H10" s="26">
        <f>C10*D10*E10</f>
        <v>43.9726</v>
      </c>
      <c r="I10" s="27">
        <f>H10*B$38*G$38/$C$2</f>
        <v>22.732915730117103</v>
      </c>
      <c r="J10" s="27"/>
      <c r="K10" s="28"/>
      <c r="M10" s="3" t="s">
        <v>31</v>
      </c>
      <c r="N10" s="150">
        <f>100*O10*(1/P10-1/$C$10)</f>
        <v>16.414781591263651</v>
      </c>
      <c r="O10" s="30">
        <f>'DH65-74'!O10</f>
        <v>3.5000000000000003E-2</v>
      </c>
      <c r="P10" s="146">
        <f>'DH65-74'!P10</f>
        <v>0.16</v>
      </c>
      <c r="Q10" s="66">
        <f>$D10</f>
        <v>68.599999999999994</v>
      </c>
      <c r="R10" s="42">
        <v>1</v>
      </c>
      <c r="S10" s="26">
        <f>P10*Q10*R10</f>
        <v>10.975999999999999</v>
      </c>
      <c r="T10" s="27">
        <f>S10*M$38*R$38/$C$2</f>
        <v>6.4449704424288159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0.64100000000000001</v>
      </c>
      <c r="AB10" s="66">
        <f>$D10</f>
        <v>68.599999999999994</v>
      </c>
      <c r="AC10" s="42">
        <v>1</v>
      </c>
      <c r="AD10" s="26">
        <f>AA10*AB10*AC10</f>
        <v>43.9726</v>
      </c>
      <c r="AE10" s="27">
        <f>AD10*X$38*AC$38/$C$2</f>
        <v>23.051225319302372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0.64100000000000001</v>
      </c>
      <c r="AM10" s="66">
        <f>$D10</f>
        <v>68.599999999999994</v>
      </c>
      <c r="AN10" s="42">
        <v>1</v>
      </c>
      <c r="AO10" s="26">
        <f>AL10*AM10*AN10</f>
        <v>43.9726</v>
      </c>
      <c r="AP10" s="27">
        <f>AO10*AI$38*AN$38/$C$2</f>
        <v>23.226798880708767</v>
      </c>
      <c r="AQ10" s="27"/>
      <c r="AR10" s="28"/>
      <c r="AT10" s="3" t="s">
        <v>31</v>
      </c>
      <c r="AU10" s="150">
        <f>100*AV10*(1/AW10-1/$C$10)</f>
        <v>16.414781591263651</v>
      </c>
      <c r="AV10" s="30">
        <f>$O$10</f>
        <v>3.5000000000000003E-2</v>
      </c>
      <c r="AW10" s="146">
        <f>$P10</f>
        <v>0.16</v>
      </c>
      <c r="AX10" s="66">
        <f>$D10</f>
        <v>68.599999999999994</v>
      </c>
      <c r="AY10" s="42">
        <v>1</v>
      </c>
      <c r="AZ10" s="26">
        <f>AW10*AX10*AY10</f>
        <v>10.975999999999999</v>
      </c>
      <c r="BA10" s="27">
        <f>AZ10*AT$38*AY$38/$C$2</f>
        <v>5.7670089683929522</v>
      </c>
      <c r="BB10" s="27"/>
      <c r="BC10" s="28"/>
      <c r="BE10" s="3" t="s">
        <v>31</v>
      </c>
      <c r="BF10" s="150">
        <f>100*BG10*(1/BH10-1/$C$10)</f>
        <v>16.414781591263651</v>
      </c>
      <c r="BG10" s="30">
        <f>$O$10</f>
        <v>3.5000000000000003E-2</v>
      </c>
      <c r="BH10" s="146">
        <f>$P10</f>
        <v>0.16</v>
      </c>
      <c r="BI10" s="66">
        <f>$D10</f>
        <v>68.599999999999994</v>
      </c>
      <c r="BJ10" s="42">
        <v>1</v>
      </c>
      <c r="BK10" s="26">
        <f>BH10*BI10*BJ10</f>
        <v>10.975999999999999</v>
      </c>
      <c r="BL10" s="27">
        <f>BK10*BE$38*BJ$38/$C$2</f>
        <v>5.8126565261033534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0.64100000000000001</v>
      </c>
      <c r="BT10" s="66">
        <f>$D10</f>
        <v>68.599999999999994</v>
      </c>
      <c r="BU10" s="42">
        <v>1</v>
      </c>
      <c r="BV10" s="26">
        <f>BS10*BT10*BU10</f>
        <v>43.9726</v>
      </c>
      <c r="BW10" s="27">
        <f>BV10*BP$38*BU$38/$C$2</f>
        <v>23.226798880708767</v>
      </c>
      <c r="BX10" s="27"/>
      <c r="BY10" s="28"/>
      <c r="CA10" s="3" t="s">
        <v>31</v>
      </c>
      <c r="CB10" s="150">
        <f>100*CC10*(1/CD10-1/$C$10)</f>
        <v>16.414781591263651</v>
      </c>
      <c r="CC10" s="30">
        <f>$O$10</f>
        <v>3.5000000000000003E-2</v>
      </c>
      <c r="CD10" s="146">
        <f>$P10</f>
        <v>0.16</v>
      </c>
      <c r="CE10" s="66">
        <f>$D10</f>
        <v>68.599999999999994</v>
      </c>
      <c r="CF10" s="42">
        <v>1</v>
      </c>
      <c r="CG10" s="26">
        <f>CD10*CE10*CF10</f>
        <v>10.975999999999999</v>
      </c>
      <c r="CH10" s="27">
        <f>CG10*CA$38*CF$38/$C$2</f>
        <v>5.9682509328845796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0.64100000000000001</v>
      </c>
      <c r="CP10" s="66">
        <f>$D10</f>
        <v>68.599999999999994</v>
      </c>
      <c r="CQ10" s="42">
        <v>1</v>
      </c>
      <c r="CR10" s="26">
        <f>CO10*CP10*CQ10</f>
        <v>43.9726</v>
      </c>
      <c r="CS10" s="27">
        <f>CR10*CL$38*CQ$38/$C$2</f>
        <v>22.861538836607348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0.64100000000000001</v>
      </c>
      <c r="DA10" s="66">
        <f>$D10</f>
        <v>68.599999999999994</v>
      </c>
      <c r="DB10" s="42">
        <v>1</v>
      </c>
      <c r="DC10" s="26">
        <f>CZ10*DA10*DB10</f>
        <v>43.9726</v>
      </c>
      <c r="DD10" s="27">
        <f>DC10*CW$38*DB$38/$C$2</f>
        <v>22.922602212812134</v>
      </c>
      <c r="DE10" s="27"/>
      <c r="DF10" s="28"/>
      <c r="DH10" s="3" t="s">
        <v>31</v>
      </c>
      <c r="DI10" s="150">
        <f>100*DJ10*(1/DK10-1/$C$10)</f>
        <v>16.414781591263651</v>
      </c>
      <c r="DJ10" s="30">
        <f>$O$10</f>
        <v>3.5000000000000003E-2</v>
      </c>
      <c r="DK10" s="146">
        <f>$P10</f>
        <v>0.16</v>
      </c>
      <c r="DL10" s="66">
        <f>$D10</f>
        <v>68.599999999999994</v>
      </c>
      <c r="DM10" s="42">
        <v>1</v>
      </c>
      <c r="DN10" s="26">
        <f>DK10*DL10*DM10</f>
        <v>10.975999999999999</v>
      </c>
      <c r="DO10" s="27">
        <f>DN10*DH$38*DM$38/$C$2</f>
        <v>5.7349033567885241</v>
      </c>
      <c r="DP10" s="27"/>
      <c r="DQ10" s="28"/>
      <c r="DR10" s="203"/>
      <c r="DT10" s="3" t="s">
        <v>31</v>
      </c>
      <c r="DU10" s="150">
        <f>100*DV10*(1/DW10-1/$C$10)</f>
        <v>7.039781591263651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68.599999999999994</v>
      </c>
      <c r="DY10" s="42">
        <v>1</v>
      </c>
      <c r="DZ10" s="26">
        <f>DW10*DX10*DY10</f>
        <v>19.208000000000002</v>
      </c>
      <c r="EA10" s="27">
        <f>DZ10*DT$38*DY$38/$C$2</f>
        <v>10.825799548427259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0.64100000000000001</v>
      </c>
      <c r="EI10" s="66">
        <f>$D10</f>
        <v>68.599999999999994</v>
      </c>
      <c r="EJ10" s="42">
        <v>1</v>
      </c>
      <c r="EK10" s="26">
        <f>EH10*EI10*EJ10</f>
        <v>43.9726</v>
      </c>
      <c r="EL10" s="27">
        <f>EK10*EE$38*EJ$38/$C$2</f>
        <v>22.938932038819853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0.64100000000000001</v>
      </c>
      <c r="ET10" s="66">
        <f>$D10</f>
        <v>68.599999999999994</v>
      </c>
      <c r="EU10" s="42">
        <v>1</v>
      </c>
      <c r="EV10" s="26">
        <f>ES10*ET10*EU10</f>
        <v>43.9726</v>
      </c>
      <c r="EW10" s="27">
        <f>EV10*EP$38*EU$38/$C$2</f>
        <v>23.044698093206382</v>
      </c>
      <c r="EX10" s="27"/>
      <c r="EY10" s="28"/>
      <c r="FA10" s="3" t="s">
        <v>31</v>
      </c>
      <c r="FB10" s="150">
        <f>100*FC10*(1/FD10-1/$C$10)</f>
        <v>7.039781591263651</v>
      </c>
      <c r="FC10" s="30">
        <f>'DH65-74'!FC10</f>
        <v>3.5000000000000003E-2</v>
      </c>
      <c r="FD10" s="146">
        <f>$DW10</f>
        <v>0.28000000000000003</v>
      </c>
      <c r="FE10" s="66">
        <f>$D10</f>
        <v>68.599999999999994</v>
      </c>
      <c r="FF10" s="42">
        <v>1</v>
      </c>
      <c r="FG10" s="26">
        <f>FD10*FE10*FF10</f>
        <v>19.208000000000002</v>
      </c>
      <c r="FH10" s="27">
        <f>FG10*FA$38*FF$38/$C$2</f>
        <v>10.01760133231374</v>
      </c>
      <c r="FI10" s="27"/>
      <c r="FJ10" s="28"/>
      <c r="FL10" s="3" t="s">
        <v>31</v>
      </c>
      <c r="FM10" s="150">
        <f>100*FN10*(1/FO10-1/$C$10)</f>
        <v>7.039781591263651</v>
      </c>
      <c r="FN10" s="30">
        <f>'DH65-74'!FC10</f>
        <v>3.5000000000000003E-2</v>
      </c>
      <c r="FO10" s="146">
        <f>$DW10</f>
        <v>0.28000000000000003</v>
      </c>
      <c r="FP10" s="66">
        <f>$D10</f>
        <v>68.599999999999994</v>
      </c>
      <c r="FQ10" s="42">
        <v>1</v>
      </c>
      <c r="FR10" s="26">
        <f>FO10*FP10*FQ10</f>
        <v>19.208000000000002</v>
      </c>
      <c r="FS10" s="27">
        <f>FR10*FL$38*FQ$38/$C$2</f>
        <v>10.091689031770219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0.64100000000000001</v>
      </c>
      <c r="GA10" s="66">
        <f>$D10</f>
        <v>68.599999999999994</v>
      </c>
      <c r="GB10" s="42">
        <v>1</v>
      </c>
      <c r="GC10" s="26">
        <f>FZ10*GA10*GB10</f>
        <v>43.9726</v>
      </c>
      <c r="GD10" s="27">
        <f>GC10*FW$38*GB$38/$C$2</f>
        <v>23.581932903785589</v>
      </c>
      <c r="GE10" s="27"/>
      <c r="GF10" s="28"/>
      <c r="GH10" s="3" t="s">
        <v>31</v>
      </c>
      <c r="GI10" s="150">
        <f>100*GJ10*(1/GK10-1/$C$10)</f>
        <v>7.039781591263651</v>
      </c>
      <c r="GJ10" s="30">
        <f>'DH65-74'!FY10</f>
        <v>3.5000000000000003E-2</v>
      </c>
      <c r="GK10" s="146">
        <f>$DW10</f>
        <v>0.28000000000000003</v>
      </c>
      <c r="GL10" s="66">
        <f>$D10</f>
        <v>68.599999999999994</v>
      </c>
      <c r="GM10" s="42">
        <v>1</v>
      </c>
      <c r="GN10" s="26">
        <f>GK10*GL10*GM10</f>
        <v>19.208000000000002</v>
      </c>
      <c r="GO10" s="27">
        <f>GN10*GH$38*GM$38/$C$2</f>
        <v>10.285850408613507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0.64100000000000001</v>
      </c>
      <c r="GW10" s="66">
        <f>$D10</f>
        <v>68.599999999999994</v>
      </c>
      <c r="GX10" s="42">
        <v>1</v>
      </c>
      <c r="GY10" s="26">
        <f>GV10*GW10*GX10</f>
        <v>43.9726</v>
      </c>
      <c r="GZ10" s="27">
        <f>GY10*GS$38*GX$38/$C$2</f>
        <v>23.026493894840012</v>
      </c>
      <c r="HA10" s="27"/>
      <c r="HB10" s="28"/>
    </row>
    <row r="11" spans="1:210" x14ac:dyDescent="0.25">
      <c r="A11" s="10"/>
      <c r="B11" s="3" t="s">
        <v>32</v>
      </c>
      <c r="C11" s="23"/>
      <c r="D11" s="24"/>
      <c r="E11" s="25"/>
      <c r="H11" s="26"/>
      <c r="I11" s="27"/>
      <c r="J11" s="27"/>
      <c r="K11" s="28"/>
      <c r="M11" s="3" t="s">
        <v>32</v>
      </c>
      <c r="N11" s="150"/>
      <c r="O11" s="30"/>
      <c r="P11" s="146"/>
      <c r="Q11" s="66">
        <f t="shared" ref="Q11:Q19" si="0">$D11</f>
        <v>0</v>
      </c>
      <c r="R11" s="42" t="s">
        <v>33</v>
      </c>
      <c r="S11" s="26"/>
      <c r="T11" s="27">
        <f t="shared" ref="T11:T19" si="1">S11*M$38*R$38/$C$2</f>
        <v>0</v>
      </c>
      <c r="U11" s="27"/>
      <c r="V11" s="28"/>
      <c r="X11" s="3" t="s">
        <v>32</v>
      </c>
      <c r="Y11" s="150"/>
      <c r="Z11" s="30"/>
      <c r="AA11" s="146"/>
      <c r="AB11" s="66">
        <f t="shared" ref="AB11:AB19" si="2">$D11</f>
        <v>0</v>
      </c>
      <c r="AC11" s="42" t="s">
        <v>33</v>
      </c>
      <c r="AD11" s="26"/>
      <c r="AE11" s="27">
        <f t="shared" ref="AE11:AE19" si="3">AD11*X$38*AC$38/$C$2</f>
        <v>0</v>
      </c>
      <c r="AF11" s="27"/>
      <c r="AG11" s="28"/>
      <c r="AI11" s="3" t="s">
        <v>32</v>
      </c>
      <c r="AJ11" s="150"/>
      <c r="AK11" s="30"/>
      <c r="AL11" s="146"/>
      <c r="AM11" s="66">
        <f t="shared" ref="AM11:AM19" si="4">$D11</f>
        <v>0</v>
      </c>
      <c r="AN11" s="42" t="s">
        <v>33</v>
      </c>
      <c r="AO11" s="26"/>
      <c r="AP11" s="27">
        <f t="shared" ref="AP11:AP19" si="5">AO11*AI$38*AN$38/$C$2</f>
        <v>0</v>
      </c>
      <c r="AQ11" s="27"/>
      <c r="AR11" s="28"/>
      <c r="AT11" s="3" t="s">
        <v>32</v>
      </c>
      <c r="AU11" s="150"/>
      <c r="AV11" s="30"/>
      <c r="AW11" s="146"/>
      <c r="AX11" s="66">
        <f t="shared" ref="AX11:AX19" si="6">$D11</f>
        <v>0</v>
      </c>
      <c r="AY11" s="42" t="s">
        <v>33</v>
      </c>
      <c r="AZ11" s="26"/>
      <c r="BA11" s="27">
        <f t="shared" ref="BA11:BA19" si="7">AZ11*AT$38*AY$38/$C$2</f>
        <v>0</v>
      </c>
      <c r="BB11" s="27"/>
      <c r="BC11" s="28"/>
      <c r="BE11" s="3" t="s">
        <v>32</v>
      </c>
      <c r="BF11" s="150"/>
      <c r="BG11" s="30"/>
      <c r="BH11" s="147"/>
      <c r="BI11" s="66">
        <f t="shared" ref="BI11:BI19" si="8">$D11</f>
        <v>0</v>
      </c>
      <c r="BJ11" s="42" t="s">
        <v>33</v>
      </c>
      <c r="BK11" s="26"/>
      <c r="BL11" s="27">
        <f t="shared" ref="BL11:BL19" si="9">BK11*BE$38*BJ$38/$C$2</f>
        <v>0</v>
      </c>
      <c r="BM11" s="27"/>
      <c r="BN11" s="28"/>
      <c r="BP11" s="3" t="s">
        <v>32</v>
      </c>
      <c r="BQ11" s="150"/>
      <c r="BR11" s="30"/>
      <c r="BS11" s="147"/>
      <c r="BT11" s="66">
        <f t="shared" ref="BT11:BT19" si="10">$D11</f>
        <v>0</v>
      </c>
      <c r="BU11" s="42" t="s">
        <v>33</v>
      </c>
      <c r="BV11" s="26"/>
      <c r="BW11" s="27">
        <f t="shared" ref="BW11:BW19" si="11">BV11*BP$38*BU$38/$C$2</f>
        <v>0</v>
      </c>
      <c r="BX11" s="27"/>
      <c r="BY11" s="28"/>
      <c r="CA11" s="3" t="s">
        <v>32</v>
      </c>
      <c r="CB11" s="150"/>
      <c r="CC11" s="30"/>
      <c r="CD11" s="147"/>
      <c r="CE11" s="66">
        <f t="shared" ref="CE11:CE19" si="12">$D11</f>
        <v>0</v>
      </c>
      <c r="CF11" s="42" t="s">
        <v>33</v>
      </c>
      <c r="CG11" s="26"/>
      <c r="CH11" s="27">
        <f t="shared" ref="CH11:CH19" si="13">CG11*CA$38*CF$38/$C$2</f>
        <v>0</v>
      </c>
      <c r="CI11" s="27"/>
      <c r="CJ11" s="28"/>
      <c r="CL11" s="3" t="s">
        <v>32</v>
      </c>
      <c r="CM11" s="150"/>
      <c r="CN11" s="30"/>
      <c r="CO11" s="147"/>
      <c r="CP11" s="66">
        <f t="shared" ref="CP11:CP19" si="14">$D11</f>
        <v>0</v>
      </c>
      <c r="CQ11" s="42" t="s">
        <v>33</v>
      </c>
      <c r="CR11" s="26"/>
      <c r="CS11" s="27">
        <f t="shared" ref="CS11:CS19" si="15">CR11*CL$38*CQ$38/$C$2</f>
        <v>0</v>
      </c>
      <c r="CT11" s="27"/>
      <c r="CU11" s="28"/>
      <c r="CW11" s="3" t="s">
        <v>32</v>
      </c>
      <c r="CX11" s="150"/>
      <c r="CY11" s="30"/>
      <c r="CZ11" s="147"/>
      <c r="DA11" s="66">
        <f t="shared" ref="DA11:DA19" si="16">$D11</f>
        <v>0</v>
      </c>
      <c r="DB11" s="42" t="s">
        <v>33</v>
      </c>
      <c r="DC11" s="26"/>
      <c r="DD11" s="27">
        <f t="shared" ref="DD11:DD19" si="17">DC11*CW$38*DB$38/$C$2</f>
        <v>0</v>
      </c>
      <c r="DE11" s="27"/>
      <c r="DF11" s="28"/>
      <c r="DH11" s="3" t="s">
        <v>32</v>
      </c>
      <c r="DI11" s="150"/>
      <c r="DJ11" s="30"/>
      <c r="DK11" s="147"/>
      <c r="DL11" s="66">
        <f t="shared" ref="DL11:DL19" si="18">$D11</f>
        <v>0</v>
      </c>
      <c r="DM11" s="42" t="s">
        <v>33</v>
      </c>
      <c r="DN11" s="26"/>
      <c r="DO11" s="27">
        <f t="shared" ref="DO11:DO19" si="19">DN11*DH$38*DM$38/$C$2</f>
        <v>0</v>
      </c>
      <c r="DP11" s="27"/>
      <c r="DQ11" s="28"/>
      <c r="DR11" s="203"/>
      <c r="DT11" s="3" t="s">
        <v>32</v>
      </c>
      <c r="DU11" s="150"/>
      <c r="DV11" s="30"/>
      <c r="DW11" s="146"/>
      <c r="DX11" s="66">
        <f t="shared" ref="DX11:DX19" si="20">$D11</f>
        <v>0</v>
      </c>
      <c r="DY11" s="42" t="s">
        <v>33</v>
      </c>
      <c r="DZ11" s="26"/>
      <c r="EA11" s="27">
        <f t="shared" ref="EA11:EA19" si="21">DZ11*DT$38*DY$38/$C$2</f>
        <v>0</v>
      </c>
      <c r="EB11" s="27"/>
      <c r="EC11" s="28"/>
      <c r="EE11" s="3" t="s">
        <v>32</v>
      </c>
      <c r="EF11" s="150"/>
      <c r="EG11" s="30"/>
      <c r="EH11" s="146"/>
      <c r="EI11" s="66">
        <f t="shared" ref="EI11:EI19" si="22">$D11</f>
        <v>0</v>
      </c>
      <c r="EJ11" s="42" t="s">
        <v>33</v>
      </c>
      <c r="EK11" s="26"/>
      <c r="EL11" s="27">
        <f t="shared" ref="EL11:EL19" si="23">EK11*EE$38*EJ$38/$C$2</f>
        <v>0</v>
      </c>
      <c r="EM11" s="27"/>
      <c r="EN11" s="28"/>
      <c r="EP11" s="3" t="s">
        <v>32</v>
      </c>
      <c r="EQ11" s="150"/>
      <c r="ER11" s="30"/>
      <c r="ES11" s="146"/>
      <c r="ET11" s="66">
        <f t="shared" ref="ET11:ET19" si="24">$D11</f>
        <v>0</v>
      </c>
      <c r="EU11" s="42" t="s">
        <v>33</v>
      </c>
      <c r="EV11" s="26"/>
      <c r="EW11" s="27">
        <f t="shared" ref="EW11:EW19" si="25">EV11*EP$38*EU$38/$C$2</f>
        <v>0</v>
      </c>
      <c r="EX11" s="27"/>
      <c r="EY11" s="28"/>
      <c r="FA11" s="3" t="s">
        <v>32</v>
      </c>
      <c r="FB11" s="150"/>
      <c r="FC11" s="30"/>
      <c r="FD11" s="146"/>
      <c r="FE11" s="66">
        <f t="shared" ref="FE11:FE19" si="26">$D11</f>
        <v>0</v>
      </c>
      <c r="FF11" s="42" t="s">
        <v>33</v>
      </c>
      <c r="FG11" s="26"/>
      <c r="FH11" s="27">
        <f t="shared" ref="FH11:FH19" si="27">FG11*FA$38*FF$38/$C$2</f>
        <v>0</v>
      </c>
      <c r="FI11" s="27"/>
      <c r="FJ11" s="28"/>
      <c r="FL11" s="3" t="s">
        <v>32</v>
      </c>
      <c r="FM11" s="150"/>
      <c r="FN11" s="30"/>
      <c r="FO11" s="146"/>
      <c r="FP11" s="66">
        <f t="shared" ref="FP11:FP19" si="28">$D11</f>
        <v>0</v>
      </c>
      <c r="FQ11" s="42" t="s">
        <v>33</v>
      </c>
      <c r="FR11" s="26"/>
      <c r="FS11" s="27">
        <f t="shared" ref="FS11:FS19" si="29">FR11*FL$38*FQ$38/$C$2</f>
        <v>0</v>
      </c>
      <c r="FT11" s="27"/>
      <c r="FU11" s="28"/>
      <c r="FW11" s="3" t="s">
        <v>32</v>
      </c>
      <c r="FX11" s="150"/>
      <c r="FY11" s="30"/>
      <c r="FZ11" s="146"/>
      <c r="GA11" s="66">
        <f t="shared" ref="GA11:GA19" si="30">$D11</f>
        <v>0</v>
      </c>
      <c r="GB11" s="42" t="s">
        <v>33</v>
      </c>
      <c r="GC11" s="26"/>
      <c r="GD11" s="27">
        <f t="shared" ref="GD11:GD19" si="31">GC11*FW$38*GB$38/$C$2</f>
        <v>0</v>
      </c>
      <c r="GE11" s="27"/>
      <c r="GF11" s="28"/>
      <c r="GH11" s="3" t="s">
        <v>32</v>
      </c>
      <c r="GI11" s="150"/>
      <c r="GJ11" s="30"/>
      <c r="GK11" s="146"/>
      <c r="GL11" s="66">
        <f t="shared" ref="GL11:GL19" si="32">$D11</f>
        <v>0</v>
      </c>
      <c r="GM11" s="42" t="s">
        <v>33</v>
      </c>
      <c r="GN11" s="26"/>
      <c r="GO11" s="27">
        <f t="shared" ref="GO11:GO19" si="33">GN11*GH$38*GM$38/$C$2</f>
        <v>0</v>
      </c>
      <c r="GP11" s="27"/>
      <c r="GQ11" s="28"/>
      <c r="GS11" s="3" t="s">
        <v>32</v>
      </c>
      <c r="GT11" s="150"/>
      <c r="GU11" s="30"/>
      <c r="GV11" s="146"/>
      <c r="GW11" s="66">
        <f t="shared" ref="GW11:GW19" si="34">$D11</f>
        <v>0</v>
      </c>
      <c r="GX11" s="42" t="s">
        <v>33</v>
      </c>
      <c r="GY11" s="26"/>
      <c r="GZ11" s="27">
        <f t="shared" ref="GZ11:GZ19" si="35">GY11*GS$38*GX$38/$C$2</f>
        <v>0</v>
      </c>
      <c r="HA11" s="27"/>
      <c r="HB11" s="28"/>
    </row>
    <row r="12" spans="1:210" x14ac:dyDescent="0.25">
      <c r="A12" s="10"/>
      <c r="B12" s="3" t="s">
        <v>34</v>
      </c>
      <c r="C12" s="23">
        <v>0.64100000000000001</v>
      </c>
      <c r="D12" s="24">
        <v>40.6</v>
      </c>
      <c r="E12" s="25">
        <v>1</v>
      </c>
      <c r="H12" s="26">
        <f>C12*D12*E12</f>
        <v>26.024600000000003</v>
      </c>
      <c r="I12" s="27">
        <f t="shared" ref="I12:I19" si="36">H12*B$38*G$38/$C$2</f>
        <v>13.454174615783593</v>
      </c>
      <c r="J12" s="27"/>
      <c r="K12" s="28"/>
      <c r="M12" s="3" t="s">
        <v>34</v>
      </c>
      <c r="N12" s="150">
        <f>100*O12*(1/P12-1/$C$10)</f>
        <v>11.206448257930319</v>
      </c>
      <c r="O12" s="30">
        <f>'DH65-74'!O12</f>
        <v>3.5000000000000003E-2</v>
      </c>
      <c r="P12" s="146">
        <f>'DH65-74'!P12</f>
        <v>0.21</v>
      </c>
      <c r="Q12" s="66">
        <f t="shared" si="0"/>
        <v>40.6</v>
      </c>
      <c r="R12" s="42">
        <v>1</v>
      </c>
      <c r="S12" s="26">
        <f>P12*Q12*R12</f>
        <v>8.5259999999999998</v>
      </c>
      <c r="T12" s="27">
        <f t="shared" si="1"/>
        <v>5.0063609686723849</v>
      </c>
      <c r="U12" s="27"/>
      <c r="V12" s="28"/>
      <c r="X12" s="3" t="s">
        <v>34</v>
      </c>
      <c r="Y12" s="150">
        <f>100*Z12*(1/AA12-1/$C$12)</f>
        <v>11.206448257930319</v>
      </c>
      <c r="Z12" s="30">
        <f>$O$12</f>
        <v>3.5000000000000003E-2</v>
      </c>
      <c r="AA12" s="146">
        <f>$P12</f>
        <v>0.21</v>
      </c>
      <c r="AB12" s="66">
        <f t="shared" si="2"/>
        <v>40.6</v>
      </c>
      <c r="AC12" s="42">
        <v>1</v>
      </c>
      <c r="AD12" s="26">
        <f>AA12*AB12*AC12</f>
        <v>8.5259999999999998</v>
      </c>
      <c r="AE12" s="27">
        <f t="shared" si="3"/>
        <v>4.4694820654765008</v>
      </c>
      <c r="AF12" s="27"/>
      <c r="AG12" s="28"/>
      <c r="AI12" s="3" t="s">
        <v>34</v>
      </c>
      <c r="AJ12" s="150">
        <f>100*AK12*(1/AL12-1/$C$12)</f>
        <v>11.206448257930319</v>
      </c>
      <c r="AK12" s="30">
        <f>$O$12</f>
        <v>3.5000000000000003E-2</v>
      </c>
      <c r="AL12" s="146">
        <f>$P12</f>
        <v>0.21</v>
      </c>
      <c r="AM12" s="66">
        <f t="shared" si="4"/>
        <v>40.6</v>
      </c>
      <c r="AN12" s="42">
        <v>1</v>
      </c>
      <c r="AO12" s="26">
        <f>AL12*AM12*AN12</f>
        <v>8.5259999999999998</v>
      </c>
      <c r="AP12" s="27">
        <f t="shared" si="5"/>
        <v>4.5035246325421499</v>
      </c>
      <c r="AQ12" s="27"/>
      <c r="AR12" s="28"/>
      <c r="AT12" s="3" t="s">
        <v>34</v>
      </c>
      <c r="AU12" s="150">
        <f>100*AV12*(1/AW12-1/$C$12)</f>
        <v>11.206448257930319</v>
      </c>
      <c r="AV12" s="30">
        <f>$O$12</f>
        <v>3.5000000000000003E-2</v>
      </c>
      <c r="AW12" s="146">
        <f>$P12</f>
        <v>0.21</v>
      </c>
      <c r="AX12" s="66">
        <f t="shared" si="6"/>
        <v>40.6</v>
      </c>
      <c r="AY12" s="42">
        <v>1</v>
      </c>
      <c r="AZ12" s="26">
        <f>AW12*AX12*AY12</f>
        <v>8.5259999999999998</v>
      </c>
      <c r="BA12" s="27">
        <f t="shared" si="7"/>
        <v>4.479730180805241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0.64100000000000001</v>
      </c>
      <c r="BI12" s="66">
        <f t="shared" si="8"/>
        <v>40.6</v>
      </c>
      <c r="BJ12" s="42">
        <v>1</v>
      </c>
      <c r="BK12" s="26">
        <f>BH12*BI12*BJ12</f>
        <v>26.024600000000003</v>
      </c>
      <c r="BL12" s="27">
        <f t="shared" si="9"/>
        <v>13.782075531088681</v>
      </c>
      <c r="BM12" s="27"/>
      <c r="BN12" s="28"/>
      <c r="BP12" s="3" t="s">
        <v>34</v>
      </c>
      <c r="BQ12" s="150">
        <f>100*BR12*(1/BS12-1/$C$12)</f>
        <v>11.206448257930319</v>
      </c>
      <c r="BR12" s="30">
        <f>$O$12</f>
        <v>3.5000000000000003E-2</v>
      </c>
      <c r="BS12" s="146">
        <f>$P12</f>
        <v>0.21</v>
      </c>
      <c r="BT12" s="66">
        <f t="shared" si="10"/>
        <v>40.6</v>
      </c>
      <c r="BU12" s="42">
        <v>1</v>
      </c>
      <c r="BV12" s="26">
        <f>BS12*BT12*BU12</f>
        <v>8.5259999999999998</v>
      </c>
      <c r="BW12" s="27">
        <f t="shared" si="11"/>
        <v>4.5035246325421499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0.64100000000000001</v>
      </c>
      <c r="CE12" s="66">
        <f t="shared" si="12"/>
        <v>40.6</v>
      </c>
      <c r="CF12" s="42">
        <v>1</v>
      </c>
      <c r="CG12" s="26">
        <f>CD12*CE12*CF12</f>
        <v>26.024600000000003</v>
      </c>
      <c r="CH12" s="27">
        <f t="shared" si="13"/>
        <v>14.150997014208095</v>
      </c>
      <c r="CI12" s="27"/>
      <c r="CJ12" s="28"/>
      <c r="CL12" s="3" t="s">
        <v>34</v>
      </c>
      <c r="CM12" s="150">
        <f>100*CN12*(1/CO12-1/$C$12)</f>
        <v>11.206448257930319</v>
      </c>
      <c r="CN12" s="30">
        <f>$O$12</f>
        <v>3.5000000000000003E-2</v>
      </c>
      <c r="CO12" s="171">
        <f>$P12</f>
        <v>0.21</v>
      </c>
      <c r="CP12" s="66">
        <f t="shared" si="14"/>
        <v>40.6</v>
      </c>
      <c r="CQ12" s="42">
        <v>1</v>
      </c>
      <c r="CR12" s="26">
        <f>CO12*CP12*CQ12</f>
        <v>8.5259999999999998</v>
      </c>
      <c r="CS12" s="27">
        <f t="shared" si="15"/>
        <v>4.4327030951300186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0.64100000000000001</v>
      </c>
      <c r="DA12" s="66">
        <f t="shared" si="16"/>
        <v>40.6</v>
      </c>
      <c r="DB12" s="42">
        <v>1</v>
      </c>
      <c r="DC12" s="26">
        <f>CZ12*DA12*DB12</f>
        <v>26.024600000000003</v>
      </c>
      <c r="DD12" s="27">
        <f t="shared" si="17"/>
        <v>13.566438044317385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0.64100000000000001</v>
      </c>
      <c r="DL12" s="66">
        <f t="shared" si="18"/>
        <v>40.6</v>
      </c>
      <c r="DM12" s="42">
        <v>1</v>
      </c>
      <c r="DN12" s="26">
        <f>DK12*DL12*DM12</f>
        <v>26.024600000000003</v>
      </c>
      <c r="DO12" s="27">
        <f t="shared" si="19"/>
        <v>13.597719196344631</v>
      </c>
      <c r="DP12" s="27"/>
      <c r="DQ12" s="28"/>
      <c r="DR12" s="203"/>
      <c r="DT12" s="3" t="s">
        <v>34</v>
      </c>
      <c r="DU12" s="150">
        <f>100*DV12*(1/DW12-1/$C$10)</f>
        <v>0.57426434988434072</v>
      </c>
      <c r="DV12" s="30">
        <f>'DH65-74'!DV12</f>
        <v>3.5000000000000003E-2</v>
      </c>
      <c r="DW12" s="146">
        <f>'DH65-74'!DW12</f>
        <v>0.57999999999999996</v>
      </c>
      <c r="DX12" s="66">
        <f t="shared" si="20"/>
        <v>40.6</v>
      </c>
      <c r="DY12" s="42">
        <v>1</v>
      </c>
      <c r="DZ12" s="26">
        <f>DW12*DX12*DY12</f>
        <v>23.547999999999998</v>
      </c>
      <c r="EA12" s="27">
        <f t="shared" si="21"/>
        <v>13.271862128611261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2"/>
        <v>40.6</v>
      </c>
      <c r="EJ12" s="42">
        <v>1</v>
      </c>
      <c r="EK12" s="26">
        <f>EH12*EI12*EJ12</f>
        <v>23.547999999999998</v>
      </c>
      <c r="EL12" s="27">
        <f t="shared" si="23"/>
        <v>12.284149030308187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4"/>
        <v>40.6</v>
      </c>
      <c r="EU12" s="42">
        <v>1</v>
      </c>
      <c r="EV12" s="26">
        <f>ES12*ET12*EU12</f>
        <v>23.547999999999998</v>
      </c>
      <c r="EW12" s="27">
        <f t="shared" si="25"/>
        <v>12.34078837045851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6"/>
        <v>40.6</v>
      </c>
      <c r="FF12" s="42">
        <v>1</v>
      </c>
      <c r="FG12" s="26">
        <f>FD12*FE12*FF12</f>
        <v>23.547999999999998</v>
      </c>
      <c r="FH12" s="27">
        <f t="shared" si="27"/>
        <v>12.281053528390457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0.64100000000000001</v>
      </c>
      <c r="FP12" s="66">
        <f t="shared" si="28"/>
        <v>40.6</v>
      </c>
      <c r="FQ12" s="42">
        <v>1</v>
      </c>
      <c r="FR12" s="26">
        <f>FO12*FP12*FQ12</f>
        <v>26.024600000000003</v>
      </c>
      <c r="FS12" s="27">
        <f t="shared" si="29"/>
        <v>13.673061764692173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0.64100000000000001</v>
      </c>
      <c r="GA12" s="66">
        <f t="shared" si="30"/>
        <v>40.6</v>
      </c>
      <c r="GB12" s="42">
        <v>1</v>
      </c>
      <c r="GC12" s="26">
        <f>FZ12*GA12*GB12</f>
        <v>26.024600000000003</v>
      </c>
      <c r="GD12" s="27">
        <f t="shared" si="31"/>
        <v>13.956654167546574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0.64100000000000001</v>
      </c>
      <c r="GL12" s="66">
        <f t="shared" si="32"/>
        <v>40.6</v>
      </c>
      <c r="GM12" s="42">
        <v>1</v>
      </c>
      <c r="GN12" s="26">
        <f>GK12*GL12*GM12</f>
        <v>26.024600000000003</v>
      </c>
      <c r="GO12" s="27">
        <f t="shared" si="33"/>
        <v>13.936127787588665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0.64100000000000001</v>
      </c>
      <c r="GW12" s="66">
        <f t="shared" si="34"/>
        <v>40.6</v>
      </c>
      <c r="GX12" s="42">
        <v>1</v>
      </c>
      <c r="GY12" s="26">
        <f>GV12*GW12*GX12</f>
        <v>26.024600000000003</v>
      </c>
      <c r="GZ12" s="27">
        <f t="shared" si="35"/>
        <v>13.62792495817062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36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0"/>
        <v>0</v>
      </c>
      <c r="R13" s="42" t="s">
        <v>33</v>
      </c>
      <c r="S13" s="26"/>
      <c r="T13" s="27">
        <f t="shared" si="1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2"/>
        <v>0</v>
      </c>
      <c r="AC13" s="42" t="s">
        <v>33</v>
      </c>
      <c r="AD13" s="26"/>
      <c r="AE13" s="27">
        <f t="shared" si="3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4"/>
        <v>0</v>
      </c>
      <c r="AN13" s="42" t="s">
        <v>33</v>
      </c>
      <c r="AO13" s="26"/>
      <c r="AP13" s="27">
        <f t="shared" si="5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6"/>
        <v>0</v>
      </c>
      <c r="AY13" s="42" t="s">
        <v>33</v>
      </c>
      <c r="AZ13" s="26"/>
      <c r="BA13" s="27">
        <f t="shared" si="7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8"/>
        <v>0</v>
      </c>
      <c r="BJ13" s="42" t="s">
        <v>33</v>
      </c>
      <c r="BK13" s="26"/>
      <c r="BL13" s="27">
        <f t="shared" si="9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0"/>
        <v>0</v>
      </c>
      <c r="BU13" s="42" t="s">
        <v>33</v>
      </c>
      <c r="BV13" s="26"/>
      <c r="BW13" s="27">
        <f t="shared" si="11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2"/>
        <v>0</v>
      </c>
      <c r="CF13" s="42" t="s">
        <v>33</v>
      </c>
      <c r="CG13" s="26"/>
      <c r="CH13" s="27">
        <f t="shared" si="13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4"/>
        <v>0</v>
      </c>
      <c r="CQ13" s="42" t="s">
        <v>33</v>
      </c>
      <c r="CR13" s="26"/>
      <c r="CS13" s="27">
        <f t="shared" si="15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6"/>
        <v>0</v>
      </c>
      <c r="DB13" s="42" t="s">
        <v>33</v>
      </c>
      <c r="DC13" s="26"/>
      <c r="DD13" s="27">
        <f t="shared" si="17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8"/>
        <v>0</v>
      </c>
      <c r="DM13" s="42" t="s">
        <v>33</v>
      </c>
      <c r="DN13" s="26"/>
      <c r="DO13" s="27">
        <f t="shared" si="19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0"/>
        <v>0</v>
      </c>
      <c r="DY13" s="42" t="s">
        <v>33</v>
      </c>
      <c r="DZ13" s="26"/>
      <c r="EA13" s="27">
        <f t="shared" si="21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2"/>
        <v>0</v>
      </c>
      <c r="EJ13" s="42" t="s">
        <v>33</v>
      </c>
      <c r="EK13" s="26"/>
      <c r="EL13" s="27">
        <f t="shared" si="23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4"/>
        <v>0</v>
      </c>
      <c r="EU13" s="42" t="s">
        <v>33</v>
      </c>
      <c r="EV13" s="26"/>
      <c r="EW13" s="27">
        <f t="shared" si="25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6"/>
        <v>0</v>
      </c>
      <c r="FF13" s="42" t="s">
        <v>33</v>
      </c>
      <c r="FG13" s="26"/>
      <c r="FH13" s="27">
        <f t="shared" si="27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8"/>
        <v>0</v>
      </c>
      <c r="FQ13" s="42" t="s">
        <v>33</v>
      </c>
      <c r="FR13" s="26"/>
      <c r="FS13" s="27">
        <f t="shared" si="29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0"/>
        <v>0</v>
      </c>
      <c r="GB13" s="42" t="s">
        <v>33</v>
      </c>
      <c r="GC13" s="26"/>
      <c r="GD13" s="27">
        <f t="shared" si="31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2"/>
        <v>0</v>
      </c>
      <c r="GM13" s="42" t="s">
        <v>33</v>
      </c>
      <c r="GN13" s="26"/>
      <c r="GO13" s="27">
        <f t="shared" si="33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4"/>
        <v>0</v>
      </c>
      <c r="GX13" s="42" t="s">
        <v>33</v>
      </c>
      <c r="GY13" s="26"/>
      <c r="GZ13" s="27">
        <f t="shared" si="35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36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0"/>
        <v>0</v>
      </c>
      <c r="R14" s="42" t="s">
        <v>33</v>
      </c>
      <c r="S14" s="26"/>
      <c r="T14" s="27">
        <f t="shared" si="1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2"/>
        <v>0</v>
      </c>
      <c r="AC14" s="42" t="s">
        <v>33</v>
      </c>
      <c r="AD14" s="26"/>
      <c r="AE14" s="27">
        <f t="shared" si="3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4"/>
        <v>0</v>
      </c>
      <c r="AN14" s="42" t="s">
        <v>33</v>
      </c>
      <c r="AO14" s="26"/>
      <c r="AP14" s="27">
        <f t="shared" si="5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6"/>
        <v>0</v>
      </c>
      <c r="AY14" s="42" t="s">
        <v>33</v>
      </c>
      <c r="AZ14" s="26"/>
      <c r="BA14" s="27">
        <f t="shared" si="7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8"/>
        <v>0</v>
      </c>
      <c r="BJ14" s="42" t="s">
        <v>33</v>
      </c>
      <c r="BK14" s="26"/>
      <c r="BL14" s="27">
        <f t="shared" si="9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0"/>
        <v>0</v>
      </c>
      <c r="BU14" s="42" t="s">
        <v>33</v>
      </c>
      <c r="BV14" s="26"/>
      <c r="BW14" s="27">
        <f t="shared" si="11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2"/>
        <v>0</v>
      </c>
      <c r="CF14" s="42" t="s">
        <v>33</v>
      </c>
      <c r="CG14" s="26"/>
      <c r="CH14" s="27">
        <f t="shared" si="13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4"/>
        <v>0</v>
      </c>
      <c r="CQ14" s="42" t="s">
        <v>33</v>
      </c>
      <c r="CR14" s="26"/>
      <c r="CS14" s="27">
        <f t="shared" si="15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6"/>
        <v>0</v>
      </c>
      <c r="DB14" s="42" t="s">
        <v>33</v>
      </c>
      <c r="DC14" s="26"/>
      <c r="DD14" s="27">
        <f t="shared" si="17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8"/>
        <v>0</v>
      </c>
      <c r="DM14" s="42" t="s">
        <v>33</v>
      </c>
      <c r="DN14" s="26"/>
      <c r="DO14" s="27">
        <f t="shared" si="19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0"/>
        <v>0</v>
      </c>
      <c r="DY14" s="42" t="s">
        <v>33</v>
      </c>
      <c r="DZ14" s="26"/>
      <c r="EA14" s="27">
        <f t="shared" si="21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2"/>
        <v>0</v>
      </c>
      <c r="EJ14" s="42" t="s">
        <v>33</v>
      </c>
      <c r="EK14" s="26"/>
      <c r="EL14" s="27">
        <f t="shared" si="23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4"/>
        <v>0</v>
      </c>
      <c r="EU14" s="42" t="s">
        <v>33</v>
      </c>
      <c r="EV14" s="26"/>
      <c r="EW14" s="27">
        <f t="shared" si="25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6"/>
        <v>0</v>
      </c>
      <c r="FF14" s="42" t="s">
        <v>33</v>
      </c>
      <c r="FG14" s="26"/>
      <c r="FH14" s="27">
        <f t="shared" si="27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8"/>
        <v>0</v>
      </c>
      <c r="FQ14" s="42" t="s">
        <v>33</v>
      </c>
      <c r="FR14" s="26"/>
      <c r="FS14" s="27">
        <f t="shared" si="29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0"/>
        <v>0</v>
      </c>
      <c r="GB14" s="42" t="s">
        <v>33</v>
      </c>
      <c r="GC14" s="26"/>
      <c r="GD14" s="27">
        <f t="shared" si="31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2"/>
        <v>0</v>
      </c>
      <c r="GM14" s="42" t="s">
        <v>33</v>
      </c>
      <c r="GN14" s="26"/>
      <c r="GO14" s="27">
        <f t="shared" si="33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4"/>
        <v>0</v>
      </c>
      <c r="GX14" s="42" t="s">
        <v>33</v>
      </c>
      <c r="GY14" s="26"/>
      <c r="GZ14" s="27">
        <f t="shared" si="35"/>
        <v>0</v>
      </c>
      <c r="HA14" s="27"/>
      <c r="HB14" s="28"/>
    </row>
    <row r="15" spans="1:210" x14ac:dyDescent="0.25">
      <c r="A15" s="10"/>
      <c r="B15" s="3" t="s">
        <v>37</v>
      </c>
      <c r="C15" s="23">
        <v>1.282</v>
      </c>
      <c r="D15" s="24">
        <v>51</v>
      </c>
      <c r="E15" s="25">
        <v>0.5</v>
      </c>
      <c r="H15" s="26">
        <f>C15*D15*E15</f>
        <v>32.691000000000003</v>
      </c>
      <c r="I15" s="27">
        <f t="shared" si="36"/>
        <v>16.90056417253604</v>
      </c>
      <c r="J15" s="27"/>
      <c r="K15" s="28"/>
      <c r="M15" s="3" t="s">
        <v>37</v>
      </c>
      <c r="N15" s="150">
        <f>100*O15*(1/P15-1/$C$15)</f>
        <v>10.232853758594787</v>
      </c>
      <c r="O15" s="30">
        <f>'DH65-74'!O15</f>
        <v>3.5000000000000003E-2</v>
      </c>
      <c r="P15" s="146">
        <f>'DH65-74'!P15</f>
        <v>0.27</v>
      </c>
      <c r="Q15" s="66">
        <f t="shared" si="0"/>
        <v>51</v>
      </c>
      <c r="R15" s="42">
        <v>0.5</v>
      </c>
      <c r="S15" s="26">
        <f>P15*Q15*R15</f>
        <v>6.8850000000000007</v>
      </c>
      <c r="T15" s="27">
        <f t="shared" si="1"/>
        <v>4.0427862150257301</v>
      </c>
      <c r="U15" s="27"/>
      <c r="V15" s="28"/>
      <c r="X15" s="3" t="s">
        <v>37</v>
      </c>
      <c r="Y15" s="150">
        <f>100*Z15*(1/AA15-1/$C$15)</f>
        <v>10.232853758594787</v>
      </c>
      <c r="Z15" s="30">
        <f>$O$15</f>
        <v>3.5000000000000003E-2</v>
      </c>
      <c r="AA15" s="146">
        <f>$P15</f>
        <v>0.27</v>
      </c>
      <c r="AB15" s="66">
        <f t="shared" si="2"/>
        <v>51</v>
      </c>
      <c r="AC15" s="42">
        <v>0.5</v>
      </c>
      <c r="AD15" s="26">
        <f>AA15*AB15*AC15</f>
        <v>6.8850000000000007</v>
      </c>
      <c r="AE15" s="27">
        <f t="shared" si="3"/>
        <v>3.6092404434442544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1.282</v>
      </c>
      <c r="AM15" s="66">
        <f t="shared" si="4"/>
        <v>51</v>
      </c>
      <c r="AN15" s="42">
        <v>0.5</v>
      </c>
      <c r="AO15" s="26">
        <f>AL15*AM15*AN15</f>
        <v>32.691000000000003</v>
      </c>
      <c r="AP15" s="27">
        <f t="shared" si="5"/>
        <v>17.267736777203311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1.282</v>
      </c>
      <c r="AX15" s="66">
        <f t="shared" si="6"/>
        <v>51</v>
      </c>
      <c r="AY15" s="42">
        <v>0.5</v>
      </c>
      <c r="AZ15" s="26">
        <f>AW15*AX15*AY15</f>
        <v>32.691000000000003</v>
      </c>
      <c r="BA15" s="27">
        <f t="shared" si="7"/>
        <v>17.176502385726497</v>
      </c>
      <c r="BB15" s="27"/>
      <c r="BC15" s="28"/>
      <c r="BE15" s="3" t="s">
        <v>37</v>
      </c>
      <c r="BF15" s="150">
        <f>100*BG15*(1/BH15-1/$C$15)</f>
        <v>10.232853758594787</v>
      </c>
      <c r="BG15" s="30">
        <f>$O$15</f>
        <v>3.5000000000000003E-2</v>
      </c>
      <c r="BH15" s="146">
        <f>$P15</f>
        <v>0.27</v>
      </c>
      <c r="BI15" s="66">
        <f t="shared" si="8"/>
        <v>51</v>
      </c>
      <c r="BJ15" s="42">
        <v>0.5</v>
      </c>
      <c r="BK15" s="26">
        <f>BH15*BI15*BJ15</f>
        <v>6.8850000000000007</v>
      </c>
      <c r="BL15" s="27">
        <f t="shared" si="9"/>
        <v>3.6461497979429294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1.282</v>
      </c>
      <c r="BT15" s="66">
        <f t="shared" si="10"/>
        <v>51</v>
      </c>
      <c r="BU15" s="42">
        <v>0.5</v>
      </c>
      <c r="BV15" s="26">
        <f>BS15*BT15*BU15</f>
        <v>32.691000000000003</v>
      </c>
      <c r="BW15" s="27">
        <f t="shared" si="11"/>
        <v>17.267736777203311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1.282</v>
      </c>
      <c r="CE15" s="66">
        <f t="shared" si="12"/>
        <v>51</v>
      </c>
      <c r="CF15" s="42">
        <v>0.5</v>
      </c>
      <c r="CG15" s="26">
        <f>CD15*CE15*CF15</f>
        <v>32.691000000000003</v>
      </c>
      <c r="CH15" s="27">
        <f t="shared" si="13"/>
        <v>17.775882948882089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1.282</v>
      </c>
      <c r="CP15" s="66">
        <f t="shared" si="14"/>
        <v>51</v>
      </c>
      <c r="CQ15" s="42">
        <v>0.5</v>
      </c>
      <c r="CR15" s="26">
        <f>CO15*CP15*CQ15</f>
        <v>32.691000000000003</v>
      </c>
      <c r="CS15" s="27">
        <f t="shared" si="15"/>
        <v>16.996187764824704</v>
      </c>
      <c r="CT15" s="27"/>
      <c r="CU15" s="28"/>
      <c r="CW15" s="3" t="s">
        <v>37</v>
      </c>
      <c r="CX15" s="150">
        <f>100*CY15*(1/CZ15-1/$C$15)</f>
        <v>10.232853758594787</v>
      </c>
      <c r="CY15" s="30">
        <f>$O$15</f>
        <v>3.5000000000000003E-2</v>
      </c>
      <c r="CZ15" s="146">
        <f>$P15</f>
        <v>0.27</v>
      </c>
      <c r="DA15" s="66">
        <f t="shared" si="16"/>
        <v>51</v>
      </c>
      <c r="DB15" s="42">
        <v>0.5</v>
      </c>
      <c r="DC15" s="26">
        <f>CZ15*DA15*DB15</f>
        <v>6.8850000000000007</v>
      </c>
      <c r="DD15" s="27">
        <f t="shared" si="17"/>
        <v>3.5891013093428987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1.282</v>
      </c>
      <c r="DL15" s="66">
        <f t="shared" si="18"/>
        <v>51</v>
      </c>
      <c r="DM15" s="42">
        <v>0.5</v>
      </c>
      <c r="DN15" s="26">
        <f>DK15*DL15*DM15</f>
        <v>32.691000000000003</v>
      </c>
      <c r="DO15" s="27">
        <f t="shared" si="19"/>
        <v>17.080878793437833</v>
      </c>
      <c r="DP15" s="27"/>
      <c r="DQ15" s="28"/>
      <c r="DR15" s="203"/>
      <c r="DT15" s="3" t="s">
        <v>37</v>
      </c>
      <c r="DU15" s="150">
        <f>100*DV15*(1/DW15-1/$C$15)</f>
        <v>9.7698907956318255</v>
      </c>
      <c r="DV15" s="30">
        <f>'DH65-74'!DV15</f>
        <v>3.5000000000000003E-2</v>
      </c>
      <c r="DW15" s="146">
        <f>'DH65-74'!DW15</f>
        <v>0.28000000000000003</v>
      </c>
      <c r="DX15" s="66">
        <f t="shared" si="20"/>
        <v>51</v>
      </c>
      <c r="DY15" s="42">
        <v>0.5</v>
      </c>
      <c r="DZ15" s="26">
        <f>DW15*DX15*DY15</f>
        <v>7.1400000000000006</v>
      </c>
      <c r="EA15" s="27">
        <f t="shared" si="21"/>
        <v>4.0241674706252937</v>
      </c>
      <c r="EB15" s="27"/>
      <c r="EC15" s="28"/>
      <c r="EE15" s="3" t="s">
        <v>37</v>
      </c>
      <c r="EF15" s="150">
        <f>100*EG15*(1/EH15-1/$C$15)</f>
        <v>9.7698907956318255</v>
      </c>
      <c r="EG15" s="30">
        <f>'DH65-74'!EG15</f>
        <v>3.5000000000000003E-2</v>
      </c>
      <c r="EH15" s="146">
        <f>$DW15</f>
        <v>0.28000000000000003</v>
      </c>
      <c r="EI15" s="66">
        <f t="shared" si="22"/>
        <v>51</v>
      </c>
      <c r="EJ15" s="42">
        <v>0.5</v>
      </c>
      <c r="EK15" s="26">
        <f>EH15*EI15*EJ15</f>
        <v>7.1400000000000006</v>
      </c>
      <c r="EL15" s="27">
        <f t="shared" si="23"/>
        <v>3.7246825240530184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1.282</v>
      </c>
      <c r="ET15" s="66">
        <f t="shared" si="24"/>
        <v>51</v>
      </c>
      <c r="EU15" s="42">
        <v>0.5</v>
      </c>
      <c r="EV15" s="26">
        <f>ES15*ET15*EU15</f>
        <v>32.691000000000003</v>
      </c>
      <c r="EW15" s="27">
        <f t="shared" si="25"/>
        <v>17.132355725270052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1.282</v>
      </c>
      <c r="FE15" s="66">
        <f t="shared" si="26"/>
        <v>51</v>
      </c>
      <c r="FF15" s="42">
        <v>0.5</v>
      </c>
      <c r="FG15" s="26">
        <f>FD15*FE15*FF15</f>
        <v>32.691000000000003</v>
      </c>
      <c r="FH15" s="27">
        <f t="shared" si="27"/>
        <v>17.049427590309691</v>
      </c>
      <c r="FI15" s="27"/>
      <c r="FJ15" s="28"/>
      <c r="FL15" s="3" t="s">
        <v>37</v>
      </c>
      <c r="FM15" s="150">
        <f>100*FN15*(1/FO15-1/$C$15)</f>
        <v>9.7698907956318255</v>
      </c>
      <c r="FN15" s="30">
        <f>'DH65-74'!FC15</f>
        <v>3.5000000000000003E-2</v>
      </c>
      <c r="FO15" s="146">
        <f>$DW15</f>
        <v>0.28000000000000003</v>
      </c>
      <c r="FP15" s="66">
        <f t="shared" si="28"/>
        <v>51</v>
      </c>
      <c r="FQ15" s="42">
        <v>0.5</v>
      </c>
      <c r="FR15" s="26">
        <f>FO15*FP15*FQ15</f>
        <v>7.1400000000000006</v>
      </c>
      <c r="FS15" s="27">
        <f t="shared" si="29"/>
        <v>3.7512838237629826</v>
      </c>
      <c r="FT15" s="27"/>
      <c r="FU15" s="28"/>
      <c r="FW15" s="3" t="s">
        <v>37</v>
      </c>
      <c r="FX15" s="150">
        <f>100*FY15*(1/FZ15-1/$C$15)</f>
        <v>9.7698907956318255</v>
      </c>
      <c r="FY15" s="30">
        <f>'DH65-74'!FN15</f>
        <v>3.5000000000000003E-2</v>
      </c>
      <c r="FZ15" s="146">
        <f>$DW15</f>
        <v>0.28000000000000003</v>
      </c>
      <c r="GA15" s="66">
        <f t="shared" si="30"/>
        <v>51</v>
      </c>
      <c r="GB15" s="42">
        <v>0.5</v>
      </c>
      <c r="GC15" s="26">
        <f>FZ15*GA15*GB15</f>
        <v>7.1400000000000006</v>
      </c>
      <c r="GD15" s="27">
        <f t="shared" si="31"/>
        <v>3.8290890448376746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1.282</v>
      </c>
      <c r="GL15" s="66">
        <f t="shared" si="32"/>
        <v>51</v>
      </c>
      <c r="GM15" s="42">
        <v>0.5</v>
      </c>
      <c r="GN15" s="26">
        <f>GK15*GL15*GM15</f>
        <v>32.691000000000003</v>
      </c>
      <c r="GO15" s="27">
        <f t="shared" si="33"/>
        <v>17.505973329236991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1.282</v>
      </c>
      <c r="GW15" s="66">
        <f t="shared" si="34"/>
        <v>51</v>
      </c>
      <c r="GX15" s="42">
        <v>0.5</v>
      </c>
      <c r="GY15" s="26">
        <f>GV15*GW15*GX15</f>
        <v>32.691000000000003</v>
      </c>
      <c r="GZ15" s="27">
        <f t="shared" si="35"/>
        <v>17.118821991790679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36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0"/>
        <v>0</v>
      </c>
      <c r="R16" s="42" t="s">
        <v>33</v>
      </c>
      <c r="S16" s="26"/>
      <c r="T16" s="27">
        <f t="shared" si="1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2"/>
        <v>0</v>
      </c>
      <c r="AC16" s="42" t="s">
        <v>33</v>
      </c>
      <c r="AD16" s="26"/>
      <c r="AE16" s="27">
        <f t="shared" si="3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4"/>
        <v>0</v>
      </c>
      <c r="AN16" s="42" t="s">
        <v>33</v>
      </c>
      <c r="AO16" s="26"/>
      <c r="AP16" s="27">
        <f t="shared" si="5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6"/>
        <v>0</v>
      </c>
      <c r="AY16" s="42" t="s">
        <v>33</v>
      </c>
      <c r="AZ16" s="26"/>
      <c r="BA16" s="27">
        <f t="shared" si="7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8"/>
        <v>0</v>
      </c>
      <c r="BJ16" s="42" t="s">
        <v>33</v>
      </c>
      <c r="BK16" s="26"/>
      <c r="BL16" s="27">
        <f t="shared" si="9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0"/>
        <v>0</v>
      </c>
      <c r="BU16" s="42" t="s">
        <v>33</v>
      </c>
      <c r="BV16" s="26"/>
      <c r="BW16" s="27">
        <f t="shared" si="11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2"/>
        <v>0</v>
      </c>
      <c r="CF16" s="42" t="s">
        <v>33</v>
      </c>
      <c r="CG16" s="26"/>
      <c r="CH16" s="27">
        <f t="shared" si="13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4"/>
        <v>0</v>
      </c>
      <c r="CQ16" s="42" t="s">
        <v>33</v>
      </c>
      <c r="CR16" s="26"/>
      <c r="CS16" s="27">
        <f t="shared" si="15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6"/>
        <v>0</v>
      </c>
      <c r="DB16" s="42" t="s">
        <v>33</v>
      </c>
      <c r="DC16" s="26"/>
      <c r="DD16" s="27">
        <f t="shared" si="17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8"/>
        <v>0</v>
      </c>
      <c r="DM16" s="42" t="s">
        <v>33</v>
      </c>
      <c r="DN16" s="26"/>
      <c r="DO16" s="27">
        <f t="shared" si="19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0"/>
        <v>0</v>
      </c>
      <c r="DY16" s="42" t="s">
        <v>33</v>
      </c>
      <c r="DZ16" s="26"/>
      <c r="EA16" s="27">
        <f t="shared" si="21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2"/>
        <v>0</v>
      </c>
      <c r="EJ16" s="42" t="s">
        <v>33</v>
      </c>
      <c r="EK16" s="26"/>
      <c r="EL16" s="27">
        <f t="shared" si="23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4"/>
        <v>0</v>
      </c>
      <c r="EU16" s="42" t="s">
        <v>33</v>
      </c>
      <c r="EV16" s="26"/>
      <c r="EW16" s="27">
        <f t="shared" si="25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6"/>
        <v>0</v>
      </c>
      <c r="FF16" s="42" t="s">
        <v>33</v>
      </c>
      <c r="FG16" s="26"/>
      <c r="FH16" s="27">
        <f t="shared" si="27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8"/>
        <v>0</v>
      </c>
      <c r="FQ16" s="42" t="s">
        <v>33</v>
      </c>
      <c r="FR16" s="26"/>
      <c r="FS16" s="27">
        <f t="shared" si="29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0"/>
        <v>0</v>
      </c>
      <c r="GB16" s="42" t="s">
        <v>33</v>
      </c>
      <c r="GC16" s="26"/>
      <c r="GD16" s="27">
        <f t="shared" si="31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2"/>
        <v>0</v>
      </c>
      <c r="GM16" s="42" t="s">
        <v>33</v>
      </c>
      <c r="GN16" s="26"/>
      <c r="GO16" s="27">
        <f t="shared" si="33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4"/>
        <v>0</v>
      </c>
      <c r="GX16" s="42" t="s">
        <v>33</v>
      </c>
      <c r="GY16" s="26"/>
      <c r="GZ16" s="27">
        <f t="shared" si="35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3.1</v>
      </c>
      <c r="E17" s="25">
        <v>1</v>
      </c>
      <c r="H17" s="26">
        <f>C17*D17*E17</f>
        <v>16.12</v>
      </c>
      <c r="I17" s="27">
        <f t="shared" si="36"/>
        <v>8.333703296359273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0"/>
        <v>3.1</v>
      </c>
      <c r="R17" s="42">
        <v>1</v>
      </c>
      <c r="S17" s="26">
        <f>P17*Q17*R17</f>
        <v>3.7199999999999998</v>
      </c>
      <c r="T17" s="27">
        <f t="shared" si="1"/>
        <v>2.1843376499485423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2"/>
        <v>3.1</v>
      </c>
      <c r="AC17" s="42">
        <v>1</v>
      </c>
      <c r="AD17" s="26">
        <f>AA17*AB17*AC17</f>
        <v>16.12</v>
      </c>
      <c r="AE17" s="27">
        <f t="shared" si="3"/>
        <v>8.4503930208164686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4"/>
        <v>3.1</v>
      </c>
      <c r="AN17" s="42">
        <v>1</v>
      </c>
      <c r="AO17" s="26">
        <f>AL17*AM17*AN17</f>
        <v>3.7199999999999998</v>
      </c>
      <c r="AP17" s="27">
        <f t="shared" si="5"/>
        <v>1.9649438931570249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6"/>
        <v>3.1</v>
      </c>
      <c r="AY17" s="42">
        <v>1</v>
      </c>
      <c r="AZ17" s="26">
        <f>AW17*AX17*AY17</f>
        <v>16.12</v>
      </c>
      <c r="BA17" s="27">
        <f t="shared" si="7"/>
        <v>8.4697690024138499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8"/>
        <v>3.1</v>
      </c>
      <c r="BJ17" s="42">
        <v>1</v>
      </c>
      <c r="BK17" s="26">
        <f>BH17*BI17*BJ17</f>
        <v>16.12</v>
      </c>
      <c r="BL17" s="27">
        <f t="shared" si="9"/>
        <v>8.5368096939491682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0"/>
        <v>3.1</v>
      </c>
      <c r="BU17" s="42">
        <v>1</v>
      </c>
      <c r="BV17" s="26">
        <f>BS17*BT17*BU17</f>
        <v>3.7199999999999998</v>
      </c>
      <c r="BW17" s="27">
        <f t="shared" si="11"/>
        <v>1.9649438931570249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2"/>
        <v>3.1</v>
      </c>
      <c r="CF17" s="42">
        <v>1</v>
      </c>
      <c r="CG17" s="26">
        <f>CD17*CE17*CF17</f>
        <v>3.7199999999999998</v>
      </c>
      <c r="CH17" s="27">
        <f t="shared" si="13"/>
        <v>2.0227672622385784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4"/>
        <v>3.1</v>
      </c>
      <c r="CQ17" s="42">
        <v>1</v>
      </c>
      <c r="CR17" s="26">
        <f>CO17*CP17*CQ17</f>
        <v>16.12</v>
      </c>
      <c r="CS17" s="27">
        <f t="shared" si="15"/>
        <v>8.3808554883293329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6"/>
        <v>3.1</v>
      </c>
      <c r="DB17" s="42">
        <v>1</v>
      </c>
      <c r="DC17" s="26">
        <f>CZ17*DA17*DB17</f>
        <v>16.12</v>
      </c>
      <c r="DD17" s="27">
        <f t="shared" si="17"/>
        <v>8.4032408288464069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8"/>
        <v>3.1</v>
      </c>
      <c r="DM17" s="42">
        <v>1</v>
      </c>
      <c r="DN17" s="26">
        <f>DK17*DL17*DM17</f>
        <v>16.12</v>
      </c>
      <c r="DO17" s="27">
        <f t="shared" si="19"/>
        <v>8.4226168104437882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0"/>
        <v>3.1</v>
      </c>
      <c r="DY17" s="42">
        <v>1</v>
      </c>
      <c r="DZ17" s="26">
        <f>DW17*DX17*DY17</f>
        <v>3.7199999999999998</v>
      </c>
      <c r="EA17" s="27">
        <f t="shared" si="21"/>
        <v>2.0966250687291446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2"/>
        <v>3.1</v>
      </c>
      <c r="EJ17" s="42">
        <v>1</v>
      </c>
      <c r="EK17" s="26">
        <f>EH17*EI17*EJ17</f>
        <v>16.12</v>
      </c>
      <c r="EL17" s="27">
        <f t="shared" si="23"/>
        <v>8.4092272111673179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4"/>
        <v>3.1</v>
      </c>
      <c r="EU17" s="42">
        <v>1</v>
      </c>
      <c r="EV17" s="26">
        <f>ES17*ET17*EU17</f>
        <v>3.7199999999999998</v>
      </c>
      <c r="EW17" s="27">
        <f t="shared" si="25"/>
        <v>1.9495385059497901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6"/>
        <v>3.1</v>
      </c>
      <c r="FF17" s="42">
        <v>1</v>
      </c>
      <c r="FG17" s="26">
        <f>FD17*FE17*FF17</f>
        <v>16.12</v>
      </c>
      <c r="FH17" s="27">
        <f t="shared" si="27"/>
        <v>8.4071081568563883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8"/>
        <v>3.1</v>
      </c>
      <c r="FQ17" s="42">
        <v>1</v>
      </c>
      <c r="FR17" s="26">
        <f>FO17*FP17*FQ17</f>
        <v>16.12</v>
      </c>
      <c r="FS17" s="27">
        <f t="shared" si="29"/>
        <v>8.4692850474872934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0"/>
        <v>3.1</v>
      </c>
      <c r="GB17" s="42">
        <v>1</v>
      </c>
      <c r="GC17" s="26">
        <f>FZ17*GA17*GB17</f>
        <v>3.7199999999999998</v>
      </c>
      <c r="GD17" s="27">
        <f t="shared" si="31"/>
        <v>1.994987569579292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2"/>
        <v>3.1</v>
      </c>
      <c r="GM17" s="42">
        <v>1</v>
      </c>
      <c r="GN17" s="26">
        <f>GK17*GL17*GM17</f>
        <v>3.7199999999999998</v>
      </c>
      <c r="GO17" s="27">
        <f t="shared" si="33"/>
        <v>1.9920534943795418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4"/>
        <v>3.1</v>
      </c>
      <c r="GX17" s="42">
        <v>1</v>
      </c>
      <c r="GY17" s="26">
        <f>GV17*GW17*GX17</f>
        <v>3.7199999999999998</v>
      </c>
      <c r="GZ17" s="27">
        <f t="shared" si="35"/>
        <v>1.9479984646985808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16.2</v>
      </c>
      <c r="E18" s="25">
        <v>1</v>
      </c>
      <c r="H18" s="26">
        <f>C18*D18*E18</f>
        <v>46.98</v>
      </c>
      <c r="I18" s="27">
        <f t="shared" si="36"/>
        <v>24.287678713583034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0"/>
        <v>16.2</v>
      </c>
      <c r="R18" s="42">
        <v>1</v>
      </c>
      <c r="S18" s="26">
        <f>P18*Q18*R18</f>
        <v>19.439999999999998</v>
      </c>
      <c r="T18" s="27">
        <f t="shared" si="1"/>
        <v>11.41492578360206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2"/>
        <v>16.2</v>
      </c>
      <c r="AC18" s="42">
        <v>1</v>
      </c>
      <c r="AD18" s="26">
        <f>AA18*AB18*AC18</f>
        <v>46.98</v>
      </c>
      <c r="AE18" s="27">
        <f t="shared" si="3"/>
        <v>24.627758319972557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4"/>
        <v>16.2</v>
      </c>
      <c r="AN18" s="42">
        <v>1</v>
      </c>
      <c r="AO18" s="26">
        <f>AL18*AM18*AN18</f>
        <v>19.439999999999998</v>
      </c>
      <c r="AP18" s="27">
        <f t="shared" si="5"/>
        <v>10.268416473917355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6"/>
        <v>16.2</v>
      </c>
      <c r="AY18" s="42">
        <v>1</v>
      </c>
      <c r="AZ18" s="26">
        <f>AW18*AX18*AY18</f>
        <v>46.98</v>
      </c>
      <c r="BA18" s="27">
        <f t="shared" si="7"/>
        <v>24.684227526886016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8"/>
        <v>16.2</v>
      </c>
      <c r="BJ18" s="42">
        <v>1</v>
      </c>
      <c r="BK18" s="26">
        <f>BH18*BI18*BJ18</f>
        <v>46.98</v>
      </c>
      <c r="BL18" s="27">
        <f t="shared" si="9"/>
        <v>24.879610385963513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0"/>
        <v>16.2</v>
      </c>
      <c r="BU18" s="42">
        <v>1</v>
      </c>
      <c r="BV18" s="26">
        <f>BS18*BT18*BU18</f>
        <v>19.439999999999998</v>
      </c>
      <c r="BW18" s="27">
        <f t="shared" si="11"/>
        <v>10.268416473917355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2"/>
        <v>16.2</v>
      </c>
      <c r="CF18" s="42">
        <v>1</v>
      </c>
      <c r="CG18" s="26">
        <f>CD18*CE18*CF18</f>
        <v>19.439999999999998</v>
      </c>
      <c r="CH18" s="27">
        <f t="shared" si="13"/>
        <v>10.57059020911773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4"/>
        <v>16.2</v>
      </c>
      <c r="CQ18" s="42">
        <v>1</v>
      </c>
      <c r="CR18" s="26">
        <f>CO18*CP18*CQ18</f>
        <v>46.98</v>
      </c>
      <c r="CS18" s="27">
        <f t="shared" si="15"/>
        <v>24.425098687451115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6"/>
        <v>16.2</v>
      </c>
      <c r="DB18" s="42">
        <v>1</v>
      </c>
      <c r="DC18" s="26">
        <f>CZ18*DA18*DB18</f>
        <v>46.98</v>
      </c>
      <c r="DD18" s="27">
        <f t="shared" si="17"/>
        <v>24.49033834610448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8"/>
        <v>16.2</v>
      </c>
      <c r="DM18" s="42">
        <v>1</v>
      </c>
      <c r="DN18" s="26">
        <f>DK18*DL18*DM18</f>
        <v>46.98</v>
      </c>
      <c r="DO18" s="27">
        <f t="shared" si="19"/>
        <v>24.546807553017938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0"/>
        <v>16.2</v>
      </c>
      <c r="DY18" s="42">
        <v>1</v>
      </c>
      <c r="DZ18" s="26">
        <f>DW18*DX18*DY18</f>
        <v>19.439999999999998</v>
      </c>
      <c r="EA18" s="27">
        <f t="shared" si="21"/>
        <v>10.956556810778109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2"/>
        <v>16.2</v>
      </c>
      <c r="EJ18" s="42">
        <v>1</v>
      </c>
      <c r="EK18" s="26">
        <f>EH18*EI18*EJ18</f>
        <v>46.98</v>
      </c>
      <c r="EL18" s="27">
        <f t="shared" si="23"/>
        <v>24.507785011205989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4"/>
        <v>16.2</v>
      </c>
      <c r="EU18" s="42">
        <v>1</v>
      </c>
      <c r="EV18" s="26">
        <f>ES18*ET18*EU18</f>
        <v>19.439999999999998</v>
      </c>
      <c r="EW18" s="27">
        <f t="shared" si="25"/>
        <v>10.187910902060191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6"/>
        <v>16.2</v>
      </c>
      <c r="FF18" s="42">
        <v>1</v>
      </c>
      <c r="FG18" s="26">
        <f>FD18*FE18*FF18</f>
        <v>46.98</v>
      </c>
      <c r="FH18" s="27">
        <f t="shared" si="27"/>
        <v>24.501609256148452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8"/>
        <v>16.2</v>
      </c>
      <c r="FQ18" s="42">
        <v>1</v>
      </c>
      <c r="FR18" s="26">
        <f>FO18*FP18*FQ18</f>
        <v>46.98</v>
      </c>
      <c r="FS18" s="27">
        <f t="shared" si="29"/>
        <v>24.682817092490883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0"/>
        <v>16.2</v>
      </c>
      <c r="GB18" s="42">
        <v>1</v>
      </c>
      <c r="GC18" s="26">
        <f>FZ18*GA18*GB18</f>
        <v>19.439999999999998</v>
      </c>
      <c r="GD18" s="27">
        <f t="shared" si="31"/>
        <v>10.425418911995012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2"/>
        <v>16.2</v>
      </c>
      <c r="GM18" s="42">
        <v>1</v>
      </c>
      <c r="GN18" s="26">
        <f>GK18*GL18*GM18</f>
        <v>19.439999999999998</v>
      </c>
      <c r="GO18" s="27">
        <f t="shared" si="33"/>
        <v>10.410086002886638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4"/>
        <v>16.2</v>
      </c>
      <c r="GX18" s="42">
        <v>1</v>
      </c>
      <c r="GY18" s="26">
        <f>GV18*GW18*GX18</f>
        <v>19.439999999999998</v>
      </c>
      <c r="GZ18" s="27">
        <f t="shared" si="35"/>
        <v>10.179862944553877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1.8</v>
      </c>
      <c r="E19" s="25">
        <v>1</v>
      </c>
      <c r="H19" s="26">
        <f>C19*D19*E19</f>
        <v>6.3</v>
      </c>
      <c r="I19" s="27">
        <f t="shared" si="36"/>
        <v>3.2569684098674574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0"/>
        <v>1.8</v>
      </c>
      <c r="R19" s="42">
        <v>1</v>
      </c>
      <c r="S19" s="26">
        <f>P19*Q19*R19</f>
        <v>6.3</v>
      </c>
      <c r="T19" s="27">
        <f t="shared" si="1"/>
        <v>3.6992815039451119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2"/>
        <v>1.8</v>
      </c>
      <c r="AC19" s="42">
        <v>1</v>
      </c>
      <c r="AD19" s="26">
        <f>AA19*AB19*AC19</f>
        <v>6.3</v>
      </c>
      <c r="AE19" s="27">
        <f t="shared" si="3"/>
        <v>3.3025729547855924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4"/>
        <v>1.8</v>
      </c>
      <c r="AN19" s="42">
        <v>1</v>
      </c>
      <c r="AO19" s="26">
        <f>AL19*AM19*AN19</f>
        <v>6.3</v>
      </c>
      <c r="AP19" s="27">
        <f t="shared" si="5"/>
        <v>3.3277275609917361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6"/>
        <v>1.8</v>
      </c>
      <c r="AY19" s="42">
        <v>1</v>
      </c>
      <c r="AZ19" s="26">
        <f>AW19*AX19*AY19</f>
        <v>6.3</v>
      </c>
      <c r="BA19" s="27">
        <f t="shared" si="7"/>
        <v>3.3101454537969754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8"/>
        <v>1.8</v>
      </c>
      <c r="BJ19" s="42">
        <v>1</v>
      </c>
      <c r="BK19" s="26">
        <f>BH19*BI19*BJ19</f>
        <v>6.3</v>
      </c>
      <c r="BL19" s="27">
        <f t="shared" si="9"/>
        <v>3.336346220339935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0"/>
        <v>1.8</v>
      </c>
      <c r="BU19" s="42">
        <v>1</v>
      </c>
      <c r="BV19" s="26">
        <f>BS19*BT19*BU19</f>
        <v>6.3</v>
      </c>
      <c r="BW19" s="27">
        <f t="shared" si="11"/>
        <v>3.3277275609917361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2"/>
        <v>1.8</v>
      </c>
      <c r="CF19" s="42">
        <v>1</v>
      </c>
      <c r="CG19" s="26">
        <f>CD19*CE19*CF19</f>
        <v>6.3</v>
      </c>
      <c r="CH19" s="27">
        <f t="shared" si="13"/>
        <v>3.4256542344363017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4"/>
        <v>1.8</v>
      </c>
      <c r="CQ19" s="42">
        <v>1</v>
      </c>
      <c r="CR19" s="26">
        <f>CO19*CP19*CQ19</f>
        <v>6.3</v>
      </c>
      <c r="CS19" s="27">
        <f t="shared" si="15"/>
        <v>3.2753963757118356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6"/>
        <v>1.8</v>
      </c>
      <c r="DB19" s="42">
        <v>1</v>
      </c>
      <c r="DC19" s="26">
        <f>CZ19*DA19*DB19</f>
        <v>6.3</v>
      </c>
      <c r="DD19" s="27">
        <f t="shared" si="17"/>
        <v>3.2841449889412133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8"/>
        <v>1.8</v>
      </c>
      <c r="DM19" s="42">
        <v>1</v>
      </c>
      <c r="DN19" s="26">
        <f>DK19*DL19*DM19</f>
        <v>6.3</v>
      </c>
      <c r="DO19" s="27">
        <f t="shared" si="19"/>
        <v>3.2917174879525968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0"/>
        <v>1.8</v>
      </c>
      <c r="DY19" s="42">
        <v>1</v>
      </c>
      <c r="DZ19" s="26">
        <f>DW19*DX19*DY19</f>
        <v>6.3</v>
      </c>
      <c r="EA19" s="27">
        <f t="shared" si="21"/>
        <v>3.5507360034929056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2"/>
        <v>1.8</v>
      </c>
      <c r="EJ19" s="42">
        <v>1</v>
      </c>
      <c r="EK19" s="26">
        <f>EH19*EI19*EJ19</f>
        <v>6.3</v>
      </c>
      <c r="EL19" s="27">
        <f t="shared" si="23"/>
        <v>3.2864845800467806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4"/>
        <v>1.8</v>
      </c>
      <c r="EU19" s="42">
        <v>1</v>
      </c>
      <c r="EV19" s="26">
        <f>ES19*ET19*EU19</f>
        <v>6.3</v>
      </c>
      <c r="EW19" s="27">
        <f t="shared" si="25"/>
        <v>3.3016377923343221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6"/>
        <v>1.8</v>
      </c>
      <c r="FF19" s="42">
        <v>1</v>
      </c>
      <c r="FG19" s="26">
        <f>FD19*FE19*FF19</f>
        <v>6.3</v>
      </c>
      <c r="FH19" s="27">
        <f t="shared" si="27"/>
        <v>3.2856564136597544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8"/>
        <v>1.8</v>
      </c>
      <c r="FQ19" s="42">
        <v>1</v>
      </c>
      <c r="FR19" s="26">
        <f>FO19*FP19*FQ19</f>
        <v>6.3</v>
      </c>
      <c r="FS19" s="27">
        <f t="shared" si="29"/>
        <v>3.3099563150849844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0"/>
        <v>1.8</v>
      </c>
      <c r="GB19" s="42">
        <v>1</v>
      </c>
      <c r="GC19" s="26">
        <f>FZ19*GA19*GB19</f>
        <v>6.3</v>
      </c>
      <c r="GD19" s="27">
        <f t="shared" si="31"/>
        <v>3.3786079807391243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2"/>
        <v>1.8</v>
      </c>
      <c r="GM19" s="42">
        <v>1</v>
      </c>
      <c r="GN19" s="26">
        <f>GK19*GL19*GM19</f>
        <v>6.3</v>
      </c>
      <c r="GO19" s="27">
        <f t="shared" si="33"/>
        <v>3.3736389824169666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4"/>
        <v>1.8</v>
      </c>
      <c r="GX19" s="42">
        <v>1</v>
      </c>
      <c r="GY19" s="26">
        <f>GV19*GW19*GX19</f>
        <v>6.3</v>
      </c>
      <c r="GZ19" s="27">
        <f t="shared" si="35"/>
        <v>3.2990296579572749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6" t="s">
        <v>43</v>
      </c>
      <c r="Q21" s="2" t="s">
        <v>44</v>
      </c>
      <c r="S21" s="37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181.29999999999998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181.29999999999998</v>
      </c>
      <c r="R22" s="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181.29999999999998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181.29999999999998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181.29999999999998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181.29999999999998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181.29999999999998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181.29999999999998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181.29999999999998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181.29999999999998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181.29999999999998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181.29999999999998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181.29999999999998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181.29999999999998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181.29999999999998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181.29999999999998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181.29999999999998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181.29999999999998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181.29999999999998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172.08820000000003</v>
      </c>
      <c r="I24" s="48">
        <f>H24*B$38*G$38/$C$2</f>
        <v>88.966004938246513</v>
      </c>
      <c r="J24" s="48">
        <f>H24*(C38-I38)/1000</f>
        <v>5.1626460000000005</v>
      </c>
      <c r="K24" s="50">
        <f>H24/$C$2</f>
        <v>1.4758850771869643</v>
      </c>
      <c r="M24" s="45" t="s">
        <v>46</v>
      </c>
      <c r="N24" s="46"/>
      <c r="O24" s="46"/>
      <c r="P24" s="46"/>
      <c r="Q24" s="46"/>
      <c r="R24" s="46"/>
      <c r="S24" s="47">
        <f>SUM(S10:S22)</f>
        <v>55.846999999999994</v>
      </c>
      <c r="T24" s="48">
        <f>S24*M$38*R$38/$C$2</f>
        <v>32.792662563622642</v>
      </c>
      <c r="U24" s="48">
        <f>S24*(N38-T38)/1000</f>
        <v>1.6754099999999998</v>
      </c>
      <c r="V24" s="50">
        <f>S24/$C$2</f>
        <v>0.4789622641509434</v>
      </c>
      <c r="X24" s="45" t="s">
        <v>46</v>
      </c>
      <c r="Y24" s="46"/>
      <c r="Z24" s="46"/>
      <c r="AA24" s="46"/>
      <c r="AB24" s="46"/>
      <c r="AC24" s="46"/>
      <c r="AD24" s="47">
        <f>SUM(AD10:AD22)</f>
        <v>128.78360000000001</v>
      </c>
      <c r="AE24" s="48">
        <f>AD24*X$38*AC$38/$C$2</f>
        <v>67.510672123797747</v>
      </c>
      <c r="AF24" s="48">
        <f>AD24*(Y38-AE38)/1000</f>
        <v>3.8635080000000004</v>
      </c>
      <c r="AG24" s="50">
        <f>AD24/$C$2</f>
        <v>1.104490566037736</v>
      </c>
      <c r="AI24" s="45" t="s">
        <v>46</v>
      </c>
      <c r="AJ24" s="46"/>
      <c r="AK24" s="46"/>
      <c r="AL24" s="46"/>
      <c r="AM24" s="46"/>
      <c r="AN24" s="46"/>
      <c r="AO24" s="47">
        <f>SUM(AO10:AO22)</f>
        <v>114.64959999999999</v>
      </c>
      <c r="AP24" s="48">
        <f>AO24*AI$38*AN$38/$C$2</f>
        <v>60.559148218520342</v>
      </c>
      <c r="AQ24" s="48">
        <f>AO24*(AJ38-AP38)/1000</f>
        <v>3.4394879999999999</v>
      </c>
      <c r="AR24" s="50">
        <f>AO24/$C$2</f>
        <v>0.9832727272727273</v>
      </c>
      <c r="AT24" s="45" t="s">
        <v>46</v>
      </c>
      <c r="AU24" s="46"/>
      <c r="AV24" s="46"/>
      <c r="AW24" s="46"/>
      <c r="AX24" s="46"/>
      <c r="AY24" s="46"/>
      <c r="AZ24" s="47">
        <f>SUM(AZ10:AZ22)</f>
        <v>121.593</v>
      </c>
      <c r="BA24" s="48">
        <f>AZ24*AT$38*AY$38/$C$2</f>
        <v>63.887383518021537</v>
      </c>
      <c r="BB24" s="48">
        <f>AZ24*(AU38-BA38)/1000</f>
        <v>3.6477900000000001</v>
      </c>
      <c r="BC24" s="50">
        <f>AZ24/$C$2</f>
        <v>1.0428216123499143</v>
      </c>
      <c r="BE24" s="45" t="s">
        <v>46</v>
      </c>
      <c r="BF24" s="46"/>
      <c r="BG24" s="46"/>
      <c r="BH24" s="46"/>
      <c r="BI24" s="46"/>
      <c r="BJ24" s="46"/>
      <c r="BK24" s="47">
        <f>SUM(BK10:BK22)</f>
        <v>113.2856</v>
      </c>
      <c r="BL24" s="48">
        <f>BK24*BE$38*BJ$38/$C$2</f>
        <v>59.993648155387582</v>
      </c>
      <c r="BM24" s="48">
        <f>BK24*(BF38-BL38)/1000</f>
        <v>3.398568</v>
      </c>
      <c r="BN24" s="50">
        <f>BK24/$C$2</f>
        <v>0.9715746140651802</v>
      </c>
      <c r="BP24" s="45" t="s">
        <v>46</v>
      </c>
      <c r="BQ24" s="46"/>
      <c r="BR24" s="46"/>
      <c r="BS24" s="46"/>
      <c r="BT24" s="46"/>
      <c r="BU24" s="46"/>
      <c r="BV24" s="47">
        <f>SUM(BV10:BV22)</f>
        <v>114.64959999999999</v>
      </c>
      <c r="BW24" s="48">
        <f>BV24*BP$38*BU$38/$C$2</f>
        <v>60.559148218520342</v>
      </c>
      <c r="BX24" s="48">
        <f>BV24*(BQ38-BW38)/1000</f>
        <v>3.4394879999999999</v>
      </c>
      <c r="BY24" s="50">
        <f>BV24/$C$2</f>
        <v>0.9832727272727273</v>
      </c>
      <c r="CA24" s="45" t="s">
        <v>46</v>
      </c>
      <c r="CB24" s="46"/>
      <c r="CC24" s="46"/>
      <c r="CD24" s="46"/>
      <c r="CE24" s="46"/>
      <c r="CF24" s="46"/>
      <c r="CG24" s="47">
        <f>SUM(CG10:CG22)</f>
        <v>99.151600000000002</v>
      </c>
      <c r="CH24" s="48">
        <f>CG24*CA$38*CF$38/$C$2</f>
        <v>53.914142601767374</v>
      </c>
      <c r="CI24" s="48">
        <f>CG24*(CB38-CH38)/1000</f>
        <v>2.9745480000000004</v>
      </c>
      <c r="CJ24" s="50">
        <f>CG24/$C$2</f>
        <v>0.85035677530017162</v>
      </c>
      <c r="CL24" s="45" t="s">
        <v>46</v>
      </c>
      <c r="CM24" s="46"/>
      <c r="CN24" s="46"/>
      <c r="CO24" s="46"/>
      <c r="CP24" s="46"/>
      <c r="CQ24" s="46"/>
      <c r="CR24" s="47">
        <f>SUM(CR10:CR22)</f>
        <v>154.58960000000002</v>
      </c>
      <c r="CS24" s="48">
        <f>CR24*CL$38*CQ$38/$C$2</f>
        <v>80.371780248054378</v>
      </c>
      <c r="CT24" s="48">
        <f>CR24*(CM38-CS38)/1000</f>
        <v>4.6376879999999998</v>
      </c>
      <c r="CU24" s="50">
        <f>CR24/$C$2</f>
        <v>1.3258113207547173</v>
      </c>
      <c r="CW24" s="45" t="s">
        <v>46</v>
      </c>
      <c r="CX24" s="46"/>
      <c r="CY24" s="46"/>
      <c r="CZ24" s="46"/>
      <c r="DA24" s="46"/>
      <c r="DB24" s="46"/>
      <c r="DC24" s="47">
        <f>SUM(DC10:DC22)</f>
        <v>146.28220000000002</v>
      </c>
      <c r="DD24" s="48">
        <f>DC24*CW$38*DB$38/$C$2</f>
        <v>76.255865730364533</v>
      </c>
      <c r="DE24" s="48">
        <f>DC24*(CX38-DD38)/1000</f>
        <v>4.3884660000000002</v>
      </c>
      <c r="DF24" s="50">
        <f>DC24/$C$2</f>
        <v>1.254564322469983</v>
      </c>
      <c r="DH24" s="45" t="s">
        <v>46</v>
      </c>
      <c r="DI24" s="46"/>
      <c r="DJ24" s="46"/>
      <c r="DK24" s="46"/>
      <c r="DL24" s="46"/>
      <c r="DM24" s="46"/>
      <c r="DN24" s="47">
        <f>SUM(DN10:DN22)</f>
        <v>139.09160000000003</v>
      </c>
      <c r="DO24" s="48">
        <f>DN24*DH$38*DM$38/$C$2</f>
        <v>72.674643197985318</v>
      </c>
      <c r="DP24" s="48">
        <f>DN24*(DI38-DO38)/1000</f>
        <v>4.1727480000000003</v>
      </c>
      <c r="DQ24" s="50">
        <f>DN24/$C$2</f>
        <v>1.1928953687821615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79.355999999999995</v>
      </c>
      <c r="EA24" s="48">
        <f>DZ24*DT$38*DY$38/$C$2</f>
        <v>44.725747030663975</v>
      </c>
      <c r="EB24" s="48">
        <f>DZ24*(DU38-EA38)/1000</f>
        <v>2.3806799999999999</v>
      </c>
      <c r="EC24" s="50">
        <f>DZ24/$C$2</f>
        <v>0.6805831903945111</v>
      </c>
      <c r="EE24" s="45" t="s">
        <v>46</v>
      </c>
      <c r="EF24" s="46"/>
      <c r="EG24" s="46"/>
      <c r="EH24" s="46"/>
      <c r="EI24" s="46"/>
      <c r="EJ24" s="46"/>
      <c r="EK24" s="47">
        <f>SUM(EK10:EK22)</f>
        <v>144.06060000000002</v>
      </c>
      <c r="EL24" s="48">
        <f>EK24*EE$38*EJ$38/$C$2</f>
        <v>75.151260395601156</v>
      </c>
      <c r="EM24" s="48">
        <f>EK24*(EF38-EL38)/1000</f>
        <v>4.3218180000000013</v>
      </c>
      <c r="EN24" s="50">
        <f>EK24/$C$2</f>
        <v>1.2355111492281305</v>
      </c>
      <c r="EP24" s="45" t="s">
        <v>46</v>
      </c>
      <c r="EQ24" s="46"/>
      <c r="ER24" s="46"/>
      <c r="ES24" s="46"/>
      <c r="ET24" s="46"/>
      <c r="EU24" s="46"/>
      <c r="EV24" s="47">
        <f>SUM(EV10:EV22)</f>
        <v>129.67160000000001</v>
      </c>
      <c r="EW24" s="48">
        <f>EV24*EP$38*EU$38/$C$2</f>
        <v>67.956929389279253</v>
      </c>
      <c r="EX24" s="48">
        <f>EV24*(EQ38-EW38)/1000</f>
        <v>3.8901479999999999</v>
      </c>
      <c r="EY24" s="50">
        <f>EV24/$C$2</f>
        <v>1.1121063464837051</v>
      </c>
      <c r="FA24" s="45" t="s">
        <v>46</v>
      </c>
      <c r="FB24" s="46"/>
      <c r="FC24" s="46"/>
      <c r="FD24" s="46"/>
      <c r="FE24" s="46"/>
      <c r="FF24" s="46"/>
      <c r="FG24" s="47">
        <f>SUM(FG10:FG22)</f>
        <v>144.84700000000001</v>
      </c>
      <c r="FH24" s="48">
        <f>FG24*FA$38*FF$38/$C$2</f>
        <v>75.542456277678482</v>
      </c>
      <c r="FI24" s="48">
        <f>FG24*(FB38-FH38)/1000</f>
        <v>4.3454100000000002</v>
      </c>
      <c r="FJ24" s="50">
        <f>FG24/$C$2</f>
        <v>1.2422555746140653</v>
      </c>
      <c r="FL24" s="45" t="s">
        <v>46</v>
      </c>
      <c r="FM24" s="46"/>
      <c r="FN24" s="46"/>
      <c r="FO24" s="46"/>
      <c r="FP24" s="46"/>
      <c r="FQ24" s="46"/>
      <c r="FR24" s="47">
        <f>SUM(FR10:FR22)</f>
        <v>121.7726</v>
      </c>
      <c r="FS24" s="48">
        <f>FR24*FL$38*FQ$38/$C$2</f>
        <v>63.978093075288541</v>
      </c>
      <c r="FT24" s="48">
        <f>FR24*(FM38-FS38)/1000</f>
        <v>3.653178</v>
      </c>
      <c r="FU24" s="50">
        <f>FR24/$C$2</f>
        <v>1.0443619210977702</v>
      </c>
      <c r="FW24" s="45" t="s">
        <v>46</v>
      </c>
      <c r="FX24" s="46"/>
      <c r="FY24" s="46"/>
      <c r="FZ24" s="46"/>
      <c r="GA24" s="46"/>
      <c r="GB24" s="46"/>
      <c r="GC24" s="47">
        <f>SUM(GC10:GC22)</f>
        <v>106.5972</v>
      </c>
      <c r="GD24" s="48">
        <f>GC24*FW$38*GB$38/$C$2</f>
        <v>57.166690578483269</v>
      </c>
      <c r="GE24" s="48">
        <f>GC24*(FX38-GD38)/1000</f>
        <v>3.1979160000000002</v>
      </c>
      <c r="GF24" s="50">
        <f>GC24/$C$2</f>
        <v>0.91421269296741003</v>
      </c>
      <c r="GH24" s="45" t="s">
        <v>46</v>
      </c>
      <c r="GI24" s="46"/>
      <c r="GJ24" s="46"/>
      <c r="GK24" s="46"/>
      <c r="GL24" s="46"/>
      <c r="GM24" s="46"/>
      <c r="GN24" s="47">
        <f>SUM(GN10:GN22)</f>
        <v>107.3836</v>
      </c>
      <c r="GO24" s="48">
        <f>GN24*GH$38*GM$38/$C$2</f>
        <v>57.503730005122314</v>
      </c>
      <c r="GP24" s="48">
        <f>GN24*(GI38-GO38)/1000</f>
        <v>3.2215079999999996</v>
      </c>
      <c r="GQ24" s="50">
        <f>GN24/$C$2</f>
        <v>0.92095711835334482</v>
      </c>
      <c r="GS24" s="45" t="s">
        <v>46</v>
      </c>
      <c r="GT24" s="46"/>
      <c r="GU24" s="46"/>
      <c r="GV24" s="46"/>
      <c r="GW24" s="46"/>
      <c r="GX24" s="46"/>
      <c r="GY24" s="47">
        <f>SUM(GY10:GY22)</f>
        <v>132.1482</v>
      </c>
      <c r="GZ24" s="48">
        <f>GY24*GS$38*GX$38/$C$2</f>
        <v>69.200131912011045</v>
      </c>
      <c r="HA24" s="48">
        <f>GY24*(GT38-GZ38)/1000</f>
        <v>3.9644459999999997</v>
      </c>
      <c r="HB24" s="50">
        <f>GY24/$C$2</f>
        <v>1.1333464837049743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79.287999999999997</v>
      </c>
      <c r="I26" s="48">
        <f>H26*B$38*G$38/$C$2</f>
        <v>40.990239885963646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49.555</v>
      </c>
      <c r="T26" s="48">
        <f>S26*M$38*R$38/$C$2</f>
        <v>29.098078560000008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59.466000000000008</v>
      </c>
      <c r="AE26" s="48">
        <f>AD26*X$38*AC$38/$C$2</f>
        <v>31.17314338560001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59.466000000000008</v>
      </c>
      <c r="AP26" s="48">
        <f>AO26*AI$38*AN$38/$C$2</f>
        <v>31.410578911418192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59.466000000000008</v>
      </c>
      <c r="BA26" s="48">
        <f>AZ26*AT$38*AY$38/$C$2</f>
        <v>31.244620564363647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59.466000000000008</v>
      </c>
      <c r="BL26" s="48">
        <f>BK26*BE$38*BJ$38/$C$2</f>
        <v>31.491930847418192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59.466000000000008</v>
      </c>
      <c r="BW26" s="48">
        <f>BV26*BP$38*BU$38/$C$2</f>
        <v>31.410578911418192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59.466000000000008</v>
      </c>
      <c r="CH26" s="48">
        <f>CG26*CA$38*CF$38/$C$2</f>
        <v>32.334913445236374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69.376999999999995</v>
      </c>
      <c r="CS26" s="48">
        <f>CR26*CL$38*CQ$38/$C$2</f>
        <v>36.069392755200006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69.376999999999995</v>
      </c>
      <c r="DD26" s="48">
        <f>DC26*CW$38*DB$38/$C$2</f>
        <v>36.165734428218187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69.376999999999995</v>
      </c>
      <c r="DO26" s="48">
        <f>DN26*DH$38*DM$38/$C$2</f>
        <v>36.249124470109095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59.466000000000008</v>
      </c>
      <c r="EA26" s="48">
        <f>DZ26*DT$38*DY$38/$C$2</f>
        <v>33.515566219636376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69.376999999999995</v>
      </c>
      <c r="EL26" s="48">
        <f>EK26*EE$38*EJ$38/$C$2</f>
        <v>36.191498525381824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69.376999999999995</v>
      </c>
      <c r="EW26" s="48">
        <f>EV26*EP$38*EU$38/$C$2</f>
        <v>36.358369066472726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69.376999999999995</v>
      </c>
      <c r="FH26" s="48">
        <f>FG26*FA$38*FF$38/$C$2</f>
        <v>36.182378573090915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69.376999999999995</v>
      </c>
      <c r="FS26" s="48">
        <f>FR26*FL$38*FQ$38/$C$2</f>
        <v>36.449974487563644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69.376999999999995</v>
      </c>
      <c r="GD26" s="48">
        <f>GC26*FW$38*GB$38/$C$2</f>
        <v>37.205981885672735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69.376999999999995</v>
      </c>
      <c r="GO26" s="48">
        <f>GN26*GH$38*GM$38/$C$2</f>
        <v>37.151262171927279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69.376999999999995</v>
      </c>
      <c r="GZ26" s="48">
        <f>GY26*GS$38*GX$38/$C$2</f>
        <v>36.329647711127272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7" t="s">
        <v>52</v>
      </c>
      <c r="Y29" s="37" t="s">
        <v>53</v>
      </c>
      <c r="Z29" s="51" t="s">
        <v>54</v>
      </c>
      <c r="AA29" s="52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'DH65-74'!O31</f>
        <v>0.1</v>
      </c>
      <c r="P31" s="42">
        <v>2.5</v>
      </c>
      <c r="V31" s="32"/>
      <c r="X31" s="42">
        <v>0.34</v>
      </c>
      <c r="Y31" s="42">
        <v>0.4</v>
      </c>
      <c r="Z31" s="55">
        <f>'SD65-74'!Z31</f>
        <v>0.2</v>
      </c>
      <c r="AA31" s="4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3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15152.898146502905</v>
      </c>
      <c r="I33" s="48">
        <f>H33/$C$2</f>
        <v>129.95624482421016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7216.4604150143996</v>
      </c>
      <c r="T33" s="48">
        <f>S33/$C$2</f>
        <v>61.890741123622639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11506.532888395777</v>
      </c>
      <c r="AE33" s="48">
        <f>AD33/$C$2</f>
        <v>98.683815509397746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10723.67018335083</v>
      </c>
      <c r="AP33" s="48">
        <f>AO33/$C$2</f>
        <v>91.969727129938519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11092.391676006113</v>
      </c>
      <c r="BA33" s="48">
        <f>AZ33/$C$2</f>
        <v>95.132004082385194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10667.218511727153</v>
      </c>
      <c r="BL33" s="48">
        <f>BK33/$C$2</f>
        <v>91.485579002805778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10723.67018335083</v>
      </c>
      <c r="BW33" s="48">
        <f>BV33/$C$2</f>
        <v>91.969727129938519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10056.639935080637</v>
      </c>
      <c r="CH33" s="48">
        <f>CG33/$C$2</f>
        <v>86.249056047003748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13577.04077217946</v>
      </c>
      <c r="CS33" s="48">
        <f>CR33/$C$2</f>
        <v>116.44117300325438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13108.358578490743</v>
      </c>
      <c r="DD33" s="48">
        <f>DC33/$C$2</f>
        <v>112.42160015858271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12700.511310099808</v>
      </c>
      <c r="DO33" s="48">
        <f>DN33/$C$2</f>
        <v>108.92376766809441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9122.937124985021</v>
      </c>
      <c r="EA33" s="48">
        <f>DZ33/$C$2</f>
        <v>78.241313250300351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12982.565690186615</v>
      </c>
      <c r="EL33" s="48">
        <f>EK33/$C$2</f>
        <v>111.34275892098299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12163.163799940681</v>
      </c>
      <c r="EW33" s="48">
        <f>EV33/$C$2</f>
        <v>104.31529845575199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13027.11574359971</v>
      </c>
      <c r="FH33" s="48">
        <f>FG33/$C$2</f>
        <v>111.72483485076938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11709.912677828563</v>
      </c>
      <c r="FS33" s="48">
        <f>FR33/$C$2</f>
        <v>100.42806756285218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11003.853609320588</v>
      </c>
      <c r="GD33" s="48">
        <f>GC33/$C$2</f>
        <v>94.372672464155983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11036.772087843983</v>
      </c>
      <c r="GO33" s="48">
        <f>GN33/$C$2</f>
        <v>94.654992177049607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12304.772304057926</v>
      </c>
      <c r="GZ33" s="48">
        <f>GY33/$C$2</f>
        <v>105.52977962313831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0.88413716409376786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1.0042075471698113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0.89651698113207545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0.90334545454545456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0.89857261292166957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0.905685077186964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0.90334545454545456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0.92992864493996574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0.88913962264150948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0.89151452258433395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0.89357015437392795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0.9638833619210978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0.89214962835906231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0.89626312178387657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0.89192481417953118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0.89852126929674103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0.91715746140651799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0.9158085763293311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0.89555511720983416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1177.418592</v>
      </c>
      <c r="I40" s="48">
        <f>H40/$C$2</f>
        <v>10.097929605488851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981.18215999999995</v>
      </c>
      <c r="T40" s="48">
        <f>S40/$C$2</f>
        <v>8.4149413379073756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981.18215999999995</v>
      </c>
      <c r="AE40" s="48">
        <f>AD40/$C$2</f>
        <v>8.4149413379073756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981.18215999999995</v>
      </c>
      <c r="AP40" s="48">
        <f>AO40/$C$2</f>
        <v>8.4149413379073756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981.18215999999995</v>
      </c>
      <c r="BA40" s="48">
        <f>AZ40/$C$2</f>
        <v>8.4149413379073756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981.18215999999995</v>
      </c>
      <c r="BL40" s="48">
        <f>BK40/$C$2</f>
        <v>8.4149413379073756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981.18215999999995</v>
      </c>
      <c r="BW40" s="48">
        <f>BV40/$C$2</f>
        <v>8.4149413379073756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981.18215999999995</v>
      </c>
      <c r="CH40" s="48">
        <f>CG40/$C$2</f>
        <v>8.4149413379073756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981.18215999999995</v>
      </c>
      <c r="CS40" s="48">
        <f>CR40/$C$2</f>
        <v>8.4149413379073756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981.18215999999995</v>
      </c>
      <c r="DD40" s="48">
        <f>DC40/$C$2</f>
        <v>8.4149413379073756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981.18215999999995</v>
      </c>
      <c r="DO40" s="48">
        <f>DN40/$C$2</f>
        <v>8.4149413379073756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981.18215999999995</v>
      </c>
      <c r="EA40" s="48">
        <f>DZ40/$C$2</f>
        <v>8.4149413379073756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981.18215999999995</v>
      </c>
      <c r="EL40" s="48">
        <f>EK40/$C$2</f>
        <v>8.4149413379073756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981.18215999999995</v>
      </c>
      <c r="EW40" s="48">
        <f>EV40/$C$2</f>
        <v>8.4149413379073756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981.18215999999995</v>
      </c>
      <c r="FH40" s="48">
        <f>FG40/$C$2</f>
        <v>8.4149413379073756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981.18215999999995</v>
      </c>
      <c r="FS40" s="48">
        <f>FR40/$C$2</f>
        <v>8.4149413379073756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981.18215999999995</v>
      </c>
      <c r="GD40" s="48">
        <f>GC40/$C$2</f>
        <v>8.4149413379073756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981.18215999999995</v>
      </c>
      <c r="GO40" s="48">
        <f>GN40/$C$2</f>
        <v>8.4149413379073756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981.18215999999995</v>
      </c>
      <c r="GZ40" s="48">
        <f>GY40/$C$2</f>
        <v>8.4149413379073756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9.6999999999999993</v>
      </c>
      <c r="G45" s="42">
        <v>225</v>
      </c>
      <c r="H45" s="65">
        <f>B45*(1-C45)*D45*E45*F45*G45</f>
        <v>593.98919999999998</v>
      </c>
      <c r="I45" s="27">
        <f>H45/$C$2</f>
        <v>5.094246998284734</v>
      </c>
      <c r="J45" s="27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9.6999999999999993</v>
      </c>
      <c r="R45" s="42">
        <v>225</v>
      </c>
      <c r="S45" s="65">
        <f>M45*(1-N45)*O45*P45*Q45*R45</f>
        <v>494.99099999999999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9.6999999999999993</v>
      </c>
      <c r="AC45" s="42">
        <v>225</v>
      </c>
      <c r="AD45" s="65">
        <f>X45*(1-Y45)*Z45*AA45*AB45*AC45</f>
        <v>494.99099999999999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9.6999999999999993</v>
      </c>
      <c r="AN45" s="42">
        <v>225</v>
      </c>
      <c r="AO45" s="65">
        <f>AI45*(1-AJ45)*AK45*AL45*AM45*AN45</f>
        <v>494.99099999999999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9.6999999999999993</v>
      </c>
      <c r="AY45" s="42">
        <v>225</v>
      </c>
      <c r="AZ45" s="65">
        <f>AT45*(1-AU45)*AV45*AW45*AX45*AY45</f>
        <v>494.99099999999999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9.6999999999999993</v>
      </c>
      <c r="BJ45" s="42">
        <v>225</v>
      </c>
      <c r="BK45" s="65">
        <f>BE45*(1-BF45)*BG45*BH45*BI45*BJ45</f>
        <v>494.99099999999999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9.6999999999999993</v>
      </c>
      <c r="BU45" s="42">
        <v>225</v>
      </c>
      <c r="BV45" s="65">
        <f>BP45*(1-BQ45)*BR45*BS45*BT45*BU45</f>
        <v>494.99099999999999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9.6999999999999993</v>
      </c>
      <c r="CF45" s="42">
        <v>225</v>
      </c>
      <c r="CG45" s="65">
        <f>CA45*(1-CB45)*CC45*CD45*CE45*CF45</f>
        <v>494.99099999999999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9.6999999999999993</v>
      </c>
      <c r="CQ45" s="42">
        <v>225</v>
      </c>
      <c r="CR45" s="65">
        <f>CL45*(1-CM45)*CN45*CO45*CP45*CQ45</f>
        <v>494.99099999999999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9.6999999999999993</v>
      </c>
      <c r="DB45" s="42">
        <v>225</v>
      </c>
      <c r="DC45" s="65">
        <f>CW45*(1-CX45)*CY45*CZ45*DA45*DB45</f>
        <v>494.99099999999999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9.6999999999999993</v>
      </c>
      <c r="DM45" s="42">
        <v>225</v>
      </c>
      <c r="DN45" s="65">
        <f>DH45*(1-DI45)*DJ45*DK45*DL45*DM45</f>
        <v>494.99099999999999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9.6999999999999993</v>
      </c>
      <c r="DY45" s="42">
        <v>225</v>
      </c>
      <c r="DZ45" s="65">
        <f>DT45*(1-DU45)*DV45*DW45*DX45*DY45</f>
        <v>494.99099999999999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9.6999999999999993</v>
      </c>
      <c r="EJ45" s="42">
        <v>225</v>
      </c>
      <c r="EK45" s="65">
        <f>EE45*(1-EF45)*EG45*EH45*EI45*EJ45</f>
        <v>494.99099999999999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9.6999999999999993</v>
      </c>
      <c r="EU45" s="42">
        <v>225</v>
      </c>
      <c r="EV45" s="65">
        <f>EP45*(1-EQ45)*ER45*ES45*ET45*EU45</f>
        <v>494.99099999999999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9.6999999999999993</v>
      </c>
      <c r="FF45" s="42">
        <v>225</v>
      </c>
      <c r="FG45" s="65">
        <f>FA45*(1-FB45)*FC45*FD45*FE45*FF45</f>
        <v>494.99099999999999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9.6999999999999993</v>
      </c>
      <c r="FQ45" s="42">
        <v>225</v>
      </c>
      <c r="FR45" s="65">
        <f>FL45*(1-FM45)*FN45*FO45*FP45*FQ45</f>
        <v>494.99099999999999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9.6999999999999993</v>
      </c>
      <c r="GB45" s="42">
        <v>225</v>
      </c>
      <c r="GC45" s="65">
        <f>FW45*(1-FX45)*FY45*FZ45*GA45*GB45</f>
        <v>494.99099999999999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9.6999999999999993</v>
      </c>
      <c r="GM45" s="42">
        <v>225</v>
      </c>
      <c r="GN45" s="65">
        <f>GH45*(1-GI45)*GJ45*GK45*GL45*GM45</f>
        <v>494.99099999999999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9.6999999999999993</v>
      </c>
      <c r="GX45" s="42">
        <v>225</v>
      </c>
      <c r="GY45" s="65">
        <f>GS45*(1-GT45)*GU45*GV45*GW45*GX45</f>
        <v>494.99099999999999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9.6999999999999993</v>
      </c>
      <c r="G47" s="42">
        <v>221</v>
      </c>
      <c r="H47" s="65">
        <f t="shared" ref="H47" si="45">B47*(1-C47)*D47*E47*F47*G47</f>
        <v>583.42939200000001</v>
      </c>
      <c r="I47" s="27">
        <f>H47/$C$2</f>
        <v>5.0036826072041167</v>
      </c>
      <c r="J47" s="27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9.6999999999999993</v>
      </c>
      <c r="R47" s="42">
        <v>221</v>
      </c>
      <c r="S47" s="65">
        <f t="shared" ref="S47" si="46">M47*(1-N47)*O47*P47*Q47*R47</f>
        <v>486.19115999999997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9.6999999999999993</v>
      </c>
      <c r="AC47" s="42">
        <v>221</v>
      </c>
      <c r="AD47" s="65">
        <f t="shared" ref="AD47" si="47">X47*(1-Y47)*Z47*AA47*AB47*AC47</f>
        <v>486.19115999999997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9.6999999999999993</v>
      </c>
      <c r="AN47" s="42">
        <v>221</v>
      </c>
      <c r="AO47" s="65">
        <f t="shared" ref="AO47" si="48">AI47*(1-AJ47)*AK47*AL47*AM47*AN47</f>
        <v>486.19115999999997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9.6999999999999993</v>
      </c>
      <c r="AY47" s="42">
        <v>221</v>
      </c>
      <c r="AZ47" s="65">
        <f t="shared" ref="AZ47" si="49">AT47*(1-AU47)*AV47*AW47*AX47*AY47</f>
        <v>486.19115999999997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9.6999999999999993</v>
      </c>
      <c r="BJ47" s="42">
        <v>221</v>
      </c>
      <c r="BK47" s="65">
        <f t="shared" ref="BK47" si="50">BE47*(1-BF47)*BG47*BH47*BI47*BJ47</f>
        <v>486.19115999999997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9.6999999999999993</v>
      </c>
      <c r="BU47" s="42">
        <v>221</v>
      </c>
      <c r="BV47" s="65">
        <f t="shared" ref="BV47" si="51">BP47*(1-BQ47)*BR47*BS47*BT47*BU47</f>
        <v>486.19115999999997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9.6999999999999993</v>
      </c>
      <c r="CF47" s="42">
        <v>221</v>
      </c>
      <c r="CG47" s="65">
        <f t="shared" ref="CG47" si="52">CA47*(1-CB47)*CC47*CD47*CE47*CF47</f>
        <v>486.19115999999997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9.6999999999999993</v>
      </c>
      <c r="CQ47" s="42">
        <v>221</v>
      </c>
      <c r="CR47" s="65">
        <f t="shared" ref="CR47" si="53">CL47*(1-CM47)*CN47*CO47*CP47*CQ47</f>
        <v>486.19115999999997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9.6999999999999993</v>
      </c>
      <c r="DB47" s="42">
        <v>221</v>
      </c>
      <c r="DC47" s="65">
        <f t="shared" ref="DC47" si="54">CW47*(1-CX47)*CY47*CZ47*DA47*DB47</f>
        <v>486.19115999999997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9.6999999999999993</v>
      </c>
      <c r="DM47" s="42">
        <v>221</v>
      </c>
      <c r="DN47" s="65">
        <f t="shared" ref="DN47" si="55">DH47*(1-DI47)*DJ47*DK47*DL47*DM47</f>
        <v>486.19115999999997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9.6999999999999993</v>
      </c>
      <c r="DY47" s="42">
        <v>221</v>
      </c>
      <c r="DZ47" s="65">
        <f t="shared" ref="DZ47" si="56">DT47*(1-DU47)*DV47*DW47*DX47*DY47</f>
        <v>486.19115999999997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9.6999999999999993</v>
      </c>
      <c r="EJ47" s="42">
        <v>221</v>
      </c>
      <c r="EK47" s="65">
        <f t="shared" ref="EK47" si="57">EE47*(1-EF47)*EG47*EH47*EI47*EJ47</f>
        <v>486.19115999999997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9.6999999999999993</v>
      </c>
      <c r="EU47" s="42">
        <v>221</v>
      </c>
      <c r="EV47" s="65">
        <f t="shared" ref="EV47" si="58">EP47*(1-EQ47)*ER47*ES47*ET47*EU47</f>
        <v>486.19115999999997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9.6999999999999993</v>
      </c>
      <c r="FF47" s="42">
        <v>221</v>
      </c>
      <c r="FG47" s="65">
        <f t="shared" ref="FG47" si="59">FA47*(1-FB47)*FC47*FD47*FE47*FF47</f>
        <v>486.19115999999997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9.6999999999999993</v>
      </c>
      <c r="FQ47" s="42">
        <v>221</v>
      </c>
      <c r="FR47" s="65">
        <f t="shared" ref="FR47" si="60">FL47*(1-FM47)*FN47*FO47*FP47*FQ47</f>
        <v>486.19115999999997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9.6999999999999993</v>
      </c>
      <c r="GB47" s="42">
        <v>221</v>
      </c>
      <c r="GC47" s="65">
        <f t="shared" ref="GC47" si="61">FW47*(1-FX47)*FY47*FZ47*GA47*GB47</f>
        <v>486.19115999999997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9.6999999999999993</v>
      </c>
      <c r="GM47" s="42">
        <v>221</v>
      </c>
      <c r="GN47" s="65">
        <f t="shared" ref="GN47" si="62">GH47*(1-GI47)*GJ47*GK47*GL47*GM47</f>
        <v>486.19115999999997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9.6999999999999993</v>
      </c>
      <c r="GX47" s="42">
        <v>221</v>
      </c>
      <c r="GY47" s="65">
        <f t="shared" ref="GY47" si="63">GS47*(1-GT47)*GU47*GV47*GW47*GX47</f>
        <v>486.19115999999997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1779.7824000000001</v>
      </c>
      <c r="I50" s="48">
        <f>H50/$C$2</f>
        <v>15.264000000000001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1779.7824000000001</v>
      </c>
      <c r="T50" s="48">
        <f>S50/$C$2</f>
        <v>15.264000000000001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1779.7824000000001</v>
      </c>
      <c r="AE50" s="48">
        <f>AD50/$C$2</f>
        <v>15.264000000000001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1779.7824000000001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1779.7824000000001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1779.7824000000001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1779.7824000000001</v>
      </c>
      <c r="BW50" s="48">
        <f>BV50/$C$2</f>
        <v>15.264000000000001</v>
      </c>
      <c r="BX50" s="48"/>
      <c r="BY50" s="32"/>
      <c r="CA50" s="45" t="s">
        <v>89</v>
      </c>
      <c r="CB50" s="46"/>
      <c r="CC50" s="46"/>
      <c r="CD50" s="46"/>
      <c r="CE50" s="46"/>
      <c r="CF50" s="46"/>
      <c r="CG50" s="47">
        <f>CA54*CB54*CC54*$C$2</f>
        <v>1779.7824000000001</v>
      </c>
      <c r="CH50" s="48">
        <f>CG50/$C$2</f>
        <v>15.264000000000001</v>
      </c>
      <c r="CI50" s="48"/>
      <c r="CJ50" s="32"/>
      <c r="CL50" s="45" t="s">
        <v>89</v>
      </c>
      <c r="CM50" s="46"/>
      <c r="CN50" s="46"/>
      <c r="CO50" s="46"/>
      <c r="CP50" s="46"/>
      <c r="CQ50" s="46"/>
      <c r="CR50" s="47">
        <f>CL54*CM54*CN54*$C$2</f>
        <v>1779.7824000000001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1779.7824000000001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1779.7824000000001</v>
      </c>
      <c r="DO50" s="48">
        <f>DN50/$C$2</f>
        <v>15.264000000000001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1779.7824000000001</v>
      </c>
      <c r="EA50" s="48">
        <f>DZ50/$C$2</f>
        <v>15.264000000000001</v>
      </c>
      <c r="EB50" s="48"/>
      <c r="EC50" s="32"/>
      <c r="EE50" s="45" t="s">
        <v>89</v>
      </c>
      <c r="EF50" s="46"/>
      <c r="EG50" s="46"/>
      <c r="EH50" s="46"/>
      <c r="EI50" s="46"/>
      <c r="EJ50" s="46"/>
      <c r="EK50" s="47">
        <f>EE54*EF54*EG54*$C$2</f>
        <v>1779.7824000000001</v>
      </c>
      <c r="EL50" s="48">
        <f>EK50/$C$2</f>
        <v>15.264000000000001</v>
      </c>
      <c r="EM50" s="48"/>
      <c r="EN50" s="32"/>
      <c r="EP50" s="45" t="s">
        <v>89</v>
      </c>
      <c r="EQ50" s="46"/>
      <c r="ER50" s="46"/>
      <c r="ES50" s="46"/>
      <c r="ET50" s="46"/>
      <c r="EU50" s="46"/>
      <c r="EV50" s="47">
        <f>EP54*EQ54*ER54*$C$2</f>
        <v>1779.7824000000001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1779.7824000000001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1779.7824000000001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1779.7824000000001</v>
      </c>
      <c r="GD50" s="48">
        <f>GC50/$C$2</f>
        <v>15.264000000000001</v>
      </c>
      <c r="GE50" s="48"/>
      <c r="GF50" s="32"/>
      <c r="GH50" s="45" t="s">
        <v>89</v>
      </c>
      <c r="GI50" s="46"/>
      <c r="GJ50" s="46"/>
      <c r="GK50" s="46"/>
      <c r="GL50" s="46"/>
      <c r="GM50" s="46"/>
      <c r="GN50" s="47">
        <f>GH54*GI54*GJ54*$C$2</f>
        <v>1779.7824000000001</v>
      </c>
      <c r="GO50" s="48">
        <f>GN50/$C$2</f>
        <v>15.264000000000001</v>
      </c>
      <c r="GP50" s="48"/>
      <c r="GQ50" s="32"/>
      <c r="GS50" s="45" t="s">
        <v>89</v>
      </c>
      <c r="GT50" s="46"/>
      <c r="GU50" s="46"/>
      <c r="GV50" s="46"/>
      <c r="GW50" s="46"/>
      <c r="GX50" s="46"/>
      <c r="GY50" s="47">
        <f>GS54*GT54*GU54*$C$2</f>
        <v>1779.7824000000001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0.92892592502918037</v>
      </c>
      <c r="I57" s="33"/>
      <c r="J57" s="33"/>
      <c r="K57" s="28"/>
      <c r="M57" s="81" t="s">
        <v>95</v>
      </c>
      <c r="S57" s="82">
        <f>(1-S61^S60)/(1-S61^(S60+1))</f>
        <v>0.93970212551741095</v>
      </c>
      <c r="V57" s="32"/>
      <c r="X57" s="81" t="s">
        <v>95</v>
      </c>
      <c r="AD57" s="82">
        <f>(1-AD61^AD60)/(1-AD61^(AD60+1))</f>
        <v>0.93424407704493739</v>
      </c>
      <c r="AG57" s="32"/>
      <c r="AI57" s="81" t="s">
        <v>95</v>
      </c>
      <c r="AO57" s="82">
        <f>(1-AO61^AO60)/(1-AO61^(AO60+1))</f>
        <v>0.93436636270995577</v>
      </c>
      <c r="AR57" s="32"/>
      <c r="AT57" s="81" t="s">
        <v>95</v>
      </c>
      <c r="AZ57" s="82">
        <f>(1-AZ61^AZ60)/(1-AZ61^(AZ60+1))</f>
        <v>0.93416198310557208</v>
      </c>
      <c r="BC57" s="32"/>
      <c r="BE57" s="81" t="s">
        <v>95</v>
      </c>
      <c r="BK57" s="82">
        <f>(1-BK61^BK60)/(1-BK61^(BK60+1))</f>
        <v>0.93455898058383813</v>
      </c>
      <c r="BN57" s="32"/>
      <c r="BP57" s="81" t="s">
        <v>95</v>
      </c>
      <c r="BV57" s="82">
        <f>(1-BV61^BV60)/(1-BV61^(BV60+1))</f>
        <v>0.93436636270995577</v>
      </c>
      <c r="BY57" s="32"/>
      <c r="CA57" s="81" t="s">
        <v>95</v>
      </c>
      <c r="CG57" s="82">
        <f>(1-CG61^CG60)/(1-CG61^(CG60+1))</f>
        <v>0.93649727189381526</v>
      </c>
      <c r="CJ57" s="32"/>
      <c r="CL57" s="81" t="s">
        <v>95</v>
      </c>
      <c r="CR57" s="82">
        <f>(1-CR61^CR60)/(1-CR61^(CR60+1))</f>
        <v>0.93470939462514846</v>
      </c>
      <c r="CU57" s="32"/>
      <c r="CW57" s="81" t="s">
        <v>95</v>
      </c>
      <c r="DC57" s="82">
        <f>(1-DC61^DC60)/(1-DC61^(DC60+1))</f>
        <v>0.93469252863821639</v>
      </c>
      <c r="DF57" s="32"/>
      <c r="DH57" s="81" t="s">
        <v>95</v>
      </c>
      <c r="DN57" s="82">
        <f>(1-DN61^DN60)/(1-DN61^(DN60+1))</f>
        <v>0.93467070796226659</v>
      </c>
      <c r="DQ57" s="32"/>
      <c r="DT57" s="81" t="s">
        <v>95</v>
      </c>
      <c r="DZ57" s="82">
        <f>(1-DZ61^DZ60)/(1-DZ61^(DZ60+1))</f>
        <v>0.93896519383445842</v>
      </c>
      <c r="EC57" s="32"/>
      <c r="EE57" s="81" t="s">
        <v>95</v>
      </c>
      <c r="EK57" s="82">
        <f>(1-EK61^EK60)/(1-EK61^(EK60+1))</f>
        <v>0.93468662067711217</v>
      </c>
      <c r="EN57" s="32"/>
      <c r="EP57" s="81" t="s">
        <v>95</v>
      </c>
      <c r="EV57" s="82">
        <f>(1-EV61^EV60)/(1-EV61^(EV60+1))</f>
        <v>0.93462751060762694</v>
      </c>
      <c r="EY57" s="32"/>
      <c r="FA57" s="81" t="s">
        <v>95</v>
      </c>
      <c r="FG57" s="82">
        <f>(1-FG61^FG60)/(1-FG61^(FG60+1))</f>
        <v>0.93468879008840433</v>
      </c>
      <c r="FJ57" s="32"/>
      <c r="FL57" s="81" t="s">
        <v>95</v>
      </c>
      <c r="FR57" s="82">
        <f>(1-FR61^FR60)/(1-FR61^(FR60+1))</f>
        <v>0.93457352421319528</v>
      </c>
      <c r="FU57" s="32"/>
      <c r="FW57" s="81" t="s">
        <v>95</v>
      </c>
      <c r="GC57" s="82">
        <f>(1-GC61^GC60)/(1-GC61^(GC60+1))</f>
        <v>0.9359456984384571</v>
      </c>
      <c r="GF57" s="32"/>
      <c r="GH57" s="81" t="s">
        <v>95</v>
      </c>
      <c r="GN57" s="82">
        <f>(1-GN61^GN60)/(1-GN61^(GN60+1))</f>
        <v>0.93583545835186432</v>
      </c>
      <c r="GQ57" s="32"/>
      <c r="GS57" s="81" t="s">
        <v>95</v>
      </c>
      <c r="GY57" s="82">
        <f>(1-GY61^GY60)/(1-GY61^(GY60+1))</f>
        <v>0.9346408047878324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20.873097771388061</v>
      </c>
      <c r="I59" s="33"/>
      <c r="J59" s="33"/>
      <c r="K59" s="28"/>
      <c r="M59" s="83" t="s">
        <v>97</v>
      </c>
      <c r="S59" s="84">
        <f>S58*$C$2/(S24+S26)</f>
        <v>49.780839073262371</v>
      </c>
      <c r="V59" s="32"/>
      <c r="X59" s="83" t="s">
        <v>97</v>
      </c>
      <c r="AD59" s="84">
        <f>AD58*$C$2/(AD24+AD26)</f>
        <v>27.872569184741959</v>
      </c>
      <c r="AG59" s="32"/>
      <c r="AI59" s="83" t="s">
        <v>97</v>
      </c>
      <c r="AO59" s="84">
        <f>AO58*$C$2/(AO24+AO26)</f>
        <v>30.135151588944357</v>
      </c>
      <c r="AR59" s="32"/>
      <c r="AT59" s="83" t="s">
        <v>97</v>
      </c>
      <c r="AZ59" s="84">
        <f>AZ58*$C$2/(AZ24+AZ26)</f>
        <v>28.97950391861216</v>
      </c>
      <c r="BC59" s="32"/>
      <c r="BE59" s="83" t="s">
        <v>97</v>
      </c>
      <c r="BK59" s="84">
        <f>BK58*$C$2/(BK24+BK26)</f>
        <v>30.373090611027628</v>
      </c>
      <c r="BN59" s="32"/>
      <c r="BP59" s="83" t="s">
        <v>97</v>
      </c>
      <c r="BV59" s="84">
        <f>BV58*$C$2/(BV24+BV26)</f>
        <v>30.135151588944357</v>
      </c>
      <c r="BY59" s="32"/>
      <c r="CA59" s="83" t="s">
        <v>97</v>
      </c>
      <c r="CG59" s="84">
        <f>CG58*$C$2/(CG24+CG26)</f>
        <v>33.079557375726274</v>
      </c>
      <c r="CJ59" s="32"/>
      <c r="CL59" s="83" t="s">
        <v>97</v>
      </c>
      <c r="CR59" s="84">
        <f>CR58*$C$2/(CR24+CR26)</f>
        <v>23.427600365411624</v>
      </c>
      <c r="CU59" s="32"/>
      <c r="CW59" s="83" t="s">
        <v>97</v>
      </c>
      <c r="DC59" s="84">
        <f>DC58*$C$2/(DC24+DC26)</f>
        <v>24.330054085334638</v>
      </c>
      <c r="DF59" s="32"/>
      <c r="DH59" s="83" t="s">
        <v>97</v>
      </c>
      <c r="DN59" s="84">
        <f>DN58*$C$2/(DN24+DN26)</f>
        <v>25.169258104098166</v>
      </c>
      <c r="DQ59" s="32"/>
      <c r="DT59" s="83" t="s">
        <v>97</v>
      </c>
      <c r="DZ59" s="84">
        <f>DZ58*$C$2/(DZ24+DZ26)</f>
        <v>37.796602843929634</v>
      </c>
      <c r="EC59" s="32"/>
      <c r="EE59" s="83" t="s">
        <v>97</v>
      </c>
      <c r="EK59" s="84">
        <f>EK58*$C$2/(EK24+EK26)</f>
        <v>24.583297413389204</v>
      </c>
      <c r="EN59" s="32"/>
      <c r="EP59" s="83" t="s">
        <v>97</v>
      </c>
      <c r="EV59" s="84">
        <f>EV58*$C$2/(EV24+EV26)</f>
        <v>26.36039640570192</v>
      </c>
      <c r="EY59" s="32"/>
      <c r="FA59" s="83" t="s">
        <v>97</v>
      </c>
      <c r="FG59" s="84">
        <f>FG58*$C$2/(FG24+FG26)</f>
        <v>24.493053999551872</v>
      </c>
      <c r="FJ59" s="32"/>
      <c r="FL59" s="83" t="s">
        <v>97</v>
      </c>
      <c r="FR59" s="84">
        <f>FR58*$C$2/(FR24+FR26)</f>
        <v>27.449704315363466</v>
      </c>
      <c r="FU59" s="32"/>
      <c r="FW59" s="83" t="s">
        <v>97</v>
      </c>
      <c r="GC59" s="84">
        <f>GC58*$C$2/(GC24+GC26)</f>
        <v>29.816870882208871</v>
      </c>
      <c r="GF59" s="32"/>
      <c r="GH59" s="83" t="s">
        <v>97</v>
      </c>
      <c r="GN59" s="84">
        <f>GN58*$C$2/(GN24+GN26)</f>
        <v>29.684216957851465</v>
      </c>
      <c r="GQ59" s="32"/>
      <c r="GS59" s="83" t="s">
        <v>97</v>
      </c>
      <c r="GY59" s="84">
        <f>GY58*$C$2/(GY24+GY26)</f>
        <v>26.036446062328682</v>
      </c>
      <c r="HB59" s="32"/>
    </row>
    <row r="60" spans="1:210" x14ac:dyDescent="0.25">
      <c r="A60" s="10"/>
      <c r="B60" s="83" t="s">
        <v>98</v>
      </c>
      <c r="H60" s="64">
        <f>0.8+H59/30</f>
        <v>1.4957699257129353</v>
      </c>
      <c r="I60" s="33"/>
      <c r="J60" s="33"/>
      <c r="K60" s="28"/>
      <c r="M60" s="83" t="s">
        <v>98</v>
      </c>
      <c r="S60" s="64">
        <f>0.8+S59/30</f>
        <v>2.4593613024420788</v>
      </c>
      <c r="V60" s="32"/>
      <c r="X60" s="83" t="s">
        <v>98</v>
      </c>
      <c r="AD60" s="64">
        <f>0.8+AD59/30</f>
        <v>1.7290856394913987</v>
      </c>
      <c r="AG60" s="32"/>
      <c r="AI60" s="83" t="s">
        <v>98</v>
      </c>
      <c r="AO60" s="64">
        <f>0.8+AO59/30</f>
        <v>1.8045050529648119</v>
      </c>
      <c r="AR60" s="32"/>
      <c r="AT60" s="83" t="s">
        <v>98</v>
      </c>
      <c r="AZ60" s="64">
        <f>0.8+AZ59/30</f>
        <v>1.7659834639537388</v>
      </c>
      <c r="BC60" s="32"/>
      <c r="BE60" s="83" t="s">
        <v>98</v>
      </c>
      <c r="BK60" s="64">
        <f>0.8+BK59/30</f>
        <v>1.8124363537009209</v>
      </c>
      <c r="BN60" s="32"/>
      <c r="BP60" s="83" t="s">
        <v>98</v>
      </c>
      <c r="BV60" s="64">
        <f>0.8+BV59/30</f>
        <v>1.8045050529648119</v>
      </c>
      <c r="BY60" s="32"/>
      <c r="CA60" s="83" t="s">
        <v>98</v>
      </c>
      <c r="CG60" s="64">
        <f>0.8+CG59/30</f>
        <v>1.9026519125242092</v>
      </c>
      <c r="CJ60" s="32"/>
      <c r="CL60" s="83" t="s">
        <v>98</v>
      </c>
      <c r="CR60" s="64">
        <f>0.8+CR59/30</f>
        <v>1.5809200121803877</v>
      </c>
      <c r="CU60" s="32"/>
      <c r="CW60" s="83" t="s">
        <v>98</v>
      </c>
      <c r="DC60" s="64">
        <f>0.8+DC59/30</f>
        <v>1.6110018028444881</v>
      </c>
      <c r="DF60" s="32"/>
      <c r="DH60" s="83" t="s">
        <v>98</v>
      </c>
      <c r="DN60" s="64">
        <f>0.8+DN59/30</f>
        <v>1.6389752701366056</v>
      </c>
      <c r="DQ60" s="32"/>
      <c r="DT60" s="83" t="s">
        <v>98</v>
      </c>
      <c r="DZ60" s="64">
        <f>0.8+DZ59/30</f>
        <v>2.0598867614643215</v>
      </c>
      <c r="EC60" s="32"/>
      <c r="EE60" s="83" t="s">
        <v>98</v>
      </c>
      <c r="EK60" s="64">
        <f>0.8+EK59/30</f>
        <v>1.6194432471129736</v>
      </c>
      <c r="EN60" s="32"/>
      <c r="EP60" s="83" t="s">
        <v>98</v>
      </c>
      <c r="EV60" s="64">
        <f>0.8+EV59/30</f>
        <v>1.6786798801900642</v>
      </c>
      <c r="EY60" s="32"/>
      <c r="FA60" s="83" t="s">
        <v>98</v>
      </c>
      <c r="FG60" s="64">
        <f>0.8+FG59/30</f>
        <v>1.6164351333183959</v>
      </c>
      <c r="FJ60" s="32"/>
      <c r="FL60" s="83" t="s">
        <v>98</v>
      </c>
      <c r="FR60" s="64">
        <f>0.8+FR59/30</f>
        <v>1.7149901438454489</v>
      </c>
      <c r="FU60" s="32"/>
      <c r="FW60" s="83" t="s">
        <v>98</v>
      </c>
      <c r="GC60" s="64">
        <f>0.8+GC59/30</f>
        <v>1.793895696073629</v>
      </c>
      <c r="GF60" s="32"/>
      <c r="GH60" s="83" t="s">
        <v>98</v>
      </c>
      <c r="GN60" s="64">
        <f>0.8+GN59/30</f>
        <v>1.7894738985950489</v>
      </c>
      <c r="GQ60" s="32"/>
      <c r="GS60" s="83" t="s">
        <v>98</v>
      </c>
      <c r="GY60" s="64">
        <f>0.8+GY59/30</f>
        <v>1.667881535410956</v>
      </c>
      <c r="HB60" s="32"/>
    </row>
    <row r="61" spans="1:210" x14ac:dyDescent="0.25">
      <c r="A61" s="10"/>
      <c r="B61" s="58" t="s">
        <v>99</v>
      </c>
      <c r="H61" s="85">
        <f>(H50+H40)/H33</f>
        <v>0.19515745195466019</v>
      </c>
      <c r="I61" s="33"/>
      <c r="J61" s="33"/>
      <c r="K61" s="28"/>
      <c r="M61" s="58" t="s">
        <v>99</v>
      </c>
      <c r="S61" s="85">
        <f>(S50+S40)/S33</f>
        <v>0.38259262868754901</v>
      </c>
      <c r="V61" s="32"/>
      <c r="X61" s="58" t="s">
        <v>99</v>
      </c>
      <c r="AD61" s="85">
        <f>(AD50+AD40)/AD33</f>
        <v>0.23994756602872139</v>
      </c>
      <c r="AG61" s="32"/>
      <c r="AI61" s="58" t="s">
        <v>99</v>
      </c>
      <c r="AO61" s="85">
        <f>(AO50+AO40)/AO33</f>
        <v>0.25746451660613084</v>
      </c>
      <c r="AR61" s="32"/>
      <c r="AT61" s="58" t="s">
        <v>99</v>
      </c>
      <c r="AZ61" s="85">
        <f>(AZ50+AZ40)/AZ33</f>
        <v>0.24890615483514039</v>
      </c>
      <c r="BC61" s="32"/>
      <c r="BE61" s="58" t="s">
        <v>99</v>
      </c>
      <c r="BK61" s="85">
        <f>(BK50+BK40)/BK33</f>
        <v>0.25882703696044995</v>
      </c>
      <c r="BN61" s="32"/>
      <c r="BP61" s="58" t="s">
        <v>99</v>
      </c>
      <c r="BV61" s="85">
        <f>(BV50+BV40)/BV33</f>
        <v>0.25746451660613084</v>
      </c>
      <c r="BY61" s="32"/>
      <c r="CA61" s="58" t="s">
        <v>99</v>
      </c>
      <c r="CG61" s="85">
        <f>(CG50+CG40)/CG33</f>
        <v>0.27454145498129162</v>
      </c>
      <c r="CJ61" s="32"/>
      <c r="CL61" s="58" t="s">
        <v>99</v>
      </c>
      <c r="CR61" s="85">
        <f>(CR50+CR40)/CR33</f>
        <v>0.20335540021780424</v>
      </c>
      <c r="CU61" s="32"/>
      <c r="CW61" s="58" t="s">
        <v>99</v>
      </c>
      <c r="DC61" s="85">
        <f>(DC50+DC40)/DC33</f>
        <v>0.21062626136352527</v>
      </c>
      <c r="DF61" s="32"/>
      <c r="DH61" s="58" t="s">
        <v>99</v>
      </c>
      <c r="DN61" s="85">
        <f>(DN50+DN40)/DN33</f>
        <v>0.2173900319906335</v>
      </c>
      <c r="DQ61" s="32"/>
      <c r="DT61" s="58" t="s">
        <v>99</v>
      </c>
      <c r="DZ61" s="85">
        <f>(DZ50+DZ40)/DZ33</f>
        <v>0.30263987597136194</v>
      </c>
      <c r="EC61" s="32"/>
      <c r="EE61" s="58" t="s">
        <v>99</v>
      </c>
      <c r="EK61" s="85">
        <f>(EK50+EK40)/EK33</f>
        <v>0.21266709723540886</v>
      </c>
      <c r="EN61" s="32"/>
      <c r="EP61" s="58" t="s">
        <v>99</v>
      </c>
      <c r="EV61" s="85">
        <f>(EV50+EV40)/EV33</f>
        <v>0.22699394708582851</v>
      </c>
      <c r="EY61" s="32"/>
      <c r="FA61" s="58" t="s">
        <v>99</v>
      </c>
      <c r="FG61" s="85">
        <f>(FG50+FG40)/FG33</f>
        <v>0.21193981955341698</v>
      </c>
      <c r="FJ61" s="32"/>
      <c r="FL61" s="58" t="s">
        <v>99</v>
      </c>
      <c r="FR61" s="85">
        <f>(FR50+FR40)/FR33</f>
        <v>0.23578011518630571</v>
      </c>
      <c r="FU61" s="32"/>
      <c r="FW61" s="58" t="s">
        <v>99</v>
      </c>
      <c r="GC61" s="85">
        <f>(GC50+GC40)/GC33</f>
        <v>0.25090887774637255</v>
      </c>
      <c r="GF61" s="32"/>
      <c r="GH61" s="58" t="s">
        <v>99</v>
      </c>
      <c r="GN61" s="85">
        <f>(GN50+GN40)/GN33</f>
        <v>0.25016051233321701</v>
      </c>
      <c r="GQ61" s="32"/>
      <c r="GS61" s="58" t="s">
        <v>99</v>
      </c>
      <c r="GY61" s="85">
        <f>(GY50+GY40)/GY33</f>
        <v>0.22438160510206889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12405.877479512095</v>
      </c>
      <c r="I63" s="48">
        <f>H63/$C$2</f>
        <v>106.39689090490648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4621.9761495041566</v>
      </c>
      <c r="T63" s="87">
        <f>S63/$C$2</f>
        <v>39.639589618388996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8927.1181012847956</v>
      </c>
      <c r="AE63" s="48">
        <f>AD63/$C$2</f>
        <v>76.561904813763263</v>
      </c>
      <c r="AF63" s="48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8143.9177698525373</v>
      </c>
      <c r="AP63" s="48">
        <f>AO63/$C$2</f>
        <v>69.84492083921559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8513.2035473523101</v>
      </c>
      <c r="BA63" s="87">
        <f>AZ63/$C$2</f>
        <v>73.012037284325132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8086.9342871054478</v>
      </c>
      <c r="BL63" s="87">
        <f>BK63/$C$2</f>
        <v>69.356211724746558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8143.9177698525373</v>
      </c>
      <c r="BW63" s="87">
        <f>BV63/$C$2</f>
        <v>69.84492083921559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7471.0041568451288</v>
      </c>
      <c r="CH63" s="48">
        <f>CG63/$C$2</f>
        <v>64.073792082719805</v>
      </c>
      <c r="CI63" s="48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10996.341259720371</v>
      </c>
      <c r="CS63" s="48">
        <f>CR63/$C$2</f>
        <v>94.308244079934582</v>
      </c>
      <c r="CT63" s="48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10527.705632423842</v>
      </c>
      <c r="DD63" s="87">
        <f>DC63/$C$2</f>
        <v>90.289070603978061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10119.91861014588</v>
      </c>
      <c r="DO63" s="87">
        <f>DN63/$C$2</f>
        <v>86.791754803995545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6530.4875017345512</v>
      </c>
      <c r="EA63" s="87">
        <f>DZ63/$C$2</f>
        <v>56.007611507157385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10401.929055790944</v>
      </c>
      <c r="EL63" s="48">
        <f>EK63/$C$2</f>
        <v>89.21036926064275</v>
      </c>
      <c r="EM63" s="48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9582.6903663519988</v>
      </c>
      <c r="EW63" s="48">
        <f>EV63/$C$2</f>
        <v>82.184308459279578</v>
      </c>
      <c r="EX63" s="48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10446.473119536346</v>
      </c>
      <c r="FH63" s="87">
        <f>FG63/$C$2</f>
        <v>89.592393821066437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9129.5882987616278</v>
      </c>
      <c r="FS63" s="87">
        <f>FR63/$C$2</f>
        <v>78.298355907046556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8419.7407058475601</v>
      </c>
      <c r="GD63" s="87">
        <f>GC63/$C$2</f>
        <v>72.210469175365006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8452.9635533431301</v>
      </c>
      <c r="GO63" s="48">
        <f>GN63/$C$2</f>
        <v>72.495399256802145</v>
      </c>
      <c r="GP63" s="48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9724.2621657088421</v>
      </c>
      <c r="GZ63" s="48">
        <f>GY63/$C$2</f>
        <v>83.398474834552687</v>
      </c>
      <c r="HA63" s="48"/>
      <c r="HB63" s="32"/>
    </row>
    <row r="64" spans="1:210" x14ac:dyDescent="0.25">
      <c r="A64" s="10"/>
      <c r="B64" s="88" t="s">
        <v>101</v>
      </c>
      <c r="J64" s="49">
        <f>H63/1640</f>
        <v>7.5645594387268877</v>
      </c>
      <c r="K64" s="28"/>
      <c r="U64" s="49">
        <f>S63/1640</f>
        <v>2.8182781399415591</v>
      </c>
      <c r="V64" s="32"/>
      <c r="AF64" s="49">
        <f>AD63/1640</f>
        <v>5.4433646959053634</v>
      </c>
      <c r="AG64" s="32"/>
      <c r="AQ64" s="49">
        <f>AO63/1640</f>
        <v>4.9658035182027662</v>
      </c>
      <c r="AR64" s="32"/>
      <c r="BB64" s="49">
        <f>AZ63/1640</f>
        <v>5.1909777727757991</v>
      </c>
      <c r="BC64" s="32"/>
      <c r="BM64" s="49">
        <f>BK63/1640</f>
        <v>4.9310574921374686</v>
      </c>
      <c r="BN64" s="32"/>
      <c r="BX64" s="49">
        <f>BV63/1640</f>
        <v>4.9658035182027662</v>
      </c>
      <c r="BY64" s="32"/>
      <c r="CI64" s="49">
        <f>CG63/1640</f>
        <v>4.5554903395397126</v>
      </c>
      <c r="CJ64" s="32"/>
      <c r="CT64" s="49">
        <f>CR63/1640</f>
        <v>6.7050861339758363</v>
      </c>
      <c r="CU64" s="32"/>
      <c r="DE64" s="49">
        <f>DC63/1640</f>
        <v>6.4193327026974645</v>
      </c>
      <c r="DF64" s="32"/>
      <c r="DP64" s="49">
        <f>DN63/1640</f>
        <v>6.1706820793572437</v>
      </c>
      <c r="DQ64" s="32"/>
      <c r="EB64" s="49">
        <f>DZ63/1640</f>
        <v>3.9820045742283847</v>
      </c>
      <c r="EC64" s="32"/>
      <c r="EM64" s="49">
        <f>EK63/1640</f>
        <v>6.3426396681652104</v>
      </c>
      <c r="EN64" s="32"/>
      <c r="EX64" s="49">
        <f>EV63/1640</f>
        <v>5.8431038819219507</v>
      </c>
      <c r="EY64" s="32"/>
      <c r="FI64" s="49">
        <f>FG63/1640</f>
        <v>6.3698006826441134</v>
      </c>
      <c r="FJ64" s="32"/>
      <c r="FT64" s="49">
        <f>FR63/1640</f>
        <v>5.5668221333912369</v>
      </c>
      <c r="FU64" s="32"/>
      <c r="GE64" s="49">
        <f>GC63/1640</f>
        <v>5.1339882352729029</v>
      </c>
      <c r="GF64" s="32"/>
      <c r="GP64" s="49">
        <f>GN63/1640</f>
        <v>5.1542460691116645</v>
      </c>
      <c r="GQ64" s="32"/>
      <c r="HA64" s="49">
        <f>GY63/1640</f>
        <v>5.9294281498224644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BZ68"/>
      <c r="CA68" s="9" t="s">
        <v>102</v>
      </c>
      <c r="CJ68" s="32"/>
      <c r="CK68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D68"/>
      <c r="EE68" s="9" t="s">
        <v>102</v>
      </c>
      <c r="EN68" s="32"/>
      <c r="EO68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G68"/>
      <c r="GH68" s="9" t="s">
        <v>102</v>
      </c>
      <c r="GQ68" s="32"/>
      <c r="GR68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Y69" s="32"/>
      <c r="BZ69"/>
      <c r="CJ69" s="32"/>
      <c r="CK69"/>
      <c r="CU69" s="32"/>
      <c r="DF69" s="32"/>
      <c r="DQ69" s="32"/>
      <c r="EC69" s="32"/>
      <c r="ED69"/>
      <c r="EN69" s="32"/>
      <c r="EO69"/>
      <c r="EY69" s="32"/>
      <c r="FJ69" s="32"/>
      <c r="FU69" s="32"/>
      <c r="GF69" s="32"/>
      <c r="GG69"/>
      <c r="GQ69" s="32"/>
      <c r="GR69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BZ70"/>
      <c r="CB70" s="90" t="s">
        <v>103</v>
      </c>
      <c r="CJ70" s="32"/>
      <c r="CK70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D70"/>
      <c r="EF70" s="90" t="s">
        <v>103</v>
      </c>
      <c r="EN70" s="32"/>
      <c r="EO70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G70"/>
      <c r="GI70" s="90" t="s">
        <v>103</v>
      </c>
      <c r="GQ70" s="32"/>
      <c r="GR70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Y71" s="32"/>
      <c r="BZ71"/>
      <c r="CJ71" s="32"/>
      <c r="CK71"/>
      <c r="CU71" s="32"/>
      <c r="DF71" s="32"/>
      <c r="DQ71" s="32"/>
      <c r="EC71" s="32"/>
      <c r="ED71"/>
      <c r="EN71" s="32"/>
      <c r="EO71"/>
      <c r="EY71" s="32"/>
      <c r="FJ71" s="32"/>
      <c r="FU71" s="32"/>
      <c r="GF71" s="32"/>
      <c r="GG71"/>
      <c r="GQ71" s="32"/>
      <c r="GR71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BZ7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K7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D7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O7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G7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R7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BZ73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K73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D73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O73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G73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R73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BZ74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K74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D74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O74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G74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R74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106.39689090490648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111.79689090490649</v>
      </c>
      <c r="K75" s="28"/>
      <c r="N75" s="65">
        <f>T63</f>
        <v>39.639589618388996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45.039589618388995</v>
      </c>
      <c r="V75" s="32"/>
      <c r="W75"/>
      <c r="Y75" s="65">
        <f>AE63</f>
        <v>76.561904813763263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82.304114813763263</v>
      </c>
      <c r="AG75" s="32"/>
      <c r="AH75"/>
      <c r="AJ75" s="65">
        <f>AP63</f>
        <v>69.84492083921559</v>
      </c>
      <c r="AK75" s="41">
        <f>AO77*AO78</f>
        <v>0.75778999999999996</v>
      </c>
      <c r="AL75" s="41">
        <f>AO77*AO80</f>
        <v>24.767241471653243</v>
      </c>
      <c r="AM75" s="42">
        <v>6.5</v>
      </c>
      <c r="AN75" s="42">
        <v>0</v>
      </c>
      <c r="AO75" s="96">
        <f>AJ75-AK75-AL75+AM75+AN75</f>
        <v>50.819889367562347</v>
      </c>
      <c r="AR75" s="32"/>
      <c r="AU75" s="65">
        <f>BA63</f>
        <v>73.012037284325132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78.412037284325137</v>
      </c>
      <c r="BC75" s="32"/>
      <c r="BF75" s="65">
        <f>BL63</f>
        <v>69.356211724746558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74.756211724746564</v>
      </c>
      <c r="BN75" s="32"/>
      <c r="BQ75" s="65">
        <f>BW63</f>
        <v>69.84492083921559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75.244920839215595</v>
      </c>
      <c r="BY75" s="32"/>
      <c r="BZ75"/>
      <c r="CB75" s="65">
        <f>CH63</f>
        <v>64.073792082719805</v>
      </c>
      <c r="CC75" s="41">
        <f>CG77*CG78</f>
        <v>0.75778999999999996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69.816002082719805</v>
      </c>
      <c r="CJ75" s="32"/>
      <c r="CK75"/>
      <c r="CM75" s="65">
        <f>CS63</f>
        <v>94.308244079934582</v>
      </c>
      <c r="CN75" s="41">
        <f>CR77*CR78</f>
        <v>0.75778999999999996</v>
      </c>
      <c r="CO75" s="41">
        <f>CR77*CR80</f>
        <v>28.4407161874752</v>
      </c>
      <c r="CP75" s="42">
        <v>6.5</v>
      </c>
      <c r="CQ75" s="42">
        <v>0</v>
      </c>
      <c r="CR75" s="96">
        <f>CM75-CN75-CO75+CP75+CQ75</f>
        <v>71.609737892459378</v>
      </c>
      <c r="CU75" s="32"/>
      <c r="CX75" s="65">
        <f>DD63</f>
        <v>90.289070603978061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95.689070603978067</v>
      </c>
      <c r="DF75" s="32"/>
      <c r="DI75" s="65">
        <f>DO63</f>
        <v>86.791754803995545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92.191754803995551</v>
      </c>
      <c r="DQ75" s="32"/>
      <c r="DU75" s="65">
        <f>EA63</f>
        <v>56.007611507157385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61.407611507157384</v>
      </c>
      <c r="EC75" s="32"/>
      <c r="ED75"/>
      <c r="EF75" s="65">
        <f>EL63</f>
        <v>89.21036926064275</v>
      </c>
      <c r="EG75" s="41">
        <f>EK77*EK78</f>
        <v>0.75778999999999996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94.95257926064275</v>
      </c>
      <c r="EN75" s="32"/>
      <c r="EO75"/>
      <c r="EQ75" s="65">
        <f>EW63</f>
        <v>82.184308459279578</v>
      </c>
      <c r="ER75" s="41">
        <f>EV77*EV78</f>
        <v>0.75778999999999996</v>
      </c>
      <c r="ES75" s="41">
        <f>EV77*EV80</f>
        <v>28.668574008913744</v>
      </c>
      <c r="ET75" s="42">
        <v>6.5</v>
      </c>
      <c r="EU75" s="42">
        <v>0</v>
      </c>
      <c r="EV75" s="96">
        <f>EQ75-ER75-ES75+ET75+EU75</f>
        <v>59.257944450365834</v>
      </c>
      <c r="EY75" s="32"/>
      <c r="FB75" s="65">
        <f>FH63</f>
        <v>89.592393821066437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94.992393821066443</v>
      </c>
      <c r="FJ75" s="32"/>
      <c r="FM75" s="65">
        <f>FS63</f>
        <v>78.298355907046556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83.698355907046562</v>
      </c>
      <c r="FU75" s="32"/>
      <c r="FX75" s="65">
        <f>GD63</f>
        <v>72.210469175365006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77.610469175365012</v>
      </c>
      <c r="GF75" s="32"/>
      <c r="GG75"/>
      <c r="GI75" s="65">
        <f>GO63</f>
        <v>72.495399256802145</v>
      </c>
      <c r="GJ75" s="41">
        <f>GN77*GN78</f>
        <v>0.75778999999999996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78.237609256802145</v>
      </c>
      <c r="GQ75" s="32"/>
      <c r="GR75"/>
      <c r="GT75" s="65">
        <f>GZ63</f>
        <v>83.398474834552687</v>
      </c>
      <c r="GU75" s="41">
        <f>GY77*GY78</f>
        <v>0.75778999999999996</v>
      </c>
      <c r="GV75" s="41">
        <f>GY77*GY80</f>
        <v>28.645927220223854</v>
      </c>
      <c r="GW75" s="42">
        <v>6.5</v>
      </c>
      <c r="GX75" s="42">
        <v>0</v>
      </c>
      <c r="GY75" s="96">
        <f>GT75-GU75-GV75+GW75+GX75</f>
        <v>60.494757614328833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BZ76"/>
      <c r="CF76" s="54"/>
      <c r="CG76" s="95"/>
      <c r="CJ76" s="32"/>
      <c r="CK76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D76"/>
      <c r="EJ76" s="54"/>
      <c r="EK76" s="95"/>
      <c r="EN76" s="32"/>
      <c r="EO76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G76"/>
      <c r="GM76" s="54"/>
      <c r="GN76" s="95"/>
      <c r="GQ76" s="32"/>
      <c r="GR76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BZ77"/>
      <c r="CB77" s="97" t="s">
        <v>116</v>
      </c>
      <c r="CC77" s="98"/>
      <c r="CD77" s="98"/>
      <c r="CE77" s="97"/>
      <c r="CF77" s="98"/>
      <c r="CG77" s="55">
        <v>0.83</v>
      </c>
      <c r="CJ77" s="32"/>
      <c r="CK77"/>
      <c r="CM77" s="97" t="s">
        <v>116</v>
      </c>
      <c r="CN77" s="98"/>
      <c r="CO77" s="98"/>
      <c r="CP77" s="97"/>
      <c r="CQ77" s="98"/>
      <c r="CR77" s="55">
        <v>0.83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D77"/>
      <c r="EF77" s="97" t="s">
        <v>116</v>
      </c>
      <c r="EG77" s="98"/>
      <c r="EH77" s="98"/>
      <c r="EI77" s="97"/>
      <c r="EJ77" s="98"/>
      <c r="EK77" s="55">
        <v>0.83</v>
      </c>
      <c r="EN77" s="32"/>
      <c r="EO77"/>
      <c r="EQ77" s="97" t="s">
        <v>116</v>
      </c>
      <c r="ER77" s="98"/>
      <c r="ES77" s="98"/>
      <c r="ET77" s="97"/>
      <c r="EU77" s="98"/>
      <c r="EV77" s="55">
        <v>0.83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G77"/>
      <c r="GI77" s="97" t="s">
        <v>116</v>
      </c>
      <c r="GJ77" s="98"/>
      <c r="GK77" s="98"/>
      <c r="GL77" s="97"/>
      <c r="GM77" s="98"/>
      <c r="GN77" s="55">
        <v>0.83</v>
      </c>
      <c r="GQ77" s="32"/>
      <c r="GR77"/>
      <c r="GT77" s="97" t="s">
        <v>116</v>
      </c>
      <c r="GU77" s="98"/>
      <c r="GV77" s="98"/>
      <c r="GW77" s="97"/>
      <c r="GX77" s="98"/>
      <c r="GY77" s="55">
        <v>0.83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BZ78"/>
      <c r="CB78" s="98"/>
      <c r="CC78" s="97" t="s">
        <v>117</v>
      </c>
      <c r="CD78" s="98"/>
      <c r="CE78" s="98"/>
      <c r="CF78" s="98"/>
      <c r="CG78" s="41">
        <f>CG77*1.1</f>
        <v>0.91300000000000003</v>
      </c>
      <c r="CJ78" s="32"/>
      <c r="CK78"/>
      <c r="CM78" s="98"/>
      <c r="CN78" s="97" t="s">
        <v>117</v>
      </c>
      <c r="CO78" s="98"/>
      <c r="CP78" s="98"/>
      <c r="CQ78" s="98"/>
      <c r="CR78" s="41">
        <f>CR77*1.1</f>
        <v>0.91300000000000003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D78"/>
      <c r="EF78" s="98"/>
      <c r="EG78" s="97" t="s">
        <v>117</v>
      </c>
      <c r="EH78" s="98"/>
      <c r="EI78" s="98"/>
      <c r="EJ78" s="98"/>
      <c r="EK78" s="41">
        <f>EK77*1.1</f>
        <v>0.91300000000000003</v>
      </c>
      <c r="EN78" s="32"/>
      <c r="EO78"/>
      <c r="EQ78" s="98"/>
      <c r="ER78" s="97" t="s">
        <v>117</v>
      </c>
      <c r="ES78" s="98"/>
      <c r="ET78" s="98"/>
      <c r="EU78" s="98"/>
      <c r="EV78" s="41">
        <f>EV77*1.1</f>
        <v>0.91300000000000003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G78"/>
      <c r="GI78" s="98"/>
      <c r="GJ78" s="97" t="s">
        <v>117</v>
      </c>
      <c r="GK78" s="98"/>
      <c r="GL78" s="98"/>
      <c r="GM78" s="98"/>
      <c r="GN78" s="41">
        <f>GN77*1.1</f>
        <v>0.91300000000000003</v>
      </c>
      <c r="GQ78" s="32"/>
      <c r="GR78"/>
      <c r="GT78" s="98"/>
      <c r="GU78" s="97" t="s">
        <v>117</v>
      </c>
      <c r="GV78" s="98"/>
      <c r="GW78" s="98"/>
      <c r="GX78" s="98"/>
      <c r="GY78" s="41">
        <f>GY77*1.1</f>
        <v>0.91300000000000003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BZ79"/>
      <c r="CB79" s="98"/>
      <c r="CC79" s="98"/>
      <c r="CD79" s="97" t="s">
        <v>118</v>
      </c>
      <c r="CE79" s="98"/>
      <c r="CF79" s="98"/>
      <c r="CJ79" s="32"/>
      <c r="CK79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D79"/>
      <c r="EF79" s="98"/>
      <c r="EG79" s="98"/>
      <c r="EH79" s="97" t="s">
        <v>118</v>
      </c>
      <c r="EI79" s="98"/>
      <c r="EJ79" s="98"/>
      <c r="EN79" s="32"/>
      <c r="EO79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G79"/>
      <c r="GI79" s="98"/>
      <c r="GJ79" s="98"/>
      <c r="GK79" s="97" t="s">
        <v>118</v>
      </c>
      <c r="GL79" s="98"/>
      <c r="GM79" s="98"/>
      <c r="GQ79" s="32"/>
      <c r="GR79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29.840049965847282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BZ80"/>
      <c r="CE80" s="91" t="s">
        <v>119</v>
      </c>
      <c r="CF80" s="95" t="s">
        <v>27</v>
      </c>
      <c r="CG80" s="33">
        <f>CG81*CG82</f>
        <v>0</v>
      </c>
      <c r="CJ80" s="32"/>
      <c r="CK80"/>
      <c r="CP80" s="91" t="s">
        <v>119</v>
      </c>
      <c r="CQ80" s="95" t="s">
        <v>27</v>
      </c>
      <c r="CR80" s="33">
        <f>CR81*CR82</f>
        <v>34.265923117440003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D80"/>
      <c r="EI80" s="91" t="s">
        <v>119</v>
      </c>
      <c r="EJ80" s="95" t="s">
        <v>27</v>
      </c>
      <c r="EK80" s="33">
        <f>EK81*EK82</f>
        <v>0</v>
      </c>
      <c r="EN80" s="32"/>
      <c r="EO80"/>
      <c r="ET80" s="91" t="s">
        <v>119</v>
      </c>
      <c r="EU80" s="95" t="s">
        <v>27</v>
      </c>
      <c r="EV80" s="33">
        <f>EV81*EV82</f>
        <v>34.54045061314909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G80"/>
      <c r="GL80" s="91" t="s">
        <v>119</v>
      </c>
      <c r="GM80" s="95" t="s">
        <v>27</v>
      </c>
      <c r="GN80" s="33">
        <f>GN81*GN82</f>
        <v>0</v>
      </c>
      <c r="GQ80" s="32"/>
      <c r="GR80"/>
      <c r="GW80" s="91" t="s">
        <v>119</v>
      </c>
      <c r="GX80" s="95" t="s">
        <v>27</v>
      </c>
      <c r="GY80" s="33">
        <f>GY81*GY82</f>
        <v>34.51316532557091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BZ81"/>
      <c r="CE81" s="99" t="s">
        <v>120</v>
      </c>
      <c r="CF81" s="2" t="s">
        <v>121</v>
      </c>
      <c r="CG81" s="55">
        <v>0</v>
      </c>
      <c r="CJ81" s="32"/>
      <c r="CK81"/>
      <c r="CP81" s="99" t="s">
        <v>120</v>
      </c>
      <c r="CQ81" s="2" t="s">
        <v>121</v>
      </c>
      <c r="CR81" s="55">
        <v>0.95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D81"/>
      <c r="EI81" s="99" t="s">
        <v>120</v>
      </c>
      <c r="EJ81" s="2" t="s">
        <v>121</v>
      </c>
      <c r="EK81" s="55">
        <v>0</v>
      </c>
      <c r="EN81" s="32"/>
      <c r="EO81"/>
      <c r="ET81" s="99" t="s">
        <v>120</v>
      </c>
      <c r="EU81" s="2" t="s">
        <v>121</v>
      </c>
      <c r="EV81" s="55">
        <v>0.95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G81"/>
      <c r="GL81" s="99" t="s">
        <v>120</v>
      </c>
      <c r="GM81" s="2" t="s">
        <v>121</v>
      </c>
      <c r="GN81" s="55">
        <v>0</v>
      </c>
      <c r="GQ81" s="32"/>
      <c r="GR81"/>
      <c r="GW81" s="99" t="s">
        <v>120</v>
      </c>
      <c r="GX81" s="2" t="s">
        <v>121</v>
      </c>
      <c r="GY81" s="55">
        <v>0.95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31.410578911418192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BZ82"/>
      <c r="CE82" s="100" t="s">
        <v>122</v>
      </c>
      <c r="CF82" s="95" t="s">
        <v>27</v>
      </c>
      <c r="CG82" s="55">
        <v>28.4</v>
      </c>
      <c r="CJ82" s="32"/>
      <c r="CK82"/>
      <c r="CP82" s="100" t="s">
        <v>122</v>
      </c>
      <c r="CQ82" s="95" t="s">
        <v>27</v>
      </c>
      <c r="CR82" s="66">
        <f>CS26</f>
        <v>36.069392755200006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55">
        <v>42.7</v>
      </c>
      <c r="EC82" s="32"/>
      <c r="ED82"/>
      <c r="EI82" s="100" t="s">
        <v>122</v>
      </c>
      <c r="EJ82" s="95" t="s">
        <v>27</v>
      </c>
      <c r="EK82" s="55">
        <v>28.4</v>
      </c>
      <c r="EN82" s="32"/>
      <c r="EO82"/>
      <c r="ET82" s="100" t="s">
        <v>122</v>
      </c>
      <c r="EU82" s="95" t="s">
        <v>27</v>
      </c>
      <c r="EV82" s="66">
        <f>EW26</f>
        <v>36.358369066472726</v>
      </c>
      <c r="EY82" s="32"/>
      <c r="FE82" s="100" t="s">
        <v>122</v>
      </c>
      <c r="FF82" s="95" t="s">
        <v>27</v>
      </c>
      <c r="FG82" s="55">
        <v>42.7</v>
      </c>
      <c r="FJ82" s="32"/>
      <c r="FP82" s="100" t="s">
        <v>122</v>
      </c>
      <c r="FQ82" s="95" t="s">
        <v>27</v>
      </c>
      <c r="FR82" s="55">
        <v>42.7</v>
      </c>
      <c r="FU82" s="32"/>
      <c r="GA82" s="100" t="s">
        <v>122</v>
      </c>
      <c r="GB82" s="95" t="s">
        <v>27</v>
      </c>
      <c r="GC82" s="55">
        <v>42.7</v>
      </c>
      <c r="GF82" s="32"/>
      <c r="GG82"/>
      <c r="GL82" s="100" t="s">
        <v>122</v>
      </c>
      <c r="GM82" s="95" t="s">
        <v>27</v>
      </c>
      <c r="GN82" s="55">
        <v>28.4</v>
      </c>
      <c r="GQ82" s="32"/>
      <c r="GR82"/>
      <c r="GW82" s="100" t="s">
        <v>122</v>
      </c>
      <c r="GX82" s="95" t="s">
        <v>27</v>
      </c>
      <c r="GY82" s="66">
        <f>GZ26</f>
        <v>36.329647711127272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Y83" s="32"/>
      <c r="BZ83"/>
      <c r="CJ83" s="32"/>
      <c r="CK83"/>
      <c r="CU83" s="32"/>
      <c r="DF83" s="32"/>
      <c r="DQ83" s="32"/>
      <c r="EC83" s="32"/>
      <c r="ED83"/>
      <c r="EN83" s="32"/>
      <c r="EO83"/>
      <c r="EY83" s="32"/>
      <c r="FJ83" s="32"/>
      <c r="FU83" s="32"/>
      <c r="GF83" s="32"/>
      <c r="GG83"/>
      <c r="GQ83" s="32"/>
      <c r="GR83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Y84" s="32"/>
      <c r="BZ84"/>
      <c r="CJ84" s="32"/>
      <c r="CK84"/>
      <c r="CU84" s="32"/>
      <c r="DF84" s="32"/>
      <c r="DQ84" s="32"/>
      <c r="EC84" s="32"/>
      <c r="ED84"/>
      <c r="EN84" s="32"/>
      <c r="EO84"/>
      <c r="EY84" s="32"/>
      <c r="FJ84" s="32"/>
      <c r="FU84" s="32"/>
      <c r="GF84" s="32"/>
      <c r="GG84"/>
      <c r="GQ84" s="32"/>
      <c r="GR84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/>
      <c r="CB85" s="242" t="s">
        <v>123</v>
      </c>
      <c r="CC85" s="242"/>
      <c r="CD85" s="6" t="s">
        <v>124</v>
      </c>
      <c r="CE85" s="6" t="s">
        <v>125</v>
      </c>
      <c r="CF85" s="6" t="s">
        <v>126</v>
      </c>
      <c r="CG85" s="6" t="s">
        <v>127</v>
      </c>
      <c r="CH85" s="6" t="s">
        <v>128</v>
      </c>
      <c r="CI85" s="6"/>
      <c r="CJ85" s="32"/>
      <c r="CK85"/>
      <c r="CM85" s="242" t="s">
        <v>123</v>
      </c>
      <c r="CN85" s="242"/>
      <c r="CO85" s="6" t="s">
        <v>124</v>
      </c>
      <c r="CP85" s="6" t="s">
        <v>125</v>
      </c>
      <c r="CQ85" s="6" t="s">
        <v>126</v>
      </c>
      <c r="CR85" s="6" t="s">
        <v>127</v>
      </c>
      <c r="CS85" s="6" t="s">
        <v>128</v>
      </c>
      <c r="CT85" s="6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/>
      <c r="EF85" s="242" t="s">
        <v>123</v>
      </c>
      <c r="EG85" s="242"/>
      <c r="EH85" s="6" t="s">
        <v>124</v>
      </c>
      <c r="EI85" s="6" t="s">
        <v>125</v>
      </c>
      <c r="EJ85" s="6" t="s">
        <v>126</v>
      </c>
      <c r="EK85" s="6" t="s">
        <v>127</v>
      </c>
      <c r="EL85" s="6" t="s">
        <v>128</v>
      </c>
      <c r="EM85" s="6"/>
      <c r="EN85" s="32"/>
      <c r="EO85"/>
      <c r="EQ85" s="242" t="s">
        <v>123</v>
      </c>
      <c r="ER85" s="242"/>
      <c r="ES85" s="6" t="s">
        <v>124</v>
      </c>
      <c r="ET85" s="6" t="s">
        <v>125</v>
      </c>
      <c r="EU85" s="6" t="s">
        <v>126</v>
      </c>
      <c r="EV85" s="6" t="s">
        <v>127</v>
      </c>
      <c r="EW85" s="6" t="s">
        <v>128</v>
      </c>
      <c r="EX85" s="6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/>
      <c r="GI85" s="242" t="s">
        <v>123</v>
      </c>
      <c r="GJ85" s="242"/>
      <c r="GK85" s="6" t="s">
        <v>124</v>
      </c>
      <c r="GL85" s="6" t="s">
        <v>125</v>
      </c>
      <c r="GM85" s="6" t="s">
        <v>126</v>
      </c>
      <c r="GN85" s="6" t="s">
        <v>127</v>
      </c>
      <c r="GO85" s="6" t="s">
        <v>128</v>
      </c>
      <c r="GP85" s="6"/>
      <c r="GQ85" s="32"/>
      <c r="GR85"/>
      <c r="GT85" s="242" t="s">
        <v>123</v>
      </c>
      <c r="GU85" s="242"/>
      <c r="GV85" s="6" t="s">
        <v>124</v>
      </c>
      <c r="GW85" s="6" t="s">
        <v>125</v>
      </c>
      <c r="GX85" s="6" t="s">
        <v>126</v>
      </c>
      <c r="GY85" s="6" t="s">
        <v>127</v>
      </c>
      <c r="GZ85" s="6" t="s">
        <v>128</v>
      </c>
      <c r="HA85" s="6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Y87" s="32"/>
      <c r="BZ87"/>
      <c r="CJ87" s="32"/>
      <c r="CK87"/>
      <c r="CU87" s="32"/>
      <c r="DF87" s="32"/>
      <c r="DQ87" s="32"/>
      <c r="EC87" s="32"/>
      <c r="ED87"/>
      <c r="EN87" s="32"/>
      <c r="EO87"/>
      <c r="EY87" s="32"/>
      <c r="FJ87" s="32"/>
      <c r="FU87" s="32"/>
      <c r="GF87" s="32"/>
      <c r="GG87"/>
      <c r="GQ87" s="32"/>
      <c r="GR87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117.38673545015182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47.291569099308447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37.036851666193471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22.868950215403057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82.332639148541404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78.494022310983894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79.007166881176374</v>
      </c>
      <c r="BV88" s="2">
        <v>0</v>
      </c>
      <c r="BW88" s="2">
        <v>0</v>
      </c>
      <c r="BY88" s="32"/>
      <c r="BZ88"/>
      <c r="CA88" s="2">
        <v>1</v>
      </c>
      <c r="CB88" s="241" t="s">
        <v>135</v>
      </c>
      <c r="CC88" s="241"/>
      <c r="CD88" s="105">
        <v>1</v>
      </c>
      <c r="CE88" s="107">
        <v>0.45</v>
      </c>
      <c r="CF88" s="108">
        <f>CG75*CE88*CD88</f>
        <v>31.417200937223914</v>
      </c>
      <c r="CG88" s="2">
        <v>0</v>
      </c>
      <c r="CH88" s="2">
        <v>0</v>
      </c>
      <c r="CJ88" s="32"/>
      <c r="CK88"/>
      <c r="CL88" s="2">
        <v>1</v>
      </c>
      <c r="CM88" s="241" t="s">
        <v>135</v>
      </c>
      <c r="CN88" s="241"/>
      <c r="CO88" s="105">
        <v>1</v>
      </c>
      <c r="CP88" s="107">
        <v>0.45</v>
      </c>
      <c r="CQ88" s="108">
        <f>CR75*CP88*CO88</f>
        <v>32.224382051606725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100.47352413417697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96.801342544195336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64.477992082515257</v>
      </c>
      <c r="DZ88" s="2">
        <v>0</v>
      </c>
      <c r="EA88" s="2">
        <v>0</v>
      </c>
      <c r="EC88" s="32"/>
      <c r="ED88"/>
      <c r="EE88" s="2">
        <v>1</v>
      </c>
      <c r="EF88" s="241" t="s">
        <v>135</v>
      </c>
      <c r="EG88" s="241"/>
      <c r="EH88" s="105">
        <v>1</v>
      </c>
      <c r="EI88" s="107">
        <v>0.45</v>
      </c>
      <c r="EJ88" s="108">
        <f>EK75*EI88*EH88</f>
        <v>42.72866066728924</v>
      </c>
      <c r="EK88" s="2">
        <v>0</v>
      </c>
      <c r="EL88" s="2">
        <v>0</v>
      </c>
      <c r="EN88" s="32"/>
      <c r="EO88"/>
      <c r="EP88" s="2">
        <v>1</v>
      </c>
      <c r="EQ88" s="241" t="s">
        <v>135</v>
      </c>
      <c r="ER88" s="241"/>
      <c r="ES88" s="105">
        <v>1</v>
      </c>
      <c r="ET88" s="107">
        <v>0.45</v>
      </c>
      <c r="EU88" s="108">
        <f>EV75*ET88*ES88</f>
        <v>26.666075002664627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99.742013512119769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87.883273702398895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81.490992634133264</v>
      </c>
      <c r="GC88" s="2">
        <v>0</v>
      </c>
      <c r="GD88" s="2">
        <v>0</v>
      </c>
      <c r="GF88" s="32"/>
      <c r="GG88"/>
      <c r="GH88" s="2">
        <v>1</v>
      </c>
      <c r="GI88" s="241" t="s">
        <v>135</v>
      </c>
      <c r="GJ88" s="241"/>
      <c r="GK88" s="105">
        <v>1</v>
      </c>
      <c r="GL88" s="107">
        <v>0.45</v>
      </c>
      <c r="GM88" s="108">
        <f>GN75*GL88*GK88</f>
        <v>35.206924165560963</v>
      </c>
      <c r="GN88" s="2">
        <v>0</v>
      </c>
      <c r="GO88" s="2">
        <v>0</v>
      </c>
      <c r="GQ88" s="32"/>
      <c r="GR88"/>
      <c r="GS88" s="2">
        <v>1</v>
      </c>
      <c r="GT88" s="241" t="s">
        <v>135</v>
      </c>
      <c r="GU88" s="241"/>
      <c r="GV88" s="105">
        <v>1</v>
      </c>
      <c r="GW88" s="107">
        <v>0.45</v>
      </c>
      <c r="GX88" s="108">
        <f>GY75*GW88*GV88</f>
        <v>27.222640926447976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BZ89"/>
      <c r="CA89" s="2">
        <v>2</v>
      </c>
      <c r="CB89" s="233"/>
      <c r="CC89" s="233"/>
      <c r="CD89" s="2">
        <v>0</v>
      </c>
      <c r="CJ89" s="32"/>
      <c r="CK89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D89"/>
      <c r="EE89" s="2">
        <v>2</v>
      </c>
      <c r="EF89" s="233"/>
      <c r="EG89" s="233"/>
      <c r="EH89" s="2">
        <v>0</v>
      </c>
      <c r="EN89" s="32"/>
      <c r="EO89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G89"/>
      <c r="GH89" s="2">
        <v>2</v>
      </c>
      <c r="GI89" s="233"/>
      <c r="GJ89" s="233"/>
      <c r="GK89" s="2">
        <v>0</v>
      </c>
      <c r="GQ89" s="32"/>
      <c r="GR89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BZ90"/>
      <c r="CA90" s="2">
        <v>3</v>
      </c>
      <c r="CB90" s="233"/>
      <c r="CC90" s="233"/>
      <c r="CJ90" s="32"/>
      <c r="CK90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D90"/>
      <c r="EE90" s="2">
        <v>3</v>
      </c>
      <c r="EF90" s="233"/>
      <c r="EG90" s="233"/>
      <c r="EN90" s="32"/>
      <c r="EO90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G90"/>
      <c r="GH90" s="2">
        <v>3</v>
      </c>
      <c r="GI90" s="233"/>
      <c r="GJ90" s="233"/>
      <c r="GQ90" s="32"/>
      <c r="GR90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Y91" s="32"/>
      <c r="BZ91"/>
      <c r="CJ91" s="32"/>
      <c r="CK91"/>
      <c r="CU91" s="32"/>
      <c r="DF91" s="32"/>
      <c r="DQ91" s="32"/>
      <c r="EC91" s="32"/>
      <c r="ED91"/>
      <c r="EN91" s="32"/>
      <c r="EO91"/>
      <c r="EY91" s="32"/>
      <c r="FJ91" s="32"/>
      <c r="FU91" s="32"/>
      <c r="GF91" s="32"/>
      <c r="GG91"/>
      <c r="GQ91" s="32"/>
      <c r="GR91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Y92" s="32"/>
      <c r="BZ92"/>
      <c r="CJ92" s="32"/>
      <c r="CK92"/>
      <c r="CU92" s="32"/>
      <c r="DF92" s="32"/>
      <c r="DQ92" s="32"/>
      <c r="EC92" s="32"/>
      <c r="ED92"/>
      <c r="EN92" s="32"/>
      <c r="EO92"/>
      <c r="EY92" s="32"/>
      <c r="FJ92" s="32"/>
      <c r="FU92" s="32"/>
      <c r="GF92" s="32"/>
      <c r="GG92"/>
      <c r="GQ92" s="32"/>
      <c r="GR9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BZ93"/>
      <c r="CB93" s="109" t="s">
        <v>151</v>
      </c>
      <c r="CC93" s="46"/>
      <c r="CD93" s="46"/>
      <c r="CE93" s="46"/>
      <c r="CF93" s="45"/>
      <c r="CJ93" s="32"/>
      <c r="CK93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D93"/>
      <c r="EF93" s="109" t="s">
        <v>151</v>
      </c>
      <c r="EG93" s="46"/>
      <c r="EH93" s="46"/>
      <c r="EI93" s="46"/>
      <c r="EJ93" s="45"/>
      <c r="EN93" s="32"/>
      <c r="EO93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G93"/>
      <c r="GI93" s="109" t="s">
        <v>151</v>
      </c>
      <c r="GJ93" s="46"/>
      <c r="GK93" s="46"/>
      <c r="GL93" s="46"/>
      <c r="GM93" s="45"/>
      <c r="GQ93" s="32"/>
      <c r="GR93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BZ94"/>
      <c r="CB94" s="2" t="s">
        <v>137</v>
      </c>
      <c r="CF94" s="110">
        <v>2.8</v>
      </c>
      <c r="CJ94" s="32"/>
      <c r="CK94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D94"/>
      <c r="EF94" s="2" t="s">
        <v>137</v>
      </c>
      <c r="EJ94" s="110">
        <v>2.8</v>
      </c>
      <c r="EN94" s="32"/>
      <c r="EO94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G94"/>
      <c r="GI94" s="2" t="s">
        <v>137</v>
      </c>
      <c r="GM94" s="110">
        <v>2.8</v>
      </c>
      <c r="GQ94" s="32"/>
      <c r="GR94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BZ95"/>
      <c r="CB95" s="2" t="s">
        <v>138</v>
      </c>
      <c r="CF95" s="111">
        <v>4.2</v>
      </c>
      <c r="CJ95" s="32"/>
      <c r="CK95"/>
      <c r="CM95" s="2" t="s">
        <v>138</v>
      </c>
      <c r="CQ95" s="111">
        <v>4.2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D95"/>
      <c r="EF95" s="2" t="s">
        <v>138</v>
      </c>
      <c r="EJ95" s="111">
        <v>4.2</v>
      </c>
      <c r="EN95" s="32"/>
      <c r="EO95"/>
      <c r="EQ95" s="2" t="s">
        <v>138</v>
      </c>
      <c r="EU95" s="111">
        <v>4.2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G95"/>
      <c r="GI95" s="2" t="s">
        <v>138</v>
      </c>
      <c r="GM95" s="111">
        <v>4.2</v>
      </c>
      <c r="GQ95" s="32"/>
      <c r="GR95"/>
      <c r="GT95" s="2" t="s">
        <v>138</v>
      </c>
      <c r="GX95" s="111">
        <v>4.2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Y96" s="32"/>
      <c r="BZ96"/>
      <c r="CJ96" s="32"/>
      <c r="CK96"/>
      <c r="CU96" s="32"/>
      <c r="DF96" s="32"/>
      <c r="DQ96" s="32"/>
      <c r="EC96" s="32"/>
      <c r="ED96"/>
      <c r="EN96" s="32"/>
      <c r="EO96"/>
      <c r="EY96" s="32"/>
      <c r="FJ96" s="32"/>
      <c r="FU96" s="32"/>
      <c r="GF96" s="32"/>
      <c r="GG96"/>
      <c r="GQ96" s="32"/>
      <c r="GR96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Y97" s="32"/>
      <c r="BZ97"/>
      <c r="CJ97" s="32"/>
      <c r="CK97"/>
      <c r="CU97" s="32"/>
      <c r="DF97" s="32"/>
      <c r="DQ97" s="32"/>
      <c r="EC97" s="32"/>
      <c r="ED97"/>
      <c r="EN97" s="32"/>
      <c r="EO97"/>
      <c r="EY97" s="32"/>
      <c r="FJ97" s="32"/>
      <c r="FU97" s="32"/>
      <c r="GF97" s="32"/>
      <c r="GG97"/>
      <c r="GQ97" s="32"/>
      <c r="GR97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Y98" s="32"/>
      <c r="BZ98"/>
      <c r="CJ98" s="32"/>
      <c r="CK98"/>
      <c r="CU98" s="32"/>
      <c r="DF98" s="32"/>
      <c r="DQ98" s="32"/>
      <c r="EC98" s="32"/>
      <c r="ED98"/>
      <c r="EN98" s="32"/>
      <c r="EO98"/>
      <c r="EY98" s="32"/>
      <c r="FJ98" s="32"/>
      <c r="FU98" s="32"/>
      <c r="GF98" s="32"/>
      <c r="GG98"/>
      <c r="GQ98" s="32"/>
      <c r="GR98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6"/>
      <c r="CB99" s="90" t="s">
        <v>139</v>
      </c>
      <c r="CJ99" s="32"/>
      <c r="CK99" s="116"/>
      <c r="CM99" s="90" t="s">
        <v>139</v>
      </c>
      <c r="CU99" s="32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6"/>
      <c r="EF99" s="90" t="s">
        <v>139</v>
      </c>
      <c r="EN99" s="32"/>
      <c r="EO99" s="116"/>
      <c r="EQ99" s="90" t="s">
        <v>139</v>
      </c>
      <c r="EY99" s="32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6"/>
      <c r="GI99" s="90" t="s">
        <v>139</v>
      </c>
      <c r="GQ99" s="32"/>
      <c r="GR99" s="116"/>
      <c r="GT99" s="90" t="s">
        <v>139</v>
      </c>
      <c r="HB99" s="32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6"/>
      <c r="CJ100" s="32"/>
      <c r="CK100" s="116"/>
      <c r="CU100" s="32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6"/>
      <c r="EN100" s="32"/>
      <c r="EO100" s="116"/>
      <c r="EY100" s="32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6"/>
      <c r="GQ100" s="32"/>
      <c r="GR100" s="116"/>
      <c r="HB100" s="32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6"/>
      <c r="CB101" s="6" t="s">
        <v>104</v>
      </c>
      <c r="CC101" s="6" t="s">
        <v>107</v>
      </c>
      <c r="CD101" s="6" t="s">
        <v>108</v>
      </c>
      <c r="CE101" s="6"/>
      <c r="CF101" s="54"/>
      <c r="CG101" s="6" t="s">
        <v>109</v>
      </c>
      <c r="CJ101" s="32"/>
      <c r="CK101" s="116"/>
      <c r="CM101" s="6" t="s">
        <v>104</v>
      </c>
      <c r="CN101" s="6" t="s">
        <v>107</v>
      </c>
      <c r="CO101" s="6" t="s">
        <v>108</v>
      </c>
      <c r="CP101" s="6"/>
      <c r="CQ101" s="54"/>
      <c r="CR101" s="6" t="s">
        <v>109</v>
      </c>
      <c r="CU101" s="32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6"/>
      <c r="EF101" s="6" t="s">
        <v>104</v>
      </c>
      <c r="EG101" s="6" t="s">
        <v>107</v>
      </c>
      <c r="EH101" s="6" t="s">
        <v>108</v>
      </c>
      <c r="EI101" s="6"/>
      <c r="EJ101" s="54"/>
      <c r="EK101" s="6" t="s">
        <v>109</v>
      </c>
      <c r="EN101" s="32"/>
      <c r="EO101" s="116"/>
      <c r="EQ101" s="6" t="s">
        <v>104</v>
      </c>
      <c r="ER101" s="6" t="s">
        <v>107</v>
      </c>
      <c r="ES101" s="6" t="s">
        <v>108</v>
      </c>
      <c r="ET101" s="6"/>
      <c r="EU101" s="54"/>
      <c r="EV101" s="6" t="s">
        <v>109</v>
      </c>
      <c r="EY101" s="32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6"/>
      <c r="GI101" s="6" t="s">
        <v>104</v>
      </c>
      <c r="GJ101" s="6" t="s">
        <v>107</v>
      </c>
      <c r="GK101" s="6" t="s">
        <v>108</v>
      </c>
      <c r="GL101" s="6"/>
      <c r="GM101" s="54"/>
      <c r="GN101" s="6" t="s">
        <v>109</v>
      </c>
      <c r="GQ101" s="32"/>
      <c r="GR101" s="116"/>
      <c r="GT101" s="6" t="s">
        <v>104</v>
      </c>
      <c r="GU101" s="6" t="s">
        <v>107</v>
      </c>
      <c r="GV101" s="6" t="s">
        <v>108</v>
      </c>
      <c r="GW101" s="6"/>
      <c r="GX101" s="54"/>
      <c r="GY101" s="6" t="s">
        <v>109</v>
      </c>
      <c r="HB101" s="32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6"/>
      <c r="CG102" s="120" t="s">
        <v>141</v>
      </c>
      <c r="CJ102" s="32"/>
      <c r="CK102" s="116"/>
      <c r="CR102" s="120" t="s">
        <v>141</v>
      </c>
      <c r="CU102" s="32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6"/>
      <c r="EK102" s="120" t="s">
        <v>141</v>
      </c>
      <c r="EN102" s="32"/>
      <c r="EO102" s="116"/>
      <c r="EV102" s="120" t="s">
        <v>141</v>
      </c>
      <c r="EY102" s="32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6"/>
      <c r="GN102" s="120" t="s">
        <v>141</v>
      </c>
      <c r="GQ102" s="32"/>
      <c r="GR102" s="116"/>
      <c r="GY102" s="120" t="s">
        <v>141</v>
      </c>
      <c r="HB102" s="32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6"/>
      <c r="CB103" s="2">
        <v>10</v>
      </c>
      <c r="CC103" s="2">
        <v>4.4000000000000004</v>
      </c>
      <c r="CD103" s="2">
        <v>0</v>
      </c>
      <c r="CG103" s="2">
        <f>SUM(CB103:CD103)</f>
        <v>14.4</v>
      </c>
      <c r="CJ103" s="32"/>
      <c r="CK103" s="116"/>
      <c r="CM103" s="2">
        <v>10</v>
      </c>
      <c r="CN103" s="2">
        <v>4.4000000000000004</v>
      </c>
      <c r="CO103" s="2">
        <v>0</v>
      </c>
      <c r="CR103" s="2">
        <f>SUM(CM103:CO103)</f>
        <v>14.4</v>
      </c>
      <c r="CU103" s="32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6"/>
      <c r="EF103" s="2">
        <v>10</v>
      </c>
      <c r="EG103" s="2">
        <v>4.4000000000000004</v>
      </c>
      <c r="EH103" s="2">
        <v>0</v>
      </c>
      <c r="EK103" s="2">
        <f>SUM(EF103:EH103)</f>
        <v>14.4</v>
      </c>
      <c r="EN103" s="32"/>
      <c r="EO103" s="116"/>
      <c r="EQ103" s="2">
        <v>10</v>
      </c>
      <c r="ER103" s="2">
        <v>4.4000000000000004</v>
      </c>
      <c r="ES103" s="2">
        <v>0</v>
      </c>
      <c r="EV103" s="2">
        <f>SUM(EQ103:ES103)</f>
        <v>14.4</v>
      </c>
      <c r="EY103" s="32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6"/>
      <c r="GI103" s="2">
        <v>10</v>
      </c>
      <c r="GJ103" s="2">
        <v>4.4000000000000004</v>
      </c>
      <c r="GK103" s="2">
        <v>0</v>
      </c>
      <c r="GN103" s="2">
        <f>SUM(GI103:GK103)</f>
        <v>14.4</v>
      </c>
      <c r="GQ103" s="32"/>
      <c r="GR103" s="116"/>
      <c r="GT103" s="2">
        <v>10</v>
      </c>
      <c r="GU103" s="2">
        <v>4.4000000000000004</v>
      </c>
      <c r="GV103" s="2">
        <v>0</v>
      </c>
      <c r="GY103" s="2">
        <f>SUM(GT103:GV103)</f>
        <v>14.4</v>
      </c>
      <c r="HB103" s="32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6"/>
      <c r="CJ104" s="32"/>
      <c r="CK104" s="116"/>
      <c r="CU104" s="32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6"/>
      <c r="EN104" s="32"/>
      <c r="EO104" s="116"/>
      <c r="EY104" s="32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6"/>
      <c r="GQ104" s="32"/>
      <c r="GR104" s="116"/>
      <c r="HB104" s="32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6"/>
      <c r="CB105" s="239" t="s">
        <v>142</v>
      </c>
      <c r="CC105" s="239"/>
      <c r="CD105" s="69" t="s">
        <v>124</v>
      </c>
      <c r="CE105" s="69" t="s">
        <v>125</v>
      </c>
      <c r="CF105" s="69" t="s">
        <v>126</v>
      </c>
      <c r="CG105" s="69" t="s">
        <v>127</v>
      </c>
      <c r="CH105" s="69" t="s">
        <v>128</v>
      </c>
      <c r="CI105" s="69"/>
      <c r="CJ105" s="32"/>
      <c r="CK105" s="116"/>
      <c r="CM105" s="239" t="s">
        <v>142</v>
      </c>
      <c r="CN105" s="239"/>
      <c r="CO105" s="69" t="s">
        <v>124</v>
      </c>
      <c r="CP105" s="69" t="s">
        <v>125</v>
      </c>
      <c r="CQ105" s="69" t="s">
        <v>126</v>
      </c>
      <c r="CR105" s="69" t="s">
        <v>127</v>
      </c>
      <c r="CS105" s="69" t="s">
        <v>128</v>
      </c>
      <c r="CT105" s="69"/>
      <c r="CU105" s="32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6"/>
      <c r="EF105" s="239" t="s">
        <v>142</v>
      </c>
      <c r="EG105" s="239"/>
      <c r="EH105" s="69" t="s">
        <v>124</v>
      </c>
      <c r="EI105" s="69" t="s">
        <v>125</v>
      </c>
      <c r="EJ105" s="69" t="s">
        <v>126</v>
      </c>
      <c r="EK105" s="69" t="s">
        <v>127</v>
      </c>
      <c r="EL105" s="69" t="s">
        <v>128</v>
      </c>
      <c r="EM105" s="69"/>
      <c r="EN105" s="32"/>
      <c r="EO105" s="116"/>
      <c r="EQ105" s="239" t="s">
        <v>142</v>
      </c>
      <c r="ER105" s="239"/>
      <c r="ES105" s="69" t="s">
        <v>124</v>
      </c>
      <c r="ET105" s="69" t="s">
        <v>125</v>
      </c>
      <c r="EU105" s="69" t="s">
        <v>126</v>
      </c>
      <c r="EV105" s="69" t="s">
        <v>127</v>
      </c>
      <c r="EW105" s="69" t="s">
        <v>128</v>
      </c>
      <c r="EX105" s="69"/>
      <c r="EY105" s="32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6"/>
      <c r="GI105" s="239" t="s">
        <v>142</v>
      </c>
      <c r="GJ105" s="239"/>
      <c r="GK105" s="69" t="s">
        <v>124</v>
      </c>
      <c r="GL105" s="69" t="s">
        <v>125</v>
      </c>
      <c r="GM105" s="69" t="s">
        <v>126</v>
      </c>
      <c r="GN105" s="69" t="s">
        <v>127</v>
      </c>
      <c r="GO105" s="69" t="s">
        <v>128</v>
      </c>
      <c r="GP105" s="69"/>
      <c r="GQ105" s="32"/>
      <c r="GR105" s="116"/>
      <c r="GT105" s="239" t="s">
        <v>142</v>
      </c>
      <c r="GU105" s="239"/>
      <c r="GV105" s="69" t="s">
        <v>124</v>
      </c>
      <c r="GW105" s="69" t="s">
        <v>125</v>
      </c>
      <c r="GX105" s="69" t="s">
        <v>126</v>
      </c>
      <c r="GY105" s="69" t="s">
        <v>127</v>
      </c>
      <c r="GZ105" s="69" t="s">
        <v>128</v>
      </c>
      <c r="HA105" s="69"/>
      <c r="HB105" s="32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6"/>
      <c r="CD106" s="99" t="s">
        <v>129</v>
      </c>
      <c r="CE106" s="100" t="s">
        <v>130</v>
      </c>
      <c r="CF106" s="100" t="s">
        <v>131</v>
      </c>
      <c r="CG106" s="100" t="s">
        <v>132</v>
      </c>
      <c r="CH106" s="100" t="s">
        <v>133</v>
      </c>
      <c r="CI106" s="100"/>
      <c r="CJ106" s="32"/>
      <c r="CK106" s="116"/>
      <c r="CO106" s="99" t="s">
        <v>129</v>
      </c>
      <c r="CP106" s="100" t="s">
        <v>130</v>
      </c>
      <c r="CQ106" s="100" t="s">
        <v>131</v>
      </c>
      <c r="CR106" s="100" t="s">
        <v>132</v>
      </c>
      <c r="CS106" s="100" t="s">
        <v>133</v>
      </c>
      <c r="CT106" s="100"/>
      <c r="CU106" s="32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6"/>
      <c r="EH106" s="99" t="s">
        <v>129</v>
      </c>
      <c r="EI106" s="100" t="s">
        <v>130</v>
      </c>
      <c r="EJ106" s="100" t="s">
        <v>131</v>
      </c>
      <c r="EK106" s="100" t="s">
        <v>132</v>
      </c>
      <c r="EL106" s="100" t="s">
        <v>133</v>
      </c>
      <c r="EM106" s="100"/>
      <c r="EN106" s="32"/>
      <c r="EO106" s="116"/>
      <c r="ES106" s="99" t="s">
        <v>129</v>
      </c>
      <c r="ET106" s="100" t="s">
        <v>130</v>
      </c>
      <c r="EU106" s="100" t="s">
        <v>131</v>
      </c>
      <c r="EV106" s="100" t="s">
        <v>132</v>
      </c>
      <c r="EW106" s="100" t="s">
        <v>133</v>
      </c>
      <c r="EX106" s="100"/>
      <c r="EY106" s="32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6"/>
      <c r="GK106" s="99" t="s">
        <v>129</v>
      </c>
      <c r="GL106" s="100" t="s">
        <v>130</v>
      </c>
      <c r="GM106" s="100" t="s">
        <v>131</v>
      </c>
      <c r="GN106" s="100" t="s">
        <v>132</v>
      </c>
      <c r="GO106" s="100" t="s">
        <v>133</v>
      </c>
      <c r="GP106" s="100"/>
      <c r="GQ106" s="32"/>
      <c r="GR106" s="116"/>
      <c r="GV106" s="99" t="s">
        <v>129</v>
      </c>
      <c r="GW106" s="100" t="s">
        <v>130</v>
      </c>
      <c r="GX106" s="100" t="s">
        <v>131</v>
      </c>
      <c r="GY106" s="100" t="s">
        <v>132</v>
      </c>
      <c r="GZ106" s="100" t="s">
        <v>133</v>
      </c>
      <c r="HA106" s="100"/>
      <c r="HB106" s="32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Y107" s="32"/>
      <c r="BZ107"/>
      <c r="CJ107" s="32"/>
      <c r="CK107"/>
      <c r="CU107" s="32"/>
      <c r="DF107" s="32"/>
      <c r="DQ107" s="32"/>
      <c r="EC107" s="32"/>
      <c r="ED107"/>
      <c r="EN107" s="32"/>
      <c r="EO107"/>
      <c r="EY107" s="32"/>
      <c r="FJ107" s="32"/>
      <c r="FU107" s="32"/>
      <c r="GF107" s="32"/>
      <c r="GG107"/>
      <c r="GQ107" s="32"/>
      <c r="GR107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BZ108" s="116"/>
      <c r="CA108" s="113">
        <v>1</v>
      </c>
      <c r="CB108" s="231" t="s">
        <v>148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K108" s="116"/>
      <c r="CL108" s="113">
        <v>1</v>
      </c>
      <c r="CM108" s="231" t="s">
        <v>148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D108" s="116"/>
      <c r="EE108" s="113">
        <v>1</v>
      </c>
      <c r="EF108" s="231" t="s">
        <v>148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O108" s="116"/>
      <c r="EP108" s="113">
        <v>1</v>
      </c>
      <c r="EQ108" s="231" t="s">
        <v>148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G108" s="116"/>
      <c r="GH108" s="113">
        <v>1</v>
      </c>
      <c r="GI108" s="231" t="s">
        <v>148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R108" s="116"/>
      <c r="GS108" s="113">
        <v>1</v>
      </c>
      <c r="GT108" s="231" t="s">
        <v>148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BZ109" s="116"/>
      <c r="CA109" s="113">
        <v>2</v>
      </c>
      <c r="CB109" s="231"/>
      <c r="CC109" s="231"/>
      <c r="CD109" s="113">
        <v>0</v>
      </c>
      <c r="CJ109" s="115"/>
      <c r="CK109" s="116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T109" s="113">
        <v>2</v>
      </c>
      <c r="DU109" s="231"/>
      <c r="DV109" s="231"/>
      <c r="DW109" s="113">
        <v>0</v>
      </c>
      <c r="EC109" s="115"/>
      <c r="ED109" s="116"/>
      <c r="EE109" s="113">
        <v>2</v>
      </c>
      <c r="EF109" s="231"/>
      <c r="EG109" s="231"/>
      <c r="EH109" s="113">
        <v>0</v>
      </c>
      <c r="EN109" s="115"/>
      <c r="EO109" s="116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G109" s="116"/>
      <c r="GH109" s="113">
        <v>2</v>
      </c>
      <c r="GI109" s="231"/>
      <c r="GJ109" s="231"/>
      <c r="GK109" s="113">
        <v>0</v>
      </c>
      <c r="GQ109" s="115"/>
      <c r="GR109" s="116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BZ110" s="116"/>
      <c r="CA110" s="113">
        <v>3</v>
      </c>
      <c r="CB110" s="231"/>
      <c r="CC110" s="231"/>
      <c r="CJ110" s="115"/>
      <c r="CK110" s="116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T110" s="113">
        <v>3</v>
      </c>
      <c r="DU110" s="231"/>
      <c r="DV110" s="231"/>
      <c r="EC110" s="115"/>
      <c r="ED110" s="116"/>
      <c r="EE110" s="113">
        <v>3</v>
      </c>
      <c r="EF110" s="231"/>
      <c r="EG110" s="231"/>
      <c r="EN110" s="115"/>
      <c r="EO110" s="116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G110" s="116"/>
      <c r="GH110" s="113">
        <v>3</v>
      </c>
      <c r="GI110" s="231"/>
      <c r="GJ110" s="231"/>
      <c r="GQ110" s="115"/>
      <c r="GR110" s="116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Y111" s="115"/>
      <c r="BZ111" s="116"/>
      <c r="CJ111" s="115"/>
      <c r="CK111" s="116"/>
      <c r="CU111" s="115"/>
      <c r="DF111" s="115"/>
      <c r="DQ111" s="115"/>
      <c r="EC111" s="115"/>
      <c r="ED111" s="116"/>
      <c r="EN111" s="115"/>
      <c r="EO111" s="116"/>
      <c r="EY111" s="115"/>
      <c r="FJ111" s="115"/>
      <c r="FU111" s="115"/>
      <c r="GF111" s="115"/>
      <c r="GG111" s="116"/>
      <c r="GQ111" s="115"/>
      <c r="GR111" s="116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BZ112" s="116"/>
      <c r="CB112" s="113" t="s">
        <v>151</v>
      </c>
      <c r="CF112" s="126">
        <v>0</v>
      </c>
      <c r="CJ112" s="115"/>
      <c r="CK112" s="116"/>
      <c r="CM112" s="113" t="s">
        <v>151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U112" s="113" t="s">
        <v>150</v>
      </c>
      <c r="DY112" s="126">
        <v>0</v>
      </c>
      <c r="EC112" s="115"/>
      <c r="ED112" s="116"/>
      <c r="EF112" s="113" t="s">
        <v>151</v>
      </c>
      <c r="EJ112" s="126">
        <v>0</v>
      </c>
      <c r="EN112" s="115"/>
      <c r="EO112" s="116"/>
      <c r="EQ112" s="113" t="s">
        <v>151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G112" s="116"/>
      <c r="GI112" s="113" t="s">
        <v>151</v>
      </c>
      <c r="GM112" s="126">
        <v>0</v>
      </c>
      <c r="GQ112" s="115"/>
      <c r="GR112" s="116"/>
      <c r="GT112" s="113" t="s">
        <v>151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Y113" s="32"/>
      <c r="BZ113"/>
      <c r="CJ113" s="32"/>
      <c r="CK113"/>
      <c r="CU113" s="32"/>
      <c r="DF113" s="32"/>
      <c r="DQ113" s="32"/>
      <c r="EC113" s="32"/>
      <c r="ED113"/>
      <c r="EN113" s="32"/>
      <c r="EO113"/>
      <c r="EY113" s="32"/>
      <c r="FJ113" s="32"/>
      <c r="FU113" s="32"/>
      <c r="GF113" s="32"/>
      <c r="GG113"/>
      <c r="GQ113" s="32"/>
      <c r="GR113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Y114" s="32"/>
      <c r="BZ114"/>
      <c r="CJ114" s="32"/>
      <c r="CK114"/>
      <c r="CU114" s="32"/>
      <c r="DF114" s="32"/>
      <c r="DQ114" s="32"/>
      <c r="EC114" s="32"/>
      <c r="ED114"/>
      <c r="EN114" s="32"/>
      <c r="EO114"/>
      <c r="EY114" s="32"/>
      <c r="FJ114" s="32"/>
      <c r="FU114" s="32"/>
      <c r="GF114" s="32"/>
      <c r="GG114"/>
      <c r="GQ114" s="32"/>
      <c r="GR114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BZ115"/>
      <c r="CB115" s="90" t="s">
        <v>152</v>
      </c>
      <c r="CJ115" s="32"/>
      <c r="CK115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D115"/>
      <c r="EF115" s="90" t="s">
        <v>152</v>
      </c>
      <c r="EN115" s="32"/>
      <c r="EO115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G115"/>
      <c r="GI115" s="90" t="s">
        <v>152</v>
      </c>
      <c r="GQ115" s="32"/>
      <c r="GR115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Y116" s="32"/>
      <c r="BZ116"/>
      <c r="CJ116" s="32"/>
      <c r="CK116"/>
      <c r="CU116" s="32"/>
      <c r="DF116" s="32"/>
      <c r="DQ116" s="32"/>
      <c r="EC116" s="32"/>
      <c r="ED116"/>
      <c r="EN116" s="32"/>
      <c r="EO116"/>
      <c r="EY116" s="32"/>
      <c r="FJ116" s="32"/>
      <c r="FU116" s="32"/>
      <c r="GF116" s="32"/>
      <c r="GG116"/>
      <c r="GQ116" s="32"/>
      <c r="GR116"/>
      <c r="HB116" s="32"/>
    </row>
    <row r="117" spans="1:210" ht="33.75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W117"/>
      <c r="Y117" s="239" t="s">
        <v>153</v>
      </c>
      <c r="Z117" s="239"/>
      <c r="AA117" s="69" t="s">
        <v>126</v>
      </c>
      <c r="AB117" s="233" t="s">
        <v>154</v>
      </c>
      <c r="AC117" s="233"/>
      <c r="AD117" s="233" t="s">
        <v>155</v>
      </c>
      <c r="AE117" s="233"/>
      <c r="AF117" s="149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30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29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7"/>
      <c r="BY117" s="32"/>
      <c r="BZ117"/>
      <c r="CB117" s="239" t="s">
        <v>153</v>
      </c>
      <c r="CC117" s="239"/>
      <c r="CD117" s="69" t="s">
        <v>126</v>
      </c>
      <c r="CE117" s="233" t="s">
        <v>154</v>
      </c>
      <c r="CF117" s="233"/>
      <c r="CG117" s="233" t="s">
        <v>155</v>
      </c>
      <c r="CH117" s="233"/>
      <c r="CI117" s="186"/>
      <c r="CJ117" s="32"/>
      <c r="CK117"/>
      <c r="CM117" s="239" t="s">
        <v>153</v>
      </c>
      <c r="CN117" s="239"/>
      <c r="CO117" s="69" t="s">
        <v>126</v>
      </c>
      <c r="CP117" s="233" t="s">
        <v>154</v>
      </c>
      <c r="CQ117" s="233"/>
      <c r="CR117" s="233" t="s">
        <v>155</v>
      </c>
      <c r="CS117" s="233"/>
      <c r="CT117" s="186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D117"/>
      <c r="EF117" s="239" t="s">
        <v>153</v>
      </c>
      <c r="EG117" s="239"/>
      <c r="EH117" s="69" t="s">
        <v>126</v>
      </c>
      <c r="EI117" s="233" t="s">
        <v>154</v>
      </c>
      <c r="EJ117" s="233"/>
      <c r="EK117" s="233" t="s">
        <v>155</v>
      </c>
      <c r="EL117" s="233"/>
      <c r="EM117" s="186"/>
      <c r="EN117" s="32"/>
      <c r="EO117"/>
      <c r="EQ117" s="239" t="s">
        <v>153</v>
      </c>
      <c r="ER117" s="239"/>
      <c r="ES117" s="69" t="s">
        <v>126</v>
      </c>
      <c r="ET117" s="233" t="s">
        <v>154</v>
      </c>
      <c r="EU117" s="233"/>
      <c r="EV117" s="233" t="s">
        <v>155</v>
      </c>
      <c r="EW117" s="233"/>
      <c r="EX117" s="186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G117"/>
      <c r="GI117" s="239" t="s">
        <v>153</v>
      </c>
      <c r="GJ117" s="239"/>
      <c r="GK117" s="69" t="s">
        <v>126</v>
      </c>
      <c r="GL117" s="233" t="s">
        <v>154</v>
      </c>
      <c r="GM117" s="233"/>
      <c r="GN117" s="233" t="s">
        <v>155</v>
      </c>
      <c r="GO117" s="233"/>
      <c r="GP117" s="186"/>
      <c r="GQ117" s="32"/>
      <c r="GR117"/>
      <c r="GT117" s="239" t="s">
        <v>153</v>
      </c>
      <c r="GU117" s="239"/>
      <c r="GV117" s="69" t="s">
        <v>126</v>
      </c>
      <c r="GW117" s="233" t="s">
        <v>154</v>
      </c>
      <c r="GX117" s="233"/>
      <c r="GY117" s="233" t="s">
        <v>155</v>
      </c>
      <c r="GZ117" s="233"/>
      <c r="HA117" s="186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BZ118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K118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D118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O118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G118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R118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117.38673545015182</v>
      </c>
      <c r="E120" s="2">
        <v>1.05</v>
      </c>
      <c r="F120" s="133">
        <f>D120*E120</f>
        <v>123.25607222265941</v>
      </c>
      <c r="G120" s="2">
        <v>277</v>
      </c>
      <c r="H120" s="47">
        <f>D120*G120/1000</f>
        <v>32.516125719692056</v>
      </c>
      <c r="K120" s="28"/>
      <c r="N120" s="2" t="s">
        <v>164</v>
      </c>
      <c r="P120" s="34">
        <f>R88</f>
        <v>47.291569099308447</v>
      </c>
      <c r="Q120" s="2">
        <v>1.05</v>
      </c>
      <c r="R120" s="133">
        <f>P120*Q120</f>
        <v>49.656147554273872</v>
      </c>
      <c r="S120" s="2">
        <v>277</v>
      </c>
      <c r="T120" s="47">
        <f>P120*S120/1000</f>
        <v>13.09976464050844</v>
      </c>
      <c r="U120" s="47"/>
      <c r="V120" s="32"/>
      <c r="W120"/>
      <c r="Y120" s="2" t="s">
        <v>165</v>
      </c>
      <c r="AA120" s="34">
        <f>AC88+AC94+AC95</f>
        <v>44.036851666193471</v>
      </c>
      <c r="AB120" s="2">
        <v>2.5</v>
      </c>
      <c r="AC120" s="33">
        <f>AA120*AB120</f>
        <v>110.09212916548367</v>
      </c>
      <c r="AD120" s="2">
        <v>617</v>
      </c>
      <c r="AE120" s="34">
        <f>AA120*AD120/1000</f>
        <v>27.170737478041371</v>
      </c>
      <c r="AF120" s="34"/>
      <c r="AG120" s="32"/>
      <c r="AH120"/>
      <c r="AJ120" s="2" t="s">
        <v>165</v>
      </c>
      <c r="AL120" s="34">
        <f>AN88+AN94+AN95</f>
        <v>29.868950215403057</v>
      </c>
      <c r="AM120" s="2">
        <v>2.5</v>
      </c>
      <c r="AN120" s="33">
        <f>AL120*AM120</f>
        <v>74.672375538507637</v>
      </c>
      <c r="AO120" s="2">
        <v>617</v>
      </c>
      <c r="AP120" s="34">
        <f>AL120*AO120/1000</f>
        <v>18.429142282903687</v>
      </c>
      <c r="AQ120" s="34"/>
      <c r="AR120" s="32"/>
      <c r="AU120" s="2" t="s">
        <v>164</v>
      </c>
      <c r="AW120" s="34">
        <f>AY88</f>
        <v>82.332639148541404</v>
      </c>
      <c r="AX120" s="2">
        <v>1.05</v>
      </c>
      <c r="AY120" s="133">
        <f>AW120*AX120</f>
        <v>86.449271105968478</v>
      </c>
      <c r="AZ120" s="2">
        <v>277</v>
      </c>
      <c r="BA120" s="47">
        <f>AW120*AZ120/1000</f>
        <v>22.806141044145971</v>
      </c>
      <c r="BB120" s="47"/>
      <c r="BC120" s="32"/>
      <c r="BF120" s="2" t="s">
        <v>164</v>
      </c>
      <c r="BH120" s="34">
        <f>BJ88</f>
        <v>78.494022310983894</v>
      </c>
      <c r="BI120" s="2">
        <v>1.05</v>
      </c>
      <c r="BJ120" s="133">
        <f>BH120*BI120</f>
        <v>82.418723426533091</v>
      </c>
      <c r="BK120" s="2">
        <v>277</v>
      </c>
      <c r="BL120" s="47">
        <f>BH120*BK120/1000</f>
        <v>21.742844180142541</v>
      </c>
      <c r="BM120" s="47"/>
      <c r="BN120" s="32"/>
      <c r="BQ120" s="2" t="s">
        <v>164</v>
      </c>
      <c r="BS120" s="34">
        <f>BU88</f>
        <v>79.007166881176374</v>
      </c>
      <c r="BT120" s="2">
        <v>1.05</v>
      </c>
      <c r="BU120" s="133">
        <f>BS120*BT120</f>
        <v>82.957525225235202</v>
      </c>
      <c r="BV120" s="2">
        <v>277</v>
      </c>
      <c r="BW120" s="47">
        <f>BS120*BV120/1000</f>
        <v>21.884985226085856</v>
      </c>
      <c r="BX120" s="47"/>
      <c r="BY120" s="32"/>
      <c r="BZ120"/>
      <c r="CB120" s="2" t="s">
        <v>165</v>
      </c>
      <c r="CD120" s="34">
        <f>CF88+CF94+CF95</f>
        <v>38.417200937223917</v>
      </c>
      <c r="CE120" s="2">
        <v>2.5</v>
      </c>
      <c r="CF120" s="33">
        <f>CD120*CE120</f>
        <v>96.043002343059797</v>
      </c>
      <c r="CG120" s="2">
        <v>617</v>
      </c>
      <c r="CH120" s="34">
        <f>CD120*CG120/1000</f>
        <v>23.703412978267156</v>
      </c>
      <c r="CI120" s="34"/>
      <c r="CJ120" s="32"/>
      <c r="CK120"/>
      <c r="CM120" s="2" t="s">
        <v>165</v>
      </c>
      <c r="CO120" s="34">
        <f>CQ88+CQ94+CQ95</f>
        <v>39.224382051606725</v>
      </c>
      <c r="CP120" s="2">
        <v>2.5</v>
      </c>
      <c r="CQ120" s="33">
        <f>CO120*CP120</f>
        <v>98.060955129016804</v>
      </c>
      <c r="CR120" s="2">
        <v>617</v>
      </c>
      <c r="CS120" s="34">
        <f>CO120*CR120/1000</f>
        <v>24.201443725841351</v>
      </c>
      <c r="CT120" s="34"/>
      <c r="CU120" s="32"/>
      <c r="CX120" s="2" t="s">
        <v>164</v>
      </c>
      <c r="CZ120" s="34">
        <f>DB88</f>
        <v>100.47352413417697</v>
      </c>
      <c r="DA120" s="2">
        <v>1.05</v>
      </c>
      <c r="DB120" s="133">
        <f>CZ120*DA120</f>
        <v>105.49720034088583</v>
      </c>
      <c r="DC120" s="2">
        <v>277</v>
      </c>
      <c r="DD120" s="47">
        <f>CZ120*DC120/1000</f>
        <v>27.831166185167021</v>
      </c>
      <c r="DE120" s="47"/>
      <c r="DF120" s="32"/>
      <c r="DI120" s="2" t="s">
        <v>164</v>
      </c>
      <c r="DK120" s="34">
        <f>DM88</f>
        <v>96.801342544195336</v>
      </c>
      <c r="DL120" s="2">
        <v>1.05</v>
      </c>
      <c r="DM120" s="133">
        <f>DK120*DL120</f>
        <v>101.64140967140511</v>
      </c>
      <c r="DN120" s="2">
        <v>277</v>
      </c>
      <c r="DO120" s="47">
        <f>DK120*DN120/1000</f>
        <v>26.813971884742106</v>
      </c>
      <c r="DP120" s="47"/>
      <c r="DQ120" s="32"/>
      <c r="DU120" s="2" t="s">
        <v>164</v>
      </c>
      <c r="DW120" s="34">
        <f>DY88</f>
        <v>64.477992082515257</v>
      </c>
      <c r="DX120" s="2">
        <v>1.05</v>
      </c>
      <c r="DY120" s="133">
        <f>DW120*DX120</f>
        <v>67.701891686641019</v>
      </c>
      <c r="DZ120" s="2">
        <v>277</v>
      </c>
      <c r="EA120" s="47">
        <f>DW120*DZ120/1000</f>
        <v>17.860403806856727</v>
      </c>
      <c r="EB120" s="47"/>
      <c r="EC120" s="32"/>
      <c r="ED120"/>
      <c r="EF120" s="2" t="s">
        <v>165</v>
      </c>
      <c r="EH120" s="34">
        <f>EJ88+EJ94+EJ95</f>
        <v>49.72866066728924</v>
      </c>
      <c r="EI120" s="2">
        <v>2.5</v>
      </c>
      <c r="EJ120" s="33">
        <f>EH120*EI120</f>
        <v>124.3216516682231</v>
      </c>
      <c r="EK120" s="2">
        <v>617</v>
      </c>
      <c r="EL120" s="34">
        <f>EH120*EK120/1000</f>
        <v>30.682583631717463</v>
      </c>
      <c r="EM120" s="34"/>
      <c r="EN120" s="32"/>
      <c r="EO120"/>
      <c r="EQ120" s="2" t="s">
        <v>165</v>
      </c>
      <c r="ES120" s="34">
        <f>EU88+EU94+EU95</f>
        <v>33.666075002664627</v>
      </c>
      <c r="ET120" s="2">
        <v>2.5</v>
      </c>
      <c r="EU120" s="33">
        <f>ES120*ET120</f>
        <v>84.165187506661567</v>
      </c>
      <c r="EV120" s="2">
        <v>617</v>
      </c>
      <c r="EW120" s="34">
        <f>ES120*EV120/1000</f>
        <v>20.771968276644074</v>
      </c>
      <c r="EX120" s="34"/>
      <c r="EY120" s="32"/>
      <c r="FB120" s="2" t="s">
        <v>164</v>
      </c>
      <c r="FD120" s="34">
        <f>FF88</f>
        <v>99.742013512119769</v>
      </c>
      <c r="FE120" s="2">
        <v>1.05</v>
      </c>
      <c r="FF120" s="133">
        <f>FD120*FE120</f>
        <v>104.72911418772576</v>
      </c>
      <c r="FG120" s="2">
        <v>277</v>
      </c>
      <c r="FH120" s="47">
        <f>FD120*FG120/1000</f>
        <v>27.628537742857176</v>
      </c>
      <c r="FI120" s="47"/>
      <c r="FJ120" s="32"/>
      <c r="FM120" s="2" t="s">
        <v>164</v>
      </c>
      <c r="FO120" s="34">
        <f>FQ88</f>
        <v>87.883273702398895</v>
      </c>
      <c r="FP120" s="2">
        <v>1.05</v>
      </c>
      <c r="FQ120" s="133">
        <f>FO120*FP120</f>
        <v>92.277437387518845</v>
      </c>
      <c r="FR120" s="2">
        <v>277</v>
      </c>
      <c r="FS120" s="47">
        <f>FO120*FR120/1000</f>
        <v>24.343666815564493</v>
      </c>
      <c r="FT120" s="47"/>
      <c r="FU120" s="32"/>
      <c r="FX120" s="2" t="s">
        <v>164</v>
      </c>
      <c r="FZ120" s="34">
        <f>GB88</f>
        <v>81.490992634133264</v>
      </c>
      <c r="GA120" s="2">
        <v>1.05</v>
      </c>
      <c r="GB120" s="133">
        <f>FZ120*GA120</f>
        <v>85.565542265839937</v>
      </c>
      <c r="GC120" s="2">
        <v>277</v>
      </c>
      <c r="GD120" s="47">
        <f>FZ120*GC120/1000</f>
        <v>22.573004959654913</v>
      </c>
      <c r="GE120" s="47"/>
      <c r="GF120" s="32"/>
      <c r="GG120"/>
      <c r="GI120" s="2" t="s">
        <v>165</v>
      </c>
      <c r="GK120" s="34">
        <f>GM88+GM94+GM95</f>
        <v>42.206924165560963</v>
      </c>
      <c r="GL120" s="2">
        <v>2.5</v>
      </c>
      <c r="GM120" s="33">
        <f>GK120*GL120</f>
        <v>105.51731041390241</v>
      </c>
      <c r="GN120" s="2">
        <v>617</v>
      </c>
      <c r="GO120" s="34">
        <f>GK120*GN120/1000</f>
        <v>26.041672210151116</v>
      </c>
      <c r="GP120" s="34"/>
      <c r="GQ120" s="32"/>
      <c r="GR120"/>
      <c r="GT120" s="2" t="s">
        <v>165</v>
      </c>
      <c r="GV120" s="34">
        <f>GX88+GX94+GX95</f>
        <v>34.22264092644798</v>
      </c>
      <c r="GW120" s="2">
        <v>2.5</v>
      </c>
      <c r="GX120" s="33">
        <f>GV120*GW120</f>
        <v>85.55660231611995</v>
      </c>
      <c r="GY120" s="2">
        <v>617</v>
      </c>
      <c r="GZ120" s="34">
        <f>GV120*GY120/1000</f>
        <v>21.115369451618403</v>
      </c>
      <c r="HA120" s="34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BZ121"/>
      <c r="CJ121" s="32"/>
      <c r="CK121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D121"/>
      <c r="EN121" s="32"/>
      <c r="EO121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G121"/>
      <c r="GQ121" s="32"/>
      <c r="GR121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Y122" s="32"/>
      <c r="BZ122"/>
      <c r="CJ122" s="32"/>
      <c r="CK122"/>
      <c r="CU122" s="32"/>
      <c r="DF122" s="32"/>
      <c r="DQ122" s="32"/>
      <c r="EC122" s="32"/>
      <c r="ED122"/>
      <c r="EN122" s="32"/>
      <c r="EO122"/>
      <c r="EY122" s="32"/>
      <c r="FJ122" s="32"/>
      <c r="FU122" s="32"/>
      <c r="GF122" s="32"/>
      <c r="GG122"/>
      <c r="GQ122" s="32"/>
      <c r="GR12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4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34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8"/>
      <c r="BY123" s="115"/>
      <c r="BZ123" s="116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6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6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6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6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6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FX109:FY109"/>
    <mergeCell ref="GI109:GJ109"/>
    <mergeCell ref="GT109:GU109"/>
    <mergeCell ref="FX89:FY89"/>
    <mergeCell ref="GI89:GJ89"/>
    <mergeCell ref="GT89:GU89"/>
    <mergeCell ref="GY123:GZ123"/>
    <mergeCell ref="GA123:GB123"/>
    <mergeCell ref="GC123:GD123"/>
    <mergeCell ref="GL123:GM123"/>
    <mergeCell ref="GN123:GO123"/>
    <mergeCell ref="GW123:GX123"/>
    <mergeCell ref="GN117:GO117"/>
    <mergeCell ref="GT117:GU117"/>
    <mergeCell ref="GW117:GX117"/>
    <mergeCell ref="GY117:GZ117"/>
    <mergeCell ref="GC117:GD117"/>
    <mergeCell ref="GI117:GJ117"/>
    <mergeCell ref="GL117:GM117"/>
    <mergeCell ref="FX88:FY88"/>
    <mergeCell ref="GI88:GJ88"/>
    <mergeCell ref="GT88:GU88"/>
    <mergeCell ref="EV123:EW123"/>
    <mergeCell ref="FE123:FF123"/>
    <mergeCell ref="FG123:FH123"/>
    <mergeCell ref="FP123:FQ123"/>
    <mergeCell ref="FR123:FS123"/>
    <mergeCell ref="FR117:FS117"/>
    <mergeCell ref="FM110:FN110"/>
    <mergeCell ref="FX108:FY108"/>
    <mergeCell ref="GI108:GJ108"/>
    <mergeCell ref="GT108:GU108"/>
    <mergeCell ref="FX105:FY105"/>
    <mergeCell ref="GI105:GJ105"/>
    <mergeCell ref="GT105:GU105"/>
    <mergeCell ref="FX90:FY90"/>
    <mergeCell ref="GI90:GJ90"/>
    <mergeCell ref="GT90:GU90"/>
    <mergeCell ref="FX117:FY117"/>
    <mergeCell ref="GA117:GB117"/>
    <mergeCell ref="FX110:FY110"/>
    <mergeCell ref="GI110:GJ110"/>
    <mergeCell ref="GT110:GU110"/>
    <mergeCell ref="DX123:DY123"/>
    <mergeCell ref="DZ123:EA123"/>
    <mergeCell ref="EI123:EJ123"/>
    <mergeCell ref="EK123:EL123"/>
    <mergeCell ref="ET123:EU123"/>
    <mergeCell ref="FE117:FF117"/>
    <mergeCell ref="FG117:FH117"/>
    <mergeCell ref="FM117:FN117"/>
    <mergeCell ref="FP117:FQ117"/>
    <mergeCell ref="EK117:EL117"/>
    <mergeCell ref="EQ117:ER117"/>
    <mergeCell ref="ET117:EU117"/>
    <mergeCell ref="EV117:EW117"/>
    <mergeCell ref="FB117:FC117"/>
    <mergeCell ref="DU117:DV117"/>
    <mergeCell ref="DX117:DY117"/>
    <mergeCell ref="DZ117:EA117"/>
    <mergeCell ref="EF117:EG117"/>
    <mergeCell ref="EI117:EJ117"/>
    <mergeCell ref="DU110:DV110"/>
    <mergeCell ref="EF110:EG110"/>
    <mergeCell ref="EQ110:ER110"/>
    <mergeCell ref="FB110:FC110"/>
    <mergeCell ref="DU109:DV109"/>
    <mergeCell ref="EF109:EG109"/>
    <mergeCell ref="EQ109:ER109"/>
    <mergeCell ref="FB109:FC109"/>
    <mergeCell ref="FM109:FN109"/>
    <mergeCell ref="DU108:DV108"/>
    <mergeCell ref="EF108:EG108"/>
    <mergeCell ref="EQ108:ER108"/>
    <mergeCell ref="FB108:FC108"/>
    <mergeCell ref="FM108:FN108"/>
    <mergeCell ref="DU105:DV105"/>
    <mergeCell ref="EF105:EG105"/>
    <mergeCell ref="EQ105:ER105"/>
    <mergeCell ref="FB105:FC105"/>
    <mergeCell ref="FM105:FN105"/>
    <mergeCell ref="DU90:DV90"/>
    <mergeCell ref="EF90:EG90"/>
    <mergeCell ref="EQ90:ER90"/>
    <mergeCell ref="FB90:FC90"/>
    <mergeCell ref="FM90:FN90"/>
    <mergeCell ref="DU89:DV89"/>
    <mergeCell ref="EF89:EG89"/>
    <mergeCell ref="EQ89:ER89"/>
    <mergeCell ref="FB89:FC89"/>
    <mergeCell ref="FM89:FN89"/>
    <mergeCell ref="DU88:DV88"/>
    <mergeCell ref="EF88:EG88"/>
    <mergeCell ref="EQ88:ER88"/>
    <mergeCell ref="FB88:FC88"/>
    <mergeCell ref="FM88:FN88"/>
    <mergeCell ref="CR123:CS123"/>
    <mergeCell ref="DA123:DB123"/>
    <mergeCell ref="DC123:DD123"/>
    <mergeCell ref="DL123:DM123"/>
    <mergeCell ref="DN123:DO123"/>
    <mergeCell ref="BT123:BU123"/>
    <mergeCell ref="BV123:BW123"/>
    <mergeCell ref="CE123:CF123"/>
    <mergeCell ref="CG123:CH123"/>
    <mergeCell ref="CP123:CQ123"/>
    <mergeCell ref="DA117:DB117"/>
    <mergeCell ref="DC117:DD117"/>
    <mergeCell ref="DI117:DJ117"/>
    <mergeCell ref="DL117:DM117"/>
    <mergeCell ref="DN117:DO117"/>
    <mergeCell ref="CG117:CH117"/>
    <mergeCell ref="CM117:CN117"/>
    <mergeCell ref="CP117:CQ117"/>
    <mergeCell ref="CR117:CS117"/>
    <mergeCell ref="CX117:CY117"/>
    <mergeCell ref="BQ117:BR117"/>
    <mergeCell ref="BT117:BU117"/>
    <mergeCell ref="BV117:BW117"/>
    <mergeCell ref="CB117:CC117"/>
    <mergeCell ref="CE117:CF117"/>
    <mergeCell ref="BQ110:BR110"/>
    <mergeCell ref="CB110:CC110"/>
    <mergeCell ref="CM110:CN110"/>
    <mergeCell ref="CX110:CY110"/>
    <mergeCell ref="DI110:DJ110"/>
    <mergeCell ref="BQ109:BR109"/>
    <mergeCell ref="CB109:CC109"/>
    <mergeCell ref="CM109:CN109"/>
    <mergeCell ref="CX109:CY109"/>
    <mergeCell ref="DI109:DJ109"/>
    <mergeCell ref="BQ108:BR108"/>
    <mergeCell ref="CB108:CC108"/>
    <mergeCell ref="CM108:CN108"/>
    <mergeCell ref="CX108:CY108"/>
    <mergeCell ref="DI108:DJ108"/>
    <mergeCell ref="CB105:CC105"/>
    <mergeCell ref="CM105:CN105"/>
    <mergeCell ref="CX105:CY105"/>
    <mergeCell ref="DI105:DJ105"/>
    <mergeCell ref="BQ90:BR90"/>
    <mergeCell ref="CB90:CC90"/>
    <mergeCell ref="CM90:CN90"/>
    <mergeCell ref="CX90:CY90"/>
    <mergeCell ref="DI90:DJ90"/>
    <mergeCell ref="FV6:GF6"/>
    <mergeCell ref="GG6:GQ6"/>
    <mergeCell ref="GR6:HB6"/>
    <mergeCell ref="BQ85:BR85"/>
    <mergeCell ref="CB85:CC85"/>
    <mergeCell ref="CM85:CN85"/>
    <mergeCell ref="CX85:CY85"/>
    <mergeCell ref="DI85:DJ85"/>
    <mergeCell ref="DU85:DV85"/>
    <mergeCell ref="EF85:EG85"/>
    <mergeCell ref="EQ85:ER85"/>
    <mergeCell ref="FB85:FC85"/>
    <mergeCell ref="FM85:FN85"/>
    <mergeCell ref="FX85:FY85"/>
    <mergeCell ref="GI85:GJ85"/>
    <mergeCell ref="GT85:GU85"/>
    <mergeCell ref="DS6:EC6"/>
    <mergeCell ref="ED6:EN6"/>
    <mergeCell ref="EO6:EY6"/>
    <mergeCell ref="EZ6:FJ6"/>
    <mergeCell ref="FK6:FU6"/>
    <mergeCell ref="BO6:BY6"/>
    <mergeCell ref="BZ6:CJ6"/>
    <mergeCell ref="CK6:CU6"/>
    <mergeCell ref="CV6:DF6"/>
    <mergeCell ref="DG6:DQ6"/>
    <mergeCell ref="AX123:AY123"/>
    <mergeCell ref="AZ123:BA123"/>
    <mergeCell ref="BI123:BJ123"/>
    <mergeCell ref="BK123:BL123"/>
    <mergeCell ref="AZ117:BA117"/>
    <mergeCell ref="BF117:BG117"/>
    <mergeCell ref="BI117:BJ117"/>
    <mergeCell ref="BK117:BL117"/>
    <mergeCell ref="BF110:BG110"/>
    <mergeCell ref="BF108:BG108"/>
    <mergeCell ref="BF109:BG109"/>
    <mergeCell ref="BQ89:BR89"/>
    <mergeCell ref="CB89:CC89"/>
    <mergeCell ref="CM89:CN89"/>
    <mergeCell ref="CX89:CY89"/>
    <mergeCell ref="DI89:DJ89"/>
    <mergeCell ref="BQ88:BR88"/>
    <mergeCell ref="CB88:CC88"/>
    <mergeCell ref="CM88:CN88"/>
    <mergeCell ref="CX88:CY88"/>
    <mergeCell ref="DI88:DJ88"/>
    <mergeCell ref="BQ105:BR105"/>
    <mergeCell ref="AD117:AE117"/>
    <mergeCell ref="E123:F123"/>
    <mergeCell ref="G123:H123"/>
    <mergeCell ref="Q123:R123"/>
    <mergeCell ref="S123:T123"/>
    <mergeCell ref="AM123:AN123"/>
    <mergeCell ref="AO123:AP123"/>
    <mergeCell ref="S117:T117"/>
    <mergeCell ref="AJ117:AK117"/>
    <mergeCell ref="AM117:AN117"/>
    <mergeCell ref="AO117:AP117"/>
    <mergeCell ref="AB123:AC123"/>
    <mergeCell ref="AD123:AE123"/>
    <mergeCell ref="AU117:AV117"/>
    <mergeCell ref="AX117:AY117"/>
    <mergeCell ref="B110:C110"/>
    <mergeCell ref="N110:O110"/>
    <mergeCell ref="AJ110:AK110"/>
    <mergeCell ref="AU110:AV110"/>
    <mergeCell ref="B108:C108"/>
    <mergeCell ref="N108:O108"/>
    <mergeCell ref="AJ108:AK108"/>
    <mergeCell ref="AU108:AV108"/>
    <mergeCell ref="Y108:Z108"/>
    <mergeCell ref="B109:C109"/>
    <mergeCell ref="N109:O109"/>
    <mergeCell ref="AJ109:AK109"/>
    <mergeCell ref="AU109:AV109"/>
    <mergeCell ref="Y109:Z109"/>
    <mergeCell ref="B117:C117"/>
    <mergeCell ref="E117:F117"/>
    <mergeCell ref="G117:H117"/>
    <mergeCell ref="N117:O117"/>
    <mergeCell ref="Q117:R117"/>
    <mergeCell ref="Y110:Z110"/>
    <mergeCell ref="Y117:Z117"/>
    <mergeCell ref="AB117:AC117"/>
    <mergeCell ref="B90:C90"/>
    <mergeCell ref="N90:O90"/>
    <mergeCell ref="AJ90:AK90"/>
    <mergeCell ref="AU90:AV90"/>
    <mergeCell ref="BF90:BG90"/>
    <mergeCell ref="Y90:Z90"/>
    <mergeCell ref="B105:C105"/>
    <mergeCell ref="N105:O105"/>
    <mergeCell ref="AJ105:AK105"/>
    <mergeCell ref="AU105:AV105"/>
    <mergeCell ref="BF105:BG105"/>
    <mergeCell ref="Y105:Z105"/>
    <mergeCell ref="B88:C88"/>
    <mergeCell ref="N88:O88"/>
    <mergeCell ref="AJ88:AK88"/>
    <mergeCell ref="AU88:AV88"/>
    <mergeCell ref="BF88:BG88"/>
    <mergeCell ref="Y88:Z88"/>
    <mergeCell ref="B89:C89"/>
    <mergeCell ref="N89:O89"/>
    <mergeCell ref="AJ89:AK89"/>
    <mergeCell ref="AU89:AV89"/>
    <mergeCell ref="BF89:BG89"/>
    <mergeCell ref="Y89:Z89"/>
    <mergeCell ref="A6:K6"/>
    <mergeCell ref="L6:V6"/>
    <mergeCell ref="AH6:AR6"/>
    <mergeCell ref="AS6:BC6"/>
    <mergeCell ref="BD6:BN6"/>
    <mergeCell ref="W6:AG6"/>
    <mergeCell ref="B85:C85"/>
    <mergeCell ref="N85:O85"/>
    <mergeCell ref="AJ85:AK85"/>
    <mergeCell ref="AU85:AV85"/>
    <mergeCell ref="BF85:BG85"/>
    <mergeCell ref="Y85:Z8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17F1-E28E-4350-8AAE-924988D555C5}">
  <dimension ref="A1:N32"/>
  <sheetViews>
    <sheetView topLeftCell="B1" workbookViewId="0">
      <selection activeCell="J1" sqref="J1:K1048576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'TB75-91'!$DU$12</f>
        <v>0.57426434988434072</v>
      </c>
      <c r="D3" s="156">
        <f>'TB75-91'!$D$12</f>
        <v>40.6</v>
      </c>
      <c r="E3" s="175">
        <v>1.373</v>
      </c>
      <c r="F3" s="157">
        <f>E3*(19.77+2.81*C3)</f>
        <v>29.359796516219269</v>
      </c>
      <c r="G3" s="157">
        <f>F3*(1-$G$2)</f>
        <v>23.78143517813761</v>
      </c>
      <c r="H3" s="157">
        <f>G3*(1+$H$2)</f>
        <v>28.775536565546506</v>
      </c>
      <c r="I3" s="157">
        <f>$I$2*H3*D3</f>
        <v>991.7134196068057</v>
      </c>
      <c r="J3" s="157">
        <f>D3*subsidy!$B$2</f>
        <v>771.4</v>
      </c>
      <c r="K3" s="223"/>
      <c r="L3" s="190"/>
    </row>
    <row r="4" spans="1:14" x14ac:dyDescent="0.25">
      <c r="A4" s="243"/>
      <c r="B4" s="151" t="s">
        <v>179</v>
      </c>
      <c r="C4" s="165">
        <f>'TB75-91'!$N$12</f>
        <v>11.206448257930319</v>
      </c>
      <c r="D4" s="156">
        <f>'TB75-91'!$D$12</f>
        <v>40.6</v>
      </c>
      <c r="E4" s="175">
        <v>1.373</v>
      </c>
      <c r="F4" s="157">
        <f>E4*(19.77+2.81*C4)</f>
        <v>70.380144217368695</v>
      </c>
      <c r="G4" s="157">
        <f>F4*(1-$G$2)</f>
        <v>57.007916816068644</v>
      </c>
      <c r="H4" s="157">
        <f>G4*(1+$H$2)</f>
        <v>68.97957934744305</v>
      </c>
      <c r="I4" s="157">
        <f>$I$2*H4*D4</f>
        <v>2377.2962273655012</v>
      </c>
      <c r="J4" s="157">
        <f>D4*subsidy!$B$2</f>
        <v>771.4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'TB75-91'!$DU$10</f>
        <v>7.039781591263651</v>
      </c>
      <c r="D6" s="166">
        <f>'TB75-91'!$D$10</f>
        <v>68.599999999999994</v>
      </c>
      <c r="E6" s="176">
        <v>1.373</v>
      </c>
      <c r="F6" s="158">
        <f>E6*(33.44+2.37*C6)</f>
        <v>68.820639695787833</v>
      </c>
      <c r="G6" s="158">
        <f>F6*(1-$G$2)</f>
        <v>55.744718153588146</v>
      </c>
      <c r="H6" s="158">
        <f>G6*(1+$H$2)</f>
        <v>67.451108965841655</v>
      </c>
      <c r="I6" s="158">
        <f>$I$2*H6*D6</f>
        <v>3927.8051568804603</v>
      </c>
      <c r="J6" s="158">
        <f>D6*subsidy!$B$3</f>
        <v>1029</v>
      </c>
      <c r="K6" s="224"/>
      <c r="L6" s="190"/>
    </row>
    <row r="7" spans="1:14" x14ac:dyDescent="0.25">
      <c r="A7" s="244"/>
      <c r="B7" s="152" t="s">
        <v>179</v>
      </c>
      <c r="C7" s="166">
        <f>'TB75-91'!$N$10</f>
        <v>16.414781591263651</v>
      </c>
      <c r="D7" s="166">
        <f>'TB75-91'!$D$10</f>
        <v>68.599999999999994</v>
      </c>
      <c r="E7" s="176">
        <v>1.373</v>
      </c>
      <c r="F7" s="158">
        <f>E7*(33.44+2.37*C7)</f>
        <v>99.326983445787832</v>
      </c>
      <c r="G7" s="158">
        <f>F7*(1-$G$2)</f>
        <v>80.454856591088145</v>
      </c>
      <c r="H7" s="158">
        <f>G7*(1+$H$2)</f>
        <v>97.350376475216649</v>
      </c>
      <c r="I7" s="158">
        <f>$I$2*H7*D7</f>
        <v>5668.8958359046437</v>
      </c>
      <c r="J7" s="158">
        <f>D7*subsidy!$B$3</f>
        <v>1029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'TB75-91'!$DU$15</f>
        <v>9.7698907956318255</v>
      </c>
      <c r="D9" s="153">
        <f>'TB75-91'!$D$15</f>
        <v>51</v>
      </c>
      <c r="E9" s="177">
        <v>1.373</v>
      </c>
      <c r="F9" s="159">
        <f>E9*(54.25+1.55*C9)</f>
        <v>95.277043096723872</v>
      </c>
      <c r="G9" s="159">
        <f>F9*(1-$G$2)</f>
        <v>77.174404908346347</v>
      </c>
      <c r="H9" s="159">
        <f>G9*(1+$H$2)</f>
        <v>93.381029939099079</v>
      </c>
      <c r="I9" s="159">
        <f>$I$2*H9*D9</f>
        <v>4042.6445880467113</v>
      </c>
      <c r="J9" s="159">
        <f>D9*subsidy!$B$4</f>
        <v>153</v>
      </c>
      <c r="K9" s="225"/>
      <c r="L9" s="190"/>
    </row>
    <row r="10" spans="1:14" x14ac:dyDescent="0.25">
      <c r="A10" s="245"/>
      <c r="B10" s="153" t="s">
        <v>179</v>
      </c>
      <c r="C10" s="167">
        <f>'TB75-91'!$N$15</f>
        <v>10.232853758594787</v>
      </c>
      <c r="D10" s="153">
        <f>'TB75-91'!$D$15</f>
        <v>51</v>
      </c>
      <c r="E10" s="177">
        <v>1.373</v>
      </c>
      <c r="F10" s="159">
        <f t="shared" ref="F10" si="0">E10*(54.25+1.55*C10)</f>
        <v>96.262297726353495</v>
      </c>
      <c r="G10" s="159">
        <f>F10*(1-$G$2)</f>
        <v>77.972461158346334</v>
      </c>
      <c r="H10" s="159">
        <f>G10*(1+$H$2)</f>
        <v>94.346678001599059</v>
      </c>
      <c r="I10" s="159">
        <f>$I$2*H10*D10</f>
        <v>4084.4493519946923</v>
      </c>
      <c r="J10" s="159">
        <f>D10*subsidy!$B$4</f>
        <v>153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255</v>
      </c>
      <c r="C12" s="221" t="s">
        <v>256</v>
      </c>
      <c r="D12" s="154">
        <f>'TB75-91'!D17+'TB75-91'!D18</f>
        <v>19.3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7828.15185958655</v>
      </c>
      <c r="J12" s="174">
        <f>D12*subsidy!$B$5</f>
        <v>443.90000000000003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'TB75-91'!D19</f>
        <v>1.8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2946.431493424845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'TB75-91'!I63</f>
        <v>106.39689090490648</v>
      </c>
      <c r="M14" s="217">
        <f>'TB75-91'!J$64</f>
        <v>7.5645594387268877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19958.793274851389</v>
      </c>
      <c r="J15" s="164">
        <f>I4+I7+I10+I12-2*J4-2*J7-2*J10-2*J12</f>
        <v>15164.19327485139</v>
      </c>
      <c r="K15" s="164">
        <f>J15</f>
        <v>15164.19327485139</v>
      </c>
      <c r="L15" s="202">
        <f>'TB75-91'!T63</f>
        <v>39.639589618388996</v>
      </c>
      <c r="M15" s="202">
        <f>'TB75-91'!U$64</f>
        <v>2.8182781399415591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6461.745579360193</v>
      </c>
      <c r="J16" s="164">
        <f>I4+I10-2*J4-2*J10</f>
        <v>4612.9455793601928</v>
      </c>
      <c r="K16" s="164">
        <f t="shared" ref="K16:K21" si="1">J16</f>
        <v>4612.9455793601928</v>
      </c>
      <c r="L16" s="202">
        <f>'TB75-91'!AE63</f>
        <v>76.561904813763263</v>
      </c>
      <c r="M16" s="202">
        <f>'TB75-91'!AF64</f>
        <v>5.4433646959053634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10205.448086952052</v>
      </c>
      <c r="J17" s="163">
        <f>I4+I12-2*J4-2*J12</f>
        <v>7774.8480869520527</v>
      </c>
      <c r="K17" s="164">
        <f t="shared" si="1"/>
        <v>7774.8480869520527</v>
      </c>
      <c r="L17" s="202">
        <f>'TB75-91'!AP63</f>
        <v>69.84492083921559</v>
      </c>
      <c r="M17" s="202">
        <f>'TB75-91'!AQ64</f>
        <v>4.9658035182027662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8046.1920632701449</v>
      </c>
      <c r="J18" s="164">
        <f>I4+I7-2*J4-2*J7</f>
        <v>4445.3920632701447</v>
      </c>
      <c r="K18" s="164">
        <f t="shared" si="1"/>
        <v>4445.3920632701447</v>
      </c>
      <c r="L18" s="202">
        <f>'TB75-91'!BA63</f>
        <v>73.012037284325132</v>
      </c>
      <c r="M18" s="202">
        <f>'TB75-91'!BB64</f>
        <v>5.1909777727757991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11912.601211581243</v>
      </c>
      <c r="J19" s="163">
        <f>I10+I12-2*J10-2*J12</f>
        <v>10718.801211581243</v>
      </c>
      <c r="K19" s="164">
        <f t="shared" si="1"/>
        <v>10718.801211581243</v>
      </c>
      <c r="L19" s="202">
        <f>'TB75-91'!BW63</f>
        <v>69.84492083921559</v>
      </c>
      <c r="M19" s="202">
        <f>'TB75-91'!BM64</f>
        <v>4.9310574921374686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9753.3451878993365</v>
      </c>
      <c r="J20" s="163">
        <f>I7+I10-2*J7-2*J10</f>
        <v>7389.3451878993365</v>
      </c>
      <c r="K20" s="164">
        <f t="shared" si="1"/>
        <v>7389.3451878993365</v>
      </c>
      <c r="L20" s="202">
        <f>'TB75-91'!BL63</f>
        <v>69.356211724746558</v>
      </c>
      <c r="M20" s="202">
        <f>'TB75-91'!BX64</f>
        <v>4.9658035182027662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11755.957016467011</v>
      </c>
      <c r="J21" s="163">
        <f>I6+I12-2*J6-2*J12</f>
        <v>8810.157016467012</v>
      </c>
      <c r="K21" s="164">
        <f t="shared" si="1"/>
        <v>8810.157016467012</v>
      </c>
      <c r="L21" s="202">
        <f>'TB75-91'!CH63</f>
        <v>64.073792082719805</v>
      </c>
      <c r="M21" s="202">
        <f>'TB75-91'!CI64</f>
        <v>4.5554903395397126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2377.2962273655012</v>
      </c>
      <c r="J22" s="164">
        <f>I4-J4*2</f>
        <v>834.49622736550123</v>
      </c>
      <c r="K22" s="164">
        <f>I4-J4</f>
        <v>1605.8962273655011</v>
      </c>
      <c r="L22" s="202">
        <f>'TB75-91'!CS63</f>
        <v>94.308244079934582</v>
      </c>
      <c r="M22" s="202">
        <f>'TB75-91'!CT64</f>
        <v>6.7050861339758363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4084.4493519946923</v>
      </c>
      <c r="J23" s="163">
        <f>I10-J10*2</f>
        <v>3778.4493519946923</v>
      </c>
      <c r="K23" s="163">
        <f>I10-J10</f>
        <v>3931.4493519946923</v>
      </c>
      <c r="L23" s="202">
        <f>'TB75-91'!DD63</f>
        <v>90.289070603978061</v>
      </c>
      <c r="M23" s="202">
        <f>'TB75-91'!DE64</f>
        <v>6.4193327026974645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5668.8958359046437</v>
      </c>
      <c r="J24" s="163">
        <f>I7-J7*2</f>
        <v>3610.8958359046437</v>
      </c>
      <c r="K24" s="163">
        <f>I7-J7</f>
        <v>4639.8958359046437</v>
      </c>
      <c r="L24" s="202">
        <f>'TB75-91'!DO63</f>
        <v>86.791754803995545</v>
      </c>
      <c r="M24" s="202">
        <f>'TB75-91'!DP64</f>
        <v>6.1706820793572437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16790.315024120526</v>
      </c>
      <c r="J25" s="158">
        <f>I3+I6+I9+I12-J3*2-J6*2-J9*2-J12*2</f>
        <v>11995.715024120527</v>
      </c>
      <c r="K25" s="158">
        <f>J25</f>
        <v>11995.715024120527</v>
      </c>
      <c r="L25" s="166">
        <f>'TB75-91'!EA63</f>
        <v>56.007611507157385</v>
      </c>
      <c r="M25" s="166">
        <f>'TB75-91'!EB64</f>
        <v>3.9820045742283847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5034.3580076535172</v>
      </c>
      <c r="J26" s="158">
        <f>I3+I9-J3*2-J9*2</f>
        <v>3185.5580076535171</v>
      </c>
      <c r="K26" s="158">
        <f t="shared" ref="K26:K31" si="2">J26</f>
        <v>3185.5580076535171</v>
      </c>
      <c r="L26" s="166">
        <f>'TB75-91'!EL63</f>
        <v>89.21036926064275</v>
      </c>
      <c r="M26" s="166">
        <f>'TB75-91'!EM64</f>
        <v>6.3426396681652104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8819.8652791933564</v>
      </c>
      <c r="J27" s="158">
        <f>I3+I12-J3*2-J12*2</f>
        <v>6389.265279193356</v>
      </c>
      <c r="K27" s="158">
        <f t="shared" si="2"/>
        <v>6389.265279193356</v>
      </c>
      <c r="L27" s="166">
        <f>'TB75-91'!EW63</f>
        <v>82.184308459279578</v>
      </c>
      <c r="M27" s="166">
        <f>'TB75-91'!EX64</f>
        <v>5.8431038819219507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4919.5185764872658</v>
      </c>
      <c r="J28" s="201">
        <f>I3+I6-J3*2-J6*2</f>
        <v>1318.7185764872656</v>
      </c>
      <c r="K28" s="158">
        <f t="shared" si="2"/>
        <v>1318.7185764872656</v>
      </c>
      <c r="L28" s="166">
        <f>'TB75-91'!FH63</f>
        <v>89.592393821066437</v>
      </c>
      <c r="M28" s="166">
        <f>'TB75-91'!FI64</f>
        <v>6.3698006826441134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7970.4497449271712</v>
      </c>
      <c r="J29" s="201">
        <f>I9+I6-J9*2-J6*2</f>
        <v>5606.4497449271712</v>
      </c>
      <c r="K29" s="158">
        <f t="shared" si="2"/>
        <v>5606.4497449271712</v>
      </c>
      <c r="L29" s="166">
        <f>'TB75-91'!FS63</f>
        <v>78.298355907046556</v>
      </c>
      <c r="M29" s="166">
        <f>'TB75-91'!FT64</f>
        <v>5.5668221333912369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11870.796447633262</v>
      </c>
      <c r="J30" s="201">
        <f>I9+I12-J9*2-J12*2</f>
        <v>10676.996447633263</v>
      </c>
      <c r="K30" s="158">
        <f t="shared" si="2"/>
        <v>10676.996447633263</v>
      </c>
      <c r="L30" s="166">
        <f>'TB75-91'!GD63</f>
        <v>72.210469175365006</v>
      </c>
      <c r="M30" s="166">
        <f>'TB75-91'!GE64</f>
        <v>5.1339882352729029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11755.957016467011</v>
      </c>
      <c r="J31" s="158">
        <f>I6+I12-J6*2-J12*2</f>
        <v>8810.157016467012</v>
      </c>
      <c r="K31" s="158">
        <f t="shared" si="2"/>
        <v>8810.157016467012</v>
      </c>
      <c r="L31" s="166">
        <f>'TB75-91'!GO63</f>
        <v>72.495399256802145</v>
      </c>
      <c r="M31" s="166">
        <f>'TB75-91'!GP64</f>
        <v>5.1542460691116645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7828.15185958655</v>
      </c>
      <c r="J32" s="158">
        <f>I12-J12*2</f>
        <v>6940.3518595865498</v>
      </c>
      <c r="K32" s="158">
        <f>I12-J12</f>
        <v>7384.2518595865504</v>
      </c>
      <c r="L32" s="166">
        <f>'TB75-91'!GZ63</f>
        <v>83.398474834552687</v>
      </c>
      <c r="M32" s="166">
        <f>'TB75-91'!HA64</f>
        <v>5.9294281498224644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4067-AD81-4737-9D3C-2A848A3BE83D}">
  <dimension ref="A1:HB128"/>
  <sheetViews>
    <sheetView topLeftCell="EM1" zoomScale="85" zoomScaleNormal="85" workbookViewId="0">
      <selection activeCell="HX39" sqref="HX39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7.8554687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193</v>
      </c>
      <c r="M1" s="3"/>
    </row>
    <row r="2" spans="1:210" ht="45" x14ac:dyDescent="0.25">
      <c r="B2" s="4" t="s">
        <v>1</v>
      </c>
      <c r="C2" s="5">
        <v>116.6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0.89300000000000002</v>
      </c>
      <c r="D10" s="24">
        <v>65.5</v>
      </c>
      <c r="E10" s="25">
        <v>1</v>
      </c>
      <c r="H10" s="26">
        <f>C10*D10*E10</f>
        <v>58.491500000000002</v>
      </c>
      <c r="I10" s="27">
        <f>H10*B$38*G$38/$C$2</f>
        <v>28.43014548715335</v>
      </c>
      <c r="J10" s="27"/>
      <c r="K10" s="28"/>
      <c r="M10" s="3" t="s">
        <v>31</v>
      </c>
      <c r="N10" s="150">
        <f>100*O10*(1/P10-1/$C$10)</f>
        <v>17.955627099664056</v>
      </c>
      <c r="O10" s="30">
        <f>'DH65-74'!O10</f>
        <v>3.5000000000000003E-2</v>
      </c>
      <c r="P10" s="146">
        <f>'DH65-74'!P10</f>
        <v>0.16</v>
      </c>
      <c r="Q10" s="66">
        <f>$D10</f>
        <v>65.5</v>
      </c>
      <c r="R10" s="42">
        <v>1</v>
      </c>
      <c r="S10" s="26">
        <f>P10*Q10*R10</f>
        <v>10.48</v>
      </c>
      <c r="T10" s="27">
        <f>S10*M$38*R$38/$C$2</f>
        <v>5.9342441992702346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0.89300000000000002</v>
      </c>
      <c r="AB10" s="66">
        <f>$D10</f>
        <v>65.5</v>
      </c>
      <c r="AC10" s="42">
        <v>1</v>
      </c>
      <c r="AD10" s="26">
        <f>AA10*AB10*AC10</f>
        <v>58.491500000000002</v>
      </c>
      <c r="AE10" s="27">
        <f>AD10*X$38*AC$38/$C$2</f>
        <v>30.149700570616567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0.89300000000000002</v>
      </c>
      <c r="AM10" s="66">
        <f>$D10</f>
        <v>65.5</v>
      </c>
      <c r="AN10" s="42">
        <v>1</v>
      </c>
      <c r="AO10" s="26">
        <f>AL10*AM10*AN10</f>
        <v>58.491500000000002</v>
      </c>
      <c r="AP10" s="27">
        <f>AO10*AI$38*AN$38/$C$2</f>
        <v>30.179169852455331</v>
      </c>
      <c r="AQ10" s="27"/>
      <c r="AR10" s="28"/>
      <c r="AT10" s="3" t="s">
        <v>31</v>
      </c>
      <c r="AU10" s="150">
        <f>100*AV10*(1/AW10-1/$C$10)</f>
        <v>17.955627099664056</v>
      </c>
      <c r="AV10" s="30">
        <f>$O$10</f>
        <v>3.5000000000000003E-2</v>
      </c>
      <c r="AW10" s="146">
        <f>$P10</f>
        <v>0.16</v>
      </c>
      <c r="AX10" s="66">
        <f>$D10</f>
        <v>65.5</v>
      </c>
      <c r="AY10" s="42">
        <v>1</v>
      </c>
      <c r="AZ10" s="26">
        <f>AW10*AX10*AY10</f>
        <v>10.48</v>
      </c>
      <c r="BA10" s="27">
        <f>AZ10*AT$38*AY$38/$C$2</f>
        <v>5.3924241268922524</v>
      </c>
      <c r="BB10" s="27"/>
      <c r="BC10" s="28"/>
      <c r="BE10" s="3" t="s">
        <v>31</v>
      </c>
      <c r="BF10" s="150">
        <f>100*BG10*(1/BH10-1/$C$10)</f>
        <v>17.955627099664056</v>
      </c>
      <c r="BG10" s="30">
        <f>$O$10</f>
        <v>3.5000000000000003E-2</v>
      </c>
      <c r="BH10" s="146">
        <f>$P10</f>
        <v>0.16</v>
      </c>
      <c r="BI10" s="66">
        <f>$D10</f>
        <v>65.5</v>
      </c>
      <c r="BJ10" s="42">
        <v>1</v>
      </c>
      <c r="BK10" s="26">
        <f>BH10*BI10*BJ10</f>
        <v>10.48</v>
      </c>
      <c r="BL10" s="27">
        <f>BK10*BE$38*BJ$38/$C$2</f>
        <v>5.2716220372568241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0.89300000000000002</v>
      </c>
      <c r="BT10" s="66">
        <f>$D10</f>
        <v>65.5</v>
      </c>
      <c r="BU10" s="42">
        <v>1</v>
      </c>
      <c r="BV10" s="26">
        <f>BS10*BT10*BU10</f>
        <v>58.491500000000002</v>
      </c>
      <c r="BW10" s="27">
        <f>BV10*BP$38*BU$38/$C$2</f>
        <v>30.179169852455331</v>
      </c>
      <c r="BX10" s="27"/>
      <c r="BY10" s="28"/>
      <c r="CA10" s="3" t="s">
        <v>31</v>
      </c>
      <c r="CB10" s="150">
        <f>100*CC10*(1/CD10-1/$C$10)</f>
        <v>17.955627099664056</v>
      </c>
      <c r="CC10" s="30">
        <f>$O$10</f>
        <v>3.5000000000000003E-2</v>
      </c>
      <c r="CD10" s="146">
        <f>$P10</f>
        <v>0.16</v>
      </c>
      <c r="CE10" s="66">
        <f>$D10</f>
        <v>65.5</v>
      </c>
      <c r="CF10" s="42">
        <v>1</v>
      </c>
      <c r="CG10" s="26">
        <f>CD10*CE10*CF10</f>
        <v>10.48</v>
      </c>
      <c r="CH10" s="27">
        <f>CG10*CA$38*CF$38/$C$2</f>
        <v>5.2769020877542507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0.89300000000000002</v>
      </c>
      <c r="CP10" s="66">
        <f>$D10</f>
        <v>65.5</v>
      </c>
      <c r="CQ10" s="42">
        <v>1</v>
      </c>
      <c r="CR10" s="26">
        <f>CO10*CP10*CQ10</f>
        <v>58.491500000000002</v>
      </c>
      <c r="CS10" s="27">
        <f>CR10*CL$38*CQ$38/$C$2</f>
        <v>29.627036360273824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0.89300000000000002</v>
      </c>
      <c r="DA10" s="66">
        <f>$D10</f>
        <v>65.5</v>
      </c>
      <c r="DB10" s="42">
        <v>1</v>
      </c>
      <c r="DC10" s="26">
        <f>CZ10*DA10*DB10</f>
        <v>58.491500000000002</v>
      </c>
      <c r="DD10" s="27">
        <f>DC10*CW$38*DB$38/$C$2</f>
        <v>28.952809697496097</v>
      </c>
      <c r="DE10" s="27"/>
      <c r="DF10" s="28"/>
      <c r="DH10" s="3" t="s">
        <v>31</v>
      </c>
      <c r="DI10" s="150">
        <f>100*DJ10*(1/DK10-1/$C$10)</f>
        <v>17.955627099664056</v>
      </c>
      <c r="DJ10" s="30">
        <f>$O$10</f>
        <v>3.5000000000000003E-2</v>
      </c>
      <c r="DK10" s="146">
        <f>$P10</f>
        <v>0.16</v>
      </c>
      <c r="DL10" s="66">
        <f>$D10</f>
        <v>65.5</v>
      </c>
      <c r="DM10" s="42">
        <v>1</v>
      </c>
      <c r="DN10" s="26">
        <f>DK10*DL10*DM10</f>
        <v>10.48</v>
      </c>
      <c r="DO10" s="27">
        <f>DN10*DH$38*DM$38/$C$2</f>
        <v>5.1779755941942938</v>
      </c>
      <c r="DP10" s="27"/>
      <c r="DQ10" s="28"/>
      <c r="DR10" s="203"/>
      <c r="DT10" s="3" t="s">
        <v>31</v>
      </c>
      <c r="DU10" s="150">
        <f>100*DV10*(1/DW10-1/$C$10)</f>
        <v>8.5806270996640546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65.5</v>
      </c>
      <c r="DY10" s="42">
        <v>1</v>
      </c>
      <c r="DZ10" s="26">
        <f>DW10*DX10*DY10</f>
        <v>18.340000000000003</v>
      </c>
      <c r="EA10" s="27">
        <f>DZ10*DT$38*DY$38/$C$2</f>
        <v>9.6367806315421856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0.89300000000000002</v>
      </c>
      <c r="EI10" s="66">
        <f>$D10</f>
        <v>65.5</v>
      </c>
      <c r="EJ10" s="42">
        <v>1</v>
      </c>
      <c r="EK10" s="26">
        <f>EH10*EI10*EJ10</f>
        <v>58.491500000000002</v>
      </c>
      <c r="EL10" s="27">
        <f>EK10*EE$38*EJ$38/$C$2</f>
        <v>29.789733390730714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0.89300000000000002</v>
      </c>
      <c r="ET10" s="66">
        <f>$D10</f>
        <v>65.5</v>
      </c>
      <c r="EU10" s="42">
        <v>1</v>
      </c>
      <c r="EV10" s="26">
        <f>ES10*ET10*EU10</f>
        <v>58.491500000000002</v>
      </c>
      <c r="EW10" s="27">
        <f>EV10*EP$38*EU$38/$C$2</f>
        <v>29.82174481367036</v>
      </c>
      <c r="EX10" s="27"/>
      <c r="EY10" s="28"/>
      <c r="FA10" s="3" t="s">
        <v>31</v>
      </c>
      <c r="FB10" s="150">
        <f>100*FC10*(1/FD10-1/$C$10)</f>
        <v>8.5806270996640546</v>
      </c>
      <c r="FC10" s="30">
        <f>'DH65-74'!FC10</f>
        <v>3.5000000000000003E-2</v>
      </c>
      <c r="FD10" s="146">
        <f>$DW10</f>
        <v>0.28000000000000003</v>
      </c>
      <c r="FE10" s="66">
        <f>$D10</f>
        <v>65.5</v>
      </c>
      <c r="FF10" s="42">
        <v>1</v>
      </c>
      <c r="FG10" s="26">
        <f>FD10*FE10*FF10</f>
        <v>18.340000000000003</v>
      </c>
      <c r="FH10" s="27">
        <f>FG10*FA$38*FF$38/$C$2</f>
        <v>9.3005750803680058</v>
      </c>
      <c r="FI10" s="27"/>
      <c r="FJ10" s="28"/>
      <c r="FL10" s="3" t="s">
        <v>31</v>
      </c>
      <c r="FM10" s="150">
        <f>100*FN10*(1/FO10-1/$C$10)</f>
        <v>8.5806270996640546</v>
      </c>
      <c r="FN10" s="30">
        <f>'DH65-74'!FC10</f>
        <v>3.5000000000000003E-2</v>
      </c>
      <c r="FO10" s="146">
        <f>$DW10</f>
        <v>0.28000000000000003</v>
      </c>
      <c r="FP10" s="66">
        <f>$D10</f>
        <v>65.5</v>
      </c>
      <c r="FQ10" s="42">
        <v>1</v>
      </c>
      <c r="FR10" s="26">
        <f>FO10*FP10*FQ10</f>
        <v>18.340000000000003</v>
      </c>
      <c r="FS10" s="27">
        <f>FR10*FL$38*FQ$38/$C$2</f>
        <v>9.200444896464063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0.89300000000000002</v>
      </c>
      <c r="GA10" s="66">
        <f>$D10</f>
        <v>65.5</v>
      </c>
      <c r="GB10" s="42">
        <v>1</v>
      </c>
      <c r="GC10" s="26">
        <f>FZ10*GA10*GB10</f>
        <v>58.491500000000002</v>
      </c>
      <c r="GD10" s="27">
        <f>GC10*FW$38*GB$38/$C$2</f>
        <v>29.502401048576711</v>
      </c>
      <c r="GE10" s="27"/>
      <c r="GF10" s="28"/>
      <c r="GH10" s="3" t="s">
        <v>31</v>
      </c>
      <c r="GI10" s="150">
        <f>100*GJ10*(1/GK10-1/$C$10)</f>
        <v>8.5806270996640546</v>
      </c>
      <c r="GJ10" s="30">
        <f>'DH65-74'!FY10</f>
        <v>3.5000000000000003E-2</v>
      </c>
      <c r="GK10" s="146">
        <f>$DW10</f>
        <v>0.28000000000000003</v>
      </c>
      <c r="GL10" s="66">
        <f>$D10</f>
        <v>65.5</v>
      </c>
      <c r="GM10" s="42">
        <v>1</v>
      </c>
      <c r="GN10" s="26">
        <f>GK10*GL10*GM10</f>
        <v>18.340000000000003</v>
      </c>
      <c r="GO10" s="27">
        <f>GN10*GH$38*GM$38/$C$2</f>
        <v>9.2104820727497305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0.89300000000000002</v>
      </c>
      <c r="GW10" s="66">
        <f>$D10</f>
        <v>65.5</v>
      </c>
      <c r="GX10" s="42">
        <v>1</v>
      </c>
      <c r="GY10" s="26">
        <f>GV10*GW10*GX10</f>
        <v>58.491500000000002</v>
      </c>
      <c r="GZ10" s="27">
        <f>GY10*GS$38*GX$38/$C$2</f>
        <v>28.982278979334858</v>
      </c>
      <c r="HA10" s="27"/>
      <c r="HB10" s="28"/>
    </row>
    <row r="11" spans="1:210" x14ac:dyDescent="0.25">
      <c r="A11" s="10"/>
      <c r="B11" s="3" t="s">
        <v>32</v>
      </c>
      <c r="C11" s="31" t="s">
        <v>33</v>
      </c>
      <c r="D11" s="34"/>
      <c r="E11" s="25" t="s">
        <v>33</v>
      </c>
      <c r="H11" s="26"/>
      <c r="I11" s="27">
        <f t="shared" ref="I11:I19" si="0">H11*B$38*G$38/$C$2</f>
        <v>0</v>
      </c>
      <c r="J11" s="27"/>
      <c r="K11" s="28"/>
      <c r="M11" s="3" t="s">
        <v>32</v>
      </c>
      <c r="N11" s="150"/>
      <c r="O11" s="30"/>
      <c r="P11" s="146"/>
      <c r="Q11" s="66">
        <f t="shared" ref="Q11:Q19" si="1">$D11</f>
        <v>0</v>
      </c>
      <c r="R11" s="42" t="s">
        <v>33</v>
      </c>
      <c r="S11" s="26"/>
      <c r="T11" s="27">
        <f t="shared" ref="T11:T19" si="2">S11*M$38*R$38/$C$2</f>
        <v>0</v>
      </c>
      <c r="U11" s="27"/>
      <c r="V11" s="28"/>
      <c r="X11" s="3" t="s">
        <v>32</v>
      </c>
      <c r="Y11" s="150"/>
      <c r="Z11" s="30"/>
      <c r="AA11" s="146"/>
      <c r="AB11" s="66">
        <f t="shared" ref="AB11:AB19" si="3">$D11</f>
        <v>0</v>
      </c>
      <c r="AC11" s="42" t="s">
        <v>33</v>
      </c>
      <c r="AD11" s="26"/>
      <c r="AE11" s="27">
        <f t="shared" ref="AE11:AE19" si="4">AD11*X$38*AC$38/$C$2</f>
        <v>0</v>
      </c>
      <c r="AF11" s="27"/>
      <c r="AG11" s="28"/>
      <c r="AI11" s="3" t="s">
        <v>32</v>
      </c>
      <c r="AJ11" s="150"/>
      <c r="AK11" s="30"/>
      <c r="AL11" s="146"/>
      <c r="AM11" s="66">
        <f t="shared" ref="AM11:AM19" si="5">$D11</f>
        <v>0</v>
      </c>
      <c r="AN11" s="42" t="s">
        <v>33</v>
      </c>
      <c r="AO11" s="26"/>
      <c r="AP11" s="27">
        <f t="shared" ref="AP11:AP19" si="6">AO11*AI$38*AN$38/$C$2</f>
        <v>0</v>
      </c>
      <c r="AQ11" s="27"/>
      <c r="AR11" s="28"/>
      <c r="AT11" s="3" t="s">
        <v>32</v>
      </c>
      <c r="AU11" s="150"/>
      <c r="AV11" s="30"/>
      <c r="AW11" s="146"/>
      <c r="AX11" s="66">
        <f t="shared" ref="AX11:AX19" si="7">$D11</f>
        <v>0</v>
      </c>
      <c r="AY11" s="42" t="s">
        <v>33</v>
      </c>
      <c r="AZ11" s="26"/>
      <c r="BA11" s="27">
        <f t="shared" ref="BA11:BA19" si="8">AZ11*AT$38*AY$38/$C$2</f>
        <v>0</v>
      </c>
      <c r="BB11" s="27"/>
      <c r="BC11" s="28"/>
      <c r="BE11" s="3" t="s">
        <v>32</v>
      </c>
      <c r="BF11" s="150"/>
      <c r="BG11" s="30"/>
      <c r="BH11" s="147"/>
      <c r="BI11" s="66">
        <f t="shared" ref="BI11:BI19" si="9">$D11</f>
        <v>0</v>
      </c>
      <c r="BJ11" s="42" t="s">
        <v>33</v>
      </c>
      <c r="BK11" s="26"/>
      <c r="BL11" s="27">
        <f t="shared" ref="BL11:BL19" si="10">BK11*BE$38*BJ$38/$C$2</f>
        <v>0</v>
      </c>
      <c r="BM11" s="27"/>
      <c r="BN11" s="28"/>
      <c r="BP11" s="3" t="s">
        <v>32</v>
      </c>
      <c r="BQ11" s="150"/>
      <c r="BR11" s="30"/>
      <c r="BS11" s="147"/>
      <c r="BT11" s="66">
        <f t="shared" ref="BT11:BT19" si="11">$D11</f>
        <v>0</v>
      </c>
      <c r="BU11" s="42" t="s">
        <v>33</v>
      </c>
      <c r="BV11" s="26"/>
      <c r="BW11" s="27">
        <f t="shared" ref="BW11:BW19" si="12">BV11*BP$38*BU$38/$C$2</f>
        <v>0</v>
      </c>
      <c r="BX11" s="27"/>
      <c r="BY11" s="28"/>
      <c r="CA11" s="3" t="s">
        <v>32</v>
      </c>
      <c r="CB11" s="150"/>
      <c r="CC11" s="30"/>
      <c r="CD11" s="147"/>
      <c r="CE11" s="66">
        <f t="shared" ref="CE11:CE19" si="13">$D11</f>
        <v>0</v>
      </c>
      <c r="CF11" s="42" t="s">
        <v>33</v>
      </c>
      <c r="CG11" s="26"/>
      <c r="CH11" s="27">
        <f t="shared" ref="CH11:CH19" si="14">CG11*CA$38*CF$38/$C$2</f>
        <v>0</v>
      </c>
      <c r="CI11" s="27"/>
      <c r="CJ11" s="28"/>
      <c r="CL11" s="3" t="s">
        <v>32</v>
      </c>
      <c r="CM11" s="150"/>
      <c r="CN11" s="30"/>
      <c r="CO11" s="147"/>
      <c r="CP11" s="66">
        <f t="shared" ref="CP11:CP19" si="15">$D11</f>
        <v>0</v>
      </c>
      <c r="CQ11" s="42" t="s">
        <v>33</v>
      </c>
      <c r="CR11" s="26"/>
      <c r="CS11" s="27">
        <f t="shared" ref="CS11:CS19" si="16">CR11*CL$38*CQ$38/$C$2</f>
        <v>0</v>
      </c>
      <c r="CT11" s="27"/>
      <c r="CU11" s="28"/>
      <c r="CW11" s="3" t="s">
        <v>32</v>
      </c>
      <c r="CX11" s="150"/>
      <c r="CY11" s="30"/>
      <c r="CZ11" s="147"/>
      <c r="DA11" s="66">
        <f t="shared" ref="DA11:DA19" si="17">$D11</f>
        <v>0</v>
      </c>
      <c r="DB11" s="42" t="s">
        <v>33</v>
      </c>
      <c r="DC11" s="26"/>
      <c r="DD11" s="27">
        <f t="shared" ref="DD11:DD19" si="18">DC11*CW$38*DB$38/$C$2</f>
        <v>0</v>
      </c>
      <c r="DE11" s="27"/>
      <c r="DF11" s="28"/>
      <c r="DH11" s="3" t="s">
        <v>32</v>
      </c>
      <c r="DI11" s="150"/>
      <c r="DJ11" s="30"/>
      <c r="DK11" s="147"/>
      <c r="DL11" s="66">
        <f t="shared" ref="DL11:DL19" si="19">$D11</f>
        <v>0</v>
      </c>
      <c r="DM11" s="42" t="s">
        <v>33</v>
      </c>
      <c r="DN11" s="26"/>
      <c r="DO11" s="27">
        <f t="shared" ref="DO11:DO19" si="20">DN11*DH$38*DM$38/$C$2</f>
        <v>0</v>
      </c>
      <c r="DP11" s="27"/>
      <c r="DQ11" s="28"/>
      <c r="DR11" s="203"/>
      <c r="DT11" s="3" t="s">
        <v>32</v>
      </c>
      <c r="DU11" s="150"/>
      <c r="DV11" s="30"/>
      <c r="DW11" s="146"/>
      <c r="DX11" s="66">
        <f t="shared" ref="DX11:DX19" si="21">$D11</f>
        <v>0</v>
      </c>
      <c r="DY11" s="42" t="s">
        <v>33</v>
      </c>
      <c r="DZ11" s="26"/>
      <c r="EA11" s="27">
        <f t="shared" ref="EA11:EA19" si="22">DZ11*DT$38*DY$38/$C$2</f>
        <v>0</v>
      </c>
      <c r="EB11" s="27"/>
      <c r="EC11" s="28"/>
      <c r="EE11" s="3" t="s">
        <v>32</v>
      </c>
      <c r="EF11" s="150"/>
      <c r="EG11" s="30"/>
      <c r="EH11" s="146"/>
      <c r="EI11" s="66">
        <f t="shared" ref="EI11:EI19" si="23">$D11</f>
        <v>0</v>
      </c>
      <c r="EJ11" s="42" t="s">
        <v>33</v>
      </c>
      <c r="EK11" s="26"/>
      <c r="EL11" s="27">
        <f t="shared" ref="EL11:EL19" si="24">EK11*EE$38*EJ$38/$C$2</f>
        <v>0</v>
      </c>
      <c r="EM11" s="27"/>
      <c r="EN11" s="28"/>
      <c r="EP11" s="3" t="s">
        <v>32</v>
      </c>
      <c r="EQ11" s="150"/>
      <c r="ER11" s="30"/>
      <c r="ES11" s="146"/>
      <c r="ET11" s="66">
        <f t="shared" ref="ET11:ET19" si="25">$D11</f>
        <v>0</v>
      </c>
      <c r="EU11" s="42" t="s">
        <v>33</v>
      </c>
      <c r="EV11" s="26"/>
      <c r="EW11" s="27">
        <f t="shared" ref="EW11:EW19" si="26">EV11*EP$38*EU$38/$C$2</f>
        <v>0</v>
      </c>
      <c r="EX11" s="27"/>
      <c r="EY11" s="28"/>
      <c r="FA11" s="3" t="s">
        <v>32</v>
      </c>
      <c r="FB11" s="150"/>
      <c r="FC11" s="30"/>
      <c r="FD11" s="146"/>
      <c r="FE11" s="66">
        <f t="shared" ref="FE11:FE19" si="27">$D11</f>
        <v>0</v>
      </c>
      <c r="FF11" s="42" t="s">
        <v>33</v>
      </c>
      <c r="FG11" s="26"/>
      <c r="FH11" s="27">
        <f t="shared" ref="FH11:FH19" si="28">FG11*FA$38*FF$38/$C$2</f>
        <v>0</v>
      </c>
      <c r="FI11" s="27"/>
      <c r="FJ11" s="28"/>
      <c r="FL11" s="3" t="s">
        <v>32</v>
      </c>
      <c r="FM11" s="150"/>
      <c r="FN11" s="30"/>
      <c r="FO11" s="146"/>
      <c r="FP11" s="66">
        <f t="shared" ref="FP11:FP19" si="29">$D11</f>
        <v>0</v>
      </c>
      <c r="FQ11" s="42" t="s">
        <v>33</v>
      </c>
      <c r="FR11" s="26"/>
      <c r="FS11" s="27">
        <f t="shared" ref="FS11:FS19" si="30">FR11*FL$38*FQ$38/$C$2</f>
        <v>0</v>
      </c>
      <c r="FT11" s="27"/>
      <c r="FU11" s="28"/>
      <c r="FW11" s="3" t="s">
        <v>32</v>
      </c>
      <c r="FX11" s="150"/>
      <c r="FY11" s="30"/>
      <c r="FZ11" s="146"/>
      <c r="GA11" s="66">
        <f t="shared" ref="GA11:GA19" si="31">$D11</f>
        <v>0</v>
      </c>
      <c r="GB11" s="42" t="s">
        <v>33</v>
      </c>
      <c r="GC11" s="26"/>
      <c r="GD11" s="27">
        <f t="shared" ref="GD11:GD19" si="32">GC11*FW$38*GB$38/$C$2</f>
        <v>0</v>
      </c>
      <c r="GE11" s="27"/>
      <c r="GF11" s="28"/>
      <c r="GH11" s="3" t="s">
        <v>32</v>
      </c>
      <c r="GI11" s="150"/>
      <c r="GJ11" s="30"/>
      <c r="GK11" s="146"/>
      <c r="GL11" s="66">
        <f t="shared" ref="GL11:GL19" si="33">$D11</f>
        <v>0</v>
      </c>
      <c r="GM11" s="42" t="s">
        <v>33</v>
      </c>
      <c r="GN11" s="26"/>
      <c r="GO11" s="27">
        <f t="shared" ref="GO11:GO19" si="34">GN11*GH$38*GM$38/$C$2</f>
        <v>0</v>
      </c>
      <c r="GP11" s="27"/>
      <c r="GQ11" s="28"/>
      <c r="GS11" s="3" t="s">
        <v>32</v>
      </c>
      <c r="GT11" s="150"/>
      <c r="GU11" s="30"/>
      <c r="GV11" s="146"/>
      <c r="GW11" s="66">
        <f t="shared" ref="GW11:GW19" si="35">$D11</f>
        <v>0</v>
      </c>
      <c r="GX11" s="42" t="s">
        <v>33</v>
      </c>
      <c r="GY11" s="26"/>
      <c r="GZ11" s="27">
        <f t="shared" ref="GZ11:GZ19" si="36">GY11*GS$38*GX$38/$C$2</f>
        <v>0</v>
      </c>
      <c r="HA11" s="27"/>
      <c r="HB11" s="28"/>
    </row>
    <row r="12" spans="1:210" x14ac:dyDescent="0.25">
      <c r="A12" s="10"/>
      <c r="B12" s="3" t="s">
        <v>34</v>
      </c>
      <c r="C12" s="23">
        <v>1.4490000000000001</v>
      </c>
      <c r="D12" s="24">
        <v>98.8</v>
      </c>
      <c r="E12" s="25">
        <v>1</v>
      </c>
      <c r="H12" s="26">
        <f>C12*D12*E12</f>
        <v>143.16120000000001</v>
      </c>
      <c r="I12" s="27">
        <f t="shared" si="0"/>
        <v>69.584362584571394</v>
      </c>
      <c r="J12" s="27"/>
      <c r="K12" s="28"/>
      <c r="M12" s="3" t="s">
        <v>34</v>
      </c>
      <c r="N12" s="150">
        <f>100*O12*(1/P12-1/$C$10)</f>
        <v>12.747293766330722</v>
      </c>
      <c r="O12" s="30">
        <f>'DH65-74'!O12</f>
        <v>3.5000000000000003E-2</v>
      </c>
      <c r="P12" s="146">
        <f>'DH65-74'!P12</f>
        <v>0.21</v>
      </c>
      <c r="Q12" s="66">
        <f t="shared" si="1"/>
        <v>98.8</v>
      </c>
      <c r="R12" s="42">
        <v>1</v>
      </c>
      <c r="S12" s="26">
        <f>P12*Q12*R12</f>
        <v>20.747999999999998</v>
      </c>
      <c r="T12" s="27">
        <f t="shared" si="2"/>
        <v>11.748444527333854</v>
      </c>
      <c r="U12" s="27"/>
      <c r="V12" s="28"/>
      <c r="X12" s="3" t="s">
        <v>34</v>
      </c>
      <c r="Y12" s="150">
        <f>100*Z12*(1/AA12-1/$C$12)</f>
        <v>14.2512077294686</v>
      </c>
      <c r="Z12" s="30">
        <f>$O$12</f>
        <v>3.5000000000000003E-2</v>
      </c>
      <c r="AA12" s="146">
        <f>$P12</f>
        <v>0.21</v>
      </c>
      <c r="AB12" s="66">
        <f t="shared" si="3"/>
        <v>98.8</v>
      </c>
      <c r="AC12" s="42">
        <v>1</v>
      </c>
      <c r="AD12" s="26">
        <f>AA12*AB12*AC12</f>
        <v>20.747999999999998</v>
      </c>
      <c r="AE12" s="27">
        <f t="shared" si="4"/>
        <v>10.694647725552471</v>
      </c>
      <c r="AF12" s="27"/>
      <c r="AG12" s="28"/>
      <c r="AI12" s="3" t="s">
        <v>34</v>
      </c>
      <c r="AJ12" s="150">
        <f>100*AK12*(1/AL12-1/$C$12)</f>
        <v>14.2512077294686</v>
      </c>
      <c r="AK12" s="30">
        <f>$O$12</f>
        <v>3.5000000000000003E-2</v>
      </c>
      <c r="AL12" s="146">
        <f>$P12</f>
        <v>0.21</v>
      </c>
      <c r="AM12" s="66">
        <f t="shared" si="5"/>
        <v>98.8</v>
      </c>
      <c r="AN12" s="42">
        <v>1</v>
      </c>
      <c r="AO12" s="26">
        <f>AL12*AM12*AN12</f>
        <v>20.747999999999998</v>
      </c>
      <c r="AP12" s="27">
        <f t="shared" si="6"/>
        <v>10.705101016365507</v>
      </c>
      <c r="AQ12" s="27"/>
      <c r="AR12" s="28"/>
      <c r="AT12" s="3" t="s">
        <v>34</v>
      </c>
      <c r="AU12" s="150">
        <f>100*AV12*(1/AW12-1/$C$12)</f>
        <v>14.2512077294686</v>
      </c>
      <c r="AV12" s="30">
        <f>$O$12</f>
        <v>3.5000000000000003E-2</v>
      </c>
      <c r="AW12" s="146">
        <f>$P12</f>
        <v>0.21</v>
      </c>
      <c r="AX12" s="66">
        <f t="shared" si="7"/>
        <v>98.8</v>
      </c>
      <c r="AY12" s="42">
        <v>1</v>
      </c>
      <c r="AZ12" s="26">
        <f>AW12*AX12*AY12</f>
        <v>20.747999999999998</v>
      </c>
      <c r="BA12" s="27">
        <f t="shared" si="8"/>
        <v>10.675764864958055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1.4490000000000001</v>
      </c>
      <c r="BI12" s="66">
        <f t="shared" si="9"/>
        <v>98.8</v>
      </c>
      <c r="BJ12" s="42">
        <v>1</v>
      </c>
      <c r="BK12" s="26">
        <f>BH12*BI12*BJ12</f>
        <v>143.16120000000001</v>
      </c>
      <c r="BL12" s="27">
        <f t="shared" si="10"/>
        <v>72.012570305356064</v>
      </c>
      <c r="BM12" s="27"/>
      <c r="BN12" s="28"/>
      <c r="BP12" s="3" t="s">
        <v>34</v>
      </c>
      <c r="BQ12" s="150">
        <f>100*BR12*(1/BS12-1/$C$12)</f>
        <v>14.2512077294686</v>
      </c>
      <c r="BR12" s="30">
        <f>$O$12</f>
        <v>3.5000000000000003E-2</v>
      </c>
      <c r="BS12" s="146">
        <f>$P12</f>
        <v>0.21</v>
      </c>
      <c r="BT12" s="66">
        <f t="shared" si="11"/>
        <v>98.8</v>
      </c>
      <c r="BU12" s="42">
        <v>1</v>
      </c>
      <c r="BV12" s="26">
        <f>BS12*BT12*BU12</f>
        <v>20.747999999999998</v>
      </c>
      <c r="BW12" s="27">
        <f t="shared" si="12"/>
        <v>10.705101016365507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1.4490000000000001</v>
      </c>
      <c r="CE12" s="66">
        <f t="shared" si="13"/>
        <v>98.8</v>
      </c>
      <c r="CF12" s="42">
        <v>1</v>
      </c>
      <c r="CG12" s="26">
        <f>CD12*CE12*CF12</f>
        <v>143.16120000000001</v>
      </c>
      <c r="CH12" s="27">
        <f t="shared" si="14"/>
        <v>72.084698011966012</v>
      </c>
      <c r="CI12" s="27"/>
      <c r="CJ12" s="28"/>
      <c r="CL12" s="3" t="s">
        <v>34</v>
      </c>
      <c r="CM12" s="150">
        <f>100*CN12*(1/CO12-1/$C$12)</f>
        <v>14.2512077294686</v>
      </c>
      <c r="CN12" s="30">
        <f>$O$12</f>
        <v>3.5000000000000003E-2</v>
      </c>
      <c r="CO12" s="171">
        <f>$P12</f>
        <v>0.21</v>
      </c>
      <c r="CP12" s="66">
        <f t="shared" si="15"/>
        <v>98.8</v>
      </c>
      <c r="CQ12" s="42">
        <v>1</v>
      </c>
      <c r="CR12" s="26">
        <f>CO12*CP12*CQ12</f>
        <v>20.747999999999998</v>
      </c>
      <c r="CS12" s="27">
        <f t="shared" si="16"/>
        <v>10.509249214038984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1.4490000000000001</v>
      </c>
      <c r="DA12" s="66">
        <f t="shared" si="17"/>
        <v>98.8</v>
      </c>
      <c r="DB12" s="42">
        <v>1</v>
      </c>
      <c r="DC12" s="26">
        <f>CZ12*DA12*DB12</f>
        <v>143.16120000000001</v>
      </c>
      <c r="DD12" s="27">
        <f t="shared" si="18"/>
        <v>70.863612314014475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1.4490000000000001</v>
      </c>
      <c r="DL12" s="66">
        <f t="shared" si="19"/>
        <v>98.8</v>
      </c>
      <c r="DM12" s="42">
        <v>1</v>
      </c>
      <c r="DN12" s="26">
        <f>DK12*DL12*DM12</f>
        <v>143.16120000000001</v>
      </c>
      <c r="DO12" s="27">
        <f t="shared" si="20"/>
        <v>70.733320575912984</v>
      </c>
      <c r="DP12" s="27"/>
      <c r="DQ12" s="28"/>
      <c r="DR12" s="203"/>
      <c r="DT12" s="3" t="s">
        <v>34</v>
      </c>
      <c r="DU12" s="150">
        <f>100*DV12*(1/DW12-1/$C$10)</f>
        <v>2.1151098582847441</v>
      </c>
      <c r="DV12" s="30">
        <f>'DH65-74'!DV12</f>
        <v>3.5000000000000003E-2</v>
      </c>
      <c r="DW12" s="146">
        <f>'DH65-74'!DW12</f>
        <v>0.57999999999999996</v>
      </c>
      <c r="DX12" s="66">
        <f t="shared" si="21"/>
        <v>98.8</v>
      </c>
      <c r="DY12" s="42">
        <v>1</v>
      </c>
      <c r="DZ12" s="26">
        <f>DW12*DX12*DY12</f>
        <v>57.303999999999995</v>
      </c>
      <c r="EA12" s="27">
        <f t="shared" si="22"/>
        <v>30.110473135762984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3"/>
        <v>98.8</v>
      </c>
      <c r="EJ12" s="42">
        <v>1</v>
      </c>
      <c r="EK12" s="26">
        <f>EH12*EI12*EJ12</f>
        <v>57.303999999999995</v>
      </c>
      <c r="EL12" s="27">
        <f t="shared" si="24"/>
        <v>29.184939388157812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5"/>
        <v>98.8</v>
      </c>
      <c r="EU12" s="42">
        <v>1</v>
      </c>
      <c r="EV12" s="26">
        <f>ES12*ET12*EU12</f>
        <v>57.303999999999995</v>
      </c>
      <c r="EW12" s="27">
        <f t="shared" si="26"/>
        <v>29.216300912142216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7"/>
        <v>98.8</v>
      </c>
      <c r="FF12" s="42">
        <v>1</v>
      </c>
      <c r="FG12" s="26">
        <f>FD12*FE12*FF12</f>
        <v>57.303999999999995</v>
      </c>
      <c r="FH12" s="27">
        <f t="shared" si="28"/>
        <v>29.05998660880088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1.4490000000000001</v>
      </c>
      <c r="FP12" s="66">
        <f t="shared" si="29"/>
        <v>98.8</v>
      </c>
      <c r="FQ12" s="42">
        <v>1</v>
      </c>
      <c r="FR12" s="26">
        <f>FO12*FP12*FQ12</f>
        <v>143.16120000000001</v>
      </c>
      <c r="FS12" s="27">
        <f t="shared" si="30"/>
        <v>71.818251467375717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1.4490000000000001</v>
      </c>
      <c r="GA12" s="66">
        <f t="shared" si="31"/>
        <v>98.8</v>
      </c>
      <c r="GB12" s="42">
        <v>1</v>
      </c>
      <c r="GC12" s="26">
        <f>FZ12*GA12*GB12</f>
        <v>143.16120000000001</v>
      </c>
      <c r="GD12" s="27">
        <f t="shared" si="32"/>
        <v>72.208767718309488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1.4490000000000001</v>
      </c>
      <c r="GL12" s="66">
        <f t="shared" si="33"/>
        <v>98.8</v>
      </c>
      <c r="GM12" s="42">
        <v>1</v>
      </c>
      <c r="GN12" s="26">
        <f>GK12*GL12*GM12</f>
        <v>143.16120000000001</v>
      </c>
      <c r="GO12" s="27">
        <f t="shared" si="34"/>
        <v>71.89660120574365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1.4490000000000001</v>
      </c>
      <c r="GW12" s="66">
        <f t="shared" si="35"/>
        <v>98.8</v>
      </c>
      <c r="GX12" s="42">
        <v>1</v>
      </c>
      <c r="GY12" s="26">
        <f>GV12*GW12*GX12</f>
        <v>143.16120000000001</v>
      </c>
      <c r="GZ12" s="27">
        <f t="shared" si="36"/>
        <v>70.935740020624422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0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1"/>
        <v>0</v>
      </c>
      <c r="R13" s="42" t="s">
        <v>33</v>
      </c>
      <c r="S13" s="26"/>
      <c r="T13" s="27">
        <f t="shared" si="2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3"/>
        <v>0</v>
      </c>
      <c r="AC13" s="42" t="s">
        <v>33</v>
      </c>
      <c r="AD13" s="26"/>
      <c r="AE13" s="27">
        <f t="shared" si="4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5"/>
        <v>0</v>
      </c>
      <c r="AN13" s="42" t="s">
        <v>33</v>
      </c>
      <c r="AO13" s="26"/>
      <c r="AP13" s="27">
        <f t="shared" si="6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7"/>
        <v>0</v>
      </c>
      <c r="AY13" s="42" t="s">
        <v>33</v>
      </c>
      <c r="AZ13" s="26"/>
      <c r="BA13" s="27">
        <f t="shared" si="8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9"/>
        <v>0</v>
      </c>
      <c r="BJ13" s="42" t="s">
        <v>33</v>
      </c>
      <c r="BK13" s="26"/>
      <c r="BL13" s="27">
        <f t="shared" si="10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1"/>
        <v>0</v>
      </c>
      <c r="BU13" s="42" t="s">
        <v>33</v>
      </c>
      <c r="BV13" s="26"/>
      <c r="BW13" s="27">
        <f t="shared" si="12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3"/>
        <v>0</v>
      </c>
      <c r="CF13" s="42" t="s">
        <v>33</v>
      </c>
      <c r="CG13" s="26"/>
      <c r="CH13" s="27">
        <f t="shared" si="14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5"/>
        <v>0</v>
      </c>
      <c r="CQ13" s="42" t="s">
        <v>33</v>
      </c>
      <c r="CR13" s="26"/>
      <c r="CS13" s="27">
        <f t="shared" si="16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7"/>
        <v>0</v>
      </c>
      <c r="DB13" s="42" t="s">
        <v>33</v>
      </c>
      <c r="DC13" s="26"/>
      <c r="DD13" s="27">
        <f t="shared" si="18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9"/>
        <v>0</v>
      </c>
      <c r="DM13" s="42" t="s">
        <v>33</v>
      </c>
      <c r="DN13" s="26"/>
      <c r="DO13" s="27">
        <f t="shared" si="20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1"/>
        <v>0</v>
      </c>
      <c r="DY13" s="42" t="s">
        <v>33</v>
      </c>
      <c r="DZ13" s="26"/>
      <c r="EA13" s="27">
        <f t="shared" si="22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3"/>
        <v>0</v>
      </c>
      <c r="EJ13" s="42" t="s">
        <v>33</v>
      </c>
      <c r="EK13" s="26"/>
      <c r="EL13" s="27">
        <f t="shared" si="24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5"/>
        <v>0</v>
      </c>
      <c r="EU13" s="42" t="s">
        <v>33</v>
      </c>
      <c r="EV13" s="26"/>
      <c r="EW13" s="27">
        <f t="shared" si="26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7"/>
        <v>0</v>
      </c>
      <c r="FF13" s="42" t="s">
        <v>33</v>
      </c>
      <c r="FG13" s="26"/>
      <c r="FH13" s="27">
        <f t="shared" si="28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9"/>
        <v>0</v>
      </c>
      <c r="FQ13" s="42" t="s">
        <v>33</v>
      </c>
      <c r="FR13" s="26"/>
      <c r="FS13" s="27">
        <f t="shared" si="30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1"/>
        <v>0</v>
      </c>
      <c r="GB13" s="42" t="s">
        <v>33</v>
      </c>
      <c r="GC13" s="26"/>
      <c r="GD13" s="27">
        <f t="shared" si="32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3"/>
        <v>0</v>
      </c>
      <c r="GM13" s="42" t="s">
        <v>33</v>
      </c>
      <c r="GN13" s="26"/>
      <c r="GO13" s="27">
        <f t="shared" si="34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5"/>
        <v>0</v>
      </c>
      <c r="GX13" s="42" t="s">
        <v>33</v>
      </c>
      <c r="GY13" s="26"/>
      <c r="GZ13" s="27">
        <f t="shared" si="36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0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1"/>
        <v>0</v>
      </c>
      <c r="R14" s="42" t="s">
        <v>33</v>
      </c>
      <c r="S14" s="26"/>
      <c r="T14" s="27">
        <f t="shared" si="2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3"/>
        <v>0</v>
      </c>
      <c r="AC14" s="42" t="s">
        <v>33</v>
      </c>
      <c r="AD14" s="26"/>
      <c r="AE14" s="27">
        <f t="shared" si="4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5"/>
        <v>0</v>
      </c>
      <c r="AN14" s="42" t="s">
        <v>33</v>
      </c>
      <c r="AO14" s="26"/>
      <c r="AP14" s="27">
        <f t="shared" si="6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7"/>
        <v>0</v>
      </c>
      <c r="AY14" s="42" t="s">
        <v>33</v>
      </c>
      <c r="AZ14" s="26"/>
      <c r="BA14" s="27">
        <f t="shared" si="8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9"/>
        <v>0</v>
      </c>
      <c r="BJ14" s="42" t="s">
        <v>33</v>
      </c>
      <c r="BK14" s="26"/>
      <c r="BL14" s="27">
        <f t="shared" si="10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1"/>
        <v>0</v>
      </c>
      <c r="BU14" s="42" t="s">
        <v>33</v>
      </c>
      <c r="BV14" s="26"/>
      <c r="BW14" s="27">
        <f t="shared" si="12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3"/>
        <v>0</v>
      </c>
      <c r="CF14" s="42" t="s">
        <v>33</v>
      </c>
      <c r="CG14" s="26"/>
      <c r="CH14" s="27">
        <f t="shared" si="14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5"/>
        <v>0</v>
      </c>
      <c r="CQ14" s="42" t="s">
        <v>33</v>
      </c>
      <c r="CR14" s="26"/>
      <c r="CS14" s="27">
        <f t="shared" si="16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7"/>
        <v>0</v>
      </c>
      <c r="DB14" s="42" t="s">
        <v>33</v>
      </c>
      <c r="DC14" s="26"/>
      <c r="DD14" s="27">
        <f t="shared" si="18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9"/>
        <v>0</v>
      </c>
      <c r="DM14" s="42" t="s">
        <v>33</v>
      </c>
      <c r="DN14" s="26"/>
      <c r="DO14" s="27">
        <f t="shared" si="20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1"/>
        <v>0</v>
      </c>
      <c r="DY14" s="42" t="s">
        <v>33</v>
      </c>
      <c r="DZ14" s="26"/>
      <c r="EA14" s="27">
        <f t="shared" si="22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3"/>
        <v>0</v>
      </c>
      <c r="EJ14" s="42" t="s">
        <v>33</v>
      </c>
      <c r="EK14" s="26"/>
      <c r="EL14" s="27">
        <f t="shared" si="24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5"/>
        <v>0</v>
      </c>
      <c r="EU14" s="42" t="s">
        <v>33</v>
      </c>
      <c r="EV14" s="26"/>
      <c r="EW14" s="27">
        <f t="shared" si="26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7"/>
        <v>0</v>
      </c>
      <c r="FF14" s="42" t="s">
        <v>33</v>
      </c>
      <c r="FG14" s="26"/>
      <c r="FH14" s="27">
        <f t="shared" si="28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9"/>
        <v>0</v>
      </c>
      <c r="FQ14" s="42" t="s">
        <v>33</v>
      </c>
      <c r="FR14" s="26"/>
      <c r="FS14" s="27">
        <f t="shared" si="30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1"/>
        <v>0</v>
      </c>
      <c r="GB14" s="42" t="s">
        <v>33</v>
      </c>
      <c r="GC14" s="26"/>
      <c r="GD14" s="27">
        <f t="shared" si="32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3"/>
        <v>0</v>
      </c>
      <c r="GM14" s="42" t="s">
        <v>33</v>
      </c>
      <c r="GN14" s="26"/>
      <c r="GO14" s="27">
        <f t="shared" si="34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5"/>
        <v>0</v>
      </c>
      <c r="GX14" s="42" t="s">
        <v>33</v>
      </c>
      <c r="GY14" s="26"/>
      <c r="GZ14" s="27">
        <f t="shared" si="36"/>
        <v>0</v>
      </c>
      <c r="HA14" s="27"/>
      <c r="HB14" s="28"/>
    </row>
    <row r="15" spans="1:210" x14ac:dyDescent="0.25">
      <c r="A15" s="10"/>
      <c r="B15" s="3" t="s">
        <v>37</v>
      </c>
      <c r="C15" s="23">
        <v>2.3260000000000001</v>
      </c>
      <c r="D15" s="24">
        <v>52</v>
      </c>
      <c r="E15" s="25">
        <v>0.5</v>
      </c>
      <c r="H15" s="26">
        <f>C15*D15*E15</f>
        <v>60.475999999999999</v>
      </c>
      <c r="I15" s="27">
        <f t="shared" si="0"/>
        <v>29.394723651831221</v>
      </c>
      <c r="J15" s="27"/>
      <c r="K15" s="28"/>
      <c r="M15" s="3" t="s">
        <v>37</v>
      </c>
      <c r="N15" s="150">
        <f>100*O15*(1/P15-1/$C$15)</f>
        <v>11.45823381420974</v>
      </c>
      <c r="O15" s="30">
        <f>'DH65-74'!O15</f>
        <v>3.5000000000000003E-2</v>
      </c>
      <c r="P15" s="146">
        <f>'DH65-74'!P15</f>
        <v>0.27</v>
      </c>
      <c r="Q15" s="66">
        <f t="shared" si="1"/>
        <v>52</v>
      </c>
      <c r="R15" s="42">
        <v>0.5</v>
      </c>
      <c r="S15" s="26">
        <f>P15*Q15*R15</f>
        <v>7.0200000000000005</v>
      </c>
      <c r="T15" s="27">
        <f t="shared" si="2"/>
        <v>3.9750376220302521</v>
      </c>
      <c r="U15" s="27"/>
      <c r="V15" s="28"/>
      <c r="X15" s="3" t="s">
        <v>37</v>
      </c>
      <c r="Y15" s="150">
        <f>100*Z15*(1/AA15-1/$C$15)</f>
        <v>11.45823381420974</v>
      </c>
      <c r="Z15" s="30">
        <f>$O$15</f>
        <v>3.5000000000000003E-2</v>
      </c>
      <c r="AA15" s="146">
        <f>$P15</f>
        <v>0.27</v>
      </c>
      <c r="AB15" s="66">
        <f t="shared" si="3"/>
        <v>52</v>
      </c>
      <c r="AC15" s="42">
        <v>0.5</v>
      </c>
      <c r="AD15" s="26">
        <f>AA15*AB15*AC15</f>
        <v>7.0200000000000005</v>
      </c>
      <c r="AE15" s="27">
        <f t="shared" si="4"/>
        <v>3.6184898319538448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2.3260000000000001</v>
      </c>
      <c r="AM15" s="66">
        <f t="shared" si="5"/>
        <v>52</v>
      </c>
      <c r="AN15" s="42">
        <v>0.5</v>
      </c>
      <c r="AO15" s="26">
        <f>AL15*AM15*AN15</f>
        <v>60.475999999999999</v>
      </c>
      <c r="AP15" s="27">
        <f t="shared" si="6"/>
        <v>31.203088927401222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2.3260000000000001</v>
      </c>
      <c r="AX15" s="66">
        <f t="shared" si="7"/>
        <v>52</v>
      </c>
      <c r="AY15" s="42">
        <v>0.5</v>
      </c>
      <c r="AZ15" s="26">
        <f>AW15*AX15*AY15</f>
        <v>60.475999999999999</v>
      </c>
      <c r="BA15" s="27">
        <f t="shared" si="8"/>
        <v>31.117580295604558</v>
      </c>
      <c r="BB15" s="27"/>
      <c r="BC15" s="28"/>
      <c r="BE15" s="3" t="s">
        <v>37</v>
      </c>
      <c r="BF15" s="150">
        <f>100*BG15*(1/BH15-1/$C$15)</f>
        <v>11.45823381420974</v>
      </c>
      <c r="BG15" s="30">
        <f>$O$15</f>
        <v>3.5000000000000003E-2</v>
      </c>
      <c r="BH15" s="146">
        <f>$P15</f>
        <v>0.27</v>
      </c>
      <c r="BI15" s="66">
        <f t="shared" si="9"/>
        <v>52</v>
      </c>
      <c r="BJ15" s="42">
        <v>0.5</v>
      </c>
      <c r="BK15" s="26">
        <f>BH15*BI15*BJ15</f>
        <v>7.0200000000000005</v>
      </c>
      <c r="BL15" s="27">
        <f t="shared" si="10"/>
        <v>3.5311819371701243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2.3260000000000001</v>
      </c>
      <c r="BT15" s="66">
        <f t="shared" si="11"/>
        <v>52</v>
      </c>
      <c r="BU15" s="42">
        <v>0.5</v>
      </c>
      <c r="BV15" s="26">
        <f>BS15*BT15*BU15</f>
        <v>60.475999999999999</v>
      </c>
      <c r="BW15" s="27">
        <f t="shared" si="12"/>
        <v>31.203088927401222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2.3260000000000001</v>
      </c>
      <c r="CE15" s="66">
        <f t="shared" si="13"/>
        <v>52</v>
      </c>
      <c r="CF15" s="42">
        <v>0.5</v>
      </c>
      <c r="CG15" s="26">
        <f>CD15*CE15*CF15</f>
        <v>60.475999999999999</v>
      </c>
      <c r="CH15" s="27">
        <f t="shared" si="14"/>
        <v>30.450947581968133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2.3260000000000001</v>
      </c>
      <c r="CP15" s="66">
        <f t="shared" si="15"/>
        <v>52</v>
      </c>
      <c r="CQ15" s="42">
        <v>0.5</v>
      </c>
      <c r="CR15" s="26">
        <f>CO15*CP15*CQ15</f>
        <v>60.475999999999999</v>
      </c>
      <c r="CS15" s="27">
        <f t="shared" si="16"/>
        <v>30.632222646434432</v>
      </c>
      <c r="CT15" s="27"/>
      <c r="CU15" s="28"/>
      <c r="CW15" s="3" t="s">
        <v>37</v>
      </c>
      <c r="CX15" s="150">
        <f>100*CY15*(1/CZ15-1/$C$15)</f>
        <v>11.45823381420974</v>
      </c>
      <c r="CY15" s="30">
        <f>$O$15</f>
        <v>3.5000000000000003E-2</v>
      </c>
      <c r="CZ15" s="146">
        <f>$P15</f>
        <v>0.27</v>
      </c>
      <c r="DA15" s="66">
        <f t="shared" si="17"/>
        <v>52</v>
      </c>
      <c r="DB15" s="42">
        <v>0.5</v>
      </c>
      <c r="DC15" s="26">
        <f>CZ15*DA15*DB15</f>
        <v>7.0200000000000005</v>
      </c>
      <c r="DD15" s="27">
        <f t="shared" si="18"/>
        <v>3.4748420552802135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2.3260000000000001</v>
      </c>
      <c r="DL15" s="66">
        <f t="shared" si="19"/>
        <v>52</v>
      </c>
      <c r="DM15" s="42">
        <v>0.5</v>
      </c>
      <c r="DN15" s="26">
        <f>DK15*DL15*DM15</f>
        <v>60.475999999999999</v>
      </c>
      <c r="DO15" s="27">
        <f t="shared" si="20"/>
        <v>29.880081301001347</v>
      </c>
      <c r="DP15" s="27"/>
      <c r="DQ15" s="28"/>
      <c r="DR15" s="203"/>
      <c r="DT15" s="3" t="s">
        <v>37</v>
      </c>
      <c r="DU15" s="150">
        <f>100*DV15*(1/DW15-1/$C$15)</f>
        <v>10.995270851246778</v>
      </c>
      <c r="DV15" s="30">
        <f>'DH65-74'!DV15</f>
        <v>3.5000000000000003E-2</v>
      </c>
      <c r="DW15" s="146">
        <f>'DH65-74'!DW15</f>
        <v>0.28000000000000003</v>
      </c>
      <c r="DX15" s="66">
        <f t="shared" si="21"/>
        <v>52</v>
      </c>
      <c r="DY15" s="42">
        <v>0.5</v>
      </c>
      <c r="DZ15" s="26">
        <f>DW15*DX15*DY15</f>
        <v>7.2800000000000011</v>
      </c>
      <c r="EA15" s="27">
        <f t="shared" si="22"/>
        <v>3.8252869682457522</v>
      </c>
      <c r="EB15" s="27"/>
      <c r="EC15" s="28"/>
      <c r="EE15" s="3" t="s">
        <v>37</v>
      </c>
      <c r="EF15" s="150">
        <f>100*EG15*(1/EH15-1/$C$15)</f>
        <v>10.995270851246778</v>
      </c>
      <c r="EG15" s="30">
        <f>'DH65-74'!EG15</f>
        <v>3.5000000000000003E-2</v>
      </c>
      <c r="EH15" s="146">
        <f>$DW15</f>
        <v>0.28000000000000003</v>
      </c>
      <c r="EI15" s="66">
        <f t="shared" si="23"/>
        <v>52</v>
      </c>
      <c r="EJ15" s="42">
        <v>0.5</v>
      </c>
      <c r="EK15" s="26">
        <f>EH15*EI15*EJ15</f>
        <v>7.2800000000000011</v>
      </c>
      <c r="EL15" s="27">
        <f t="shared" si="24"/>
        <v>3.707705548404804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2.3260000000000001</v>
      </c>
      <c r="ET15" s="66">
        <f t="shared" si="25"/>
        <v>52</v>
      </c>
      <c r="EU15" s="42">
        <v>0.5</v>
      </c>
      <c r="EV15" s="26">
        <f>ES15*ET15*EU15</f>
        <v>60.475999999999999</v>
      </c>
      <c r="EW15" s="27">
        <f t="shared" si="26"/>
        <v>30.8335371695294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2.3260000000000001</v>
      </c>
      <c r="FE15" s="66">
        <f t="shared" si="27"/>
        <v>52</v>
      </c>
      <c r="FF15" s="42">
        <v>0.5</v>
      </c>
      <c r="FG15" s="26">
        <f>FD15*FE15*FF15</f>
        <v>60.475999999999999</v>
      </c>
      <c r="FH15" s="27">
        <f t="shared" si="28"/>
        <v>30.668570259560276</v>
      </c>
      <c r="FI15" s="27"/>
      <c r="FJ15" s="28"/>
      <c r="FL15" s="3" t="s">
        <v>37</v>
      </c>
      <c r="FM15" s="150">
        <f>100*FN15*(1/FO15-1/$C$15)</f>
        <v>10.995270851246778</v>
      </c>
      <c r="FN15" s="30">
        <f>'DH65-74'!FC15</f>
        <v>3.5000000000000003E-2</v>
      </c>
      <c r="FO15" s="146">
        <f>$DW15</f>
        <v>0.28000000000000003</v>
      </c>
      <c r="FP15" s="66">
        <f t="shared" si="29"/>
        <v>52</v>
      </c>
      <c r="FQ15" s="42">
        <v>0.5</v>
      </c>
      <c r="FR15" s="26">
        <f>FO15*FP15*FQ15</f>
        <v>7.2800000000000011</v>
      </c>
      <c r="FS15" s="27">
        <f t="shared" si="30"/>
        <v>3.6520849970697036</v>
      </c>
      <c r="FT15" s="27"/>
      <c r="FU15" s="28"/>
      <c r="FW15" s="3" t="s">
        <v>37</v>
      </c>
      <c r="FX15" s="150">
        <f>100*FY15*(1/FZ15-1/$C$15)</f>
        <v>10.995270851246778</v>
      </c>
      <c r="FY15" s="30">
        <f>'DH65-74'!FN15</f>
        <v>3.5000000000000003E-2</v>
      </c>
      <c r="FZ15" s="146">
        <f>$DW15</f>
        <v>0.28000000000000003</v>
      </c>
      <c r="GA15" s="66">
        <f t="shared" si="31"/>
        <v>52</v>
      </c>
      <c r="GB15" s="42">
        <v>0.5</v>
      </c>
      <c r="GC15" s="26">
        <f>FZ15*GA15*GB15</f>
        <v>7.2800000000000011</v>
      </c>
      <c r="GD15" s="27">
        <f t="shared" si="32"/>
        <v>3.6719434385105267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2.3260000000000001</v>
      </c>
      <c r="GL15" s="66">
        <f t="shared" si="33"/>
        <v>52</v>
      </c>
      <c r="GM15" s="42">
        <v>0.5</v>
      </c>
      <c r="GN15" s="26">
        <f>GK15*GL15*GM15</f>
        <v>60.475999999999999</v>
      </c>
      <c r="GO15" s="27">
        <f t="shared" si="34"/>
        <v>30.371489303795666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2.3260000000000001</v>
      </c>
      <c r="GW15" s="66">
        <f t="shared" si="35"/>
        <v>52</v>
      </c>
      <c r="GX15" s="42">
        <v>0.5</v>
      </c>
      <c r="GY15" s="26">
        <f>GV15*GW15*GX15</f>
        <v>60.475999999999999</v>
      </c>
      <c r="GZ15" s="27">
        <f t="shared" si="36"/>
        <v>29.965589932798007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0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1"/>
        <v>0</v>
      </c>
      <c r="R16" s="42" t="s">
        <v>33</v>
      </c>
      <c r="S16" s="26"/>
      <c r="T16" s="27">
        <f t="shared" si="2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3"/>
        <v>0</v>
      </c>
      <c r="AC16" s="42" t="s">
        <v>33</v>
      </c>
      <c r="AD16" s="26"/>
      <c r="AE16" s="27">
        <f t="shared" si="4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5"/>
        <v>0</v>
      </c>
      <c r="AN16" s="42" t="s">
        <v>33</v>
      </c>
      <c r="AO16" s="26"/>
      <c r="AP16" s="27">
        <f t="shared" si="6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7"/>
        <v>0</v>
      </c>
      <c r="AY16" s="42" t="s">
        <v>33</v>
      </c>
      <c r="AZ16" s="26"/>
      <c r="BA16" s="27">
        <f t="shared" si="8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9"/>
        <v>0</v>
      </c>
      <c r="BJ16" s="42" t="s">
        <v>33</v>
      </c>
      <c r="BK16" s="26"/>
      <c r="BL16" s="27">
        <f t="shared" si="10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1"/>
        <v>0</v>
      </c>
      <c r="BU16" s="42" t="s">
        <v>33</v>
      </c>
      <c r="BV16" s="26"/>
      <c r="BW16" s="27">
        <f t="shared" si="12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3"/>
        <v>0</v>
      </c>
      <c r="CF16" s="42" t="s">
        <v>33</v>
      </c>
      <c r="CG16" s="26"/>
      <c r="CH16" s="27">
        <f t="shared" si="14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5"/>
        <v>0</v>
      </c>
      <c r="CQ16" s="42" t="s">
        <v>33</v>
      </c>
      <c r="CR16" s="26"/>
      <c r="CS16" s="27">
        <f t="shared" si="16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7"/>
        <v>0</v>
      </c>
      <c r="DB16" s="42" t="s">
        <v>33</v>
      </c>
      <c r="DC16" s="26"/>
      <c r="DD16" s="27">
        <f t="shared" si="18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9"/>
        <v>0</v>
      </c>
      <c r="DM16" s="42" t="s">
        <v>33</v>
      </c>
      <c r="DN16" s="26"/>
      <c r="DO16" s="27">
        <f t="shared" si="20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1"/>
        <v>0</v>
      </c>
      <c r="DY16" s="42" t="s">
        <v>33</v>
      </c>
      <c r="DZ16" s="26"/>
      <c r="EA16" s="27">
        <f t="shared" si="22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3"/>
        <v>0</v>
      </c>
      <c r="EJ16" s="42" t="s">
        <v>33</v>
      </c>
      <c r="EK16" s="26"/>
      <c r="EL16" s="27">
        <f t="shared" si="24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5"/>
        <v>0</v>
      </c>
      <c r="EU16" s="42" t="s">
        <v>33</v>
      </c>
      <c r="EV16" s="26"/>
      <c r="EW16" s="27">
        <f t="shared" si="26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7"/>
        <v>0</v>
      </c>
      <c r="FF16" s="42" t="s">
        <v>33</v>
      </c>
      <c r="FG16" s="26"/>
      <c r="FH16" s="27">
        <f t="shared" si="28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9"/>
        <v>0</v>
      </c>
      <c r="FQ16" s="42" t="s">
        <v>33</v>
      </c>
      <c r="FR16" s="26"/>
      <c r="FS16" s="27">
        <f t="shared" si="30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1"/>
        <v>0</v>
      </c>
      <c r="GB16" s="42" t="s">
        <v>33</v>
      </c>
      <c r="GC16" s="26"/>
      <c r="GD16" s="27">
        <f t="shared" si="32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3"/>
        <v>0</v>
      </c>
      <c r="GM16" s="42" t="s">
        <v>33</v>
      </c>
      <c r="GN16" s="26"/>
      <c r="GO16" s="27">
        <f t="shared" si="34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5"/>
        <v>0</v>
      </c>
      <c r="GX16" s="42" t="s">
        <v>33</v>
      </c>
      <c r="GY16" s="26"/>
      <c r="GZ16" s="27">
        <f t="shared" si="36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4.3</v>
      </c>
      <c r="E17" s="25">
        <v>1</v>
      </c>
      <c r="H17" s="26">
        <f>C17*D17*E17</f>
        <v>22.36</v>
      </c>
      <c r="I17" s="27">
        <f t="shared" si="0"/>
        <v>10.86821252819211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1"/>
        <v>4.3</v>
      </c>
      <c r="R17" s="42">
        <v>1</v>
      </c>
      <c r="S17" s="26">
        <f>P17*Q17*R17</f>
        <v>5.1599999999999993</v>
      </c>
      <c r="T17" s="27">
        <f t="shared" si="2"/>
        <v>2.9218225255948855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3"/>
        <v>4.3</v>
      </c>
      <c r="AC17" s="42">
        <v>1</v>
      </c>
      <c r="AD17" s="26">
        <f>AA17*AB17*AC17</f>
        <v>22.36</v>
      </c>
      <c r="AE17" s="27">
        <f t="shared" si="4"/>
        <v>11.525560205482616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5"/>
        <v>4.3</v>
      </c>
      <c r="AN17" s="42">
        <v>1</v>
      </c>
      <c r="AO17" s="26">
        <f>AL17*AM17*AN17</f>
        <v>5.1599999999999993</v>
      </c>
      <c r="AP17" s="27">
        <f t="shared" si="6"/>
        <v>2.6623443823234059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7"/>
        <v>4.3</v>
      </c>
      <c r="AY17" s="42">
        <v>1</v>
      </c>
      <c r="AZ17" s="26">
        <f>AW17*AX17*AY17</f>
        <v>22.36</v>
      </c>
      <c r="BA17" s="27">
        <f t="shared" si="8"/>
        <v>11.505210255468583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9"/>
        <v>4.3</v>
      </c>
      <c r="BJ17" s="42">
        <v>1</v>
      </c>
      <c r="BK17" s="26">
        <f>BH17*BI17*BJ17</f>
        <v>22.36</v>
      </c>
      <c r="BL17" s="27">
        <f t="shared" si="10"/>
        <v>11.2474683924678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1"/>
        <v>4.3</v>
      </c>
      <c r="BU17" s="42">
        <v>1</v>
      </c>
      <c r="BV17" s="26">
        <f>BS17*BT17*BU17</f>
        <v>5.1599999999999993</v>
      </c>
      <c r="BW17" s="27">
        <f t="shared" si="12"/>
        <v>2.6623443823234059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3"/>
        <v>4.3</v>
      </c>
      <c r="CF17" s="42">
        <v>1</v>
      </c>
      <c r="CG17" s="26">
        <f>CD17*CE17*CF17</f>
        <v>5.1599999999999993</v>
      </c>
      <c r="CH17" s="27">
        <f t="shared" si="14"/>
        <v>2.5981693485507562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5"/>
        <v>4.3</v>
      </c>
      <c r="CQ17" s="42">
        <v>1</v>
      </c>
      <c r="CR17" s="26">
        <f>CO17*CP17*CQ17</f>
        <v>22.36</v>
      </c>
      <c r="CS17" s="27">
        <f t="shared" si="16"/>
        <v>11.325757298337754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7"/>
        <v>4.3</v>
      </c>
      <c r="DB17" s="42">
        <v>1</v>
      </c>
      <c r="DC17" s="26">
        <f>CZ17*DA17*DB17</f>
        <v>22.36</v>
      </c>
      <c r="DD17" s="27">
        <f t="shared" si="18"/>
        <v>11.068015435336974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9"/>
        <v>4.3</v>
      </c>
      <c r="DM17" s="42">
        <v>1</v>
      </c>
      <c r="DN17" s="26">
        <f>DK17*DL17*DM17</f>
        <v>22.36</v>
      </c>
      <c r="DO17" s="27">
        <f t="shared" si="20"/>
        <v>11.047665485322939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1"/>
        <v>4.3</v>
      </c>
      <c r="DY17" s="42">
        <v>1</v>
      </c>
      <c r="DZ17" s="26">
        <f>DW17*DX17*DY17</f>
        <v>5.1599999999999993</v>
      </c>
      <c r="EA17" s="27">
        <f t="shared" si="22"/>
        <v>2.7113297741961642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3"/>
        <v>4.3</v>
      </c>
      <c r="EJ17" s="42">
        <v>1</v>
      </c>
      <c r="EK17" s="26">
        <f>EH17*EI17*EJ17</f>
        <v>22.36</v>
      </c>
      <c r="EL17" s="27">
        <f t="shared" si="24"/>
        <v>11.387952755814753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5"/>
        <v>4.3</v>
      </c>
      <c r="EU17" s="42">
        <v>1</v>
      </c>
      <c r="EV17" s="26">
        <f>ES17*ET17*EU17</f>
        <v>5.1599999999999993</v>
      </c>
      <c r="EW17" s="27">
        <f t="shared" si="26"/>
        <v>2.6308130794823015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7"/>
        <v>4.3</v>
      </c>
      <c r="FF17" s="42">
        <v>1</v>
      </c>
      <c r="FG17" s="26">
        <f>FD17*FE17*FF17</f>
        <v>22.36</v>
      </c>
      <c r="FH17" s="27">
        <f t="shared" si="28"/>
        <v>11.339196226664589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9"/>
        <v>4.3</v>
      </c>
      <c r="FQ17" s="42">
        <v>1</v>
      </c>
      <c r="FR17" s="26">
        <f>FO17*FP17*FQ17</f>
        <v>22.36</v>
      </c>
      <c r="FS17" s="27">
        <f t="shared" si="30"/>
        <v>11.217118205285514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1"/>
        <v>4.3</v>
      </c>
      <c r="GB17" s="42">
        <v>1</v>
      </c>
      <c r="GC17" s="26">
        <f>FZ17*GA17*GB17</f>
        <v>5.1599999999999993</v>
      </c>
      <c r="GD17" s="27">
        <f t="shared" si="32"/>
        <v>2.6026412283948228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3"/>
        <v>4.3</v>
      </c>
      <c r="GM17" s="42">
        <v>1</v>
      </c>
      <c r="GN17" s="26">
        <f>GK17*GL17*GM17</f>
        <v>5.1599999999999993</v>
      </c>
      <c r="GO17" s="27">
        <f t="shared" si="34"/>
        <v>2.5913897216678619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5"/>
        <v>4.3</v>
      </c>
      <c r="GX17" s="42">
        <v>1</v>
      </c>
      <c r="GY17" s="26">
        <f>GV17*GW17*GX17</f>
        <v>5.1599999999999993</v>
      </c>
      <c r="GZ17" s="27">
        <f t="shared" si="36"/>
        <v>2.5567571276744112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23.1</v>
      </c>
      <c r="E18" s="25">
        <v>1</v>
      </c>
      <c r="H18" s="26">
        <f>C18*D18*E18</f>
        <v>66.990000000000009</v>
      </c>
      <c r="I18" s="27">
        <f t="shared" si="0"/>
        <v>32.560892543094347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1"/>
        <v>23.1</v>
      </c>
      <c r="R18" s="42">
        <v>1</v>
      </c>
      <c r="S18" s="26">
        <f>P18*Q18*R18</f>
        <v>27.720000000000002</v>
      </c>
      <c r="T18" s="27">
        <f t="shared" si="2"/>
        <v>15.696302404939971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3"/>
        <v>23.1</v>
      </c>
      <c r="AC18" s="42">
        <v>1</v>
      </c>
      <c r="AD18" s="26">
        <f>AA18*AB18*AC18</f>
        <v>66.990000000000009</v>
      </c>
      <c r="AE18" s="27">
        <f t="shared" si="4"/>
        <v>34.53028972116639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5"/>
        <v>23.1</v>
      </c>
      <c r="AN18" s="42">
        <v>1</v>
      </c>
      <c r="AO18" s="26">
        <f>AL18*AM18*AN18</f>
        <v>27.720000000000002</v>
      </c>
      <c r="AP18" s="27">
        <f t="shared" si="6"/>
        <v>14.302361681783882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7"/>
        <v>23.1</v>
      </c>
      <c r="AY18" s="42">
        <v>1</v>
      </c>
      <c r="AZ18" s="26">
        <f>AW18*AX18*AY18</f>
        <v>66.990000000000009</v>
      </c>
      <c r="BA18" s="27">
        <f t="shared" si="8"/>
        <v>34.469321780583201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9"/>
        <v>23.1</v>
      </c>
      <c r="BJ18" s="42">
        <v>1</v>
      </c>
      <c r="BK18" s="26">
        <f>BH18*BI18*BJ18</f>
        <v>66.990000000000009</v>
      </c>
      <c r="BL18" s="27">
        <f t="shared" si="10"/>
        <v>33.697133614106356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1"/>
        <v>23.1</v>
      </c>
      <c r="BU18" s="42">
        <v>1</v>
      </c>
      <c r="BV18" s="26">
        <f>BS18*BT18*BU18</f>
        <v>27.720000000000002</v>
      </c>
      <c r="BW18" s="27">
        <f t="shared" si="12"/>
        <v>14.302361681783882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3"/>
        <v>23.1</v>
      </c>
      <c r="CF18" s="42">
        <v>1</v>
      </c>
      <c r="CG18" s="26">
        <f>CD18*CE18*CF18</f>
        <v>27.720000000000002</v>
      </c>
      <c r="CH18" s="27">
        <f t="shared" si="14"/>
        <v>13.957607430586625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5"/>
        <v>23.1</v>
      </c>
      <c r="CQ18" s="42">
        <v>1</v>
      </c>
      <c r="CR18" s="26">
        <f>CO18*CP18*CQ18</f>
        <v>66.990000000000009</v>
      </c>
      <c r="CS18" s="27">
        <f t="shared" si="16"/>
        <v>33.931685215368795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7"/>
        <v>23.1</v>
      </c>
      <c r="DB18" s="42">
        <v>1</v>
      </c>
      <c r="DC18" s="26">
        <f>CZ18*DA18*DB18</f>
        <v>66.990000000000009</v>
      </c>
      <c r="DD18" s="27">
        <f t="shared" si="18"/>
        <v>33.15949704889195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9"/>
        <v>23.1</v>
      </c>
      <c r="DM18" s="42">
        <v>1</v>
      </c>
      <c r="DN18" s="26">
        <f>DK18*DL18*DM18</f>
        <v>66.990000000000009</v>
      </c>
      <c r="DO18" s="27">
        <f t="shared" si="20"/>
        <v>33.09852910830876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1"/>
        <v>23.1</v>
      </c>
      <c r="DY18" s="42">
        <v>1</v>
      </c>
      <c r="DZ18" s="26">
        <f>DW18*DX18*DY18</f>
        <v>27.720000000000002</v>
      </c>
      <c r="EA18" s="27">
        <f t="shared" si="22"/>
        <v>14.56551576370498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3"/>
        <v>23.1</v>
      </c>
      <c r="EJ18" s="42">
        <v>1</v>
      </c>
      <c r="EK18" s="26">
        <f>EH18*EI18*EJ18</f>
        <v>66.990000000000009</v>
      </c>
      <c r="EL18" s="27">
        <f t="shared" si="24"/>
        <v>34.118021248301901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5"/>
        <v>23.1</v>
      </c>
      <c r="EU18" s="42">
        <v>1</v>
      </c>
      <c r="EV18" s="26">
        <f>ES18*ET18*EU18</f>
        <v>27.720000000000002</v>
      </c>
      <c r="EW18" s="27">
        <f t="shared" si="26"/>
        <v>14.132972589777017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7"/>
        <v>23.1</v>
      </c>
      <c r="FF18" s="42">
        <v>1</v>
      </c>
      <c r="FG18" s="26">
        <f>FD18*FE18*FF18</f>
        <v>66.990000000000009</v>
      </c>
      <c r="FH18" s="27">
        <f t="shared" si="28"/>
        <v>33.971947908061765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9"/>
        <v>23.1</v>
      </c>
      <c r="FQ18" s="42">
        <v>1</v>
      </c>
      <c r="FR18" s="26">
        <f>FO18*FP18*FQ18</f>
        <v>66.990000000000009</v>
      </c>
      <c r="FS18" s="27">
        <f t="shared" si="30"/>
        <v>33.606205213420246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1"/>
        <v>23.1</v>
      </c>
      <c r="GB18" s="42">
        <v>1</v>
      </c>
      <c r="GC18" s="26">
        <f>FZ18*GA18*GB18</f>
        <v>27.720000000000002</v>
      </c>
      <c r="GD18" s="27">
        <f t="shared" si="32"/>
        <v>13.981630785097774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3"/>
        <v>23.1</v>
      </c>
      <c r="GM18" s="42">
        <v>1</v>
      </c>
      <c r="GN18" s="26">
        <f>GK18*GL18*GM18</f>
        <v>27.720000000000002</v>
      </c>
      <c r="GO18" s="27">
        <f t="shared" si="34"/>
        <v>13.921186644308753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5"/>
        <v>23.1</v>
      </c>
      <c r="GX18" s="42">
        <v>1</v>
      </c>
      <c r="GY18" s="26">
        <f>GV18*GW18*GX18</f>
        <v>27.720000000000002</v>
      </c>
      <c r="GZ18" s="27">
        <f t="shared" si="36"/>
        <v>13.735137127739284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1.6</v>
      </c>
      <c r="E19" s="25">
        <v>1</v>
      </c>
      <c r="H19" s="26">
        <f>C19*D19*E19</f>
        <v>5.6000000000000005</v>
      </c>
      <c r="I19" s="27">
        <f t="shared" si="0"/>
        <v>2.7219136922126941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1"/>
        <v>1.6</v>
      </c>
      <c r="R19" s="42">
        <v>1</v>
      </c>
      <c r="S19" s="26">
        <f>P19*Q19*R19</f>
        <v>5.6000000000000005</v>
      </c>
      <c r="T19" s="27">
        <f t="shared" si="2"/>
        <v>3.1709701828161556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3"/>
        <v>1.6</v>
      </c>
      <c r="AC19" s="42">
        <v>1</v>
      </c>
      <c r="AD19" s="26">
        <f>AA19*AB19*AC19</f>
        <v>5.6000000000000005</v>
      </c>
      <c r="AE19" s="27">
        <f t="shared" si="4"/>
        <v>2.8865445952908164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5"/>
        <v>1.6</v>
      </c>
      <c r="AN19" s="42">
        <v>1</v>
      </c>
      <c r="AO19" s="26">
        <f>AL19*AM19*AN19</f>
        <v>5.6000000000000005</v>
      </c>
      <c r="AP19" s="27">
        <f t="shared" si="6"/>
        <v>2.889365996319976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7"/>
        <v>1.6</v>
      </c>
      <c r="AY19" s="42">
        <v>1</v>
      </c>
      <c r="AZ19" s="26">
        <f>AW19*AX19*AY19</f>
        <v>5.6000000000000005</v>
      </c>
      <c r="BA19" s="27">
        <f t="shared" si="8"/>
        <v>2.881448006736318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9"/>
        <v>1.6</v>
      </c>
      <c r="BJ19" s="42">
        <v>1</v>
      </c>
      <c r="BK19" s="26">
        <f>BH19*BI19*BJ19</f>
        <v>5.6000000000000005</v>
      </c>
      <c r="BL19" s="27">
        <f t="shared" si="10"/>
        <v>2.8168972718166234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1"/>
        <v>1.6</v>
      </c>
      <c r="BU19" s="42">
        <v>1</v>
      </c>
      <c r="BV19" s="26">
        <f>BS19*BT19*BU19</f>
        <v>5.6000000000000005</v>
      </c>
      <c r="BW19" s="27">
        <f t="shared" si="12"/>
        <v>2.889365996319976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3"/>
        <v>1.6</v>
      </c>
      <c r="CF19" s="42">
        <v>1</v>
      </c>
      <c r="CG19" s="26">
        <f>CD19*CE19*CF19</f>
        <v>5.6000000000000005</v>
      </c>
      <c r="CH19" s="27">
        <f t="shared" si="14"/>
        <v>2.819718672845783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5"/>
        <v>1.6</v>
      </c>
      <c r="CQ19" s="42">
        <v>1</v>
      </c>
      <c r="CR19" s="26">
        <f>CO19*CP19*CQ19</f>
        <v>5.6000000000000005</v>
      </c>
      <c r="CS19" s="27">
        <f t="shared" si="16"/>
        <v>2.8365045112116025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7"/>
        <v>1.6</v>
      </c>
      <c r="DB19" s="42">
        <v>1</v>
      </c>
      <c r="DC19" s="26">
        <f>CZ19*DA19*DB19</f>
        <v>5.6000000000000005</v>
      </c>
      <c r="DD19" s="27">
        <f t="shared" si="18"/>
        <v>2.771953776291908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9"/>
        <v>1.6</v>
      </c>
      <c r="DM19" s="42">
        <v>1</v>
      </c>
      <c r="DN19" s="26">
        <f>DK19*DL19*DM19</f>
        <v>5.6000000000000005</v>
      </c>
      <c r="DO19" s="27">
        <f t="shared" si="20"/>
        <v>2.7668571877374091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1"/>
        <v>1.6</v>
      </c>
      <c r="DY19" s="42">
        <v>1</v>
      </c>
      <c r="DZ19" s="26">
        <f>DW19*DX19*DY19</f>
        <v>5.6000000000000005</v>
      </c>
      <c r="EA19" s="27">
        <f t="shared" si="22"/>
        <v>2.9425284371121174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3"/>
        <v>1.6</v>
      </c>
      <c r="EJ19" s="42">
        <v>1</v>
      </c>
      <c r="EK19" s="26">
        <f>EH19*EI19*EJ19</f>
        <v>5.6000000000000005</v>
      </c>
      <c r="EL19" s="27">
        <f t="shared" si="24"/>
        <v>2.8520811910806185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5"/>
        <v>1.6</v>
      </c>
      <c r="EU19" s="42">
        <v>1</v>
      </c>
      <c r="EV19" s="26">
        <f>ES19*ET19*EU19</f>
        <v>5.6000000000000005</v>
      </c>
      <c r="EW19" s="27">
        <f t="shared" si="26"/>
        <v>2.855145977732731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7"/>
        <v>1.6</v>
      </c>
      <c r="FF19" s="42">
        <v>1</v>
      </c>
      <c r="FG19" s="26">
        <f>FD19*FE19*FF19</f>
        <v>5.6000000000000005</v>
      </c>
      <c r="FH19" s="27">
        <f t="shared" si="28"/>
        <v>2.8398702535474829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9"/>
        <v>1.6</v>
      </c>
      <c r="FQ19" s="42">
        <v>1</v>
      </c>
      <c r="FR19" s="26">
        <f>FO19*FP19*FQ19</f>
        <v>5.6000000000000005</v>
      </c>
      <c r="FS19" s="27">
        <f t="shared" si="30"/>
        <v>2.8092961515920791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1"/>
        <v>1.6</v>
      </c>
      <c r="GB19" s="42">
        <v>1</v>
      </c>
      <c r="GC19" s="26">
        <f>FZ19*GA19*GB19</f>
        <v>5.6000000000000005</v>
      </c>
      <c r="GD19" s="27">
        <f t="shared" si="32"/>
        <v>2.8245718757773282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3"/>
        <v>1.6</v>
      </c>
      <c r="GM19" s="42">
        <v>1</v>
      </c>
      <c r="GN19" s="26">
        <f>GK19*GL19*GM19</f>
        <v>5.6000000000000005</v>
      </c>
      <c r="GO19" s="27">
        <f t="shared" si="34"/>
        <v>2.8123609382441921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5"/>
        <v>1.6</v>
      </c>
      <c r="GX19" s="42">
        <v>1</v>
      </c>
      <c r="GY19" s="26">
        <f>GV19*GW19*GX19</f>
        <v>5.6000000000000005</v>
      </c>
      <c r="GZ19" s="27">
        <f t="shared" si="36"/>
        <v>2.7747751773210676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6" t="s">
        <v>43</v>
      </c>
      <c r="Q21" s="2" t="s">
        <v>44</v>
      </c>
      <c r="S21" s="37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245.3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245.3</v>
      </c>
      <c r="R22" s="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245.3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245.3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245.3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245.3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245.3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245.3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245.3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245.3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245.3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245.3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245.3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245.3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245.3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245.3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245.3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245.3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245.3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357.07870000000003</v>
      </c>
      <c r="I24" s="48">
        <f>H24*B$38*G$38/$C$2</f>
        <v>173.56025048705513</v>
      </c>
      <c r="J24" s="48">
        <f>H24*(C38-I38)/1000</f>
        <v>10.712361000000001</v>
      </c>
      <c r="K24" s="50">
        <f>H24/$C$2</f>
        <v>3.0624245283018872</v>
      </c>
      <c r="M24" s="45" t="s">
        <v>46</v>
      </c>
      <c r="N24" s="46"/>
      <c r="O24" s="46"/>
      <c r="P24" s="46"/>
      <c r="Q24" s="46"/>
      <c r="R24" s="46"/>
      <c r="S24" s="47">
        <f>SUM(S10:S22)</f>
        <v>76.727999999999994</v>
      </c>
      <c r="T24" s="48">
        <f>S24*M$38*R$38/$C$2</f>
        <v>43.446821461985351</v>
      </c>
      <c r="U24" s="48">
        <f>S24*(N38-T38)/1000</f>
        <v>2.3018399999999999</v>
      </c>
      <c r="V24" s="50">
        <f>S24/$C$2</f>
        <v>0.65804459691252137</v>
      </c>
      <c r="X24" s="45" t="s">
        <v>46</v>
      </c>
      <c r="Y24" s="46"/>
      <c r="Z24" s="46"/>
      <c r="AA24" s="46"/>
      <c r="AB24" s="46"/>
      <c r="AC24" s="46"/>
      <c r="AD24" s="47">
        <f>SUM(AD10:AD22)</f>
        <v>181.20949999999999</v>
      </c>
      <c r="AE24" s="48">
        <f>AD24*X$38*AC$38/$C$2</f>
        <v>93.405232650062686</v>
      </c>
      <c r="AF24" s="48">
        <f>AD24*(Y38-AE38)/1000</f>
        <v>5.4362849999999998</v>
      </c>
      <c r="AG24" s="50">
        <f>AD24/$C$2</f>
        <v>1.5541123499142366</v>
      </c>
      <c r="AI24" s="45" t="s">
        <v>46</v>
      </c>
      <c r="AJ24" s="46"/>
      <c r="AK24" s="46"/>
      <c r="AL24" s="46"/>
      <c r="AM24" s="46"/>
      <c r="AN24" s="46"/>
      <c r="AO24" s="47">
        <f>SUM(AO10:AO22)</f>
        <v>178.19549999999998</v>
      </c>
      <c r="AP24" s="48">
        <f>AO24*AI$38*AN$38/$C$2</f>
        <v>91.941431856649317</v>
      </c>
      <c r="AQ24" s="48">
        <f>AO24*(AJ38-AP38)/1000</f>
        <v>5.3458649999999999</v>
      </c>
      <c r="AR24" s="50">
        <f>AO24/$C$2</f>
        <v>1.528263293310463</v>
      </c>
      <c r="AT24" s="45" t="s">
        <v>46</v>
      </c>
      <c r="AU24" s="46"/>
      <c r="AV24" s="46"/>
      <c r="AW24" s="46"/>
      <c r="AX24" s="46"/>
      <c r="AY24" s="46"/>
      <c r="AZ24" s="47">
        <f>SUM(AZ10:AZ22)</f>
        <v>186.654</v>
      </c>
      <c r="BA24" s="48">
        <f>AZ24*AT$38*AY$38/$C$2</f>
        <v>96.041749330242951</v>
      </c>
      <c r="BB24" s="48">
        <f>AZ24*(AU38-BA38)/1000</f>
        <v>5.5996199999999998</v>
      </c>
      <c r="BC24" s="50">
        <f>AZ24/$C$2</f>
        <v>1.6008061749571183</v>
      </c>
      <c r="BE24" s="45" t="s">
        <v>46</v>
      </c>
      <c r="BF24" s="46"/>
      <c r="BG24" s="46"/>
      <c r="BH24" s="46"/>
      <c r="BI24" s="46"/>
      <c r="BJ24" s="46"/>
      <c r="BK24" s="47">
        <f>SUM(BK10:BK22)</f>
        <v>255.61120000000003</v>
      </c>
      <c r="BL24" s="48">
        <f>BK24*BE$38*BJ$38/$C$2</f>
        <v>128.57687355817379</v>
      </c>
      <c r="BM24" s="48">
        <f>BK24*(BF38-BL38)/1000</f>
        <v>7.6683360000000009</v>
      </c>
      <c r="BN24" s="50">
        <f>BK24/$C$2</f>
        <v>2.1922058319039452</v>
      </c>
      <c r="BP24" s="45" t="s">
        <v>46</v>
      </c>
      <c r="BQ24" s="46"/>
      <c r="BR24" s="46"/>
      <c r="BS24" s="46"/>
      <c r="BT24" s="46"/>
      <c r="BU24" s="46"/>
      <c r="BV24" s="47">
        <f>SUM(BV10:BV22)</f>
        <v>178.19549999999998</v>
      </c>
      <c r="BW24" s="48">
        <f>BV24*BP$38*BU$38/$C$2</f>
        <v>91.941431856649317</v>
      </c>
      <c r="BX24" s="48">
        <f>BV24*(BQ38-BW38)/1000</f>
        <v>5.3458649999999999</v>
      </c>
      <c r="BY24" s="50">
        <f>BV24/$C$2</f>
        <v>1.528263293310463</v>
      </c>
      <c r="CA24" s="45" t="s">
        <v>46</v>
      </c>
      <c r="CB24" s="46"/>
      <c r="CC24" s="46"/>
      <c r="CD24" s="46"/>
      <c r="CE24" s="46"/>
      <c r="CF24" s="46"/>
      <c r="CG24" s="47">
        <f>SUM(CG10:CG22)</f>
        <v>252.59719999999999</v>
      </c>
      <c r="CH24" s="48">
        <f>CG24*CA$38*CF$38/$C$2</f>
        <v>127.18804313367154</v>
      </c>
      <c r="CI24" s="48">
        <f>CG24*(CB38-CH38)/1000</f>
        <v>7.5779159999999992</v>
      </c>
      <c r="CJ24" s="50">
        <f>CG24/$C$2</f>
        <v>2.1663567753001716</v>
      </c>
      <c r="CL24" s="45" t="s">
        <v>46</v>
      </c>
      <c r="CM24" s="46"/>
      <c r="CN24" s="46"/>
      <c r="CO24" s="46"/>
      <c r="CP24" s="46"/>
      <c r="CQ24" s="46"/>
      <c r="CR24" s="47">
        <f>SUM(CR10:CR22)</f>
        <v>234.66549999999998</v>
      </c>
      <c r="CS24" s="48">
        <f>CR24*CL$38*CQ$38/$C$2</f>
        <v>118.86245524566537</v>
      </c>
      <c r="CT24" s="48">
        <f>CR24*(CM38-CS38)/1000</f>
        <v>7.0399649999999996</v>
      </c>
      <c r="CU24" s="50">
        <f>CR24/$C$2</f>
        <v>2.0125686106346481</v>
      </c>
      <c r="CW24" s="45" t="s">
        <v>46</v>
      </c>
      <c r="CX24" s="46"/>
      <c r="CY24" s="46"/>
      <c r="CZ24" s="46"/>
      <c r="DA24" s="46"/>
      <c r="DB24" s="46"/>
      <c r="DC24" s="47">
        <f>SUM(DC10:DC22)</f>
        <v>303.62270000000007</v>
      </c>
      <c r="DD24" s="48">
        <f>DC24*CW$38*DB$38/$C$2</f>
        <v>150.29073032731165</v>
      </c>
      <c r="DE24" s="48">
        <f>DC24*(CX38-DD38)/1000</f>
        <v>9.1086810000000025</v>
      </c>
      <c r="DF24" s="50">
        <f>DC24/$C$2</f>
        <v>2.6039682675814757</v>
      </c>
      <c r="DH24" s="45" t="s">
        <v>46</v>
      </c>
      <c r="DI24" s="46"/>
      <c r="DJ24" s="46"/>
      <c r="DK24" s="46"/>
      <c r="DL24" s="46"/>
      <c r="DM24" s="46"/>
      <c r="DN24" s="47">
        <f>SUM(DN10:DN22)</f>
        <v>309.06720000000001</v>
      </c>
      <c r="DO24" s="48">
        <f>DN24*DH$38*DM$38/$C$2</f>
        <v>152.70442925247772</v>
      </c>
      <c r="DP24" s="48">
        <f>DN24*(DI38-DO38)/1000</f>
        <v>9.2720159999999989</v>
      </c>
      <c r="DQ24" s="50">
        <f>DN24/$C$2</f>
        <v>2.6506620926243571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121.404</v>
      </c>
      <c r="EA24" s="48">
        <f>DZ24*DT$38*DY$38/$C$2</f>
        <v>63.791914710564171</v>
      </c>
      <c r="EB24" s="48">
        <f>DZ24*(DU38-EA38)/1000</f>
        <v>3.6421199999999998</v>
      </c>
      <c r="EC24" s="50">
        <f>DZ24/$C$2</f>
        <v>1.0412006861063465</v>
      </c>
      <c r="EE24" s="45" t="s">
        <v>46</v>
      </c>
      <c r="EF24" s="46"/>
      <c r="EG24" s="46"/>
      <c r="EH24" s="46"/>
      <c r="EI24" s="46"/>
      <c r="EJ24" s="46"/>
      <c r="EK24" s="47">
        <f>SUM(EK10:EK22)</f>
        <v>218.02549999999999</v>
      </c>
      <c r="EL24" s="48">
        <f>EK24*EE$38*EJ$38/$C$2</f>
        <v>111.0404335224906</v>
      </c>
      <c r="EM24" s="48">
        <f>EK24*(EF38-EL38)/1000</f>
        <v>6.5407649999999995</v>
      </c>
      <c r="EN24" s="50">
        <f>EK24/$C$2</f>
        <v>1.8698584905660378</v>
      </c>
      <c r="EP24" s="45" t="s">
        <v>46</v>
      </c>
      <c r="EQ24" s="46"/>
      <c r="ER24" s="46"/>
      <c r="ES24" s="46"/>
      <c r="ET24" s="46"/>
      <c r="EU24" s="46"/>
      <c r="EV24" s="47">
        <f>SUM(EV10:EV22)</f>
        <v>214.75149999999999</v>
      </c>
      <c r="EW24" s="48">
        <f>EV24*EP$38*EU$38/$C$2</f>
        <v>109.49051454233401</v>
      </c>
      <c r="EX24" s="48">
        <f>EV24*(EQ38-EW38)/1000</f>
        <v>6.442545</v>
      </c>
      <c r="EY24" s="50">
        <f>EV24/$C$2</f>
        <v>1.841779588336192</v>
      </c>
      <c r="FA24" s="45" t="s">
        <v>46</v>
      </c>
      <c r="FB24" s="46"/>
      <c r="FC24" s="46"/>
      <c r="FD24" s="46"/>
      <c r="FE24" s="46"/>
      <c r="FF24" s="46"/>
      <c r="FG24" s="47">
        <f>SUM(FG10:FG22)</f>
        <v>231.07000000000002</v>
      </c>
      <c r="FH24" s="48">
        <f>FG24*FA$38*FF$38/$C$2</f>
        <v>117.18014633700299</v>
      </c>
      <c r="FI24" s="48">
        <f>FG24*(FB38-FH38)/1000</f>
        <v>6.9321000000000002</v>
      </c>
      <c r="FJ24" s="50">
        <f>FG24/$C$2</f>
        <v>1.9817324185248717</v>
      </c>
      <c r="FL24" s="45" t="s">
        <v>46</v>
      </c>
      <c r="FM24" s="46"/>
      <c r="FN24" s="46"/>
      <c r="FO24" s="46"/>
      <c r="FP24" s="46"/>
      <c r="FQ24" s="46"/>
      <c r="FR24" s="47">
        <f>SUM(FR10:FR22)</f>
        <v>263.73120000000006</v>
      </c>
      <c r="FS24" s="48">
        <f>FR24*FL$38*FQ$38/$C$2</f>
        <v>132.30340093120734</v>
      </c>
      <c r="FT24" s="48">
        <f>FR24*(FM38-FS38)/1000</f>
        <v>7.9119360000000016</v>
      </c>
      <c r="FU24" s="50">
        <f>FR24/$C$2</f>
        <v>2.2618456260720419</v>
      </c>
      <c r="FW24" s="45" t="s">
        <v>46</v>
      </c>
      <c r="FX24" s="46"/>
      <c r="FY24" s="46"/>
      <c r="FZ24" s="46"/>
      <c r="GA24" s="46"/>
      <c r="GB24" s="46"/>
      <c r="GC24" s="47">
        <f>SUM(GC10:GC22)</f>
        <v>247.4127</v>
      </c>
      <c r="GD24" s="48">
        <f>GC24*FW$38*GB$38/$C$2</f>
        <v>124.79195609466665</v>
      </c>
      <c r="GE24" s="48">
        <f>GC24*(FX38-GD38)/1000</f>
        <v>7.4223810000000006</v>
      </c>
      <c r="GF24" s="50">
        <f>GC24/$C$2</f>
        <v>2.1218927958833622</v>
      </c>
      <c r="GH24" s="45" t="s">
        <v>46</v>
      </c>
      <c r="GI24" s="46"/>
      <c r="GJ24" s="46"/>
      <c r="GK24" s="46"/>
      <c r="GL24" s="46"/>
      <c r="GM24" s="46"/>
      <c r="GN24" s="47">
        <f>SUM(GN10:GN22)</f>
        <v>260.4572</v>
      </c>
      <c r="GO24" s="48">
        <f>GN24*GH$38*GM$38/$C$2</f>
        <v>130.80350988650986</v>
      </c>
      <c r="GP24" s="48">
        <f>GN24*(GI38-GO38)/1000</f>
        <v>7.8137160000000003</v>
      </c>
      <c r="GQ24" s="50">
        <f>GN24/$C$2</f>
        <v>2.2337667238421957</v>
      </c>
      <c r="GS24" s="45" t="s">
        <v>46</v>
      </c>
      <c r="GT24" s="46"/>
      <c r="GU24" s="46"/>
      <c r="GV24" s="46"/>
      <c r="GW24" s="46"/>
      <c r="GX24" s="46"/>
      <c r="GY24" s="47">
        <f>SUM(GY10:GY22)</f>
        <v>300.60870000000006</v>
      </c>
      <c r="GZ24" s="48">
        <f>GY24*GS$38*GX$38/$C$2</f>
        <v>148.95027836549207</v>
      </c>
      <c r="HA24" s="48">
        <f>GY24*(GT38-GZ38)/1000</f>
        <v>9.0182610000000025</v>
      </c>
      <c r="HB24" s="50">
        <f>GY24/$C$2</f>
        <v>2.578119210977702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79.287999999999997</v>
      </c>
      <c r="I26" s="48">
        <f>H26*B$38*G$38/$C$2</f>
        <v>38.538409433600009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49.555</v>
      </c>
      <c r="T26" s="48">
        <f>S26*M$38*R$38/$C$2</f>
        <v>28.060254894545462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59.466000000000008</v>
      </c>
      <c r="AE26" s="48">
        <f>AD26*X$38*AC$38/$C$2</f>
        <v>30.652010875636375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59.466000000000008</v>
      </c>
      <c r="AP26" s="48">
        <f>AO26*AI$38*AN$38/$C$2</f>
        <v>30.681971131636374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59.466000000000008</v>
      </c>
      <c r="BA26" s="48">
        <f>AZ26*AT$38*AY$38/$C$2</f>
        <v>30.597890565818194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59.466000000000008</v>
      </c>
      <c r="BL26" s="48">
        <f>BK26*BE$38*BJ$38/$C$2</f>
        <v>29.912430922472737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59.466000000000008</v>
      </c>
      <c r="BW26" s="48">
        <f>BV26*BP$38*BU$38/$C$2</f>
        <v>30.681971131636374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59.466000000000008</v>
      </c>
      <c r="CH26" s="48">
        <f>CG26*CA$38*CF$38/$C$2</f>
        <v>29.942391178472739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69.376999999999995</v>
      </c>
      <c r="CS26" s="48">
        <f>CR26*CL$38*CQ$38/$C$2</f>
        <v>35.140745263272734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69.376999999999995</v>
      </c>
      <c r="DD26" s="48">
        <f>DC26*CW$38*DB$38/$C$2</f>
        <v>34.341042346036367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69.376999999999995</v>
      </c>
      <c r="DO26" s="48">
        <f>DN26*DH$38*DM$38/$C$2</f>
        <v>34.277901984581824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59.466000000000008</v>
      </c>
      <c r="EA26" s="48">
        <f>DZ26*DT$38*DY$38/$C$2</f>
        <v>31.246499293090924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69.376999999999995</v>
      </c>
      <c r="EL26" s="48">
        <f>EK26*EE$38*EJ$38/$C$2</f>
        <v>35.333720856000014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69.376999999999995</v>
      </c>
      <c r="EW26" s="48">
        <f>EV26*EP$38*EU$38/$C$2</f>
        <v>35.371689731636366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69.376999999999995</v>
      </c>
      <c r="FH26" s="48">
        <f>FG26*FA$38*FF$38/$C$2</f>
        <v>35.182442603636368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69.376999999999995</v>
      </c>
      <c r="FS26" s="48">
        <f>FR26*FL$38*FQ$38/$C$2</f>
        <v>34.803667698036371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69.376999999999995</v>
      </c>
      <c r="GD26" s="48">
        <f>GC26*FW$38*GB$38/$C$2</f>
        <v>34.992914826036362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69.376999999999995</v>
      </c>
      <c r="GO26" s="48">
        <f>GN26*GH$38*GM$38/$C$2</f>
        <v>34.84163657367273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69.376999999999995</v>
      </c>
      <c r="GZ26" s="48">
        <f>GY26*GS$38*GX$38/$C$2</f>
        <v>34.375995978036364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7" t="s">
        <v>52</v>
      </c>
      <c r="Y29" s="37" t="s">
        <v>53</v>
      </c>
      <c r="Z29" s="51" t="s">
        <v>54</v>
      </c>
      <c r="AA29" s="52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'DH65-74'!O31</f>
        <v>0.1</v>
      </c>
      <c r="P31" s="42">
        <v>2.5</v>
      </c>
      <c r="V31" s="32"/>
      <c r="X31" s="42">
        <v>0.34</v>
      </c>
      <c r="Y31" s="42">
        <v>0.4</v>
      </c>
      <c r="Z31" s="55">
        <f>'SD65-74'!Z31</f>
        <v>0.2</v>
      </c>
      <c r="AA31" s="4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3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24730.70374674839</v>
      </c>
      <c r="I33" s="48">
        <f>H33/$C$2</f>
        <v>212.09865992065517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8337.7251031714914</v>
      </c>
      <c r="T33" s="48">
        <f>S33/$C$2</f>
        <v>71.507076356530803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14465.07459509651</v>
      </c>
      <c r="AE33" s="48">
        <f>AD33/$C$2</f>
        <v>124.05724352569906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14297.888788434111</v>
      </c>
      <c r="AP33" s="48">
        <f>AO33/$C$2</f>
        <v>122.62340298828569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14766.18201188073</v>
      </c>
      <c r="BA33" s="48">
        <f>AZ33/$C$2</f>
        <v>126.63963989606115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18479.852902443385</v>
      </c>
      <c r="BL33" s="48">
        <f>BK33/$C$2</f>
        <v>158.48930448064652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14297.888788434111</v>
      </c>
      <c r="BW33" s="48">
        <f>BV33/$C$2</f>
        <v>122.62340298828569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18321.40864079602</v>
      </c>
      <c r="CH33" s="48">
        <f>CG33/$C$2</f>
        <v>157.13043431214427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17956.773179342181</v>
      </c>
      <c r="CS33" s="48">
        <f>CR33/$C$2</f>
        <v>154.00320050893811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21528.064693712378</v>
      </c>
      <c r="DD33" s="48">
        <f>DC33/$C$2</f>
        <v>184.63177267334802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21802.139822241144</v>
      </c>
      <c r="DO33" s="48">
        <f>DN33/$C$2</f>
        <v>186.98233123705955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11081.479072826185</v>
      </c>
      <c r="EA33" s="48">
        <f>DZ33/$C$2</f>
        <v>95.038414003655106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17067.226400532003</v>
      </c>
      <c r="EL33" s="48">
        <f>EK33/$C$2</f>
        <v>146.3741543784906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16890.933018344946</v>
      </c>
      <c r="EW33" s="48">
        <f>EV33/$C$2</f>
        <v>144.86220427397038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17765.477870478549</v>
      </c>
      <c r="FH33" s="48">
        <f>FG33/$C$2</f>
        <v>152.36258894063937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19484.684202169818</v>
      </c>
      <c r="FS33" s="48">
        <f>FR33/$C$2</f>
        <v>167.10706862924371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18630.91594935397</v>
      </c>
      <c r="GD33" s="48">
        <f>GC33/$C$2</f>
        <v>159.78487092070301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19314.224077257288</v>
      </c>
      <c r="GO33" s="48">
        <f>GN33/$C$2</f>
        <v>165.64514646018259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21375.843588455413</v>
      </c>
      <c r="GZ33" s="48">
        <f>GY33/$C$2</f>
        <v>183.32627434352841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0.83125251572327041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0.96839108061749579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0.8815295883361921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0.88239122355631794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0.87997312750142942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0.86025980560320181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0.88239122355631794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0.86112144082332764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0.86624771297884506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0.84653439108061757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0.84497793024585477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0.89862664379645518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0.87100471698113213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0.87194068038879358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0.86727558604917099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0.85793847913093202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0.86260357347055461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0.85887444253859346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0.84739602630074329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1662.9520319999999</v>
      </c>
      <c r="I40" s="48">
        <f>H40/$C$2</f>
        <v>14.262024288164666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1385.7933600000001</v>
      </c>
      <c r="T40" s="48">
        <f>S40/$C$2</f>
        <v>11.885020240137223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1385.7933600000001</v>
      </c>
      <c r="AE40" s="48">
        <f>AD40/$C$2</f>
        <v>11.885020240137223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1385.7933600000001</v>
      </c>
      <c r="AP40" s="48">
        <f>AO40/$C$2</f>
        <v>11.885020240137223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1385.7933600000001</v>
      </c>
      <c r="BA40" s="48">
        <f>AZ40/$C$2</f>
        <v>11.885020240137223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1385.7933600000001</v>
      </c>
      <c r="BL40" s="48">
        <f>BK40/$C$2</f>
        <v>11.885020240137223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1385.7933600000001</v>
      </c>
      <c r="BW40" s="48">
        <f>BV40/$C$2</f>
        <v>11.885020240137223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1385.7933600000001</v>
      </c>
      <c r="CH40" s="48">
        <f>CG40/$C$2</f>
        <v>11.885020240137223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1385.7933600000001</v>
      </c>
      <c r="CS40" s="48">
        <f>CR40/$C$2</f>
        <v>11.885020240137223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1385.7933600000001</v>
      </c>
      <c r="DD40" s="48">
        <f>DC40/$C$2</f>
        <v>11.885020240137223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1385.7933600000001</v>
      </c>
      <c r="DO40" s="48">
        <f>DN40/$C$2</f>
        <v>11.885020240137223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1385.7933600000001</v>
      </c>
      <c r="EA40" s="48">
        <f>DZ40/$C$2</f>
        <v>11.885020240137223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1385.7933600000001</v>
      </c>
      <c r="EL40" s="48">
        <f>EK40/$C$2</f>
        <v>11.885020240137223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1385.7933600000001</v>
      </c>
      <c r="EW40" s="48">
        <f>EV40/$C$2</f>
        <v>11.885020240137223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1385.7933600000001</v>
      </c>
      <c r="FH40" s="48">
        <f>FG40/$C$2</f>
        <v>11.885020240137223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1385.7933600000001</v>
      </c>
      <c r="FS40" s="48">
        <f>FR40/$C$2</f>
        <v>11.885020240137223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1385.7933600000001</v>
      </c>
      <c r="GD40" s="48">
        <f>GC40/$C$2</f>
        <v>11.885020240137223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1385.7933600000001</v>
      </c>
      <c r="GO40" s="48">
        <f>GN40/$C$2</f>
        <v>11.885020240137223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1385.7933600000001</v>
      </c>
      <c r="GZ40" s="48">
        <f>GY40/$C$2</f>
        <v>11.885020240137223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13.7</v>
      </c>
      <c r="G45" s="42">
        <v>225</v>
      </c>
      <c r="H45" s="65">
        <f>B45*(1-C45)*D45*E45*F45*G45</f>
        <v>838.93319999999994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13.7</v>
      </c>
      <c r="R45" s="42">
        <v>225</v>
      </c>
      <c r="S45" s="65">
        <f>M45*(1-N45)*O45*P45*Q45*R45</f>
        <v>699.11099999999999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13.7</v>
      </c>
      <c r="AC45" s="42">
        <v>225</v>
      </c>
      <c r="AD45" s="65">
        <f>X45*(1-Y45)*Z45*AA45*AB45*AC45</f>
        <v>699.11099999999999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13.7</v>
      </c>
      <c r="AN45" s="42">
        <v>225</v>
      </c>
      <c r="AO45" s="65">
        <f>AI45*(1-AJ45)*AK45*AL45*AM45*AN45</f>
        <v>699.11099999999999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13.7</v>
      </c>
      <c r="AY45" s="42">
        <v>225</v>
      </c>
      <c r="AZ45" s="65">
        <f>AT45*(1-AU45)*AV45*AW45*AX45*AY45</f>
        <v>699.11099999999999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13.7</v>
      </c>
      <c r="BJ45" s="42">
        <v>225</v>
      </c>
      <c r="BK45" s="65">
        <f>BE45*(1-BF45)*BG45*BH45*BI45*BJ45</f>
        <v>699.11099999999999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13.7</v>
      </c>
      <c r="BU45" s="42">
        <v>225</v>
      </c>
      <c r="BV45" s="65">
        <f>BP45*(1-BQ45)*BR45*BS45*BT45*BU45</f>
        <v>699.11099999999999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13.7</v>
      </c>
      <c r="CF45" s="42">
        <v>225</v>
      </c>
      <c r="CG45" s="65">
        <f>CA45*(1-CB45)*CC45*CD45*CE45*CF45</f>
        <v>699.11099999999999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13.7</v>
      </c>
      <c r="CQ45" s="42">
        <v>225</v>
      </c>
      <c r="CR45" s="65">
        <f>CL45*(1-CM45)*CN45*CO45*CP45*CQ45</f>
        <v>699.11099999999999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13.7</v>
      </c>
      <c r="DB45" s="42">
        <v>225</v>
      </c>
      <c r="DC45" s="65">
        <f>CW45*(1-CX45)*CY45*CZ45*DA45*DB45</f>
        <v>699.11099999999999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13.7</v>
      </c>
      <c r="DM45" s="42">
        <v>225</v>
      </c>
      <c r="DN45" s="65">
        <f>DH45*(1-DI45)*DJ45*DK45*DL45*DM45</f>
        <v>699.11099999999999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13.7</v>
      </c>
      <c r="DY45" s="42">
        <v>225</v>
      </c>
      <c r="DZ45" s="65">
        <f>DT45*(1-DU45)*DV45*DW45*DX45*DY45</f>
        <v>699.11099999999999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13.7</v>
      </c>
      <c r="EJ45" s="42">
        <v>225</v>
      </c>
      <c r="EK45" s="65">
        <f>EE45*(1-EF45)*EG45*EH45*EI45*EJ45</f>
        <v>699.11099999999999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13.7</v>
      </c>
      <c r="EU45" s="42">
        <v>225</v>
      </c>
      <c r="EV45" s="65">
        <f>EP45*(1-EQ45)*ER45*ES45*ET45*EU45</f>
        <v>699.11099999999999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13.7</v>
      </c>
      <c r="FF45" s="42">
        <v>225</v>
      </c>
      <c r="FG45" s="65">
        <f>FA45*(1-FB45)*FC45*FD45*FE45*FF45</f>
        <v>699.11099999999999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13.7</v>
      </c>
      <c r="FQ45" s="42">
        <v>225</v>
      </c>
      <c r="FR45" s="65">
        <f>FL45*(1-FM45)*FN45*FO45*FP45*FQ45</f>
        <v>699.11099999999999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13.7</v>
      </c>
      <c r="GB45" s="42">
        <v>225</v>
      </c>
      <c r="GC45" s="65">
        <f>FW45*(1-FX45)*FY45*FZ45*GA45*GB45</f>
        <v>699.11099999999999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13.7</v>
      </c>
      <c r="GM45" s="42">
        <v>225</v>
      </c>
      <c r="GN45" s="65">
        <f>GH45*(1-GI45)*GJ45*GK45*GL45*GM45</f>
        <v>699.11099999999999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13.7</v>
      </c>
      <c r="GX45" s="42">
        <v>225</v>
      </c>
      <c r="GY45" s="65">
        <f>GS45*(1-GT45)*GU45*GV45*GW45*GX45</f>
        <v>699.11099999999999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13.7</v>
      </c>
      <c r="G47" s="42">
        <v>221</v>
      </c>
      <c r="H47" s="65">
        <f t="shared" ref="H47" si="45">B47*(1-C47)*D47*E47*F47*G47</f>
        <v>824.01883199999997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13.7</v>
      </c>
      <c r="R47" s="42">
        <v>221</v>
      </c>
      <c r="S47" s="65">
        <f t="shared" ref="S47" si="46">M47*(1-N47)*O47*P47*Q47*R47</f>
        <v>686.68236000000002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13.7</v>
      </c>
      <c r="AC47" s="42">
        <v>221</v>
      </c>
      <c r="AD47" s="65">
        <f t="shared" ref="AD47" si="47">X47*(1-Y47)*Z47*AA47*AB47*AC47</f>
        <v>686.68236000000002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13.7</v>
      </c>
      <c r="AN47" s="42">
        <v>221</v>
      </c>
      <c r="AO47" s="65">
        <f t="shared" ref="AO47" si="48">AI47*(1-AJ47)*AK47*AL47*AM47*AN47</f>
        <v>686.68236000000002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13.7</v>
      </c>
      <c r="AY47" s="42">
        <v>221</v>
      </c>
      <c r="AZ47" s="65">
        <f t="shared" ref="AZ47" si="49">AT47*(1-AU47)*AV47*AW47*AX47*AY47</f>
        <v>686.68236000000002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13.7</v>
      </c>
      <c r="BJ47" s="42">
        <v>221</v>
      </c>
      <c r="BK47" s="65">
        <f t="shared" ref="BK47" si="50">BE47*(1-BF47)*BG47*BH47*BI47*BJ47</f>
        <v>686.68236000000002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13.7</v>
      </c>
      <c r="BU47" s="42">
        <v>221</v>
      </c>
      <c r="BV47" s="65">
        <f t="shared" ref="BV47" si="51">BP47*(1-BQ47)*BR47*BS47*BT47*BU47</f>
        <v>686.68236000000002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13.7</v>
      </c>
      <c r="CF47" s="42">
        <v>221</v>
      </c>
      <c r="CG47" s="65">
        <f t="shared" ref="CG47" si="52">CA47*(1-CB47)*CC47*CD47*CE47*CF47</f>
        <v>686.68236000000002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13.7</v>
      </c>
      <c r="CQ47" s="42">
        <v>221</v>
      </c>
      <c r="CR47" s="65">
        <f t="shared" ref="CR47" si="53">CL47*(1-CM47)*CN47*CO47*CP47*CQ47</f>
        <v>686.68236000000002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13.7</v>
      </c>
      <c r="DB47" s="42">
        <v>221</v>
      </c>
      <c r="DC47" s="65">
        <f t="shared" ref="DC47" si="54">CW47*(1-CX47)*CY47*CZ47*DA47*DB47</f>
        <v>686.68236000000002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13.7</v>
      </c>
      <c r="DM47" s="42">
        <v>221</v>
      </c>
      <c r="DN47" s="65">
        <f t="shared" ref="DN47" si="55">DH47*(1-DI47)*DJ47*DK47*DL47*DM47</f>
        <v>686.68236000000002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13.7</v>
      </c>
      <c r="DY47" s="42">
        <v>221</v>
      </c>
      <c r="DZ47" s="65">
        <f t="shared" ref="DZ47" si="56">DT47*(1-DU47)*DV47*DW47*DX47*DY47</f>
        <v>686.68236000000002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13.7</v>
      </c>
      <c r="EJ47" s="42">
        <v>221</v>
      </c>
      <c r="EK47" s="65">
        <f t="shared" ref="EK47" si="57">EE47*(1-EF47)*EG47*EH47*EI47*EJ47</f>
        <v>686.68236000000002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13.7</v>
      </c>
      <c r="EU47" s="42">
        <v>221</v>
      </c>
      <c r="EV47" s="65">
        <f t="shared" ref="EV47" si="58">EP47*(1-EQ47)*ER47*ES47*ET47*EU47</f>
        <v>686.68236000000002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13.7</v>
      </c>
      <c r="FF47" s="42">
        <v>221</v>
      </c>
      <c r="FG47" s="65">
        <f t="shared" ref="FG47" si="59">FA47*(1-FB47)*FC47*FD47*FE47*FF47</f>
        <v>686.68236000000002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13.7</v>
      </c>
      <c r="FQ47" s="42">
        <v>221</v>
      </c>
      <c r="FR47" s="65">
        <f t="shared" ref="FR47" si="60">FL47*(1-FM47)*FN47*FO47*FP47*FQ47</f>
        <v>686.68236000000002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13.7</v>
      </c>
      <c r="GB47" s="42">
        <v>221</v>
      </c>
      <c r="GC47" s="65">
        <f t="shared" ref="GC47" si="61">FW47*(1-FX47)*FY47*FZ47*GA47*GB47</f>
        <v>686.68236000000002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13.7</v>
      </c>
      <c r="GM47" s="42">
        <v>221</v>
      </c>
      <c r="GN47" s="65">
        <f t="shared" ref="GN47" si="62">GH47*(1-GI47)*GJ47*GK47*GL47*GM47</f>
        <v>686.68236000000002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13.7</v>
      </c>
      <c r="GX47" s="42">
        <v>221</v>
      </c>
      <c r="GY47" s="65">
        <f t="shared" ref="GY47" si="63">GS47*(1-GT47)*GU47*GV47*GW47*GX47</f>
        <v>686.68236000000002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1779.7824000000001</v>
      </c>
      <c r="I50" s="48">
        <f>H50/$C$2</f>
        <v>15.264000000000001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1779.7824000000001</v>
      </c>
      <c r="T50" s="48">
        <f>S50/$C$2</f>
        <v>15.264000000000001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1779.7824000000001</v>
      </c>
      <c r="AE50" s="48">
        <f>AD50/$C$2</f>
        <v>15.264000000000001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1779.7824000000001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1779.7824000000001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1779.7824000000001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1779.7824000000001</v>
      </c>
      <c r="BW50" s="48">
        <f>BV50/$C$2</f>
        <v>15.264000000000001</v>
      </c>
      <c r="BX50" s="48"/>
      <c r="BY50" s="32"/>
      <c r="CA50" s="45" t="s">
        <v>89</v>
      </c>
      <c r="CB50" s="46"/>
      <c r="CC50" s="46"/>
      <c r="CD50" s="46"/>
      <c r="CE50" s="46"/>
      <c r="CF50" s="46"/>
      <c r="CG50" s="47">
        <f>CA54*CB54*CC54*$C$2</f>
        <v>1779.7824000000001</v>
      </c>
      <c r="CH50" s="48">
        <f>CG50/$C$2</f>
        <v>15.264000000000001</v>
      </c>
      <c r="CI50" s="48"/>
      <c r="CJ50" s="32"/>
      <c r="CL50" s="45" t="s">
        <v>89</v>
      </c>
      <c r="CM50" s="46"/>
      <c r="CN50" s="46"/>
      <c r="CO50" s="46"/>
      <c r="CP50" s="46"/>
      <c r="CQ50" s="46"/>
      <c r="CR50" s="47">
        <f>CL54*CM54*CN54*$C$2</f>
        <v>1779.7824000000001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1779.7824000000001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1779.7824000000001</v>
      </c>
      <c r="DO50" s="48">
        <f>DN50/$C$2</f>
        <v>15.264000000000001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1779.7824000000001</v>
      </c>
      <c r="EA50" s="48">
        <f>DZ50/$C$2</f>
        <v>15.264000000000001</v>
      </c>
      <c r="EB50" s="48"/>
      <c r="EC50" s="32"/>
      <c r="EE50" s="45" t="s">
        <v>89</v>
      </c>
      <c r="EF50" s="46"/>
      <c r="EG50" s="46"/>
      <c r="EH50" s="46"/>
      <c r="EI50" s="46"/>
      <c r="EJ50" s="46"/>
      <c r="EK50" s="47">
        <f>EE54*EF54*EG54*$C$2</f>
        <v>1779.7824000000001</v>
      </c>
      <c r="EL50" s="48">
        <f>EK50/$C$2</f>
        <v>15.264000000000001</v>
      </c>
      <c r="EM50" s="48"/>
      <c r="EN50" s="32"/>
      <c r="EP50" s="45" t="s">
        <v>89</v>
      </c>
      <c r="EQ50" s="46"/>
      <c r="ER50" s="46"/>
      <c r="ES50" s="46"/>
      <c r="ET50" s="46"/>
      <c r="EU50" s="46"/>
      <c r="EV50" s="47">
        <f>EP54*EQ54*ER54*$C$2</f>
        <v>1779.7824000000001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1779.7824000000001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1779.7824000000001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1779.7824000000001</v>
      </c>
      <c r="GD50" s="48">
        <f>GC50/$C$2</f>
        <v>15.264000000000001</v>
      </c>
      <c r="GE50" s="48"/>
      <c r="GF50" s="32"/>
      <c r="GH50" s="45" t="s">
        <v>89</v>
      </c>
      <c r="GI50" s="46"/>
      <c r="GJ50" s="46"/>
      <c r="GK50" s="46"/>
      <c r="GL50" s="46"/>
      <c r="GM50" s="46"/>
      <c r="GN50" s="47">
        <f>GH54*GI54*GJ54*$C$2</f>
        <v>1779.7824000000001</v>
      </c>
      <c r="GO50" s="48">
        <f>GN50/$C$2</f>
        <v>15.264000000000001</v>
      </c>
      <c r="GP50" s="48"/>
      <c r="GQ50" s="32"/>
      <c r="GS50" s="45" t="s">
        <v>89</v>
      </c>
      <c r="GT50" s="46"/>
      <c r="GU50" s="46"/>
      <c r="GV50" s="46"/>
      <c r="GW50" s="46"/>
      <c r="GX50" s="46"/>
      <c r="GY50" s="47">
        <f>GS54*GT54*GU54*$C$2</f>
        <v>1779.7824000000001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42">
        <v>2.4E-2</v>
      </c>
      <c r="C54" s="42">
        <v>3</v>
      </c>
      <c r="D54" s="42">
        <v>212</v>
      </c>
      <c r="I54" s="33"/>
      <c r="J54" s="33"/>
      <c r="K54" s="28"/>
      <c r="M54" s="42">
        <v>2.4E-2</v>
      </c>
      <c r="N54" s="42">
        <v>3</v>
      </c>
      <c r="O54" s="42">
        <v>212</v>
      </c>
      <c r="V54" s="32"/>
      <c r="X54" s="42">
        <v>2.4E-2</v>
      </c>
      <c r="Y54" s="42">
        <v>3</v>
      </c>
      <c r="Z54" s="42">
        <v>212</v>
      </c>
      <c r="AG54" s="32"/>
      <c r="AI54" s="42">
        <v>2.4E-2</v>
      </c>
      <c r="AJ54" s="42">
        <v>3</v>
      </c>
      <c r="AK54" s="42">
        <v>212</v>
      </c>
      <c r="AR54" s="32"/>
      <c r="AT54" s="42">
        <v>2.4E-2</v>
      </c>
      <c r="AU54" s="42">
        <v>3</v>
      </c>
      <c r="AV54" s="42">
        <v>212</v>
      </c>
      <c r="BC54" s="32"/>
      <c r="BE54" s="42">
        <v>2.4E-2</v>
      </c>
      <c r="BF54" s="42">
        <v>3</v>
      </c>
      <c r="BG54" s="42">
        <v>212</v>
      </c>
      <c r="BN54" s="32"/>
      <c r="BP54" s="42">
        <v>2.4E-2</v>
      </c>
      <c r="BQ54" s="42">
        <v>3</v>
      </c>
      <c r="BR54" s="42">
        <v>212</v>
      </c>
      <c r="BY54" s="32"/>
      <c r="CA54" s="42">
        <v>2.4E-2</v>
      </c>
      <c r="CB54" s="42">
        <v>3</v>
      </c>
      <c r="CC54" s="42">
        <v>212</v>
      </c>
      <c r="CJ54" s="32"/>
      <c r="CL54" s="42">
        <v>2.4E-2</v>
      </c>
      <c r="CM54" s="42">
        <v>3</v>
      </c>
      <c r="CN54" s="42">
        <v>212</v>
      </c>
      <c r="CU54" s="32"/>
      <c r="CW54" s="42">
        <v>2.4E-2</v>
      </c>
      <c r="CX54" s="42">
        <v>3</v>
      </c>
      <c r="CY54" s="42">
        <v>212</v>
      </c>
      <c r="DF54" s="32"/>
      <c r="DH54" s="42">
        <v>2.4E-2</v>
      </c>
      <c r="DI54" s="42">
        <v>3</v>
      </c>
      <c r="DJ54" s="42">
        <v>212</v>
      </c>
      <c r="DQ54" s="32"/>
      <c r="DT54" s="42">
        <v>2.4E-2</v>
      </c>
      <c r="DU54" s="42">
        <v>3</v>
      </c>
      <c r="DV54" s="42">
        <v>212</v>
      </c>
      <c r="EC54" s="32"/>
      <c r="EE54" s="42">
        <v>2.4E-2</v>
      </c>
      <c r="EF54" s="42">
        <v>3</v>
      </c>
      <c r="EG54" s="42">
        <v>212</v>
      </c>
      <c r="EN54" s="32"/>
      <c r="EP54" s="42">
        <v>2.4E-2</v>
      </c>
      <c r="EQ54" s="42">
        <v>3</v>
      </c>
      <c r="ER54" s="42">
        <v>212</v>
      </c>
      <c r="EY54" s="32"/>
      <c r="FA54" s="42">
        <v>2.4E-2</v>
      </c>
      <c r="FB54" s="42">
        <v>3</v>
      </c>
      <c r="FC54" s="42">
        <v>212</v>
      </c>
      <c r="FJ54" s="32"/>
      <c r="FL54" s="42">
        <v>2.4E-2</v>
      </c>
      <c r="FM54" s="42">
        <v>3</v>
      </c>
      <c r="FN54" s="42">
        <v>212</v>
      </c>
      <c r="FU54" s="32"/>
      <c r="FW54" s="42">
        <v>2.4E-2</v>
      </c>
      <c r="FX54" s="42">
        <v>3</v>
      </c>
      <c r="FY54" s="42">
        <v>212</v>
      </c>
      <c r="GF54" s="32"/>
      <c r="GH54" s="42">
        <v>2.4E-2</v>
      </c>
      <c r="GI54" s="42">
        <v>3</v>
      </c>
      <c r="GJ54" s="42">
        <v>212</v>
      </c>
      <c r="GQ54" s="32"/>
      <c r="GS54" s="42">
        <v>2.4E-2</v>
      </c>
      <c r="GT54" s="42">
        <v>3</v>
      </c>
      <c r="GU54" s="4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0.91828409749793882</v>
      </c>
      <c r="I57" s="33"/>
      <c r="J57" s="33"/>
      <c r="K57" s="28"/>
      <c r="M57" s="81" t="s">
        <v>95</v>
      </c>
      <c r="S57" s="82">
        <f>(1-S61^S60)/(1-S61^(S60+1))</f>
        <v>0.92166261809479855</v>
      </c>
      <c r="V57" s="32"/>
      <c r="X57" s="81" t="s">
        <v>95</v>
      </c>
      <c r="AD57" s="82">
        <f>(1-AD61^AD60)/(1-AD61^(AD60+1))</f>
        <v>0.92151979434506137</v>
      </c>
      <c r="AG57" s="32"/>
      <c r="AI57" s="81" t="s">
        <v>95</v>
      </c>
      <c r="AO57" s="82">
        <f>(1-AO61^AO60)/(1-AO61^(AO60+1))</f>
        <v>0.92144800003383165</v>
      </c>
      <c r="AR57" s="32"/>
      <c r="AT57" s="81" t="s">
        <v>95</v>
      </c>
      <c r="AZ57" s="82">
        <f>(1-AZ61^AZ60)/(1-AZ61^(AZ60+1))</f>
        <v>0.92164469032239904</v>
      </c>
      <c r="BC57" s="32"/>
      <c r="BE57" s="81" t="s">
        <v>95</v>
      </c>
      <c r="BK57" s="82">
        <f>(1-BK61^BK60)/(1-BK61^(BK60+1))</f>
        <v>0.92292358692750098</v>
      </c>
      <c r="BN57" s="32"/>
      <c r="BP57" s="81" t="s">
        <v>95</v>
      </c>
      <c r="BV57" s="82">
        <f>(1-BV61^BV60)/(1-BV61^(BV60+1))</f>
        <v>0.92144800003383165</v>
      </c>
      <c r="BY57" s="32"/>
      <c r="CA57" s="81" t="s">
        <v>95</v>
      </c>
      <c r="CG57" s="82">
        <f>(1-CG61^CG60)/(1-CG61^(CG60+1))</f>
        <v>0.92287421399941871</v>
      </c>
      <c r="CJ57" s="32"/>
      <c r="CL57" s="81" t="s">
        <v>95</v>
      </c>
      <c r="CR57" s="82">
        <f>(1-CR61^CR60)/(1-CR61^(CR60+1))</f>
        <v>0.9230443015897819</v>
      </c>
      <c r="CU57" s="32"/>
      <c r="CW57" s="81" t="s">
        <v>95</v>
      </c>
      <c r="DC57" s="82">
        <f>(1-DC61^DC60)/(1-DC61^(DC60+1))</f>
        <v>0.92411700262544161</v>
      </c>
      <c r="DF57" s="32"/>
      <c r="DH57" s="81" t="s">
        <v>95</v>
      </c>
      <c r="DN57" s="82">
        <f>(1-DN61^DN60)/(1-DN61^(DN60+1))</f>
        <v>0.92419845277794443</v>
      </c>
      <c r="DQ57" s="32"/>
      <c r="DT57" s="81" t="s">
        <v>95</v>
      </c>
      <c r="DZ57" s="82">
        <f>(1-DZ61^DZ60)/(1-DZ61^(DZ60+1))</f>
        <v>0.91942975285340278</v>
      </c>
      <c r="EC57" s="32"/>
      <c r="EE57" s="81" t="s">
        <v>95</v>
      </c>
      <c r="EK57" s="82">
        <f>(1-EK61^EK60)/(1-EK61^(EK60+1))</f>
        <v>0.92276365393029069</v>
      </c>
      <c r="EN57" s="32"/>
      <c r="EP57" s="81" t="s">
        <v>95</v>
      </c>
      <c r="EV57" s="82">
        <f>(1-EV61^EV60)/(1-EV61^(EV60+1))</f>
        <v>0.92270657338250883</v>
      </c>
      <c r="EY57" s="32"/>
      <c r="FA57" s="81" t="s">
        <v>95</v>
      </c>
      <c r="FG57" s="82">
        <f>(1-FG61^FG60)/(1-FG61^(FG60+1))</f>
        <v>0.92298482822530048</v>
      </c>
      <c r="FJ57" s="32"/>
      <c r="FL57" s="81" t="s">
        <v>95</v>
      </c>
      <c r="FR57" s="82">
        <f>(1-FR61^FR60)/(1-FR61^(FR60+1))</f>
        <v>0.92350858400468638</v>
      </c>
      <c r="FU57" s="32"/>
      <c r="FW57" s="81" t="s">
        <v>95</v>
      </c>
      <c r="GC57" s="82">
        <f>(1-GC61^GC60)/(1-GC61^(GC60+1))</f>
        <v>0.9232510775028886</v>
      </c>
      <c r="GF57" s="32"/>
      <c r="GH57" s="81" t="s">
        <v>95</v>
      </c>
      <c r="GN57" s="82">
        <f>(1-GN61^GN60)/(1-GN61^(GN60+1))</f>
        <v>0.92345744766205751</v>
      </c>
      <c r="GQ57" s="32"/>
      <c r="GS57" s="81" t="s">
        <v>95</v>
      </c>
      <c r="GY57" s="82">
        <f>(1-GY61^GY60)/(1-GY61^(GY60+1))</f>
        <v>0.92407177672442931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12.024290579459889</v>
      </c>
      <c r="I59" s="33"/>
      <c r="J59" s="33"/>
      <c r="K59" s="28"/>
      <c r="M59" s="83" t="s">
        <v>97</v>
      </c>
      <c r="S59" s="84">
        <f>S58*$C$2/(S24+S26)</f>
        <v>41.549535566940925</v>
      </c>
      <c r="V59" s="32"/>
      <c r="X59" s="83" t="s">
        <v>97</v>
      </c>
      <c r="AD59" s="84">
        <f>AD58*$C$2/(AD24+AD26)</f>
        <v>21.80113887786667</v>
      </c>
      <c r="AG59" s="32"/>
      <c r="AI59" s="83" t="s">
        <v>97</v>
      </c>
      <c r="AO59" s="84">
        <f>AO58*$C$2/(AO24+AO26)</f>
        <v>22.077618798164618</v>
      </c>
      <c r="AR59" s="32"/>
      <c r="AT59" s="83" t="s">
        <v>97</v>
      </c>
      <c r="AZ59" s="84">
        <f>AZ58*$C$2/(AZ24+AZ26)</f>
        <v>21.318868844466113</v>
      </c>
      <c r="BC59" s="32"/>
      <c r="BE59" s="83" t="s">
        <v>97</v>
      </c>
      <c r="BK59" s="84">
        <f>BK58*$C$2/(BK24+BK26)</f>
        <v>16.653061535395132</v>
      </c>
      <c r="BN59" s="32"/>
      <c r="BP59" s="83" t="s">
        <v>97</v>
      </c>
      <c r="BV59" s="84">
        <f>BV58*$C$2/(BV24+BV26)</f>
        <v>22.077618798164618</v>
      </c>
      <c r="BY59" s="32"/>
      <c r="CA59" s="83" t="s">
        <v>97</v>
      </c>
      <c r="CG59" s="84">
        <f>CG58*$C$2/(CG24+CG26)</f>
        <v>16.813901799379099</v>
      </c>
      <c r="CJ59" s="32"/>
      <c r="CL59" s="83" t="s">
        <v>97</v>
      </c>
      <c r="CR59" s="84">
        <f>CR58*$C$2/(CR24+CR26)</f>
        <v>17.257455783319767</v>
      </c>
      <c r="CU59" s="32"/>
      <c r="CW59" s="83" t="s">
        <v>97</v>
      </c>
      <c r="DC59" s="84">
        <f>DC58*$C$2/(DC24+DC26)</f>
        <v>14.067035442655849</v>
      </c>
      <c r="DF59" s="32"/>
      <c r="DH59" s="83" t="s">
        <v>97</v>
      </c>
      <c r="DN59" s="84">
        <f>DN58*$C$2/(DN24+DN26)</f>
        <v>13.864659572005595</v>
      </c>
      <c r="DQ59" s="32"/>
      <c r="DT59" s="83" t="s">
        <v>97</v>
      </c>
      <c r="DZ59" s="84">
        <f>DZ58*$C$2/(DZ24+DZ26)</f>
        <v>29.009786034168187</v>
      </c>
      <c r="EC59" s="32"/>
      <c r="EE59" s="83" t="s">
        <v>97</v>
      </c>
      <c r="EK59" s="84">
        <f>EK58*$C$2/(EK24+EK26)</f>
        <v>18.256626160176062</v>
      </c>
      <c r="EN59" s="32"/>
      <c r="EP59" s="83" t="s">
        <v>97</v>
      </c>
      <c r="EV59" s="84">
        <f>EV58*$C$2/(EV24+EV26)</f>
        <v>18.46699644703013</v>
      </c>
      <c r="EY59" s="32"/>
      <c r="FA59" s="83" t="s">
        <v>97</v>
      </c>
      <c r="FG59" s="84">
        <f>FG58*$C$2/(FG24+FG26)</f>
        <v>17.463978671779049</v>
      </c>
      <c r="FJ59" s="32"/>
      <c r="FL59" s="83" t="s">
        <v>97</v>
      </c>
      <c r="FR59" s="84">
        <f>FR58*$C$2/(FR24+FR26)</f>
        <v>15.751638656748765</v>
      </c>
      <c r="FU59" s="32"/>
      <c r="FW59" s="83" t="s">
        <v>97</v>
      </c>
      <c r="GC59" s="84">
        <f>GC58*$C$2/(GC24+GC26)</f>
        <v>16.56303850788078</v>
      </c>
      <c r="GF59" s="32"/>
      <c r="GH59" s="83" t="s">
        <v>97</v>
      </c>
      <c r="GN59" s="84">
        <f>GN58*$C$2/(GN24+GN26)</f>
        <v>15.907992561111007</v>
      </c>
      <c r="GQ59" s="32"/>
      <c r="GS59" s="83" t="s">
        <v>97</v>
      </c>
      <c r="GY59" s="84">
        <f>GY58*$C$2/(GY24+GY26)</f>
        <v>14.181629181884595</v>
      </c>
      <c r="HB59" s="32"/>
    </row>
    <row r="60" spans="1:210" x14ac:dyDescent="0.25">
      <c r="A60" s="10"/>
      <c r="B60" s="83" t="s">
        <v>98</v>
      </c>
      <c r="H60" s="64">
        <f>0.8+H59/30</f>
        <v>1.2008096859819963</v>
      </c>
      <c r="I60" s="33"/>
      <c r="J60" s="33"/>
      <c r="K60" s="28"/>
      <c r="M60" s="83" t="s">
        <v>98</v>
      </c>
      <c r="S60" s="64">
        <f>0.8+S59/30</f>
        <v>2.1849845188980308</v>
      </c>
      <c r="V60" s="32"/>
      <c r="X60" s="83" t="s">
        <v>98</v>
      </c>
      <c r="AD60" s="64">
        <f>0.8+AD59/30</f>
        <v>1.5267046292622224</v>
      </c>
      <c r="AG60" s="32"/>
      <c r="AI60" s="83" t="s">
        <v>98</v>
      </c>
      <c r="AO60" s="64">
        <f>0.8+AO59/30</f>
        <v>1.5359206266054874</v>
      </c>
      <c r="AR60" s="32"/>
      <c r="AT60" s="83" t="s">
        <v>98</v>
      </c>
      <c r="AZ60" s="64">
        <f>0.8+AZ59/30</f>
        <v>1.5106289614822037</v>
      </c>
      <c r="BC60" s="32"/>
      <c r="BE60" s="83" t="s">
        <v>98</v>
      </c>
      <c r="BK60" s="64">
        <f>0.8+BK59/30</f>
        <v>1.3551020511798377</v>
      </c>
      <c r="BN60" s="32"/>
      <c r="BP60" s="83" t="s">
        <v>98</v>
      </c>
      <c r="BV60" s="64">
        <f>0.8+BV59/30</f>
        <v>1.5359206266054874</v>
      </c>
      <c r="BY60" s="32"/>
      <c r="CA60" s="83" t="s">
        <v>98</v>
      </c>
      <c r="CG60" s="64">
        <f>0.8+CG59/30</f>
        <v>1.3604633933126367</v>
      </c>
      <c r="CJ60" s="32"/>
      <c r="CL60" s="83" t="s">
        <v>98</v>
      </c>
      <c r="CR60" s="64">
        <f>0.8+CR59/30</f>
        <v>1.3752485261106591</v>
      </c>
      <c r="CU60" s="32"/>
      <c r="CW60" s="83" t="s">
        <v>98</v>
      </c>
      <c r="DC60" s="64">
        <f>0.8+DC59/30</f>
        <v>1.2689011814218616</v>
      </c>
      <c r="DF60" s="32"/>
      <c r="DH60" s="83" t="s">
        <v>98</v>
      </c>
      <c r="DN60" s="64">
        <f>0.8+DN59/30</f>
        <v>1.2621553190668533</v>
      </c>
      <c r="DQ60" s="32"/>
      <c r="DT60" s="83" t="s">
        <v>98</v>
      </c>
      <c r="DZ60" s="64">
        <f>0.8+DZ59/30</f>
        <v>1.7669928678056062</v>
      </c>
      <c r="EC60" s="32"/>
      <c r="EE60" s="83" t="s">
        <v>98</v>
      </c>
      <c r="EK60" s="64">
        <f>0.8+EK59/30</f>
        <v>1.4085542053392022</v>
      </c>
      <c r="EN60" s="32"/>
      <c r="EP60" s="83" t="s">
        <v>98</v>
      </c>
      <c r="EV60" s="64">
        <f>0.8+EV59/30</f>
        <v>1.4155665482343376</v>
      </c>
      <c r="EY60" s="32"/>
      <c r="FA60" s="83" t="s">
        <v>98</v>
      </c>
      <c r="FG60" s="64">
        <f>0.8+FG59/30</f>
        <v>1.3821326223926351</v>
      </c>
      <c r="FJ60" s="32"/>
      <c r="FL60" s="83" t="s">
        <v>98</v>
      </c>
      <c r="FR60" s="64">
        <f>0.8+FR59/30</f>
        <v>1.3250546218916255</v>
      </c>
      <c r="FU60" s="32"/>
      <c r="FW60" s="83" t="s">
        <v>98</v>
      </c>
      <c r="GC60" s="64">
        <f>0.8+GC59/30</f>
        <v>1.352101283596026</v>
      </c>
      <c r="GF60" s="32"/>
      <c r="GH60" s="83" t="s">
        <v>98</v>
      </c>
      <c r="GN60" s="64">
        <f>0.8+GN59/30</f>
        <v>1.3302664187037001</v>
      </c>
      <c r="GQ60" s="32"/>
      <c r="GS60" s="83" t="s">
        <v>98</v>
      </c>
      <c r="GY60" s="64">
        <f>0.8+GY59/30</f>
        <v>1.2727209727294866</v>
      </c>
      <c r="HB60" s="32"/>
    </row>
    <row r="61" spans="1:210" x14ac:dyDescent="0.25">
      <c r="A61" s="10"/>
      <c r="B61" s="58" t="s">
        <v>99</v>
      </c>
      <c r="H61" s="85">
        <f>(H50+H40)/H33</f>
        <v>0.13920891484750625</v>
      </c>
      <c r="I61" s="33"/>
      <c r="J61" s="33"/>
      <c r="K61" s="28"/>
      <c r="M61" s="58" t="s">
        <v>99</v>
      </c>
      <c r="S61" s="85">
        <f>(S50+S40)/S33</f>
        <v>0.37966900093598471</v>
      </c>
      <c r="V61" s="32"/>
      <c r="X61" s="58" t="s">
        <v>99</v>
      </c>
      <c r="AD61" s="85">
        <f>(AD50+AD40)/AD33</f>
        <v>0.21884268478457022</v>
      </c>
      <c r="AG61" s="32"/>
      <c r="AI61" s="58" t="s">
        <v>99</v>
      </c>
      <c r="AO61" s="85">
        <f>(AO50+AO40)/AO33</f>
        <v>0.22140162137508768</v>
      </c>
      <c r="AR61" s="32"/>
      <c r="AT61" s="58" t="s">
        <v>99</v>
      </c>
      <c r="AZ61" s="85">
        <f>(AZ50+AZ40)/AZ33</f>
        <v>0.21438011243888283</v>
      </c>
      <c r="BC61" s="32"/>
      <c r="BE61" s="58" t="s">
        <v>99</v>
      </c>
      <c r="BK61" s="85">
        <f>(BK50+BK40)/BK33</f>
        <v>0.17129875311840018</v>
      </c>
      <c r="BN61" s="32"/>
      <c r="BP61" s="58" t="s">
        <v>99</v>
      </c>
      <c r="BV61" s="85">
        <f>(BV50+BV40)/BV33</f>
        <v>0.22140162137508768</v>
      </c>
      <c r="BY61" s="32"/>
      <c r="CA61" s="58" t="s">
        <v>99</v>
      </c>
      <c r="CG61" s="85">
        <f>(CG50+CG40)/CG33</f>
        <v>0.17278015146451445</v>
      </c>
      <c r="CJ61" s="32"/>
      <c r="CL61" s="58" t="s">
        <v>99</v>
      </c>
      <c r="CR61" s="85">
        <f>(CR50+CR40)/CR33</f>
        <v>0.1762886754977637</v>
      </c>
      <c r="CU61" s="32"/>
      <c r="CW61" s="58" t="s">
        <v>99</v>
      </c>
      <c r="DC61" s="85">
        <f>(DC50+DC40)/DC33</f>
        <v>0.14704414005800337</v>
      </c>
      <c r="DF61" s="32"/>
      <c r="DH61" s="58" t="s">
        <v>99</v>
      </c>
      <c r="DN61" s="85">
        <f>(DN50+DN40)/DN33</f>
        <v>0.14519564528114268</v>
      </c>
      <c r="DQ61" s="32"/>
      <c r="DT61" s="58" t="s">
        <v>99</v>
      </c>
      <c r="DZ61" s="85">
        <f>(DZ50+DZ40)/DZ33</f>
        <v>0.28566365005936539</v>
      </c>
      <c r="EC61" s="32"/>
      <c r="EE61" s="58" t="s">
        <v>99</v>
      </c>
      <c r="EK61" s="85">
        <f>(EK50+EK40)/EK33</f>
        <v>0.18547687161994442</v>
      </c>
      <c r="EN61" s="32"/>
      <c r="EP61" s="58" t="s">
        <v>99</v>
      </c>
      <c r="EV61" s="85">
        <f>(EV50+EV40)/EV33</f>
        <v>0.18741272353409513</v>
      </c>
      <c r="EY61" s="32"/>
      <c r="FA61" s="58" t="s">
        <v>99</v>
      </c>
      <c r="FG61" s="85">
        <f>(FG50+FG40)/FG33</f>
        <v>0.17818691864519651</v>
      </c>
      <c r="FJ61" s="32"/>
      <c r="FL61" s="58" t="s">
        <v>99</v>
      </c>
      <c r="FR61" s="85">
        <f>(FR50+FR40)/FR33</f>
        <v>0.16246482248080168</v>
      </c>
      <c r="FU61" s="32"/>
      <c r="FW61" s="58" t="s">
        <v>99</v>
      </c>
      <c r="GC61" s="85">
        <f>(GC50+GC40)/GC33</f>
        <v>0.16990982990880635</v>
      </c>
      <c r="GF61" s="32"/>
      <c r="GH61" s="58" t="s">
        <v>99</v>
      </c>
      <c r="GN61" s="85">
        <f>(GN50+GN40)/GN33</f>
        <v>0.16389867629875438</v>
      </c>
      <c r="GQ61" s="32"/>
      <c r="GS61" s="58" t="s">
        <v>99</v>
      </c>
      <c r="GY61" s="85">
        <f>(GY50+GY40)/GY33</f>
        <v>0.14809126699026057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21569.295465934192</v>
      </c>
      <c r="I63" s="48">
        <f>H63/$C$2</f>
        <v>184.98538135449564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5420.1322604324596</v>
      </c>
      <c r="T63" s="87">
        <f>S63/$C$2</f>
        <v>46.484839283297255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11547.933871757599</v>
      </c>
      <c r="AE63" s="48">
        <f>AD63/$C$2</f>
        <v>99.038883977337903</v>
      </c>
      <c r="AF63" s="48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11380.975335426534</v>
      </c>
      <c r="AP63" s="48">
        <f>AO63/$C$2</f>
        <v>97.606992585133227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11848.645920863437</v>
      </c>
      <c r="BA63" s="87">
        <f>AZ63/$C$2</f>
        <v>101.61788954428334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15558.268367333434</v>
      </c>
      <c r="BL63" s="87">
        <f>BK63/$C$2</f>
        <v>133.43283333905177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11380.975335426534</v>
      </c>
      <c r="BW63" s="87">
        <f>BV63/$C$2</f>
        <v>97.606992585133227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15399.980399430407</v>
      </c>
      <c r="CH63" s="48">
        <f>CG63/$C$2</f>
        <v>132.0753035971733</v>
      </c>
      <c r="CI63" s="48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15034.806512823438</v>
      </c>
      <c r="CS63" s="48">
        <f>CR63/$C$2</f>
        <v>128.94345208253378</v>
      </c>
      <c r="CT63" s="48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18602.702310797424</v>
      </c>
      <c r="DD63" s="87">
        <f>DC63/$C$2</f>
        <v>159.54290146481497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18876.519602697779</v>
      </c>
      <c r="DO63" s="87">
        <f>DN63/$C$2</f>
        <v>161.89124873668766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8170.9545341706616</v>
      </c>
      <c r="EA63" s="87">
        <f>DZ63/$C$2</f>
        <v>70.076797034053712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14146.148145441246</v>
      </c>
      <c r="EL63" s="48">
        <f>EK63/$C$2</f>
        <v>121.32202526107416</v>
      </c>
      <c r="EM63" s="48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13970.035456052614</v>
      </c>
      <c r="EW63" s="48">
        <f>EV63/$C$2</f>
        <v>119.81162483750099</v>
      </c>
      <c r="EX63" s="48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14843.699471400774</v>
      </c>
      <c r="FH63" s="87">
        <f>FG63/$C$2</f>
        <v>127.30445515781111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16561.247814492657</v>
      </c>
      <c r="FS63" s="87">
        <f>FR63/$C$2</f>
        <v>142.03471539016002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15708.294718016945</v>
      </c>
      <c r="GD63" s="87">
        <f>GC63/$C$2</f>
        <v>134.71950873084859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16390.949565546809</v>
      </c>
      <c r="GO63" s="48">
        <f>GN63/$C$2</f>
        <v>140.57418152269992</v>
      </c>
      <c r="GP63" s="48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18450.624371556427</v>
      </c>
      <c r="GZ63" s="48">
        <f>GY63/$C$2</f>
        <v>158.23863097389733</v>
      </c>
      <c r="HA63" s="48"/>
      <c r="HB63" s="32"/>
    </row>
    <row r="64" spans="1:210" x14ac:dyDescent="0.25">
      <c r="A64" s="10"/>
      <c r="B64" s="88" t="s">
        <v>101</v>
      </c>
      <c r="J64" s="49">
        <f>H63/1640</f>
        <v>13.152009430447679</v>
      </c>
      <c r="K64" s="28"/>
      <c r="U64" s="49">
        <f>S63/1640</f>
        <v>3.304958695385646</v>
      </c>
      <c r="V64" s="32"/>
      <c r="AF64" s="49">
        <f>AD63/1640</f>
        <v>7.0414230925351218</v>
      </c>
      <c r="AG64" s="32"/>
      <c r="AQ64" s="49">
        <f>AO63/1640</f>
        <v>6.9396191069673989</v>
      </c>
      <c r="AR64" s="32"/>
      <c r="BB64" s="49">
        <f>AZ63/1640</f>
        <v>7.2247840980874614</v>
      </c>
      <c r="BC64" s="32"/>
      <c r="BM64" s="49">
        <f>BK63/1640</f>
        <v>9.4867490044716067</v>
      </c>
      <c r="BN64" s="32"/>
      <c r="BX64" s="49">
        <f>BV63/1640</f>
        <v>6.9396191069673989</v>
      </c>
      <c r="BY64" s="32"/>
      <c r="CI64" s="49">
        <f>CG63/1640</f>
        <v>9.3902319508722005</v>
      </c>
      <c r="CJ64" s="32"/>
      <c r="CT64" s="49">
        <f>CR63/1640</f>
        <v>9.1675649468435587</v>
      </c>
      <c r="CU64" s="32"/>
      <c r="DE64" s="49">
        <f>DC63/1640</f>
        <v>11.34311116512038</v>
      </c>
      <c r="DF64" s="32"/>
      <c r="DP64" s="49">
        <f>DN63/1640</f>
        <v>11.510072928474255</v>
      </c>
      <c r="DQ64" s="32"/>
      <c r="EB64" s="49">
        <f>DZ63/1640</f>
        <v>4.9822893501040619</v>
      </c>
      <c r="EC64" s="32"/>
      <c r="EM64" s="49">
        <f>EK63/1640</f>
        <v>8.6257000886836863</v>
      </c>
      <c r="EN64" s="32"/>
      <c r="EX64" s="49">
        <f>EV63/1640</f>
        <v>8.5183143024711061</v>
      </c>
      <c r="EY64" s="32"/>
      <c r="FI64" s="49">
        <f>FG63/1640</f>
        <v>9.0510362630492533</v>
      </c>
      <c r="FJ64" s="32"/>
      <c r="FT64" s="49">
        <f>FR63/1640</f>
        <v>10.098321838105278</v>
      </c>
      <c r="FU64" s="32"/>
      <c r="GE64" s="49">
        <f>GC63/1640</f>
        <v>9.5782284865956981</v>
      </c>
      <c r="GF64" s="32"/>
      <c r="GP64" s="49">
        <f>GN63/1640</f>
        <v>9.9944814424065918</v>
      </c>
      <c r="GQ64" s="32"/>
      <c r="HA64" s="49">
        <f>GY63/1640</f>
        <v>11.250380714363676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BZ68"/>
      <c r="CA68" s="9" t="s">
        <v>102</v>
      </c>
      <c r="CJ68" s="32"/>
      <c r="CK68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D68"/>
      <c r="EE68" s="9" t="s">
        <v>102</v>
      </c>
      <c r="EN68" s="32"/>
      <c r="EO68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G68"/>
      <c r="GH68" s="9" t="s">
        <v>102</v>
      </c>
      <c r="GQ68" s="32"/>
      <c r="GR68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Y69" s="32"/>
      <c r="BZ69"/>
      <c r="CJ69" s="32"/>
      <c r="CK69"/>
      <c r="CU69" s="32"/>
      <c r="DF69" s="32"/>
      <c r="DQ69" s="32"/>
      <c r="EC69" s="32"/>
      <c r="ED69"/>
      <c r="EN69" s="32"/>
      <c r="EO69"/>
      <c r="EY69" s="32"/>
      <c r="FJ69" s="32"/>
      <c r="FU69" s="32"/>
      <c r="GF69" s="32"/>
      <c r="GG69"/>
      <c r="GQ69" s="32"/>
      <c r="GR69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BZ70"/>
      <c r="CB70" s="90" t="s">
        <v>103</v>
      </c>
      <c r="CJ70" s="32"/>
      <c r="CK70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D70"/>
      <c r="EF70" s="90" t="s">
        <v>103</v>
      </c>
      <c r="EN70" s="32"/>
      <c r="EO70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G70"/>
      <c r="GI70" s="90" t="s">
        <v>103</v>
      </c>
      <c r="GQ70" s="32"/>
      <c r="GR70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Y71" s="32"/>
      <c r="BZ71"/>
      <c r="CJ71" s="32"/>
      <c r="CK71"/>
      <c r="CU71" s="32"/>
      <c r="DF71" s="32"/>
      <c r="DQ71" s="32"/>
      <c r="EC71" s="32"/>
      <c r="ED71"/>
      <c r="EN71" s="32"/>
      <c r="EO71"/>
      <c r="EY71" s="32"/>
      <c r="FJ71" s="32"/>
      <c r="FU71" s="32"/>
      <c r="GF71" s="32"/>
      <c r="GG71"/>
      <c r="GQ71" s="32"/>
      <c r="GR71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BZ7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K7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D7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O7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G7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R7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BZ73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K73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D73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O73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G73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R73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BZ74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K74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D74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O74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G74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R74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184.98538135449564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190.38538135449565</v>
      </c>
      <c r="K75" s="28"/>
      <c r="N75" s="65">
        <f>T63</f>
        <v>46.484839283297255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51.884839283297254</v>
      </c>
      <c r="V75" s="32"/>
      <c r="W75"/>
      <c r="Y75" s="65">
        <f>AE63</f>
        <v>99.038883977337903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104.7810939773379</v>
      </c>
      <c r="AG75" s="32"/>
      <c r="AH75"/>
      <c r="AJ75" s="65">
        <f>AP63</f>
        <v>97.606992585133227</v>
      </c>
      <c r="AK75" s="41">
        <f>AO77*AO78</f>
        <v>0.75778999999999996</v>
      </c>
      <c r="AL75" s="41">
        <f>AO77*AO80</f>
        <v>24.192734237295277</v>
      </c>
      <c r="AM75" s="42">
        <v>6.5</v>
      </c>
      <c r="AN75" s="42">
        <v>0</v>
      </c>
      <c r="AO75" s="96">
        <f>AJ75-AK75-AL75+AM75+AN75</f>
        <v>79.156468347837944</v>
      </c>
      <c r="AR75" s="32"/>
      <c r="AU75" s="65">
        <f>BA63</f>
        <v>101.61788954428334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107.01788954428335</v>
      </c>
      <c r="BC75" s="32"/>
      <c r="BF75" s="65">
        <f>BL63</f>
        <v>133.43283333905177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138.83283333905177</v>
      </c>
      <c r="BN75" s="32"/>
      <c r="BQ75" s="65">
        <f>BW63</f>
        <v>97.606992585133227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103.00699258513323</v>
      </c>
      <c r="BY75" s="32"/>
      <c r="BZ75"/>
      <c r="CB75" s="65">
        <f>CH63</f>
        <v>132.0753035971733</v>
      </c>
      <c r="CC75" s="41">
        <f>CG77*CG78</f>
        <v>0.75778999999999996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137.8175135971733</v>
      </c>
      <c r="CJ75" s="32"/>
      <c r="CK75"/>
      <c r="CM75" s="65">
        <f>CS63</f>
        <v>128.94345208253378</v>
      </c>
      <c r="CN75" s="41">
        <f>CR77*CR78</f>
        <v>0.75778999999999996</v>
      </c>
      <c r="CO75" s="41">
        <f>CR77*CR80</f>
        <v>27.708477640090546</v>
      </c>
      <c r="CP75" s="42">
        <v>6.5</v>
      </c>
      <c r="CQ75" s="42">
        <v>0</v>
      </c>
      <c r="CR75" s="96">
        <f>CM75-CN75-CO75+CP75+CQ75</f>
        <v>106.97718444244323</v>
      </c>
      <c r="CU75" s="32"/>
      <c r="CX75" s="65">
        <f>DD63</f>
        <v>159.54290146481497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164.94290146481498</v>
      </c>
      <c r="DF75" s="32"/>
      <c r="DI75" s="65">
        <f>DO63</f>
        <v>161.89124873668766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167.29124873668766</v>
      </c>
      <c r="DQ75" s="32"/>
      <c r="DU75" s="65">
        <f>EA63</f>
        <v>70.076797034053712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75.476797034053718</v>
      </c>
      <c r="EC75" s="32"/>
      <c r="ED75"/>
      <c r="EF75" s="65">
        <f>EL63</f>
        <v>121.32202526107416</v>
      </c>
      <c r="EG75" s="41">
        <f>EK77*EK78</f>
        <v>0.75778999999999996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127.06423526107416</v>
      </c>
      <c r="EN75" s="32"/>
      <c r="EO75"/>
      <c r="EQ75" s="65">
        <f>EW63</f>
        <v>119.81162483750099</v>
      </c>
      <c r="ER75" s="41">
        <f>EV77*EV78</f>
        <v>0.75778999999999996</v>
      </c>
      <c r="ES75" s="41">
        <f>EV77*EV80</f>
        <v>27.890577353395269</v>
      </c>
      <c r="ET75" s="42">
        <v>6.5</v>
      </c>
      <c r="EU75" s="42">
        <v>0</v>
      </c>
      <c r="EV75" s="96">
        <f>EQ75-ER75-ES75+ET75+EU75</f>
        <v>97.663257484105714</v>
      </c>
      <c r="EY75" s="32"/>
      <c r="FB75" s="65">
        <f>FH63</f>
        <v>127.30445515781111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132.70445515781111</v>
      </c>
      <c r="FJ75" s="32"/>
      <c r="FM75" s="65">
        <f>FS63</f>
        <v>142.03471539016002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147.43471539016002</v>
      </c>
      <c r="FU75" s="32"/>
      <c r="FX75" s="65">
        <f>GD63</f>
        <v>134.71950873084859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140.11950873084859</v>
      </c>
      <c r="GF75" s="32"/>
      <c r="GG75"/>
      <c r="GI75" s="65">
        <f>GO63</f>
        <v>140.57418152269992</v>
      </c>
      <c r="GJ75" s="41">
        <f>GN77*GN78</f>
        <v>0.75778999999999996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146.31639152269992</v>
      </c>
      <c r="GQ75" s="32"/>
      <c r="GR75"/>
      <c r="GT75" s="65">
        <f>GZ63</f>
        <v>158.23863097389733</v>
      </c>
      <c r="GU75" s="41">
        <f>GY77*GY78</f>
        <v>0.75778999999999996</v>
      </c>
      <c r="GV75" s="41">
        <f>GY77*GY80</f>
        <v>27.10547282868167</v>
      </c>
      <c r="GW75" s="42">
        <v>6.5</v>
      </c>
      <c r="GX75" s="42">
        <v>0</v>
      </c>
      <c r="GY75" s="96">
        <f>GT75-GU75-GV75+GW75+GX75</f>
        <v>136.87536814521565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BZ76"/>
      <c r="CF76" s="54"/>
      <c r="CG76" s="95"/>
      <c r="CJ76" s="32"/>
      <c r="CK76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D76"/>
      <c r="EJ76" s="54"/>
      <c r="EK76" s="95"/>
      <c r="EN76" s="32"/>
      <c r="EO76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G76"/>
      <c r="GM76" s="54"/>
      <c r="GN76" s="95"/>
      <c r="GQ76" s="32"/>
      <c r="GR76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BZ77"/>
      <c r="CB77" s="97" t="s">
        <v>116</v>
      </c>
      <c r="CC77" s="98"/>
      <c r="CD77" s="98"/>
      <c r="CE77" s="97"/>
      <c r="CF77" s="98"/>
      <c r="CG77" s="55">
        <v>0.83</v>
      </c>
      <c r="CJ77" s="32"/>
      <c r="CK77"/>
      <c r="CM77" s="97" t="s">
        <v>116</v>
      </c>
      <c r="CN77" s="98"/>
      <c r="CO77" s="98"/>
      <c r="CP77" s="97"/>
      <c r="CQ77" s="98"/>
      <c r="CR77" s="55">
        <v>0.83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D77"/>
      <c r="EF77" s="97" t="s">
        <v>116</v>
      </c>
      <c r="EG77" s="98"/>
      <c r="EH77" s="98"/>
      <c r="EI77" s="97"/>
      <c r="EJ77" s="98"/>
      <c r="EK77" s="55">
        <v>0.83</v>
      </c>
      <c r="EN77" s="32"/>
      <c r="EO77"/>
      <c r="EQ77" s="97" t="s">
        <v>116</v>
      </c>
      <c r="ER77" s="98"/>
      <c r="ES77" s="98"/>
      <c r="ET77" s="97"/>
      <c r="EU77" s="98"/>
      <c r="EV77" s="55">
        <v>0.83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G77"/>
      <c r="GI77" s="97" t="s">
        <v>116</v>
      </c>
      <c r="GJ77" s="98"/>
      <c r="GK77" s="98"/>
      <c r="GL77" s="97"/>
      <c r="GM77" s="98"/>
      <c r="GN77" s="55">
        <v>0.83</v>
      </c>
      <c r="GQ77" s="32"/>
      <c r="GR77"/>
      <c r="GT77" s="97" t="s">
        <v>116</v>
      </c>
      <c r="GU77" s="98"/>
      <c r="GV77" s="98"/>
      <c r="GW77" s="97"/>
      <c r="GX77" s="98"/>
      <c r="GY77" s="55">
        <v>0.83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BZ78"/>
      <c r="CB78" s="98"/>
      <c r="CC78" s="97" t="s">
        <v>117</v>
      </c>
      <c r="CD78" s="98"/>
      <c r="CE78" s="98"/>
      <c r="CF78" s="98"/>
      <c r="CG78" s="41">
        <f>CG77*1.1</f>
        <v>0.91300000000000003</v>
      </c>
      <c r="CJ78" s="32"/>
      <c r="CK78"/>
      <c r="CM78" s="98"/>
      <c r="CN78" s="97" t="s">
        <v>117</v>
      </c>
      <c r="CO78" s="98"/>
      <c r="CP78" s="98"/>
      <c r="CQ78" s="98"/>
      <c r="CR78" s="41">
        <f>CR77*1.1</f>
        <v>0.91300000000000003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D78"/>
      <c r="EF78" s="98"/>
      <c r="EG78" s="97" t="s">
        <v>117</v>
      </c>
      <c r="EH78" s="98"/>
      <c r="EI78" s="98"/>
      <c r="EJ78" s="98"/>
      <c r="EK78" s="41">
        <f>EK77*1.1</f>
        <v>0.91300000000000003</v>
      </c>
      <c r="EN78" s="32"/>
      <c r="EO78"/>
      <c r="EQ78" s="98"/>
      <c r="ER78" s="97" t="s">
        <v>117</v>
      </c>
      <c r="ES78" s="98"/>
      <c r="ET78" s="98"/>
      <c r="EU78" s="98"/>
      <c r="EV78" s="41">
        <f>EV77*1.1</f>
        <v>0.91300000000000003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G78"/>
      <c r="GI78" s="98"/>
      <c r="GJ78" s="97" t="s">
        <v>117</v>
      </c>
      <c r="GK78" s="98"/>
      <c r="GL78" s="98"/>
      <c r="GM78" s="98"/>
      <c r="GN78" s="41">
        <f>GN77*1.1</f>
        <v>0.91300000000000003</v>
      </c>
      <c r="GQ78" s="32"/>
      <c r="GR78"/>
      <c r="GT78" s="98"/>
      <c r="GU78" s="97" t="s">
        <v>117</v>
      </c>
      <c r="GV78" s="98"/>
      <c r="GW78" s="98"/>
      <c r="GX78" s="98"/>
      <c r="GY78" s="41">
        <f>GY77*1.1</f>
        <v>0.91300000000000003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BZ79"/>
      <c r="CB79" s="98"/>
      <c r="CC79" s="98"/>
      <c r="CD79" s="97" t="s">
        <v>118</v>
      </c>
      <c r="CE79" s="98"/>
      <c r="CF79" s="98"/>
      <c r="CJ79" s="32"/>
      <c r="CK79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D79"/>
      <c r="EF79" s="98"/>
      <c r="EG79" s="98"/>
      <c r="EH79" s="97" t="s">
        <v>118</v>
      </c>
      <c r="EI79" s="98"/>
      <c r="EJ79" s="98"/>
      <c r="EN79" s="32"/>
      <c r="EO79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G79"/>
      <c r="GI79" s="98"/>
      <c r="GJ79" s="98"/>
      <c r="GK79" s="97" t="s">
        <v>118</v>
      </c>
      <c r="GL79" s="98"/>
      <c r="GM79" s="98"/>
      <c r="GQ79" s="32"/>
      <c r="GR79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29.147872575054553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BZ80"/>
      <c r="CE80" s="91" t="s">
        <v>119</v>
      </c>
      <c r="CF80" s="95" t="s">
        <v>27</v>
      </c>
      <c r="CG80" s="33">
        <f>CG81*CG82</f>
        <v>0</v>
      </c>
      <c r="CJ80" s="32"/>
      <c r="CK80"/>
      <c r="CP80" s="91" t="s">
        <v>119</v>
      </c>
      <c r="CQ80" s="95" t="s">
        <v>27</v>
      </c>
      <c r="CR80" s="33">
        <f>CR81*CR82</f>
        <v>33.383708000109095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D80"/>
      <c r="EI80" s="91" t="s">
        <v>119</v>
      </c>
      <c r="EJ80" s="95" t="s">
        <v>27</v>
      </c>
      <c r="EK80" s="33">
        <f>EK81*EK82</f>
        <v>0</v>
      </c>
      <c r="EN80" s="32"/>
      <c r="EO80"/>
      <c r="ET80" s="91" t="s">
        <v>119</v>
      </c>
      <c r="EU80" s="95" t="s">
        <v>27</v>
      </c>
      <c r="EV80" s="33">
        <f>EV81*EV82</f>
        <v>33.603105245054543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G80"/>
      <c r="GL80" s="91" t="s">
        <v>119</v>
      </c>
      <c r="GM80" s="95" t="s">
        <v>27</v>
      </c>
      <c r="GN80" s="33">
        <f>GN81*GN82</f>
        <v>0</v>
      </c>
      <c r="GQ80" s="32"/>
      <c r="GR80"/>
      <c r="GW80" s="91" t="s">
        <v>119</v>
      </c>
      <c r="GX80" s="95" t="s">
        <v>27</v>
      </c>
      <c r="GY80" s="33">
        <f>GY81*GY82</f>
        <v>32.657196179134544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BZ81"/>
      <c r="CE81" s="99" t="s">
        <v>120</v>
      </c>
      <c r="CF81" s="2" t="s">
        <v>121</v>
      </c>
      <c r="CG81" s="55">
        <v>0</v>
      </c>
      <c r="CJ81" s="32"/>
      <c r="CK81"/>
      <c r="CP81" s="99" t="s">
        <v>120</v>
      </c>
      <c r="CQ81" s="2" t="s">
        <v>121</v>
      </c>
      <c r="CR81" s="55">
        <v>0.95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D81"/>
      <c r="EI81" s="99" t="s">
        <v>120</v>
      </c>
      <c r="EJ81" s="2" t="s">
        <v>121</v>
      </c>
      <c r="EK81" s="55">
        <v>0</v>
      </c>
      <c r="EN81" s="32"/>
      <c r="EO81"/>
      <c r="ET81" s="99" t="s">
        <v>120</v>
      </c>
      <c r="EU81" s="2" t="s">
        <v>121</v>
      </c>
      <c r="EV81" s="55">
        <v>0.95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G81"/>
      <c r="GL81" s="99" t="s">
        <v>120</v>
      </c>
      <c r="GM81" s="2" t="s">
        <v>121</v>
      </c>
      <c r="GN81" s="55">
        <v>0</v>
      </c>
      <c r="GQ81" s="32"/>
      <c r="GR81"/>
      <c r="GW81" s="99" t="s">
        <v>120</v>
      </c>
      <c r="GX81" s="2" t="s">
        <v>121</v>
      </c>
      <c r="GY81" s="55">
        <v>0.95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30.681971131636374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BZ82"/>
      <c r="CE82" s="100" t="s">
        <v>122</v>
      </c>
      <c r="CF82" s="95" t="s">
        <v>27</v>
      </c>
      <c r="CG82" s="55">
        <v>28.4</v>
      </c>
      <c r="CJ82" s="32"/>
      <c r="CK82"/>
      <c r="CP82" s="100" t="s">
        <v>122</v>
      </c>
      <c r="CQ82" s="95" t="s">
        <v>27</v>
      </c>
      <c r="CR82" s="66">
        <f>CS26</f>
        <v>35.140745263272734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55">
        <v>42.7</v>
      </c>
      <c r="EC82" s="32"/>
      <c r="ED82"/>
      <c r="EI82" s="100" t="s">
        <v>122</v>
      </c>
      <c r="EJ82" s="95" t="s">
        <v>27</v>
      </c>
      <c r="EK82" s="55">
        <v>28.4</v>
      </c>
      <c r="EN82" s="32"/>
      <c r="EO82"/>
      <c r="ET82" s="100" t="s">
        <v>122</v>
      </c>
      <c r="EU82" s="95" t="s">
        <v>27</v>
      </c>
      <c r="EV82" s="66">
        <f>EW26</f>
        <v>35.371689731636366</v>
      </c>
      <c r="EY82" s="32"/>
      <c r="FE82" s="100" t="s">
        <v>122</v>
      </c>
      <c r="FF82" s="95" t="s">
        <v>27</v>
      </c>
      <c r="FG82" s="55">
        <v>42.7</v>
      </c>
      <c r="FJ82" s="32"/>
      <c r="FP82" s="100" t="s">
        <v>122</v>
      </c>
      <c r="FQ82" s="95" t="s">
        <v>27</v>
      </c>
      <c r="FR82" s="55">
        <v>42.7</v>
      </c>
      <c r="FU82" s="32"/>
      <c r="GA82" s="100" t="s">
        <v>122</v>
      </c>
      <c r="GB82" s="95" t="s">
        <v>27</v>
      </c>
      <c r="GC82" s="55">
        <v>42.7</v>
      </c>
      <c r="GF82" s="32"/>
      <c r="GG82"/>
      <c r="GL82" s="100" t="s">
        <v>122</v>
      </c>
      <c r="GM82" s="95" t="s">
        <v>27</v>
      </c>
      <c r="GN82" s="55">
        <v>28.4</v>
      </c>
      <c r="GQ82" s="32"/>
      <c r="GR82"/>
      <c r="GW82" s="100" t="s">
        <v>122</v>
      </c>
      <c r="GX82" s="95" t="s">
        <v>27</v>
      </c>
      <c r="GY82" s="66">
        <f>GZ26</f>
        <v>34.375995978036364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Y83" s="32"/>
      <c r="BZ83"/>
      <c r="CJ83" s="32"/>
      <c r="CK83"/>
      <c r="CU83" s="32"/>
      <c r="DF83" s="32"/>
      <c r="DQ83" s="32"/>
      <c r="EC83" s="32"/>
      <c r="ED83"/>
      <c r="EN83" s="32"/>
      <c r="EO83"/>
      <c r="EY83" s="32"/>
      <c r="FJ83" s="32"/>
      <c r="FU83" s="32"/>
      <c r="GF83" s="32"/>
      <c r="GG83"/>
      <c r="GQ83" s="32"/>
      <c r="GR83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Y84" s="32"/>
      <c r="BZ84"/>
      <c r="CJ84" s="32"/>
      <c r="CK84"/>
      <c r="CU84" s="32"/>
      <c r="DF84" s="32"/>
      <c r="DQ84" s="32"/>
      <c r="EC84" s="32"/>
      <c r="ED84"/>
      <c r="EN84" s="32"/>
      <c r="EO84"/>
      <c r="EY84" s="32"/>
      <c r="FJ84" s="32"/>
      <c r="FU84" s="32"/>
      <c r="GF84" s="32"/>
      <c r="GG84"/>
      <c r="GQ84" s="32"/>
      <c r="GR84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/>
      <c r="CB85" s="242" t="s">
        <v>123</v>
      </c>
      <c r="CC85" s="242"/>
      <c r="CD85" s="6" t="s">
        <v>124</v>
      </c>
      <c r="CE85" s="6" t="s">
        <v>125</v>
      </c>
      <c r="CF85" s="6" t="s">
        <v>126</v>
      </c>
      <c r="CG85" s="6" t="s">
        <v>127</v>
      </c>
      <c r="CH85" s="6" t="s">
        <v>128</v>
      </c>
      <c r="CI85" s="6"/>
      <c r="CJ85" s="32"/>
      <c r="CK85"/>
      <c r="CM85" s="242" t="s">
        <v>123</v>
      </c>
      <c r="CN85" s="242"/>
      <c r="CO85" s="6" t="s">
        <v>124</v>
      </c>
      <c r="CP85" s="6" t="s">
        <v>125</v>
      </c>
      <c r="CQ85" s="6" t="s">
        <v>126</v>
      </c>
      <c r="CR85" s="6" t="s">
        <v>127</v>
      </c>
      <c r="CS85" s="6" t="s">
        <v>128</v>
      </c>
      <c r="CT85" s="6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/>
      <c r="EF85" s="242" t="s">
        <v>123</v>
      </c>
      <c r="EG85" s="242"/>
      <c r="EH85" s="6" t="s">
        <v>124</v>
      </c>
      <c r="EI85" s="6" t="s">
        <v>125</v>
      </c>
      <c r="EJ85" s="6" t="s">
        <v>126</v>
      </c>
      <c r="EK85" s="6" t="s">
        <v>127</v>
      </c>
      <c r="EL85" s="6" t="s">
        <v>128</v>
      </c>
      <c r="EM85" s="6"/>
      <c r="EN85" s="32"/>
      <c r="EO85"/>
      <c r="EQ85" s="242" t="s">
        <v>123</v>
      </c>
      <c r="ER85" s="242"/>
      <c r="ES85" s="6" t="s">
        <v>124</v>
      </c>
      <c r="ET85" s="6" t="s">
        <v>125</v>
      </c>
      <c r="EU85" s="6" t="s">
        <v>126</v>
      </c>
      <c r="EV85" s="6" t="s">
        <v>127</v>
      </c>
      <c r="EW85" s="6" t="s">
        <v>128</v>
      </c>
      <c r="EX85" s="6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/>
      <c r="GI85" s="242" t="s">
        <v>123</v>
      </c>
      <c r="GJ85" s="242"/>
      <c r="GK85" s="6" t="s">
        <v>124</v>
      </c>
      <c r="GL85" s="6" t="s">
        <v>125</v>
      </c>
      <c r="GM85" s="6" t="s">
        <v>126</v>
      </c>
      <c r="GN85" s="6" t="s">
        <v>127</v>
      </c>
      <c r="GO85" s="6" t="s">
        <v>128</v>
      </c>
      <c r="GP85" s="6"/>
      <c r="GQ85" s="32"/>
      <c r="GR85"/>
      <c r="GT85" s="242" t="s">
        <v>123</v>
      </c>
      <c r="GU85" s="242"/>
      <c r="GV85" s="6" t="s">
        <v>124</v>
      </c>
      <c r="GW85" s="6" t="s">
        <v>125</v>
      </c>
      <c r="GX85" s="6" t="s">
        <v>126</v>
      </c>
      <c r="GY85" s="6" t="s">
        <v>127</v>
      </c>
      <c r="GZ85" s="6" t="s">
        <v>128</v>
      </c>
      <c r="HA85" s="6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Y87" s="32"/>
      <c r="BZ87"/>
      <c r="CJ87" s="32"/>
      <c r="CK87"/>
      <c r="CU87" s="32"/>
      <c r="DF87" s="32"/>
      <c r="DQ87" s="32"/>
      <c r="EC87" s="32"/>
      <c r="ED87"/>
      <c r="EN87" s="32"/>
      <c r="EO87"/>
      <c r="EY87" s="32"/>
      <c r="FJ87" s="32"/>
      <c r="FU87" s="32"/>
      <c r="GF87" s="32"/>
      <c r="GG87"/>
      <c r="GQ87" s="32"/>
      <c r="GR87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199.90465042222044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54.479081247462119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47.151492289802057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35.620410756527079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112.36878402149752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145.77447500600437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108.1573422143899</v>
      </c>
      <c r="BV88" s="2">
        <v>0</v>
      </c>
      <c r="BW88" s="2">
        <v>0</v>
      </c>
      <c r="BY88" s="32"/>
      <c r="BZ88"/>
      <c r="CA88" s="2">
        <v>1</v>
      </c>
      <c r="CB88" s="241" t="s">
        <v>135</v>
      </c>
      <c r="CC88" s="241"/>
      <c r="CD88" s="105">
        <v>1</v>
      </c>
      <c r="CE88" s="107">
        <v>0.45</v>
      </c>
      <c r="CF88" s="108">
        <f>CG75*CE88*CD88</f>
        <v>62.017881118727985</v>
      </c>
      <c r="CG88" s="2">
        <v>0</v>
      </c>
      <c r="CH88" s="2">
        <v>0</v>
      </c>
      <c r="CJ88" s="32"/>
      <c r="CK88"/>
      <c r="CL88" s="2">
        <v>1</v>
      </c>
      <c r="CM88" s="241" t="s">
        <v>135</v>
      </c>
      <c r="CN88" s="241"/>
      <c r="CO88" s="105">
        <v>1</v>
      </c>
      <c r="CP88" s="107">
        <v>0.45</v>
      </c>
      <c r="CQ88" s="108">
        <f>CR75*CP88*CO88</f>
        <v>48.139732999099458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173.19004653805573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175.65581117352207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79.250636885756407</v>
      </c>
      <c r="DZ88" s="2">
        <v>0</v>
      </c>
      <c r="EA88" s="2">
        <v>0</v>
      </c>
      <c r="EC88" s="32"/>
      <c r="ED88"/>
      <c r="EE88" s="2">
        <v>1</v>
      </c>
      <c r="EF88" s="241" t="s">
        <v>135</v>
      </c>
      <c r="EG88" s="241"/>
      <c r="EH88" s="105">
        <v>1</v>
      </c>
      <c r="EI88" s="107">
        <v>0.45</v>
      </c>
      <c r="EJ88" s="108">
        <f>EK75*EI88*EH88</f>
        <v>57.178905867483373</v>
      </c>
      <c r="EK88" s="2">
        <v>0</v>
      </c>
      <c r="EL88" s="2">
        <v>0</v>
      </c>
      <c r="EN88" s="32"/>
      <c r="EO88"/>
      <c r="EP88" s="2">
        <v>1</v>
      </c>
      <c r="EQ88" s="241" t="s">
        <v>135</v>
      </c>
      <c r="ER88" s="241"/>
      <c r="ES88" s="105">
        <v>1</v>
      </c>
      <c r="ET88" s="107">
        <v>0.45</v>
      </c>
      <c r="EU88" s="108">
        <f>EV75*ET88*ES88</f>
        <v>43.948465867847574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139.33967791570169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154.80645115966803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147.12548416739102</v>
      </c>
      <c r="GC88" s="2">
        <v>0</v>
      </c>
      <c r="GD88" s="2">
        <v>0</v>
      </c>
      <c r="GF88" s="32"/>
      <c r="GG88"/>
      <c r="GH88" s="2">
        <v>1</v>
      </c>
      <c r="GI88" s="241" t="s">
        <v>135</v>
      </c>
      <c r="GJ88" s="241"/>
      <c r="GK88" s="105">
        <v>1</v>
      </c>
      <c r="GL88" s="107">
        <v>0.45</v>
      </c>
      <c r="GM88" s="108">
        <f>GN75*GL88*GK88</f>
        <v>65.84237618521496</v>
      </c>
      <c r="GN88" s="2">
        <v>0</v>
      </c>
      <c r="GO88" s="2">
        <v>0</v>
      </c>
      <c r="GQ88" s="32"/>
      <c r="GR88"/>
      <c r="GS88" s="2">
        <v>1</v>
      </c>
      <c r="GT88" s="241" t="s">
        <v>135</v>
      </c>
      <c r="GU88" s="241"/>
      <c r="GV88" s="105">
        <v>1</v>
      </c>
      <c r="GW88" s="107">
        <v>0.45</v>
      </c>
      <c r="GX88" s="108">
        <f>GY75*GW88*GV88</f>
        <v>61.593915665347041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BZ89"/>
      <c r="CA89" s="2">
        <v>2</v>
      </c>
      <c r="CB89" s="233"/>
      <c r="CC89" s="233"/>
      <c r="CD89" s="2">
        <v>0</v>
      </c>
      <c r="CJ89" s="32"/>
      <c r="CK89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D89"/>
      <c r="EE89" s="2">
        <v>2</v>
      </c>
      <c r="EF89" s="233"/>
      <c r="EG89" s="233"/>
      <c r="EH89" s="2">
        <v>0</v>
      </c>
      <c r="EN89" s="32"/>
      <c r="EO89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G89"/>
      <c r="GH89" s="2">
        <v>2</v>
      </c>
      <c r="GI89" s="233"/>
      <c r="GJ89" s="233"/>
      <c r="GK89" s="2">
        <v>0</v>
      </c>
      <c r="GQ89" s="32"/>
      <c r="GR89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BZ90"/>
      <c r="CA90" s="2">
        <v>3</v>
      </c>
      <c r="CB90" s="233"/>
      <c r="CC90" s="233"/>
      <c r="CJ90" s="32"/>
      <c r="CK90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D90"/>
      <c r="EE90" s="2">
        <v>3</v>
      </c>
      <c r="EF90" s="233"/>
      <c r="EG90" s="233"/>
      <c r="EN90" s="32"/>
      <c r="EO90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G90"/>
      <c r="GH90" s="2">
        <v>3</v>
      </c>
      <c r="GI90" s="233"/>
      <c r="GJ90" s="233"/>
      <c r="GQ90" s="32"/>
      <c r="GR90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Y91" s="32"/>
      <c r="BZ91"/>
      <c r="CJ91" s="32"/>
      <c r="CK91"/>
      <c r="CU91" s="32"/>
      <c r="DF91" s="32"/>
      <c r="DQ91" s="32"/>
      <c r="EC91" s="32"/>
      <c r="ED91"/>
      <c r="EN91" s="32"/>
      <c r="EO91"/>
      <c r="EY91" s="32"/>
      <c r="FJ91" s="32"/>
      <c r="FU91" s="32"/>
      <c r="GF91" s="32"/>
      <c r="GG91"/>
      <c r="GQ91" s="32"/>
      <c r="GR91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Y92" s="32"/>
      <c r="BZ92"/>
      <c r="CJ92" s="32"/>
      <c r="CK92"/>
      <c r="CU92" s="32"/>
      <c r="DF92" s="32"/>
      <c r="DQ92" s="32"/>
      <c r="EC92" s="32"/>
      <c r="ED92"/>
      <c r="EN92" s="32"/>
      <c r="EO92"/>
      <c r="EY92" s="32"/>
      <c r="FJ92" s="32"/>
      <c r="FU92" s="32"/>
      <c r="GF92" s="32"/>
      <c r="GG92"/>
      <c r="GQ92" s="32"/>
      <c r="GR9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BZ93"/>
      <c r="CB93" s="109" t="s">
        <v>151</v>
      </c>
      <c r="CC93" s="46"/>
      <c r="CD93" s="46"/>
      <c r="CE93" s="46"/>
      <c r="CF93" s="45"/>
      <c r="CJ93" s="32"/>
      <c r="CK93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D93"/>
      <c r="EF93" s="109" t="s">
        <v>151</v>
      </c>
      <c r="EG93" s="46"/>
      <c r="EH93" s="46"/>
      <c r="EI93" s="46"/>
      <c r="EJ93" s="45"/>
      <c r="EN93" s="32"/>
      <c r="EO93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G93"/>
      <c r="GI93" s="109" t="s">
        <v>151</v>
      </c>
      <c r="GJ93" s="46"/>
      <c r="GK93" s="46"/>
      <c r="GL93" s="46"/>
      <c r="GM93" s="45"/>
      <c r="GQ93" s="32"/>
      <c r="GR93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BZ94"/>
      <c r="CB94" s="2" t="s">
        <v>137</v>
      </c>
      <c r="CF94" s="110">
        <v>2.8</v>
      </c>
      <c r="CJ94" s="32"/>
      <c r="CK94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D94"/>
      <c r="EF94" s="2" t="s">
        <v>137</v>
      </c>
      <c r="EJ94" s="110">
        <v>2.8</v>
      </c>
      <c r="EN94" s="32"/>
      <c r="EO94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G94"/>
      <c r="GI94" s="2" t="s">
        <v>137</v>
      </c>
      <c r="GM94" s="110">
        <v>2.8</v>
      </c>
      <c r="GQ94" s="32"/>
      <c r="GR94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BZ95"/>
      <c r="CB95" s="2" t="s">
        <v>138</v>
      </c>
      <c r="CF95" s="111">
        <v>4.2</v>
      </c>
      <c r="CJ95" s="32"/>
      <c r="CK95"/>
      <c r="CM95" s="2" t="s">
        <v>138</v>
      </c>
      <c r="CQ95" s="111">
        <v>4.2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D95"/>
      <c r="EF95" s="2" t="s">
        <v>138</v>
      </c>
      <c r="EJ95" s="111">
        <v>4.2</v>
      </c>
      <c r="EN95" s="32"/>
      <c r="EO95"/>
      <c r="EQ95" s="2" t="s">
        <v>138</v>
      </c>
      <c r="EU95" s="111">
        <v>4.2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G95"/>
      <c r="GI95" s="2" t="s">
        <v>138</v>
      </c>
      <c r="GM95" s="111">
        <v>4.2</v>
      </c>
      <c r="GQ95" s="32"/>
      <c r="GR95"/>
      <c r="GT95" s="2" t="s">
        <v>138</v>
      </c>
      <c r="GX95" s="111">
        <v>4.2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Y96" s="32"/>
      <c r="BZ96"/>
      <c r="CJ96" s="32"/>
      <c r="CK96"/>
      <c r="CU96" s="32"/>
      <c r="DF96" s="32"/>
      <c r="DQ96" s="32"/>
      <c r="EC96" s="32"/>
      <c r="ED96"/>
      <c r="EN96" s="32"/>
      <c r="EO96"/>
      <c r="EY96" s="32"/>
      <c r="FJ96" s="32"/>
      <c r="FU96" s="32"/>
      <c r="GF96" s="32"/>
      <c r="GG96"/>
      <c r="GQ96" s="32"/>
      <c r="GR96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Y97" s="32"/>
      <c r="BZ97"/>
      <c r="CJ97" s="32"/>
      <c r="CK97"/>
      <c r="CU97" s="32"/>
      <c r="DF97" s="32"/>
      <c r="DQ97" s="32"/>
      <c r="EC97" s="32"/>
      <c r="ED97"/>
      <c r="EN97" s="32"/>
      <c r="EO97"/>
      <c r="EY97" s="32"/>
      <c r="FJ97" s="32"/>
      <c r="FU97" s="32"/>
      <c r="GF97" s="32"/>
      <c r="GG97"/>
      <c r="GQ97" s="32"/>
      <c r="GR97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Y98" s="32"/>
      <c r="BZ98"/>
      <c r="CJ98" s="32"/>
      <c r="CK98"/>
      <c r="CU98" s="32"/>
      <c r="DF98" s="32"/>
      <c r="DQ98" s="32"/>
      <c r="EC98" s="32"/>
      <c r="ED98"/>
      <c r="EN98" s="32"/>
      <c r="EO98"/>
      <c r="EY98" s="32"/>
      <c r="FJ98" s="32"/>
      <c r="FU98" s="32"/>
      <c r="GF98" s="32"/>
      <c r="GG98"/>
      <c r="GQ98" s="32"/>
      <c r="GR98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6"/>
      <c r="CB99" s="90" t="s">
        <v>139</v>
      </c>
      <c r="CJ99" s="32"/>
      <c r="CK99" s="116"/>
      <c r="CM99" s="90" t="s">
        <v>139</v>
      </c>
      <c r="CU99" s="32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6"/>
      <c r="EF99" s="90" t="s">
        <v>139</v>
      </c>
      <c r="EN99" s="32"/>
      <c r="EO99" s="116"/>
      <c r="EQ99" s="90" t="s">
        <v>139</v>
      </c>
      <c r="EY99" s="32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6"/>
      <c r="GI99" s="90" t="s">
        <v>139</v>
      </c>
      <c r="GQ99" s="32"/>
      <c r="GR99" s="116"/>
      <c r="GT99" s="90" t="s">
        <v>139</v>
      </c>
      <c r="HB99" s="32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6"/>
      <c r="CJ100" s="32"/>
      <c r="CK100" s="116"/>
      <c r="CU100" s="32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6"/>
      <c r="EN100" s="32"/>
      <c r="EO100" s="116"/>
      <c r="EY100" s="32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6"/>
      <c r="GQ100" s="32"/>
      <c r="GR100" s="116"/>
      <c r="HB100" s="32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6"/>
      <c r="CB101" s="6" t="s">
        <v>104</v>
      </c>
      <c r="CC101" s="6" t="s">
        <v>107</v>
      </c>
      <c r="CD101" s="6" t="s">
        <v>108</v>
      </c>
      <c r="CE101" s="6"/>
      <c r="CF101" s="54"/>
      <c r="CG101" s="6" t="s">
        <v>109</v>
      </c>
      <c r="CJ101" s="32"/>
      <c r="CK101" s="116"/>
      <c r="CM101" s="6" t="s">
        <v>104</v>
      </c>
      <c r="CN101" s="6" t="s">
        <v>107</v>
      </c>
      <c r="CO101" s="6" t="s">
        <v>108</v>
      </c>
      <c r="CP101" s="6"/>
      <c r="CQ101" s="54"/>
      <c r="CR101" s="6" t="s">
        <v>109</v>
      </c>
      <c r="CU101" s="32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6"/>
      <c r="EF101" s="6" t="s">
        <v>104</v>
      </c>
      <c r="EG101" s="6" t="s">
        <v>107</v>
      </c>
      <c r="EH101" s="6" t="s">
        <v>108</v>
      </c>
      <c r="EI101" s="6"/>
      <c r="EJ101" s="54"/>
      <c r="EK101" s="6" t="s">
        <v>109</v>
      </c>
      <c r="EN101" s="32"/>
      <c r="EO101" s="116"/>
      <c r="EQ101" s="6" t="s">
        <v>104</v>
      </c>
      <c r="ER101" s="6" t="s">
        <v>107</v>
      </c>
      <c r="ES101" s="6" t="s">
        <v>108</v>
      </c>
      <c r="ET101" s="6"/>
      <c r="EU101" s="54"/>
      <c r="EV101" s="6" t="s">
        <v>109</v>
      </c>
      <c r="EY101" s="32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6"/>
      <c r="GI101" s="6" t="s">
        <v>104</v>
      </c>
      <c r="GJ101" s="6" t="s">
        <v>107</v>
      </c>
      <c r="GK101" s="6" t="s">
        <v>108</v>
      </c>
      <c r="GL101" s="6"/>
      <c r="GM101" s="54"/>
      <c r="GN101" s="6" t="s">
        <v>109</v>
      </c>
      <c r="GQ101" s="32"/>
      <c r="GR101" s="116"/>
      <c r="GT101" s="6" t="s">
        <v>104</v>
      </c>
      <c r="GU101" s="6" t="s">
        <v>107</v>
      </c>
      <c r="GV101" s="6" t="s">
        <v>108</v>
      </c>
      <c r="GW101" s="6"/>
      <c r="GX101" s="54"/>
      <c r="GY101" s="6" t="s">
        <v>109</v>
      </c>
      <c r="HB101" s="32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6"/>
      <c r="CG102" s="120" t="s">
        <v>141</v>
      </c>
      <c r="CJ102" s="32"/>
      <c r="CK102" s="116"/>
      <c r="CR102" s="120" t="s">
        <v>141</v>
      </c>
      <c r="CU102" s="32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6"/>
      <c r="EK102" s="120" t="s">
        <v>141</v>
      </c>
      <c r="EN102" s="32"/>
      <c r="EO102" s="116"/>
      <c r="EV102" s="120" t="s">
        <v>141</v>
      </c>
      <c r="EY102" s="32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6"/>
      <c r="GN102" s="120" t="s">
        <v>141</v>
      </c>
      <c r="GQ102" s="32"/>
      <c r="GR102" s="116"/>
      <c r="GY102" s="120" t="s">
        <v>141</v>
      </c>
      <c r="HB102" s="32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6"/>
      <c r="CB103" s="2">
        <v>10</v>
      </c>
      <c r="CC103" s="2">
        <v>4.4000000000000004</v>
      </c>
      <c r="CD103" s="2">
        <v>0</v>
      </c>
      <c r="CG103" s="2">
        <f>SUM(CB103:CD103)</f>
        <v>14.4</v>
      </c>
      <c r="CJ103" s="32"/>
      <c r="CK103" s="116"/>
      <c r="CM103" s="2">
        <v>10</v>
      </c>
      <c r="CN103" s="2">
        <v>4.4000000000000004</v>
      </c>
      <c r="CO103" s="2">
        <v>0</v>
      </c>
      <c r="CR103" s="2">
        <f>SUM(CM103:CO103)</f>
        <v>14.4</v>
      </c>
      <c r="CU103" s="32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6"/>
      <c r="EF103" s="2">
        <v>10</v>
      </c>
      <c r="EG103" s="2">
        <v>4.4000000000000004</v>
      </c>
      <c r="EH103" s="2">
        <v>0</v>
      </c>
      <c r="EK103" s="2">
        <f>SUM(EF103:EH103)</f>
        <v>14.4</v>
      </c>
      <c r="EN103" s="32"/>
      <c r="EO103" s="116"/>
      <c r="EQ103" s="2">
        <v>10</v>
      </c>
      <c r="ER103" s="2">
        <v>4.4000000000000004</v>
      </c>
      <c r="ES103" s="2">
        <v>0</v>
      </c>
      <c r="EV103" s="2">
        <f>SUM(EQ103:ES103)</f>
        <v>14.4</v>
      </c>
      <c r="EY103" s="32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6"/>
      <c r="GI103" s="2">
        <v>10</v>
      </c>
      <c r="GJ103" s="2">
        <v>4.4000000000000004</v>
      </c>
      <c r="GK103" s="2">
        <v>0</v>
      </c>
      <c r="GN103" s="2">
        <f>SUM(GI103:GK103)</f>
        <v>14.4</v>
      </c>
      <c r="GQ103" s="32"/>
      <c r="GR103" s="116"/>
      <c r="GT103" s="2">
        <v>10</v>
      </c>
      <c r="GU103" s="2">
        <v>4.4000000000000004</v>
      </c>
      <c r="GV103" s="2">
        <v>0</v>
      </c>
      <c r="GY103" s="2">
        <f>SUM(GT103:GV103)</f>
        <v>14.4</v>
      </c>
      <c r="HB103" s="32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6"/>
      <c r="CJ104" s="32"/>
      <c r="CK104" s="116"/>
      <c r="CU104" s="32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6"/>
      <c r="EN104" s="32"/>
      <c r="EO104" s="116"/>
      <c r="EY104" s="32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6"/>
      <c r="GQ104" s="32"/>
      <c r="GR104" s="116"/>
      <c r="HB104" s="32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6"/>
      <c r="CB105" s="239" t="s">
        <v>142</v>
      </c>
      <c r="CC105" s="239"/>
      <c r="CD105" s="69" t="s">
        <v>124</v>
      </c>
      <c r="CE105" s="69" t="s">
        <v>125</v>
      </c>
      <c r="CF105" s="69" t="s">
        <v>126</v>
      </c>
      <c r="CG105" s="69" t="s">
        <v>127</v>
      </c>
      <c r="CH105" s="69" t="s">
        <v>128</v>
      </c>
      <c r="CI105" s="69"/>
      <c r="CJ105" s="32"/>
      <c r="CK105" s="116"/>
      <c r="CM105" s="239" t="s">
        <v>142</v>
      </c>
      <c r="CN105" s="239"/>
      <c r="CO105" s="69" t="s">
        <v>124</v>
      </c>
      <c r="CP105" s="69" t="s">
        <v>125</v>
      </c>
      <c r="CQ105" s="69" t="s">
        <v>126</v>
      </c>
      <c r="CR105" s="69" t="s">
        <v>127</v>
      </c>
      <c r="CS105" s="69" t="s">
        <v>128</v>
      </c>
      <c r="CT105" s="69"/>
      <c r="CU105" s="32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6"/>
      <c r="EF105" s="239" t="s">
        <v>142</v>
      </c>
      <c r="EG105" s="239"/>
      <c r="EH105" s="69" t="s">
        <v>124</v>
      </c>
      <c r="EI105" s="69" t="s">
        <v>125</v>
      </c>
      <c r="EJ105" s="69" t="s">
        <v>126</v>
      </c>
      <c r="EK105" s="69" t="s">
        <v>127</v>
      </c>
      <c r="EL105" s="69" t="s">
        <v>128</v>
      </c>
      <c r="EM105" s="69"/>
      <c r="EN105" s="32"/>
      <c r="EO105" s="116"/>
      <c r="EQ105" s="239" t="s">
        <v>142</v>
      </c>
      <c r="ER105" s="239"/>
      <c r="ES105" s="69" t="s">
        <v>124</v>
      </c>
      <c r="ET105" s="69" t="s">
        <v>125</v>
      </c>
      <c r="EU105" s="69" t="s">
        <v>126</v>
      </c>
      <c r="EV105" s="69" t="s">
        <v>127</v>
      </c>
      <c r="EW105" s="69" t="s">
        <v>128</v>
      </c>
      <c r="EX105" s="69"/>
      <c r="EY105" s="32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6"/>
      <c r="GI105" s="239" t="s">
        <v>142</v>
      </c>
      <c r="GJ105" s="239"/>
      <c r="GK105" s="69" t="s">
        <v>124</v>
      </c>
      <c r="GL105" s="69" t="s">
        <v>125</v>
      </c>
      <c r="GM105" s="69" t="s">
        <v>126</v>
      </c>
      <c r="GN105" s="69" t="s">
        <v>127</v>
      </c>
      <c r="GO105" s="69" t="s">
        <v>128</v>
      </c>
      <c r="GP105" s="69"/>
      <c r="GQ105" s="32"/>
      <c r="GR105" s="116"/>
      <c r="GT105" s="239" t="s">
        <v>142</v>
      </c>
      <c r="GU105" s="239"/>
      <c r="GV105" s="69" t="s">
        <v>124</v>
      </c>
      <c r="GW105" s="69" t="s">
        <v>125</v>
      </c>
      <c r="GX105" s="69" t="s">
        <v>126</v>
      </c>
      <c r="GY105" s="69" t="s">
        <v>127</v>
      </c>
      <c r="GZ105" s="69" t="s">
        <v>128</v>
      </c>
      <c r="HA105" s="69"/>
      <c r="HB105" s="32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6"/>
      <c r="CD106" s="99" t="s">
        <v>129</v>
      </c>
      <c r="CE106" s="100" t="s">
        <v>130</v>
      </c>
      <c r="CF106" s="100" t="s">
        <v>131</v>
      </c>
      <c r="CG106" s="100" t="s">
        <v>132</v>
      </c>
      <c r="CH106" s="100" t="s">
        <v>133</v>
      </c>
      <c r="CI106" s="100"/>
      <c r="CJ106" s="32"/>
      <c r="CK106" s="116"/>
      <c r="CO106" s="99" t="s">
        <v>129</v>
      </c>
      <c r="CP106" s="100" t="s">
        <v>130</v>
      </c>
      <c r="CQ106" s="100" t="s">
        <v>131</v>
      </c>
      <c r="CR106" s="100" t="s">
        <v>132</v>
      </c>
      <c r="CS106" s="100" t="s">
        <v>133</v>
      </c>
      <c r="CT106" s="100"/>
      <c r="CU106" s="32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6"/>
      <c r="EH106" s="99" t="s">
        <v>129</v>
      </c>
      <c r="EI106" s="100" t="s">
        <v>130</v>
      </c>
      <c r="EJ106" s="100" t="s">
        <v>131</v>
      </c>
      <c r="EK106" s="100" t="s">
        <v>132</v>
      </c>
      <c r="EL106" s="100" t="s">
        <v>133</v>
      </c>
      <c r="EM106" s="100"/>
      <c r="EN106" s="32"/>
      <c r="EO106" s="116"/>
      <c r="ES106" s="99" t="s">
        <v>129</v>
      </c>
      <c r="ET106" s="100" t="s">
        <v>130</v>
      </c>
      <c r="EU106" s="100" t="s">
        <v>131</v>
      </c>
      <c r="EV106" s="100" t="s">
        <v>132</v>
      </c>
      <c r="EW106" s="100" t="s">
        <v>133</v>
      </c>
      <c r="EX106" s="100"/>
      <c r="EY106" s="32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6"/>
      <c r="GK106" s="99" t="s">
        <v>129</v>
      </c>
      <c r="GL106" s="100" t="s">
        <v>130</v>
      </c>
      <c r="GM106" s="100" t="s">
        <v>131</v>
      </c>
      <c r="GN106" s="100" t="s">
        <v>132</v>
      </c>
      <c r="GO106" s="100" t="s">
        <v>133</v>
      </c>
      <c r="GP106" s="100"/>
      <c r="GQ106" s="32"/>
      <c r="GR106" s="116"/>
      <c r="GV106" s="99" t="s">
        <v>129</v>
      </c>
      <c r="GW106" s="100" t="s">
        <v>130</v>
      </c>
      <c r="GX106" s="100" t="s">
        <v>131</v>
      </c>
      <c r="GY106" s="100" t="s">
        <v>132</v>
      </c>
      <c r="GZ106" s="100" t="s">
        <v>133</v>
      </c>
      <c r="HA106" s="100"/>
      <c r="HB106" s="32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Y107" s="32"/>
      <c r="BZ107"/>
      <c r="CJ107" s="32"/>
      <c r="CK107"/>
      <c r="CU107" s="32"/>
      <c r="DF107" s="32"/>
      <c r="DQ107" s="32"/>
      <c r="EC107" s="32"/>
      <c r="ED107"/>
      <c r="EN107" s="32"/>
      <c r="EO107"/>
      <c r="EY107" s="32"/>
      <c r="FJ107" s="32"/>
      <c r="FU107" s="32"/>
      <c r="GF107" s="32"/>
      <c r="GG107"/>
      <c r="GQ107" s="32"/>
      <c r="GR107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BZ108" s="116"/>
      <c r="CA108" s="113">
        <v>1</v>
      </c>
      <c r="CB108" s="231" t="s">
        <v>148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K108" s="116"/>
      <c r="CL108" s="113">
        <v>1</v>
      </c>
      <c r="CM108" s="231" t="s">
        <v>148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D108" s="116"/>
      <c r="EE108" s="113">
        <v>1</v>
      </c>
      <c r="EF108" s="231" t="s">
        <v>148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O108" s="116"/>
      <c r="EP108" s="113">
        <v>1</v>
      </c>
      <c r="EQ108" s="231" t="s">
        <v>148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G108" s="116"/>
      <c r="GH108" s="113">
        <v>1</v>
      </c>
      <c r="GI108" s="231" t="s">
        <v>148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R108" s="116"/>
      <c r="GS108" s="113">
        <v>1</v>
      </c>
      <c r="GT108" s="231" t="s">
        <v>148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BZ109" s="116"/>
      <c r="CA109" s="113">
        <v>2</v>
      </c>
      <c r="CB109" s="231"/>
      <c r="CC109" s="231"/>
      <c r="CD109" s="113">
        <v>0</v>
      </c>
      <c r="CJ109" s="115"/>
      <c r="CK109" s="116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T109" s="113">
        <v>2</v>
      </c>
      <c r="DU109" s="231"/>
      <c r="DV109" s="231"/>
      <c r="DW109" s="113">
        <v>0</v>
      </c>
      <c r="EC109" s="115"/>
      <c r="ED109" s="116"/>
      <c r="EE109" s="113">
        <v>2</v>
      </c>
      <c r="EF109" s="231"/>
      <c r="EG109" s="231"/>
      <c r="EH109" s="113">
        <v>0</v>
      </c>
      <c r="EN109" s="115"/>
      <c r="EO109" s="116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G109" s="116"/>
      <c r="GH109" s="113">
        <v>2</v>
      </c>
      <c r="GI109" s="231"/>
      <c r="GJ109" s="231"/>
      <c r="GK109" s="113">
        <v>0</v>
      </c>
      <c r="GQ109" s="115"/>
      <c r="GR109" s="116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BZ110" s="116"/>
      <c r="CA110" s="113">
        <v>3</v>
      </c>
      <c r="CB110" s="231"/>
      <c r="CC110" s="231"/>
      <c r="CJ110" s="115"/>
      <c r="CK110" s="116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T110" s="113">
        <v>3</v>
      </c>
      <c r="DU110" s="231"/>
      <c r="DV110" s="231"/>
      <c r="EC110" s="115"/>
      <c r="ED110" s="116"/>
      <c r="EE110" s="113">
        <v>3</v>
      </c>
      <c r="EF110" s="231"/>
      <c r="EG110" s="231"/>
      <c r="EN110" s="115"/>
      <c r="EO110" s="116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G110" s="116"/>
      <c r="GH110" s="113">
        <v>3</v>
      </c>
      <c r="GI110" s="231"/>
      <c r="GJ110" s="231"/>
      <c r="GQ110" s="115"/>
      <c r="GR110" s="116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Y111" s="115"/>
      <c r="BZ111" s="116"/>
      <c r="CJ111" s="115"/>
      <c r="CK111" s="116"/>
      <c r="CU111" s="115"/>
      <c r="DF111" s="115"/>
      <c r="DQ111" s="115"/>
      <c r="EC111" s="115"/>
      <c r="ED111" s="116"/>
      <c r="EN111" s="115"/>
      <c r="EO111" s="116"/>
      <c r="EY111" s="115"/>
      <c r="FJ111" s="115"/>
      <c r="FU111" s="115"/>
      <c r="GF111" s="115"/>
      <c r="GG111" s="116"/>
      <c r="GQ111" s="115"/>
      <c r="GR111" s="116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BZ112" s="116"/>
      <c r="CB112" s="113" t="s">
        <v>151</v>
      </c>
      <c r="CF112" s="126">
        <v>0</v>
      </c>
      <c r="CJ112" s="115"/>
      <c r="CK112" s="116"/>
      <c r="CM112" s="113" t="s">
        <v>151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U112" s="113" t="s">
        <v>150</v>
      </c>
      <c r="DY112" s="126">
        <v>0</v>
      </c>
      <c r="EC112" s="115"/>
      <c r="ED112" s="116"/>
      <c r="EF112" s="113" t="s">
        <v>151</v>
      </c>
      <c r="EJ112" s="126">
        <v>0</v>
      </c>
      <c r="EN112" s="115"/>
      <c r="EO112" s="116"/>
      <c r="EQ112" s="113" t="s">
        <v>151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G112" s="116"/>
      <c r="GI112" s="113" t="s">
        <v>151</v>
      </c>
      <c r="GM112" s="126">
        <v>0</v>
      </c>
      <c r="GQ112" s="115"/>
      <c r="GR112" s="116"/>
      <c r="GT112" s="113" t="s">
        <v>151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Y113" s="32"/>
      <c r="BZ113"/>
      <c r="CJ113" s="32"/>
      <c r="CK113"/>
      <c r="CU113" s="32"/>
      <c r="DF113" s="32"/>
      <c r="DQ113" s="32"/>
      <c r="EC113" s="32"/>
      <c r="ED113"/>
      <c r="EN113" s="32"/>
      <c r="EO113"/>
      <c r="EY113" s="32"/>
      <c r="FJ113" s="32"/>
      <c r="FU113" s="32"/>
      <c r="GF113" s="32"/>
      <c r="GG113"/>
      <c r="GQ113" s="32"/>
      <c r="GR113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Y114" s="32"/>
      <c r="BZ114"/>
      <c r="CJ114" s="32"/>
      <c r="CK114"/>
      <c r="CU114" s="32"/>
      <c r="DF114" s="32"/>
      <c r="DQ114" s="32"/>
      <c r="EC114" s="32"/>
      <c r="ED114"/>
      <c r="EN114" s="32"/>
      <c r="EO114"/>
      <c r="EY114" s="32"/>
      <c r="FJ114" s="32"/>
      <c r="FU114" s="32"/>
      <c r="GF114" s="32"/>
      <c r="GG114"/>
      <c r="GQ114" s="32"/>
      <c r="GR114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BZ115"/>
      <c r="CB115" s="90" t="s">
        <v>152</v>
      </c>
      <c r="CJ115" s="32"/>
      <c r="CK115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D115"/>
      <c r="EF115" s="90" t="s">
        <v>152</v>
      </c>
      <c r="EN115" s="32"/>
      <c r="EO115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G115"/>
      <c r="GI115" s="90" t="s">
        <v>152</v>
      </c>
      <c r="GQ115" s="32"/>
      <c r="GR115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Y116" s="32"/>
      <c r="BZ116"/>
      <c r="CJ116" s="32"/>
      <c r="CK116"/>
      <c r="CU116" s="32"/>
      <c r="DF116" s="32"/>
      <c r="DQ116" s="32"/>
      <c r="EC116" s="32"/>
      <c r="ED116"/>
      <c r="EN116" s="32"/>
      <c r="EO116"/>
      <c r="EY116" s="32"/>
      <c r="FJ116" s="32"/>
      <c r="FU116" s="32"/>
      <c r="GF116" s="32"/>
      <c r="GG116"/>
      <c r="GQ116" s="32"/>
      <c r="GR116"/>
      <c r="HB116" s="32"/>
    </row>
    <row r="117" spans="1:210" ht="33.75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W117"/>
      <c r="Y117" s="239" t="s">
        <v>153</v>
      </c>
      <c r="Z117" s="239"/>
      <c r="AA117" s="69" t="s">
        <v>126</v>
      </c>
      <c r="AB117" s="233" t="s">
        <v>154</v>
      </c>
      <c r="AC117" s="233"/>
      <c r="AD117" s="233" t="s">
        <v>155</v>
      </c>
      <c r="AE117" s="233"/>
      <c r="AF117" s="149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30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29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7"/>
      <c r="BY117" s="32"/>
      <c r="BZ117"/>
      <c r="CB117" s="239" t="s">
        <v>153</v>
      </c>
      <c r="CC117" s="239"/>
      <c r="CD117" s="69" t="s">
        <v>126</v>
      </c>
      <c r="CE117" s="233" t="s">
        <v>154</v>
      </c>
      <c r="CF117" s="233"/>
      <c r="CG117" s="233" t="s">
        <v>155</v>
      </c>
      <c r="CH117" s="233"/>
      <c r="CI117" s="186"/>
      <c r="CJ117" s="32"/>
      <c r="CK117"/>
      <c r="CM117" s="239" t="s">
        <v>153</v>
      </c>
      <c r="CN117" s="239"/>
      <c r="CO117" s="69" t="s">
        <v>126</v>
      </c>
      <c r="CP117" s="233" t="s">
        <v>154</v>
      </c>
      <c r="CQ117" s="233"/>
      <c r="CR117" s="233" t="s">
        <v>155</v>
      </c>
      <c r="CS117" s="233"/>
      <c r="CT117" s="186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D117"/>
      <c r="EF117" s="239" t="s">
        <v>153</v>
      </c>
      <c r="EG117" s="239"/>
      <c r="EH117" s="69" t="s">
        <v>126</v>
      </c>
      <c r="EI117" s="233" t="s">
        <v>154</v>
      </c>
      <c r="EJ117" s="233"/>
      <c r="EK117" s="233" t="s">
        <v>155</v>
      </c>
      <c r="EL117" s="233"/>
      <c r="EM117" s="186"/>
      <c r="EN117" s="32"/>
      <c r="EO117"/>
      <c r="EQ117" s="239" t="s">
        <v>153</v>
      </c>
      <c r="ER117" s="239"/>
      <c r="ES117" s="69" t="s">
        <v>126</v>
      </c>
      <c r="ET117" s="233" t="s">
        <v>154</v>
      </c>
      <c r="EU117" s="233"/>
      <c r="EV117" s="233" t="s">
        <v>155</v>
      </c>
      <c r="EW117" s="233"/>
      <c r="EX117" s="186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G117"/>
      <c r="GI117" s="239" t="s">
        <v>153</v>
      </c>
      <c r="GJ117" s="239"/>
      <c r="GK117" s="69" t="s">
        <v>126</v>
      </c>
      <c r="GL117" s="233" t="s">
        <v>154</v>
      </c>
      <c r="GM117" s="233"/>
      <c r="GN117" s="233" t="s">
        <v>155</v>
      </c>
      <c r="GO117" s="233"/>
      <c r="GP117" s="186"/>
      <c r="GQ117" s="32"/>
      <c r="GR117"/>
      <c r="GT117" s="239" t="s">
        <v>153</v>
      </c>
      <c r="GU117" s="239"/>
      <c r="GV117" s="69" t="s">
        <v>126</v>
      </c>
      <c r="GW117" s="233" t="s">
        <v>154</v>
      </c>
      <c r="GX117" s="233"/>
      <c r="GY117" s="233" t="s">
        <v>155</v>
      </c>
      <c r="GZ117" s="233"/>
      <c r="HA117" s="186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BZ118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K118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D118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O118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G118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R118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199.90465042222044</v>
      </c>
      <c r="E120" s="2">
        <v>1.05</v>
      </c>
      <c r="F120" s="133">
        <f>D120*E120</f>
        <v>209.89988294333148</v>
      </c>
      <c r="G120" s="2">
        <v>277</v>
      </c>
      <c r="H120" s="47">
        <f>D120*G120/1000</f>
        <v>55.373588166955066</v>
      </c>
      <c r="K120" s="28"/>
      <c r="N120" s="2" t="s">
        <v>164</v>
      </c>
      <c r="P120" s="34">
        <f>R88</f>
        <v>54.479081247462119</v>
      </c>
      <c r="Q120" s="2">
        <v>1.05</v>
      </c>
      <c r="R120" s="133">
        <f>P120*Q120</f>
        <v>57.203035309835229</v>
      </c>
      <c r="S120" s="2">
        <v>277</v>
      </c>
      <c r="T120" s="47">
        <f>P120*S120/1000</f>
        <v>15.090705505547007</v>
      </c>
      <c r="U120" s="47"/>
      <c r="V120" s="32"/>
      <c r="W120"/>
      <c r="Y120" s="2" t="s">
        <v>165</v>
      </c>
      <c r="AA120" s="34">
        <f>AC88+AC94+AC95</f>
        <v>54.151492289802057</v>
      </c>
      <c r="AB120" s="2">
        <v>2.5</v>
      </c>
      <c r="AC120" s="33">
        <f>AA120*AB120</f>
        <v>135.37873072450515</v>
      </c>
      <c r="AD120" s="2">
        <v>617</v>
      </c>
      <c r="AE120" s="34">
        <f>AA120*AD120/1000</f>
        <v>33.411470742807872</v>
      </c>
      <c r="AF120" s="34"/>
      <c r="AG120" s="32"/>
      <c r="AH120"/>
      <c r="AJ120" s="2" t="s">
        <v>165</v>
      </c>
      <c r="AL120" s="34">
        <f>AN88+AN94+AN95</f>
        <v>42.620410756527079</v>
      </c>
      <c r="AM120" s="2">
        <v>2.5</v>
      </c>
      <c r="AN120" s="33">
        <f>AL120*AM120</f>
        <v>106.55102689131769</v>
      </c>
      <c r="AO120" s="2">
        <v>617</v>
      </c>
      <c r="AP120" s="34">
        <f>AL120*AO120/1000</f>
        <v>26.296793436777207</v>
      </c>
      <c r="AQ120" s="34"/>
      <c r="AR120" s="32"/>
      <c r="AU120" s="2" t="s">
        <v>164</v>
      </c>
      <c r="AW120" s="34">
        <f>AY88</f>
        <v>112.36878402149752</v>
      </c>
      <c r="AX120" s="2">
        <v>1.05</v>
      </c>
      <c r="AY120" s="133">
        <f>AW120*AX120</f>
        <v>117.9872232225724</v>
      </c>
      <c r="AZ120" s="2">
        <v>277</v>
      </c>
      <c r="BA120" s="47">
        <f>AW120*AZ120/1000</f>
        <v>31.126153173954812</v>
      </c>
      <c r="BB120" s="47"/>
      <c r="BC120" s="32"/>
      <c r="BF120" s="2" t="s">
        <v>164</v>
      </c>
      <c r="BH120" s="34">
        <f>BJ88</f>
        <v>145.77447500600437</v>
      </c>
      <c r="BI120" s="2">
        <v>1.05</v>
      </c>
      <c r="BJ120" s="133">
        <f>BH120*BI120</f>
        <v>153.06319875630459</v>
      </c>
      <c r="BK120" s="2">
        <v>277</v>
      </c>
      <c r="BL120" s="47">
        <f>BH120*BK120/1000</f>
        <v>40.379529576663209</v>
      </c>
      <c r="BM120" s="47"/>
      <c r="BN120" s="32"/>
      <c r="BQ120" s="2" t="s">
        <v>164</v>
      </c>
      <c r="BS120" s="34">
        <f>BU88</f>
        <v>108.1573422143899</v>
      </c>
      <c r="BT120" s="2">
        <v>1.05</v>
      </c>
      <c r="BU120" s="133">
        <f>BS120*BT120</f>
        <v>113.56520932510939</v>
      </c>
      <c r="BV120" s="2">
        <v>277</v>
      </c>
      <c r="BW120" s="47">
        <f>BS120*BV120/1000</f>
        <v>29.959583793386003</v>
      </c>
      <c r="BX120" s="47"/>
      <c r="BY120" s="32"/>
      <c r="BZ120"/>
      <c r="CB120" s="2" t="s">
        <v>165</v>
      </c>
      <c r="CD120" s="34">
        <f>CF88+CF94+CF95</f>
        <v>69.017881118727985</v>
      </c>
      <c r="CE120" s="2">
        <v>2.5</v>
      </c>
      <c r="CF120" s="33">
        <f>CD120*CE120</f>
        <v>172.54470279681996</v>
      </c>
      <c r="CG120" s="2">
        <v>617</v>
      </c>
      <c r="CH120" s="34">
        <f>CD120*CG120/1000</f>
        <v>42.584032650255168</v>
      </c>
      <c r="CI120" s="34"/>
      <c r="CJ120" s="32"/>
      <c r="CK120"/>
      <c r="CM120" s="2" t="s">
        <v>165</v>
      </c>
      <c r="CO120" s="34">
        <f>CQ88+CQ94+CQ95</f>
        <v>55.139732999099458</v>
      </c>
      <c r="CP120" s="2">
        <v>2.5</v>
      </c>
      <c r="CQ120" s="33">
        <f>CO120*CP120</f>
        <v>137.84933249774863</v>
      </c>
      <c r="CR120" s="2">
        <v>617</v>
      </c>
      <c r="CS120" s="34">
        <f>CO120*CR120/1000</f>
        <v>34.021215260444372</v>
      </c>
      <c r="CT120" s="34"/>
      <c r="CU120" s="32"/>
      <c r="CX120" s="2" t="s">
        <v>164</v>
      </c>
      <c r="CZ120" s="34">
        <f>DB88</f>
        <v>173.19004653805573</v>
      </c>
      <c r="DA120" s="2">
        <v>1.05</v>
      </c>
      <c r="DB120" s="133">
        <f>CZ120*DA120</f>
        <v>181.84954886495851</v>
      </c>
      <c r="DC120" s="2">
        <v>277</v>
      </c>
      <c r="DD120" s="47">
        <f>CZ120*DC120/1000</f>
        <v>47.973642891041429</v>
      </c>
      <c r="DE120" s="47"/>
      <c r="DF120" s="32"/>
      <c r="DI120" s="2" t="s">
        <v>164</v>
      </c>
      <c r="DK120" s="34">
        <f>DM88</f>
        <v>175.65581117352207</v>
      </c>
      <c r="DL120" s="2">
        <v>1.05</v>
      </c>
      <c r="DM120" s="133">
        <f>DK120*DL120</f>
        <v>184.43860173219818</v>
      </c>
      <c r="DN120" s="2">
        <v>277</v>
      </c>
      <c r="DO120" s="47">
        <f>DK120*DN120/1000</f>
        <v>48.656659695065606</v>
      </c>
      <c r="DP120" s="47"/>
      <c r="DQ120" s="32"/>
      <c r="DU120" s="2" t="s">
        <v>164</v>
      </c>
      <c r="DW120" s="34">
        <f>DY88</f>
        <v>79.250636885756407</v>
      </c>
      <c r="DX120" s="2">
        <v>1.05</v>
      </c>
      <c r="DY120" s="133">
        <f>DW120*DX120</f>
        <v>83.213168730044231</v>
      </c>
      <c r="DZ120" s="2">
        <v>277</v>
      </c>
      <c r="EA120" s="47">
        <f>DW120*DZ120/1000</f>
        <v>21.952426417354523</v>
      </c>
      <c r="EB120" s="47"/>
      <c r="EC120" s="32"/>
      <c r="ED120"/>
      <c r="EF120" s="2" t="s">
        <v>165</v>
      </c>
      <c r="EH120" s="34">
        <f>EJ88+EJ94+EJ95</f>
        <v>64.178905867483365</v>
      </c>
      <c r="EI120" s="2">
        <v>2.5</v>
      </c>
      <c r="EJ120" s="33">
        <f>EH120*EI120</f>
        <v>160.44726466870841</v>
      </c>
      <c r="EK120" s="2">
        <v>617</v>
      </c>
      <c r="EL120" s="34">
        <f>EH120*EK120/1000</f>
        <v>39.598384920237237</v>
      </c>
      <c r="EM120" s="34"/>
      <c r="EN120" s="32"/>
      <c r="EO120"/>
      <c r="EQ120" s="2" t="s">
        <v>165</v>
      </c>
      <c r="ES120" s="34">
        <f>EU88+EU94+EU95</f>
        <v>50.948465867847574</v>
      </c>
      <c r="ET120" s="2">
        <v>2.5</v>
      </c>
      <c r="EU120" s="33">
        <f>ES120*ET120</f>
        <v>127.37116466961893</v>
      </c>
      <c r="EV120" s="2">
        <v>617</v>
      </c>
      <c r="EW120" s="34">
        <f>ES120*EV120/1000</f>
        <v>31.435203440461951</v>
      </c>
      <c r="EX120" s="34"/>
      <c r="EY120" s="32"/>
      <c r="FB120" s="2" t="s">
        <v>164</v>
      </c>
      <c r="FD120" s="34">
        <f>FF88</f>
        <v>139.33967791570169</v>
      </c>
      <c r="FE120" s="2">
        <v>1.05</v>
      </c>
      <c r="FF120" s="133">
        <f>FD120*FE120</f>
        <v>146.30666181148678</v>
      </c>
      <c r="FG120" s="2">
        <v>277</v>
      </c>
      <c r="FH120" s="47">
        <f>FD120*FG120/1000</f>
        <v>38.597090782649367</v>
      </c>
      <c r="FI120" s="47"/>
      <c r="FJ120" s="32"/>
      <c r="FM120" s="2" t="s">
        <v>164</v>
      </c>
      <c r="FO120" s="34">
        <f>FQ88</f>
        <v>154.80645115966803</v>
      </c>
      <c r="FP120" s="2">
        <v>1.05</v>
      </c>
      <c r="FQ120" s="133">
        <f>FO120*FP120</f>
        <v>162.54677371765143</v>
      </c>
      <c r="FR120" s="2">
        <v>277</v>
      </c>
      <c r="FS120" s="47">
        <f>FO120*FR120/1000</f>
        <v>42.881386971228046</v>
      </c>
      <c r="FT120" s="47"/>
      <c r="FU120" s="32"/>
      <c r="FX120" s="2" t="s">
        <v>164</v>
      </c>
      <c r="FZ120" s="34">
        <f>GB88</f>
        <v>147.12548416739102</v>
      </c>
      <c r="GA120" s="2">
        <v>1.05</v>
      </c>
      <c r="GB120" s="133">
        <f>FZ120*GA120</f>
        <v>154.48175837576059</v>
      </c>
      <c r="GC120" s="2">
        <v>277</v>
      </c>
      <c r="GD120" s="47">
        <f>FZ120*GC120/1000</f>
        <v>40.753759114367313</v>
      </c>
      <c r="GE120" s="47"/>
      <c r="GF120" s="32"/>
      <c r="GG120"/>
      <c r="GI120" s="2" t="s">
        <v>165</v>
      </c>
      <c r="GK120" s="34">
        <f>GM88+GM94+GM95</f>
        <v>72.84237618521496</v>
      </c>
      <c r="GL120" s="2">
        <v>2.5</v>
      </c>
      <c r="GM120" s="33">
        <f>GK120*GL120</f>
        <v>182.1059404630374</v>
      </c>
      <c r="GN120" s="2">
        <v>617</v>
      </c>
      <c r="GO120" s="34">
        <f>GK120*GN120/1000</f>
        <v>44.943746106277629</v>
      </c>
      <c r="GP120" s="34"/>
      <c r="GQ120" s="32"/>
      <c r="GR120"/>
      <c r="GT120" s="2" t="s">
        <v>165</v>
      </c>
      <c r="GV120" s="34">
        <f>GX88+GX94+GX95</f>
        <v>68.593915665347041</v>
      </c>
      <c r="GW120" s="2">
        <v>2.5</v>
      </c>
      <c r="GX120" s="33">
        <f>GV120*GW120</f>
        <v>171.48478916336759</v>
      </c>
      <c r="GY120" s="2">
        <v>617</v>
      </c>
      <c r="GZ120" s="34">
        <f>GV120*GY120/1000</f>
        <v>42.322445965519123</v>
      </c>
      <c r="HA120" s="34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BZ121"/>
      <c r="CJ121" s="32"/>
      <c r="CK121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D121"/>
      <c r="EN121" s="32"/>
      <c r="EO121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G121"/>
      <c r="GQ121" s="32"/>
      <c r="GR121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Y122" s="32"/>
      <c r="BZ122"/>
      <c r="CJ122" s="32"/>
      <c r="CK122"/>
      <c r="CU122" s="32"/>
      <c r="DF122" s="32"/>
      <c r="DQ122" s="32"/>
      <c r="EC122" s="32"/>
      <c r="ED122"/>
      <c r="EN122" s="32"/>
      <c r="EO122"/>
      <c r="EY122" s="32"/>
      <c r="FJ122" s="32"/>
      <c r="FU122" s="32"/>
      <c r="GF122" s="32"/>
      <c r="GG122"/>
      <c r="GQ122" s="32"/>
      <c r="GR12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4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34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8"/>
      <c r="BY123" s="115"/>
      <c r="BZ123" s="116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6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6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6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6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6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FX109:FY109"/>
    <mergeCell ref="GI109:GJ109"/>
    <mergeCell ref="GT109:GU109"/>
    <mergeCell ref="FX89:FY89"/>
    <mergeCell ref="GI89:GJ89"/>
    <mergeCell ref="GT89:GU89"/>
    <mergeCell ref="GY123:GZ123"/>
    <mergeCell ref="GA123:GB123"/>
    <mergeCell ref="GC123:GD123"/>
    <mergeCell ref="GL123:GM123"/>
    <mergeCell ref="GN123:GO123"/>
    <mergeCell ref="GW123:GX123"/>
    <mergeCell ref="GN117:GO117"/>
    <mergeCell ref="GT117:GU117"/>
    <mergeCell ref="GW117:GX117"/>
    <mergeCell ref="GY117:GZ117"/>
    <mergeCell ref="GC117:GD117"/>
    <mergeCell ref="GI117:GJ117"/>
    <mergeCell ref="GL117:GM117"/>
    <mergeCell ref="FX88:FY88"/>
    <mergeCell ref="GI88:GJ88"/>
    <mergeCell ref="GT88:GU88"/>
    <mergeCell ref="EV123:EW123"/>
    <mergeCell ref="FE123:FF123"/>
    <mergeCell ref="FG123:FH123"/>
    <mergeCell ref="FP123:FQ123"/>
    <mergeCell ref="FR123:FS123"/>
    <mergeCell ref="FR117:FS117"/>
    <mergeCell ref="FM110:FN110"/>
    <mergeCell ref="FX108:FY108"/>
    <mergeCell ref="GI108:GJ108"/>
    <mergeCell ref="GT108:GU108"/>
    <mergeCell ref="FX105:FY105"/>
    <mergeCell ref="GI105:GJ105"/>
    <mergeCell ref="GT105:GU105"/>
    <mergeCell ref="FX90:FY90"/>
    <mergeCell ref="GI90:GJ90"/>
    <mergeCell ref="GT90:GU90"/>
    <mergeCell ref="FX117:FY117"/>
    <mergeCell ref="GA117:GB117"/>
    <mergeCell ref="FX110:FY110"/>
    <mergeCell ref="GI110:GJ110"/>
    <mergeCell ref="GT110:GU110"/>
    <mergeCell ref="DX123:DY123"/>
    <mergeCell ref="DZ123:EA123"/>
    <mergeCell ref="EI123:EJ123"/>
    <mergeCell ref="EK123:EL123"/>
    <mergeCell ref="ET123:EU123"/>
    <mergeCell ref="FE117:FF117"/>
    <mergeCell ref="FG117:FH117"/>
    <mergeCell ref="FM117:FN117"/>
    <mergeCell ref="FP117:FQ117"/>
    <mergeCell ref="EK117:EL117"/>
    <mergeCell ref="EQ117:ER117"/>
    <mergeCell ref="ET117:EU117"/>
    <mergeCell ref="EV117:EW117"/>
    <mergeCell ref="FB117:FC117"/>
    <mergeCell ref="DU117:DV117"/>
    <mergeCell ref="DX117:DY117"/>
    <mergeCell ref="DZ117:EA117"/>
    <mergeCell ref="EF117:EG117"/>
    <mergeCell ref="EI117:EJ117"/>
    <mergeCell ref="DU110:DV110"/>
    <mergeCell ref="EF110:EG110"/>
    <mergeCell ref="EQ110:ER110"/>
    <mergeCell ref="FB110:FC110"/>
    <mergeCell ref="DU109:DV109"/>
    <mergeCell ref="EF109:EG109"/>
    <mergeCell ref="EQ109:ER109"/>
    <mergeCell ref="FB109:FC109"/>
    <mergeCell ref="FM109:FN109"/>
    <mergeCell ref="DU108:DV108"/>
    <mergeCell ref="EF108:EG108"/>
    <mergeCell ref="EQ108:ER108"/>
    <mergeCell ref="FB108:FC108"/>
    <mergeCell ref="FM108:FN108"/>
    <mergeCell ref="DU105:DV105"/>
    <mergeCell ref="EF105:EG105"/>
    <mergeCell ref="EQ105:ER105"/>
    <mergeCell ref="FB105:FC105"/>
    <mergeCell ref="FM105:FN105"/>
    <mergeCell ref="DU90:DV90"/>
    <mergeCell ref="EF90:EG90"/>
    <mergeCell ref="EQ90:ER90"/>
    <mergeCell ref="FB90:FC90"/>
    <mergeCell ref="FM90:FN90"/>
    <mergeCell ref="DU89:DV89"/>
    <mergeCell ref="EF89:EG89"/>
    <mergeCell ref="EQ89:ER89"/>
    <mergeCell ref="FB89:FC89"/>
    <mergeCell ref="FM89:FN89"/>
    <mergeCell ref="DU88:DV88"/>
    <mergeCell ref="EF88:EG88"/>
    <mergeCell ref="EQ88:ER88"/>
    <mergeCell ref="FB88:FC88"/>
    <mergeCell ref="FM88:FN88"/>
    <mergeCell ref="CR123:CS123"/>
    <mergeCell ref="DA123:DB123"/>
    <mergeCell ref="DC123:DD123"/>
    <mergeCell ref="DL123:DM123"/>
    <mergeCell ref="DN123:DO123"/>
    <mergeCell ref="BT123:BU123"/>
    <mergeCell ref="BV123:BW123"/>
    <mergeCell ref="CE123:CF123"/>
    <mergeCell ref="CG123:CH123"/>
    <mergeCell ref="CP123:CQ123"/>
    <mergeCell ref="DA117:DB117"/>
    <mergeCell ref="DC117:DD117"/>
    <mergeCell ref="DI117:DJ117"/>
    <mergeCell ref="DL117:DM117"/>
    <mergeCell ref="DN117:DO117"/>
    <mergeCell ref="CG117:CH117"/>
    <mergeCell ref="CM117:CN117"/>
    <mergeCell ref="CP117:CQ117"/>
    <mergeCell ref="CR117:CS117"/>
    <mergeCell ref="CX117:CY117"/>
    <mergeCell ref="BQ117:BR117"/>
    <mergeCell ref="BT117:BU117"/>
    <mergeCell ref="BV117:BW117"/>
    <mergeCell ref="CB117:CC117"/>
    <mergeCell ref="CE117:CF117"/>
    <mergeCell ref="BQ110:BR110"/>
    <mergeCell ref="CB110:CC110"/>
    <mergeCell ref="CM110:CN110"/>
    <mergeCell ref="CX110:CY110"/>
    <mergeCell ref="DI110:DJ110"/>
    <mergeCell ref="BQ109:BR109"/>
    <mergeCell ref="CB109:CC109"/>
    <mergeCell ref="CM109:CN109"/>
    <mergeCell ref="CX109:CY109"/>
    <mergeCell ref="DI109:DJ109"/>
    <mergeCell ref="BQ108:BR108"/>
    <mergeCell ref="CB108:CC108"/>
    <mergeCell ref="CM108:CN108"/>
    <mergeCell ref="CX108:CY108"/>
    <mergeCell ref="DI108:DJ108"/>
    <mergeCell ref="CB105:CC105"/>
    <mergeCell ref="CM105:CN105"/>
    <mergeCell ref="CX105:CY105"/>
    <mergeCell ref="DI105:DJ105"/>
    <mergeCell ref="BQ90:BR90"/>
    <mergeCell ref="CB90:CC90"/>
    <mergeCell ref="CM90:CN90"/>
    <mergeCell ref="CX90:CY90"/>
    <mergeCell ref="DI90:DJ90"/>
    <mergeCell ref="FV6:GF6"/>
    <mergeCell ref="GG6:GQ6"/>
    <mergeCell ref="GR6:HB6"/>
    <mergeCell ref="BQ85:BR85"/>
    <mergeCell ref="CB85:CC85"/>
    <mergeCell ref="CM85:CN85"/>
    <mergeCell ref="CX85:CY85"/>
    <mergeCell ref="DI85:DJ85"/>
    <mergeCell ref="DU85:DV85"/>
    <mergeCell ref="EF85:EG85"/>
    <mergeCell ref="EQ85:ER85"/>
    <mergeCell ref="FB85:FC85"/>
    <mergeCell ref="FM85:FN85"/>
    <mergeCell ref="FX85:FY85"/>
    <mergeCell ref="GI85:GJ85"/>
    <mergeCell ref="GT85:GU85"/>
    <mergeCell ref="DS6:EC6"/>
    <mergeCell ref="ED6:EN6"/>
    <mergeCell ref="EO6:EY6"/>
    <mergeCell ref="EZ6:FJ6"/>
    <mergeCell ref="FK6:FU6"/>
    <mergeCell ref="BO6:BY6"/>
    <mergeCell ref="BZ6:CJ6"/>
    <mergeCell ref="CK6:CU6"/>
    <mergeCell ref="CV6:DF6"/>
    <mergeCell ref="DG6:DQ6"/>
    <mergeCell ref="AX123:AY123"/>
    <mergeCell ref="AZ123:BA123"/>
    <mergeCell ref="BI123:BJ123"/>
    <mergeCell ref="BK123:BL123"/>
    <mergeCell ref="AZ117:BA117"/>
    <mergeCell ref="BF117:BG117"/>
    <mergeCell ref="BI117:BJ117"/>
    <mergeCell ref="BK117:BL117"/>
    <mergeCell ref="BF110:BG110"/>
    <mergeCell ref="BF108:BG108"/>
    <mergeCell ref="BF109:BG109"/>
    <mergeCell ref="BQ89:BR89"/>
    <mergeCell ref="CB89:CC89"/>
    <mergeCell ref="CM89:CN89"/>
    <mergeCell ref="CX89:CY89"/>
    <mergeCell ref="DI89:DJ89"/>
    <mergeCell ref="BQ88:BR88"/>
    <mergeCell ref="CB88:CC88"/>
    <mergeCell ref="CM88:CN88"/>
    <mergeCell ref="CX88:CY88"/>
    <mergeCell ref="DI88:DJ88"/>
    <mergeCell ref="BQ105:BR105"/>
    <mergeCell ref="AD117:AE117"/>
    <mergeCell ref="E123:F123"/>
    <mergeCell ref="G123:H123"/>
    <mergeCell ref="Q123:R123"/>
    <mergeCell ref="S123:T123"/>
    <mergeCell ref="AM123:AN123"/>
    <mergeCell ref="AO123:AP123"/>
    <mergeCell ref="S117:T117"/>
    <mergeCell ref="AJ117:AK117"/>
    <mergeCell ref="AM117:AN117"/>
    <mergeCell ref="AO117:AP117"/>
    <mergeCell ref="AB123:AC123"/>
    <mergeCell ref="AD123:AE123"/>
    <mergeCell ref="AU117:AV117"/>
    <mergeCell ref="AX117:AY117"/>
    <mergeCell ref="B110:C110"/>
    <mergeCell ref="N110:O110"/>
    <mergeCell ref="AJ110:AK110"/>
    <mergeCell ref="AU110:AV110"/>
    <mergeCell ref="B108:C108"/>
    <mergeCell ref="N108:O108"/>
    <mergeCell ref="AJ108:AK108"/>
    <mergeCell ref="AU108:AV108"/>
    <mergeCell ref="Y108:Z108"/>
    <mergeCell ref="B109:C109"/>
    <mergeCell ref="N109:O109"/>
    <mergeCell ref="AJ109:AK109"/>
    <mergeCell ref="AU109:AV109"/>
    <mergeCell ref="Y109:Z109"/>
    <mergeCell ref="B117:C117"/>
    <mergeCell ref="E117:F117"/>
    <mergeCell ref="G117:H117"/>
    <mergeCell ref="N117:O117"/>
    <mergeCell ref="Q117:R117"/>
    <mergeCell ref="Y110:Z110"/>
    <mergeCell ref="Y117:Z117"/>
    <mergeCell ref="AB117:AC117"/>
    <mergeCell ref="B90:C90"/>
    <mergeCell ref="N90:O90"/>
    <mergeCell ref="AJ90:AK90"/>
    <mergeCell ref="AU90:AV90"/>
    <mergeCell ref="BF90:BG90"/>
    <mergeCell ref="Y90:Z90"/>
    <mergeCell ref="B105:C105"/>
    <mergeCell ref="N105:O105"/>
    <mergeCell ref="AJ105:AK105"/>
    <mergeCell ref="AU105:AV105"/>
    <mergeCell ref="BF105:BG105"/>
    <mergeCell ref="Y105:Z105"/>
    <mergeCell ref="B88:C88"/>
    <mergeCell ref="N88:O88"/>
    <mergeCell ref="AJ88:AK88"/>
    <mergeCell ref="AU88:AV88"/>
    <mergeCell ref="BF88:BG88"/>
    <mergeCell ref="Y88:Z88"/>
    <mergeCell ref="B89:C89"/>
    <mergeCell ref="N89:O89"/>
    <mergeCell ref="AJ89:AK89"/>
    <mergeCell ref="AU89:AV89"/>
    <mergeCell ref="BF89:BG89"/>
    <mergeCell ref="Y89:Z89"/>
    <mergeCell ref="A6:K6"/>
    <mergeCell ref="L6:V6"/>
    <mergeCell ref="AH6:AR6"/>
    <mergeCell ref="AS6:BC6"/>
    <mergeCell ref="BD6:BN6"/>
    <mergeCell ref="W6:AG6"/>
    <mergeCell ref="B85:C85"/>
    <mergeCell ref="N85:O85"/>
    <mergeCell ref="AJ85:AK85"/>
    <mergeCell ref="AU85:AV85"/>
    <mergeCell ref="BF85:BG85"/>
    <mergeCell ref="Y85:Z8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563B-A7F1-4EA4-983C-E08211E3822C}">
  <dimension ref="A1:N32"/>
  <sheetViews>
    <sheetView topLeftCell="C2" workbookViewId="0">
      <selection activeCell="J1" sqref="J1:K1048576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'TC65-74'!$DU$12</f>
        <v>2.1151098582847441</v>
      </c>
      <c r="D3" s="156">
        <f>'TC65-74'!$D$12</f>
        <v>98.8</v>
      </c>
      <c r="E3" s="175">
        <v>1.373</v>
      </c>
      <c r="F3" s="157">
        <f>E3*(19.77+2.81*C3)</f>
        <v>35.304578797544117</v>
      </c>
      <c r="G3" s="157">
        <f>F3*(1-$G$2)</f>
        <v>28.596708826010737</v>
      </c>
      <c r="H3" s="157">
        <f>G3*(1+$H$2)</f>
        <v>34.602017679472993</v>
      </c>
      <c r="I3" s="157">
        <f>$I$2*H3*D3</f>
        <v>2901.9845386337306</v>
      </c>
      <c r="J3" s="157">
        <f>D3*subsidy!$B$2</f>
        <v>1877.2</v>
      </c>
      <c r="K3" s="223"/>
      <c r="L3" s="190"/>
    </row>
    <row r="4" spans="1:14" x14ac:dyDescent="0.25">
      <c r="A4" s="243"/>
      <c r="B4" s="151" t="s">
        <v>179</v>
      </c>
      <c r="C4" s="165">
        <f>'TC65-74'!$N$12</f>
        <v>12.747293766330722</v>
      </c>
      <c r="D4" s="156">
        <f>'TC65-74'!$D$12</f>
        <v>98.8</v>
      </c>
      <c r="E4" s="175">
        <v>1.373</v>
      </c>
      <c r="F4" s="157">
        <f>E4*(19.77+2.81*C4)</f>
        <v>76.324926498693543</v>
      </c>
      <c r="G4" s="157">
        <f>F4*(1-$G$2)</f>
        <v>61.823190463941771</v>
      </c>
      <c r="H4" s="157">
        <f>G4*(1+$H$2)</f>
        <v>74.80606046136954</v>
      </c>
      <c r="I4" s="157">
        <f>$I$2*H4*D4</f>
        <v>6273.79688854898</v>
      </c>
      <c r="J4" s="157">
        <f>D4*subsidy!$B$2</f>
        <v>1877.2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'TC65-74'!$DU$10</f>
        <v>8.5806270996640546</v>
      </c>
      <c r="D6" s="166">
        <f>'TC65-74'!$D$10</f>
        <v>65.5</v>
      </c>
      <c r="E6" s="176">
        <v>1.373</v>
      </c>
      <c r="F6" s="158">
        <f>E6*(33.44+2.37*C6)</f>
        <v>73.834566388577827</v>
      </c>
      <c r="G6" s="158">
        <f>F6*(1-$G$2)</f>
        <v>59.805998774748041</v>
      </c>
      <c r="H6" s="158">
        <f>G6*(1+$H$2)</f>
        <v>72.365258517445127</v>
      </c>
      <c r="I6" s="158">
        <f>$I$2*H6*D6</f>
        <v>4023.5383384803081</v>
      </c>
      <c r="J6" s="158">
        <f>D6*subsidy!$B$3</f>
        <v>982.5</v>
      </c>
      <c r="K6" s="224"/>
      <c r="L6" s="190"/>
    </row>
    <row r="7" spans="1:14" x14ac:dyDescent="0.25">
      <c r="A7" s="244"/>
      <c r="B7" s="152" t="s">
        <v>179</v>
      </c>
      <c r="C7" s="166">
        <f>'TC65-74'!$N$10</f>
        <v>17.955627099664056</v>
      </c>
      <c r="D7" s="166">
        <f>'TC65-74'!$D$10</f>
        <v>65.5</v>
      </c>
      <c r="E7" s="176">
        <v>1.373</v>
      </c>
      <c r="F7" s="158">
        <f>E7*(33.44+2.37*C7)</f>
        <v>104.34091013857784</v>
      </c>
      <c r="G7" s="158">
        <f>F7*(1-$G$2)</f>
        <v>84.516137212248054</v>
      </c>
      <c r="H7" s="158">
        <f>G7*(1+$H$2)</f>
        <v>102.26452602682015</v>
      </c>
      <c r="I7" s="158">
        <f>$I$2*H7*D7</f>
        <v>5685.9499926506323</v>
      </c>
      <c r="J7" s="158">
        <f>D7*subsidy!$B$3</f>
        <v>982.5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'TC65-74'!$DU$15</f>
        <v>10.995270851246778</v>
      </c>
      <c r="D9" s="153">
        <f>'TC65-74'!$D$15</f>
        <v>52</v>
      </c>
      <c r="E9" s="177">
        <v>1.373</v>
      </c>
      <c r="F9" s="159">
        <f>E9*(54.25+1.55*C9)</f>
        <v>97.884835662080832</v>
      </c>
      <c r="G9" s="159">
        <f>F9*(1-$G$2)</f>
        <v>79.286716886285475</v>
      </c>
      <c r="H9" s="159">
        <f>G9*(1+$H$2)</f>
        <v>95.936927432405426</v>
      </c>
      <c r="I9" s="159">
        <f>$I$2*H9*D9</f>
        <v>4234.7314551943764</v>
      </c>
      <c r="J9" s="159">
        <f>D9*subsidy!$B$4</f>
        <v>156</v>
      </c>
      <c r="K9" s="225"/>
      <c r="L9" s="190"/>
    </row>
    <row r="10" spans="1:14" x14ac:dyDescent="0.25">
      <c r="A10" s="245"/>
      <c r="B10" s="153" t="s">
        <v>179</v>
      </c>
      <c r="C10" s="167">
        <f>'TC65-74'!$N$15</f>
        <v>11.45823381420974</v>
      </c>
      <c r="D10" s="153">
        <f>'TC65-74'!$D$15</f>
        <v>52</v>
      </c>
      <c r="E10" s="177">
        <v>1.373</v>
      </c>
      <c r="F10" s="159">
        <f t="shared" ref="F10" si="0">E10*(54.25+1.55*C10)</f>
        <v>98.870090291710454</v>
      </c>
      <c r="G10" s="159">
        <f>F10*(1-$G$2)</f>
        <v>80.084773136285477</v>
      </c>
      <c r="H10" s="159">
        <f>G10*(1+$H$2)</f>
        <v>96.90257549490542</v>
      </c>
      <c r="I10" s="159">
        <f>$I$2*H10*D10</f>
        <v>4277.3559203962386</v>
      </c>
      <c r="J10" s="159">
        <f>D10*subsidy!$B$4</f>
        <v>156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255</v>
      </c>
      <c r="C12" s="221" t="s">
        <v>256</v>
      </c>
      <c r="D12" s="154">
        <f>'TC65-74'!D17+'TC65-74'!D18</f>
        <v>27.400000000000002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11113.542018273134</v>
      </c>
      <c r="J12" s="174">
        <f>D12*subsidy!$B$5</f>
        <v>630.20000000000005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'TC65-74'!D19</f>
        <v>1.6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2619.05021637764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'TC65-74'!I63</f>
        <v>184.98538135449564</v>
      </c>
      <c r="M14" s="217">
        <f>'TC65-74'!J$64</f>
        <v>13.152009430447679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27350.644819868983</v>
      </c>
      <c r="J15" s="164">
        <f>I4+I7+I10+I12-2*J4-2*J7-2*J10-2*J12</f>
        <v>20058.84481986898</v>
      </c>
      <c r="K15" s="164">
        <f>J15</f>
        <v>20058.84481986898</v>
      </c>
      <c r="L15" s="202">
        <f>'TC65-74'!T63</f>
        <v>46.484839283297255</v>
      </c>
      <c r="M15" s="202">
        <f>'TC65-74'!U$64</f>
        <v>3.304958695385646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10551.152808945219</v>
      </c>
      <c r="J16" s="164">
        <f>I4+I10-2*J4-2*J10</f>
        <v>6484.7528089452189</v>
      </c>
      <c r="K16" s="164">
        <f t="shared" ref="K16:K21" si="1">J16</f>
        <v>6484.7528089452189</v>
      </c>
      <c r="L16" s="202">
        <f>'TC65-74'!AE63</f>
        <v>99.038883977337903</v>
      </c>
      <c r="M16" s="202">
        <f>'TC65-74'!AF64</f>
        <v>7.0414230925351218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17387.338906822115</v>
      </c>
      <c r="J17" s="163">
        <f>I4+I12-2*J4-2*J12</f>
        <v>12372.538906822116</v>
      </c>
      <c r="K17" s="164">
        <f t="shared" si="1"/>
        <v>12372.538906822116</v>
      </c>
      <c r="L17" s="202">
        <f>'TC65-74'!AP63</f>
        <v>97.606992585133227</v>
      </c>
      <c r="M17" s="202">
        <f>'TC65-74'!AQ64</f>
        <v>6.9396191069673989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11959.746881199611</v>
      </c>
      <c r="J18" s="164">
        <f>I4+I7-2*J4-2*J7</f>
        <v>6240.3468811996117</v>
      </c>
      <c r="K18" s="164">
        <f t="shared" si="1"/>
        <v>6240.3468811996117</v>
      </c>
      <c r="L18" s="202">
        <f>'TC65-74'!BA63</f>
        <v>101.61788954428334</v>
      </c>
      <c r="M18" s="202">
        <f>'TC65-74'!BB64</f>
        <v>7.2247840980874614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15390.897938669372</v>
      </c>
      <c r="J19" s="163">
        <f>I10+I12-2*J10-2*J12</f>
        <v>13818.497938669372</v>
      </c>
      <c r="K19" s="164">
        <f t="shared" si="1"/>
        <v>13818.497938669372</v>
      </c>
      <c r="L19" s="202">
        <f>'TC65-74'!BW63</f>
        <v>97.606992585133227</v>
      </c>
      <c r="M19" s="202">
        <f>'TC65-74'!BM64</f>
        <v>9.4867490044716067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9963.3059130468719</v>
      </c>
      <c r="J20" s="163">
        <f>I7+I10-2*J7-2*J10</f>
        <v>7686.3059130468719</v>
      </c>
      <c r="K20" s="164">
        <f t="shared" si="1"/>
        <v>7686.3059130468719</v>
      </c>
      <c r="L20" s="202">
        <f>'TC65-74'!BL63</f>
        <v>133.43283333905177</v>
      </c>
      <c r="M20" s="202">
        <f>'TC65-74'!BX64</f>
        <v>6.9396191069673989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15137.080356753442</v>
      </c>
      <c r="J21" s="163">
        <f>I6+I12-2*J6-2*J12</f>
        <v>11911.680356753443</v>
      </c>
      <c r="K21" s="164">
        <f t="shared" si="1"/>
        <v>11911.680356753443</v>
      </c>
      <c r="L21" s="202">
        <f>'TC65-74'!CH63</f>
        <v>132.0753035971733</v>
      </c>
      <c r="M21" s="202">
        <f>'TC65-74'!CI64</f>
        <v>9.3902319508722005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6273.79688854898</v>
      </c>
      <c r="J22" s="164">
        <f>I4-J4*2</f>
        <v>2519.3968885489799</v>
      </c>
      <c r="K22" s="164">
        <f>I4-J4</f>
        <v>4396.5968885489801</v>
      </c>
      <c r="L22" s="202">
        <f>'TC65-74'!CS63</f>
        <v>128.94345208253378</v>
      </c>
      <c r="M22" s="202">
        <f>'TC65-74'!CT64</f>
        <v>9.1675649468435587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4277.3559203962386</v>
      </c>
      <c r="J23" s="163">
        <f>I10-J10*2</f>
        <v>3965.3559203962386</v>
      </c>
      <c r="K23" s="163">
        <f>I10-J10</f>
        <v>4121.3559203962386</v>
      </c>
      <c r="L23" s="202">
        <f>'TC65-74'!DD63</f>
        <v>159.54290146481497</v>
      </c>
      <c r="M23" s="202">
        <f>'TC65-74'!DE64</f>
        <v>11.34311116512038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5685.9499926506323</v>
      </c>
      <c r="J24" s="163">
        <f>I7-J7*2</f>
        <v>3720.9499926506323</v>
      </c>
      <c r="K24" s="163">
        <f>I7-J7</f>
        <v>4703.4499926506323</v>
      </c>
      <c r="L24" s="202">
        <f>'TC65-74'!DO63</f>
        <v>161.89124873668766</v>
      </c>
      <c r="M24" s="202">
        <f>'TC65-74'!DP64</f>
        <v>11.510072928474255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22273.79635058155</v>
      </c>
      <c r="J25" s="158">
        <f>I3+I6+I9+I12-J3*2-J6*2-J9*2-J12*2</f>
        <v>14981.996350581549</v>
      </c>
      <c r="K25" s="158">
        <f>J25</f>
        <v>14981.996350581549</v>
      </c>
      <c r="L25" s="166">
        <f>'TC65-74'!EA63</f>
        <v>70.076797034053712</v>
      </c>
      <c r="M25" s="166">
        <f>'TC65-74'!EB64</f>
        <v>4.9822893501040619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7136.7159938281075</v>
      </c>
      <c r="J26" s="158">
        <f>I3+I9-J3*2-J9*2</f>
        <v>3070.3159938281074</v>
      </c>
      <c r="K26" s="158">
        <f t="shared" ref="K26:K31" si="2">J26</f>
        <v>3070.3159938281074</v>
      </c>
      <c r="L26" s="166">
        <f>'TC65-74'!EL63</f>
        <v>121.32202526107416</v>
      </c>
      <c r="M26" s="166">
        <f>'TC65-74'!EM64</f>
        <v>8.6257000886836863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14015.526556906865</v>
      </c>
      <c r="J27" s="158">
        <f>I3+I12-J3*2-J12*2</f>
        <v>9000.7265569068659</v>
      </c>
      <c r="K27" s="158">
        <f t="shared" si="2"/>
        <v>9000.7265569068659</v>
      </c>
      <c r="L27" s="166">
        <f>'TC65-74'!EW63</f>
        <v>119.81162483750099</v>
      </c>
      <c r="M27" s="166">
        <f>'TC65-74'!EX64</f>
        <v>8.5183143024711061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6925.5228771140391</v>
      </c>
      <c r="J28" s="201">
        <f>I3+I6-J3*2-J6*2</f>
        <v>1206.1228771140391</v>
      </c>
      <c r="K28" s="158">
        <f t="shared" si="2"/>
        <v>1206.1228771140391</v>
      </c>
      <c r="L28" s="166">
        <f>'TC65-74'!FH63</f>
        <v>127.30445515781111</v>
      </c>
      <c r="M28" s="166">
        <f>'TC65-74'!FI64</f>
        <v>9.0510362630492533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8258.2697936746845</v>
      </c>
      <c r="J29" s="201">
        <f>I9+I6-J9*2-J6*2</f>
        <v>5981.2697936746845</v>
      </c>
      <c r="K29" s="158">
        <f t="shared" si="2"/>
        <v>5981.2697936746845</v>
      </c>
      <c r="L29" s="166">
        <f>'TC65-74'!FS63</f>
        <v>142.03471539016002</v>
      </c>
      <c r="M29" s="166">
        <f>'TC65-74'!FT64</f>
        <v>10.098321838105278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15348.27347346751</v>
      </c>
      <c r="J30" s="201">
        <f>I9+I12-J9*2-J12*2</f>
        <v>13775.873473467511</v>
      </c>
      <c r="K30" s="158">
        <f t="shared" si="2"/>
        <v>13775.873473467511</v>
      </c>
      <c r="L30" s="166">
        <f>'TC65-74'!GD63</f>
        <v>134.71950873084859</v>
      </c>
      <c r="M30" s="166">
        <f>'TC65-74'!GE64</f>
        <v>9.5782284865956981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15137.080356753442</v>
      </c>
      <c r="J31" s="158">
        <f>I6+I12-J6*2-J12*2</f>
        <v>11911.680356753443</v>
      </c>
      <c r="K31" s="158">
        <f t="shared" si="2"/>
        <v>11911.680356753443</v>
      </c>
      <c r="L31" s="166">
        <f>'TC65-74'!GO63</f>
        <v>140.57418152269992</v>
      </c>
      <c r="M31" s="166">
        <f>'TC65-74'!GP64</f>
        <v>9.9944814424065918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11113.542018273134</v>
      </c>
      <c r="J32" s="158">
        <f>I12-J12*2</f>
        <v>9853.1420182731345</v>
      </c>
      <c r="K32" s="158">
        <f>I12-J12</f>
        <v>10483.342018273133</v>
      </c>
      <c r="L32" s="166">
        <f>'TC65-74'!GZ63</f>
        <v>158.23863097389733</v>
      </c>
      <c r="M32" s="166">
        <f>'TC65-74'!HA64</f>
        <v>11.250380714363676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D413-C81C-4FB1-95E9-32DF27DCC79F}">
  <dimension ref="A1:HB128"/>
  <sheetViews>
    <sheetView topLeftCell="EY1" zoomScale="85" zoomScaleNormal="85" workbookViewId="0">
      <selection activeCell="T156" sqref="T156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7.8554687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194</v>
      </c>
      <c r="M1" s="3"/>
    </row>
    <row r="2" spans="1:210" ht="45" x14ac:dyDescent="0.25">
      <c r="B2" s="4" t="s">
        <v>1</v>
      </c>
      <c r="C2" s="5">
        <v>116.6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0.64100000000000001</v>
      </c>
      <c r="D10" s="24">
        <v>68.599999999999994</v>
      </c>
      <c r="E10" s="25">
        <v>1</v>
      </c>
      <c r="H10" s="26">
        <f>C10*D10*E10</f>
        <v>43.9726</v>
      </c>
      <c r="I10" s="27">
        <f>H10*B$38*G$38/$C$2</f>
        <v>22.419385422922396</v>
      </c>
      <c r="J10" s="27"/>
      <c r="K10" s="28"/>
      <c r="M10" s="3" t="s">
        <v>31</v>
      </c>
      <c r="N10" s="150">
        <f>100*O10*(1/P10-1/$C$10)</f>
        <v>16.414781591263651</v>
      </c>
      <c r="O10" s="30">
        <f>'DH65-74'!O10</f>
        <v>3.5000000000000003E-2</v>
      </c>
      <c r="P10" s="146">
        <f>'DH65-74'!P10</f>
        <v>0.16</v>
      </c>
      <c r="Q10" s="66">
        <f>$D10</f>
        <v>68.599999999999994</v>
      </c>
      <c r="R10" s="42">
        <v>1</v>
      </c>
      <c r="S10" s="26">
        <f>P10*Q10*R10</f>
        <v>10.975999999999999</v>
      </c>
      <c r="T10" s="27">
        <f>S10*M$38*R$38/$C$2</f>
        <v>6.2861835651532836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0.64100000000000001</v>
      </c>
      <c r="AB10" s="66">
        <f>$D10</f>
        <v>68.599999999999994</v>
      </c>
      <c r="AC10" s="42">
        <v>1</v>
      </c>
      <c r="AD10" s="26">
        <f>AA10*AB10*AC10</f>
        <v>43.9726</v>
      </c>
      <c r="AE10" s="27">
        <f>AD10*X$38*AC$38/$C$2</f>
        <v>22.922709529817759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0.64100000000000001</v>
      </c>
      <c r="AM10" s="66">
        <f>$D10</f>
        <v>68.599999999999994</v>
      </c>
      <c r="AN10" s="42">
        <v>1</v>
      </c>
      <c r="AO10" s="26">
        <f>AL10*AM10*AN10</f>
        <v>43.9726</v>
      </c>
      <c r="AP10" s="27">
        <f>AO10*AI$38*AN$38/$C$2</f>
        <v>23.049093680149401</v>
      </c>
      <c r="AQ10" s="27"/>
      <c r="AR10" s="28"/>
      <c r="AT10" s="3" t="s">
        <v>31</v>
      </c>
      <c r="AU10" s="150">
        <f>100*AV10*(1/AW10-1/$C$10)</f>
        <v>16.414781591263651</v>
      </c>
      <c r="AV10" s="30">
        <f>$O$10</f>
        <v>3.5000000000000003E-2</v>
      </c>
      <c r="AW10" s="146">
        <f>$P10</f>
        <v>0.16</v>
      </c>
      <c r="AX10" s="66">
        <f>$D10</f>
        <v>68.599999999999994</v>
      </c>
      <c r="AY10" s="42">
        <v>1</v>
      </c>
      <c r="AZ10" s="26">
        <f>AW10*AX10*AY10</f>
        <v>10.975999999999999</v>
      </c>
      <c r="BA10" s="27">
        <f>AZ10*AT$38*AY$38/$C$2</f>
        <v>5.7349301441846263</v>
      </c>
      <c r="BB10" s="27"/>
      <c r="BC10" s="28"/>
      <c r="BE10" s="3" t="s">
        <v>31</v>
      </c>
      <c r="BF10" s="150">
        <f>100*BG10*(1/BH10-1/$C$10)</f>
        <v>16.414781591263651</v>
      </c>
      <c r="BG10" s="30">
        <f>$O$10</f>
        <v>3.5000000000000003E-2</v>
      </c>
      <c r="BH10" s="146">
        <f>$P10</f>
        <v>0.16</v>
      </c>
      <c r="BI10" s="66">
        <f>$D10</f>
        <v>68.599999999999994</v>
      </c>
      <c r="BJ10" s="42">
        <v>1</v>
      </c>
      <c r="BK10" s="26">
        <f>BH10*BI10*BJ10</f>
        <v>10.975999999999999</v>
      </c>
      <c r="BL10" s="27">
        <f>BK10*BE$38*BJ$38/$C$2</f>
        <v>5.7039907016871982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0.64100000000000001</v>
      </c>
      <c r="BT10" s="66">
        <f>$D10</f>
        <v>68.599999999999994</v>
      </c>
      <c r="BU10" s="42">
        <v>1</v>
      </c>
      <c r="BV10" s="26">
        <f>BS10*BT10*BU10</f>
        <v>43.9726</v>
      </c>
      <c r="BW10" s="27">
        <f>BV10*BP$38*BU$38/$C$2</f>
        <v>23.049093680149401</v>
      </c>
      <c r="BX10" s="27"/>
      <c r="BY10" s="28"/>
      <c r="CA10" s="3" t="s">
        <v>31</v>
      </c>
      <c r="CB10" s="150">
        <f>100*CC10*(1/CD10-1/$C$10)</f>
        <v>16.414781591263651</v>
      </c>
      <c r="CC10" s="30">
        <f>$O$10</f>
        <v>3.5000000000000003E-2</v>
      </c>
      <c r="CD10" s="146">
        <f>$P10</f>
        <v>0.16</v>
      </c>
      <c r="CE10" s="66">
        <f>$D10</f>
        <v>68.599999999999994</v>
      </c>
      <c r="CF10" s="42">
        <v>1</v>
      </c>
      <c r="CG10" s="26">
        <f>CD10*CE10*CF10</f>
        <v>10.975999999999999</v>
      </c>
      <c r="CH10" s="27">
        <f>CG10*CA$38*CF$38/$C$2</f>
        <v>5.7355374474798069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0.64100000000000001</v>
      </c>
      <c r="CP10" s="66">
        <f>$D10</f>
        <v>68.599999999999994</v>
      </c>
      <c r="CQ10" s="42">
        <v>1</v>
      </c>
      <c r="CR10" s="26">
        <f>CO10*CP10*CQ10</f>
        <v>43.9726</v>
      </c>
      <c r="CS10" s="27">
        <f>CR10*CL$38*CQ$38/$C$2</f>
        <v>22.733023047122739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0.64100000000000001</v>
      </c>
      <c r="DA10" s="66">
        <f>$D10</f>
        <v>68.599999999999994</v>
      </c>
      <c r="DB10" s="42">
        <v>1</v>
      </c>
      <c r="DC10" s="26">
        <f>CZ10*DA10*DB10</f>
        <v>43.9726</v>
      </c>
      <c r="DD10" s="27">
        <f>DC10*CW$38*DB$38/$C$2</f>
        <v>22.609071905617419</v>
      </c>
      <c r="DE10" s="27"/>
      <c r="DF10" s="28"/>
      <c r="DH10" s="3" t="s">
        <v>31</v>
      </c>
      <c r="DI10" s="150">
        <f>100*DJ10*(1/DK10-1/$C$10)</f>
        <v>16.414781591263651</v>
      </c>
      <c r="DJ10" s="30">
        <f>$O$10</f>
        <v>3.5000000000000003E-2</v>
      </c>
      <c r="DK10" s="146">
        <f>$P10</f>
        <v>0.16</v>
      </c>
      <c r="DL10" s="66">
        <f>$D10</f>
        <v>68.599999999999994</v>
      </c>
      <c r="DM10" s="42">
        <v>1</v>
      </c>
      <c r="DN10" s="26">
        <f>DK10*DL10*DM10</f>
        <v>10.975999999999999</v>
      </c>
      <c r="DO10" s="27">
        <f>DN10*DH$38*DM$38/$C$2</f>
        <v>5.6566430617009207</v>
      </c>
      <c r="DP10" s="27"/>
      <c r="DQ10" s="28"/>
      <c r="DR10" s="203"/>
      <c r="DT10" s="3" t="s">
        <v>31</v>
      </c>
      <c r="DU10" s="150">
        <f>100*DV10*(1/DW10-1/$C$10)</f>
        <v>7.039781591263651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68.599999999999994</v>
      </c>
      <c r="DY10" s="42">
        <v>1</v>
      </c>
      <c r="DZ10" s="26">
        <f>DW10*DX10*DY10</f>
        <v>19.208000000000002</v>
      </c>
      <c r="EA10" s="27">
        <f>DZ10*DT$38*DY$38/$C$2</f>
        <v>10.131646377775148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0.64100000000000001</v>
      </c>
      <c r="EI10" s="66">
        <f>$D10</f>
        <v>68.599999999999994</v>
      </c>
      <c r="EJ10" s="42">
        <v>1</v>
      </c>
      <c r="EK10" s="26">
        <f>EH10*EI10*EJ10</f>
        <v>43.9726</v>
      </c>
      <c r="EL10" s="27">
        <f>EK10*EE$38*EJ$38/$C$2</f>
        <v>22.651587080999427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0.64100000000000001</v>
      </c>
      <c r="ET10" s="66">
        <f>$D10</f>
        <v>68.599999999999994</v>
      </c>
      <c r="EU10" s="42">
        <v>1</v>
      </c>
      <c r="EV10" s="26">
        <f>ES10*ET10*EU10</f>
        <v>43.9726</v>
      </c>
      <c r="EW10" s="27">
        <f>EV10*EP$38*EU$38/$C$2</f>
        <v>22.779845603689715</v>
      </c>
      <c r="EX10" s="27"/>
      <c r="EY10" s="28"/>
      <c r="FA10" s="3" t="s">
        <v>31</v>
      </c>
      <c r="FB10" s="150">
        <f>100*FC10*(1/FD10-1/$C$10)</f>
        <v>7.039781591263651</v>
      </c>
      <c r="FC10" s="30">
        <f>'DH65-74'!FC10</f>
        <v>3.5000000000000003E-2</v>
      </c>
      <c r="FD10" s="146">
        <f>$DW10</f>
        <v>0.28000000000000003</v>
      </c>
      <c r="FE10" s="66">
        <f>$D10</f>
        <v>68.599999999999994</v>
      </c>
      <c r="FF10" s="42">
        <v>1</v>
      </c>
      <c r="FG10" s="26">
        <f>FD10*FE10*FF10</f>
        <v>19.208000000000002</v>
      </c>
      <c r="FH10" s="27">
        <f>FG10*FA$38*FF$38/$C$2</f>
        <v>9.8920840340458476</v>
      </c>
      <c r="FI10" s="27"/>
      <c r="FJ10" s="28"/>
      <c r="FL10" s="3" t="s">
        <v>31</v>
      </c>
      <c r="FM10" s="150">
        <f>100*FN10*(1/FO10-1/$C$10)</f>
        <v>7.039781591263651</v>
      </c>
      <c r="FN10" s="30">
        <f>'DH65-74'!FC10</f>
        <v>3.5000000000000003E-2</v>
      </c>
      <c r="FO10" s="146">
        <f>$DW10</f>
        <v>0.28000000000000003</v>
      </c>
      <c r="FP10" s="66">
        <f>$D10</f>
        <v>68.599999999999994</v>
      </c>
      <c r="FQ10" s="42">
        <v>1</v>
      </c>
      <c r="FR10" s="26">
        <f>FO10*FP10*FQ10</f>
        <v>19.208000000000002</v>
      </c>
      <c r="FS10" s="27">
        <f>FR10*FL$38*FQ$38/$C$2</f>
        <v>9.9547335153669145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0.64100000000000001</v>
      </c>
      <c r="GA10" s="66">
        <f>$D10</f>
        <v>68.599999999999994</v>
      </c>
      <c r="GB10" s="42">
        <v>1</v>
      </c>
      <c r="GC10" s="26">
        <f>FZ10*GA10*GB10</f>
        <v>43.9726</v>
      </c>
      <c r="GD10" s="27">
        <f>GC10*FW$38*GB$38/$C$2</f>
        <v>22.923268166285439</v>
      </c>
      <c r="GE10" s="27"/>
      <c r="GF10" s="28"/>
      <c r="GH10" s="3" t="s">
        <v>31</v>
      </c>
      <c r="GI10" s="150">
        <f>100*GJ10*(1/GK10-1/$C$10)</f>
        <v>7.039781591263651</v>
      </c>
      <c r="GJ10" s="30">
        <f>'DH65-74'!FY10</f>
        <v>3.5000000000000003E-2</v>
      </c>
      <c r="GK10" s="146">
        <f>$DW10</f>
        <v>0.28000000000000003</v>
      </c>
      <c r="GL10" s="66">
        <f>$D10</f>
        <v>68.599999999999994</v>
      </c>
      <c r="GM10" s="42">
        <v>1</v>
      </c>
      <c r="GN10" s="26">
        <f>GK10*GL10*GM10</f>
        <v>19.208000000000002</v>
      </c>
      <c r="GO10" s="27">
        <f>GN10*GH$38*GM$38/$C$2</f>
        <v>10.010759079100582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0.64100000000000001</v>
      </c>
      <c r="GW10" s="66">
        <f>$D10</f>
        <v>68.599999999999994</v>
      </c>
      <c r="GX10" s="42">
        <v>1</v>
      </c>
      <c r="GY10" s="26">
        <f>GV10*GW10*GX10</f>
        <v>43.9726</v>
      </c>
      <c r="GZ10" s="27">
        <f>GY10*GS$38*GX$38/$C$2</f>
        <v>22.735456055949058</v>
      </c>
      <c r="HA10" s="27"/>
      <c r="HB10" s="28"/>
    </row>
    <row r="11" spans="1:210" x14ac:dyDescent="0.25">
      <c r="A11" s="10"/>
      <c r="B11" s="3" t="s">
        <v>32</v>
      </c>
      <c r="C11" s="23"/>
      <c r="D11" s="24"/>
      <c r="E11" s="25">
        <v>1</v>
      </c>
      <c r="H11" s="26">
        <f>C11*D11*E11</f>
        <v>0</v>
      </c>
      <c r="I11" s="27">
        <f t="shared" ref="I11:I19" si="0">H11*B$38*G$38/$C$2</f>
        <v>0</v>
      </c>
      <c r="J11" s="27"/>
      <c r="K11" s="28"/>
      <c r="M11" s="3" t="s">
        <v>32</v>
      </c>
      <c r="N11" s="150"/>
      <c r="O11" s="30"/>
      <c r="P11" s="146"/>
      <c r="Q11" s="66">
        <f t="shared" ref="Q11:Q19" si="1">$D11</f>
        <v>0</v>
      </c>
      <c r="R11" s="42" t="s">
        <v>33</v>
      </c>
      <c r="S11" s="26"/>
      <c r="T11" s="27">
        <f t="shared" ref="T11:T19" si="2">S11*M$38*R$38/$C$2</f>
        <v>0</v>
      </c>
      <c r="U11" s="27"/>
      <c r="V11" s="28"/>
      <c r="X11" s="3" t="s">
        <v>32</v>
      </c>
      <c r="Y11" s="150"/>
      <c r="Z11" s="30"/>
      <c r="AA11" s="146"/>
      <c r="AB11" s="66">
        <f t="shared" ref="AB11:AB19" si="3">$D11</f>
        <v>0</v>
      </c>
      <c r="AC11" s="42" t="s">
        <v>33</v>
      </c>
      <c r="AD11" s="26"/>
      <c r="AE11" s="27">
        <f t="shared" ref="AE11:AE19" si="4">AD11*X$38*AC$38/$C$2</f>
        <v>0</v>
      </c>
      <c r="AF11" s="27"/>
      <c r="AG11" s="28"/>
      <c r="AI11" s="3" t="s">
        <v>32</v>
      </c>
      <c r="AJ11" s="150"/>
      <c r="AK11" s="30"/>
      <c r="AL11" s="146"/>
      <c r="AM11" s="66">
        <f t="shared" ref="AM11:AM19" si="5">$D11</f>
        <v>0</v>
      </c>
      <c r="AN11" s="42" t="s">
        <v>33</v>
      </c>
      <c r="AO11" s="26"/>
      <c r="AP11" s="27">
        <f t="shared" ref="AP11:AP19" si="6">AO11*AI$38*AN$38/$C$2</f>
        <v>0</v>
      </c>
      <c r="AQ11" s="27"/>
      <c r="AR11" s="28"/>
      <c r="AT11" s="3" t="s">
        <v>32</v>
      </c>
      <c r="AU11" s="150"/>
      <c r="AV11" s="30"/>
      <c r="AW11" s="146"/>
      <c r="AX11" s="66">
        <f t="shared" ref="AX11:AX19" si="7">$D11</f>
        <v>0</v>
      </c>
      <c r="AY11" s="42" t="s">
        <v>33</v>
      </c>
      <c r="AZ11" s="26"/>
      <c r="BA11" s="27">
        <f t="shared" ref="BA11:BA19" si="8">AZ11*AT$38*AY$38/$C$2</f>
        <v>0</v>
      </c>
      <c r="BB11" s="27"/>
      <c r="BC11" s="28"/>
      <c r="BE11" s="3" t="s">
        <v>32</v>
      </c>
      <c r="BF11" s="150"/>
      <c r="BG11" s="30"/>
      <c r="BH11" s="147"/>
      <c r="BI11" s="66">
        <f t="shared" ref="BI11:BI19" si="9">$D11</f>
        <v>0</v>
      </c>
      <c r="BJ11" s="42" t="s">
        <v>33</v>
      </c>
      <c r="BK11" s="26"/>
      <c r="BL11" s="27">
        <f t="shared" ref="BL11:BL19" si="10">BK11*BE$38*BJ$38/$C$2</f>
        <v>0</v>
      </c>
      <c r="BM11" s="27"/>
      <c r="BN11" s="28"/>
      <c r="BP11" s="3" t="s">
        <v>32</v>
      </c>
      <c r="BQ11" s="150"/>
      <c r="BR11" s="30"/>
      <c r="BS11" s="147"/>
      <c r="BT11" s="66">
        <f t="shared" ref="BT11:BT19" si="11">$D11</f>
        <v>0</v>
      </c>
      <c r="BU11" s="42" t="s">
        <v>33</v>
      </c>
      <c r="BV11" s="26"/>
      <c r="BW11" s="27">
        <f t="shared" ref="BW11:BW19" si="12">BV11*BP$38*BU$38/$C$2</f>
        <v>0</v>
      </c>
      <c r="BX11" s="27"/>
      <c r="BY11" s="28"/>
      <c r="CA11" s="3" t="s">
        <v>32</v>
      </c>
      <c r="CB11" s="150"/>
      <c r="CC11" s="30"/>
      <c r="CD11" s="147"/>
      <c r="CE11" s="66">
        <f t="shared" ref="CE11:CE19" si="13">$D11</f>
        <v>0</v>
      </c>
      <c r="CF11" s="42" t="s">
        <v>33</v>
      </c>
      <c r="CG11" s="26"/>
      <c r="CH11" s="27">
        <f t="shared" ref="CH11:CH19" si="14">CG11*CA$38*CF$38/$C$2</f>
        <v>0</v>
      </c>
      <c r="CI11" s="27"/>
      <c r="CJ11" s="28"/>
      <c r="CL11" s="3" t="s">
        <v>32</v>
      </c>
      <c r="CM11" s="150"/>
      <c r="CN11" s="30"/>
      <c r="CO11" s="147"/>
      <c r="CP11" s="66">
        <f t="shared" ref="CP11:CP19" si="15">$D11</f>
        <v>0</v>
      </c>
      <c r="CQ11" s="42" t="s">
        <v>33</v>
      </c>
      <c r="CR11" s="26"/>
      <c r="CS11" s="27">
        <f t="shared" ref="CS11:CS19" si="16">CR11*CL$38*CQ$38/$C$2</f>
        <v>0</v>
      </c>
      <c r="CT11" s="27"/>
      <c r="CU11" s="28"/>
      <c r="CW11" s="3" t="s">
        <v>32</v>
      </c>
      <c r="CX11" s="150"/>
      <c r="CY11" s="30"/>
      <c r="CZ11" s="147"/>
      <c r="DA11" s="66">
        <f t="shared" ref="DA11:DA19" si="17">$D11</f>
        <v>0</v>
      </c>
      <c r="DB11" s="42" t="s">
        <v>33</v>
      </c>
      <c r="DC11" s="26"/>
      <c r="DD11" s="27">
        <f t="shared" ref="DD11:DD19" si="18">DC11*CW$38*DB$38/$C$2</f>
        <v>0</v>
      </c>
      <c r="DE11" s="27"/>
      <c r="DF11" s="28"/>
      <c r="DH11" s="3" t="s">
        <v>32</v>
      </c>
      <c r="DI11" s="150"/>
      <c r="DJ11" s="30"/>
      <c r="DK11" s="147"/>
      <c r="DL11" s="66">
        <f t="shared" ref="DL11:DL19" si="19">$D11</f>
        <v>0</v>
      </c>
      <c r="DM11" s="42" t="s">
        <v>33</v>
      </c>
      <c r="DN11" s="26"/>
      <c r="DO11" s="27">
        <f t="shared" ref="DO11:DO19" si="20">DN11*DH$38*DM$38/$C$2</f>
        <v>0</v>
      </c>
      <c r="DP11" s="27"/>
      <c r="DQ11" s="28"/>
      <c r="DR11" s="203"/>
      <c r="DT11" s="3" t="s">
        <v>32</v>
      </c>
      <c r="DU11" s="150"/>
      <c r="DV11" s="30"/>
      <c r="DW11" s="146"/>
      <c r="DX11" s="66">
        <f t="shared" ref="DX11:DX19" si="21">$D11</f>
        <v>0</v>
      </c>
      <c r="DY11" s="42" t="s">
        <v>33</v>
      </c>
      <c r="DZ11" s="26"/>
      <c r="EA11" s="27">
        <f t="shared" ref="EA11:EA19" si="22">DZ11*DT$38*DY$38/$C$2</f>
        <v>0</v>
      </c>
      <c r="EB11" s="27"/>
      <c r="EC11" s="28"/>
      <c r="EE11" s="3" t="s">
        <v>32</v>
      </c>
      <c r="EF11" s="150"/>
      <c r="EG11" s="30"/>
      <c r="EH11" s="146"/>
      <c r="EI11" s="66">
        <f t="shared" ref="EI11:EI19" si="23">$D11</f>
        <v>0</v>
      </c>
      <c r="EJ11" s="42" t="s">
        <v>33</v>
      </c>
      <c r="EK11" s="26"/>
      <c r="EL11" s="27">
        <f t="shared" ref="EL11:EL19" si="24">EK11*EE$38*EJ$38/$C$2</f>
        <v>0</v>
      </c>
      <c r="EM11" s="27"/>
      <c r="EN11" s="28"/>
      <c r="EP11" s="3" t="s">
        <v>32</v>
      </c>
      <c r="EQ11" s="150"/>
      <c r="ER11" s="30"/>
      <c r="ES11" s="146"/>
      <c r="ET11" s="66">
        <f t="shared" ref="ET11:ET19" si="25">$D11</f>
        <v>0</v>
      </c>
      <c r="EU11" s="42" t="s">
        <v>33</v>
      </c>
      <c r="EV11" s="26"/>
      <c r="EW11" s="27">
        <f t="shared" ref="EW11:EW19" si="26">EV11*EP$38*EU$38/$C$2</f>
        <v>0</v>
      </c>
      <c r="EX11" s="27"/>
      <c r="EY11" s="28"/>
      <c r="FA11" s="3" t="s">
        <v>32</v>
      </c>
      <c r="FB11" s="150"/>
      <c r="FC11" s="30"/>
      <c r="FD11" s="146"/>
      <c r="FE11" s="66">
        <f t="shared" ref="FE11:FE19" si="27">$D11</f>
        <v>0</v>
      </c>
      <c r="FF11" s="42" t="s">
        <v>33</v>
      </c>
      <c r="FG11" s="26"/>
      <c r="FH11" s="27">
        <f t="shared" ref="FH11:FH19" si="28">FG11*FA$38*FF$38/$C$2</f>
        <v>0</v>
      </c>
      <c r="FI11" s="27"/>
      <c r="FJ11" s="28"/>
      <c r="FL11" s="3" t="s">
        <v>32</v>
      </c>
      <c r="FM11" s="150"/>
      <c r="FN11" s="30"/>
      <c r="FO11" s="146"/>
      <c r="FP11" s="66">
        <f t="shared" ref="FP11:FP19" si="29">$D11</f>
        <v>0</v>
      </c>
      <c r="FQ11" s="42" t="s">
        <v>33</v>
      </c>
      <c r="FR11" s="26"/>
      <c r="FS11" s="27">
        <f t="shared" ref="FS11:FS19" si="30">FR11*FL$38*FQ$38/$C$2</f>
        <v>0</v>
      </c>
      <c r="FT11" s="27"/>
      <c r="FU11" s="28"/>
      <c r="FW11" s="3" t="s">
        <v>32</v>
      </c>
      <c r="FX11" s="150"/>
      <c r="FY11" s="30"/>
      <c r="FZ11" s="146"/>
      <c r="GA11" s="66">
        <f t="shared" ref="GA11:GA19" si="31">$D11</f>
        <v>0</v>
      </c>
      <c r="GB11" s="42" t="s">
        <v>33</v>
      </c>
      <c r="GC11" s="26"/>
      <c r="GD11" s="27">
        <f t="shared" ref="GD11:GD19" si="32">GC11*FW$38*GB$38/$C$2</f>
        <v>0</v>
      </c>
      <c r="GE11" s="27"/>
      <c r="GF11" s="28"/>
      <c r="GH11" s="3" t="s">
        <v>32</v>
      </c>
      <c r="GI11" s="150"/>
      <c r="GJ11" s="30"/>
      <c r="GK11" s="146"/>
      <c r="GL11" s="66">
        <f t="shared" ref="GL11:GL19" si="33">$D11</f>
        <v>0</v>
      </c>
      <c r="GM11" s="42" t="s">
        <v>33</v>
      </c>
      <c r="GN11" s="26"/>
      <c r="GO11" s="27">
        <f t="shared" ref="GO11:GO19" si="34">GN11*GH$38*GM$38/$C$2</f>
        <v>0</v>
      </c>
      <c r="GP11" s="27"/>
      <c r="GQ11" s="28"/>
      <c r="GS11" s="3" t="s">
        <v>32</v>
      </c>
      <c r="GT11" s="150"/>
      <c r="GU11" s="30"/>
      <c r="GV11" s="146"/>
      <c r="GW11" s="66">
        <f t="shared" ref="GW11:GW19" si="35">$D11</f>
        <v>0</v>
      </c>
      <c r="GX11" s="42" t="s">
        <v>33</v>
      </c>
      <c r="GY11" s="26"/>
      <c r="GZ11" s="27">
        <f t="shared" ref="GZ11:GZ19" si="36">GY11*GS$38*GX$38/$C$2</f>
        <v>0</v>
      </c>
      <c r="HA11" s="27"/>
      <c r="HB11" s="28"/>
    </row>
    <row r="12" spans="1:210" x14ac:dyDescent="0.25">
      <c r="A12" s="10"/>
      <c r="B12" s="3" t="s">
        <v>34</v>
      </c>
      <c r="C12" s="23">
        <v>0.64100000000000001</v>
      </c>
      <c r="D12" s="24">
        <v>99</v>
      </c>
      <c r="E12" s="25">
        <v>1</v>
      </c>
      <c r="H12" s="26">
        <f>C12*D12*E12</f>
        <v>63.459000000000003</v>
      </c>
      <c r="I12" s="27">
        <f t="shared" si="0"/>
        <v>32.354506659902583</v>
      </c>
      <c r="J12" s="27"/>
      <c r="K12" s="28"/>
      <c r="M12" s="3" t="s">
        <v>34</v>
      </c>
      <c r="N12" s="150">
        <f>100*O12*(1/P12-1/$C$10)</f>
        <v>11.206448257930319</v>
      </c>
      <c r="O12" s="30">
        <f>'DH65-74'!O12</f>
        <v>3.5000000000000003E-2</v>
      </c>
      <c r="P12" s="146">
        <f>'DH65-74'!P12</f>
        <v>0.21</v>
      </c>
      <c r="Q12" s="66">
        <f t="shared" si="1"/>
        <v>99</v>
      </c>
      <c r="R12" s="42">
        <v>1</v>
      </c>
      <c r="S12" s="26">
        <f>P12*Q12*R12</f>
        <v>20.79</v>
      </c>
      <c r="T12" s="27">
        <f t="shared" si="2"/>
        <v>11.906865553893656</v>
      </c>
      <c r="U12" s="27"/>
      <c r="V12" s="28"/>
      <c r="X12" s="3" t="s">
        <v>34</v>
      </c>
      <c r="Y12" s="150">
        <f>100*Z12*(1/AA12-1/$C$12)</f>
        <v>11.206448257930319</v>
      </c>
      <c r="Z12" s="30">
        <f>$O$12</f>
        <v>3.5000000000000003E-2</v>
      </c>
      <c r="AA12" s="146">
        <f>$P12</f>
        <v>0.21</v>
      </c>
      <c r="AB12" s="66">
        <f t="shared" si="3"/>
        <v>99</v>
      </c>
      <c r="AC12" s="42">
        <v>1</v>
      </c>
      <c r="AD12" s="26">
        <f>AA12*AB12*AC12</f>
        <v>20.79</v>
      </c>
      <c r="AE12" s="27">
        <f t="shared" si="4"/>
        <v>10.837729202387651</v>
      </c>
      <c r="AF12" s="27"/>
      <c r="AG12" s="28"/>
      <c r="AI12" s="3" t="s">
        <v>34</v>
      </c>
      <c r="AJ12" s="150">
        <f>100*AK12*(1/AL12-1/$C$12)</f>
        <v>11.206448257930319</v>
      </c>
      <c r="AK12" s="30">
        <f>$O$12</f>
        <v>3.5000000000000003E-2</v>
      </c>
      <c r="AL12" s="146">
        <f>$P12</f>
        <v>0.21</v>
      </c>
      <c r="AM12" s="66">
        <f t="shared" si="5"/>
        <v>99</v>
      </c>
      <c r="AN12" s="42">
        <v>1</v>
      </c>
      <c r="AO12" s="26">
        <f>AL12*AM12*AN12</f>
        <v>20.79</v>
      </c>
      <c r="AP12" s="27">
        <f t="shared" si="6"/>
        <v>10.897482923691255</v>
      </c>
      <c r="AQ12" s="27"/>
      <c r="AR12" s="28"/>
      <c r="AT12" s="3" t="s">
        <v>34</v>
      </c>
      <c r="AU12" s="150">
        <f>100*AV12*(1/AW12-1/$C$12)</f>
        <v>11.206448257930319</v>
      </c>
      <c r="AV12" s="30">
        <f>$O$12</f>
        <v>3.5000000000000003E-2</v>
      </c>
      <c r="AW12" s="146">
        <f>$P12</f>
        <v>0.21</v>
      </c>
      <c r="AX12" s="66">
        <f t="shared" si="7"/>
        <v>99</v>
      </c>
      <c r="AY12" s="42">
        <v>1</v>
      </c>
      <c r="AZ12" s="26">
        <f>AW12*AX12*AY12</f>
        <v>20.79</v>
      </c>
      <c r="BA12" s="27">
        <f t="shared" si="8"/>
        <v>10.862718449125216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0.64100000000000001</v>
      </c>
      <c r="BI12" s="66">
        <f t="shared" si="9"/>
        <v>99</v>
      </c>
      <c r="BJ12" s="42">
        <v>1</v>
      </c>
      <c r="BK12" s="26">
        <f>BH12*BI12*BJ12</f>
        <v>63.459000000000003</v>
      </c>
      <c r="BL12" s="27">
        <f t="shared" si="10"/>
        <v>32.978274957941686</v>
      </c>
      <c r="BM12" s="27"/>
      <c r="BN12" s="28"/>
      <c r="BP12" s="3" t="s">
        <v>34</v>
      </c>
      <c r="BQ12" s="150">
        <f>100*BR12*(1/BS12-1/$C$12)</f>
        <v>11.206448257930319</v>
      </c>
      <c r="BR12" s="30">
        <f>$O$12</f>
        <v>3.5000000000000003E-2</v>
      </c>
      <c r="BS12" s="146">
        <f>$P12</f>
        <v>0.21</v>
      </c>
      <c r="BT12" s="66">
        <f t="shared" si="11"/>
        <v>99</v>
      </c>
      <c r="BU12" s="42">
        <v>1</v>
      </c>
      <c r="BV12" s="26">
        <f>BS12*BT12*BU12</f>
        <v>20.79</v>
      </c>
      <c r="BW12" s="27">
        <f t="shared" si="12"/>
        <v>10.897482923691255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0.64100000000000001</v>
      </c>
      <c r="CE12" s="66">
        <f t="shared" si="13"/>
        <v>99</v>
      </c>
      <c r="CF12" s="42">
        <v>1</v>
      </c>
      <c r="CG12" s="26">
        <f>CD12*CE12*CF12</f>
        <v>63.459000000000003</v>
      </c>
      <c r="CH12" s="27">
        <f t="shared" si="14"/>
        <v>33.160666078682681</v>
      </c>
      <c r="CI12" s="27"/>
      <c r="CJ12" s="28"/>
      <c r="CL12" s="3" t="s">
        <v>34</v>
      </c>
      <c r="CM12" s="150">
        <f>100*CN12*(1/CO12-1/$C$12)</f>
        <v>11.206448257930319</v>
      </c>
      <c r="CN12" s="30">
        <f>$O$12</f>
        <v>3.5000000000000003E-2</v>
      </c>
      <c r="CO12" s="171">
        <f>$P12</f>
        <v>0.21</v>
      </c>
      <c r="CP12" s="66">
        <f t="shared" si="15"/>
        <v>99</v>
      </c>
      <c r="CQ12" s="42">
        <v>1</v>
      </c>
      <c r="CR12" s="26">
        <f>CO12*CP12*CQ12</f>
        <v>20.79</v>
      </c>
      <c r="CS12" s="27">
        <f t="shared" si="16"/>
        <v>10.748046491444255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0.64100000000000001</v>
      </c>
      <c r="DA12" s="66">
        <f t="shared" si="17"/>
        <v>99</v>
      </c>
      <c r="DB12" s="42">
        <v>1</v>
      </c>
      <c r="DC12" s="26">
        <f>CZ12*DA12*DB12</f>
        <v>63.459000000000003</v>
      </c>
      <c r="DD12" s="27">
        <f t="shared" si="18"/>
        <v>32.62825245854409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0.64100000000000001</v>
      </c>
      <c r="DL12" s="66">
        <f t="shared" si="19"/>
        <v>99</v>
      </c>
      <c r="DM12" s="42">
        <v>1</v>
      </c>
      <c r="DN12" s="26">
        <f>DK12*DL12*DM12</f>
        <v>63.459000000000003</v>
      </c>
      <c r="DO12" s="27">
        <f t="shared" si="20"/>
        <v>32.704529159300179</v>
      </c>
      <c r="DP12" s="27"/>
      <c r="DQ12" s="28"/>
      <c r="DR12" s="203"/>
      <c r="DT12" s="3" t="s">
        <v>34</v>
      </c>
      <c r="DU12" s="150">
        <f>100*DV12*(1/DW12-1/$C$10)</f>
        <v>0.57426434988434072</v>
      </c>
      <c r="DV12" s="30">
        <f>'DH65-74'!DV12</f>
        <v>3.5000000000000003E-2</v>
      </c>
      <c r="DW12" s="146">
        <f>'DH65-74'!DW12</f>
        <v>0.57999999999999996</v>
      </c>
      <c r="DX12" s="66">
        <f t="shared" si="21"/>
        <v>99</v>
      </c>
      <c r="DY12" s="42">
        <v>1</v>
      </c>
      <c r="DZ12" s="26">
        <f>DW12*DX12*DY12</f>
        <v>57.419999999999995</v>
      </c>
      <c r="EA12" s="27">
        <f t="shared" si="22"/>
        <v>30.287335225523162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3"/>
        <v>99</v>
      </c>
      <c r="EJ12" s="42">
        <v>1</v>
      </c>
      <c r="EK12" s="26">
        <f>EH12*EI12*EJ12</f>
        <v>57.419999999999995</v>
      </c>
      <c r="EL12" s="27">
        <f t="shared" si="24"/>
        <v>29.578740629186967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5"/>
        <v>99</v>
      </c>
      <c r="EU12" s="42">
        <v>1</v>
      </c>
      <c r="EV12" s="26">
        <f>ES12*ET12*EU12</f>
        <v>57.419999999999995</v>
      </c>
      <c r="EW12" s="27">
        <f t="shared" si="26"/>
        <v>29.746222296699834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7"/>
        <v>99</v>
      </c>
      <c r="FF12" s="42">
        <v>1</v>
      </c>
      <c r="FG12" s="26">
        <f>FD12*FE12*FF12</f>
        <v>57.419999999999995</v>
      </c>
      <c r="FH12" s="27">
        <f t="shared" si="28"/>
        <v>29.571192484116644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0.64100000000000001</v>
      </c>
      <c r="FP12" s="66">
        <f t="shared" si="29"/>
        <v>99</v>
      </c>
      <c r="FQ12" s="42">
        <v>1</v>
      </c>
      <c r="FR12" s="26">
        <f>FO12*FP12*FQ12</f>
        <v>63.459000000000003</v>
      </c>
      <c r="FS12" s="27">
        <f t="shared" si="30"/>
        <v>32.888246259457986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0.64100000000000001</v>
      </c>
      <c r="GA12" s="66">
        <f t="shared" si="31"/>
        <v>99</v>
      </c>
      <c r="GB12" s="42">
        <v>1</v>
      </c>
      <c r="GC12" s="26">
        <f>FZ12*GA12*GB12</f>
        <v>63.459000000000003</v>
      </c>
      <c r="GD12" s="27">
        <f t="shared" si="32"/>
        <v>33.081684379916304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0.64100000000000001</v>
      </c>
      <c r="GL12" s="66">
        <f t="shared" si="33"/>
        <v>99</v>
      </c>
      <c r="GM12" s="42">
        <v>1</v>
      </c>
      <c r="GN12" s="26">
        <f>GK12*GL12*GM12</f>
        <v>63.459000000000003</v>
      </c>
      <c r="GO12" s="27">
        <f t="shared" si="34"/>
        <v>33.073342378209276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0.64100000000000001</v>
      </c>
      <c r="GW12" s="66">
        <f t="shared" si="35"/>
        <v>99</v>
      </c>
      <c r="GX12" s="42">
        <v>1</v>
      </c>
      <c r="GY12" s="26">
        <f>GV12*GW12*GX12</f>
        <v>63.459000000000003</v>
      </c>
      <c r="GZ12" s="27">
        <f t="shared" si="36"/>
        <v>32.810643579285085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0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1"/>
        <v>0</v>
      </c>
      <c r="R13" s="42" t="s">
        <v>33</v>
      </c>
      <c r="S13" s="26"/>
      <c r="T13" s="27">
        <f t="shared" si="2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3"/>
        <v>0</v>
      </c>
      <c r="AC13" s="42" t="s">
        <v>33</v>
      </c>
      <c r="AD13" s="26"/>
      <c r="AE13" s="27">
        <f t="shared" si="4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5"/>
        <v>0</v>
      </c>
      <c r="AN13" s="42" t="s">
        <v>33</v>
      </c>
      <c r="AO13" s="26"/>
      <c r="AP13" s="27">
        <f t="shared" si="6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7"/>
        <v>0</v>
      </c>
      <c r="AY13" s="42" t="s">
        <v>33</v>
      </c>
      <c r="AZ13" s="26"/>
      <c r="BA13" s="27">
        <f t="shared" si="8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9"/>
        <v>0</v>
      </c>
      <c r="BJ13" s="42" t="s">
        <v>33</v>
      </c>
      <c r="BK13" s="26"/>
      <c r="BL13" s="27">
        <f t="shared" si="10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1"/>
        <v>0</v>
      </c>
      <c r="BU13" s="42" t="s">
        <v>33</v>
      </c>
      <c r="BV13" s="26"/>
      <c r="BW13" s="27">
        <f t="shared" si="12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3"/>
        <v>0</v>
      </c>
      <c r="CF13" s="42" t="s">
        <v>33</v>
      </c>
      <c r="CG13" s="26"/>
      <c r="CH13" s="27">
        <f t="shared" si="14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5"/>
        <v>0</v>
      </c>
      <c r="CQ13" s="42" t="s">
        <v>33</v>
      </c>
      <c r="CR13" s="26"/>
      <c r="CS13" s="27">
        <f t="shared" si="16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7"/>
        <v>0</v>
      </c>
      <c r="DB13" s="42" t="s">
        <v>33</v>
      </c>
      <c r="DC13" s="26"/>
      <c r="DD13" s="27">
        <f t="shared" si="18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9"/>
        <v>0</v>
      </c>
      <c r="DM13" s="42" t="s">
        <v>33</v>
      </c>
      <c r="DN13" s="26"/>
      <c r="DO13" s="27">
        <f t="shared" si="20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1"/>
        <v>0</v>
      </c>
      <c r="DY13" s="42" t="s">
        <v>33</v>
      </c>
      <c r="DZ13" s="26"/>
      <c r="EA13" s="27">
        <f t="shared" si="22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3"/>
        <v>0</v>
      </c>
      <c r="EJ13" s="42" t="s">
        <v>33</v>
      </c>
      <c r="EK13" s="26"/>
      <c r="EL13" s="27">
        <f t="shared" si="24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5"/>
        <v>0</v>
      </c>
      <c r="EU13" s="42" t="s">
        <v>33</v>
      </c>
      <c r="EV13" s="26"/>
      <c r="EW13" s="27">
        <f t="shared" si="26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7"/>
        <v>0</v>
      </c>
      <c r="FF13" s="42" t="s">
        <v>33</v>
      </c>
      <c r="FG13" s="26"/>
      <c r="FH13" s="27">
        <f t="shared" si="28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9"/>
        <v>0</v>
      </c>
      <c r="FQ13" s="42" t="s">
        <v>33</v>
      </c>
      <c r="FR13" s="26"/>
      <c r="FS13" s="27">
        <f t="shared" si="30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1"/>
        <v>0</v>
      </c>
      <c r="GB13" s="42" t="s">
        <v>33</v>
      </c>
      <c r="GC13" s="26"/>
      <c r="GD13" s="27">
        <f t="shared" si="32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3"/>
        <v>0</v>
      </c>
      <c r="GM13" s="42" t="s">
        <v>33</v>
      </c>
      <c r="GN13" s="26"/>
      <c r="GO13" s="27">
        <f t="shared" si="34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5"/>
        <v>0</v>
      </c>
      <c r="GX13" s="42" t="s">
        <v>33</v>
      </c>
      <c r="GY13" s="26"/>
      <c r="GZ13" s="27">
        <f t="shared" si="36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0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1"/>
        <v>0</v>
      </c>
      <c r="R14" s="42" t="s">
        <v>33</v>
      </c>
      <c r="S14" s="26"/>
      <c r="T14" s="27">
        <f t="shared" si="2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3"/>
        <v>0</v>
      </c>
      <c r="AC14" s="42" t="s">
        <v>33</v>
      </c>
      <c r="AD14" s="26"/>
      <c r="AE14" s="27">
        <f t="shared" si="4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5"/>
        <v>0</v>
      </c>
      <c r="AN14" s="42" t="s">
        <v>33</v>
      </c>
      <c r="AO14" s="26"/>
      <c r="AP14" s="27">
        <f t="shared" si="6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7"/>
        <v>0</v>
      </c>
      <c r="AY14" s="42" t="s">
        <v>33</v>
      </c>
      <c r="AZ14" s="26"/>
      <c r="BA14" s="27">
        <f t="shared" si="8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9"/>
        <v>0</v>
      </c>
      <c r="BJ14" s="42" t="s">
        <v>33</v>
      </c>
      <c r="BK14" s="26"/>
      <c r="BL14" s="27">
        <f t="shared" si="10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1"/>
        <v>0</v>
      </c>
      <c r="BU14" s="42" t="s">
        <v>33</v>
      </c>
      <c r="BV14" s="26"/>
      <c r="BW14" s="27">
        <f t="shared" si="12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3"/>
        <v>0</v>
      </c>
      <c r="CF14" s="42" t="s">
        <v>33</v>
      </c>
      <c r="CG14" s="26"/>
      <c r="CH14" s="27">
        <f t="shared" si="14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5"/>
        <v>0</v>
      </c>
      <c r="CQ14" s="42" t="s">
        <v>33</v>
      </c>
      <c r="CR14" s="26"/>
      <c r="CS14" s="27">
        <f t="shared" si="16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7"/>
        <v>0</v>
      </c>
      <c r="DB14" s="42" t="s">
        <v>33</v>
      </c>
      <c r="DC14" s="26"/>
      <c r="DD14" s="27">
        <f t="shared" si="18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9"/>
        <v>0</v>
      </c>
      <c r="DM14" s="42" t="s">
        <v>33</v>
      </c>
      <c r="DN14" s="26"/>
      <c r="DO14" s="27">
        <f t="shared" si="20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1"/>
        <v>0</v>
      </c>
      <c r="DY14" s="42" t="s">
        <v>33</v>
      </c>
      <c r="DZ14" s="26"/>
      <c r="EA14" s="27">
        <f t="shared" si="22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3"/>
        <v>0</v>
      </c>
      <c r="EJ14" s="42" t="s">
        <v>33</v>
      </c>
      <c r="EK14" s="26"/>
      <c r="EL14" s="27">
        <f t="shared" si="24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5"/>
        <v>0</v>
      </c>
      <c r="EU14" s="42" t="s">
        <v>33</v>
      </c>
      <c r="EV14" s="26"/>
      <c r="EW14" s="27">
        <f t="shared" si="26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7"/>
        <v>0</v>
      </c>
      <c r="FF14" s="42" t="s">
        <v>33</v>
      </c>
      <c r="FG14" s="26"/>
      <c r="FH14" s="27">
        <f t="shared" si="28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9"/>
        <v>0</v>
      </c>
      <c r="FQ14" s="42" t="s">
        <v>33</v>
      </c>
      <c r="FR14" s="26"/>
      <c r="FS14" s="27">
        <f t="shared" si="30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1"/>
        <v>0</v>
      </c>
      <c r="GB14" s="42" t="s">
        <v>33</v>
      </c>
      <c r="GC14" s="26"/>
      <c r="GD14" s="27">
        <f t="shared" si="32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3"/>
        <v>0</v>
      </c>
      <c r="GM14" s="42" t="s">
        <v>33</v>
      </c>
      <c r="GN14" s="26"/>
      <c r="GO14" s="27">
        <f t="shared" si="34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5"/>
        <v>0</v>
      </c>
      <c r="GX14" s="42" t="s">
        <v>33</v>
      </c>
      <c r="GY14" s="26"/>
      <c r="GZ14" s="27">
        <f t="shared" si="36"/>
        <v>0</v>
      </c>
      <c r="HA14" s="27"/>
      <c r="HB14" s="28"/>
    </row>
    <row r="15" spans="1:210" x14ac:dyDescent="0.25">
      <c r="A15" s="10"/>
      <c r="B15" s="3" t="s">
        <v>37</v>
      </c>
      <c r="C15" s="23">
        <v>1.282</v>
      </c>
      <c r="D15" s="24">
        <v>51</v>
      </c>
      <c r="E15" s="25">
        <v>0.5</v>
      </c>
      <c r="H15" s="26">
        <f>C15*D15*E15</f>
        <v>32.691000000000003</v>
      </c>
      <c r="I15" s="27">
        <f t="shared" si="0"/>
        <v>16.667473127828604</v>
      </c>
      <c r="J15" s="27"/>
      <c r="K15" s="28"/>
      <c r="M15" s="3" t="s">
        <v>37</v>
      </c>
      <c r="N15" s="150">
        <f>100*O15*(1/P15-1/$C$15)</f>
        <v>10.232853758594787</v>
      </c>
      <c r="O15" s="30">
        <f>'DH65-74'!O15</f>
        <v>3.5000000000000003E-2</v>
      </c>
      <c r="P15" s="146">
        <f>'DH65-74'!P15</f>
        <v>0.27</v>
      </c>
      <c r="Q15" s="66">
        <f t="shared" si="1"/>
        <v>51</v>
      </c>
      <c r="R15" s="42">
        <v>0.5</v>
      </c>
      <c r="S15" s="26">
        <f>P15*Q15*R15</f>
        <v>6.8850000000000007</v>
      </c>
      <c r="T15" s="27">
        <f t="shared" si="2"/>
        <v>3.9431827483673803</v>
      </c>
      <c r="U15" s="27"/>
      <c r="V15" s="28"/>
      <c r="X15" s="3" t="s">
        <v>37</v>
      </c>
      <c r="Y15" s="150">
        <f>100*Z15*(1/AA15-1/$C$15)</f>
        <v>10.232853758594787</v>
      </c>
      <c r="Z15" s="30">
        <f>$O$15</f>
        <v>3.5000000000000003E-2</v>
      </c>
      <c r="AA15" s="146">
        <f>$P15</f>
        <v>0.27</v>
      </c>
      <c r="AB15" s="66">
        <f t="shared" si="3"/>
        <v>51</v>
      </c>
      <c r="AC15" s="42">
        <v>0.5</v>
      </c>
      <c r="AD15" s="26">
        <f>AA15*AB15*AC15</f>
        <v>6.8850000000000007</v>
      </c>
      <c r="AE15" s="27">
        <f t="shared" si="4"/>
        <v>3.5891181124790279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1.282</v>
      </c>
      <c r="AM15" s="66">
        <f t="shared" si="5"/>
        <v>51</v>
      </c>
      <c r="AN15" s="42">
        <v>0.5</v>
      </c>
      <c r="AO15" s="26">
        <f>AL15*AM15*AN15</f>
        <v>32.691000000000003</v>
      </c>
      <c r="AP15" s="27">
        <f t="shared" si="6"/>
        <v>17.13562358145218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1.282</v>
      </c>
      <c r="AX15" s="66">
        <f t="shared" si="7"/>
        <v>51</v>
      </c>
      <c r="AY15" s="42">
        <v>0.5</v>
      </c>
      <c r="AZ15" s="26">
        <f>AW15*AX15*AY15</f>
        <v>32.691000000000003</v>
      </c>
      <c r="BA15" s="27">
        <f t="shared" si="8"/>
        <v>17.080958577217533</v>
      </c>
      <c r="BB15" s="27"/>
      <c r="BC15" s="28"/>
      <c r="BE15" s="3" t="s">
        <v>37</v>
      </c>
      <c r="BF15" s="150">
        <f>100*BG15*(1/BH15-1/$C$15)</f>
        <v>10.232853758594787</v>
      </c>
      <c r="BG15" s="30">
        <f>$O$15</f>
        <v>3.5000000000000003E-2</v>
      </c>
      <c r="BH15" s="146">
        <f>$P15</f>
        <v>0.27</v>
      </c>
      <c r="BI15" s="66">
        <f t="shared" si="9"/>
        <v>51</v>
      </c>
      <c r="BJ15" s="42">
        <v>0.5</v>
      </c>
      <c r="BK15" s="26">
        <f>BH15*BI15*BJ15</f>
        <v>6.8850000000000007</v>
      </c>
      <c r="BL15" s="27">
        <f t="shared" si="10"/>
        <v>3.577986149883051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1.282</v>
      </c>
      <c r="BT15" s="66">
        <f t="shared" si="11"/>
        <v>51</v>
      </c>
      <c r="BU15" s="42">
        <v>0.5</v>
      </c>
      <c r="BV15" s="26">
        <f>BS15*BT15*BU15</f>
        <v>32.691000000000003</v>
      </c>
      <c r="BW15" s="27">
        <f t="shared" si="12"/>
        <v>17.13562358145218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1.282</v>
      </c>
      <c r="CE15" s="66">
        <f t="shared" si="13"/>
        <v>51</v>
      </c>
      <c r="CF15" s="42">
        <v>0.5</v>
      </c>
      <c r="CG15" s="26">
        <f>CD15*CE15*CF15</f>
        <v>32.691000000000003</v>
      </c>
      <c r="CH15" s="27">
        <f t="shared" si="14"/>
        <v>17.082767373866837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1.282</v>
      </c>
      <c r="CP15" s="66">
        <f t="shared" si="15"/>
        <v>51</v>
      </c>
      <c r="CQ15" s="42">
        <v>0.5</v>
      </c>
      <c r="CR15" s="26">
        <f>CO15*CP15*CQ15</f>
        <v>32.691000000000003</v>
      </c>
      <c r="CS15" s="27">
        <f t="shared" si="16"/>
        <v>16.90064395631574</v>
      </c>
      <c r="CT15" s="27"/>
      <c r="CU15" s="28"/>
      <c r="CW15" s="3" t="s">
        <v>37</v>
      </c>
      <c r="CX15" s="150">
        <f>100*CY15*(1/CZ15-1/$C$15)</f>
        <v>10.232853758594787</v>
      </c>
      <c r="CY15" s="30">
        <f>$O$15</f>
        <v>3.5000000000000003E-2</v>
      </c>
      <c r="CZ15" s="146">
        <f>$P15</f>
        <v>0.27</v>
      </c>
      <c r="DA15" s="66">
        <f t="shared" si="17"/>
        <v>51</v>
      </c>
      <c r="DB15" s="42">
        <v>0.5</v>
      </c>
      <c r="DC15" s="26">
        <f>CZ15*DA15*DB15</f>
        <v>6.8850000000000007</v>
      </c>
      <c r="DD15" s="27">
        <f t="shared" si="18"/>
        <v>3.5400103716900055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1.282</v>
      </c>
      <c r="DL15" s="66">
        <f t="shared" si="19"/>
        <v>51</v>
      </c>
      <c r="DM15" s="42">
        <v>0.5</v>
      </c>
      <c r="DN15" s="26">
        <f>DK15*DL15*DM15</f>
        <v>32.691000000000003</v>
      </c>
      <c r="DO15" s="27">
        <f t="shared" si="20"/>
        <v>16.847787748730397</v>
      </c>
      <c r="DP15" s="27"/>
      <c r="DQ15" s="28"/>
      <c r="DR15" s="203"/>
      <c r="DT15" s="3" t="s">
        <v>37</v>
      </c>
      <c r="DU15" s="150">
        <f>100*DV15*(1/DW15-1/$C$15)</f>
        <v>9.7698907956318255</v>
      </c>
      <c r="DV15" s="30">
        <f>'DH65-74'!DV15</f>
        <v>3.5000000000000003E-2</v>
      </c>
      <c r="DW15" s="146">
        <f>'DH65-74'!DW15</f>
        <v>0.28000000000000003</v>
      </c>
      <c r="DX15" s="66">
        <f t="shared" si="21"/>
        <v>51</v>
      </c>
      <c r="DY15" s="42">
        <v>0.5</v>
      </c>
      <c r="DZ15" s="26">
        <f>DW15*DX15*DY15</f>
        <v>7.1400000000000006</v>
      </c>
      <c r="EA15" s="27">
        <f t="shared" si="22"/>
        <v>3.7661367730796829</v>
      </c>
      <c r="EB15" s="27"/>
      <c r="EC15" s="28"/>
      <c r="EE15" s="3" t="s">
        <v>37</v>
      </c>
      <c r="EF15" s="150">
        <f>100*EG15*(1/EH15-1/$C$15)</f>
        <v>9.7698907956318255</v>
      </c>
      <c r="EG15" s="30">
        <f>'DH65-74'!EG15</f>
        <v>3.5000000000000003E-2</v>
      </c>
      <c r="EH15" s="146">
        <f>$DW15</f>
        <v>0.28000000000000003</v>
      </c>
      <c r="EI15" s="66">
        <f t="shared" si="23"/>
        <v>51</v>
      </c>
      <c r="EJ15" s="42">
        <v>0.5</v>
      </c>
      <c r="EK15" s="26">
        <f>EH15*EI15*EJ15</f>
        <v>7.1400000000000006</v>
      </c>
      <c r="EL15" s="27">
        <f t="shared" si="24"/>
        <v>3.678025219303291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1.282</v>
      </c>
      <c r="ET15" s="66">
        <f t="shared" si="25"/>
        <v>51</v>
      </c>
      <c r="EU15" s="42">
        <v>0.5</v>
      </c>
      <c r="EV15" s="26">
        <f>ES15*ET15*EU15</f>
        <v>32.691000000000003</v>
      </c>
      <c r="EW15" s="27">
        <f t="shared" si="26"/>
        <v>16.935453728690604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1.282</v>
      </c>
      <c r="FE15" s="66">
        <f t="shared" si="27"/>
        <v>51</v>
      </c>
      <c r="FF15" s="42">
        <v>0.5</v>
      </c>
      <c r="FG15" s="26">
        <f>FD15*FE15*FF15</f>
        <v>32.691000000000003</v>
      </c>
      <c r="FH15" s="27">
        <f t="shared" si="28"/>
        <v>16.835803787848437</v>
      </c>
      <c r="FI15" s="27"/>
      <c r="FJ15" s="28"/>
      <c r="FL15" s="3" t="s">
        <v>37</v>
      </c>
      <c r="FM15" s="150">
        <f>100*FN15*(1/FO15-1/$C$15)</f>
        <v>9.7698907956318255</v>
      </c>
      <c r="FN15" s="30">
        <f>'DH65-74'!FC15</f>
        <v>3.5000000000000003E-2</v>
      </c>
      <c r="FO15" s="146">
        <f>$DW15</f>
        <v>0.28000000000000003</v>
      </c>
      <c r="FP15" s="66">
        <f t="shared" si="29"/>
        <v>51</v>
      </c>
      <c r="FQ15" s="42">
        <v>0.5</v>
      </c>
      <c r="FR15" s="26">
        <f>FO15*FP15*FQ15</f>
        <v>7.1400000000000006</v>
      </c>
      <c r="FS15" s="27">
        <f t="shared" si="30"/>
        <v>3.7003747032340568</v>
      </c>
      <c r="FT15" s="27"/>
      <c r="FU15" s="28"/>
      <c r="FW15" s="3" t="s">
        <v>37</v>
      </c>
      <c r="FX15" s="150">
        <f>100*FY15*(1/FZ15-1/$C$15)</f>
        <v>9.7698907956318255</v>
      </c>
      <c r="FY15" s="30">
        <f>'DH65-74'!FN15</f>
        <v>3.5000000000000003E-2</v>
      </c>
      <c r="FZ15" s="146">
        <f>$DW15</f>
        <v>0.28000000000000003</v>
      </c>
      <c r="GA15" s="66">
        <f t="shared" si="31"/>
        <v>51</v>
      </c>
      <c r="GB15" s="42">
        <v>0.5</v>
      </c>
      <c r="GC15" s="26">
        <f>FZ15*GA15*GB15</f>
        <v>7.1400000000000006</v>
      </c>
      <c r="GD15" s="27">
        <f t="shared" si="32"/>
        <v>3.7221391208906915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1.282</v>
      </c>
      <c r="GL15" s="66">
        <f t="shared" si="33"/>
        <v>51</v>
      </c>
      <c r="GM15" s="42">
        <v>0.5</v>
      </c>
      <c r="GN15" s="26">
        <f>GK15*GL15*GM15</f>
        <v>32.691000000000003</v>
      </c>
      <c r="GO15" s="27">
        <f t="shared" si="34"/>
        <v>17.037782437259324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1.282</v>
      </c>
      <c r="GW15" s="66">
        <f t="shared" si="35"/>
        <v>51</v>
      </c>
      <c r="GX15" s="42">
        <v>0.5</v>
      </c>
      <c r="GY15" s="26">
        <f>GV15*GW15*GX15</f>
        <v>32.691000000000003</v>
      </c>
      <c r="GZ15" s="27">
        <f t="shared" si="36"/>
        <v>16.902452752965043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0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1"/>
        <v>0</v>
      </c>
      <c r="R16" s="42" t="s">
        <v>33</v>
      </c>
      <c r="S16" s="26"/>
      <c r="T16" s="27">
        <f t="shared" si="2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3"/>
        <v>0</v>
      </c>
      <c r="AC16" s="42" t="s">
        <v>33</v>
      </c>
      <c r="AD16" s="26"/>
      <c r="AE16" s="27">
        <f t="shared" si="4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5"/>
        <v>0</v>
      </c>
      <c r="AN16" s="42" t="s">
        <v>33</v>
      </c>
      <c r="AO16" s="26"/>
      <c r="AP16" s="27">
        <f t="shared" si="6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7"/>
        <v>0</v>
      </c>
      <c r="AY16" s="42" t="s">
        <v>33</v>
      </c>
      <c r="AZ16" s="26"/>
      <c r="BA16" s="27">
        <f t="shared" si="8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9"/>
        <v>0</v>
      </c>
      <c r="BJ16" s="42" t="s">
        <v>33</v>
      </c>
      <c r="BK16" s="26"/>
      <c r="BL16" s="27">
        <f t="shared" si="10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1"/>
        <v>0</v>
      </c>
      <c r="BU16" s="42" t="s">
        <v>33</v>
      </c>
      <c r="BV16" s="26"/>
      <c r="BW16" s="27">
        <f t="shared" si="12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3"/>
        <v>0</v>
      </c>
      <c r="CF16" s="42" t="s">
        <v>33</v>
      </c>
      <c r="CG16" s="26"/>
      <c r="CH16" s="27">
        <f t="shared" si="14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5"/>
        <v>0</v>
      </c>
      <c r="CQ16" s="42" t="s">
        <v>33</v>
      </c>
      <c r="CR16" s="26"/>
      <c r="CS16" s="27">
        <f t="shared" si="16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7"/>
        <v>0</v>
      </c>
      <c r="DB16" s="42" t="s">
        <v>33</v>
      </c>
      <c r="DC16" s="26"/>
      <c r="DD16" s="27">
        <f t="shared" si="18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9"/>
        <v>0</v>
      </c>
      <c r="DM16" s="42" t="s">
        <v>33</v>
      </c>
      <c r="DN16" s="26"/>
      <c r="DO16" s="27">
        <f t="shared" si="20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1"/>
        <v>0</v>
      </c>
      <c r="DY16" s="42" t="s">
        <v>33</v>
      </c>
      <c r="DZ16" s="26"/>
      <c r="EA16" s="27">
        <f t="shared" si="22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3"/>
        <v>0</v>
      </c>
      <c r="EJ16" s="42" t="s">
        <v>33</v>
      </c>
      <c r="EK16" s="26"/>
      <c r="EL16" s="27">
        <f t="shared" si="24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5"/>
        <v>0</v>
      </c>
      <c r="EU16" s="42" t="s">
        <v>33</v>
      </c>
      <c r="EV16" s="26"/>
      <c r="EW16" s="27">
        <f t="shared" si="26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7"/>
        <v>0</v>
      </c>
      <c r="FF16" s="42" t="s">
        <v>33</v>
      </c>
      <c r="FG16" s="26"/>
      <c r="FH16" s="27">
        <f t="shared" si="28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9"/>
        <v>0</v>
      </c>
      <c r="FQ16" s="42" t="s">
        <v>33</v>
      </c>
      <c r="FR16" s="26"/>
      <c r="FS16" s="27">
        <f t="shared" si="30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1"/>
        <v>0</v>
      </c>
      <c r="GB16" s="42" t="s">
        <v>33</v>
      </c>
      <c r="GC16" s="26"/>
      <c r="GD16" s="27">
        <f t="shared" si="32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3"/>
        <v>0</v>
      </c>
      <c r="GM16" s="42" t="s">
        <v>33</v>
      </c>
      <c r="GN16" s="26"/>
      <c r="GO16" s="27">
        <f t="shared" si="34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5"/>
        <v>0</v>
      </c>
      <c r="GX16" s="42" t="s">
        <v>33</v>
      </c>
      <c r="GY16" s="26"/>
      <c r="GZ16" s="27">
        <f t="shared" si="36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3.1</v>
      </c>
      <c r="E17" s="25">
        <v>1</v>
      </c>
      <c r="H17" s="26">
        <f>C17*D17*E17</f>
        <v>16.12</v>
      </c>
      <c r="I17" s="27">
        <f t="shared" si="0"/>
        <v>8.2187656180782813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1"/>
        <v>3.1</v>
      </c>
      <c r="R17" s="42">
        <v>1</v>
      </c>
      <c r="S17" s="26">
        <f>P17*Q17*R17</f>
        <v>3.7199999999999998</v>
      </c>
      <c r="T17" s="27">
        <f t="shared" si="2"/>
        <v>2.1305213978106972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3"/>
        <v>3.1</v>
      </c>
      <c r="AC17" s="42">
        <v>1</v>
      </c>
      <c r="AD17" s="26">
        <f>AA17*AB17*AC17</f>
        <v>16.12</v>
      </c>
      <c r="AE17" s="27">
        <f t="shared" si="4"/>
        <v>8.4032801703938897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5"/>
        <v>3.1</v>
      </c>
      <c r="AN17" s="42">
        <v>1</v>
      </c>
      <c r="AO17" s="26">
        <f>AL17*AM17*AN17</f>
        <v>3.7199999999999998</v>
      </c>
      <c r="AP17" s="27">
        <f t="shared" si="6"/>
        <v>1.9499103644122877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7"/>
        <v>3.1</v>
      </c>
      <c r="AY17" s="42">
        <v>1</v>
      </c>
      <c r="AZ17" s="26">
        <f>AW17*AX17*AY17</f>
        <v>16.12</v>
      </c>
      <c r="BA17" s="27">
        <f t="shared" si="8"/>
        <v>8.422656151991271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9"/>
        <v>3.1</v>
      </c>
      <c r="BJ17" s="42">
        <v>1</v>
      </c>
      <c r="BK17" s="26">
        <f>BH17*BI17*BJ17</f>
        <v>16.12</v>
      </c>
      <c r="BL17" s="27">
        <f t="shared" si="10"/>
        <v>8.3772166646499322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1"/>
        <v>3.1</v>
      </c>
      <c r="BU17" s="42">
        <v>1</v>
      </c>
      <c r="BV17" s="26">
        <f>BS17*BT17*BU17</f>
        <v>3.7199999999999998</v>
      </c>
      <c r="BW17" s="27">
        <f t="shared" si="12"/>
        <v>1.9499103644122877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3"/>
        <v>3.1</v>
      </c>
      <c r="CF17" s="42">
        <v>1</v>
      </c>
      <c r="CG17" s="26">
        <f>CD17*CE17*CF17</f>
        <v>3.7199999999999998</v>
      </c>
      <c r="CH17" s="27">
        <f t="shared" si="14"/>
        <v>1.9438957092406053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5"/>
        <v>3.1</v>
      </c>
      <c r="CQ17" s="42">
        <v>1</v>
      </c>
      <c r="CR17" s="26">
        <f>CO17*CP17*CQ17</f>
        <v>16.12</v>
      </c>
      <c r="CS17" s="27">
        <f t="shared" si="16"/>
        <v>8.3337426379067541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7"/>
        <v>3.1</v>
      </c>
      <c r="DB17" s="42">
        <v>1</v>
      </c>
      <c r="DC17" s="26">
        <f>CZ17*DA17*DB17</f>
        <v>16.12</v>
      </c>
      <c r="DD17" s="27">
        <f t="shared" si="18"/>
        <v>8.288303150565417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9"/>
        <v>3.1</v>
      </c>
      <c r="DM17" s="42">
        <v>1</v>
      </c>
      <c r="DN17" s="26">
        <f>DK17*DL17*DM17</f>
        <v>16.12</v>
      </c>
      <c r="DO17" s="27">
        <f t="shared" si="20"/>
        <v>8.3076791321627965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1"/>
        <v>3.1</v>
      </c>
      <c r="DY17" s="42">
        <v>1</v>
      </c>
      <c r="DZ17" s="26">
        <f>DW17*DX17*DY17</f>
        <v>3.7199999999999998</v>
      </c>
      <c r="EA17" s="27">
        <f t="shared" si="22"/>
        <v>1.9621889069826917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3"/>
        <v>3.1</v>
      </c>
      <c r="EJ17" s="42">
        <v>1</v>
      </c>
      <c r="EK17" s="26">
        <f>EH17*EI17*EJ17</f>
        <v>16.12</v>
      </c>
      <c r="EL17" s="27">
        <f t="shared" si="24"/>
        <v>8.3038888704718552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5"/>
        <v>3.1</v>
      </c>
      <c r="EU17" s="42">
        <v>1</v>
      </c>
      <c r="EV17" s="26">
        <f>ES17*ET17*EU17</f>
        <v>3.7199999999999998</v>
      </c>
      <c r="EW17" s="27">
        <f t="shared" si="26"/>
        <v>1.9271324789920479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7"/>
        <v>3.1</v>
      </c>
      <c r="FF17" s="42">
        <v>1</v>
      </c>
      <c r="FG17" s="26">
        <f>FD17*FE17*FF17</f>
        <v>16.12</v>
      </c>
      <c r="FH17" s="27">
        <f t="shared" si="28"/>
        <v>8.3017698161609257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9"/>
        <v>3.1</v>
      </c>
      <c r="FQ17" s="42">
        <v>1</v>
      </c>
      <c r="FR17" s="26">
        <f>FO17*FP17*FQ17</f>
        <v>16.12</v>
      </c>
      <c r="FS17" s="27">
        <f t="shared" si="30"/>
        <v>8.3543473692063017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1"/>
        <v>3.1</v>
      </c>
      <c r="GB17" s="42">
        <v>1</v>
      </c>
      <c r="GC17" s="26">
        <f>FZ17*GA17*GB17</f>
        <v>3.7199999999999998</v>
      </c>
      <c r="GD17" s="27">
        <f t="shared" si="32"/>
        <v>1.9392657604640577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3"/>
        <v>3.1</v>
      </c>
      <c r="GM17" s="42">
        <v>1</v>
      </c>
      <c r="GN17" s="26">
        <f>GK17*GL17*GM17</f>
        <v>3.7199999999999998</v>
      </c>
      <c r="GO17" s="27">
        <f t="shared" si="34"/>
        <v>1.9387767479307658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5"/>
        <v>3.1</v>
      </c>
      <c r="GX17" s="42">
        <v>1</v>
      </c>
      <c r="GY17" s="26">
        <f>GV17*GW17*GX17</f>
        <v>3.7199999999999998</v>
      </c>
      <c r="GZ17" s="27">
        <f t="shared" si="36"/>
        <v>1.9233772059903322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18</v>
      </c>
      <c r="E18" s="25">
        <v>1</v>
      </c>
      <c r="H18" s="26">
        <f>C18*D18*E18</f>
        <v>52.199999999999996</v>
      </c>
      <c r="I18" s="27">
        <f t="shared" si="0"/>
        <v>26.614116951841577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1"/>
        <v>18</v>
      </c>
      <c r="R18" s="42">
        <v>1</v>
      </c>
      <c r="S18" s="26">
        <f>P18*Q18*R18</f>
        <v>21.599999999999998</v>
      </c>
      <c r="T18" s="27">
        <f t="shared" si="2"/>
        <v>12.370769406642758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3"/>
        <v>18</v>
      </c>
      <c r="AC18" s="42">
        <v>1</v>
      </c>
      <c r="AD18" s="26">
        <f>AA18*AB18*AC18</f>
        <v>52.199999999999996</v>
      </c>
      <c r="AE18" s="27">
        <f t="shared" si="4"/>
        <v>27.211614447553409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5"/>
        <v>18</v>
      </c>
      <c r="AN18" s="42">
        <v>1</v>
      </c>
      <c r="AO18" s="26">
        <f>AL18*AM18*AN18</f>
        <v>21.599999999999998</v>
      </c>
      <c r="AP18" s="27">
        <f t="shared" si="6"/>
        <v>11.322060180458445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7"/>
        <v>18</v>
      </c>
      <c r="AY18" s="42">
        <v>1</v>
      </c>
      <c r="AZ18" s="26">
        <f>AW18*AX18*AY18</f>
        <v>52.199999999999996</v>
      </c>
      <c r="BA18" s="27">
        <f t="shared" si="8"/>
        <v>27.274358010790589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9"/>
        <v>18</v>
      </c>
      <c r="BJ18" s="42">
        <v>1</v>
      </c>
      <c r="BK18" s="26">
        <f>BH18*BI18*BJ18</f>
        <v>52.199999999999996</v>
      </c>
      <c r="BL18" s="27">
        <f t="shared" si="10"/>
        <v>27.127215254015283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1"/>
        <v>18</v>
      </c>
      <c r="BU18" s="42">
        <v>1</v>
      </c>
      <c r="BV18" s="26">
        <f>BS18*BT18*BU18</f>
        <v>21.599999999999998</v>
      </c>
      <c r="BW18" s="27">
        <f t="shared" si="12"/>
        <v>11.322060180458445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3"/>
        <v>18</v>
      </c>
      <c r="CF18" s="42">
        <v>1</v>
      </c>
      <c r="CG18" s="26">
        <f>CD18*CE18*CF18</f>
        <v>21.599999999999998</v>
      </c>
      <c r="CH18" s="27">
        <f t="shared" si="14"/>
        <v>11.287136376235772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5"/>
        <v>18</v>
      </c>
      <c r="CQ18" s="42">
        <v>1</v>
      </c>
      <c r="CR18" s="26">
        <f>CO18*CP18*CQ18</f>
        <v>52.199999999999996</v>
      </c>
      <c r="CS18" s="27">
        <f t="shared" si="16"/>
        <v>26.986437078085142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7"/>
        <v>18</v>
      </c>
      <c r="DB18" s="42">
        <v>1</v>
      </c>
      <c r="DC18" s="26">
        <f>CZ18*DA18*DB18</f>
        <v>52.199999999999996</v>
      </c>
      <c r="DD18" s="27">
        <f t="shared" si="18"/>
        <v>26.839294321309843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9"/>
        <v>18</v>
      </c>
      <c r="DM18" s="42">
        <v>1</v>
      </c>
      <c r="DN18" s="26">
        <f>DK18*DL18*DM18</f>
        <v>52.199999999999996</v>
      </c>
      <c r="DO18" s="27">
        <f t="shared" si="20"/>
        <v>26.902037884547017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1"/>
        <v>18</v>
      </c>
      <c r="DY18" s="42">
        <v>1</v>
      </c>
      <c r="DZ18" s="26">
        <f>DW18*DX18*DY18</f>
        <v>21.599999999999998</v>
      </c>
      <c r="EA18" s="27">
        <f t="shared" si="22"/>
        <v>11.393354943770467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3"/>
        <v>18</v>
      </c>
      <c r="EJ18" s="42">
        <v>1</v>
      </c>
      <c r="EK18" s="26">
        <f>EH18*EI18*EJ18</f>
        <v>52.199999999999996</v>
      </c>
      <c r="EL18" s="27">
        <f t="shared" si="24"/>
        <v>26.889764208351792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5"/>
        <v>18</v>
      </c>
      <c r="EU18" s="42">
        <v>1</v>
      </c>
      <c r="EV18" s="26">
        <f>ES18*ET18*EU18</f>
        <v>21.599999999999998</v>
      </c>
      <c r="EW18" s="27">
        <f t="shared" si="26"/>
        <v>11.189801490921566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7"/>
        <v>18</v>
      </c>
      <c r="FF18" s="42">
        <v>1</v>
      </c>
      <c r="FG18" s="26">
        <f>FD18*FE18*FF18</f>
        <v>52.199999999999996</v>
      </c>
      <c r="FH18" s="27">
        <f t="shared" si="28"/>
        <v>26.882902258287857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9"/>
        <v>18</v>
      </c>
      <c r="FQ18" s="42">
        <v>1</v>
      </c>
      <c r="FR18" s="26">
        <f>FO18*FP18*FQ18</f>
        <v>52.199999999999996</v>
      </c>
      <c r="FS18" s="27">
        <f t="shared" si="30"/>
        <v>27.053159595072511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1"/>
        <v>18</v>
      </c>
      <c r="GB18" s="42">
        <v>1</v>
      </c>
      <c r="GC18" s="26">
        <f>FZ18*GA18*GB18</f>
        <v>21.599999999999998</v>
      </c>
      <c r="GD18" s="27">
        <f t="shared" si="32"/>
        <v>11.260252802694527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3"/>
        <v>18</v>
      </c>
      <c r="GM18" s="42">
        <v>1</v>
      </c>
      <c r="GN18" s="26">
        <f>GK18*GL18*GM18</f>
        <v>21.599999999999998</v>
      </c>
      <c r="GO18" s="27">
        <f t="shared" si="34"/>
        <v>11.257413375081866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5"/>
        <v>18</v>
      </c>
      <c r="GX18" s="42">
        <v>1</v>
      </c>
      <c r="GY18" s="26">
        <f>GV18*GW18*GX18</f>
        <v>21.599999999999998</v>
      </c>
      <c r="GZ18" s="27">
        <f t="shared" si="36"/>
        <v>11.167996679943863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1.8</v>
      </c>
      <c r="E19" s="25">
        <v>1</v>
      </c>
      <c r="H19" s="26">
        <f>C19*D19*E19</f>
        <v>6.3</v>
      </c>
      <c r="I19" s="27">
        <f t="shared" si="0"/>
        <v>3.2120485976360524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1"/>
        <v>1.8</v>
      </c>
      <c r="R19" s="42">
        <v>1</v>
      </c>
      <c r="S19" s="26">
        <f>P19*Q19*R19</f>
        <v>6.3</v>
      </c>
      <c r="T19" s="27">
        <f t="shared" si="2"/>
        <v>3.6081410769374713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3"/>
        <v>1.8</v>
      </c>
      <c r="AC19" s="42">
        <v>1</v>
      </c>
      <c r="AD19" s="26">
        <f>AA19*AB19*AC19</f>
        <v>6.3</v>
      </c>
      <c r="AE19" s="27">
        <f t="shared" si="4"/>
        <v>3.2841603643598947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5"/>
        <v>1.8</v>
      </c>
      <c r="AN19" s="42">
        <v>1</v>
      </c>
      <c r="AO19" s="26">
        <f>AL19*AM19*AN19</f>
        <v>6.3</v>
      </c>
      <c r="AP19" s="27">
        <f t="shared" si="6"/>
        <v>3.3022675526337135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7"/>
        <v>1.8</v>
      </c>
      <c r="AY19" s="42">
        <v>1</v>
      </c>
      <c r="AZ19" s="26">
        <f>AW19*AX19*AY19</f>
        <v>6.3</v>
      </c>
      <c r="BA19" s="27">
        <f t="shared" si="8"/>
        <v>3.2917328633712777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9"/>
        <v>1.8</v>
      </c>
      <c r="BJ19" s="42">
        <v>1</v>
      </c>
      <c r="BK19" s="26">
        <f>BH19*BI19*BJ19</f>
        <v>6.3</v>
      </c>
      <c r="BL19" s="27">
        <f t="shared" si="10"/>
        <v>3.2739742547949482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1"/>
        <v>1.8</v>
      </c>
      <c r="BU19" s="42">
        <v>1</v>
      </c>
      <c r="BV19" s="26">
        <f>BS19*BT19*BU19</f>
        <v>6.3</v>
      </c>
      <c r="BW19" s="27">
        <f t="shared" si="12"/>
        <v>3.3022675526337135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3"/>
        <v>1.8</v>
      </c>
      <c r="CF19" s="42">
        <v>1</v>
      </c>
      <c r="CG19" s="26">
        <f>CD19*CE19*CF19</f>
        <v>6.3</v>
      </c>
      <c r="CH19" s="27">
        <f t="shared" si="14"/>
        <v>3.292081443068767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5"/>
        <v>1.8</v>
      </c>
      <c r="CQ19" s="42">
        <v>1</v>
      </c>
      <c r="CR19" s="26">
        <f>CO19*CP19*CQ19</f>
        <v>6.3</v>
      </c>
      <c r="CS19" s="27">
        <f t="shared" si="16"/>
        <v>3.2569837852861379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7"/>
        <v>1.8</v>
      </c>
      <c r="DB19" s="42">
        <v>1</v>
      </c>
      <c r="DC19" s="26">
        <f>CZ19*DA19*DB19</f>
        <v>6.3</v>
      </c>
      <c r="DD19" s="27">
        <f t="shared" si="18"/>
        <v>3.2392251767098088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9"/>
        <v>1.8</v>
      </c>
      <c r="DM19" s="42">
        <v>1</v>
      </c>
      <c r="DN19" s="26">
        <f>DK19*DL19*DM19</f>
        <v>6.3</v>
      </c>
      <c r="DO19" s="27">
        <f t="shared" si="20"/>
        <v>3.2467976757211918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1"/>
        <v>1.8</v>
      </c>
      <c r="DY19" s="42">
        <v>1</v>
      </c>
      <c r="DZ19" s="26">
        <f>DW19*DX19*DY19</f>
        <v>6.3</v>
      </c>
      <c r="EA19" s="27">
        <f t="shared" si="22"/>
        <v>3.3230618585997198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3"/>
        <v>1.8</v>
      </c>
      <c r="EJ19" s="42">
        <v>1</v>
      </c>
      <c r="EK19" s="26">
        <f>EH19*EI19*EJ19</f>
        <v>6.3</v>
      </c>
      <c r="EL19" s="27">
        <f t="shared" si="24"/>
        <v>3.2453163699734917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5"/>
        <v>1.8</v>
      </c>
      <c r="EU19" s="42">
        <v>1</v>
      </c>
      <c r="EV19" s="26">
        <f>ES19*ET19*EU19</f>
        <v>6.3</v>
      </c>
      <c r="EW19" s="27">
        <f t="shared" si="26"/>
        <v>3.263692101518791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7"/>
        <v>1.8</v>
      </c>
      <c r="FF19" s="42">
        <v>1</v>
      </c>
      <c r="FG19" s="26">
        <f>FD19*FE19*FF19</f>
        <v>6.3</v>
      </c>
      <c r="FH19" s="27">
        <f t="shared" si="28"/>
        <v>3.2444882035864659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9"/>
        <v>1.8</v>
      </c>
      <c r="FQ19" s="42">
        <v>1</v>
      </c>
      <c r="FR19" s="26">
        <f>FO19*FP19*FQ19</f>
        <v>6.3</v>
      </c>
      <c r="FS19" s="27">
        <f t="shared" si="30"/>
        <v>3.265036502853579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1"/>
        <v>1.8</v>
      </c>
      <c r="GB19" s="42">
        <v>1</v>
      </c>
      <c r="GC19" s="26">
        <f>FZ19*GA19*GB19</f>
        <v>6.3</v>
      </c>
      <c r="GD19" s="27">
        <f t="shared" si="32"/>
        <v>3.2842404007859041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3"/>
        <v>1.8</v>
      </c>
      <c r="GM19" s="42">
        <v>1</v>
      </c>
      <c r="GN19" s="26">
        <f>GK19*GL19*GM19</f>
        <v>6.3</v>
      </c>
      <c r="GO19" s="27">
        <f t="shared" si="34"/>
        <v>3.2834122343988783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5"/>
        <v>1.8</v>
      </c>
      <c r="GX19" s="42">
        <v>1</v>
      </c>
      <c r="GY19" s="26">
        <f>GV19*GW19*GX19</f>
        <v>6.3</v>
      </c>
      <c r="GZ19" s="27">
        <f t="shared" si="36"/>
        <v>3.2573323649836277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6" t="s">
        <v>43</v>
      </c>
      <c r="Q21" s="2" t="s">
        <v>44</v>
      </c>
      <c r="S21" s="37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241.5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241.5</v>
      </c>
      <c r="R22" s="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241.5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241.5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241.5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241.5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241.5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241.5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241.5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241.5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241.5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241.5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241.5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241.5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241.5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241.5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241.5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241.5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241.5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214.74260000000001</v>
      </c>
      <c r="I24" s="48">
        <f>H24*B$38*G$38/$C$2</f>
        <v>109.4862963782095</v>
      </c>
      <c r="J24" s="48">
        <f>H24*(C38-I38)/1000</f>
        <v>6.4422779999999999</v>
      </c>
      <c r="K24" s="50">
        <f>H24/$C$2</f>
        <v>1.8417032590051459</v>
      </c>
      <c r="M24" s="45" t="s">
        <v>46</v>
      </c>
      <c r="N24" s="46"/>
      <c r="O24" s="46"/>
      <c r="P24" s="46"/>
      <c r="Q24" s="46"/>
      <c r="R24" s="46"/>
      <c r="S24" s="47">
        <f>SUM(S10:S22)</f>
        <v>70.270999999999987</v>
      </c>
      <c r="T24" s="48">
        <f>S24*M$38*R$38/$C$2</f>
        <v>40.245663748805249</v>
      </c>
      <c r="U24" s="48">
        <f>S24*(N38-T38)/1000</f>
        <v>2.1081299999999996</v>
      </c>
      <c r="V24" s="50">
        <f>S24/$C$2</f>
        <v>0.60266723842195535</v>
      </c>
      <c r="X24" s="45" t="s">
        <v>46</v>
      </c>
      <c r="Y24" s="46"/>
      <c r="Z24" s="46"/>
      <c r="AA24" s="46"/>
      <c r="AB24" s="46"/>
      <c r="AC24" s="46"/>
      <c r="AD24" s="47">
        <f>SUM(AD10:AD22)</f>
        <v>146.26760000000002</v>
      </c>
      <c r="AE24" s="48">
        <f>AD24*X$38*AC$38/$C$2</f>
        <v>76.248611826991649</v>
      </c>
      <c r="AF24" s="48">
        <f>AD24*(Y38-AE38)/1000</f>
        <v>4.3880280000000003</v>
      </c>
      <c r="AG24" s="50">
        <f>AD24/$C$2</f>
        <v>1.2544391080617499</v>
      </c>
      <c r="AI24" s="45" t="s">
        <v>46</v>
      </c>
      <c r="AJ24" s="46"/>
      <c r="AK24" s="46"/>
      <c r="AL24" s="46"/>
      <c r="AM24" s="46"/>
      <c r="AN24" s="46"/>
      <c r="AO24" s="47">
        <f>SUM(AO10:AO22)</f>
        <v>129.0736</v>
      </c>
      <c r="AP24" s="48">
        <f>AO24*AI$38*AN$38/$C$2</f>
        <v>67.656438282797282</v>
      </c>
      <c r="AQ24" s="48">
        <f>AO24*(AJ38-AP38)/1000</f>
        <v>3.8722080000000001</v>
      </c>
      <c r="AR24" s="50">
        <f>AO24/$C$2</f>
        <v>1.1069777015437394</v>
      </c>
      <c r="AT24" s="45" t="s">
        <v>46</v>
      </c>
      <c r="AU24" s="46"/>
      <c r="AV24" s="46"/>
      <c r="AW24" s="46"/>
      <c r="AX24" s="46"/>
      <c r="AY24" s="46"/>
      <c r="AZ24" s="47">
        <f>SUM(AZ10:AZ22)</f>
        <v>139.077</v>
      </c>
      <c r="BA24" s="48">
        <f>AZ24*AT$38*AY$38/$C$2</f>
        <v>72.667354196680506</v>
      </c>
      <c r="BB24" s="48">
        <f>AZ24*(AU38-BA38)/1000</f>
        <v>4.1723099999999995</v>
      </c>
      <c r="BC24" s="50">
        <f>AZ24/$C$2</f>
        <v>1.192770154373928</v>
      </c>
      <c r="BE24" s="45" t="s">
        <v>46</v>
      </c>
      <c r="BF24" s="46"/>
      <c r="BG24" s="46"/>
      <c r="BH24" s="46"/>
      <c r="BI24" s="46"/>
      <c r="BJ24" s="46"/>
      <c r="BK24" s="47">
        <f>SUM(BK10:BK22)</f>
        <v>155.94000000000003</v>
      </c>
      <c r="BL24" s="48">
        <f>BK24*BE$38*BJ$38/$C$2</f>
        <v>81.038657982972111</v>
      </c>
      <c r="BM24" s="48">
        <f>BK24*(BF38-BL38)/1000</f>
        <v>4.6782000000000004</v>
      </c>
      <c r="BN24" s="50">
        <f>BK24/$C$2</f>
        <v>1.3373927958833622</v>
      </c>
      <c r="BP24" s="45" t="s">
        <v>46</v>
      </c>
      <c r="BQ24" s="46"/>
      <c r="BR24" s="46"/>
      <c r="BS24" s="46"/>
      <c r="BT24" s="46"/>
      <c r="BU24" s="46"/>
      <c r="BV24" s="47">
        <f>SUM(BV10:BV22)</f>
        <v>129.0736</v>
      </c>
      <c r="BW24" s="48">
        <f>BV24*BP$38*BU$38/$C$2</f>
        <v>67.656438282797282</v>
      </c>
      <c r="BX24" s="48">
        <f>BV24*(BQ38-BW38)/1000</f>
        <v>3.8722080000000001</v>
      </c>
      <c r="BY24" s="50">
        <f>BV24/$C$2</f>
        <v>1.1069777015437394</v>
      </c>
      <c r="CA24" s="45" t="s">
        <v>46</v>
      </c>
      <c r="CB24" s="46"/>
      <c r="CC24" s="46"/>
      <c r="CD24" s="46"/>
      <c r="CE24" s="46"/>
      <c r="CF24" s="46"/>
      <c r="CG24" s="47">
        <f>SUM(CG10:CG22)</f>
        <v>138.74600000000001</v>
      </c>
      <c r="CH24" s="48">
        <f>CG24*CA$38*CF$38/$C$2</f>
        <v>72.502084428574477</v>
      </c>
      <c r="CI24" s="48">
        <f>CG24*(CB38-CH38)/1000</f>
        <v>4.1623799999999997</v>
      </c>
      <c r="CJ24" s="50">
        <f>CG24/$C$2</f>
        <v>1.1899313893653518</v>
      </c>
      <c r="CL24" s="45" t="s">
        <v>46</v>
      </c>
      <c r="CM24" s="46"/>
      <c r="CN24" s="46"/>
      <c r="CO24" s="46"/>
      <c r="CP24" s="46"/>
      <c r="CQ24" s="46"/>
      <c r="CR24" s="47">
        <f>SUM(CR10:CR22)</f>
        <v>172.0736</v>
      </c>
      <c r="CS24" s="48">
        <f>CR24*CL$38*CQ$38/$C$2</f>
        <v>88.958876996160754</v>
      </c>
      <c r="CT24" s="48">
        <f>CR24*(CM38-CS38)/1000</f>
        <v>5.1622079999999997</v>
      </c>
      <c r="CU24" s="50">
        <f>CR24/$C$2</f>
        <v>1.4757598627787307</v>
      </c>
      <c r="CW24" s="45" t="s">
        <v>46</v>
      </c>
      <c r="CX24" s="46"/>
      <c r="CY24" s="46"/>
      <c r="CZ24" s="46"/>
      <c r="DA24" s="46"/>
      <c r="DB24" s="46"/>
      <c r="DC24" s="47">
        <f>SUM(DC10:DC22)</f>
        <v>188.9366</v>
      </c>
      <c r="DD24" s="48">
        <f>DC24*CW$38*DB$38/$C$2</f>
        <v>97.144157384436582</v>
      </c>
      <c r="DE24" s="48">
        <f>DC24*(CX38-DD38)/1000</f>
        <v>5.6680979999999996</v>
      </c>
      <c r="DF24" s="50">
        <f>DC24/$C$2</f>
        <v>1.6203825042881648</v>
      </c>
      <c r="DH24" s="45" t="s">
        <v>46</v>
      </c>
      <c r="DI24" s="46"/>
      <c r="DJ24" s="46"/>
      <c r="DK24" s="46"/>
      <c r="DL24" s="46"/>
      <c r="DM24" s="46"/>
      <c r="DN24" s="47">
        <f>SUM(DN10:DN22)</f>
        <v>181.74600000000001</v>
      </c>
      <c r="DO24" s="48">
        <f>DN24*DH$38*DM$38/$C$2</f>
        <v>93.665474662162509</v>
      </c>
      <c r="DP24" s="48">
        <f>DN24*(DI38-DO38)/1000</f>
        <v>5.4523799999999998</v>
      </c>
      <c r="DQ24" s="50">
        <f>DN24/$C$2</f>
        <v>1.5587135506003431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115.38799999999999</v>
      </c>
      <c r="EA24" s="48">
        <f>DZ24*DT$38*DY$38/$C$2</f>
        <v>60.863724085730873</v>
      </c>
      <c r="EB24" s="48">
        <f>DZ24*(DU38-EA38)/1000</f>
        <v>3.4616400000000001</v>
      </c>
      <c r="EC24" s="50">
        <f>DZ24/$C$2</f>
        <v>0.98960548885077182</v>
      </c>
      <c r="EE24" s="45" t="s">
        <v>46</v>
      </c>
      <c r="EF24" s="46"/>
      <c r="EG24" s="46"/>
      <c r="EH24" s="46"/>
      <c r="EI24" s="46"/>
      <c r="EJ24" s="46"/>
      <c r="EK24" s="47">
        <f>SUM(EK10:EK22)</f>
        <v>183.15260000000001</v>
      </c>
      <c r="EL24" s="48">
        <f>EK24*EE$38*EJ$38/$C$2</f>
        <v>94.347322378286819</v>
      </c>
      <c r="EM24" s="48">
        <f>EK24*(EF38-EL38)/1000</f>
        <v>5.4945780000000006</v>
      </c>
      <c r="EN24" s="50">
        <f>EK24/$C$2</f>
        <v>1.570777015437393</v>
      </c>
      <c r="EP24" s="45" t="s">
        <v>46</v>
      </c>
      <c r="EQ24" s="46"/>
      <c r="ER24" s="46"/>
      <c r="ES24" s="46"/>
      <c r="ET24" s="46"/>
      <c r="EU24" s="46"/>
      <c r="EV24" s="47">
        <f>SUM(EV10:EV22)</f>
        <v>165.70359999999999</v>
      </c>
      <c r="EW24" s="48">
        <f>EV24*EP$38*EU$38/$C$2</f>
        <v>85.842147700512541</v>
      </c>
      <c r="EX24" s="48">
        <f>EV24*(EQ38-EW38)/1000</f>
        <v>4.9711080000000001</v>
      </c>
      <c r="EY24" s="50">
        <f>EV24/$C$2</f>
        <v>1.4211286449399658</v>
      </c>
      <c r="FA24" s="45" t="s">
        <v>46</v>
      </c>
      <c r="FB24" s="46"/>
      <c r="FC24" s="46"/>
      <c r="FD24" s="46"/>
      <c r="FE24" s="46"/>
      <c r="FF24" s="46"/>
      <c r="FG24" s="47">
        <f>SUM(FG10:FG22)</f>
        <v>183.93900000000002</v>
      </c>
      <c r="FH24" s="48">
        <f>FG24*FA$38*FF$38/$C$2</f>
        <v>94.728240584046191</v>
      </c>
      <c r="FI24" s="48">
        <f>FG24*(FB38-FH38)/1000</f>
        <v>5.5181700000000014</v>
      </c>
      <c r="FJ24" s="50">
        <f>FG24/$C$2</f>
        <v>1.5775214408233278</v>
      </c>
      <c r="FL24" s="45" t="s">
        <v>46</v>
      </c>
      <c r="FM24" s="46"/>
      <c r="FN24" s="46"/>
      <c r="FO24" s="46"/>
      <c r="FP24" s="46"/>
      <c r="FQ24" s="46"/>
      <c r="FR24" s="47">
        <f>SUM(FR10:FR22)</f>
        <v>164.42700000000002</v>
      </c>
      <c r="FS24" s="48">
        <f>FR24*FL$38*FQ$38/$C$2</f>
        <v>85.215897945191358</v>
      </c>
      <c r="FT24" s="48">
        <f>FR24*(FM38-FS38)/1000</f>
        <v>4.9328100000000008</v>
      </c>
      <c r="FU24" s="50">
        <f>FR24/$C$2</f>
        <v>1.4101801029159522</v>
      </c>
      <c r="FW24" s="45" t="s">
        <v>46</v>
      </c>
      <c r="FX24" s="46"/>
      <c r="FY24" s="46"/>
      <c r="FZ24" s="46"/>
      <c r="GA24" s="46"/>
      <c r="GB24" s="46"/>
      <c r="GC24" s="47">
        <f>SUM(GC10:GC22)</f>
        <v>146.19160000000002</v>
      </c>
      <c r="GD24" s="48">
        <f>GC24*FW$38*GB$38/$C$2</f>
        <v>76.210850631036934</v>
      </c>
      <c r="GE24" s="48">
        <f>GC24*(FX38-GD38)/1000</f>
        <v>4.3857480000000004</v>
      </c>
      <c r="GF24" s="50">
        <f>GC24/$C$2</f>
        <v>1.2537873070325902</v>
      </c>
      <c r="GH24" s="45" t="s">
        <v>46</v>
      </c>
      <c r="GI24" s="46"/>
      <c r="GJ24" s="46"/>
      <c r="GK24" s="46"/>
      <c r="GL24" s="46"/>
      <c r="GM24" s="46"/>
      <c r="GN24" s="47">
        <f>SUM(GN10:GN22)</f>
        <v>146.97800000000001</v>
      </c>
      <c r="GO24" s="48">
        <f>GN24*GH$38*GM$38/$C$2</f>
        <v>76.601486251980688</v>
      </c>
      <c r="GP24" s="48">
        <f>GN24*(GI38-GO38)/1000</f>
        <v>4.4093400000000003</v>
      </c>
      <c r="GQ24" s="50">
        <f>GN24/$C$2</f>
        <v>1.260531732418525</v>
      </c>
      <c r="GS24" s="45" t="s">
        <v>46</v>
      </c>
      <c r="GT24" s="46"/>
      <c r="GU24" s="46"/>
      <c r="GV24" s="46"/>
      <c r="GW24" s="46"/>
      <c r="GX24" s="46"/>
      <c r="GY24" s="47">
        <f>SUM(GY10:GY22)</f>
        <v>171.74260000000001</v>
      </c>
      <c r="GZ24" s="48">
        <f>GY24*GS$38*GX$38/$C$2</f>
        <v>88.797258639117004</v>
      </c>
      <c r="HA24" s="48">
        <f>GY24*(GT38-GZ38)/1000</f>
        <v>5.1522779999999999</v>
      </c>
      <c r="HB24" s="50">
        <f>GY24/$C$2</f>
        <v>1.4729210977701546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79.287999999999997</v>
      </c>
      <c r="I26" s="48">
        <f>H26*B$38*G$38/$C$2</f>
        <v>40.424906223709094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49.555</v>
      </c>
      <c r="T26" s="48">
        <f>S26*M$38*R$38/$C$2</f>
        <v>28.381179534545463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59.466000000000008</v>
      </c>
      <c r="AE26" s="48">
        <f>AD26*X$38*AC$38/$C$2</f>
        <v>30.999346067781829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59.466000000000008</v>
      </c>
      <c r="AP26" s="48">
        <f>AO26*AI$38*AN$38/$C$2</f>
        <v>31.170260680145464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59.466000000000008</v>
      </c>
      <c r="BA26" s="48">
        <f>AZ26*AT$38*AY$38/$C$2</f>
        <v>31.070823246545466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59.466000000000008</v>
      </c>
      <c r="BL26" s="48">
        <f>BK26*BE$38*BJ$38/$C$2</f>
        <v>30.903198894545465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59.466000000000008</v>
      </c>
      <c r="BW26" s="48">
        <f>BV26*BP$38*BU$38/$C$2</f>
        <v>31.170260680145464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59.466000000000008</v>
      </c>
      <c r="CH26" s="48">
        <f>CG26*CA$38*CF$38/$C$2</f>
        <v>31.074113506909104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69.376999999999995</v>
      </c>
      <c r="CS26" s="48">
        <f>CR26*CL$38*CQ$38/$C$2</f>
        <v>35.866629217745462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69.376999999999995</v>
      </c>
      <c r="DD26" s="48">
        <f>DC26*CW$38*DB$38/$C$2</f>
        <v>35.67106747374546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69.376999999999995</v>
      </c>
      <c r="DO26" s="48">
        <f>DN26*DH$38*DM$38/$C$2</f>
        <v>35.754457515636368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59.466000000000008</v>
      </c>
      <c r="EA26" s="48">
        <f>DZ26*DT$38*DY$38/$C$2</f>
        <v>31.366539124363648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69.376999999999995</v>
      </c>
      <c r="EL26" s="48">
        <f>EK26*EE$38*EJ$38/$C$2</f>
        <v>35.738145047563641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69.376999999999995</v>
      </c>
      <c r="EW26" s="48">
        <f>EV26*EP$38*EU$38/$C$2</f>
        <v>35.940502686836368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69.376999999999995</v>
      </c>
      <c r="FH26" s="48">
        <f>FG26*FA$38*FF$38/$C$2</f>
        <v>35.729025095272732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69.376999999999995</v>
      </c>
      <c r="FS26" s="48">
        <f>FR26*FL$38*FQ$38/$C$2</f>
        <v>35.955307533090917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69.376999999999995</v>
      </c>
      <c r="GD26" s="48">
        <f>GC26*FW$38*GB$38/$C$2</f>
        <v>36.166785124654552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69.376999999999995</v>
      </c>
      <c r="GO26" s="48">
        <f>GN26*GH$38*GM$38/$C$2</f>
        <v>36.157665172363643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69.376999999999995</v>
      </c>
      <c r="GZ26" s="48">
        <f>GY26*GS$38*GX$38/$C$2</f>
        <v>35.870467854836363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7" t="s">
        <v>52</v>
      </c>
      <c r="Y29" s="37" t="s">
        <v>53</v>
      </c>
      <c r="Z29" s="51" t="s">
        <v>54</v>
      </c>
      <c r="AA29" s="52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'DH65-74'!O31</f>
        <v>0.1</v>
      </c>
      <c r="P31" s="42">
        <v>2.5</v>
      </c>
      <c r="V31" s="32"/>
      <c r="X31" s="42">
        <v>0.34</v>
      </c>
      <c r="Y31" s="42">
        <v>0.4</v>
      </c>
      <c r="Z31" s="55">
        <f>'SD65-74'!Z31</f>
        <v>0.2</v>
      </c>
      <c r="AA31" s="4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3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17479.646223383708</v>
      </c>
      <c r="I33" s="48">
        <f>H33/$C$2</f>
        <v>149.9112026019186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8001.8899268386922</v>
      </c>
      <c r="T33" s="48">
        <f>S33/$C$2</f>
        <v>68.626843283350709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12505.111890530587</v>
      </c>
      <c r="AE33" s="48">
        <f>AD33/$C$2</f>
        <v>107.24795789477348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11523.193099079122</v>
      </c>
      <c r="AP33" s="48">
        <f>AO33/$C$2</f>
        <v>98.826698962942743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12095.871489880148</v>
      </c>
      <c r="BA33" s="48">
        <f>AZ33/$C$2</f>
        <v>103.73817744322598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13052.42051191855</v>
      </c>
      <c r="BL33" s="48">
        <f>BK33/$C$2</f>
        <v>111.94185687751758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11523.193099079122</v>
      </c>
      <c r="BW33" s="48">
        <f>BV33/$C$2</f>
        <v>98.826698962942743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12076.984679277386</v>
      </c>
      <c r="CH33" s="48">
        <f>CG33/$C$2</f>
        <v>103.57619793548359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14554.654024541467</v>
      </c>
      <c r="CS33" s="48">
        <f>CR33/$C$2</f>
        <v>124.82550621390624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15486.255218464024</v>
      </c>
      <c r="DD33" s="48">
        <f>DC33/$C$2</f>
        <v>132.81522485818203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15090.364091931349</v>
      </c>
      <c r="DO33" s="48">
        <f>DN33/$C$2</f>
        <v>129.4199321777989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10754.048690297019</v>
      </c>
      <c r="EA33" s="48">
        <f>DZ33/$C$2</f>
        <v>92.230263210094506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15167.965501854165</v>
      </c>
      <c r="EL33" s="48">
        <f>EK33/$C$2</f>
        <v>130.08546742585048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14199.857035164883</v>
      </c>
      <c r="EW33" s="48">
        <f>EV33/$C$2</f>
        <v>121.78265038734892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15211.317178208588</v>
      </c>
      <c r="FH33" s="48">
        <f>FG33/$C$2</f>
        <v>130.45726567931894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14128.562558767713</v>
      </c>
      <c r="FS33" s="48">
        <f>FR33/$C$2</f>
        <v>121.17120547828227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13103.232329113625</v>
      </c>
      <c r="GD33" s="48">
        <f>GC33/$C$2</f>
        <v>112.37763575569147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13147.717056078549</v>
      </c>
      <c r="GO33" s="48">
        <f>GN33/$C$2</f>
        <v>112.75915142434434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14536.256909194963</v>
      </c>
      <c r="GZ33" s="48">
        <f>GY33/$C$2</f>
        <v>124.66772649395337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0.87194322469982855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0.97946655231560897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0.89151869639794168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0.89643407661520869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0.89357432818753579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0.88875357347055461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0.89643407661520869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0.89366895368782162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0.8841413379073757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0.87932058319039452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0.88137621497998864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0.90207890222984566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0.88097409948542027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0.88596237850200121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0.88074928530588914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0.88632732990280161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0.89154042309891368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0.89131560891938255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0.88423596340766153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1268.7932880000001</v>
      </c>
      <c r="I40" s="48">
        <f>H40/$C$2</f>
        <v>10.881589090909092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1072.2196800000002</v>
      </c>
      <c r="T40" s="48">
        <f>S40/$C$2</f>
        <v>9.1957090909090926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1072.2196800000002</v>
      </c>
      <c r="AE40" s="48">
        <f>AD40/$C$2</f>
        <v>9.1957090909090926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1072.2196800000002</v>
      </c>
      <c r="AP40" s="48">
        <f>AO40/$C$2</f>
        <v>9.1957090909090926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1072.2196800000002</v>
      </c>
      <c r="BA40" s="48">
        <f>AZ40/$C$2</f>
        <v>9.1957090909090926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1072.2196800000002</v>
      </c>
      <c r="BL40" s="48">
        <f>BK40/$C$2</f>
        <v>9.1957090909090926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1072.2196800000002</v>
      </c>
      <c r="BW40" s="48">
        <f>BV40/$C$2</f>
        <v>9.1957090909090926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1072.2196800000002</v>
      </c>
      <c r="CH40" s="48">
        <f>CG40/$C$2</f>
        <v>9.1957090909090926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1072.2196800000002</v>
      </c>
      <c r="CS40" s="48">
        <f>CR40/$C$2</f>
        <v>9.1957090909090926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1072.2196800000002</v>
      </c>
      <c r="DD40" s="48">
        <f>DC40/$C$2</f>
        <v>9.1957090909090926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1072.2196800000002</v>
      </c>
      <c r="DO40" s="48">
        <f>DN40/$C$2</f>
        <v>9.1957090909090926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1072.2196800000002</v>
      </c>
      <c r="EA40" s="48">
        <f>DZ40/$C$2</f>
        <v>9.1957090909090926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1072.2196800000002</v>
      </c>
      <c r="EL40" s="48">
        <f>EK40/$C$2</f>
        <v>9.1957090909090926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1072.2196800000002</v>
      </c>
      <c r="EW40" s="48">
        <f>EV40/$C$2</f>
        <v>9.1957090909090926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1072.2196800000002</v>
      </c>
      <c r="FH40" s="48">
        <f>FG40/$C$2</f>
        <v>9.1957090909090926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1072.2196800000002</v>
      </c>
      <c r="FS40" s="48">
        <f>FR40/$C$2</f>
        <v>9.1957090909090926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1072.2196800000002</v>
      </c>
      <c r="GD40" s="48">
        <f>GC40/$C$2</f>
        <v>9.1957090909090926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1072.2196800000002</v>
      </c>
      <c r="GO40" s="48">
        <f>GN40/$C$2</f>
        <v>9.1957090909090926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1072.2196800000002</v>
      </c>
      <c r="GZ40" s="48">
        <f>GY40/$C$2</f>
        <v>9.1957090909090926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0.71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0.71</v>
      </c>
      <c r="F45" s="55">
        <v>10.6</v>
      </c>
      <c r="G45" s="42">
        <v>225</v>
      </c>
      <c r="H45" s="65">
        <f>B45*(1-C45)*D45*E45*F45*G45</f>
        <v>640.08630000000005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10.6</v>
      </c>
      <c r="R45" s="42">
        <v>225</v>
      </c>
      <c r="S45" s="65">
        <f>M45*(1-N45)*O45*P45*Q45*R45</f>
        <v>540.91800000000001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10.6</v>
      </c>
      <c r="AC45" s="42">
        <v>225</v>
      </c>
      <c r="AD45" s="65">
        <f>X45*(1-Y45)*Z45*AA45*AB45*AC45</f>
        <v>540.91800000000001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10.6</v>
      </c>
      <c r="AN45" s="42">
        <v>225</v>
      </c>
      <c r="AO45" s="65">
        <f>AI45*(1-AJ45)*AK45*AL45*AM45*AN45</f>
        <v>540.91800000000001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10.6</v>
      </c>
      <c r="AY45" s="42">
        <v>225</v>
      </c>
      <c r="AZ45" s="65">
        <f>AT45*(1-AU45)*AV45*AW45*AX45*AY45</f>
        <v>540.91800000000001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10.6</v>
      </c>
      <c r="BJ45" s="42">
        <v>225</v>
      </c>
      <c r="BK45" s="65">
        <f>BE45*(1-BF45)*BG45*BH45*BI45*BJ45</f>
        <v>540.91800000000001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10.6</v>
      </c>
      <c r="BU45" s="42">
        <v>225</v>
      </c>
      <c r="BV45" s="65">
        <f>BP45*(1-BQ45)*BR45*BS45*BT45*BU45</f>
        <v>540.91800000000001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10.6</v>
      </c>
      <c r="CF45" s="42">
        <v>225</v>
      </c>
      <c r="CG45" s="65">
        <f>CA45*(1-CB45)*CC45*CD45*CE45*CF45</f>
        <v>540.91800000000001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10.6</v>
      </c>
      <c r="CQ45" s="42">
        <v>225</v>
      </c>
      <c r="CR45" s="65">
        <f>CL45*(1-CM45)*CN45*CO45*CP45*CQ45</f>
        <v>540.91800000000001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10.6</v>
      </c>
      <c r="DB45" s="42">
        <v>225</v>
      </c>
      <c r="DC45" s="65">
        <f>CW45*(1-CX45)*CY45*CZ45*DA45*DB45</f>
        <v>540.91800000000001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10.6</v>
      </c>
      <c r="DM45" s="42">
        <v>225</v>
      </c>
      <c r="DN45" s="65">
        <f>DH45*(1-DI45)*DJ45*DK45*DL45*DM45</f>
        <v>540.91800000000001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10.6</v>
      </c>
      <c r="DY45" s="42">
        <v>225</v>
      </c>
      <c r="DZ45" s="65">
        <f>DT45*(1-DU45)*DV45*DW45*DX45*DY45</f>
        <v>540.91800000000001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10.6</v>
      </c>
      <c r="EJ45" s="42">
        <v>225</v>
      </c>
      <c r="EK45" s="65">
        <f>EE45*(1-EF45)*EG45*EH45*EI45*EJ45</f>
        <v>540.91800000000001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10.6</v>
      </c>
      <c r="EU45" s="42">
        <v>225</v>
      </c>
      <c r="EV45" s="65">
        <f>EP45*(1-EQ45)*ER45*ES45*ET45*EU45</f>
        <v>540.91800000000001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10.6</v>
      </c>
      <c r="FF45" s="42">
        <v>225</v>
      </c>
      <c r="FG45" s="65">
        <f>FA45*(1-FB45)*FC45*FD45*FE45*FF45</f>
        <v>540.91800000000001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10.6</v>
      </c>
      <c r="FQ45" s="42">
        <v>225</v>
      </c>
      <c r="FR45" s="65">
        <f>FL45*(1-FM45)*FN45*FO45*FP45*FQ45</f>
        <v>540.91800000000001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10.6</v>
      </c>
      <c r="GB45" s="42">
        <v>225</v>
      </c>
      <c r="GC45" s="65">
        <f>FW45*(1-FX45)*FY45*FZ45*GA45*GB45</f>
        <v>540.91800000000001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10.6</v>
      </c>
      <c r="GM45" s="42">
        <v>225</v>
      </c>
      <c r="GN45" s="65">
        <f>GH45*(1-GI45)*GJ45*GK45*GL45*GM45</f>
        <v>540.91800000000001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10.6</v>
      </c>
      <c r="GX45" s="42">
        <v>225</v>
      </c>
      <c r="GY45" s="65">
        <f>GS45*(1-GT45)*GU45*GV45*GW45*GX45</f>
        <v>540.91800000000001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0.71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0.71</v>
      </c>
      <c r="F47" s="55">
        <v>10.6</v>
      </c>
      <c r="G47" s="42">
        <v>221</v>
      </c>
      <c r="H47" s="65">
        <f t="shared" ref="H47" si="45">B47*(1-C47)*D47*E47*F47*G47</f>
        <v>628.70698800000002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10.6</v>
      </c>
      <c r="R47" s="42">
        <v>221</v>
      </c>
      <c r="S47" s="65">
        <f>M47*(1-N47)*O47*P47*Q47*R47</f>
        <v>531.30168000000003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10.6</v>
      </c>
      <c r="AC47" s="42">
        <v>221</v>
      </c>
      <c r="AD47" s="65">
        <f t="shared" ref="AD47" si="46">X47*(1-Y47)*Z47*AA47*AB47*AC47</f>
        <v>531.30168000000003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10.6</v>
      </c>
      <c r="AN47" s="42">
        <v>221</v>
      </c>
      <c r="AO47" s="65">
        <f t="shared" ref="AO47" si="47">AI47*(1-AJ47)*AK47*AL47*AM47*AN47</f>
        <v>531.30168000000003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10.6</v>
      </c>
      <c r="AY47" s="42">
        <v>221</v>
      </c>
      <c r="AZ47" s="65">
        <f>AT47*(1-AU47)*AV47*AW47*AX47*AY47</f>
        <v>531.30168000000003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10.6</v>
      </c>
      <c r="BJ47" s="42">
        <v>221</v>
      </c>
      <c r="BK47" s="65">
        <f>BE47*(1-BF47)*BG47*BH47*BI47*BJ47</f>
        <v>531.30168000000003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10.6</v>
      </c>
      <c r="BU47" s="42">
        <v>221</v>
      </c>
      <c r="BV47" s="65">
        <f>BP47*(1-BQ47)*BR47*BS47*BT47*BU47</f>
        <v>531.30168000000003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10.6</v>
      </c>
      <c r="CF47" s="42">
        <v>221</v>
      </c>
      <c r="CG47" s="65">
        <f t="shared" ref="CG47" si="48">CA47*(1-CB47)*CC47*CD47*CE47*CF47</f>
        <v>531.30168000000003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10.6</v>
      </c>
      <c r="CQ47" s="42">
        <v>221</v>
      </c>
      <c r="CR47" s="65">
        <f t="shared" ref="CR47" si="49">CL47*(1-CM47)*CN47*CO47*CP47*CQ47</f>
        <v>531.30168000000003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10.6</v>
      </c>
      <c r="DB47" s="42">
        <v>221</v>
      </c>
      <c r="DC47" s="65">
        <f>CW47*(1-CX47)*CY47*CZ47*DA47*DB47</f>
        <v>531.30168000000003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10.6</v>
      </c>
      <c r="DM47" s="42">
        <v>221</v>
      </c>
      <c r="DN47" s="65">
        <f>DH47*(1-DI47)*DJ47*DK47*DL47*DM47</f>
        <v>531.30168000000003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10.6</v>
      </c>
      <c r="DY47" s="42">
        <v>221</v>
      </c>
      <c r="DZ47" s="65">
        <f>DT47*(1-DU47)*DV47*DW47*DX47*DY47</f>
        <v>531.30168000000003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10.6</v>
      </c>
      <c r="EJ47" s="42">
        <v>221</v>
      </c>
      <c r="EK47" s="65">
        <f t="shared" ref="EK47" si="50">EE47*(1-EF47)*EG47*EH47*EI47*EJ47</f>
        <v>531.30168000000003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10.6</v>
      </c>
      <c r="EU47" s="42">
        <v>221</v>
      </c>
      <c r="EV47" s="65">
        <f t="shared" ref="EV47" si="51">EP47*(1-EQ47)*ER47*ES47*ET47*EU47</f>
        <v>531.30168000000003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10.6</v>
      </c>
      <c r="FF47" s="42">
        <v>221</v>
      </c>
      <c r="FG47" s="65">
        <f>FA47*(1-FB47)*FC47*FD47*FE47*FF47</f>
        <v>531.30168000000003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10.6</v>
      </c>
      <c r="FQ47" s="42">
        <v>221</v>
      </c>
      <c r="FR47" s="65">
        <f>FL47*(1-FM47)*FN47*FO47*FP47*FQ47</f>
        <v>531.30168000000003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10.6</v>
      </c>
      <c r="GB47" s="42">
        <v>221</v>
      </c>
      <c r="GC47" s="65">
        <f>FW47*(1-FX47)*FY47*FZ47*GA47*GB47</f>
        <v>531.30168000000003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10.6</v>
      </c>
      <c r="GM47" s="42">
        <v>221</v>
      </c>
      <c r="GN47" s="65">
        <f t="shared" ref="GN47" si="52">GH47*(1-GI47)*GJ47*GK47*GL47*GM47</f>
        <v>531.30168000000003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10.6</v>
      </c>
      <c r="GX47" s="42">
        <v>221</v>
      </c>
      <c r="GY47" s="65">
        <f t="shared" ref="GY47" si="53">GS47*(1-GT47)*GU47*GV47*GW47*GX47</f>
        <v>531.30168000000003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0.71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1779.7824000000001</v>
      </c>
      <c r="I50" s="48">
        <f>H50/$C$2</f>
        <v>15.264000000000001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1779.7824000000001</v>
      </c>
      <c r="T50" s="48">
        <f>S50/$C$2</f>
        <v>15.264000000000001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1779.7824000000001</v>
      </c>
      <c r="AE50" s="48">
        <f>AD50/$C$2</f>
        <v>15.264000000000001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1779.7824000000001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1779.7824000000001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1779.7824000000001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1779.7824000000001</v>
      </c>
      <c r="BW50" s="48">
        <f>BV50/$C$2</f>
        <v>15.264000000000001</v>
      </c>
      <c r="BX50" s="48"/>
      <c r="BY50" s="32"/>
      <c r="CA50" s="45" t="s">
        <v>89</v>
      </c>
      <c r="CB50" s="46"/>
      <c r="CC50" s="46"/>
      <c r="CD50" s="46"/>
      <c r="CE50" s="46"/>
      <c r="CF50" s="46"/>
      <c r="CG50" s="47">
        <f>CA54*CB54*CC54*$C$2</f>
        <v>1779.7824000000001</v>
      </c>
      <c r="CH50" s="48">
        <f>CG50/$C$2</f>
        <v>15.264000000000001</v>
      </c>
      <c r="CI50" s="48"/>
      <c r="CJ50" s="32"/>
      <c r="CL50" s="45" t="s">
        <v>89</v>
      </c>
      <c r="CM50" s="46"/>
      <c r="CN50" s="46"/>
      <c r="CO50" s="46"/>
      <c r="CP50" s="46"/>
      <c r="CQ50" s="46"/>
      <c r="CR50" s="47">
        <f>CL54*CM54*CN54*$C$2</f>
        <v>1779.7824000000001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1779.7824000000001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1779.7824000000001</v>
      </c>
      <c r="DO50" s="48">
        <f>DN50/$C$2</f>
        <v>15.264000000000001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1779.7824000000001</v>
      </c>
      <c r="EA50" s="48">
        <f>DZ50/$C$2</f>
        <v>15.264000000000001</v>
      </c>
      <c r="EB50" s="48"/>
      <c r="EC50" s="32"/>
      <c r="EE50" s="45" t="s">
        <v>89</v>
      </c>
      <c r="EF50" s="46"/>
      <c r="EG50" s="46"/>
      <c r="EH50" s="46"/>
      <c r="EI50" s="46"/>
      <c r="EJ50" s="46"/>
      <c r="EK50" s="47">
        <f>EE54*EF54*EG54*$C$2</f>
        <v>1779.7824000000001</v>
      </c>
      <c r="EL50" s="48">
        <f>EK50/$C$2</f>
        <v>15.264000000000001</v>
      </c>
      <c r="EM50" s="48"/>
      <c r="EN50" s="32"/>
      <c r="EP50" s="45" t="s">
        <v>89</v>
      </c>
      <c r="EQ50" s="46"/>
      <c r="ER50" s="46"/>
      <c r="ES50" s="46"/>
      <c r="ET50" s="46"/>
      <c r="EU50" s="46"/>
      <c r="EV50" s="47">
        <f>EP54*EQ54*ER54*$C$2</f>
        <v>1779.7824000000001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1779.7824000000001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1779.7824000000001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1779.7824000000001</v>
      </c>
      <c r="GD50" s="48">
        <f>GC50/$C$2</f>
        <v>15.264000000000001</v>
      </c>
      <c r="GE50" s="48"/>
      <c r="GF50" s="32"/>
      <c r="GH50" s="45" t="s">
        <v>89</v>
      </c>
      <c r="GI50" s="46"/>
      <c r="GJ50" s="46"/>
      <c r="GK50" s="46"/>
      <c r="GL50" s="46"/>
      <c r="GM50" s="46"/>
      <c r="GN50" s="47">
        <f>GH54*GI54*GJ54*$C$2</f>
        <v>1779.7824000000001</v>
      </c>
      <c r="GO50" s="48">
        <f>GN50/$C$2</f>
        <v>15.264000000000001</v>
      </c>
      <c r="GP50" s="48"/>
      <c r="GQ50" s="32"/>
      <c r="GS50" s="45" t="s">
        <v>89</v>
      </c>
      <c r="GT50" s="46"/>
      <c r="GU50" s="46"/>
      <c r="GV50" s="46"/>
      <c r="GW50" s="46"/>
      <c r="GX50" s="46"/>
      <c r="GY50" s="47">
        <f>GS54*GT54*GU54*$C$2</f>
        <v>1779.7824000000001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42">
        <v>2.4E-2</v>
      </c>
      <c r="C54" s="42">
        <v>3</v>
      </c>
      <c r="D54" s="42">
        <v>212</v>
      </c>
      <c r="I54" s="33"/>
      <c r="J54" s="33"/>
      <c r="K54" s="28"/>
      <c r="M54" s="42">
        <v>2.4E-2</v>
      </c>
      <c r="N54" s="42">
        <v>3</v>
      </c>
      <c r="O54" s="42">
        <v>212</v>
      </c>
      <c r="V54" s="32"/>
      <c r="X54" s="42">
        <v>2.4E-2</v>
      </c>
      <c r="Y54" s="42">
        <v>3</v>
      </c>
      <c r="Z54" s="42">
        <v>212</v>
      </c>
      <c r="AG54" s="32"/>
      <c r="AI54" s="42">
        <v>2.4E-2</v>
      </c>
      <c r="AJ54" s="42">
        <v>3</v>
      </c>
      <c r="AK54" s="42">
        <v>212</v>
      </c>
      <c r="AR54" s="32"/>
      <c r="AT54" s="42">
        <v>2.4E-2</v>
      </c>
      <c r="AU54" s="42">
        <v>3</v>
      </c>
      <c r="AV54" s="42">
        <v>212</v>
      </c>
      <c r="BC54" s="32"/>
      <c r="BE54" s="42">
        <v>2.4E-2</v>
      </c>
      <c r="BF54" s="42">
        <v>3</v>
      </c>
      <c r="BG54" s="42">
        <v>212</v>
      </c>
      <c r="BN54" s="32"/>
      <c r="BP54" s="42">
        <v>2.4E-2</v>
      </c>
      <c r="BQ54" s="42">
        <v>3</v>
      </c>
      <c r="BR54" s="42">
        <v>212</v>
      </c>
      <c r="BY54" s="32"/>
      <c r="CA54" s="42">
        <v>2.4E-2</v>
      </c>
      <c r="CB54" s="42">
        <v>3</v>
      </c>
      <c r="CC54" s="42">
        <v>212</v>
      </c>
      <c r="CJ54" s="32"/>
      <c r="CL54" s="42">
        <v>2.4E-2</v>
      </c>
      <c r="CM54" s="42">
        <v>3</v>
      </c>
      <c r="CN54" s="42">
        <v>212</v>
      </c>
      <c r="CU54" s="32"/>
      <c r="CW54" s="42">
        <v>2.4E-2</v>
      </c>
      <c r="CX54" s="42">
        <v>3</v>
      </c>
      <c r="CY54" s="42">
        <v>212</v>
      </c>
      <c r="DF54" s="32"/>
      <c r="DH54" s="42">
        <v>2.4E-2</v>
      </c>
      <c r="DI54" s="42">
        <v>3</v>
      </c>
      <c r="DJ54" s="42">
        <v>212</v>
      </c>
      <c r="DQ54" s="32"/>
      <c r="DT54" s="42">
        <v>2.4E-2</v>
      </c>
      <c r="DU54" s="42">
        <v>3</v>
      </c>
      <c r="DV54" s="42">
        <v>212</v>
      </c>
      <c r="EC54" s="32"/>
      <c r="EE54" s="42">
        <v>2.4E-2</v>
      </c>
      <c r="EF54" s="42">
        <v>3</v>
      </c>
      <c r="EG54" s="42">
        <v>212</v>
      </c>
      <c r="EN54" s="32"/>
      <c r="EP54" s="42">
        <v>2.4E-2</v>
      </c>
      <c r="EQ54" s="42">
        <v>3</v>
      </c>
      <c r="ER54" s="42">
        <v>212</v>
      </c>
      <c r="EY54" s="32"/>
      <c r="FA54" s="42">
        <v>2.4E-2</v>
      </c>
      <c r="FB54" s="42">
        <v>3</v>
      </c>
      <c r="FC54" s="42">
        <v>212</v>
      </c>
      <c r="FJ54" s="32"/>
      <c r="FL54" s="42">
        <v>2.4E-2</v>
      </c>
      <c r="FM54" s="42">
        <v>3</v>
      </c>
      <c r="FN54" s="42">
        <v>212</v>
      </c>
      <c r="FU54" s="32"/>
      <c r="FW54" s="42">
        <v>2.4E-2</v>
      </c>
      <c r="FX54" s="42">
        <v>3</v>
      </c>
      <c r="FY54" s="42">
        <v>212</v>
      </c>
      <c r="GF54" s="32"/>
      <c r="GH54" s="42">
        <v>2.4E-2</v>
      </c>
      <c r="GI54" s="42">
        <v>3</v>
      </c>
      <c r="GJ54" s="42">
        <v>212</v>
      </c>
      <c r="GQ54" s="32"/>
      <c r="GS54" s="42">
        <v>2.4E-2</v>
      </c>
      <c r="GT54" s="42">
        <v>3</v>
      </c>
      <c r="GU54" s="4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0.92662421811180429</v>
      </c>
      <c r="I57" s="33"/>
      <c r="J57" s="33"/>
      <c r="K57" s="28"/>
      <c r="M57" s="81" t="s">
        <v>95</v>
      </c>
      <c r="S57" s="82">
        <f>(1-S61^S60)/(1-S61^(S60+1))</f>
        <v>0.93520966027100116</v>
      </c>
      <c r="V57" s="32"/>
      <c r="X57" s="81" t="s">
        <v>95</v>
      </c>
      <c r="AD57" s="82">
        <f>(1-AD61^AD60)/(1-AD61^(AD60+1))</f>
        <v>0.93128871581856565</v>
      </c>
      <c r="AG57" s="32"/>
      <c r="AI57" s="81" t="s">
        <v>95</v>
      </c>
      <c r="AO57" s="82">
        <f>(1-AO61^AO60)/(1-AO61^(AO60+1))</f>
        <v>0.93104677168322325</v>
      </c>
      <c r="AR57" s="32"/>
      <c r="AT57" s="81" t="s">
        <v>95</v>
      </c>
      <c r="AZ57" s="82">
        <f>(1-AZ61^AZ60)/(1-AZ61^(AZ60+1))</f>
        <v>0.93120064971205285</v>
      </c>
      <c r="BC57" s="32"/>
      <c r="BE57" s="81" t="s">
        <v>95</v>
      </c>
      <c r="BK57" s="82">
        <f>(1-BK61^BK60)/(1-BK61^(BK60+1))</f>
        <v>0.93138533898700604</v>
      </c>
      <c r="BN57" s="32"/>
      <c r="BP57" s="81" t="s">
        <v>95</v>
      </c>
      <c r="BV57" s="82">
        <f>(1-BV61^BV60)/(1-BV61^(BV60+1))</f>
        <v>0.93104677168322325</v>
      </c>
      <c r="BY57" s="32"/>
      <c r="CA57" s="81" t="s">
        <v>95</v>
      </c>
      <c r="CG57" s="82">
        <f>(1-CG61^CG60)/(1-CG61^(CG60+1))</f>
        <v>0.93119619120200003</v>
      </c>
      <c r="CJ57" s="32"/>
      <c r="CL57" s="81" t="s">
        <v>95</v>
      </c>
      <c r="CR57" s="82">
        <f>(1-CR61^CR60)/(1-CR61^(CR60+1))</f>
        <v>0.93185947358124266</v>
      </c>
      <c r="CU57" s="32"/>
      <c r="CW57" s="81" t="s">
        <v>95</v>
      </c>
      <c r="DC57" s="82">
        <f>(1-DC61^DC60)/(1-DC61^(DC60+1))</f>
        <v>0.93194373162761768</v>
      </c>
      <c r="DF57" s="32"/>
      <c r="DH57" s="81" t="s">
        <v>95</v>
      </c>
      <c r="DN57" s="82">
        <f>(1-DN61^DN60)/(1-DN61^(DN60+1))</f>
        <v>0.93190910935034255</v>
      </c>
      <c r="DQ57" s="32"/>
      <c r="DT57" s="81" t="s">
        <v>95</v>
      </c>
      <c r="DZ57" s="82">
        <f>(1-DZ61^DZ60)/(1-DZ61^(DZ60+1))</f>
        <v>0.93095277491214723</v>
      </c>
      <c r="EC57" s="32"/>
      <c r="EE57" s="81" t="s">
        <v>95</v>
      </c>
      <c r="EK57" s="82">
        <f>(1-EK61^EK60)/(1-EK61^(EK60+1))</f>
        <v>0.93191599884501641</v>
      </c>
      <c r="EN57" s="32"/>
      <c r="EP57" s="81" t="s">
        <v>95</v>
      </c>
      <c r="EV57" s="82">
        <f>(1-EV61^EV60)/(1-EV61^(EV60+1))</f>
        <v>0.93182377563162688</v>
      </c>
      <c r="EY57" s="32"/>
      <c r="FA57" s="81" t="s">
        <v>95</v>
      </c>
      <c r="FG57" s="82">
        <f>(1-FG61^FG60)/(1-FG61^(FG60+1))</f>
        <v>0.93191982272269114</v>
      </c>
      <c r="FJ57" s="32"/>
      <c r="FL57" s="81" t="s">
        <v>95</v>
      </c>
      <c r="FR57" s="82">
        <f>(1-FR61^FR60)/(1-FR61^(FR60+1))</f>
        <v>0.93181624072116287</v>
      </c>
      <c r="FU57" s="32"/>
      <c r="FW57" s="81" t="s">
        <v>95</v>
      </c>
      <c r="GC57" s="82">
        <f>(1-GC61^GC60)/(1-GC61^(GC60+1))</f>
        <v>0.93168804467321187</v>
      </c>
      <c r="GF57" s="32"/>
      <c r="GH57" s="81" t="s">
        <v>95</v>
      </c>
      <c r="GN57" s="82">
        <f>(1-GN61^GN60)/(1-GN61^(GN60+1))</f>
        <v>0.93169459158967705</v>
      </c>
      <c r="GQ57" s="32"/>
      <c r="GS57" s="81" t="s">
        <v>95</v>
      </c>
      <c r="GY57" s="82">
        <f>(1-GY61^GY60)/(1-GY61^(GY60+1))</f>
        <v>0.93185768791730816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17.845081430300112</v>
      </c>
      <c r="I59" s="33"/>
      <c r="J59" s="33"/>
      <c r="K59" s="28"/>
      <c r="M59" s="83" t="s">
        <v>97</v>
      </c>
      <c r="S59" s="84">
        <f>S58*$C$2/(S24+S26)</f>
        <v>43.7884933153072</v>
      </c>
      <c r="V59" s="32"/>
      <c r="X59" s="83" t="s">
        <v>97</v>
      </c>
      <c r="AD59" s="84">
        <f>AD58*$C$2/(AD24+AD26)</f>
        <v>25.503855471347411</v>
      </c>
      <c r="AG59" s="32"/>
      <c r="AI59" s="83" t="s">
        <v>97</v>
      </c>
      <c r="AO59" s="84">
        <f>AO58*$C$2/(AO24+AO26)</f>
        <v>27.829697315577203</v>
      </c>
      <c r="AR59" s="32"/>
      <c r="AT59" s="83" t="s">
        <v>97</v>
      </c>
      <c r="AZ59" s="84">
        <f>AZ58*$C$2/(AZ24+AZ26)</f>
        <v>26.427524516099787</v>
      </c>
      <c r="BC59" s="32"/>
      <c r="BE59" s="83" t="s">
        <v>97</v>
      </c>
      <c r="BK59" s="84">
        <f>BK58*$C$2/(BK24+BK26)</f>
        <v>24.358652962313023</v>
      </c>
      <c r="BN59" s="32"/>
      <c r="BP59" s="83" t="s">
        <v>97</v>
      </c>
      <c r="BV59" s="84">
        <f>BV58*$C$2/(BV24+BV26)</f>
        <v>27.829697315577203</v>
      </c>
      <c r="BY59" s="32"/>
      <c r="CA59" s="83" t="s">
        <v>97</v>
      </c>
      <c r="CG59" s="84">
        <f>CG58*$C$2/(CG24+CG26)</f>
        <v>26.471656610094239</v>
      </c>
      <c r="CJ59" s="32"/>
      <c r="CL59" s="83" t="s">
        <v>97</v>
      </c>
      <c r="CR59" s="84">
        <f>CR58*$C$2/(CR24+CR26)</f>
        <v>21.731153287670438</v>
      </c>
      <c r="CU59" s="32"/>
      <c r="CW59" s="83" t="s">
        <v>97</v>
      </c>
      <c r="DC59" s="84">
        <f>DC58*$C$2/(DC24+DC26)</f>
        <v>20.312519356317281</v>
      </c>
      <c r="DF59" s="32"/>
      <c r="DH59" s="83" t="s">
        <v>97</v>
      </c>
      <c r="DN59" s="84">
        <f>DN58*$C$2/(DN24+DN26)</f>
        <v>20.894143507364916</v>
      </c>
      <c r="DQ59" s="32"/>
      <c r="DT59" s="83" t="s">
        <v>97</v>
      </c>
      <c r="DZ59" s="84">
        <f>DZ58*$C$2/(DZ24+DZ26)</f>
        <v>30.007892298717788</v>
      </c>
      <c r="EC59" s="32"/>
      <c r="EE59" s="83" t="s">
        <v>97</v>
      </c>
      <c r="EK59" s="84">
        <f>EK58*$C$2/(EK24+EK26)</f>
        <v>20.777762290044414</v>
      </c>
      <c r="EN59" s="32"/>
      <c r="EP59" s="83" t="s">
        <v>97</v>
      </c>
      <c r="EV59" s="84">
        <f>EV58*$C$2/(EV24+EV26)</f>
        <v>22.320004287891045</v>
      </c>
      <c r="EY59" s="32"/>
      <c r="FA59" s="83" t="s">
        <v>97</v>
      </c>
      <c r="FG59" s="84">
        <f>FG58*$C$2/(FG24+FG26)</f>
        <v>20.713259328269828</v>
      </c>
      <c r="FJ59" s="32"/>
      <c r="FL59" s="83" t="s">
        <v>97</v>
      </c>
      <c r="FR59" s="84">
        <f>FR58*$C$2/(FR24+FR26)</f>
        <v>22.441874390515128</v>
      </c>
      <c r="FU59" s="32"/>
      <c r="FW59" s="83" t="s">
        <v>97</v>
      </c>
      <c r="GC59" s="84">
        <f>GC58*$C$2/(GC24+GC26)</f>
        <v>24.340279614006864</v>
      </c>
      <c r="GF59" s="32"/>
      <c r="GH59" s="83" t="s">
        <v>97</v>
      </c>
      <c r="GN59" s="84">
        <f>GN58*$C$2/(GN24+GN26)</f>
        <v>24.251808370502182</v>
      </c>
      <c r="GQ59" s="32"/>
      <c r="GS59" s="83" t="s">
        <v>97</v>
      </c>
      <c r="GY59" s="84">
        <f>GY58*$C$2/(GY24+GY26)</f>
        <v>21.760985004951902</v>
      </c>
      <c r="HB59" s="32"/>
    </row>
    <row r="60" spans="1:210" x14ac:dyDescent="0.25">
      <c r="A60" s="10"/>
      <c r="B60" s="83" t="s">
        <v>98</v>
      </c>
      <c r="H60" s="64">
        <f>0.8+H59/30</f>
        <v>1.3948360476766704</v>
      </c>
      <c r="I60" s="33"/>
      <c r="J60" s="33"/>
      <c r="K60" s="28"/>
      <c r="M60" s="83" t="s">
        <v>98</v>
      </c>
      <c r="S60" s="64">
        <f>0.8+S59/30</f>
        <v>2.2596164438435733</v>
      </c>
      <c r="V60" s="32"/>
      <c r="X60" s="83" t="s">
        <v>98</v>
      </c>
      <c r="AD60" s="64">
        <f>0.8+AD59/30</f>
        <v>1.6501285157115804</v>
      </c>
      <c r="AG60" s="32"/>
      <c r="AI60" s="83" t="s">
        <v>98</v>
      </c>
      <c r="AO60" s="64">
        <f>0.8+AO59/30</f>
        <v>1.7276565771859067</v>
      </c>
      <c r="AR60" s="32"/>
      <c r="AT60" s="83" t="s">
        <v>98</v>
      </c>
      <c r="AZ60" s="64">
        <f>0.8+AZ59/30</f>
        <v>1.680917483869993</v>
      </c>
      <c r="BC60" s="32"/>
      <c r="BE60" s="83" t="s">
        <v>98</v>
      </c>
      <c r="BK60" s="64">
        <f>0.8+BK59/30</f>
        <v>1.6119550987437674</v>
      </c>
      <c r="BN60" s="32"/>
      <c r="BP60" s="83" t="s">
        <v>98</v>
      </c>
      <c r="BV60" s="64">
        <f>0.8+BV59/30</f>
        <v>1.7276565771859067</v>
      </c>
      <c r="BY60" s="32"/>
      <c r="CA60" s="83" t="s">
        <v>98</v>
      </c>
      <c r="CG60" s="64">
        <f>0.8+CG59/30</f>
        <v>1.682388553669808</v>
      </c>
      <c r="CJ60" s="32"/>
      <c r="CL60" s="83" t="s">
        <v>98</v>
      </c>
      <c r="CR60" s="64">
        <f>0.8+CR59/30</f>
        <v>1.5243717762556814</v>
      </c>
      <c r="CU60" s="32"/>
      <c r="CW60" s="83" t="s">
        <v>98</v>
      </c>
      <c r="DC60" s="64">
        <f>0.8+DC59/30</f>
        <v>1.4770839785439094</v>
      </c>
      <c r="DF60" s="32"/>
      <c r="DH60" s="83" t="s">
        <v>98</v>
      </c>
      <c r="DN60" s="64">
        <f>0.8+DN59/30</f>
        <v>1.4964714502454972</v>
      </c>
      <c r="DQ60" s="32"/>
      <c r="DT60" s="83" t="s">
        <v>98</v>
      </c>
      <c r="DZ60" s="64">
        <f>0.8+DZ59/30</f>
        <v>1.8002630766239263</v>
      </c>
      <c r="EC60" s="32"/>
      <c r="EE60" s="83" t="s">
        <v>98</v>
      </c>
      <c r="EK60" s="64">
        <f>0.8+EK59/30</f>
        <v>1.4925920763348137</v>
      </c>
      <c r="EN60" s="32"/>
      <c r="EP60" s="83" t="s">
        <v>98</v>
      </c>
      <c r="EV60" s="64">
        <f>0.8+EV59/30</f>
        <v>1.5440001429297014</v>
      </c>
      <c r="EY60" s="32"/>
      <c r="FA60" s="83" t="s">
        <v>98</v>
      </c>
      <c r="FG60" s="64">
        <f>0.8+FG59/30</f>
        <v>1.4904419776089943</v>
      </c>
      <c r="FJ60" s="32"/>
      <c r="FL60" s="83" t="s">
        <v>98</v>
      </c>
      <c r="FR60" s="64">
        <f>0.8+FR59/30</f>
        <v>1.5480624796838378</v>
      </c>
      <c r="FU60" s="32"/>
      <c r="FW60" s="83" t="s">
        <v>98</v>
      </c>
      <c r="GC60" s="64">
        <f>0.8+GC59/30</f>
        <v>1.6113426538002287</v>
      </c>
      <c r="GF60" s="32"/>
      <c r="GH60" s="83" t="s">
        <v>98</v>
      </c>
      <c r="GN60" s="64">
        <f>0.8+GN59/30</f>
        <v>1.6083936123500728</v>
      </c>
      <c r="GQ60" s="32"/>
      <c r="GS60" s="83" t="s">
        <v>98</v>
      </c>
      <c r="GY60" s="64">
        <f>0.8+GY59/30</f>
        <v>1.5253661668317302</v>
      </c>
      <c r="HB60" s="32"/>
    </row>
    <row r="61" spans="1:210" x14ac:dyDescent="0.25">
      <c r="A61" s="10"/>
      <c r="B61" s="58" t="s">
        <v>99</v>
      </c>
      <c r="H61" s="85">
        <f>(H50+H40)/H33</f>
        <v>0.17440717329402888</v>
      </c>
      <c r="I61" s="33"/>
      <c r="J61" s="33"/>
      <c r="K61" s="28"/>
      <c r="M61" s="58" t="s">
        <v>99</v>
      </c>
      <c r="S61" s="85">
        <f>(S50+S40)/S33</f>
        <v>0.35641605996531633</v>
      </c>
      <c r="V61" s="32"/>
      <c r="X61" s="58" t="s">
        <v>99</v>
      </c>
      <c r="AD61" s="85">
        <f>(AD50+AD40)/AD33</f>
        <v>0.22806689815863704</v>
      </c>
      <c r="AG61" s="32"/>
      <c r="AI61" s="58" t="s">
        <v>99</v>
      </c>
      <c r="AO61" s="85">
        <f>(AO50+AO40)/AO33</f>
        <v>0.24750102297842413</v>
      </c>
      <c r="AR61" s="32"/>
      <c r="AT61" s="58" t="s">
        <v>99</v>
      </c>
      <c r="AZ61" s="85">
        <f>(AZ50+AZ40)/AZ33</f>
        <v>0.23578310024094504</v>
      </c>
      <c r="BC61" s="32"/>
      <c r="BE61" s="58" t="s">
        <v>99</v>
      </c>
      <c r="BK61" s="85">
        <f>(BK50+BK40)/BK33</f>
        <v>0.2185036926595916</v>
      </c>
      <c r="BN61" s="32"/>
      <c r="BP61" s="58" t="s">
        <v>99</v>
      </c>
      <c r="BV61" s="85">
        <f>(BV50+BV40)/BV33</f>
        <v>0.24750102297842413</v>
      </c>
      <c r="BY61" s="32"/>
      <c r="CA61" s="58" t="s">
        <v>99</v>
      </c>
      <c r="CG61" s="85">
        <f>(CG50+CG40)/CG33</f>
        <v>0.23615183390053343</v>
      </c>
      <c r="CJ61" s="32"/>
      <c r="CL61" s="58" t="s">
        <v>99</v>
      </c>
      <c r="CR61" s="85">
        <f>(CR50+CR40)/CR33</f>
        <v>0.19595121087667697</v>
      </c>
      <c r="CU61" s="32"/>
      <c r="CW61" s="58" t="s">
        <v>99</v>
      </c>
      <c r="DC61" s="85">
        <f>(DC50+DC40)/DC33</f>
        <v>0.18416344298650084</v>
      </c>
      <c r="DF61" s="32"/>
      <c r="DH61" s="58" t="s">
        <v>99</v>
      </c>
      <c r="DN61" s="85">
        <f>(DN50+DN40)/DN33</f>
        <v>0.1889949150746425</v>
      </c>
      <c r="DQ61" s="32"/>
      <c r="DT61" s="58" t="s">
        <v>99</v>
      </c>
      <c r="DZ61" s="85">
        <f>(DZ50+DZ40)/DZ33</f>
        <v>0.26520263782823084</v>
      </c>
      <c r="EC61" s="32"/>
      <c r="EE61" s="58" t="s">
        <v>99</v>
      </c>
      <c r="EK61" s="85">
        <f>(EK50+EK40)/EK33</f>
        <v>0.18802799094257996</v>
      </c>
      <c r="EN61" s="32"/>
      <c r="EP61" s="58" t="s">
        <v>99</v>
      </c>
      <c r="EV61" s="85">
        <f>(EV50+EV40)/EV33</f>
        <v>0.20084723902059229</v>
      </c>
      <c r="EY61" s="32"/>
      <c r="FA61" s="58" t="s">
        <v>99</v>
      </c>
      <c r="FG61" s="85">
        <f>(FG50+FG40)/FG33</f>
        <v>0.18749211830818427</v>
      </c>
      <c r="FJ61" s="32"/>
      <c r="FL61" s="58" t="s">
        <v>99</v>
      </c>
      <c r="FR61" s="85">
        <f>(FR50+FR40)/FR33</f>
        <v>0.20186073906224403</v>
      </c>
      <c r="FU61" s="32"/>
      <c r="FW61" s="58" t="s">
        <v>99</v>
      </c>
      <c r="GC61" s="85">
        <f>(GC50+GC40)/GC33</f>
        <v>0.21765637732479443</v>
      </c>
      <c r="GF61" s="32"/>
      <c r="GH61" s="58" t="s">
        <v>99</v>
      </c>
      <c r="GN61" s="85">
        <f>(GN50+GN40)/GN33</f>
        <v>0.21691994646944746</v>
      </c>
      <c r="GQ61" s="32"/>
      <c r="GS61" s="58" t="s">
        <v>99</v>
      </c>
      <c r="GY61" s="85">
        <f>(GY50+GY40)/GY33</f>
        <v>0.19619920711472538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14654.762160136052</v>
      </c>
      <c r="I63" s="48">
        <f>H63/$C$2</f>
        <v>125.68406655348244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5334.6700305097038</v>
      </c>
      <c r="T63" s="87">
        <f>S63/$C$2</f>
        <v>45.7518870541141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9849.0745359355078</v>
      </c>
      <c r="AE63" s="48">
        <f>AD63/$C$2</f>
        <v>84.468906826205043</v>
      </c>
      <c r="AF63" s="48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8867.8457696612841</v>
      </c>
      <c r="AP63" s="48">
        <f>AO63/$C$2</f>
        <v>76.053565777541039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9440.0853000040224</v>
      </c>
      <c r="BA63" s="87">
        <f>AZ63/$C$2</f>
        <v>80.961280446003627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10396.107587846103</v>
      </c>
      <c r="BL63" s="87">
        <f>BK63/$C$2</f>
        <v>89.160442434357662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8867.8457696612841</v>
      </c>
      <c r="BW63" s="87">
        <f>BV63/$C$2</f>
        <v>76.053565777541039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9421.2112050812029</v>
      </c>
      <c r="CH63" s="48">
        <f>CG63/$C$2</f>
        <v>80.799409992120104</v>
      </c>
      <c r="CI63" s="48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11896.988867620057</v>
      </c>
      <c r="CS63" s="48">
        <f>CR63/$C$2</f>
        <v>102.03249457650135</v>
      </c>
      <c r="CT63" s="48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12828.349757419097</v>
      </c>
      <c r="DD63" s="87">
        <f>DC63/$C$2</f>
        <v>110.02015229347425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12432.557373693224</v>
      </c>
      <c r="DO63" s="87">
        <f>DN63/$C$2</f>
        <v>106.6257064639213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8098.969439865803</v>
      </c>
      <c r="EA63" s="87">
        <f>DZ63/$C$2</f>
        <v>69.459429158368806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12510.1391347629</v>
      </c>
      <c r="EL63" s="48">
        <f>EK63/$C$2</f>
        <v>107.29107319693739</v>
      </c>
      <c r="EM63" s="48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11542.29368887003</v>
      </c>
      <c r="EW63" s="48">
        <f>EV63/$C$2</f>
        <v>98.99051191140677</v>
      </c>
      <c r="EX63" s="48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12553.479905410242</v>
      </c>
      <c r="FH63" s="87">
        <f>FG63/$C$2</f>
        <v>107.66277791947036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11471.020702053176</v>
      </c>
      <c r="FS63" s="87">
        <f>FR63/$C$2</f>
        <v>98.379251304058116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10446.056087794492</v>
      </c>
      <c r="GD63" s="87">
        <f>GC63/$C$2</f>
        <v>89.588817219506794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10490.522142940039</v>
      </c>
      <c r="GO63" s="48">
        <f>GN63/$C$2</f>
        <v>89.970172752487471</v>
      </c>
      <c r="GP63" s="48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11878.596844990809</v>
      </c>
      <c r="GZ63" s="48">
        <f>GY63/$C$2</f>
        <v>101.87475853336886</v>
      </c>
      <c r="HA63" s="48"/>
      <c r="HB63" s="32"/>
    </row>
    <row r="64" spans="1:210" x14ac:dyDescent="0.25">
      <c r="A64" s="10"/>
      <c r="B64" s="88" t="s">
        <v>101</v>
      </c>
      <c r="J64" s="49">
        <f>H63/1640</f>
        <v>8.9358305854488123</v>
      </c>
      <c r="K64" s="28" t="s">
        <v>191</v>
      </c>
      <c r="U64" s="49">
        <f>S63/1640</f>
        <v>3.2528475795790879</v>
      </c>
      <c r="V64" s="32"/>
      <c r="AF64" s="49">
        <f>AD63/1640</f>
        <v>6.0055332536192116</v>
      </c>
      <c r="AG64" s="32"/>
      <c r="AQ64" s="49">
        <f>AO63/1640</f>
        <v>5.4072230302812709</v>
      </c>
      <c r="AR64" s="32"/>
      <c r="BB64" s="49">
        <f>AZ63/1640</f>
        <v>5.7561495731731842</v>
      </c>
      <c r="BC64" s="32"/>
      <c r="BM64" s="49">
        <f>BK63/1640</f>
        <v>6.3390899925890878</v>
      </c>
      <c r="BN64" s="32"/>
      <c r="BX64" s="49">
        <f>BV63/1640</f>
        <v>5.4072230302812709</v>
      </c>
      <c r="BY64" s="32"/>
      <c r="CI64" s="49">
        <f>CG63/1640</f>
        <v>5.7446409787080501</v>
      </c>
      <c r="CJ64" s="32"/>
      <c r="CT64" s="49">
        <f>CR63/1640</f>
        <v>7.2542615046463759</v>
      </c>
      <c r="CU64" s="32"/>
      <c r="DE64" s="49">
        <f>DC63/1640</f>
        <v>7.8221644862311566</v>
      </c>
      <c r="DF64" s="32"/>
      <c r="DP64" s="49">
        <f>DN63/1640</f>
        <v>7.5808276668861119</v>
      </c>
      <c r="DQ64" s="32"/>
      <c r="EB64" s="49">
        <f>DZ63/1640</f>
        <v>4.9383959999181721</v>
      </c>
      <c r="EC64" s="32"/>
      <c r="EM64" s="49">
        <f>EK63/1640</f>
        <v>7.6281336187578654</v>
      </c>
      <c r="EN64" s="32"/>
      <c r="EX64" s="49">
        <f>EV63/1640</f>
        <v>7.0379839566280671</v>
      </c>
      <c r="EY64" s="32"/>
      <c r="FI64" s="49">
        <f>FG63/1640</f>
        <v>7.6545609179330745</v>
      </c>
      <c r="FJ64" s="32"/>
      <c r="FT64" s="49">
        <f>FR63/1640</f>
        <v>6.9945248183251074</v>
      </c>
      <c r="FU64" s="32"/>
      <c r="GE64" s="49">
        <f>GC63/1640</f>
        <v>6.3695463949966413</v>
      </c>
      <c r="GF64" s="32"/>
      <c r="GP64" s="49">
        <f>GN63/1640</f>
        <v>6.3966598432561215</v>
      </c>
      <c r="GQ64" s="32"/>
      <c r="HA64" s="49">
        <f>GY63/1640</f>
        <v>7.2430468567017128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BZ68"/>
      <c r="CA68" s="9" t="s">
        <v>102</v>
      </c>
      <c r="CJ68" s="32"/>
      <c r="CK68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D68"/>
      <c r="EE68" s="9" t="s">
        <v>102</v>
      </c>
      <c r="EN68" s="32"/>
      <c r="EO68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G68"/>
      <c r="GH68" s="9" t="s">
        <v>102</v>
      </c>
      <c r="GQ68" s="32"/>
      <c r="GR68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Y69" s="32"/>
      <c r="BZ69"/>
      <c r="CJ69" s="32"/>
      <c r="CK69"/>
      <c r="CU69" s="32"/>
      <c r="DF69" s="32"/>
      <c r="DQ69" s="32"/>
      <c r="EC69" s="32"/>
      <c r="ED69"/>
      <c r="EN69" s="32"/>
      <c r="EO69"/>
      <c r="EY69" s="32"/>
      <c r="FJ69" s="32"/>
      <c r="FU69" s="32"/>
      <c r="GF69" s="32"/>
      <c r="GG69"/>
      <c r="GQ69" s="32"/>
      <c r="GR69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BZ70"/>
      <c r="CB70" s="90" t="s">
        <v>103</v>
      </c>
      <c r="CJ70" s="32"/>
      <c r="CK70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D70"/>
      <c r="EF70" s="90" t="s">
        <v>103</v>
      </c>
      <c r="EN70" s="32"/>
      <c r="EO70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G70"/>
      <c r="GI70" s="90" t="s">
        <v>103</v>
      </c>
      <c r="GQ70" s="32"/>
      <c r="GR70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Y71" s="32"/>
      <c r="BZ71"/>
      <c r="CJ71" s="32"/>
      <c r="CK71"/>
      <c r="CU71" s="32"/>
      <c r="DF71" s="32"/>
      <c r="DQ71" s="32"/>
      <c r="EC71" s="32"/>
      <c r="ED71"/>
      <c r="EN71" s="32"/>
      <c r="EO71"/>
      <c r="EY71" s="32"/>
      <c r="FJ71" s="32"/>
      <c r="FU71" s="32"/>
      <c r="GF71" s="32"/>
      <c r="GG71"/>
      <c r="GQ71" s="32"/>
      <c r="GR71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BZ7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K7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D7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O7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G7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R7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BZ73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K73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D73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O73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G73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R73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BZ74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K74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D74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O74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G74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R74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125.68406655348244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131.08406655348244</v>
      </c>
      <c r="K75" s="28"/>
      <c r="N75" s="65">
        <f>T63</f>
        <v>45.7518870541141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51.151887054114098</v>
      </c>
      <c r="V75" s="32"/>
      <c r="W75"/>
      <c r="Y75" s="65">
        <f>AE63</f>
        <v>84.468906826205043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90.211116826205043</v>
      </c>
      <c r="AG75" s="32"/>
      <c r="AH75"/>
      <c r="AJ75" s="65">
        <f>AP63</f>
        <v>76.053565777541039</v>
      </c>
      <c r="AK75" s="41">
        <f>AO77*AO78</f>
        <v>0.75778999999999996</v>
      </c>
      <c r="AL75" s="41">
        <f>AO77*AO80</f>
        <v>24.577750546294698</v>
      </c>
      <c r="AM75" s="42">
        <v>6.5</v>
      </c>
      <c r="AN75" s="42">
        <v>0</v>
      </c>
      <c r="AO75" s="96">
        <f>AJ75-AK75-AL75+AM75+AN75</f>
        <v>57.218025231246344</v>
      </c>
      <c r="AR75" s="32"/>
      <c r="AU75" s="65">
        <f>BA63</f>
        <v>80.961280446003627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86.361280446003633</v>
      </c>
      <c r="BC75" s="32"/>
      <c r="BF75" s="65">
        <f>BL63</f>
        <v>89.160442434357662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94.560442434357668</v>
      </c>
      <c r="BN75" s="32"/>
      <c r="BQ75" s="65">
        <f>BW63</f>
        <v>76.053565777541039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81.453565777541044</v>
      </c>
      <c r="BY75" s="32"/>
      <c r="BZ75"/>
      <c r="CB75" s="65">
        <f>CH63</f>
        <v>80.799409992120104</v>
      </c>
      <c r="CC75" s="41">
        <f>CG77*CG78</f>
        <v>0.75778999999999996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86.541619992120104</v>
      </c>
      <c r="CJ75" s="32"/>
      <c r="CK75"/>
      <c r="CM75" s="65">
        <f>CS63</f>
        <v>102.03249457650135</v>
      </c>
      <c r="CN75" s="41">
        <f>CR77*CR78</f>
        <v>0.75778999999999996</v>
      </c>
      <c r="CO75" s="41">
        <f>CR77*CR80</f>
        <v>28.280837138192297</v>
      </c>
      <c r="CP75" s="42">
        <v>6.5</v>
      </c>
      <c r="CQ75" s="42">
        <v>0</v>
      </c>
      <c r="CR75" s="96">
        <f>CM75-CN75-CO75+CP75+CQ75</f>
        <v>79.493867438309053</v>
      </c>
      <c r="CU75" s="32"/>
      <c r="CX75" s="65">
        <f>DD63</f>
        <v>110.02015229347425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115.42015229347426</v>
      </c>
      <c r="DF75" s="32"/>
      <c r="DI75" s="65">
        <f>DO63</f>
        <v>106.6257064639213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112.02570646392131</v>
      </c>
      <c r="DQ75" s="32"/>
      <c r="DU75" s="65">
        <f>EA63</f>
        <v>69.459429158368806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74.859429158368812</v>
      </c>
      <c r="EC75" s="32"/>
      <c r="ED75"/>
      <c r="EF75" s="65">
        <f>EL63</f>
        <v>107.29107319693739</v>
      </c>
      <c r="EG75" s="41">
        <f>EK77*EK78</f>
        <v>0.75778999999999996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113.03328319693739</v>
      </c>
      <c r="EN75" s="32"/>
      <c r="EO75"/>
      <c r="EQ75" s="65">
        <f>EW63</f>
        <v>98.99051191140677</v>
      </c>
      <c r="ER75" s="41">
        <f>EV77*EV78</f>
        <v>0.75778999999999996</v>
      </c>
      <c r="ES75" s="41">
        <f>EV77*EV80</f>
        <v>28.33908636857047</v>
      </c>
      <c r="ET75" s="42">
        <v>6.5</v>
      </c>
      <c r="EU75" s="42">
        <v>0</v>
      </c>
      <c r="EV75" s="96">
        <f>EQ75-ER75-ES75+ET75+EU75</f>
        <v>76.393635542836307</v>
      </c>
      <c r="EY75" s="32"/>
      <c r="FB75" s="65">
        <f>FH63</f>
        <v>107.66277791947036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113.06277791947036</v>
      </c>
      <c r="FJ75" s="32"/>
      <c r="FM75" s="65">
        <f>FS63</f>
        <v>98.379251304058116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103.77925130405812</v>
      </c>
      <c r="FU75" s="32"/>
      <c r="FX75" s="65">
        <f>GD63</f>
        <v>89.588817219506794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94.988817219506799</v>
      </c>
      <c r="GF75" s="32"/>
      <c r="GG75"/>
      <c r="GI75" s="65">
        <f>GO63</f>
        <v>89.970172752487471</v>
      </c>
      <c r="GJ75" s="41">
        <f>GN77*GN78</f>
        <v>0.75778999999999996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95.712382752487471</v>
      </c>
      <c r="GQ75" s="32"/>
      <c r="GR75"/>
      <c r="GT75" s="65">
        <f>GZ63</f>
        <v>101.87475853336886</v>
      </c>
      <c r="GU75" s="41">
        <f>GY77*GY78</f>
        <v>0.75778999999999996</v>
      </c>
      <c r="GV75" s="41">
        <f>GY77*GY80</f>
        <v>28.283863903538471</v>
      </c>
      <c r="GW75" s="42">
        <v>6.5</v>
      </c>
      <c r="GX75" s="42">
        <v>0</v>
      </c>
      <c r="GY75" s="96">
        <f>GT75-GU75-GV75+GW75+GX75</f>
        <v>79.333104629830387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BZ76"/>
      <c r="CF76" s="54"/>
      <c r="CG76" s="95"/>
      <c r="CJ76" s="32"/>
      <c r="CK76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D76"/>
      <c r="EJ76" s="54"/>
      <c r="EK76" s="95"/>
      <c r="EN76" s="32"/>
      <c r="EO76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G76"/>
      <c r="GM76" s="54"/>
      <c r="GN76" s="95"/>
      <c r="GQ76" s="32"/>
      <c r="GR76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BZ77"/>
      <c r="CB77" s="97" t="s">
        <v>116</v>
      </c>
      <c r="CC77" s="98"/>
      <c r="CD77" s="98"/>
      <c r="CE77" s="97"/>
      <c r="CF77" s="98"/>
      <c r="CG77" s="55">
        <v>0.83</v>
      </c>
      <c r="CJ77" s="32"/>
      <c r="CK77"/>
      <c r="CM77" s="97" t="s">
        <v>116</v>
      </c>
      <c r="CN77" s="98"/>
      <c r="CO77" s="98"/>
      <c r="CP77" s="97"/>
      <c r="CQ77" s="98"/>
      <c r="CR77" s="55">
        <v>0.83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D77"/>
      <c r="EF77" s="97" t="s">
        <v>116</v>
      </c>
      <c r="EG77" s="98"/>
      <c r="EH77" s="98"/>
      <c r="EI77" s="97"/>
      <c r="EJ77" s="98"/>
      <c r="EK77" s="55">
        <v>0.83</v>
      </c>
      <c r="EN77" s="32"/>
      <c r="EO77"/>
      <c r="EQ77" s="97" t="s">
        <v>116</v>
      </c>
      <c r="ER77" s="98"/>
      <c r="ES77" s="98"/>
      <c r="ET77" s="97"/>
      <c r="EU77" s="98"/>
      <c r="EV77" s="55">
        <v>0.83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G77"/>
      <c r="GI77" s="97" t="s">
        <v>116</v>
      </c>
      <c r="GJ77" s="98"/>
      <c r="GK77" s="98"/>
      <c r="GL77" s="97"/>
      <c r="GM77" s="98"/>
      <c r="GN77" s="55">
        <v>0.83</v>
      </c>
      <c r="GQ77" s="32"/>
      <c r="GR77"/>
      <c r="GT77" s="97" t="s">
        <v>116</v>
      </c>
      <c r="GU77" s="98"/>
      <c r="GV77" s="98"/>
      <c r="GW77" s="97"/>
      <c r="GX77" s="98"/>
      <c r="GY77" s="55">
        <v>0.83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BZ78"/>
      <c r="CB78" s="98"/>
      <c r="CC78" s="97" t="s">
        <v>117</v>
      </c>
      <c r="CD78" s="98"/>
      <c r="CE78" s="98"/>
      <c r="CF78" s="98"/>
      <c r="CG78" s="41">
        <f>CG77*1.1</f>
        <v>0.91300000000000003</v>
      </c>
      <c r="CJ78" s="32"/>
      <c r="CK78"/>
      <c r="CM78" s="98"/>
      <c r="CN78" s="97" t="s">
        <v>117</v>
      </c>
      <c r="CO78" s="98"/>
      <c r="CP78" s="98"/>
      <c r="CQ78" s="98"/>
      <c r="CR78" s="41">
        <f>CR77*1.1</f>
        <v>0.91300000000000003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D78"/>
      <c r="EF78" s="98"/>
      <c r="EG78" s="97" t="s">
        <v>117</v>
      </c>
      <c r="EH78" s="98"/>
      <c r="EI78" s="98"/>
      <c r="EJ78" s="98"/>
      <c r="EK78" s="41">
        <f>EK77*1.1</f>
        <v>0.91300000000000003</v>
      </c>
      <c r="EN78" s="32"/>
      <c r="EO78"/>
      <c r="EQ78" s="98"/>
      <c r="ER78" s="97" t="s">
        <v>117</v>
      </c>
      <c r="ES78" s="98"/>
      <c r="ET78" s="98"/>
      <c r="EU78" s="98"/>
      <c r="EV78" s="41">
        <f>EV77*1.1</f>
        <v>0.91300000000000003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G78"/>
      <c r="GI78" s="98"/>
      <c r="GJ78" s="97" t="s">
        <v>117</v>
      </c>
      <c r="GK78" s="98"/>
      <c r="GL78" s="98"/>
      <c r="GM78" s="98"/>
      <c r="GN78" s="41">
        <f>GN77*1.1</f>
        <v>0.91300000000000003</v>
      </c>
      <c r="GQ78" s="32"/>
      <c r="GR78"/>
      <c r="GT78" s="98"/>
      <c r="GU78" s="97" t="s">
        <v>117</v>
      </c>
      <c r="GV78" s="98"/>
      <c r="GW78" s="98"/>
      <c r="GX78" s="98"/>
      <c r="GY78" s="41">
        <f>GY77*1.1</f>
        <v>0.91300000000000003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BZ79"/>
      <c r="CB79" s="98"/>
      <c r="CC79" s="98"/>
      <c r="CD79" s="97" t="s">
        <v>118</v>
      </c>
      <c r="CE79" s="98"/>
      <c r="CF79" s="98"/>
      <c r="CJ79" s="32"/>
      <c r="CK79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D79"/>
      <c r="EF79" s="98"/>
      <c r="EG79" s="98"/>
      <c r="EH79" s="97" t="s">
        <v>118</v>
      </c>
      <c r="EI79" s="98"/>
      <c r="EJ79" s="98"/>
      <c r="EN79" s="32"/>
      <c r="EO79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G79"/>
      <c r="GI79" s="98"/>
      <c r="GJ79" s="98"/>
      <c r="GK79" s="97" t="s">
        <v>118</v>
      </c>
      <c r="GL79" s="98"/>
      <c r="GM79" s="98"/>
      <c r="GQ79" s="32"/>
      <c r="GR79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29.611747646138191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BZ80"/>
      <c r="CE80" s="91" t="s">
        <v>119</v>
      </c>
      <c r="CF80" s="95" t="s">
        <v>27</v>
      </c>
      <c r="CG80" s="33">
        <f>CG81*CG82</f>
        <v>0</v>
      </c>
      <c r="CJ80" s="32"/>
      <c r="CK80"/>
      <c r="CP80" s="91" t="s">
        <v>119</v>
      </c>
      <c r="CQ80" s="95" t="s">
        <v>27</v>
      </c>
      <c r="CR80" s="33">
        <f>CR81*CR82</f>
        <v>34.073297756858189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D80"/>
      <c r="EI80" s="91" t="s">
        <v>119</v>
      </c>
      <c r="EJ80" s="95" t="s">
        <v>27</v>
      </c>
      <c r="EK80" s="33">
        <f>EK81*EK82</f>
        <v>0</v>
      </c>
      <c r="EN80" s="32"/>
      <c r="EO80"/>
      <c r="ET80" s="91" t="s">
        <v>119</v>
      </c>
      <c r="EU80" s="95" t="s">
        <v>27</v>
      </c>
      <c r="EV80" s="33">
        <f>EV81*EV82</f>
        <v>34.143477552494545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G80"/>
      <c r="GL80" s="91" t="s">
        <v>119</v>
      </c>
      <c r="GM80" s="95" t="s">
        <v>27</v>
      </c>
      <c r="GN80" s="33">
        <f>GN81*GN82</f>
        <v>0</v>
      </c>
      <c r="GQ80" s="32"/>
      <c r="GR80"/>
      <c r="GW80" s="91" t="s">
        <v>119</v>
      </c>
      <c r="GX80" s="95" t="s">
        <v>27</v>
      </c>
      <c r="GY80" s="33">
        <f>GY81*GY82</f>
        <v>34.076944462094545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BZ81"/>
      <c r="CE81" s="99" t="s">
        <v>120</v>
      </c>
      <c r="CF81" s="2" t="s">
        <v>121</v>
      </c>
      <c r="CG81" s="55">
        <v>0</v>
      </c>
      <c r="CJ81" s="32"/>
      <c r="CK81"/>
      <c r="CP81" s="99" t="s">
        <v>120</v>
      </c>
      <c r="CQ81" s="2" t="s">
        <v>121</v>
      </c>
      <c r="CR81" s="55">
        <v>0.95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D81"/>
      <c r="EI81" s="99" t="s">
        <v>120</v>
      </c>
      <c r="EJ81" s="2" t="s">
        <v>121</v>
      </c>
      <c r="EK81" s="55">
        <v>0</v>
      </c>
      <c r="EN81" s="32"/>
      <c r="EO81"/>
      <c r="ET81" s="99" t="s">
        <v>120</v>
      </c>
      <c r="EU81" s="2" t="s">
        <v>121</v>
      </c>
      <c r="EV81" s="55">
        <v>0.95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G81"/>
      <c r="GL81" s="99" t="s">
        <v>120</v>
      </c>
      <c r="GM81" s="2" t="s">
        <v>121</v>
      </c>
      <c r="GN81" s="55">
        <v>0</v>
      </c>
      <c r="GQ81" s="32"/>
      <c r="GR81"/>
      <c r="GW81" s="99" t="s">
        <v>120</v>
      </c>
      <c r="GX81" s="2" t="s">
        <v>121</v>
      </c>
      <c r="GY81" s="55">
        <v>0.95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31.170260680145464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BZ82"/>
      <c r="CE82" s="100" t="s">
        <v>122</v>
      </c>
      <c r="CF82" s="95" t="s">
        <v>27</v>
      </c>
      <c r="CG82" s="55">
        <v>28.4</v>
      </c>
      <c r="CJ82" s="32"/>
      <c r="CK82"/>
      <c r="CP82" s="100" t="s">
        <v>122</v>
      </c>
      <c r="CQ82" s="95" t="s">
        <v>27</v>
      </c>
      <c r="CR82" s="66">
        <f>CS26</f>
        <v>35.866629217745462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55">
        <v>42.7</v>
      </c>
      <c r="EC82" s="32"/>
      <c r="ED82"/>
      <c r="EI82" s="100" t="s">
        <v>122</v>
      </c>
      <c r="EJ82" s="95" t="s">
        <v>27</v>
      </c>
      <c r="EK82" s="55">
        <v>28.4</v>
      </c>
      <c r="EN82" s="32"/>
      <c r="EO82"/>
      <c r="ET82" s="100" t="s">
        <v>122</v>
      </c>
      <c r="EU82" s="95" t="s">
        <v>27</v>
      </c>
      <c r="EV82" s="66">
        <f>EW26</f>
        <v>35.940502686836368</v>
      </c>
      <c r="EY82" s="32"/>
      <c r="FE82" s="100" t="s">
        <v>122</v>
      </c>
      <c r="FF82" s="95" t="s">
        <v>27</v>
      </c>
      <c r="FG82" s="55">
        <v>42.7</v>
      </c>
      <c r="FJ82" s="32"/>
      <c r="FP82" s="100" t="s">
        <v>122</v>
      </c>
      <c r="FQ82" s="95" t="s">
        <v>27</v>
      </c>
      <c r="FR82" s="55">
        <v>42.7</v>
      </c>
      <c r="FU82" s="32"/>
      <c r="GA82" s="100" t="s">
        <v>122</v>
      </c>
      <c r="GB82" s="95" t="s">
        <v>27</v>
      </c>
      <c r="GC82" s="55">
        <v>42.7</v>
      </c>
      <c r="GF82" s="32"/>
      <c r="GG82"/>
      <c r="GL82" s="100" t="s">
        <v>122</v>
      </c>
      <c r="GM82" s="95" t="s">
        <v>27</v>
      </c>
      <c r="GN82" s="55">
        <v>28.4</v>
      </c>
      <c r="GQ82" s="32"/>
      <c r="GR82"/>
      <c r="GW82" s="100" t="s">
        <v>122</v>
      </c>
      <c r="GX82" s="95" t="s">
        <v>27</v>
      </c>
      <c r="GY82" s="66">
        <f>GZ26</f>
        <v>35.870467854836363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Y83" s="32"/>
      <c r="BZ83"/>
      <c r="CJ83" s="32"/>
      <c r="CK83"/>
      <c r="CU83" s="32"/>
      <c r="DF83" s="32"/>
      <c r="DQ83" s="32"/>
      <c r="EC83" s="32"/>
      <c r="ED83"/>
      <c r="EN83" s="32"/>
      <c r="EO83"/>
      <c r="EY83" s="32"/>
      <c r="FJ83" s="32"/>
      <c r="FU83" s="32"/>
      <c r="GF83" s="32"/>
      <c r="GG83"/>
      <c r="GQ83" s="32"/>
      <c r="GR83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Y84" s="32"/>
      <c r="BZ84"/>
      <c r="CJ84" s="32"/>
      <c r="CK84"/>
      <c r="CU84" s="32"/>
      <c r="DF84" s="32"/>
      <c r="DQ84" s="32"/>
      <c r="EC84" s="32"/>
      <c r="ED84"/>
      <c r="EN84" s="32"/>
      <c r="EO84"/>
      <c r="EY84" s="32"/>
      <c r="FJ84" s="32"/>
      <c r="FU84" s="32"/>
      <c r="GF84" s="32"/>
      <c r="GG84"/>
      <c r="GQ84" s="32"/>
      <c r="GR84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/>
      <c r="CB85" s="242" t="s">
        <v>123</v>
      </c>
      <c r="CC85" s="242"/>
      <c r="CD85" s="6" t="s">
        <v>124</v>
      </c>
      <c r="CE85" s="6" t="s">
        <v>125</v>
      </c>
      <c r="CF85" s="6" t="s">
        <v>126</v>
      </c>
      <c r="CG85" s="6" t="s">
        <v>127</v>
      </c>
      <c r="CH85" s="6" t="s">
        <v>128</v>
      </c>
      <c r="CI85" s="6"/>
      <c r="CJ85" s="32"/>
      <c r="CK85"/>
      <c r="CM85" s="242" t="s">
        <v>123</v>
      </c>
      <c r="CN85" s="242"/>
      <c r="CO85" s="6" t="s">
        <v>124</v>
      </c>
      <c r="CP85" s="6" t="s">
        <v>125</v>
      </c>
      <c r="CQ85" s="6" t="s">
        <v>126</v>
      </c>
      <c r="CR85" s="6" t="s">
        <v>127</v>
      </c>
      <c r="CS85" s="6" t="s">
        <v>128</v>
      </c>
      <c r="CT85" s="6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/>
      <c r="EF85" s="242" t="s">
        <v>123</v>
      </c>
      <c r="EG85" s="242"/>
      <c r="EH85" s="6" t="s">
        <v>124</v>
      </c>
      <c r="EI85" s="6" t="s">
        <v>125</v>
      </c>
      <c r="EJ85" s="6" t="s">
        <v>126</v>
      </c>
      <c r="EK85" s="6" t="s">
        <v>127</v>
      </c>
      <c r="EL85" s="6" t="s">
        <v>128</v>
      </c>
      <c r="EM85" s="6"/>
      <c r="EN85" s="32"/>
      <c r="EO85"/>
      <c r="EQ85" s="242" t="s">
        <v>123</v>
      </c>
      <c r="ER85" s="242"/>
      <c r="ES85" s="6" t="s">
        <v>124</v>
      </c>
      <c r="ET85" s="6" t="s">
        <v>125</v>
      </c>
      <c r="EU85" s="6" t="s">
        <v>126</v>
      </c>
      <c r="EV85" s="6" t="s">
        <v>127</v>
      </c>
      <c r="EW85" s="6" t="s">
        <v>128</v>
      </c>
      <c r="EX85" s="6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/>
      <c r="GI85" s="242" t="s">
        <v>123</v>
      </c>
      <c r="GJ85" s="242"/>
      <c r="GK85" s="6" t="s">
        <v>124</v>
      </c>
      <c r="GL85" s="6" t="s">
        <v>125</v>
      </c>
      <c r="GM85" s="6" t="s">
        <v>126</v>
      </c>
      <c r="GN85" s="6" t="s">
        <v>127</v>
      </c>
      <c r="GO85" s="6" t="s">
        <v>128</v>
      </c>
      <c r="GP85" s="6"/>
      <c r="GQ85" s="32"/>
      <c r="GR85"/>
      <c r="GT85" s="242" t="s">
        <v>123</v>
      </c>
      <c r="GU85" s="242"/>
      <c r="GV85" s="6" t="s">
        <v>124</v>
      </c>
      <c r="GW85" s="6" t="s">
        <v>125</v>
      </c>
      <c r="GX85" s="6" t="s">
        <v>126</v>
      </c>
      <c r="GY85" s="6" t="s">
        <v>127</v>
      </c>
      <c r="GZ85" s="6" t="s">
        <v>128</v>
      </c>
      <c r="HA85" s="6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Y87" s="32"/>
      <c r="BZ87"/>
      <c r="CJ87" s="32"/>
      <c r="CK87"/>
      <c r="CU87" s="32"/>
      <c r="DF87" s="32"/>
      <c r="DQ87" s="32"/>
      <c r="EC87" s="32"/>
      <c r="ED87"/>
      <c r="EN87" s="32"/>
      <c r="EO87"/>
      <c r="EY87" s="32"/>
      <c r="FJ87" s="32"/>
      <c r="FU87" s="32"/>
      <c r="GF87" s="32"/>
      <c r="GG87"/>
      <c r="GQ87" s="32"/>
      <c r="GR87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137.63826988115656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53.709481406819805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40.595002571792271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25.748111354060857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90.679344468303825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99.288464556075553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85.526244066418101</v>
      </c>
      <c r="BV88" s="2">
        <v>0</v>
      </c>
      <c r="BW88" s="2">
        <v>0</v>
      </c>
      <c r="BY88" s="32"/>
      <c r="BZ88"/>
      <c r="CA88" s="2">
        <v>1</v>
      </c>
      <c r="CB88" s="241" t="s">
        <v>135</v>
      </c>
      <c r="CC88" s="241"/>
      <c r="CD88" s="105">
        <v>1</v>
      </c>
      <c r="CE88" s="107">
        <v>0.45</v>
      </c>
      <c r="CF88" s="108">
        <f>CG75*CE88*CD88</f>
        <v>38.943728996454048</v>
      </c>
      <c r="CG88" s="2">
        <v>0</v>
      </c>
      <c r="CH88" s="2">
        <v>0</v>
      </c>
      <c r="CJ88" s="32"/>
      <c r="CK88"/>
      <c r="CL88" s="2">
        <v>1</v>
      </c>
      <c r="CM88" s="241" t="s">
        <v>135</v>
      </c>
      <c r="CN88" s="241"/>
      <c r="CO88" s="105">
        <v>1</v>
      </c>
      <c r="CP88" s="107">
        <v>0.45</v>
      </c>
      <c r="CQ88" s="108">
        <f>CR75*CP88*CO88</f>
        <v>35.772240347239077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121.19115990814798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117.62699178711738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78.602400616287255</v>
      </c>
      <c r="DZ88" s="2">
        <v>0</v>
      </c>
      <c r="EA88" s="2">
        <v>0</v>
      </c>
      <c r="EC88" s="32"/>
      <c r="ED88"/>
      <c r="EE88" s="2">
        <v>1</v>
      </c>
      <c r="EF88" s="241" t="s">
        <v>135</v>
      </c>
      <c r="EG88" s="241"/>
      <c r="EH88" s="105">
        <v>1</v>
      </c>
      <c r="EI88" s="107">
        <v>0.45</v>
      </c>
      <c r="EJ88" s="108">
        <f>EK75*EI88*EH88</f>
        <v>50.864977438621828</v>
      </c>
      <c r="EK88" s="2">
        <v>0</v>
      </c>
      <c r="EL88" s="2">
        <v>0</v>
      </c>
      <c r="EN88" s="32"/>
      <c r="EO88"/>
      <c r="EP88" s="2">
        <v>1</v>
      </c>
      <c r="EQ88" s="241" t="s">
        <v>135</v>
      </c>
      <c r="ER88" s="241"/>
      <c r="ES88" s="105">
        <v>1</v>
      </c>
      <c r="ET88" s="107">
        <v>0.45</v>
      </c>
      <c r="EU88" s="108">
        <f>EV75*ET88*ES88</f>
        <v>34.377135994276337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118.71591681544389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108.96821386926104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99.73825808048214</v>
      </c>
      <c r="GC88" s="2">
        <v>0</v>
      </c>
      <c r="GD88" s="2">
        <v>0</v>
      </c>
      <c r="GF88" s="32"/>
      <c r="GG88"/>
      <c r="GH88" s="2">
        <v>1</v>
      </c>
      <c r="GI88" s="241" t="s">
        <v>135</v>
      </c>
      <c r="GJ88" s="241"/>
      <c r="GK88" s="105">
        <v>1</v>
      </c>
      <c r="GL88" s="107">
        <v>0.45</v>
      </c>
      <c r="GM88" s="108">
        <f>GN75*GL88*GK88</f>
        <v>43.070572238619363</v>
      </c>
      <c r="GN88" s="2">
        <v>0</v>
      </c>
      <c r="GO88" s="2">
        <v>0</v>
      </c>
      <c r="GQ88" s="32"/>
      <c r="GR88"/>
      <c r="GS88" s="2">
        <v>1</v>
      </c>
      <c r="GT88" s="241" t="s">
        <v>135</v>
      </c>
      <c r="GU88" s="241"/>
      <c r="GV88" s="105">
        <v>1</v>
      </c>
      <c r="GW88" s="107">
        <v>0.45</v>
      </c>
      <c r="GX88" s="108">
        <f>GY75*GW88*GV88</f>
        <v>35.699897083423679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BZ89"/>
      <c r="CA89" s="2">
        <v>2</v>
      </c>
      <c r="CB89" s="233"/>
      <c r="CC89" s="233"/>
      <c r="CD89" s="2">
        <v>0</v>
      </c>
      <c r="CJ89" s="32"/>
      <c r="CK89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D89"/>
      <c r="EE89" s="2">
        <v>2</v>
      </c>
      <c r="EF89" s="233"/>
      <c r="EG89" s="233"/>
      <c r="EH89" s="2">
        <v>0</v>
      </c>
      <c r="EN89" s="32"/>
      <c r="EO89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G89"/>
      <c r="GH89" s="2">
        <v>2</v>
      </c>
      <c r="GI89" s="233"/>
      <c r="GJ89" s="233"/>
      <c r="GK89" s="2">
        <v>0</v>
      </c>
      <c r="GQ89" s="32"/>
      <c r="GR89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BZ90"/>
      <c r="CA90" s="2">
        <v>3</v>
      </c>
      <c r="CB90" s="233"/>
      <c r="CC90" s="233"/>
      <c r="CJ90" s="32"/>
      <c r="CK90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D90"/>
      <c r="EE90" s="2">
        <v>3</v>
      </c>
      <c r="EF90" s="233"/>
      <c r="EG90" s="233"/>
      <c r="EN90" s="32"/>
      <c r="EO90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G90"/>
      <c r="GH90" s="2">
        <v>3</v>
      </c>
      <c r="GI90" s="233"/>
      <c r="GJ90" s="233"/>
      <c r="GQ90" s="32"/>
      <c r="GR90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Y91" s="32"/>
      <c r="BZ91"/>
      <c r="CJ91" s="32"/>
      <c r="CK91"/>
      <c r="CU91" s="32"/>
      <c r="DF91" s="32"/>
      <c r="DQ91" s="32"/>
      <c r="EC91" s="32"/>
      <c r="ED91"/>
      <c r="EN91" s="32"/>
      <c r="EO91"/>
      <c r="EY91" s="32"/>
      <c r="FJ91" s="32"/>
      <c r="FU91" s="32"/>
      <c r="GF91" s="32"/>
      <c r="GG91"/>
      <c r="GQ91" s="32"/>
      <c r="GR91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Y92" s="32"/>
      <c r="BZ92"/>
      <c r="CJ92" s="32"/>
      <c r="CK92"/>
      <c r="CU92" s="32"/>
      <c r="DF92" s="32"/>
      <c r="DQ92" s="32"/>
      <c r="EC92" s="32"/>
      <c r="ED92"/>
      <c r="EN92" s="32"/>
      <c r="EO92"/>
      <c r="EY92" s="32"/>
      <c r="FJ92" s="32"/>
      <c r="FU92" s="32"/>
      <c r="GF92" s="32"/>
      <c r="GG92"/>
      <c r="GQ92" s="32"/>
      <c r="GR9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BZ93"/>
      <c r="CB93" s="109" t="s">
        <v>151</v>
      </c>
      <c r="CC93" s="46"/>
      <c r="CD93" s="46"/>
      <c r="CE93" s="46"/>
      <c r="CF93" s="45"/>
      <c r="CJ93" s="32"/>
      <c r="CK93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D93"/>
      <c r="EF93" s="109" t="s">
        <v>151</v>
      </c>
      <c r="EG93" s="46"/>
      <c r="EH93" s="46"/>
      <c r="EI93" s="46"/>
      <c r="EJ93" s="45"/>
      <c r="EN93" s="32"/>
      <c r="EO93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G93"/>
      <c r="GI93" s="109" t="s">
        <v>151</v>
      </c>
      <c r="GJ93" s="46"/>
      <c r="GK93" s="46"/>
      <c r="GL93" s="46"/>
      <c r="GM93" s="45"/>
      <c r="GQ93" s="32"/>
      <c r="GR93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BZ94"/>
      <c r="CB94" s="2" t="s">
        <v>137</v>
      </c>
      <c r="CF94" s="110">
        <v>2.8</v>
      </c>
      <c r="CJ94" s="32"/>
      <c r="CK94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D94"/>
      <c r="EF94" s="2" t="s">
        <v>137</v>
      </c>
      <c r="EJ94" s="110">
        <v>2.8</v>
      </c>
      <c r="EN94" s="32"/>
      <c r="EO94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G94"/>
      <c r="GI94" s="2" t="s">
        <v>137</v>
      </c>
      <c r="GM94" s="110">
        <v>2.8</v>
      </c>
      <c r="GQ94" s="32"/>
      <c r="GR94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BZ95"/>
      <c r="CB95" s="2" t="s">
        <v>138</v>
      </c>
      <c r="CF95" s="111">
        <v>4.2</v>
      </c>
      <c r="CJ95" s="32"/>
      <c r="CK95"/>
      <c r="CM95" s="2" t="s">
        <v>138</v>
      </c>
      <c r="CQ95" s="111">
        <v>4.2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D95"/>
      <c r="EF95" s="2" t="s">
        <v>138</v>
      </c>
      <c r="EJ95" s="111">
        <v>4.2</v>
      </c>
      <c r="EN95" s="32"/>
      <c r="EO95"/>
      <c r="EQ95" s="2" t="s">
        <v>138</v>
      </c>
      <c r="EU95" s="111">
        <v>4.2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G95"/>
      <c r="GI95" s="2" t="s">
        <v>138</v>
      </c>
      <c r="GM95" s="111">
        <v>4.2</v>
      </c>
      <c r="GQ95" s="32"/>
      <c r="GR95"/>
      <c r="GT95" s="2" t="s">
        <v>138</v>
      </c>
      <c r="GX95" s="111">
        <v>4.2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Y96" s="32"/>
      <c r="BZ96"/>
      <c r="CJ96" s="32"/>
      <c r="CK96"/>
      <c r="CU96" s="32"/>
      <c r="DF96" s="32"/>
      <c r="DQ96" s="32"/>
      <c r="EC96" s="32"/>
      <c r="ED96"/>
      <c r="EN96" s="32"/>
      <c r="EO96"/>
      <c r="EY96" s="32"/>
      <c r="FJ96" s="32"/>
      <c r="FU96" s="32"/>
      <c r="GF96" s="32"/>
      <c r="GG96"/>
      <c r="GQ96" s="32"/>
      <c r="GR96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Y97" s="32"/>
      <c r="BZ97"/>
      <c r="CJ97" s="32"/>
      <c r="CK97"/>
      <c r="CU97" s="32"/>
      <c r="DF97" s="32"/>
      <c r="DQ97" s="32"/>
      <c r="EC97" s="32"/>
      <c r="ED97"/>
      <c r="EN97" s="32"/>
      <c r="EO97"/>
      <c r="EY97" s="32"/>
      <c r="FJ97" s="32"/>
      <c r="FU97" s="32"/>
      <c r="GF97" s="32"/>
      <c r="GG97"/>
      <c r="GQ97" s="32"/>
      <c r="GR97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Y98" s="32"/>
      <c r="BZ98"/>
      <c r="CJ98" s="32"/>
      <c r="CK98"/>
      <c r="CU98" s="32"/>
      <c r="DF98" s="32"/>
      <c r="DQ98" s="32"/>
      <c r="EC98" s="32"/>
      <c r="ED98"/>
      <c r="EN98" s="32"/>
      <c r="EO98"/>
      <c r="EY98" s="32"/>
      <c r="FJ98" s="32"/>
      <c r="FU98" s="32"/>
      <c r="GF98" s="32"/>
      <c r="GG98"/>
      <c r="GQ98" s="32"/>
      <c r="GR98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6"/>
      <c r="CB99" s="90" t="s">
        <v>139</v>
      </c>
      <c r="CJ99" s="32"/>
      <c r="CK99" s="116"/>
      <c r="CM99" s="90" t="s">
        <v>139</v>
      </c>
      <c r="CU99" s="32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6"/>
      <c r="EF99" s="90" t="s">
        <v>139</v>
      </c>
      <c r="EN99" s="32"/>
      <c r="EO99" s="116"/>
      <c r="EQ99" s="90" t="s">
        <v>139</v>
      </c>
      <c r="EY99" s="32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6"/>
      <c r="GI99" s="90" t="s">
        <v>139</v>
      </c>
      <c r="GQ99" s="32"/>
      <c r="GR99" s="116"/>
      <c r="GT99" s="90" t="s">
        <v>139</v>
      </c>
      <c r="HB99" s="32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6"/>
      <c r="CJ100" s="32"/>
      <c r="CK100" s="116"/>
      <c r="CU100" s="32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6"/>
      <c r="EN100" s="32"/>
      <c r="EO100" s="116"/>
      <c r="EY100" s="32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6"/>
      <c r="GQ100" s="32"/>
      <c r="GR100" s="116"/>
      <c r="HB100" s="32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6"/>
      <c r="CB101" s="6" t="s">
        <v>104</v>
      </c>
      <c r="CC101" s="6" t="s">
        <v>107</v>
      </c>
      <c r="CD101" s="6" t="s">
        <v>108</v>
      </c>
      <c r="CE101" s="6"/>
      <c r="CF101" s="54"/>
      <c r="CG101" s="6" t="s">
        <v>109</v>
      </c>
      <c r="CJ101" s="32"/>
      <c r="CK101" s="116"/>
      <c r="CM101" s="6" t="s">
        <v>104</v>
      </c>
      <c r="CN101" s="6" t="s">
        <v>107</v>
      </c>
      <c r="CO101" s="6" t="s">
        <v>108</v>
      </c>
      <c r="CP101" s="6"/>
      <c r="CQ101" s="54"/>
      <c r="CR101" s="6" t="s">
        <v>109</v>
      </c>
      <c r="CU101" s="32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6"/>
      <c r="EF101" s="6" t="s">
        <v>104</v>
      </c>
      <c r="EG101" s="6" t="s">
        <v>107</v>
      </c>
      <c r="EH101" s="6" t="s">
        <v>108</v>
      </c>
      <c r="EI101" s="6"/>
      <c r="EJ101" s="54"/>
      <c r="EK101" s="6" t="s">
        <v>109</v>
      </c>
      <c r="EN101" s="32"/>
      <c r="EO101" s="116"/>
      <c r="EQ101" s="6" t="s">
        <v>104</v>
      </c>
      <c r="ER101" s="6" t="s">
        <v>107</v>
      </c>
      <c r="ES101" s="6" t="s">
        <v>108</v>
      </c>
      <c r="ET101" s="6"/>
      <c r="EU101" s="54"/>
      <c r="EV101" s="6" t="s">
        <v>109</v>
      </c>
      <c r="EY101" s="32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6"/>
      <c r="GI101" s="6" t="s">
        <v>104</v>
      </c>
      <c r="GJ101" s="6" t="s">
        <v>107</v>
      </c>
      <c r="GK101" s="6" t="s">
        <v>108</v>
      </c>
      <c r="GL101" s="6"/>
      <c r="GM101" s="54"/>
      <c r="GN101" s="6" t="s">
        <v>109</v>
      </c>
      <c r="GQ101" s="32"/>
      <c r="GR101" s="116"/>
      <c r="GT101" s="6" t="s">
        <v>104</v>
      </c>
      <c r="GU101" s="6" t="s">
        <v>107</v>
      </c>
      <c r="GV101" s="6" t="s">
        <v>108</v>
      </c>
      <c r="GW101" s="6"/>
      <c r="GX101" s="54"/>
      <c r="GY101" s="6" t="s">
        <v>109</v>
      </c>
      <c r="HB101" s="32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6"/>
      <c r="CG102" s="120" t="s">
        <v>141</v>
      </c>
      <c r="CJ102" s="32"/>
      <c r="CK102" s="116"/>
      <c r="CR102" s="120" t="s">
        <v>141</v>
      </c>
      <c r="CU102" s="32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6"/>
      <c r="EK102" s="120" t="s">
        <v>141</v>
      </c>
      <c r="EN102" s="32"/>
      <c r="EO102" s="116"/>
      <c r="EV102" s="120" t="s">
        <v>141</v>
      </c>
      <c r="EY102" s="32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6"/>
      <c r="GN102" s="120" t="s">
        <v>141</v>
      </c>
      <c r="GQ102" s="32"/>
      <c r="GR102" s="116"/>
      <c r="GY102" s="120" t="s">
        <v>141</v>
      </c>
      <c r="HB102" s="32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6"/>
      <c r="CB103" s="2">
        <v>10</v>
      </c>
      <c r="CC103" s="2">
        <v>4.4000000000000004</v>
      </c>
      <c r="CD103" s="2">
        <v>0</v>
      </c>
      <c r="CG103" s="2">
        <f>SUM(CB103:CD103)</f>
        <v>14.4</v>
      </c>
      <c r="CJ103" s="32"/>
      <c r="CK103" s="116"/>
      <c r="CM103" s="2">
        <v>10</v>
      </c>
      <c r="CN103" s="2">
        <v>4.4000000000000004</v>
      </c>
      <c r="CO103" s="2">
        <v>0</v>
      </c>
      <c r="CR103" s="2">
        <f>SUM(CM103:CO103)</f>
        <v>14.4</v>
      </c>
      <c r="CU103" s="32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6"/>
      <c r="EF103" s="2">
        <v>10</v>
      </c>
      <c r="EG103" s="2">
        <v>4.4000000000000004</v>
      </c>
      <c r="EH103" s="2">
        <v>0</v>
      </c>
      <c r="EK103" s="2">
        <f>SUM(EF103:EH103)</f>
        <v>14.4</v>
      </c>
      <c r="EN103" s="32"/>
      <c r="EO103" s="116"/>
      <c r="EQ103" s="2">
        <v>10</v>
      </c>
      <c r="ER103" s="2">
        <v>4.4000000000000004</v>
      </c>
      <c r="ES103" s="2">
        <v>0</v>
      </c>
      <c r="EV103" s="2">
        <f>SUM(EQ103:ES103)</f>
        <v>14.4</v>
      </c>
      <c r="EY103" s="32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6"/>
      <c r="GI103" s="2">
        <v>10</v>
      </c>
      <c r="GJ103" s="2">
        <v>4.4000000000000004</v>
      </c>
      <c r="GK103" s="2">
        <v>0</v>
      </c>
      <c r="GN103" s="2">
        <f>SUM(GI103:GK103)</f>
        <v>14.4</v>
      </c>
      <c r="GQ103" s="32"/>
      <c r="GR103" s="116"/>
      <c r="GT103" s="2">
        <v>10</v>
      </c>
      <c r="GU103" s="2">
        <v>4.4000000000000004</v>
      </c>
      <c r="GV103" s="2">
        <v>0</v>
      </c>
      <c r="GY103" s="2">
        <f>SUM(GT103:GV103)</f>
        <v>14.4</v>
      </c>
      <c r="HB103" s="32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6"/>
      <c r="CJ104" s="32"/>
      <c r="CK104" s="116"/>
      <c r="CU104" s="32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6"/>
      <c r="EN104" s="32"/>
      <c r="EO104" s="116"/>
      <c r="EY104" s="32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6"/>
      <c r="GQ104" s="32"/>
      <c r="GR104" s="116"/>
      <c r="HB104" s="32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6"/>
      <c r="CB105" s="239" t="s">
        <v>142</v>
      </c>
      <c r="CC105" s="239"/>
      <c r="CD105" s="69" t="s">
        <v>124</v>
      </c>
      <c r="CE105" s="69" t="s">
        <v>125</v>
      </c>
      <c r="CF105" s="69" t="s">
        <v>126</v>
      </c>
      <c r="CG105" s="69" t="s">
        <v>127</v>
      </c>
      <c r="CH105" s="69" t="s">
        <v>128</v>
      </c>
      <c r="CI105" s="69"/>
      <c r="CJ105" s="32"/>
      <c r="CK105" s="116"/>
      <c r="CM105" s="239" t="s">
        <v>142</v>
      </c>
      <c r="CN105" s="239"/>
      <c r="CO105" s="69" t="s">
        <v>124</v>
      </c>
      <c r="CP105" s="69" t="s">
        <v>125</v>
      </c>
      <c r="CQ105" s="69" t="s">
        <v>126</v>
      </c>
      <c r="CR105" s="69" t="s">
        <v>127</v>
      </c>
      <c r="CS105" s="69" t="s">
        <v>128</v>
      </c>
      <c r="CT105" s="69"/>
      <c r="CU105" s="32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6"/>
      <c r="EF105" s="239" t="s">
        <v>142</v>
      </c>
      <c r="EG105" s="239"/>
      <c r="EH105" s="69" t="s">
        <v>124</v>
      </c>
      <c r="EI105" s="69" t="s">
        <v>125</v>
      </c>
      <c r="EJ105" s="69" t="s">
        <v>126</v>
      </c>
      <c r="EK105" s="69" t="s">
        <v>127</v>
      </c>
      <c r="EL105" s="69" t="s">
        <v>128</v>
      </c>
      <c r="EM105" s="69"/>
      <c r="EN105" s="32"/>
      <c r="EO105" s="116"/>
      <c r="EQ105" s="239" t="s">
        <v>142</v>
      </c>
      <c r="ER105" s="239"/>
      <c r="ES105" s="69" t="s">
        <v>124</v>
      </c>
      <c r="ET105" s="69" t="s">
        <v>125</v>
      </c>
      <c r="EU105" s="69" t="s">
        <v>126</v>
      </c>
      <c r="EV105" s="69" t="s">
        <v>127</v>
      </c>
      <c r="EW105" s="69" t="s">
        <v>128</v>
      </c>
      <c r="EX105" s="69"/>
      <c r="EY105" s="32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6"/>
      <c r="GI105" s="239" t="s">
        <v>142</v>
      </c>
      <c r="GJ105" s="239"/>
      <c r="GK105" s="69" t="s">
        <v>124</v>
      </c>
      <c r="GL105" s="69" t="s">
        <v>125</v>
      </c>
      <c r="GM105" s="69" t="s">
        <v>126</v>
      </c>
      <c r="GN105" s="69" t="s">
        <v>127</v>
      </c>
      <c r="GO105" s="69" t="s">
        <v>128</v>
      </c>
      <c r="GP105" s="69"/>
      <c r="GQ105" s="32"/>
      <c r="GR105" s="116"/>
      <c r="GT105" s="239" t="s">
        <v>142</v>
      </c>
      <c r="GU105" s="239"/>
      <c r="GV105" s="69" t="s">
        <v>124</v>
      </c>
      <c r="GW105" s="69" t="s">
        <v>125</v>
      </c>
      <c r="GX105" s="69" t="s">
        <v>126</v>
      </c>
      <c r="GY105" s="69" t="s">
        <v>127</v>
      </c>
      <c r="GZ105" s="69" t="s">
        <v>128</v>
      </c>
      <c r="HA105" s="69"/>
      <c r="HB105" s="32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6"/>
      <c r="CD106" s="99" t="s">
        <v>129</v>
      </c>
      <c r="CE106" s="100" t="s">
        <v>130</v>
      </c>
      <c r="CF106" s="100" t="s">
        <v>131</v>
      </c>
      <c r="CG106" s="100" t="s">
        <v>132</v>
      </c>
      <c r="CH106" s="100" t="s">
        <v>133</v>
      </c>
      <c r="CI106" s="100"/>
      <c r="CJ106" s="32"/>
      <c r="CK106" s="116"/>
      <c r="CO106" s="99" t="s">
        <v>129</v>
      </c>
      <c r="CP106" s="100" t="s">
        <v>130</v>
      </c>
      <c r="CQ106" s="100" t="s">
        <v>131</v>
      </c>
      <c r="CR106" s="100" t="s">
        <v>132</v>
      </c>
      <c r="CS106" s="100" t="s">
        <v>133</v>
      </c>
      <c r="CT106" s="100"/>
      <c r="CU106" s="32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6"/>
      <c r="EH106" s="99" t="s">
        <v>129</v>
      </c>
      <c r="EI106" s="100" t="s">
        <v>130</v>
      </c>
      <c r="EJ106" s="100" t="s">
        <v>131</v>
      </c>
      <c r="EK106" s="100" t="s">
        <v>132</v>
      </c>
      <c r="EL106" s="100" t="s">
        <v>133</v>
      </c>
      <c r="EM106" s="100"/>
      <c r="EN106" s="32"/>
      <c r="EO106" s="116"/>
      <c r="ES106" s="99" t="s">
        <v>129</v>
      </c>
      <c r="ET106" s="100" t="s">
        <v>130</v>
      </c>
      <c r="EU106" s="100" t="s">
        <v>131</v>
      </c>
      <c r="EV106" s="100" t="s">
        <v>132</v>
      </c>
      <c r="EW106" s="100" t="s">
        <v>133</v>
      </c>
      <c r="EX106" s="100"/>
      <c r="EY106" s="32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6"/>
      <c r="GK106" s="99" t="s">
        <v>129</v>
      </c>
      <c r="GL106" s="100" t="s">
        <v>130</v>
      </c>
      <c r="GM106" s="100" t="s">
        <v>131</v>
      </c>
      <c r="GN106" s="100" t="s">
        <v>132</v>
      </c>
      <c r="GO106" s="100" t="s">
        <v>133</v>
      </c>
      <c r="GP106" s="100"/>
      <c r="GQ106" s="32"/>
      <c r="GR106" s="116"/>
      <c r="GV106" s="99" t="s">
        <v>129</v>
      </c>
      <c r="GW106" s="100" t="s">
        <v>130</v>
      </c>
      <c r="GX106" s="100" t="s">
        <v>131</v>
      </c>
      <c r="GY106" s="100" t="s">
        <v>132</v>
      </c>
      <c r="GZ106" s="100" t="s">
        <v>133</v>
      </c>
      <c r="HA106" s="100"/>
      <c r="HB106" s="32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Y107" s="32"/>
      <c r="BZ107"/>
      <c r="CJ107" s="32"/>
      <c r="CK107"/>
      <c r="CU107" s="32"/>
      <c r="DF107" s="32"/>
      <c r="DQ107" s="32"/>
      <c r="EC107" s="32"/>
      <c r="ED107"/>
      <c r="EN107" s="32"/>
      <c r="EO107"/>
      <c r="EY107" s="32"/>
      <c r="FJ107" s="32"/>
      <c r="FU107" s="32"/>
      <c r="GF107" s="32"/>
      <c r="GG107"/>
      <c r="GQ107" s="32"/>
      <c r="GR107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BZ108" s="116"/>
      <c r="CA108" s="113">
        <v>1</v>
      </c>
      <c r="CB108" s="231" t="s">
        <v>148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K108" s="116"/>
      <c r="CL108" s="113">
        <v>1</v>
      </c>
      <c r="CM108" s="231" t="s">
        <v>148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D108" s="116"/>
      <c r="EE108" s="113">
        <v>1</v>
      </c>
      <c r="EF108" s="231" t="s">
        <v>148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O108" s="116"/>
      <c r="EP108" s="113">
        <v>1</v>
      </c>
      <c r="EQ108" s="231" t="s">
        <v>148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G108" s="116"/>
      <c r="GH108" s="113">
        <v>1</v>
      </c>
      <c r="GI108" s="231" t="s">
        <v>148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R108" s="116"/>
      <c r="GS108" s="113">
        <v>1</v>
      </c>
      <c r="GT108" s="231" t="s">
        <v>148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BZ109" s="116"/>
      <c r="CA109" s="113">
        <v>2</v>
      </c>
      <c r="CB109" s="231"/>
      <c r="CC109" s="231"/>
      <c r="CD109" s="113">
        <v>0</v>
      </c>
      <c r="CJ109" s="115"/>
      <c r="CK109" s="116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T109" s="113">
        <v>2</v>
      </c>
      <c r="DU109" s="231"/>
      <c r="DV109" s="231"/>
      <c r="DW109" s="113">
        <v>0</v>
      </c>
      <c r="EC109" s="115"/>
      <c r="ED109" s="116"/>
      <c r="EE109" s="113">
        <v>2</v>
      </c>
      <c r="EF109" s="231"/>
      <c r="EG109" s="231"/>
      <c r="EH109" s="113">
        <v>0</v>
      </c>
      <c r="EN109" s="115"/>
      <c r="EO109" s="116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G109" s="116"/>
      <c r="GH109" s="113">
        <v>2</v>
      </c>
      <c r="GI109" s="231"/>
      <c r="GJ109" s="231"/>
      <c r="GK109" s="113">
        <v>0</v>
      </c>
      <c r="GQ109" s="115"/>
      <c r="GR109" s="116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BZ110" s="116"/>
      <c r="CA110" s="113">
        <v>3</v>
      </c>
      <c r="CB110" s="231"/>
      <c r="CC110" s="231"/>
      <c r="CJ110" s="115"/>
      <c r="CK110" s="116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T110" s="113">
        <v>3</v>
      </c>
      <c r="DU110" s="231"/>
      <c r="DV110" s="231"/>
      <c r="EC110" s="115"/>
      <c r="ED110" s="116"/>
      <c r="EE110" s="113">
        <v>3</v>
      </c>
      <c r="EF110" s="231"/>
      <c r="EG110" s="231"/>
      <c r="EN110" s="115"/>
      <c r="EO110" s="116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G110" s="116"/>
      <c r="GH110" s="113">
        <v>3</v>
      </c>
      <c r="GI110" s="231"/>
      <c r="GJ110" s="231"/>
      <c r="GQ110" s="115"/>
      <c r="GR110" s="116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Y111" s="115"/>
      <c r="BZ111" s="116"/>
      <c r="CJ111" s="115"/>
      <c r="CK111" s="116"/>
      <c r="CU111" s="115"/>
      <c r="DF111" s="115"/>
      <c r="DQ111" s="115"/>
      <c r="EC111" s="115"/>
      <c r="ED111" s="116"/>
      <c r="EN111" s="115"/>
      <c r="EO111" s="116"/>
      <c r="EY111" s="115"/>
      <c r="FJ111" s="115"/>
      <c r="FU111" s="115"/>
      <c r="GF111" s="115"/>
      <c r="GG111" s="116"/>
      <c r="GQ111" s="115"/>
      <c r="GR111" s="116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BZ112" s="116"/>
      <c r="CB112" s="113" t="s">
        <v>151</v>
      </c>
      <c r="CF112" s="126">
        <v>0</v>
      </c>
      <c r="CJ112" s="115"/>
      <c r="CK112" s="116"/>
      <c r="CM112" s="113" t="s">
        <v>151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U112" s="113" t="s">
        <v>150</v>
      </c>
      <c r="DY112" s="126">
        <v>0</v>
      </c>
      <c r="EC112" s="115"/>
      <c r="ED112" s="116"/>
      <c r="EF112" s="113" t="s">
        <v>151</v>
      </c>
      <c r="EJ112" s="126">
        <v>0</v>
      </c>
      <c r="EN112" s="115"/>
      <c r="EO112" s="116"/>
      <c r="EQ112" s="113" t="s">
        <v>151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G112" s="116"/>
      <c r="GI112" s="113" t="s">
        <v>151</v>
      </c>
      <c r="GM112" s="126">
        <v>0</v>
      </c>
      <c r="GQ112" s="115"/>
      <c r="GR112" s="116"/>
      <c r="GT112" s="113" t="s">
        <v>151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Y113" s="32"/>
      <c r="BZ113"/>
      <c r="CJ113" s="32"/>
      <c r="CK113"/>
      <c r="CU113" s="32"/>
      <c r="DF113" s="32"/>
      <c r="DQ113" s="32"/>
      <c r="EC113" s="32"/>
      <c r="ED113"/>
      <c r="EN113" s="32"/>
      <c r="EO113"/>
      <c r="EY113" s="32"/>
      <c r="FJ113" s="32"/>
      <c r="FU113" s="32"/>
      <c r="GF113" s="32"/>
      <c r="GG113"/>
      <c r="GQ113" s="32"/>
      <c r="GR113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Y114" s="32"/>
      <c r="BZ114"/>
      <c r="CJ114" s="32"/>
      <c r="CK114"/>
      <c r="CU114" s="32"/>
      <c r="DF114" s="32"/>
      <c r="DQ114" s="32"/>
      <c r="EC114" s="32"/>
      <c r="ED114"/>
      <c r="EN114" s="32"/>
      <c r="EO114"/>
      <c r="EY114" s="32"/>
      <c r="FJ114" s="32"/>
      <c r="FU114" s="32"/>
      <c r="GF114" s="32"/>
      <c r="GG114"/>
      <c r="GQ114" s="32"/>
      <c r="GR114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BZ115"/>
      <c r="CB115" s="90" t="s">
        <v>152</v>
      </c>
      <c r="CJ115" s="32"/>
      <c r="CK115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D115"/>
      <c r="EF115" s="90" t="s">
        <v>152</v>
      </c>
      <c r="EN115" s="32"/>
      <c r="EO115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G115"/>
      <c r="GI115" s="90" t="s">
        <v>152</v>
      </c>
      <c r="GQ115" s="32"/>
      <c r="GR115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Y116" s="32"/>
      <c r="BZ116"/>
      <c r="CJ116" s="32"/>
      <c r="CK116"/>
      <c r="CU116" s="32"/>
      <c r="DF116" s="32"/>
      <c r="DQ116" s="32"/>
      <c r="EC116" s="32"/>
      <c r="ED116"/>
      <c r="EN116" s="32"/>
      <c r="EO116"/>
      <c r="EY116" s="32"/>
      <c r="FJ116" s="32"/>
      <c r="FU116" s="32"/>
      <c r="GF116" s="32"/>
      <c r="GG116"/>
      <c r="GQ116" s="32"/>
      <c r="GR116"/>
      <c r="HB116" s="32"/>
    </row>
    <row r="117" spans="1:210" ht="33.75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W117"/>
      <c r="Y117" s="239" t="s">
        <v>153</v>
      </c>
      <c r="Z117" s="239"/>
      <c r="AA117" s="69" t="s">
        <v>126</v>
      </c>
      <c r="AB117" s="233" t="s">
        <v>154</v>
      </c>
      <c r="AC117" s="233"/>
      <c r="AD117" s="233" t="s">
        <v>155</v>
      </c>
      <c r="AE117" s="233"/>
      <c r="AF117" s="149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30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29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7"/>
      <c r="BY117" s="32"/>
      <c r="BZ117"/>
      <c r="CB117" s="239" t="s">
        <v>153</v>
      </c>
      <c r="CC117" s="239"/>
      <c r="CD117" s="69" t="s">
        <v>126</v>
      </c>
      <c r="CE117" s="233" t="s">
        <v>154</v>
      </c>
      <c r="CF117" s="233"/>
      <c r="CG117" s="233" t="s">
        <v>155</v>
      </c>
      <c r="CH117" s="233"/>
      <c r="CI117" s="186"/>
      <c r="CJ117" s="32"/>
      <c r="CK117"/>
      <c r="CM117" s="239" t="s">
        <v>153</v>
      </c>
      <c r="CN117" s="239"/>
      <c r="CO117" s="69" t="s">
        <v>126</v>
      </c>
      <c r="CP117" s="233" t="s">
        <v>154</v>
      </c>
      <c r="CQ117" s="233"/>
      <c r="CR117" s="233" t="s">
        <v>155</v>
      </c>
      <c r="CS117" s="233"/>
      <c r="CT117" s="186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D117"/>
      <c r="EF117" s="239" t="s">
        <v>153</v>
      </c>
      <c r="EG117" s="239"/>
      <c r="EH117" s="69" t="s">
        <v>126</v>
      </c>
      <c r="EI117" s="233" t="s">
        <v>154</v>
      </c>
      <c r="EJ117" s="233"/>
      <c r="EK117" s="233" t="s">
        <v>155</v>
      </c>
      <c r="EL117" s="233"/>
      <c r="EM117" s="186"/>
      <c r="EN117" s="32"/>
      <c r="EO117"/>
      <c r="EQ117" s="239" t="s">
        <v>153</v>
      </c>
      <c r="ER117" s="239"/>
      <c r="ES117" s="69" t="s">
        <v>126</v>
      </c>
      <c r="ET117" s="233" t="s">
        <v>154</v>
      </c>
      <c r="EU117" s="233"/>
      <c r="EV117" s="233" t="s">
        <v>155</v>
      </c>
      <c r="EW117" s="233"/>
      <c r="EX117" s="186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G117"/>
      <c r="GI117" s="239" t="s">
        <v>153</v>
      </c>
      <c r="GJ117" s="239"/>
      <c r="GK117" s="69" t="s">
        <v>126</v>
      </c>
      <c r="GL117" s="233" t="s">
        <v>154</v>
      </c>
      <c r="GM117" s="233"/>
      <c r="GN117" s="233" t="s">
        <v>155</v>
      </c>
      <c r="GO117" s="233"/>
      <c r="GP117" s="186"/>
      <c r="GQ117" s="32"/>
      <c r="GR117"/>
      <c r="GT117" s="239" t="s">
        <v>153</v>
      </c>
      <c r="GU117" s="239"/>
      <c r="GV117" s="69" t="s">
        <v>126</v>
      </c>
      <c r="GW117" s="233" t="s">
        <v>154</v>
      </c>
      <c r="GX117" s="233"/>
      <c r="GY117" s="233" t="s">
        <v>155</v>
      </c>
      <c r="GZ117" s="233"/>
      <c r="HA117" s="186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BZ118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K118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D118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O118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G118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R118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137.63826988115656</v>
      </c>
      <c r="E120" s="2">
        <v>1.05</v>
      </c>
      <c r="F120" s="133">
        <f>D120*E120</f>
        <v>144.5201833752144</v>
      </c>
      <c r="G120" s="2">
        <v>277</v>
      </c>
      <c r="H120" s="47">
        <f>D120*G120/1000</f>
        <v>38.12580075708037</v>
      </c>
      <c r="K120" s="28"/>
      <c r="N120" s="2" t="s">
        <v>164</v>
      </c>
      <c r="P120" s="34">
        <f>R88</f>
        <v>53.709481406819805</v>
      </c>
      <c r="Q120" s="2">
        <v>1.05</v>
      </c>
      <c r="R120" s="133">
        <f>P120*Q120</f>
        <v>56.394955477160799</v>
      </c>
      <c r="S120" s="2">
        <v>277</v>
      </c>
      <c r="T120" s="47">
        <f>P120*S120/1000</f>
        <v>14.877526349689086</v>
      </c>
      <c r="U120" s="47"/>
      <c r="V120" s="32"/>
      <c r="W120"/>
      <c r="Y120" s="2" t="s">
        <v>165</v>
      </c>
      <c r="AA120" s="34">
        <f>AC88+AC94+AC95</f>
        <v>47.595002571792271</v>
      </c>
      <c r="AB120" s="2">
        <v>2.5</v>
      </c>
      <c r="AC120" s="33">
        <f>AA120*AB120</f>
        <v>118.98750642948067</v>
      </c>
      <c r="AD120" s="2">
        <v>617</v>
      </c>
      <c r="AE120" s="34">
        <f>AA120*AD120/1000</f>
        <v>29.36611658679583</v>
      </c>
      <c r="AF120" s="34"/>
      <c r="AG120" s="32"/>
      <c r="AH120"/>
      <c r="AJ120" s="2" t="s">
        <v>165</v>
      </c>
      <c r="AL120" s="34">
        <f>AN88+AN94+AN95</f>
        <v>32.74811135406086</v>
      </c>
      <c r="AM120" s="2">
        <v>2.5</v>
      </c>
      <c r="AN120" s="33">
        <f>AL120*AM120</f>
        <v>81.870278385152147</v>
      </c>
      <c r="AO120" s="2">
        <v>617</v>
      </c>
      <c r="AP120" s="34">
        <f>AL120*AO120/1000</f>
        <v>20.205584705455554</v>
      </c>
      <c r="AQ120" s="34"/>
      <c r="AR120" s="32"/>
      <c r="AU120" s="2" t="s">
        <v>164</v>
      </c>
      <c r="AW120" s="34">
        <f>AY88</f>
        <v>90.679344468303825</v>
      </c>
      <c r="AX120" s="2">
        <v>1.05</v>
      </c>
      <c r="AY120" s="133">
        <f>AW120*AX120</f>
        <v>95.213311691719014</v>
      </c>
      <c r="AZ120" s="2">
        <v>277</v>
      </c>
      <c r="BA120" s="47">
        <f>AW120*AZ120/1000</f>
        <v>25.118178417720159</v>
      </c>
      <c r="BB120" s="47"/>
      <c r="BC120" s="32"/>
      <c r="BF120" s="2" t="s">
        <v>164</v>
      </c>
      <c r="BH120" s="34">
        <f>BJ88</f>
        <v>99.288464556075553</v>
      </c>
      <c r="BI120" s="2">
        <v>1.05</v>
      </c>
      <c r="BJ120" s="133">
        <f>BH120*BI120</f>
        <v>104.25288778387933</v>
      </c>
      <c r="BK120" s="2">
        <v>277</v>
      </c>
      <c r="BL120" s="47">
        <f>BH120*BK120/1000</f>
        <v>27.502904682032927</v>
      </c>
      <c r="BM120" s="47"/>
      <c r="BN120" s="32"/>
      <c r="BQ120" s="2" t="s">
        <v>164</v>
      </c>
      <c r="BS120" s="34">
        <f>BU88</f>
        <v>85.526244066418101</v>
      </c>
      <c r="BT120" s="2">
        <v>1.05</v>
      </c>
      <c r="BU120" s="133">
        <f>BS120*BT120</f>
        <v>89.802556269739014</v>
      </c>
      <c r="BV120" s="2">
        <v>277</v>
      </c>
      <c r="BW120" s="47">
        <f>BS120*BV120/1000</f>
        <v>23.690769606397815</v>
      </c>
      <c r="BX120" s="47"/>
      <c r="BY120" s="32"/>
      <c r="BZ120"/>
      <c r="CB120" s="2" t="s">
        <v>165</v>
      </c>
      <c r="CD120" s="34">
        <f>CF88+CF94+CF95</f>
        <v>45.943728996454048</v>
      </c>
      <c r="CE120" s="2">
        <v>2.5</v>
      </c>
      <c r="CF120" s="33">
        <f>CD120*CE120</f>
        <v>114.85932249113512</v>
      </c>
      <c r="CG120" s="2">
        <v>617</v>
      </c>
      <c r="CH120" s="34">
        <f>CD120*CG120/1000</f>
        <v>28.347280790812146</v>
      </c>
      <c r="CI120" s="34"/>
      <c r="CJ120" s="32"/>
      <c r="CK120"/>
      <c r="CM120" s="2" t="s">
        <v>165</v>
      </c>
      <c r="CO120" s="34">
        <f>CQ88+CQ94+CQ95</f>
        <v>42.772240347239077</v>
      </c>
      <c r="CP120" s="2">
        <v>2.5</v>
      </c>
      <c r="CQ120" s="33">
        <f>CO120*CP120</f>
        <v>106.93060086809768</v>
      </c>
      <c r="CR120" s="2">
        <v>617</v>
      </c>
      <c r="CS120" s="34">
        <f>CO120*CR120/1000</f>
        <v>26.390472294246507</v>
      </c>
      <c r="CT120" s="34"/>
      <c r="CU120" s="32"/>
      <c r="CX120" s="2" t="s">
        <v>164</v>
      </c>
      <c r="CZ120" s="34">
        <f>DB88</f>
        <v>121.19115990814798</v>
      </c>
      <c r="DA120" s="2">
        <v>1.05</v>
      </c>
      <c r="DB120" s="133">
        <f>CZ120*DA120</f>
        <v>127.25071790355538</v>
      </c>
      <c r="DC120" s="2">
        <v>277</v>
      </c>
      <c r="DD120" s="47">
        <f>CZ120*DC120/1000</f>
        <v>33.569951294556986</v>
      </c>
      <c r="DE120" s="47"/>
      <c r="DF120" s="32"/>
      <c r="DI120" s="2" t="s">
        <v>164</v>
      </c>
      <c r="DK120" s="34">
        <f>DM88</f>
        <v>117.62699178711738</v>
      </c>
      <c r="DL120" s="2">
        <v>1.05</v>
      </c>
      <c r="DM120" s="133">
        <f>DK120*DL120</f>
        <v>123.50834137647325</v>
      </c>
      <c r="DN120" s="2">
        <v>277</v>
      </c>
      <c r="DO120" s="47">
        <f>DK120*DN120/1000</f>
        <v>32.582676725031511</v>
      </c>
      <c r="DP120" s="47"/>
      <c r="DQ120" s="32"/>
      <c r="DU120" s="2" t="s">
        <v>164</v>
      </c>
      <c r="DW120" s="34">
        <f>DY88</f>
        <v>78.602400616287255</v>
      </c>
      <c r="DX120" s="2">
        <v>1.05</v>
      </c>
      <c r="DY120" s="133">
        <f>DW120*DX120</f>
        <v>82.53252064710162</v>
      </c>
      <c r="DZ120" s="2">
        <v>277</v>
      </c>
      <c r="EA120" s="47">
        <f>DW120*DZ120/1000</f>
        <v>21.77286497071157</v>
      </c>
      <c r="EB120" s="47"/>
      <c r="EC120" s="32"/>
      <c r="ED120"/>
      <c r="EF120" s="2" t="s">
        <v>165</v>
      </c>
      <c r="EH120" s="34">
        <f>EJ88+EJ94+EJ95</f>
        <v>57.864977438621828</v>
      </c>
      <c r="EI120" s="2">
        <v>2.5</v>
      </c>
      <c r="EJ120" s="33">
        <f>EH120*EI120</f>
        <v>144.66244359655457</v>
      </c>
      <c r="EK120" s="2">
        <v>617</v>
      </c>
      <c r="EL120" s="34">
        <f>EH120*EK120/1000</f>
        <v>35.702691079629666</v>
      </c>
      <c r="EM120" s="34"/>
      <c r="EN120" s="32"/>
      <c r="EO120"/>
      <c r="EQ120" s="2" t="s">
        <v>165</v>
      </c>
      <c r="ES120" s="34">
        <f>EU88+EU94+EU95</f>
        <v>41.377135994276337</v>
      </c>
      <c r="ET120" s="2">
        <v>2.5</v>
      </c>
      <c r="EU120" s="33">
        <f>ES120*ET120</f>
        <v>103.44283998569084</v>
      </c>
      <c r="EV120" s="2">
        <v>617</v>
      </c>
      <c r="EW120" s="34">
        <f>ES120*EV120/1000</f>
        <v>25.529692908468501</v>
      </c>
      <c r="EX120" s="34"/>
      <c r="EY120" s="32"/>
      <c r="FB120" s="2" t="s">
        <v>164</v>
      </c>
      <c r="FD120" s="34">
        <f>FF88</f>
        <v>118.71591681544389</v>
      </c>
      <c r="FE120" s="2">
        <v>1.05</v>
      </c>
      <c r="FF120" s="133">
        <f>FD120*FE120</f>
        <v>124.65171265621609</v>
      </c>
      <c r="FG120" s="2">
        <v>277</v>
      </c>
      <c r="FH120" s="47">
        <f>FD120*FG120/1000</f>
        <v>32.884308957877955</v>
      </c>
      <c r="FI120" s="47"/>
      <c r="FJ120" s="32"/>
      <c r="FM120" s="2" t="s">
        <v>164</v>
      </c>
      <c r="FO120" s="34">
        <f>FQ88</f>
        <v>108.96821386926104</v>
      </c>
      <c r="FP120" s="2">
        <v>1.05</v>
      </c>
      <c r="FQ120" s="133">
        <f>FO120*FP120</f>
        <v>114.4166245627241</v>
      </c>
      <c r="FR120" s="2">
        <v>277</v>
      </c>
      <c r="FS120" s="47">
        <f>FO120*FR120/1000</f>
        <v>30.184195241785307</v>
      </c>
      <c r="FT120" s="47"/>
      <c r="FU120" s="32"/>
      <c r="FX120" s="2" t="s">
        <v>164</v>
      </c>
      <c r="FZ120" s="34">
        <f>GB88</f>
        <v>99.73825808048214</v>
      </c>
      <c r="GA120" s="2">
        <v>1.05</v>
      </c>
      <c r="GB120" s="133">
        <f>FZ120*GA120</f>
        <v>104.72517098450625</v>
      </c>
      <c r="GC120" s="2">
        <v>277</v>
      </c>
      <c r="GD120" s="47">
        <f>FZ120*GC120/1000</f>
        <v>27.627497488293553</v>
      </c>
      <c r="GE120" s="47"/>
      <c r="GF120" s="32"/>
      <c r="GG120"/>
      <c r="GI120" s="2" t="s">
        <v>165</v>
      </c>
      <c r="GK120" s="34">
        <f>GM88+GM94+GM95</f>
        <v>50.070572238619363</v>
      </c>
      <c r="GL120" s="2">
        <v>2.5</v>
      </c>
      <c r="GM120" s="33">
        <f>GK120*GL120</f>
        <v>125.17643059654841</v>
      </c>
      <c r="GN120" s="2">
        <v>617</v>
      </c>
      <c r="GO120" s="34">
        <f>GK120*GN120/1000</f>
        <v>30.893543071228148</v>
      </c>
      <c r="GP120" s="34"/>
      <c r="GQ120" s="32"/>
      <c r="GR120"/>
      <c r="GT120" s="2" t="s">
        <v>165</v>
      </c>
      <c r="GV120" s="34">
        <f>GX88+GX94+GX95</f>
        <v>42.699897083423679</v>
      </c>
      <c r="GW120" s="2">
        <v>2.5</v>
      </c>
      <c r="GX120" s="33">
        <f>GV120*GW120</f>
        <v>106.7497427085592</v>
      </c>
      <c r="GY120" s="2">
        <v>617</v>
      </c>
      <c r="GZ120" s="34">
        <f>GV120*GY120/1000</f>
        <v>26.345836500472412</v>
      </c>
      <c r="HA120" s="34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BZ121"/>
      <c r="CJ121" s="32"/>
      <c r="CK121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D121"/>
      <c r="EN121" s="32"/>
      <c r="EO121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G121"/>
      <c r="GQ121" s="32"/>
      <c r="GR121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Y122" s="32"/>
      <c r="BZ122"/>
      <c r="CJ122" s="32"/>
      <c r="CK122"/>
      <c r="CU122" s="32"/>
      <c r="DF122" s="32"/>
      <c r="DQ122" s="32"/>
      <c r="EC122" s="32"/>
      <c r="ED122"/>
      <c r="EN122" s="32"/>
      <c r="EO122"/>
      <c r="EY122" s="32"/>
      <c r="FJ122" s="32"/>
      <c r="FU122" s="32"/>
      <c r="GF122" s="32"/>
      <c r="GG122"/>
      <c r="GQ122" s="32"/>
      <c r="GR12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4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34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8"/>
      <c r="BY123" s="115"/>
      <c r="BZ123" s="116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6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6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6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6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6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FX109:FY109"/>
    <mergeCell ref="GI109:GJ109"/>
    <mergeCell ref="GT109:GU109"/>
    <mergeCell ref="FX89:FY89"/>
    <mergeCell ref="GI89:GJ89"/>
    <mergeCell ref="GT89:GU89"/>
    <mergeCell ref="GY123:GZ123"/>
    <mergeCell ref="GA123:GB123"/>
    <mergeCell ref="GC123:GD123"/>
    <mergeCell ref="GL123:GM123"/>
    <mergeCell ref="GN123:GO123"/>
    <mergeCell ref="GW123:GX123"/>
    <mergeCell ref="GN117:GO117"/>
    <mergeCell ref="GT117:GU117"/>
    <mergeCell ref="GW117:GX117"/>
    <mergeCell ref="GY117:GZ117"/>
    <mergeCell ref="GC117:GD117"/>
    <mergeCell ref="GI117:GJ117"/>
    <mergeCell ref="GL117:GM117"/>
    <mergeCell ref="FX88:FY88"/>
    <mergeCell ref="GI88:GJ88"/>
    <mergeCell ref="GT88:GU88"/>
    <mergeCell ref="EV123:EW123"/>
    <mergeCell ref="FE123:FF123"/>
    <mergeCell ref="FG123:FH123"/>
    <mergeCell ref="FP123:FQ123"/>
    <mergeCell ref="FR123:FS123"/>
    <mergeCell ref="FR117:FS117"/>
    <mergeCell ref="FM110:FN110"/>
    <mergeCell ref="FX108:FY108"/>
    <mergeCell ref="GI108:GJ108"/>
    <mergeCell ref="GT108:GU108"/>
    <mergeCell ref="FX105:FY105"/>
    <mergeCell ref="GI105:GJ105"/>
    <mergeCell ref="GT105:GU105"/>
    <mergeCell ref="FX90:FY90"/>
    <mergeCell ref="GI90:GJ90"/>
    <mergeCell ref="GT90:GU90"/>
    <mergeCell ref="FX117:FY117"/>
    <mergeCell ref="GA117:GB117"/>
    <mergeCell ref="FX110:FY110"/>
    <mergeCell ref="GI110:GJ110"/>
    <mergeCell ref="GT110:GU110"/>
    <mergeCell ref="DX123:DY123"/>
    <mergeCell ref="DZ123:EA123"/>
    <mergeCell ref="EI123:EJ123"/>
    <mergeCell ref="EK123:EL123"/>
    <mergeCell ref="ET123:EU123"/>
    <mergeCell ref="FE117:FF117"/>
    <mergeCell ref="FG117:FH117"/>
    <mergeCell ref="FM117:FN117"/>
    <mergeCell ref="FP117:FQ117"/>
    <mergeCell ref="EK117:EL117"/>
    <mergeCell ref="EQ117:ER117"/>
    <mergeCell ref="ET117:EU117"/>
    <mergeCell ref="EV117:EW117"/>
    <mergeCell ref="FB117:FC117"/>
    <mergeCell ref="DU117:DV117"/>
    <mergeCell ref="DX117:DY117"/>
    <mergeCell ref="DZ117:EA117"/>
    <mergeCell ref="EF117:EG117"/>
    <mergeCell ref="EI117:EJ117"/>
    <mergeCell ref="DU110:DV110"/>
    <mergeCell ref="EF110:EG110"/>
    <mergeCell ref="EQ110:ER110"/>
    <mergeCell ref="FB110:FC110"/>
    <mergeCell ref="DU109:DV109"/>
    <mergeCell ref="EF109:EG109"/>
    <mergeCell ref="EQ109:ER109"/>
    <mergeCell ref="FB109:FC109"/>
    <mergeCell ref="FM109:FN109"/>
    <mergeCell ref="DU108:DV108"/>
    <mergeCell ref="EF108:EG108"/>
    <mergeCell ref="EQ108:ER108"/>
    <mergeCell ref="FB108:FC108"/>
    <mergeCell ref="FM108:FN108"/>
    <mergeCell ref="DU105:DV105"/>
    <mergeCell ref="EF105:EG105"/>
    <mergeCell ref="EQ105:ER105"/>
    <mergeCell ref="FB105:FC105"/>
    <mergeCell ref="FM105:FN105"/>
    <mergeCell ref="DU90:DV90"/>
    <mergeCell ref="EF90:EG90"/>
    <mergeCell ref="EQ90:ER90"/>
    <mergeCell ref="FB90:FC90"/>
    <mergeCell ref="FM90:FN90"/>
    <mergeCell ref="DU89:DV89"/>
    <mergeCell ref="EF89:EG89"/>
    <mergeCell ref="EQ89:ER89"/>
    <mergeCell ref="FB89:FC89"/>
    <mergeCell ref="FM89:FN89"/>
    <mergeCell ref="DU88:DV88"/>
    <mergeCell ref="EF88:EG88"/>
    <mergeCell ref="EQ88:ER88"/>
    <mergeCell ref="FB88:FC88"/>
    <mergeCell ref="FM88:FN88"/>
    <mergeCell ref="CR123:CS123"/>
    <mergeCell ref="DA123:DB123"/>
    <mergeCell ref="DC123:DD123"/>
    <mergeCell ref="DL123:DM123"/>
    <mergeCell ref="DN123:DO123"/>
    <mergeCell ref="BT123:BU123"/>
    <mergeCell ref="BV123:BW123"/>
    <mergeCell ref="CE123:CF123"/>
    <mergeCell ref="CG123:CH123"/>
    <mergeCell ref="CP123:CQ123"/>
    <mergeCell ref="DA117:DB117"/>
    <mergeCell ref="DC117:DD117"/>
    <mergeCell ref="DI117:DJ117"/>
    <mergeCell ref="DL117:DM117"/>
    <mergeCell ref="DN117:DO117"/>
    <mergeCell ref="CG117:CH117"/>
    <mergeCell ref="CM117:CN117"/>
    <mergeCell ref="CP117:CQ117"/>
    <mergeCell ref="CR117:CS117"/>
    <mergeCell ref="CX117:CY117"/>
    <mergeCell ref="BQ117:BR117"/>
    <mergeCell ref="BT117:BU117"/>
    <mergeCell ref="BV117:BW117"/>
    <mergeCell ref="CB117:CC117"/>
    <mergeCell ref="CE117:CF117"/>
    <mergeCell ref="BQ110:BR110"/>
    <mergeCell ref="CB110:CC110"/>
    <mergeCell ref="CM110:CN110"/>
    <mergeCell ref="CX110:CY110"/>
    <mergeCell ref="DI110:DJ110"/>
    <mergeCell ref="BQ109:BR109"/>
    <mergeCell ref="CB109:CC109"/>
    <mergeCell ref="CM109:CN109"/>
    <mergeCell ref="CX109:CY109"/>
    <mergeCell ref="DI109:DJ109"/>
    <mergeCell ref="BQ108:BR108"/>
    <mergeCell ref="CB108:CC108"/>
    <mergeCell ref="CM108:CN108"/>
    <mergeCell ref="CX108:CY108"/>
    <mergeCell ref="DI108:DJ108"/>
    <mergeCell ref="CB105:CC105"/>
    <mergeCell ref="CM105:CN105"/>
    <mergeCell ref="CX105:CY105"/>
    <mergeCell ref="DI105:DJ105"/>
    <mergeCell ref="BQ90:BR90"/>
    <mergeCell ref="CB90:CC90"/>
    <mergeCell ref="CM90:CN90"/>
    <mergeCell ref="CX90:CY90"/>
    <mergeCell ref="DI90:DJ90"/>
    <mergeCell ref="FV6:GF6"/>
    <mergeCell ref="GG6:GQ6"/>
    <mergeCell ref="GR6:HB6"/>
    <mergeCell ref="BQ85:BR85"/>
    <mergeCell ref="CB85:CC85"/>
    <mergeCell ref="CM85:CN85"/>
    <mergeCell ref="CX85:CY85"/>
    <mergeCell ref="DI85:DJ85"/>
    <mergeCell ref="DU85:DV85"/>
    <mergeCell ref="EF85:EG85"/>
    <mergeCell ref="EQ85:ER85"/>
    <mergeCell ref="FB85:FC85"/>
    <mergeCell ref="FM85:FN85"/>
    <mergeCell ref="FX85:FY85"/>
    <mergeCell ref="GI85:GJ85"/>
    <mergeCell ref="GT85:GU85"/>
    <mergeCell ref="DS6:EC6"/>
    <mergeCell ref="ED6:EN6"/>
    <mergeCell ref="EO6:EY6"/>
    <mergeCell ref="EZ6:FJ6"/>
    <mergeCell ref="FK6:FU6"/>
    <mergeCell ref="BO6:BY6"/>
    <mergeCell ref="BZ6:CJ6"/>
    <mergeCell ref="CK6:CU6"/>
    <mergeCell ref="CV6:DF6"/>
    <mergeCell ref="DG6:DQ6"/>
    <mergeCell ref="AX123:AY123"/>
    <mergeCell ref="AZ123:BA123"/>
    <mergeCell ref="BI123:BJ123"/>
    <mergeCell ref="BK123:BL123"/>
    <mergeCell ref="AZ117:BA117"/>
    <mergeCell ref="BF117:BG117"/>
    <mergeCell ref="BI117:BJ117"/>
    <mergeCell ref="BK117:BL117"/>
    <mergeCell ref="BF110:BG110"/>
    <mergeCell ref="BF108:BG108"/>
    <mergeCell ref="BF109:BG109"/>
    <mergeCell ref="BQ89:BR89"/>
    <mergeCell ref="CB89:CC89"/>
    <mergeCell ref="CM89:CN89"/>
    <mergeCell ref="CX89:CY89"/>
    <mergeCell ref="DI89:DJ89"/>
    <mergeCell ref="BQ88:BR88"/>
    <mergeCell ref="CB88:CC88"/>
    <mergeCell ref="CM88:CN88"/>
    <mergeCell ref="CX88:CY88"/>
    <mergeCell ref="DI88:DJ88"/>
    <mergeCell ref="BQ105:BR105"/>
    <mergeCell ref="AD117:AE117"/>
    <mergeCell ref="E123:F123"/>
    <mergeCell ref="G123:H123"/>
    <mergeCell ref="Q123:R123"/>
    <mergeCell ref="S123:T123"/>
    <mergeCell ref="AM123:AN123"/>
    <mergeCell ref="AO123:AP123"/>
    <mergeCell ref="S117:T117"/>
    <mergeCell ref="AJ117:AK117"/>
    <mergeCell ref="AM117:AN117"/>
    <mergeCell ref="AO117:AP117"/>
    <mergeCell ref="AB123:AC123"/>
    <mergeCell ref="AD123:AE123"/>
    <mergeCell ref="AU117:AV117"/>
    <mergeCell ref="AX117:AY117"/>
    <mergeCell ref="B110:C110"/>
    <mergeCell ref="N110:O110"/>
    <mergeCell ref="AJ110:AK110"/>
    <mergeCell ref="AU110:AV110"/>
    <mergeCell ref="B108:C108"/>
    <mergeCell ref="N108:O108"/>
    <mergeCell ref="AJ108:AK108"/>
    <mergeCell ref="AU108:AV108"/>
    <mergeCell ref="Y108:Z108"/>
    <mergeCell ref="B109:C109"/>
    <mergeCell ref="N109:O109"/>
    <mergeCell ref="AJ109:AK109"/>
    <mergeCell ref="AU109:AV109"/>
    <mergeCell ref="Y109:Z109"/>
    <mergeCell ref="B117:C117"/>
    <mergeCell ref="E117:F117"/>
    <mergeCell ref="G117:H117"/>
    <mergeCell ref="N117:O117"/>
    <mergeCell ref="Q117:R117"/>
    <mergeCell ref="Y110:Z110"/>
    <mergeCell ref="Y117:Z117"/>
    <mergeCell ref="AB117:AC117"/>
    <mergeCell ref="B90:C90"/>
    <mergeCell ref="N90:O90"/>
    <mergeCell ref="AJ90:AK90"/>
    <mergeCell ref="AU90:AV90"/>
    <mergeCell ref="BF90:BG90"/>
    <mergeCell ref="Y90:Z90"/>
    <mergeCell ref="B105:C105"/>
    <mergeCell ref="N105:O105"/>
    <mergeCell ref="AJ105:AK105"/>
    <mergeCell ref="AU105:AV105"/>
    <mergeCell ref="BF105:BG105"/>
    <mergeCell ref="Y105:Z105"/>
    <mergeCell ref="B88:C88"/>
    <mergeCell ref="N88:O88"/>
    <mergeCell ref="AJ88:AK88"/>
    <mergeCell ref="AU88:AV88"/>
    <mergeCell ref="BF88:BG88"/>
    <mergeCell ref="Y88:Z88"/>
    <mergeCell ref="B89:C89"/>
    <mergeCell ref="N89:O89"/>
    <mergeCell ref="AJ89:AK89"/>
    <mergeCell ref="AU89:AV89"/>
    <mergeCell ref="BF89:BG89"/>
    <mergeCell ref="Y89:Z89"/>
    <mergeCell ref="A6:K6"/>
    <mergeCell ref="L6:V6"/>
    <mergeCell ref="AH6:AR6"/>
    <mergeCell ref="AS6:BC6"/>
    <mergeCell ref="BD6:BN6"/>
    <mergeCell ref="W6:AG6"/>
    <mergeCell ref="B85:C85"/>
    <mergeCell ref="N85:O85"/>
    <mergeCell ref="AJ85:AK85"/>
    <mergeCell ref="AU85:AV85"/>
    <mergeCell ref="BF85:BG85"/>
    <mergeCell ref="Y85:Z8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4987-2499-4DB6-95EB-58007CC46719}">
  <dimension ref="A1:N32"/>
  <sheetViews>
    <sheetView tabSelected="1" workbookViewId="0">
      <selection activeCell="P28" sqref="P28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'TC75-91'!$DU$12</f>
        <v>0.57426434988434072</v>
      </c>
      <c r="D3" s="156">
        <f>'TC75-91'!$D$12</f>
        <v>99</v>
      </c>
      <c r="E3" s="175">
        <v>1.373</v>
      </c>
      <c r="F3" s="157">
        <f>E3*(19.77+2.81*C3)</f>
        <v>29.359796516219269</v>
      </c>
      <c r="G3" s="157">
        <f>F3*(1-$G$2)</f>
        <v>23.78143517813761</v>
      </c>
      <c r="H3" s="157">
        <f>G3*(1+$H$2)</f>
        <v>28.775536565546506</v>
      </c>
      <c r="I3" s="157">
        <f>$I$2*H3*D3</f>
        <v>2418.2174517505855</v>
      </c>
      <c r="J3" s="157">
        <f>D3*subsidy!$B$2</f>
        <v>1881</v>
      </c>
      <c r="K3" s="223"/>
      <c r="L3" s="190"/>
    </row>
    <row r="4" spans="1:14" x14ac:dyDescent="0.25">
      <c r="A4" s="243"/>
      <c r="B4" s="151" t="s">
        <v>179</v>
      </c>
      <c r="C4" s="165">
        <f>'TC75-91'!$N$12</f>
        <v>11.206448257930319</v>
      </c>
      <c r="D4" s="156">
        <f>'TC75-91'!$D$12</f>
        <v>99</v>
      </c>
      <c r="E4" s="175">
        <v>1.373</v>
      </c>
      <c r="F4" s="157">
        <f>E4*(19.77+2.81*C4)</f>
        <v>70.380144217368695</v>
      </c>
      <c r="G4" s="157">
        <f>F4*(1-$G$2)</f>
        <v>57.007916816068644</v>
      </c>
      <c r="H4" s="157">
        <f>G4*(1+$H$2)</f>
        <v>68.97957934744305</v>
      </c>
      <c r="I4" s="157">
        <f>$I$2*H4*D4</f>
        <v>5796.8553327385371</v>
      </c>
      <c r="J4" s="157">
        <f>D4*subsidy!$B$2</f>
        <v>1881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'TC75-91'!$DU$10</f>
        <v>7.039781591263651</v>
      </c>
      <c r="D6" s="166">
        <f>'TC75-91'!$D$10</f>
        <v>68.599999999999994</v>
      </c>
      <c r="E6" s="176">
        <v>1.373</v>
      </c>
      <c r="F6" s="158">
        <f>E6*(33.44+2.37*C6)</f>
        <v>68.820639695787833</v>
      </c>
      <c r="G6" s="158">
        <f>F6*(1-$G$2)</f>
        <v>55.744718153588146</v>
      </c>
      <c r="H6" s="158">
        <f>G6*(1+$H$2)</f>
        <v>67.451108965841655</v>
      </c>
      <c r="I6" s="158">
        <f>$I$2*H6*D6</f>
        <v>3927.8051568804603</v>
      </c>
      <c r="J6" s="158">
        <f>D6*subsidy!$B$3</f>
        <v>1029</v>
      </c>
      <c r="K6" s="224"/>
      <c r="L6" s="190"/>
    </row>
    <row r="7" spans="1:14" x14ac:dyDescent="0.25">
      <c r="A7" s="244"/>
      <c r="B7" s="152" t="s">
        <v>179</v>
      </c>
      <c r="C7" s="166">
        <f>'TC75-91'!$N$10</f>
        <v>16.414781591263651</v>
      </c>
      <c r="D7" s="166">
        <f>'TC75-91'!$D$10</f>
        <v>68.599999999999994</v>
      </c>
      <c r="E7" s="176">
        <v>1.373</v>
      </c>
      <c r="F7" s="158">
        <f>E7*(33.44+2.37*C7)</f>
        <v>99.326983445787832</v>
      </c>
      <c r="G7" s="158">
        <f>F7*(1-$G$2)</f>
        <v>80.454856591088145</v>
      </c>
      <c r="H7" s="158">
        <f>G7*(1+$H$2)</f>
        <v>97.350376475216649</v>
      </c>
      <c r="I7" s="158">
        <f>$I$2*H7*D7</f>
        <v>5668.8958359046437</v>
      </c>
      <c r="J7" s="158">
        <f>D7*subsidy!$B$3</f>
        <v>1029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'TC75-91'!$DU$15</f>
        <v>9.7698907956318255</v>
      </c>
      <c r="D9" s="153">
        <f>'TC75-91'!$D$15</f>
        <v>51</v>
      </c>
      <c r="E9" s="177">
        <v>1.373</v>
      </c>
      <c r="F9" s="159">
        <f>E9*(54.25+1.55*C9)</f>
        <v>95.277043096723872</v>
      </c>
      <c r="G9" s="159">
        <f>F9*(1-$G$2)</f>
        <v>77.174404908346347</v>
      </c>
      <c r="H9" s="159">
        <f>G9*(1+$H$2)</f>
        <v>93.381029939099079</v>
      </c>
      <c r="I9" s="159">
        <f>$I$2*H9*D9</f>
        <v>4042.6445880467113</v>
      </c>
      <c r="J9" s="159">
        <f>D9*subsidy!$B$4</f>
        <v>153</v>
      </c>
      <c r="K9" s="225"/>
      <c r="L9" s="190"/>
    </row>
    <row r="10" spans="1:14" x14ac:dyDescent="0.25">
      <c r="A10" s="245"/>
      <c r="B10" s="153" t="s">
        <v>179</v>
      </c>
      <c r="C10" s="167">
        <f>'TC75-91'!$N$15</f>
        <v>10.232853758594787</v>
      </c>
      <c r="D10" s="153">
        <f>'TC75-91'!$D$15</f>
        <v>51</v>
      </c>
      <c r="E10" s="177">
        <v>1.373</v>
      </c>
      <c r="F10" s="159">
        <f t="shared" ref="F10" si="0">E10*(54.25+1.55*C10)</f>
        <v>96.262297726353495</v>
      </c>
      <c r="G10" s="159">
        <f>F10*(1-$G$2)</f>
        <v>77.972461158346334</v>
      </c>
      <c r="H10" s="159">
        <f>G10*(1+$H$2)</f>
        <v>94.346678001599059</v>
      </c>
      <c r="I10" s="159">
        <f>$I$2*H10*D10</f>
        <v>4084.4493519946923</v>
      </c>
      <c r="J10" s="159">
        <f>D10*subsidy!$B$4</f>
        <v>153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255</v>
      </c>
      <c r="C12" s="221" t="s">
        <v>256</v>
      </c>
      <c r="D12" s="154">
        <f>'TC75-91'!D17+'TC75-91'!D18</f>
        <v>21.1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8558.2385615169023</v>
      </c>
      <c r="J12" s="174">
        <f>D12*subsidy!$B$5</f>
        <v>485.3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'TC75-91'!D19</f>
        <v>1.8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2946.431493424845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'TC75-91'!I63</f>
        <v>125.68406655348244</v>
      </c>
      <c r="M14" s="217">
        <f>'TC75-91'!J$64</f>
        <v>8.9358305854488123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24108.439082154775</v>
      </c>
      <c r="J15" s="164">
        <f>I4+I7+I10+I12-2*J4-2*J7-2*J10-2*J12</f>
        <v>17011.839082154776</v>
      </c>
      <c r="K15" s="164">
        <f>J15</f>
        <v>17011.839082154776</v>
      </c>
      <c r="L15" s="202">
        <f>'TC75-91'!T63</f>
        <v>45.7518870541141</v>
      </c>
      <c r="M15" s="202">
        <f>'TC75-91'!U$64</f>
        <v>3.2528475795790879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9881.3046847332298</v>
      </c>
      <c r="J16" s="164">
        <f>I4+I10-2*J4-2*J10</f>
        <v>5813.3046847332298</v>
      </c>
      <c r="K16" s="164">
        <f t="shared" ref="K16:K21" si="1">J16</f>
        <v>5813.3046847332298</v>
      </c>
      <c r="L16" s="202">
        <f>'TC75-91'!AE63</f>
        <v>84.468906826205043</v>
      </c>
      <c r="M16" s="202">
        <f>'TC75-91'!AF64</f>
        <v>6.0055332536192116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14355.093894255438</v>
      </c>
      <c r="J17" s="163">
        <f>I4+I12-2*J4-2*J12</f>
        <v>9622.4938942554381</v>
      </c>
      <c r="K17" s="164">
        <f t="shared" si="1"/>
        <v>9622.4938942554381</v>
      </c>
      <c r="L17" s="202">
        <f>'TC75-91'!AP63</f>
        <v>76.053565777541039</v>
      </c>
      <c r="M17" s="202">
        <f>'TC75-91'!AQ64</f>
        <v>5.4072230302812709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11465.751168643181</v>
      </c>
      <c r="J18" s="164">
        <f>I4+I7-2*J4-2*J7</f>
        <v>5645.7511686431808</v>
      </c>
      <c r="K18" s="164">
        <f t="shared" si="1"/>
        <v>5645.7511686431808</v>
      </c>
      <c r="L18" s="202">
        <f>'TC75-91'!BA63</f>
        <v>80.961280446003627</v>
      </c>
      <c r="M18" s="202">
        <f>'TC75-91'!BB64</f>
        <v>5.7561495731731842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12642.687913511594</v>
      </c>
      <c r="J19" s="163">
        <f>I10+I12-2*J10-2*J12</f>
        <v>11366.087913511594</v>
      </c>
      <c r="K19" s="164">
        <f t="shared" si="1"/>
        <v>11366.087913511594</v>
      </c>
      <c r="L19" s="202">
        <f>'TC75-91'!BW63</f>
        <v>76.053565777541039</v>
      </c>
      <c r="M19" s="202">
        <f>'TC75-91'!BM64</f>
        <v>6.3390899925890878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9753.3451878993365</v>
      </c>
      <c r="J20" s="163">
        <f>I7+I10-2*J7-2*J10</f>
        <v>7389.3451878993365</v>
      </c>
      <c r="K20" s="164">
        <f t="shared" si="1"/>
        <v>7389.3451878993365</v>
      </c>
      <c r="L20" s="202">
        <f>'TC75-91'!BL63</f>
        <v>89.160442434357662</v>
      </c>
      <c r="M20" s="202">
        <f>'TC75-91'!BX64</f>
        <v>5.4072230302812709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12486.043718397363</v>
      </c>
      <c r="J21" s="163">
        <f>I6+I12-2*J6-2*J12</f>
        <v>9457.4437183973623</v>
      </c>
      <c r="K21" s="164">
        <f t="shared" si="1"/>
        <v>9457.4437183973623</v>
      </c>
      <c r="L21" s="202">
        <f>'TC75-91'!CH63</f>
        <v>80.799409992120104</v>
      </c>
      <c r="M21" s="202">
        <f>'TC75-91'!CI64</f>
        <v>5.7446409787080501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5796.8553327385371</v>
      </c>
      <c r="J22" s="164">
        <f>I4-J4*2</f>
        <v>2034.8553327385371</v>
      </c>
      <c r="K22" s="164">
        <f>I4-J4</f>
        <v>3915.8553327385371</v>
      </c>
      <c r="L22" s="202">
        <f>'TC75-91'!CS63</f>
        <v>102.03249457650135</v>
      </c>
      <c r="M22" s="202">
        <f>'TC75-91'!CT64</f>
        <v>7.2542615046463759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4084.4493519946923</v>
      </c>
      <c r="J23" s="163">
        <f>I10-J10*2</f>
        <v>3778.4493519946923</v>
      </c>
      <c r="K23" s="163">
        <f>I10-J10</f>
        <v>3931.4493519946923</v>
      </c>
      <c r="L23" s="202">
        <f>'TC75-91'!DD63</f>
        <v>110.02015229347425</v>
      </c>
      <c r="M23" s="202">
        <f>'TC75-91'!DE64</f>
        <v>7.8221644862311566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5668.8958359046437</v>
      </c>
      <c r="J24" s="163">
        <f>I7-J7*2</f>
        <v>3610.8958359046437</v>
      </c>
      <c r="K24" s="163">
        <f>I7-J7</f>
        <v>4639.8958359046437</v>
      </c>
      <c r="L24" s="202">
        <f>'TC75-91'!DO63</f>
        <v>106.6257064639213</v>
      </c>
      <c r="M24" s="202">
        <f>'TC75-91'!DP64</f>
        <v>7.5808276668861119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18946.905758194662</v>
      </c>
      <c r="J25" s="158">
        <f>I3+I6+I9+I12-J3*2-J6*2-J9*2-J12*2</f>
        <v>11850.305758194661</v>
      </c>
      <c r="K25" s="158">
        <f>J25</f>
        <v>11850.305758194661</v>
      </c>
      <c r="L25" s="166">
        <f>'TC75-91'!EA63</f>
        <v>69.459429158368806</v>
      </c>
      <c r="M25" s="166">
        <f>'TC75-91'!EB64</f>
        <v>4.9383959999181721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6460.8620397972973</v>
      </c>
      <c r="J26" s="158">
        <f>I3+I9-J3*2-J9*2</f>
        <v>2392.8620397972973</v>
      </c>
      <c r="K26" s="158">
        <f t="shared" ref="K26:K31" si="2">J26</f>
        <v>2392.8620397972973</v>
      </c>
      <c r="L26" s="166">
        <f>'TC75-91'!EL63</f>
        <v>107.29107319693739</v>
      </c>
      <c r="M26" s="166">
        <f>'TC75-91'!EM64</f>
        <v>7.6281336187578654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10976.456013267489</v>
      </c>
      <c r="J27" s="158">
        <f>I3+I12-J3*2-J12*2</f>
        <v>6243.8560132674884</v>
      </c>
      <c r="K27" s="158">
        <f t="shared" si="2"/>
        <v>6243.8560132674884</v>
      </c>
      <c r="L27" s="166">
        <f>'TC75-91'!EW63</f>
        <v>98.99051191140677</v>
      </c>
      <c r="M27" s="166">
        <f>'TC75-91'!EX64</f>
        <v>7.0379839566280671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6346.0226086310458</v>
      </c>
      <c r="J28" s="201">
        <f>I3+I6-J3*2-J6*2</f>
        <v>526.02260863104584</v>
      </c>
      <c r="K28" s="158">
        <f t="shared" si="2"/>
        <v>526.02260863104584</v>
      </c>
      <c r="L28" s="166">
        <f>'TC75-91'!FH63</f>
        <v>107.66277791947036</v>
      </c>
      <c r="M28" s="166">
        <f>'TC75-91'!FI64</f>
        <v>7.6545609179330745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7970.4497449271712</v>
      </c>
      <c r="J29" s="201">
        <f>I9+I6-J9*2-J6*2</f>
        <v>5606.4497449271712</v>
      </c>
      <c r="K29" s="158">
        <f t="shared" si="2"/>
        <v>5606.4497449271712</v>
      </c>
      <c r="L29" s="166">
        <f>'TC75-91'!FS63</f>
        <v>98.379251304058116</v>
      </c>
      <c r="M29" s="166">
        <f>'TC75-91'!FT64</f>
        <v>6.9945248183251074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12600.883149563613</v>
      </c>
      <c r="J30" s="201">
        <f>I9+I12-J9*2-J12*2</f>
        <v>11324.283149563613</v>
      </c>
      <c r="K30" s="158">
        <f t="shared" si="2"/>
        <v>11324.283149563613</v>
      </c>
      <c r="L30" s="166">
        <f>'TC75-91'!GD63</f>
        <v>89.588817219506794</v>
      </c>
      <c r="M30" s="166">
        <f>'TC75-91'!GE64</f>
        <v>6.3695463949966413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12486.043718397363</v>
      </c>
      <c r="J31" s="158">
        <f>I6+I12-J6*2-J12*2</f>
        <v>9457.4437183973623</v>
      </c>
      <c r="K31" s="158">
        <f t="shared" si="2"/>
        <v>9457.4437183973623</v>
      </c>
      <c r="L31" s="166">
        <f>'TC75-91'!GO63</f>
        <v>89.970172752487471</v>
      </c>
      <c r="M31" s="166">
        <f>'TC75-91'!GP64</f>
        <v>6.3966598432561215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8558.2385615169023</v>
      </c>
      <c r="J32" s="158">
        <f>I12-J12*2</f>
        <v>7587.638561516902</v>
      </c>
      <c r="K32" s="158">
        <f>I12-J12</f>
        <v>8072.9385615169022</v>
      </c>
      <c r="L32" s="166">
        <f>'TC75-91'!GZ63</f>
        <v>101.87475853336886</v>
      </c>
      <c r="M32" s="166">
        <f>'TC75-91'!HA64</f>
        <v>7.2430468567017128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88BB-D9A3-4C78-920D-486AAE1240DF}">
  <dimension ref="A1:JH128"/>
  <sheetViews>
    <sheetView topLeftCell="GK1" zoomScaleNormal="100" workbookViewId="0">
      <pane ySplit="6" topLeftCell="A7" activePane="bottomLeft" state="frozen"/>
      <selection pane="bottomLeft" activeCell="HM10" sqref="HM10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9.5703125" style="2" customWidth="1"/>
    <col min="5" max="5" width="9.140625" style="2" customWidth="1"/>
    <col min="6" max="6" width="14.5703125" style="2" customWidth="1"/>
    <col min="7" max="7" width="10.42578125" style="2" customWidth="1"/>
    <col min="8" max="8" width="11.5703125" style="2" customWidth="1"/>
    <col min="9" max="9" width="9.42578125" style="2" bestFit="1" customWidth="1"/>
    <col min="10" max="10" width="12.7109375" style="2" customWidth="1"/>
    <col min="11" max="11" width="9.140625"/>
    <col min="12" max="18" width="8.7109375" style="2"/>
    <col min="19" max="19" width="11.85546875" style="2" customWidth="1"/>
    <col min="20" max="84" width="8.7109375" style="2"/>
    <col min="85" max="85" width="11.85546875" style="2" customWidth="1"/>
    <col min="86" max="88" width="8.7109375" style="2"/>
    <col min="89" max="89" width="8.7109375" style="2" customWidth="1"/>
    <col min="90" max="117" width="8.7109375" style="2"/>
    <col min="118" max="118" width="11.85546875" style="2" customWidth="1"/>
    <col min="119" max="121" width="8.7109375" style="2"/>
    <col min="122" max="122" width="4.42578125" style="203" customWidth="1"/>
    <col min="123" max="126" width="8.7109375" style="2"/>
    <col min="127" max="127" width="9.28515625" style="2" customWidth="1"/>
    <col min="128" max="129" width="8.7109375" style="2"/>
    <col min="130" max="130" width="10.85546875" style="2" customWidth="1"/>
    <col min="131" max="132" width="9.85546875" style="2" customWidth="1"/>
    <col min="133" max="148" width="8.7109375" style="2"/>
    <col min="149" max="149" width="9.28515625" style="2" customWidth="1"/>
    <col min="150" max="151" width="8.7109375" style="2"/>
    <col min="152" max="152" width="10.85546875" style="2" customWidth="1"/>
    <col min="153" max="154" width="9.85546875" style="2" customWidth="1"/>
    <col min="155" max="192" width="8.7109375" style="2"/>
    <col min="193" max="193" width="9.28515625" style="2" customWidth="1"/>
    <col min="194" max="195" width="8.7109375" style="2"/>
    <col min="196" max="196" width="10.85546875" style="2" customWidth="1"/>
    <col min="197" max="198" width="9.85546875" style="2" customWidth="1"/>
    <col min="199" max="203" width="8.7109375" style="2"/>
    <col min="204" max="204" width="9.28515625" style="2" customWidth="1"/>
    <col min="205" max="206" width="8.7109375" style="2"/>
    <col min="207" max="207" width="10.85546875" style="2" customWidth="1"/>
    <col min="208" max="209" width="9.85546875" style="2" customWidth="1"/>
    <col min="210" max="210" width="8.7109375" style="2"/>
    <col min="220" max="246" width="8.7109375" style="2"/>
    <col min="269" max="16384" width="8.7109375" style="2"/>
  </cols>
  <sheetData>
    <row r="1" spans="1:210" ht="14.1" customHeight="1" x14ac:dyDescent="0.25">
      <c r="A1" s="1" t="s">
        <v>0</v>
      </c>
      <c r="DT1" s="3"/>
      <c r="EP1" s="3"/>
      <c r="GH1" s="3"/>
      <c r="GS1" s="3"/>
    </row>
    <row r="2" spans="1:210" ht="45" x14ac:dyDescent="0.25">
      <c r="B2" s="4" t="s">
        <v>1</v>
      </c>
      <c r="C2" s="5">
        <v>158.4</v>
      </c>
      <c r="DT2" s="3"/>
      <c r="EP2" s="3"/>
      <c r="GH2" s="3"/>
      <c r="GS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  <c r="CK5" s="2">
        <v>9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246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247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245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244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243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242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241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240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239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238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4"/>
      <c r="DS6" s="235" t="s">
        <v>237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236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235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234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233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232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230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231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1"/>
      <c r="G7" s="11"/>
      <c r="H7" s="12" t="s">
        <v>9</v>
      </c>
      <c r="I7" s="12" t="s">
        <v>10</v>
      </c>
      <c r="J7" s="12" t="s">
        <v>11</v>
      </c>
      <c r="K7" s="13" t="s">
        <v>12</v>
      </c>
      <c r="L7" s="10"/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I7" s="11"/>
      <c r="AJ7" s="12" t="s">
        <v>13</v>
      </c>
      <c r="AK7" s="12" t="s">
        <v>14</v>
      </c>
      <c r="AL7" s="12" t="s">
        <v>15</v>
      </c>
      <c r="AM7" s="12" t="s">
        <v>7</v>
      </c>
      <c r="AN7" s="12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5"/>
      <c r="DT7" s="11"/>
      <c r="DU7" s="12" t="s">
        <v>13</v>
      </c>
      <c r="DV7" s="12" t="s">
        <v>14</v>
      </c>
      <c r="DW7" s="143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43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43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43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L8" s="10"/>
      <c r="M8" s="11"/>
      <c r="N8" s="11" t="s">
        <v>21</v>
      </c>
      <c r="O8" s="14" t="s">
        <v>22</v>
      </c>
      <c r="P8" s="144" t="s">
        <v>23</v>
      </c>
      <c r="Q8" s="14" t="s">
        <v>17</v>
      </c>
      <c r="R8" s="15" t="s">
        <v>18</v>
      </c>
      <c r="S8" s="15" t="s">
        <v>19</v>
      </c>
      <c r="T8" s="16"/>
      <c r="U8" s="16"/>
      <c r="V8" s="17" t="s">
        <v>20</v>
      </c>
      <c r="X8" s="11"/>
      <c r="Y8" s="11" t="s">
        <v>21</v>
      </c>
      <c r="Z8" s="18" t="s">
        <v>22</v>
      </c>
      <c r="AA8" s="18" t="s">
        <v>23</v>
      </c>
      <c r="AB8" s="18" t="s">
        <v>17</v>
      </c>
      <c r="AC8" s="15" t="s">
        <v>18</v>
      </c>
      <c r="AD8" s="15" t="s">
        <v>19</v>
      </c>
      <c r="AE8" s="16"/>
      <c r="AF8" s="16"/>
      <c r="AG8" s="17" t="s">
        <v>20</v>
      </c>
      <c r="AI8" s="11"/>
      <c r="AJ8" s="11" t="s">
        <v>21</v>
      </c>
      <c r="AK8" s="18" t="s">
        <v>22</v>
      </c>
      <c r="AL8" s="18" t="s">
        <v>23</v>
      </c>
      <c r="AM8" s="18" t="s">
        <v>17</v>
      </c>
      <c r="AN8" s="15" t="s">
        <v>18</v>
      </c>
      <c r="AO8" s="15" t="s">
        <v>19</v>
      </c>
      <c r="AP8" s="16"/>
      <c r="AQ8" s="16"/>
      <c r="AR8" s="17" t="s">
        <v>20</v>
      </c>
      <c r="AT8" s="11"/>
      <c r="AU8" s="11" t="s">
        <v>21</v>
      </c>
      <c r="AV8" s="18" t="s">
        <v>22</v>
      </c>
      <c r="AW8" s="18" t="s">
        <v>23</v>
      </c>
      <c r="AX8" s="18" t="s">
        <v>17</v>
      </c>
      <c r="AY8" s="15" t="s">
        <v>18</v>
      </c>
      <c r="AZ8" s="15" t="s">
        <v>19</v>
      </c>
      <c r="BA8" s="16"/>
      <c r="BB8" s="16"/>
      <c r="BC8" s="17" t="s">
        <v>20</v>
      </c>
      <c r="BE8" s="11"/>
      <c r="BF8" s="11" t="s">
        <v>21</v>
      </c>
      <c r="BG8" s="18" t="s">
        <v>22</v>
      </c>
      <c r="BH8" s="18" t="s">
        <v>23</v>
      </c>
      <c r="BI8" s="18" t="s">
        <v>17</v>
      </c>
      <c r="BJ8" s="15" t="s">
        <v>18</v>
      </c>
      <c r="BK8" s="15" t="s">
        <v>19</v>
      </c>
      <c r="BL8" s="16"/>
      <c r="BM8" s="16"/>
      <c r="BN8" s="17" t="s">
        <v>20</v>
      </c>
      <c r="BP8" s="11"/>
      <c r="BQ8" s="11" t="s">
        <v>21</v>
      </c>
      <c r="BR8" s="18" t="s">
        <v>22</v>
      </c>
      <c r="BS8" s="18" t="s">
        <v>23</v>
      </c>
      <c r="BT8" s="18" t="s">
        <v>17</v>
      </c>
      <c r="BU8" s="15" t="s">
        <v>18</v>
      </c>
      <c r="BV8" s="15" t="s">
        <v>19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23</v>
      </c>
      <c r="CE8" s="14" t="s">
        <v>17</v>
      </c>
      <c r="CF8" s="15" t="s">
        <v>18</v>
      </c>
      <c r="CG8" s="15" t="s">
        <v>19</v>
      </c>
      <c r="CH8" s="16"/>
      <c r="CI8" s="16"/>
      <c r="CJ8" s="17" t="s">
        <v>20</v>
      </c>
      <c r="CL8" s="11"/>
      <c r="CM8" s="11" t="s">
        <v>21</v>
      </c>
      <c r="CN8" s="18" t="s">
        <v>22</v>
      </c>
      <c r="CO8" s="18" t="s">
        <v>23</v>
      </c>
      <c r="CP8" s="18" t="s">
        <v>17</v>
      </c>
      <c r="CQ8" s="15" t="s">
        <v>18</v>
      </c>
      <c r="CR8" s="15" t="s">
        <v>19</v>
      </c>
      <c r="CS8" s="16"/>
      <c r="CT8" s="16"/>
      <c r="CU8" s="17" t="s">
        <v>20</v>
      </c>
      <c r="CW8" s="11"/>
      <c r="CX8" s="11" t="s">
        <v>21</v>
      </c>
      <c r="CY8" s="18" t="s">
        <v>22</v>
      </c>
      <c r="CZ8" s="18" t="s">
        <v>23</v>
      </c>
      <c r="DA8" s="18" t="s">
        <v>17</v>
      </c>
      <c r="DB8" s="15" t="s">
        <v>18</v>
      </c>
      <c r="DC8" s="15" t="s">
        <v>19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23</v>
      </c>
      <c r="DL8" s="14" t="s">
        <v>17</v>
      </c>
      <c r="DM8" s="15" t="s">
        <v>18</v>
      </c>
      <c r="DN8" s="15" t="s">
        <v>19</v>
      </c>
      <c r="DO8" s="16"/>
      <c r="DP8" s="16"/>
      <c r="DQ8" s="17" t="s">
        <v>20</v>
      </c>
      <c r="DR8" s="205"/>
      <c r="DT8" s="11"/>
      <c r="DU8" s="11" t="s">
        <v>21</v>
      </c>
      <c r="DV8" s="14" t="s">
        <v>22</v>
      </c>
      <c r="DW8" s="144" t="s">
        <v>23</v>
      </c>
      <c r="DX8" s="14" t="s">
        <v>17</v>
      </c>
      <c r="DY8" s="15" t="s">
        <v>18</v>
      </c>
      <c r="DZ8" s="15" t="s">
        <v>19</v>
      </c>
      <c r="EA8" s="16"/>
      <c r="EB8" s="16"/>
      <c r="EC8" s="17" t="s">
        <v>20</v>
      </c>
      <c r="EE8" s="11"/>
      <c r="EF8" s="11" t="s">
        <v>21</v>
      </c>
      <c r="EG8" s="18" t="s">
        <v>22</v>
      </c>
      <c r="EH8" s="18" t="s">
        <v>23</v>
      </c>
      <c r="EI8" s="18" t="s">
        <v>17</v>
      </c>
      <c r="EJ8" s="15" t="s">
        <v>18</v>
      </c>
      <c r="EK8" s="15" t="s">
        <v>19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4" t="s">
        <v>23</v>
      </c>
      <c r="ET8" s="14" t="s">
        <v>17</v>
      </c>
      <c r="EU8" s="15" t="s">
        <v>18</v>
      </c>
      <c r="EV8" s="15" t="s">
        <v>19</v>
      </c>
      <c r="EW8" s="16"/>
      <c r="EX8" s="16"/>
      <c r="EY8" s="17" t="s">
        <v>20</v>
      </c>
      <c r="FA8" s="11"/>
      <c r="FB8" s="11" t="s">
        <v>21</v>
      </c>
      <c r="FC8" s="18" t="s">
        <v>22</v>
      </c>
      <c r="FD8" s="18" t="s">
        <v>23</v>
      </c>
      <c r="FE8" s="18" t="s">
        <v>17</v>
      </c>
      <c r="FF8" s="15" t="s">
        <v>18</v>
      </c>
      <c r="FG8" s="15" t="s">
        <v>19</v>
      </c>
      <c r="FH8" s="16"/>
      <c r="FI8" s="16"/>
      <c r="FJ8" s="17" t="s">
        <v>20</v>
      </c>
      <c r="FL8" s="11"/>
      <c r="FM8" s="11" t="s">
        <v>21</v>
      </c>
      <c r="FN8" s="18" t="s">
        <v>22</v>
      </c>
      <c r="FO8" s="18" t="s">
        <v>23</v>
      </c>
      <c r="FP8" s="18" t="s">
        <v>17</v>
      </c>
      <c r="FQ8" s="15" t="s">
        <v>18</v>
      </c>
      <c r="FR8" s="15" t="s">
        <v>19</v>
      </c>
      <c r="FS8" s="16"/>
      <c r="FT8" s="16"/>
      <c r="FU8" s="17" t="s">
        <v>20</v>
      </c>
      <c r="FW8" s="11"/>
      <c r="FX8" s="11" t="s">
        <v>21</v>
      </c>
      <c r="FY8" s="18" t="s">
        <v>22</v>
      </c>
      <c r="FZ8" s="18" t="s">
        <v>23</v>
      </c>
      <c r="GA8" s="18" t="s">
        <v>17</v>
      </c>
      <c r="GB8" s="15" t="s">
        <v>18</v>
      </c>
      <c r="GC8" s="15" t="s">
        <v>19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4" t="s">
        <v>23</v>
      </c>
      <c r="GL8" s="14" t="s">
        <v>17</v>
      </c>
      <c r="GM8" s="15" t="s">
        <v>18</v>
      </c>
      <c r="GN8" s="15" t="s">
        <v>19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4" t="s">
        <v>23</v>
      </c>
      <c r="GW8" s="14" t="s">
        <v>17</v>
      </c>
      <c r="GX8" s="15" t="s">
        <v>18</v>
      </c>
      <c r="GY8" s="15" t="s">
        <v>19</v>
      </c>
      <c r="GZ8" s="16"/>
      <c r="HA8" s="16"/>
      <c r="HB8" s="17" t="s">
        <v>20</v>
      </c>
    </row>
    <row r="9" spans="1:210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L9" s="10"/>
      <c r="M9" s="11"/>
      <c r="N9" s="11" t="s">
        <v>29</v>
      </c>
      <c r="O9" s="19" t="s">
        <v>30</v>
      </c>
      <c r="P9" s="145" t="s">
        <v>24</v>
      </c>
      <c r="Q9" s="20" t="s">
        <v>25</v>
      </c>
      <c r="R9" s="2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19" t="s">
        <v>24</v>
      </c>
      <c r="AB9" s="22" t="s">
        <v>25</v>
      </c>
      <c r="AC9" s="21"/>
      <c r="AD9" s="21" t="s">
        <v>26</v>
      </c>
      <c r="AE9" s="21" t="s">
        <v>27</v>
      </c>
      <c r="AF9" s="21" t="s">
        <v>28</v>
      </c>
      <c r="AG9" s="17" t="s">
        <v>24</v>
      </c>
      <c r="AI9" s="11"/>
      <c r="AJ9" s="11" t="s">
        <v>29</v>
      </c>
      <c r="AK9" s="19" t="s">
        <v>30</v>
      </c>
      <c r="AL9" s="19" t="s">
        <v>24</v>
      </c>
      <c r="AM9" s="22" t="s">
        <v>25</v>
      </c>
      <c r="AN9" s="2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19" t="s">
        <v>24</v>
      </c>
      <c r="AX9" s="22" t="s">
        <v>25</v>
      </c>
      <c r="AY9" s="2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19" t="s">
        <v>24</v>
      </c>
      <c r="BI9" s="22" t="s">
        <v>25</v>
      </c>
      <c r="BJ9" s="2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19" t="s">
        <v>24</v>
      </c>
      <c r="BT9" s="22" t="s">
        <v>25</v>
      </c>
      <c r="BU9" s="2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19" t="s">
        <v>24</v>
      </c>
      <c r="CE9" s="20" t="s">
        <v>25</v>
      </c>
      <c r="CF9" s="2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19" t="s">
        <v>24</v>
      </c>
      <c r="CP9" s="22" t="s">
        <v>25</v>
      </c>
      <c r="CQ9" s="2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19" t="s">
        <v>24</v>
      </c>
      <c r="DA9" s="22" t="s">
        <v>25</v>
      </c>
      <c r="DB9" s="2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19" t="s">
        <v>24</v>
      </c>
      <c r="DL9" s="20" t="s">
        <v>25</v>
      </c>
      <c r="DM9" s="21"/>
      <c r="DN9" s="21" t="s">
        <v>26</v>
      </c>
      <c r="DO9" s="21" t="s">
        <v>27</v>
      </c>
      <c r="DP9" s="21" t="s">
        <v>28</v>
      </c>
      <c r="DQ9" s="17" t="s">
        <v>24</v>
      </c>
      <c r="DR9" s="205"/>
      <c r="DT9" s="11"/>
      <c r="DU9" s="11" t="s">
        <v>29</v>
      </c>
      <c r="DV9" s="19" t="s">
        <v>30</v>
      </c>
      <c r="DW9" s="145" t="s">
        <v>24</v>
      </c>
      <c r="DX9" s="20" t="s">
        <v>25</v>
      </c>
      <c r="DY9" s="2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19" t="s">
        <v>24</v>
      </c>
      <c r="EI9" s="22" t="s">
        <v>25</v>
      </c>
      <c r="EJ9" s="2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145" t="s">
        <v>24</v>
      </c>
      <c r="ET9" s="20" t="s">
        <v>25</v>
      </c>
      <c r="EU9" s="2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19" t="s">
        <v>24</v>
      </c>
      <c r="FE9" s="22" t="s">
        <v>25</v>
      </c>
      <c r="FF9" s="2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19" t="s">
        <v>24</v>
      </c>
      <c r="FP9" s="22" t="s">
        <v>25</v>
      </c>
      <c r="FQ9" s="2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19" t="s">
        <v>24</v>
      </c>
      <c r="GA9" s="22" t="s">
        <v>25</v>
      </c>
      <c r="GB9" s="2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145" t="s">
        <v>24</v>
      </c>
      <c r="GL9" s="20" t="s">
        <v>25</v>
      </c>
      <c r="GM9" s="2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145" t="s">
        <v>24</v>
      </c>
      <c r="GW9" s="20" t="s">
        <v>25</v>
      </c>
      <c r="GX9" s="2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0.89300000000000002</v>
      </c>
      <c r="D10" s="24">
        <v>120.72</v>
      </c>
      <c r="E10" s="25">
        <v>1</v>
      </c>
      <c r="H10" s="26">
        <f>C10*D10*E10</f>
        <v>107.80296</v>
      </c>
      <c r="I10" s="27">
        <f>H10*B$38*G$38/$C$2</f>
        <v>37.549172941975065</v>
      </c>
      <c r="J10" s="27"/>
      <c r="K10" s="28"/>
      <c r="M10" s="3" t="s">
        <v>31</v>
      </c>
      <c r="N10" s="150">
        <f>100*O10*(1/P10-1/$C$10)</f>
        <v>17.955627099664056</v>
      </c>
      <c r="O10" s="30">
        <f>DV10</f>
        <v>3.5000000000000003E-2</v>
      </c>
      <c r="P10" s="146">
        <v>0.16</v>
      </c>
      <c r="Q10" s="24">
        <f>$D10</f>
        <v>120.72</v>
      </c>
      <c r="R10" s="33">
        <v>1</v>
      </c>
      <c r="S10" s="26">
        <f>P10*Q10*R10</f>
        <v>19.315200000000001</v>
      </c>
      <c r="T10" s="27">
        <f t="shared" ref="T10:T19" si="0">S10*M$38*R$38/$C$2</f>
        <v>7.8849517850704887</v>
      </c>
      <c r="U10" s="27"/>
      <c r="V10" s="32"/>
      <c r="X10" s="3" t="s">
        <v>31</v>
      </c>
      <c r="Y10" s="150">
        <f>100*Z10*(1/AA10-1/$C$10)</f>
        <v>0</v>
      </c>
      <c r="Z10" s="30">
        <f>GU10</f>
        <v>3.5000000000000003E-2</v>
      </c>
      <c r="AA10" s="172">
        <f>$C$10</f>
        <v>0.89300000000000002</v>
      </c>
      <c r="AB10" s="24">
        <f>$D10</f>
        <v>120.72</v>
      </c>
      <c r="AC10" s="25">
        <v>1</v>
      </c>
      <c r="AD10" s="26">
        <f>AA10*AB10*AC10</f>
        <v>107.80296</v>
      </c>
      <c r="AE10" s="27">
        <f t="shared" ref="AE10:AE19" si="1">AD10*X$38*AC$38/$C$2</f>
        <v>40.555584239604869</v>
      </c>
      <c r="AF10" s="27"/>
      <c r="AG10" s="32"/>
      <c r="AI10" s="3" t="s">
        <v>31</v>
      </c>
      <c r="AJ10" s="150">
        <f>100*AK10*(1/AL10-1/$C$10)</f>
        <v>0</v>
      </c>
      <c r="AK10" s="30">
        <f>DV10</f>
        <v>3.5000000000000003E-2</v>
      </c>
      <c r="AL10" s="172">
        <f>$C$10</f>
        <v>0.89300000000000002</v>
      </c>
      <c r="AM10" s="24">
        <f>$D10</f>
        <v>120.72</v>
      </c>
      <c r="AN10" s="25">
        <v>1</v>
      </c>
      <c r="AO10" s="26">
        <f>AL10*AM10*AN10</f>
        <v>107.80296</v>
      </c>
      <c r="AP10" s="27">
        <f t="shared" ref="AP10:AP19" si="2">AO10*AI$38*AN$38/$C$2</f>
        <v>40.257531977495312</v>
      </c>
      <c r="AQ10" s="27"/>
      <c r="AR10" s="32"/>
      <c r="AT10" s="3" t="s">
        <v>31</v>
      </c>
      <c r="AU10" s="150">
        <f>100*AV10*(1/AW10-1/$C$10)</f>
        <v>17.955627099664056</v>
      </c>
      <c r="AV10" s="30">
        <f>O10</f>
        <v>3.5000000000000003E-2</v>
      </c>
      <c r="AW10" s="146">
        <f>DK10</f>
        <v>0.16</v>
      </c>
      <c r="AX10" s="24">
        <f>$D10</f>
        <v>120.72</v>
      </c>
      <c r="AY10" s="25">
        <v>1</v>
      </c>
      <c r="AZ10" s="26">
        <f>AW10*AX10*AY10</f>
        <v>19.315200000000001</v>
      </c>
      <c r="BA10" s="27">
        <f t="shared" ref="BA10:BA19" si="3">AZ10*AT$38*AY$38/$C$2</f>
        <v>7.2395599789236877</v>
      </c>
      <c r="BB10" s="27"/>
      <c r="BC10" s="32"/>
      <c r="BE10" s="3" t="s">
        <v>31</v>
      </c>
      <c r="BF10" s="150">
        <f>100*BG10*(1/BH10-1/$C$10)</f>
        <v>17.955627099664056</v>
      </c>
      <c r="BG10" s="30">
        <f>ER10</f>
        <v>3.5000000000000003E-2</v>
      </c>
      <c r="BH10" s="146">
        <f>CD10</f>
        <v>0.16</v>
      </c>
      <c r="BI10" s="24">
        <f>$D10</f>
        <v>120.72</v>
      </c>
      <c r="BJ10" s="25">
        <v>1</v>
      </c>
      <c r="BK10" s="26">
        <f>BH10*BI10*BJ10</f>
        <v>19.315200000000001</v>
      </c>
      <c r="BL10" s="27">
        <f t="shared" ref="BL10:BL19" si="4">BK10*BE$38*BJ$38/$C$2</f>
        <v>7.0641960787820031</v>
      </c>
      <c r="BM10" s="27"/>
      <c r="BN10" s="32"/>
      <c r="BP10" s="3" t="s">
        <v>31</v>
      </c>
      <c r="BQ10" s="150">
        <f>100*BR10*(1/BS10-1/$C$10)</f>
        <v>0</v>
      </c>
      <c r="BR10" s="30">
        <f>GJ10</f>
        <v>3.5000000000000003E-2</v>
      </c>
      <c r="BS10" s="172">
        <f>$C$10</f>
        <v>0.89300000000000002</v>
      </c>
      <c r="BT10" s="24">
        <f>$D10</f>
        <v>120.72</v>
      </c>
      <c r="BU10" s="25">
        <v>1</v>
      </c>
      <c r="BV10" s="26">
        <f>BS10*BT10*BU10</f>
        <v>107.80296</v>
      </c>
      <c r="BW10" s="27">
        <f t="shared" ref="BW10:BW19" si="5">BV10*BP$38*BU$38/$C$2</f>
        <v>39.278782209829536</v>
      </c>
      <c r="BX10" s="27"/>
      <c r="BY10" s="32"/>
      <c r="CA10" s="3" t="s">
        <v>31</v>
      </c>
      <c r="CB10" s="150">
        <f>100*CC10*(1/CD10-1/$C$10)</f>
        <v>17.955627099664056</v>
      </c>
      <c r="CC10" s="30">
        <f>DV10</f>
        <v>3.5000000000000003E-2</v>
      </c>
      <c r="CD10" s="146">
        <v>0.16</v>
      </c>
      <c r="CE10" s="24">
        <f>$D10</f>
        <v>120.72</v>
      </c>
      <c r="CF10" s="25">
        <v>1</v>
      </c>
      <c r="CG10" s="26">
        <f>CD10*CE10*CF10</f>
        <v>19.315200000000001</v>
      </c>
      <c r="CH10" s="27">
        <f t="shared" ref="CH10:CH19" si="6">CG10*CA$38*CF$38/$C$2</f>
        <v>7.0107936577993284</v>
      </c>
      <c r="CI10" s="27"/>
      <c r="CJ10" s="32"/>
      <c r="CL10" s="3" t="s">
        <v>31</v>
      </c>
      <c r="CM10" s="150">
        <f>100*CN10*(1/CO10-1/$C$10)</f>
        <v>0</v>
      </c>
      <c r="CN10" s="30">
        <f>DV10</f>
        <v>3.5000000000000003E-2</v>
      </c>
      <c r="CO10" s="23">
        <f>$C$10</f>
        <v>0.89300000000000002</v>
      </c>
      <c r="CP10" s="24">
        <f>$D10</f>
        <v>120.72</v>
      </c>
      <c r="CQ10" s="25">
        <v>1</v>
      </c>
      <c r="CR10" s="26">
        <f>CO10*CP10*CQ10</f>
        <v>107.80296</v>
      </c>
      <c r="CS10" s="27">
        <f t="shared" ref="CS10:CS19" si="7">CR10*CL$38*CQ$38/$C$2</f>
        <v>39.541753474622851</v>
      </c>
      <c r="CT10" s="27"/>
      <c r="CU10" s="32"/>
      <c r="CW10" s="3" t="s">
        <v>31</v>
      </c>
      <c r="CX10" s="150">
        <f>100*CY10*(1/CZ10-1/$C$10)</f>
        <v>0</v>
      </c>
      <c r="CY10" s="30">
        <f>GJ10</f>
        <v>3.5000000000000003E-2</v>
      </c>
      <c r="CZ10" s="23">
        <f>$C$10</f>
        <v>0.89300000000000002</v>
      </c>
      <c r="DA10" s="24">
        <f>$D10</f>
        <v>120.72</v>
      </c>
      <c r="DB10" s="25">
        <v>1</v>
      </c>
      <c r="DC10" s="26">
        <f>CZ10*DA10*DB10</f>
        <v>107.80296</v>
      </c>
      <c r="DD10" s="27">
        <f t="shared" ref="DD10:DD19" si="8">DC10*CW$38*DB$38/$C$2</f>
        <v>38.563003706957083</v>
      </c>
      <c r="DE10" s="27"/>
      <c r="DF10" s="32"/>
      <c r="DH10" s="3" t="s">
        <v>31</v>
      </c>
      <c r="DI10" s="150">
        <f>100*DJ10*(1/DK10-1/$C$10)</f>
        <v>17.955627099664056</v>
      </c>
      <c r="DJ10" s="30">
        <f>DV10</f>
        <v>3.5000000000000003E-2</v>
      </c>
      <c r="DK10" s="146">
        <v>0.16</v>
      </c>
      <c r="DL10" s="24">
        <f>$D10</f>
        <v>120.72</v>
      </c>
      <c r="DM10" s="25">
        <v>1</v>
      </c>
      <c r="DN10" s="26">
        <f>DK10*DL10*DM10</f>
        <v>19.315200000000001</v>
      </c>
      <c r="DO10" s="27">
        <f t="shared" ref="DO10:DO19" si="9">DN10*DH$38*DM$38/$C$2</f>
        <v>6.8825466696026956</v>
      </c>
      <c r="DP10" s="27"/>
      <c r="DQ10" s="32"/>
      <c r="DR10" s="206"/>
      <c r="DT10" s="3" t="s">
        <v>31</v>
      </c>
      <c r="DU10" s="150">
        <f>100*DV10*(1/DW10-1/$C$10)</f>
        <v>8.5806270996640546</v>
      </c>
      <c r="DV10" s="30">
        <v>3.5000000000000003E-2</v>
      </c>
      <c r="DW10" s="146">
        <v>0.28000000000000003</v>
      </c>
      <c r="DX10" s="24">
        <f>$D10</f>
        <v>120.72</v>
      </c>
      <c r="DY10" s="25">
        <v>1</v>
      </c>
      <c r="DZ10" s="26">
        <f>DW10*DX10*DY10</f>
        <v>33.801600000000001</v>
      </c>
      <c r="EA10" s="27">
        <f t="shared" ref="EA10:EA19" si="10">DZ10*DT$38*DY$38/$C$2</f>
        <v>12.979075274439035</v>
      </c>
      <c r="EB10" s="27"/>
      <c r="EC10" s="32"/>
      <c r="EE10" s="3" t="s">
        <v>31</v>
      </c>
      <c r="EF10" s="150">
        <f>100*EG10*(1/EH10-1/$C$10)</f>
        <v>0</v>
      </c>
      <c r="EG10" s="30">
        <f>NH10</f>
        <v>0</v>
      </c>
      <c r="EH10" s="172">
        <f>$C$10</f>
        <v>0.89300000000000002</v>
      </c>
      <c r="EI10" s="24">
        <f>$D10</f>
        <v>120.72</v>
      </c>
      <c r="EJ10" s="25">
        <v>1</v>
      </c>
      <c r="EK10" s="26">
        <f>EH10*EI10*EJ10</f>
        <v>107.80296</v>
      </c>
      <c r="EL10" s="27">
        <f t="shared" ref="EL10:EL19" si="11">EK10*EE$38*EJ$38/$C$2</f>
        <v>39.955612964770005</v>
      </c>
      <c r="EM10" s="27"/>
      <c r="EN10" s="32"/>
      <c r="EP10" s="3" t="s">
        <v>31</v>
      </c>
      <c r="EQ10" s="150">
        <f>100*ER10*(1/ES10-1/$C$10)</f>
        <v>0</v>
      </c>
      <c r="ER10" s="30">
        <f>GJ10</f>
        <v>3.5000000000000003E-2</v>
      </c>
      <c r="ES10" s="23">
        <f>C10</f>
        <v>0.89300000000000002</v>
      </c>
      <c r="ET10" s="24">
        <f>$D10</f>
        <v>120.72</v>
      </c>
      <c r="EU10" s="25">
        <v>1</v>
      </c>
      <c r="EV10" s="26">
        <f>ES10*ET10*EU10</f>
        <v>107.80296</v>
      </c>
      <c r="EW10" s="27">
        <f t="shared" ref="EW10:EW19" si="12">EV10*EP$38*EU$38/$C$2</f>
        <v>39.662491786147712</v>
      </c>
      <c r="EX10" s="27"/>
      <c r="EY10" s="32"/>
      <c r="FA10" s="3" t="s">
        <v>31</v>
      </c>
      <c r="FB10" s="150">
        <f>100*FC10*(1/FD10-1/$C$10)</f>
        <v>8.5806270996640546</v>
      </c>
      <c r="FC10" s="30">
        <f>DV10</f>
        <v>3.5000000000000003E-2</v>
      </c>
      <c r="FD10" s="146">
        <f>DW10</f>
        <v>0.28000000000000003</v>
      </c>
      <c r="FE10" s="24">
        <f>$D10</f>
        <v>120.72</v>
      </c>
      <c r="FF10" s="25">
        <v>1</v>
      </c>
      <c r="FG10" s="26">
        <f>FD10*FE10*FF10</f>
        <v>33.801600000000001</v>
      </c>
      <c r="FH10" s="27">
        <f t="shared" ref="FH10:FH19" si="13">FG10*FA$38*FF$38/$C$2</f>
        <v>12.438302719430281</v>
      </c>
      <c r="FI10" s="27"/>
      <c r="FJ10" s="32"/>
      <c r="FL10" s="3" t="s">
        <v>31</v>
      </c>
      <c r="FM10" s="150">
        <f>100*FN10*(1/FO10-1/$C$10)</f>
        <v>8.5806270996640546</v>
      </c>
      <c r="FN10" s="30">
        <v>3.5000000000000003E-2</v>
      </c>
      <c r="FO10" s="146">
        <f>FD10</f>
        <v>0.28000000000000003</v>
      </c>
      <c r="FP10" s="24">
        <f>$D10</f>
        <v>120.72</v>
      </c>
      <c r="FQ10" s="25">
        <v>1</v>
      </c>
      <c r="FR10" s="26">
        <f>FO10*FP10*FQ10</f>
        <v>33.801600000000001</v>
      </c>
      <c r="FS10" s="27">
        <f t="shared" ref="FS10:FS19" si="14">FR10*FL$38*FQ$38/$C$2</f>
        <v>12.316444505829473</v>
      </c>
      <c r="FT10" s="27"/>
      <c r="FU10" s="32"/>
      <c r="FW10" s="3" t="s">
        <v>31</v>
      </c>
      <c r="FX10" s="150">
        <f>100*FY10*(1/FZ10-1/$C$10)</f>
        <v>0</v>
      </c>
      <c r="FY10" s="30">
        <v>3.5000000000000003E-2</v>
      </c>
      <c r="FZ10" s="172">
        <f>$C$10</f>
        <v>0.89300000000000002</v>
      </c>
      <c r="GA10" s="24">
        <f>$D10</f>
        <v>120.72</v>
      </c>
      <c r="GB10" s="25">
        <v>1</v>
      </c>
      <c r="GC10" s="26">
        <f>FZ10*GA10*GB10</f>
        <v>107.80296</v>
      </c>
      <c r="GD10" s="27">
        <f t="shared" ref="GD10:GD19" si="15">GC10*FW$38*GB$38/$C$2</f>
        <v>39.273851126342272</v>
      </c>
      <c r="GE10" s="27"/>
      <c r="GF10" s="32"/>
      <c r="GH10" s="3" t="s">
        <v>31</v>
      </c>
      <c r="GI10" s="150">
        <f>100*GJ10*(1/GK10-1/$C$10)</f>
        <v>8.1495926169054353</v>
      </c>
      <c r="GJ10" s="30">
        <f>DV10</f>
        <v>3.5000000000000003E-2</v>
      </c>
      <c r="GK10" s="146">
        <v>0.28999999999999998</v>
      </c>
      <c r="GL10" s="24">
        <f>$D10</f>
        <v>120.72</v>
      </c>
      <c r="GM10" s="25">
        <v>1</v>
      </c>
      <c r="GN10" s="26">
        <f>GK10*GL10*GM10</f>
        <v>35.008800000000001</v>
      </c>
      <c r="GO10" s="27">
        <f t="shared" ref="GO10:GO19" si="16">GN10*GH$38*GM$38/$C$2</f>
        <v>12.657298953129621</v>
      </c>
      <c r="GP10" s="27"/>
      <c r="GQ10" s="32"/>
      <c r="GS10" s="3" t="s">
        <v>31</v>
      </c>
      <c r="GT10" s="150">
        <f>100*GU10*(1/GV10-1/$C$10)</f>
        <v>0</v>
      </c>
      <c r="GU10" s="30">
        <f>ER10</f>
        <v>3.5000000000000003E-2</v>
      </c>
      <c r="GV10" s="23">
        <f>C10</f>
        <v>0.89300000000000002</v>
      </c>
      <c r="GW10" s="24">
        <f>$D10</f>
        <v>120.72</v>
      </c>
      <c r="GX10" s="25">
        <v>1</v>
      </c>
      <c r="GY10" s="26">
        <f>GV10*GW10*GX10</f>
        <v>107.80296</v>
      </c>
      <c r="GZ10" s="27">
        <f t="shared" ref="GZ10:GZ19" si="17">GY10*GS$38*GX$38/$C$2</f>
        <v>38.264951444847526</v>
      </c>
      <c r="HA10" s="27"/>
      <c r="HB10" s="32"/>
    </row>
    <row r="11" spans="1:210" x14ac:dyDescent="0.25">
      <c r="A11" s="10"/>
      <c r="B11" s="3" t="s">
        <v>32</v>
      </c>
      <c r="C11" s="31" t="s">
        <v>33</v>
      </c>
      <c r="D11" s="34"/>
      <c r="E11" s="25" t="s">
        <v>33</v>
      </c>
      <c r="H11" s="26"/>
      <c r="I11" s="27"/>
      <c r="J11" s="27"/>
      <c r="K11" s="28"/>
      <c r="M11" s="3" t="s">
        <v>32</v>
      </c>
      <c r="N11" s="150"/>
      <c r="O11" s="30"/>
      <c r="P11" s="147"/>
      <c r="Q11" s="24">
        <f t="shared" ref="Q11:Q19" si="18">$D11</f>
        <v>0</v>
      </c>
      <c r="R11" s="33" t="s">
        <v>33</v>
      </c>
      <c r="S11" s="26"/>
      <c r="T11" s="27">
        <f t="shared" si="0"/>
        <v>0</v>
      </c>
      <c r="U11" s="27"/>
      <c r="V11" s="32"/>
      <c r="X11" s="3" t="s">
        <v>32</v>
      </c>
      <c r="Y11" s="150"/>
      <c r="Z11" s="30"/>
      <c r="AA11" s="173"/>
      <c r="AB11" s="24">
        <f t="shared" ref="AB11:AB19" si="19">$D11</f>
        <v>0</v>
      </c>
      <c r="AC11" s="25" t="s">
        <v>33</v>
      </c>
      <c r="AD11" s="26"/>
      <c r="AE11" s="27">
        <f t="shared" si="1"/>
        <v>0</v>
      </c>
      <c r="AF11" s="27"/>
      <c r="AG11" s="32"/>
      <c r="AI11" s="3" t="s">
        <v>32</v>
      </c>
      <c r="AJ11" s="150"/>
      <c r="AK11" s="30"/>
      <c r="AL11" s="147"/>
      <c r="AM11" s="24">
        <f t="shared" ref="AM11:AM19" si="20">$D11</f>
        <v>0</v>
      </c>
      <c r="AN11" s="25" t="s">
        <v>33</v>
      </c>
      <c r="AO11" s="26"/>
      <c r="AP11" s="27">
        <f t="shared" si="2"/>
        <v>0</v>
      </c>
      <c r="AQ11" s="27"/>
      <c r="AR11" s="32"/>
      <c r="AT11" s="3" t="s">
        <v>32</v>
      </c>
      <c r="AU11" s="150"/>
      <c r="AV11" s="30"/>
      <c r="AW11" s="173"/>
      <c r="AX11" s="24">
        <f t="shared" ref="AX11:AX19" si="21">$D11</f>
        <v>0</v>
      </c>
      <c r="AY11" s="25" t="s">
        <v>33</v>
      </c>
      <c r="AZ11" s="26"/>
      <c r="BA11" s="27">
        <f t="shared" si="3"/>
        <v>0</v>
      </c>
      <c r="BB11" s="27"/>
      <c r="BC11" s="32"/>
      <c r="BE11" s="3" t="s">
        <v>32</v>
      </c>
      <c r="BF11" s="150"/>
      <c r="BG11" s="30"/>
      <c r="BH11" s="173"/>
      <c r="BI11" s="24">
        <f t="shared" ref="BI11:BI19" si="22">$D11</f>
        <v>0</v>
      </c>
      <c r="BJ11" s="25" t="s">
        <v>33</v>
      </c>
      <c r="BK11" s="26"/>
      <c r="BL11" s="27">
        <f t="shared" si="4"/>
        <v>0</v>
      </c>
      <c r="BM11" s="27"/>
      <c r="BN11" s="32"/>
      <c r="BP11" s="3" t="s">
        <v>32</v>
      </c>
      <c r="BQ11" s="150"/>
      <c r="BR11" s="30"/>
      <c r="BS11" s="173"/>
      <c r="BT11" s="24">
        <f t="shared" ref="BT11:BT19" si="23">$D11</f>
        <v>0</v>
      </c>
      <c r="BU11" s="25" t="s">
        <v>33</v>
      </c>
      <c r="BV11" s="26"/>
      <c r="BW11" s="27">
        <f t="shared" si="5"/>
        <v>0</v>
      </c>
      <c r="BX11" s="27"/>
      <c r="BY11" s="32"/>
      <c r="CA11" s="3" t="s">
        <v>32</v>
      </c>
      <c r="CB11" s="150"/>
      <c r="CC11" s="30"/>
      <c r="CD11" s="147"/>
      <c r="CE11" s="24">
        <f t="shared" ref="CE11:CE19" si="24">$D11</f>
        <v>0</v>
      </c>
      <c r="CF11" s="25" t="s">
        <v>33</v>
      </c>
      <c r="CG11" s="26"/>
      <c r="CH11" s="27">
        <f t="shared" si="6"/>
        <v>0</v>
      </c>
      <c r="CI11" s="27"/>
      <c r="CJ11" s="32"/>
      <c r="CL11" s="3" t="s">
        <v>32</v>
      </c>
      <c r="CM11" s="150"/>
      <c r="CN11" s="30"/>
      <c r="CO11" s="147"/>
      <c r="CP11" s="24">
        <f t="shared" ref="CP11:CP19" si="25">$D11</f>
        <v>0</v>
      </c>
      <c r="CQ11" s="25" t="s">
        <v>33</v>
      </c>
      <c r="CR11" s="26"/>
      <c r="CS11" s="27">
        <f t="shared" si="7"/>
        <v>0</v>
      </c>
      <c r="CT11" s="27"/>
      <c r="CU11" s="32"/>
      <c r="CW11" s="3" t="s">
        <v>32</v>
      </c>
      <c r="CX11" s="150"/>
      <c r="CY11" s="30"/>
      <c r="CZ11" s="31"/>
      <c r="DA11" s="24">
        <f t="shared" ref="DA11:DA19" si="26">$D11</f>
        <v>0</v>
      </c>
      <c r="DB11" s="25" t="s">
        <v>33</v>
      </c>
      <c r="DC11" s="26"/>
      <c r="DD11" s="27">
        <f t="shared" si="8"/>
        <v>0</v>
      </c>
      <c r="DE11" s="27"/>
      <c r="DF11" s="32"/>
      <c r="DH11" s="3" t="s">
        <v>32</v>
      </c>
      <c r="DI11" s="150"/>
      <c r="DJ11" s="30"/>
      <c r="DK11" s="147"/>
      <c r="DL11" s="24">
        <f t="shared" ref="DL11:DL19" si="27">$D11</f>
        <v>0</v>
      </c>
      <c r="DM11" s="25" t="s">
        <v>33</v>
      </c>
      <c r="DN11" s="26"/>
      <c r="DO11" s="27">
        <f t="shared" si="9"/>
        <v>0</v>
      </c>
      <c r="DP11" s="27"/>
      <c r="DQ11" s="32"/>
      <c r="DR11" s="206"/>
      <c r="DT11" s="3" t="s">
        <v>32</v>
      </c>
      <c r="DU11" s="150"/>
      <c r="DV11" s="30"/>
      <c r="DW11" s="147"/>
      <c r="DX11" s="24">
        <f t="shared" ref="DX11:DX19" si="28">$D11</f>
        <v>0</v>
      </c>
      <c r="DY11" s="25" t="s">
        <v>33</v>
      </c>
      <c r="DZ11" s="26"/>
      <c r="EA11" s="27">
        <f t="shared" si="10"/>
        <v>0</v>
      </c>
      <c r="EB11" s="27"/>
      <c r="EC11" s="32"/>
      <c r="EE11" s="3" t="s">
        <v>32</v>
      </c>
      <c r="EF11" s="150"/>
      <c r="EG11" s="30"/>
      <c r="EH11" s="173"/>
      <c r="EI11" s="24">
        <f t="shared" ref="EI11:EI19" si="29">$D11</f>
        <v>0</v>
      </c>
      <c r="EJ11" s="25" t="s">
        <v>33</v>
      </c>
      <c r="EK11" s="26"/>
      <c r="EL11" s="27">
        <f t="shared" si="11"/>
        <v>0</v>
      </c>
      <c r="EM11" s="27"/>
      <c r="EN11" s="32"/>
      <c r="EP11" s="3" t="s">
        <v>32</v>
      </c>
      <c r="EQ11" s="150"/>
      <c r="ER11" s="30"/>
      <c r="ES11" s="147"/>
      <c r="ET11" s="24">
        <f t="shared" ref="ET11:ET19" si="30">$D11</f>
        <v>0</v>
      </c>
      <c r="EU11" s="25" t="s">
        <v>33</v>
      </c>
      <c r="EV11" s="26"/>
      <c r="EW11" s="27">
        <f t="shared" si="12"/>
        <v>0</v>
      </c>
      <c r="EX11" s="27"/>
      <c r="EY11" s="32"/>
      <c r="FA11" s="3" t="s">
        <v>32</v>
      </c>
      <c r="FB11" s="150"/>
      <c r="FC11" s="30"/>
      <c r="FD11" s="173"/>
      <c r="FE11" s="24">
        <f t="shared" ref="FE11:FE19" si="31">$D11</f>
        <v>0</v>
      </c>
      <c r="FF11" s="25" t="s">
        <v>33</v>
      </c>
      <c r="FG11" s="26"/>
      <c r="FH11" s="27">
        <f t="shared" si="13"/>
        <v>0</v>
      </c>
      <c r="FI11" s="27"/>
      <c r="FJ11" s="32"/>
      <c r="FL11" s="3" t="s">
        <v>32</v>
      </c>
      <c r="FM11" s="150"/>
      <c r="FN11" s="30"/>
      <c r="FO11" s="173"/>
      <c r="FP11" s="24">
        <f t="shared" ref="FP11:FP19" si="32">$D11</f>
        <v>0</v>
      </c>
      <c r="FQ11" s="25" t="s">
        <v>33</v>
      </c>
      <c r="FR11" s="26"/>
      <c r="FS11" s="27">
        <f t="shared" si="14"/>
        <v>0</v>
      </c>
      <c r="FT11" s="27"/>
      <c r="FU11" s="32"/>
      <c r="FW11" s="3" t="s">
        <v>32</v>
      </c>
      <c r="FX11" s="150"/>
      <c r="FY11" s="30"/>
      <c r="FZ11" s="173"/>
      <c r="GA11" s="24">
        <f t="shared" ref="GA11:GA19" si="33">$D11</f>
        <v>0</v>
      </c>
      <c r="GB11" s="25" t="s">
        <v>33</v>
      </c>
      <c r="GC11" s="26"/>
      <c r="GD11" s="27">
        <f t="shared" si="15"/>
        <v>0</v>
      </c>
      <c r="GE11" s="27"/>
      <c r="GF11" s="32"/>
      <c r="GH11" s="3" t="s">
        <v>32</v>
      </c>
      <c r="GI11" s="150"/>
      <c r="GJ11" s="30"/>
      <c r="GK11" s="147"/>
      <c r="GL11" s="24">
        <f t="shared" ref="GL11:GL19" si="34">$D11</f>
        <v>0</v>
      </c>
      <c r="GM11" s="25" t="s">
        <v>33</v>
      </c>
      <c r="GN11" s="26"/>
      <c r="GO11" s="27">
        <f t="shared" si="16"/>
        <v>0</v>
      </c>
      <c r="GP11" s="27"/>
      <c r="GQ11" s="32"/>
      <c r="GS11" s="3" t="s">
        <v>32</v>
      </c>
      <c r="GT11" s="150"/>
      <c r="GU11" s="30"/>
      <c r="GV11" s="147"/>
      <c r="GW11" s="24">
        <f t="shared" ref="GW11:GW19" si="35">$D11</f>
        <v>0</v>
      </c>
      <c r="GX11" s="25" t="s">
        <v>33</v>
      </c>
      <c r="GY11" s="26"/>
      <c r="GZ11" s="27">
        <f t="shared" si="17"/>
        <v>0</v>
      </c>
      <c r="HA11" s="27"/>
      <c r="HB11" s="32"/>
    </row>
    <row r="12" spans="1:210" x14ac:dyDescent="0.25">
      <c r="A12" s="10"/>
      <c r="B12" s="3" t="s">
        <v>34</v>
      </c>
      <c r="C12" s="23">
        <v>1.4490000000000001</v>
      </c>
      <c r="D12" s="24">
        <v>164.7</v>
      </c>
      <c r="E12" s="25">
        <v>1</v>
      </c>
      <c r="H12" s="26">
        <f>C12*D12*E12</f>
        <v>238.65029999999999</v>
      </c>
      <c r="I12" s="27">
        <f t="shared" ref="I12:I19" si="36">H12*B$38*G$38/$C$2</f>
        <v>83.125003129359641</v>
      </c>
      <c r="J12" s="27"/>
      <c r="K12" s="28"/>
      <c r="M12" s="3" t="s">
        <v>34</v>
      </c>
      <c r="N12" s="150">
        <f>100*O12*(1/P12-1/$C$12)</f>
        <v>14.2512077294686</v>
      </c>
      <c r="O12" s="30">
        <f>DV12</f>
        <v>3.5000000000000003E-2</v>
      </c>
      <c r="P12" s="146">
        <v>0.21</v>
      </c>
      <c r="Q12" s="24">
        <f t="shared" si="18"/>
        <v>164.7</v>
      </c>
      <c r="R12" s="33">
        <v>1</v>
      </c>
      <c r="S12" s="26">
        <f>P12*Q12*R12</f>
        <v>34.586999999999996</v>
      </c>
      <c r="T12" s="27">
        <f t="shared" si="0"/>
        <v>14.119285712300828</v>
      </c>
      <c r="U12" s="27"/>
      <c r="V12" s="32"/>
      <c r="X12" s="3" t="s">
        <v>34</v>
      </c>
      <c r="Y12" s="150">
        <f>100*Z12*(1/AA12-1/$C$12)</f>
        <v>14.2512077294686</v>
      </c>
      <c r="Z12" s="30">
        <f>BG12</f>
        <v>3.5000000000000003E-2</v>
      </c>
      <c r="AA12" s="146">
        <f>AL12</f>
        <v>0.21</v>
      </c>
      <c r="AB12" s="24">
        <f t="shared" si="19"/>
        <v>164.7</v>
      </c>
      <c r="AC12" s="25">
        <v>1</v>
      </c>
      <c r="AD12" s="26">
        <f>AA12*AB12*AC12</f>
        <v>34.586999999999996</v>
      </c>
      <c r="AE12" s="27">
        <f t="shared" si="1"/>
        <v>13.011664912496032</v>
      </c>
      <c r="AF12" s="27"/>
      <c r="AG12" s="32"/>
      <c r="AI12" s="3" t="s">
        <v>34</v>
      </c>
      <c r="AJ12" s="150">
        <f>100*AK12*(1/AL12-1/$C$12)</f>
        <v>14.2512077294686</v>
      </c>
      <c r="AK12" s="30">
        <f>CC12</f>
        <v>3.5000000000000003E-2</v>
      </c>
      <c r="AL12" s="146">
        <v>0.21</v>
      </c>
      <c r="AM12" s="24">
        <f t="shared" si="20"/>
        <v>164.7</v>
      </c>
      <c r="AN12" s="25">
        <v>1</v>
      </c>
      <c r="AO12" s="26">
        <f>AL12*AM12*AN12</f>
        <v>34.586999999999996</v>
      </c>
      <c r="AP12" s="27">
        <f t="shared" si="2"/>
        <v>12.916039211777024</v>
      </c>
      <c r="AQ12" s="27"/>
      <c r="AR12" s="32"/>
      <c r="AT12" s="3" t="s">
        <v>34</v>
      </c>
      <c r="AU12" s="150">
        <f>100*AV12*(1/AW12-1/$C$12)</f>
        <v>14.2512077294686</v>
      </c>
      <c r="AV12" s="30">
        <f>Z12</f>
        <v>3.5000000000000003E-2</v>
      </c>
      <c r="AW12" s="146">
        <f>AA12</f>
        <v>0.21</v>
      </c>
      <c r="AX12" s="24">
        <f t="shared" si="21"/>
        <v>164.7</v>
      </c>
      <c r="AY12" s="25">
        <v>1</v>
      </c>
      <c r="AZ12" s="26">
        <f>AW12*AX12*AY12</f>
        <v>34.586999999999996</v>
      </c>
      <c r="BA12" s="27">
        <f t="shared" si="3"/>
        <v>12.963606951573556</v>
      </c>
      <c r="BB12" s="27"/>
      <c r="BC12" s="32"/>
      <c r="BE12" s="3" t="s">
        <v>34</v>
      </c>
      <c r="BF12" s="150">
        <f>100*BG12*(1/BH12-1/$C$12)</f>
        <v>0</v>
      </c>
      <c r="BG12" s="30">
        <f>BR12</f>
        <v>3.5000000000000003E-2</v>
      </c>
      <c r="BH12" s="172">
        <f>CD12</f>
        <v>1.4490000000000001</v>
      </c>
      <c r="BI12" s="24">
        <f t="shared" si="22"/>
        <v>164.7</v>
      </c>
      <c r="BJ12" s="25">
        <v>1</v>
      </c>
      <c r="BK12" s="26">
        <f>BH12*BI12*BJ12</f>
        <v>238.65029999999999</v>
      </c>
      <c r="BL12" s="27">
        <f t="shared" si="4"/>
        <v>87.282167073607752</v>
      </c>
      <c r="BM12" s="27"/>
      <c r="BN12" s="32"/>
      <c r="BP12" s="3" t="s">
        <v>34</v>
      </c>
      <c r="BQ12" s="150">
        <f>100*BR12*(1/BS12-1/$C$12)</f>
        <v>0</v>
      </c>
      <c r="BR12" s="30">
        <f>AK12</f>
        <v>3.5000000000000003E-2</v>
      </c>
      <c r="BS12" s="172">
        <f>C12</f>
        <v>1.4490000000000001</v>
      </c>
      <c r="BT12" s="24">
        <f t="shared" si="23"/>
        <v>164.7</v>
      </c>
      <c r="BU12" s="25">
        <v>1</v>
      </c>
      <c r="BV12" s="26">
        <f>BS12*BT12*BU12</f>
        <v>238.65029999999999</v>
      </c>
      <c r="BW12" s="27">
        <f t="shared" si="5"/>
        <v>86.95394966901172</v>
      </c>
      <c r="BX12" s="27"/>
      <c r="BY12" s="32"/>
      <c r="CA12" s="3" t="s">
        <v>34</v>
      </c>
      <c r="CB12" s="150">
        <f>100*CC12*(1/CD12-1/$C$12)</f>
        <v>0</v>
      </c>
      <c r="CC12" s="30">
        <f>O12</f>
        <v>3.5000000000000003E-2</v>
      </c>
      <c r="CD12" s="172">
        <f>$C$12</f>
        <v>1.4490000000000001</v>
      </c>
      <c r="CE12" s="24">
        <f t="shared" si="24"/>
        <v>164.7</v>
      </c>
      <c r="CF12" s="25">
        <v>1</v>
      </c>
      <c r="CG12" s="26">
        <f>CD12*CE12*CF12</f>
        <v>238.65029999999999</v>
      </c>
      <c r="CH12" s="27">
        <f t="shared" si="6"/>
        <v>86.622349738646605</v>
      </c>
      <c r="CI12" s="27"/>
      <c r="CJ12" s="32"/>
      <c r="CL12" s="3" t="s">
        <v>34</v>
      </c>
      <c r="CM12" s="150">
        <f>100*CN12*(1/CO12-1/$C$12)</f>
        <v>14.2512077294686</v>
      </c>
      <c r="CN12" s="30">
        <f>DJ12</f>
        <v>3.5000000000000003E-2</v>
      </c>
      <c r="CO12" s="146">
        <v>0.21</v>
      </c>
      <c r="CP12" s="24">
        <f t="shared" si="25"/>
        <v>164.7</v>
      </c>
      <c r="CQ12" s="25">
        <v>1</v>
      </c>
      <c r="CR12" s="26">
        <f>CO12*CP12*CQ12</f>
        <v>34.586999999999996</v>
      </c>
      <c r="CS12" s="27">
        <f t="shared" si="7"/>
        <v>12.686392167958841</v>
      </c>
      <c r="CT12" s="27"/>
      <c r="CU12" s="32"/>
      <c r="CW12" s="3" t="s">
        <v>34</v>
      </c>
      <c r="CX12" s="150">
        <f>100*CY12*(1/CZ12-1/$C$12)</f>
        <v>0</v>
      </c>
      <c r="CY12" s="30">
        <f>CN12</f>
        <v>3.5000000000000003E-2</v>
      </c>
      <c r="CZ12" s="23">
        <f>C12</f>
        <v>1.4490000000000001</v>
      </c>
      <c r="DA12" s="24">
        <f t="shared" si="26"/>
        <v>164.7</v>
      </c>
      <c r="DB12" s="25">
        <v>1</v>
      </c>
      <c r="DC12" s="26">
        <f>CZ12*DA12*DB12</f>
        <v>238.65029999999999</v>
      </c>
      <c r="DD12" s="27">
        <f t="shared" si="8"/>
        <v>85.369385066666254</v>
      </c>
      <c r="DE12" s="27"/>
      <c r="DF12" s="32"/>
      <c r="DH12" s="3" t="s">
        <v>34</v>
      </c>
      <c r="DI12" s="150">
        <f>100*DJ12*(1/DK12-1/$C$12)</f>
        <v>0</v>
      </c>
      <c r="DJ12" s="30">
        <f>AK12</f>
        <v>3.5000000000000003E-2</v>
      </c>
      <c r="DK12" s="172">
        <f>$C$12</f>
        <v>1.4490000000000001</v>
      </c>
      <c r="DL12" s="24">
        <f t="shared" si="27"/>
        <v>164.7</v>
      </c>
      <c r="DM12" s="25">
        <v>1</v>
      </c>
      <c r="DN12" s="26">
        <f>DK12*DL12*DM12</f>
        <v>238.65029999999999</v>
      </c>
      <c r="DO12" s="27">
        <f t="shared" si="9"/>
        <v>85.037785136301139</v>
      </c>
      <c r="DP12" s="27"/>
      <c r="DQ12" s="32"/>
      <c r="DR12" s="206"/>
      <c r="DT12" s="3" t="s">
        <v>34</v>
      </c>
      <c r="DU12" s="150">
        <f>100*DV12*(1/DW12-1/$C$12)</f>
        <v>3.6190238214226227</v>
      </c>
      <c r="DV12" s="30">
        <v>3.5000000000000003E-2</v>
      </c>
      <c r="DW12" s="146">
        <v>0.57999999999999996</v>
      </c>
      <c r="DX12" s="24">
        <f t="shared" si="28"/>
        <v>164.7</v>
      </c>
      <c r="DY12" s="25">
        <v>1</v>
      </c>
      <c r="DZ12" s="26">
        <f>DW12*DX12*DY12</f>
        <v>95.525999999999982</v>
      </c>
      <c r="EA12" s="27">
        <f t="shared" si="10"/>
        <v>36.679895172597242</v>
      </c>
      <c r="EB12" s="27"/>
      <c r="EC12" s="32"/>
      <c r="EE12" s="3" t="s">
        <v>34</v>
      </c>
      <c r="EF12" s="150">
        <f>100*EG12*(1/EH12-1/$C$12)</f>
        <v>3.6190238214226227</v>
      </c>
      <c r="EG12" s="30">
        <f>FN12</f>
        <v>3.5000000000000003E-2</v>
      </c>
      <c r="EH12" s="146">
        <f>ES12</f>
        <v>0.57999999999999996</v>
      </c>
      <c r="EI12" s="24">
        <f t="shared" si="29"/>
        <v>164.7</v>
      </c>
      <c r="EJ12" s="25">
        <v>1</v>
      </c>
      <c r="EK12" s="26">
        <f>EH12*EI12*EJ12</f>
        <v>95.525999999999982</v>
      </c>
      <c r="EL12" s="27">
        <f t="shared" si="11"/>
        <v>35.405334733597464</v>
      </c>
      <c r="EM12" s="27"/>
      <c r="EN12" s="32"/>
      <c r="EP12" s="3" t="s">
        <v>34</v>
      </c>
      <c r="EQ12" s="150">
        <f>100*ER12*(1/ES12-1/$C$12)</f>
        <v>3.6190238214226227</v>
      </c>
      <c r="ER12" s="30">
        <f>GJ12</f>
        <v>3.5000000000000003E-2</v>
      </c>
      <c r="ES12" s="146">
        <f>DW12</f>
        <v>0.57999999999999996</v>
      </c>
      <c r="ET12" s="24">
        <f t="shared" si="30"/>
        <v>164.7</v>
      </c>
      <c r="EU12" s="25">
        <v>1</v>
      </c>
      <c r="EV12" s="26">
        <f>ES12*ET12*EU12</f>
        <v>95.525999999999982</v>
      </c>
      <c r="EW12" s="27">
        <f t="shared" si="12"/>
        <v>35.145595170703523</v>
      </c>
      <c r="EX12" s="27"/>
      <c r="EY12" s="32"/>
      <c r="FA12" s="3" t="s">
        <v>34</v>
      </c>
      <c r="FB12" s="150">
        <f>100*FC12*(1/FD12-1/$C$12)</f>
        <v>3.6190238214226227</v>
      </c>
      <c r="FC12" s="30">
        <f>EG12</f>
        <v>3.5000000000000003E-2</v>
      </c>
      <c r="FD12" s="146">
        <f>EH12</f>
        <v>0.57999999999999996</v>
      </c>
      <c r="FE12" s="24">
        <f t="shared" si="31"/>
        <v>164.7</v>
      </c>
      <c r="FF12" s="25">
        <v>1</v>
      </c>
      <c r="FG12" s="26">
        <f>FD12*FE12*FF12</f>
        <v>95.525999999999982</v>
      </c>
      <c r="FH12" s="27">
        <f t="shared" si="13"/>
        <v>35.151629081945728</v>
      </c>
      <c r="FI12" s="27"/>
      <c r="FJ12" s="32"/>
      <c r="FL12" s="3" t="s">
        <v>34</v>
      </c>
      <c r="FM12" s="150">
        <f>100*FN12*(1/FO12-1/$C$12)</f>
        <v>0</v>
      </c>
      <c r="FN12" s="30">
        <f>FY12</f>
        <v>3.5000000000000003E-2</v>
      </c>
      <c r="FO12" s="172">
        <f>C12</f>
        <v>1.4490000000000001</v>
      </c>
      <c r="FP12" s="24">
        <f t="shared" si="32"/>
        <v>164.7</v>
      </c>
      <c r="FQ12" s="25">
        <v>1</v>
      </c>
      <c r="FR12" s="26">
        <f>FO12*FP12*FQ12</f>
        <v>238.65029999999999</v>
      </c>
      <c r="FS12" s="27">
        <f t="shared" si="14"/>
        <v>86.958107789263082</v>
      </c>
      <c r="FT12" s="27"/>
      <c r="FU12" s="32"/>
      <c r="FW12" s="3" t="s">
        <v>34</v>
      </c>
      <c r="FX12" s="150">
        <f>100*FY12*(1/FZ12-1/$C$12)</f>
        <v>0</v>
      </c>
      <c r="FY12" s="30">
        <f>ER12</f>
        <v>3.5000000000000003E-2</v>
      </c>
      <c r="FZ12" s="172">
        <f>FO12</f>
        <v>1.4490000000000001</v>
      </c>
      <c r="GA12" s="24">
        <f t="shared" si="33"/>
        <v>164.7</v>
      </c>
      <c r="GB12" s="25">
        <v>1</v>
      </c>
      <c r="GC12" s="26">
        <f>FZ12*GA12*GB12</f>
        <v>238.65029999999999</v>
      </c>
      <c r="GD12" s="27">
        <f t="shared" si="15"/>
        <v>86.943033414452813</v>
      </c>
      <c r="GE12" s="27"/>
      <c r="GF12" s="32"/>
      <c r="GH12" s="3" t="s">
        <v>34</v>
      </c>
      <c r="GI12" s="150">
        <f>100*GJ12*(1/GK12-1/$C$12)</f>
        <v>0</v>
      </c>
      <c r="GJ12" s="30">
        <f>DV12</f>
        <v>3.5000000000000003E-2</v>
      </c>
      <c r="GK12" s="23">
        <f>C12</f>
        <v>1.4490000000000001</v>
      </c>
      <c r="GL12" s="24">
        <f t="shared" si="34"/>
        <v>164.7</v>
      </c>
      <c r="GM12" s="25">
        <v>1</v>
      </c>
      <c r="GN12" s="26">
        <f>GK12*GL12*GM12</f>
        <v>238.65029999999999</v>
      </c>
      <c r="GO12" s="27">
        <f t="shared" si="16"/>
        <v>86.283111456378663</v>
      </c>
      <c r="GP12" s="27"/>
      <c r="GQ12" s="32"/>
      <c r="GS12" s="3" t="s">
        <v>34</v>
      </c>
      <c r="GT12" s="150">
        <f>100*GU12*(1/GV12-1/$C$12)</f>
        <v>0</v>
      </c>
      <c r="GU12" s="30">
        <f>ER12</f>
        <v>3.5000000000000003E-2</v>
      </c>
      <c r="GV12" s="172">
        <f>C12</f>
        <v>1.4490000000000001</v>
      </c>
      <c r="GW12" s="24">
        <f t="shared" si="35"/>
        <v>164.7</v>
      </c>
      <c r="GX12" s="25">
        <v>1</v>
      </c>
      <c r="GY12" s="26">
        <f>GV12*GW12*GX12</f>
        <v>238.65029999999999</v>
      </c>
      <c r="GZ12" s="27">
        <f t="shared" si="17"/>
        <v>84.709567731705093</v>
      </c>
      <c r="HA12" s="27"/>
      <c r="HB12" s="32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/>
      <c r="J13" s="27"/>
      <c r="K13" s="28"/>
      <c r="M13" s="3" t="s">
        <v>35</v>
      </c>
      <c r="N13" s="150"/>
      <c r="O13" s="30"/>
      <c r="P13" s="147" t="s">
        <v>33</v>
      </c>
      <c r="Q13" s="24">
        <f t="shared" si="18"/>
        <v>0</v>
      </c>
      <c r="R13" s="33" t="s">
        <v>33</v>
      </c>
      <c r="S13" s="26"/>
      <c r="T13" s="27">
        <f t="shared" si="0"/>
        <v>0</v>
      </c>
      <c r="U13" s="27"/>
      <c r="V13" s="32"/>
      <c r="X13" s="3" t="s">
        <v>35</v>
      </c>
      <c r="Y13" s="150"/>
      <c r="Z13" s="30"/>
      <c r="AA13" s="147" t="s">
        <v>33</v>
      </c>
      <c r="AB13" s="24">
        <f t="shared" si="19"/>
        <v>0</v>
      </c>
      <c r="AC13" s="25" t="s">
        <v>33</v>
      </c>
      <c r="AD13" s="26"/>
      <c r="AE13" s="27">
        <f t="shared" si="1"/>
        <v>0</v>
      </c>
      <c r="AF13" s="27"/>
      <c r="AG13" s="32"/>
      <c r="AI13" s="3" t="s">
        <v>35</v>
      </c>
      <c r="AJ13" s="150"/>
      <c r="AK13" s="30"/>
      <c r="AL13" s="147" t="s">
        <v>33</v>
      </c>
      <c r="AM13" s="24">
        <f t="shared" si="20"/>
        <v>0</v>
      </c>
      <c r="AN13" s="25" t="s">
        <v>33</v>
      </c>
      <c r="AO13" s="26"/>
      <c r="AP13" s="27">
        <f t="shared" si="2"/>
        <v>0</v>
      </c>
      <c r="AQ13" s="27"/>
      <c r="AR13" s="32"/>
      <c r="AT13" s="3" t="s">
        <v>35</v>
      </c>
      <c r="AU13" s="150"/>
      <c r="AV13" s="30"/>
      <c r="AW13" s="147" t="s">
        <v>33</v>
      </c>
      <c r="AX13" s="24">
        <f t="shared" si="21"/>
        <v>0</v>
      </c>
      <c r="AY13" s="25" t="s">
        <v>33</v>
      </c>
      <c r="AZ13" s="26"/>
      <c r="BA13" s="27">
        <f t="shared" si="3"/>
        <v>0</v>
      </c>
      <c r="BB13" s="27"/>
      <c r="BC13" s="32"/>
      <c r="BE13" s="3" t="s">
        <v>35</v>
      </c>
      <c r="BF13" s="150"/>
      <c r="BG13" s="30"/>
      <c r="BH13" s="147" t="s">
        <v>33</v>
      </c>
      <c r="BI13" s="24">
        <f t="shared" si="22"/>
        <v>0</v>
      </c>
      <c r="BJ13" s="25" t="s">
        <v>33</v>
      </c>
      <c r="BK13" s="26"/>
      <c r="BL13" s="27">
        <f t="shared" si="4"/>
        <v>0</v>
      </c>
      <c r="BM13" s="27"/>
      <c r="BN13" s="32"/>
      <c r="BP13" s="3" t="s">
        <v>35</v>
      </c>
      <c r="BQ13" s="150"/>
      <c r="BR13" s="30"/>
      <c r="BS13" s="147" t="s">
        <v>33</v>
      </c>
      <c r="BT13" s="24">
        <f t="shared" si="23"/>
        <v>0</v>
      </c>
      <c r="BU13" s="25" t="s">
        <v>33</v>
      </c>
      <c r="BV13" s="26"/>
      <c r="BW13" s="27">
        <f t="shared" si="5"/>
        <v>0</v>
      </c>
      <c r="BX13" s="27"/>
      <c r="BY13" s="32"/>
      <c r="CA13" s="3" t="s">
        <v>35</v>
      </c>
      <c r="CB13" s="150"/>
      <c r="CC13" s="30"/>
      <c r="CD13" s="147" t="s">
        <v>33</v>
      </c>
      <c r="CE13" s="24">
        <f t="shared" si="24"/>
        <v>0</v>
      </c>
      <c r="CF13" s="25" t="s">
        <v>33</v>
      </c>
      <c r="CG13" s="26"/>
      <c r="CH13" s="27">
        <f t="shared" si="6"/>
        <v>0</v>
      </c>
      <c r="CI13" s="27"/>
      <c r="CJ13" s="32"/>
      <c r="CL13" s="3" t="s">
        <v>35</v>
      </c>
      <c r="CM13" s="150"/>
      <c r="CN13" s="30"/>
      <c r="CO13" s="147" t="s">
        <v>33</v>
      </c>
      <c r="CP13" s="24">
        <f t="shared" si="25"/>
        <v>0</v>
      </c>
      <c r="CQ13" s="25" t="s">
        <v>33</v>
      </c>
      <c r="CR13" s="26"/>
      <c r="CS13" s="27">
        <f t="shared" si="7"/>
        <v>0</v>
      </c>
      <c r="CT13" s="27"/>
      <c r="CU13" s="32"/>
      <c r="CW13" s="3" t="s">
        <v>35</v>
      </c>
      <c r="CX13" s="150"/>
      <c r="CY13" s="30"/>
      <c r="CZ13" s="147" t="s">
        <v>33</v>
      </c>
      <c r="DA13" s="24">
        <f t="shared" si="26"/>
        <v>0</v>
      </c>
      <c r="DB13" s="25" t="s">
        <v>33</v>
      </c>
      <c r="DC13" s="26"/>
      <c r="DD13" s="27">
        <f t="shared" si="8"/>
        <v>0</v>
      </c>
      <c r="DE13" s="27"/>
      <c r="DF13" s="32"/>
      <c r="DH13" s="3" t="s">
        <v>35</v>
      </c>
      <c r="DI13" s="150"/>
      <c r="DJ13" s="30"/>
      <c r="DK13" s="173" t="s">
        <v>33</v>
      </c>
      <c r="DL13" s="24">
        <f t="shared" si="27"/>
        <v>0</v>
      </c>
      <c r="DM13" s="25" t="s">
        <v>33</v>
      </c>
      <c r="DN13" s="26"/>
      <c r="DO13" s="27">
        <f t="shared" si="9"/>
        <v>0</v>
      </c>
      <c r="DP13" s="27"/>
      <c r="DQ13" s="32"/>
      <c r="DR13" s="206"/>
      <c r="DT13" s="3" t="s">
        <v>35</v>
      </c>
      <c r="DU13" s="150"/>
      <c r="DV13" s="30"/>
      <c r="DW13" s="147" t="s">
        <v>33</v>
      </c>
      <c r="DX13" s="24">
        <f t="shared" si="28"/>
        <v>0</v>
      </c>
      <c r="DY13" s="25" t="s">
        <v>33</v>
      </c>
      <c r="DZ13" s="26"/>
      <c r="EA13" s="27">
        <f t="shared" si="10"/>
        <v>0</v>
      </c>
      <c r="EB13" s="27"/>
      <c r="EC13" s="32"/>
      <c r="EE13" s="3" t="s">
        <v>35</v>
      </c>
      <c r="EF13" s="150"/>
      <c r="EG13" s="30"/>
      <c r="EH13" s="147" t="s">
        <v>33</v>
      </c>
      <c r="EI13" s="24">
        <f t="shared" si="29"/>
        <v>0</v>
      </c>
      <c r="EJ13" s="25" t="s">
        <v>33</v>
      </c>
      <c r="EK13" s="26"/>
      <c r="EL13" s="27">
        <f t="shared" si="11"/>
        <v>0</v>
      </c>
      <c r="EM13" s="27"/>
      <c r="EN13" s="32"/>
      <c r="EP13" s="3" t="s">
        <v>35</v>
      </c>
      <c r="EQ13" s="150"/>
      <c r="ER13" s="30"/>
      <c r="ES13" s="147" t="s">
        <v>33</v>
      </c>
      <c r="ET13" s="24">
        <f t="shared" si="30"/>
        <v>0</v>
      </c>
      <c r="EU13" s="25" t="s">
        <v>33</v>
      </c>
      <c r="EV13" s="26"/>
      <c r="EW13" s="27">
        <f t="shared" si="12"/>
        <v>0</v>
      </c>
      <c r="EX13" s="27"/>
      <c r="EY13" s="32"/>
      <c r="FA13" s="3" t="s">
        <v>35</v>
      </c>
      <c r="FB13" s="150"/>
      <c r="FC13" s="30"/>
      <c r="FD13" s="147" t="s">
        <v>33</v>
      </c>
      <c r="FE13" s="24">
        <f t="shared" si="31"/>
        <v>0</v>
      </c>
      <c r="FF13" s="25" t="s">
        <v>33</v>
      </c>
      <c r="FG13" s="26"/>
      <c r="FH13" s="27">
        <f t="shared" si="13"/>
        <v>0</v>
      </c>
      <c r="FI13" s="27"/>
      <c r="FJ13" s="32"/>
      <c r="FL13" s="3" t="s">
        <v>35</v>
      </c>
      <c r="FM13" s="150"/>
      <c r="FN13" s="30"/>
      <c r="FO13" s="147" t="s">
        <v>33</v>
      </c>
      <c r="FP13" s="24">
        <f t="shared" si="32"/>
        <v>0</v>
      </c>
      <c r="FQ13" s="25" t="s">
        <v>33</v>
      </c>
      <c r="FR13" s="26"/>
      <c r="FS13" s="27">
        <f t="shared" si="14"/>
        <v>0</v>
      </c>
      <c r="FT13" s="27"/>
      <c r="FU13" s="32"/>
      <c r="FW13" s="3" t="s">
        <v>35</v>
      </c>
      <c r="FX13" s="150"/>
      <c r="FY13" s="30"/>
      <c r="FZ13" s="147" t="s">
        <v>33</v>
      </c>
      <c r="GA13" s="24">
        <f t="shared" si="33"/>
        <v>0</v>
      </c>
      <c r="GB13" s="25" t="s">
        <v>33</v>
      </c>
      <c r="GC13" s="26"/>
      <c r="GD13" s="27">
        <f t="shared" si="15"/>
        <v>0</v>
      </c>
      <c r="GE13" s="27"/>
      <c r="GF13" s="32"/>
      <c r="GH13" s="3" t="s">
        <v>35</v>
      </c>
      <c r="GI13" s="150"/>
      <c r="GJ13" s="30"/>
      <c r="GK13" s="147" t="s">
        <v>33</v>
      </c>
      <c r="GL13" s="24">
        <f t="shared" si="34"/>
        <v>0</v>
      </c>
      <c r="GM13" s="25" t="s">
        <v>33</v>
      </c>
      <c r="GN13" s="26"/>
      <c r="GO13" s="27">
        <f t="shared" si="16"/>
        <v>0</v>
      </c>
      <c r="GP13" s="27"/>
      <c r="GQ13" s="32"/>
      <c r="GS13" s="3" t="s">
        <v>35</v>
      </c>
      <c r="GT13" s="150"/>
      <c r="GU13" s="30"/>
      <c r="GV13" s="147" t="s">
        <v>33</v>
      </c>
      <c r="GW13" s="24">
        <f t="shared" si="35"/>
        <v>0</v>
      </c>
      <c r="GX13" s="25" t="s">
        <v>33</v>
      </c>
      <c r="GY13" s="26"/>
      <c r="GZ13" s="27">
        <f t="shared" si="17"/>
        <v>0</v>
      </c>
      <c r="HA13" s="27"/>
      <c r="HB13" s="32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/>
      <c r="J14" s="27"/>
      <c r="K14" s="28"/>
      <c r="M14" s="3" t="s">
        <v>36</v>
      </c>
      <c r="N14" s="150"/>
      <c r="O14" s="30"/>
      <c r="P14" s="147" t="s">
        <v>33</v>
      </c>
      <c r="Q14" s="24">
        <f t="shared" si="18"/>
        <v>0</v>
      </c>
      <c r="R14" s="33" t="s">
        <v>33</v>
      </c>
      <c r="S14" s="26"/>
      <c r="T14" s="27">
        <f t="shared" si="0"/>
        <v>0</v>
      </c>
      <c r="U14" s="27"/>
      <c r="V14" s="32"/>
      <c r="X14" s="3" t="s">
        <v>36</v>
      </c>
      <c r="Y14" s="150"/>
      <c r="Z14" s="30"/>
      <c r="AA14" s="147" t="s">
        <v>33</v>
      </c>
      <c r="AB14" s="24">
        <f t="shared" si="19"/>
        <v>0</v>
      </c>
      <c r="AC14" s="25" t="s">
        <v>33</v>
      </c>
      <c r="AD14" s="26"/>
      <c r="AE14" s="27">
        <f t="shared" si="1"/>
        <v>0</v>
      </c>
      <c r="AF14" s="27"/>
      <c r="AG14" s="32"/>
      <c r="AI14" s="3" t="s">
        <v>36</v>
      </c>
      <c r="AJ14" s="150"/>
      <c r="AK14" s="30"/>
      <c r="AL14" s="147" t="s">
        <v>33</v>
      </c>
      <c r="AM14" s="24">
        <f t="shared" si="20"/>
        <v>0</v>
      </c>
      <c r="AN14" s="25" t="s">
        <v>33</v>
      </c>
      <c r="AO14" s="26"/>
      <c r="AP14" s="27">
        <f t="shared" si="2"/>
        <v>0</v>
      </c>
      <c r="AQ14" s="27"/>
      <c r="AR14" s="32"/>
      <c r="AT14" s="3" t="s">
        <v>36</v>
      </c>
      <c r="AU14" s="150"/>
      <c r="AV14" s="30"/>
      <c r="AW14" s="147" t="s">
        <v>33</v>
      </c>
      <c r="AX14" s="24">
        <f t="shared" si="21"/>
        <v>0</v>
      </c>
      <c r="AY14" s="25" t="s">
        <v>33</v>
      </c>
      <c r="AZ14" s="26"/>
      <c r="BA14" s="27">
        <f t="shared" si="3"/>
        <v>0</v>
      </c>
      <c r="BB14" s="27"/>
      <c r="BC14" s="32"/>
      <c r="BE14" s="3" t="s">
        <v>36</v>
      </c>
      <c r="BF14" s="150"/>
      <c r="BG14" s="30"/>
      <c r="BH14" s="147" t="s">
        <v>33</v>
      </c>
      <c r="BI14" s="24">
        <f t="shared" si="22"/>
        <v>0</v>
      </c>
      <c r="BJ14" s="25" t="s">
        <v>33</v>
      </c>
      <c r="BK14" s="26"/>
      <c r="BL14" s="27">
        <f t="shared" si="4"/>
        <v>0</v>
      </c>
      <c r="BM14" s="27"/>
      <c r="BN14" s="32"/>
      <c r="BP14" s="3" t="s">
        <v>36</v>
      </c>
      <c r="BQ14" s="150"/>
      <c r="BR14" s="30"/>
      <c r="BS14" s="147" t="s">
        <v>33</v>
      </c>
      <c r="BT14" s="24">
        <f t="shared" si="23"/>
        <v>0</v>
      </c>
      <c r="BU14" s="25" t="s">
        <v>33</v>
      </c>
      <c r="BV14" s="26"/>
      <c r="BW14" s="27">
        <f t="shared" si="5"/>
        <v>0</v>
      </c>
      <c r="BX14" s="27"/>
      <c r="BY14" s="32"/>
      <c r="CA14" s="3" t="s">
        <v>36</v>
      </c>
      <c r="CB14" s="150"/>
      <c r="CC14" s="30"/>
      <c r="CD14" s="147" t="s">
        <v>33</v>
      </c>
      <c r="CE14" s="24">
        <f t="shared" si="24"/>
        <v>0</v>
      </c>
      <c r="CF14" s="25" t="s">
        <v>33</v>
      </c>
      <c r="CG14" s="26"/>
      <c r="CH14" s="27">
        <f t="shared" si="6"/>
        <v>0</v>
      </c>
      <c r="CI14" s="27"/>
      <c r="CJ14" s="32"/>
      <c r="CL14" s="3" t="s">
        <v>36</v>
      </c>
      <c r="CM14" s="150"/>
      <c r="CN14" s="30"/>
      <c r="CO14" s="147" t="s">
        <v>33</v>
      </c>
      <c r="CP14" s="24">
        <f t="shared" si="25"/>
        <v>0</v>
      </c>
      <c r="CQ14" s="25" t="s">
        <v>33</v>
      </c>
      <c r="CR14" s="26"/>
      <c r="CS14" s="27">
        <f t="shared" si="7"/>
        <v>0</v>
      </c>
      <c r="CT14" s="27"/>
      <c r="CU14" s="32"/>
      <c r="CW14" s="3" t="s">
        <v>36</v>
      </c>
      <c r="CX14" s="150"/>
      <c r="CY14" s="30"/>
      <c r="CZ14" s="147" t="s">
        <v>33</v>
      </c>
      <c r="DA14" s="24">
        <f t="shared" si="26"/>
        <v>0</v>
      </c>
      <c r="DB14" s="25" t="s">
        <v>33</v>
      </c>
      <c r="DC14" s="26"/>
      <c r="DD14" s="27">
        <f t="shared" si="8"/>
        <v>0</v>
      </c>
      <c r="DE14" s="27"/>
      <c r="DF14" s="32"/>
      <c r="DH14" s="3" t="s">
        <v>36</v>
      </c>
      <c r="DI14" s="150"/>
      <c r="DJ14" s="30"/>
      <c r="DK14" s="173" t="s">
        <v>33</v>
      </c>
      <c r="DL14" s="24">
        <f t="shared" si="27"/>
        <v>0</v>
      </c>
      <c r="DM14" s="25" t="s">
        <v>33</v>
      </c>
      <c r="DN14" s="26"/>
      <c r="DO14" s="27">
        <f t="shared" si="9"/>
        <v>0</v>
      </c>
      <c r="DP14" s="27"/>
      <c r="DQ14" s="32"/>
      <c r="DR14" s="206"/>
      <c r="DT14" s="3" t="s">
        <v>36</v>
      </c>
      <c r="DU14" s="150"/>
      <c r="DV14" s="30"/>
      <c r="DW14" s="147" t="s">
        <v>33</v>
      </c>
      <c r="DX14" s="24">
        <f t="shared" si="28"/>
        <v>0</v>
      </c>
      <c r="DY14" s="25" t="s">
        <v>33</v>
      </c>
      <c r="DZ14" s="26"/>
      <c r="EA14" s="27">
        <f t="shared" si="10"/>
        <v>0</v>
      </c>
      <c r="EB14" s="27"/>
      <c r="EC14" s="32"/>
      <c r="EE14" s="3" t="s">
        <v>36</v>
      </c>
      <c r="EF14" s="150"/>
      <c r="EG14" s="30"/>
      <c r="EH14" s="147" t="s">
        <v>33</v>
      </c>
      <c r="EI14" s="24">
        <f t="shared" si="29"/>
        <v>0</v>
      </c>
      <c r="EJ14" s="25" t="s">
        <v>33</v>
      </c>
      <c r="EK14" s="26"/>
      <c r="EL14" s="27">
        <f t="shared" si="11"/>
        <v>0</v>
      </c>
      <c r="EM14" s="27"/>
      <c r="EN14" s="32"/>
      <c r="EP14" s="3" t="s">
        <v>36</v>
      </c>
      <c r="EQ14" s="150"/>
      <c r="ER14" s="30"/>
      <c r="ES14" s="147" t="s">
        <v>33</v>
      </c>
      <c r="ET14" s="24">
        <f t="shared" si="30"/>
        <v>0</v>
      </c>
      <c r="EU14" s="25" t="s">
        <v>33</v>
      </c>
      <c r="EV14" s="26"/>
      <c r="EW14" s="27">
        <f t="shared" si="12"/>
        <v>0</v>
      </c>
      <c r="EX14" s="27"/>
      <c r="EY14" s="32"/>
      <c r="FA14" s="3" t="s">
        <v>36</v>
      </c>
      <c r="FB14" s="150"/>
      <c r="FC14" s="30"/>
      <c r="FD14" s="147" t="s">
        <v>33</v>
      </c>
      <c r="FE14" s="24">
        <f t="shared" si="31"/>
        <v>0</v>
      </c>
      <c r="FF14" s="25" t="s">
        <v>33</v>
      </c>
      <c r="FG14" s="26"/>
      <c r="FH14" s="27">
        <f t="shared" si="13"/>
        <v>0</v>
      </c>
      <c r="FI14" s="27"/>
      <c r="FJ14" s="32"/>
      <c r="FL14" s="3" t="s">
        <v>36</v>
      </c>
      <c r="FM14" s="150"/>
      <c r="FN14" s="30"/>
      <c r="FO14" s="147" t="s">
        <v>33</v>
      </c>
      <c r="FP14" s="24">
        <f t="shared" si="32"/>
        <v>0</v>
      </c>
      <c r="FQ14" s="25" t="s">
        <v>33</v>
      </c>
      <c r="FR14" s="26"/>
      <c r="FS14" s="27">
        <f t="shared" si="14"/>
        <v>0</v>
      </c>
      <c r="FT14" s="27"/>
      <c r="FU14" s="32"/>
      <c r="FW14" s="3" t="s">
        <v>36</v>
      </c>
      <c r="FX14" s="150"/>
      <c r="FY14" s="30"/>
      <c r="FZ14" s="147" t="s">
        <v>33</v>
      </c>
      <c r="GA14" s="24">
        <f t="shared" si="33"/>
        <v>0</v>
      </c>
      <c r="GB14" s="25" t="s">
        <v>33</v>
      </c>
      <c r="GC14" s="26"/>
      <c r="GD14" s="27">
        <f t="shared" si="15"/>
        <v>0</v>
      </c>
      <c r="GE14" s="27"/>
      <c r="GF14" s="32"/>
      <c r="GH14" s="3" t="s">
        <v>36</v>
      </c>
      <c r="GI14" s="150"/>
      <c r="GJ14" s="30"/>
      <c r="GK14" s="147" t="s">
        <v>33</v>
      </c>
      <c r="GL14" s="24">
        <f t="shared" si="34"/>
        <v>0</v>
      </c>
      <c r="GM14" s="25" t="s">
        <v>33</v>
      </c>
      <c r="GN14" s="26"/>
      <c r="GO14" s="27">
        <f t="shared" si="16"/>
        <v>0</v>
      </c>
      <c r="GP14" s="27"/>
      <c r="GQ14" s="32"/>
      <c r="GS14" s="3" t="s">
        <v>36</v>
      </c>
      <c r="GT14" s="150"/>
      <c r="GU14" s="30"/>
      <c r="GV14" s="147" t="s">
        <v>33</v>
      </c>
      <c r="GW14" s="24">
        <f t="shared" si="35"/>
        <v>0</v>
      </c>
      <c r="GX14" s="25" t="s">
        <v>33</v>
      </c>
      <c r="GY14" s="26"/>
      <c r="GZ14" s="27">
        <f t="shared" si="17"/>
        <v>0</v>
      </c>
      <c r="HA14" s="27"/>
      <c r="HB14" s="32"/>
    </row>
    <row r="15" spans="1:210" x14ac:dyDescent="0.25">
      <c r="A15" s="10"/>
      <c r="B15" s="3" t="s">
        <v>37</v>
      </c>
      <c r="C15" s="23">
        <v>2.3260000000000001</v>
      </c>
      <c r="D15" s="24">
        <v>101</v>
      </c>
      <c r="E15" s="25">
        <v>0.5</v>
      </c>
      <c r="H15" s="26">
        <f>C15*D15*E15</f>
        <v>117.46300000000001</v>
      </c>
      <c r="I15" s="27">
        <f t="shared" si="36"/>
        <v>40.91389050247988</v>
      </c>
      <c r="J15" s="27"/>
      <c r="K15" s="28"/>
      <c r="M15" s="3" t="s">
        <v>37</v>
      </c>
      <c r="N15" s="150">
        <f>100*O15*(1/P15-1/$C$15)</f>
        <v>11.45823381420974</v>
      </c>
      <c r="O15" s="30">
        <f>DV15</f>
        <v>3.5000000000000003E-2</v>
      </c>
      <c r="P15" s="146">
        <v>0.27</v>
      </c>
      <c r="Q15" s="24">
        <f t="shared" si="18"/>
        <v>101</v>
      </c>
      <c r="R15" s="33">
        <v>0.5</v>
      </c>
      <c r="S15" s="26">
        <f>P15*Q15*R15</f>
        <v>13.635000000000002</v>
      </c>
      <c r="T15" s="27">
        <f t="shared" si="0"/>
        <v>5.5661508858016546</v>
      </c>
      <c r="U15" s="27"/>
      <c r="V15" s="32"/>
      <c r="X15" s="3" t="s">
        <v>37</v>
      </c>
      <c r="Y15" s="150">
        <f>100*Z15*(1/AA15-1/$C$15)</f>
        <v>11.45823381420974</v>
      </c>
      <c r="Z15" s="30">
        <f>BG15</f>
        <v>3.5000000000000003E-2</v>
      </c>
      <c r="AA15" s="146">
        <f>BH15</f>
        <v>0.27</v>
      </c>
      <c r="AB15" s="24">
        <f t="shared" si="19"/>
        <v>101</v>
      </c>
      <c r="AC15" s="25">
        <v>0.5</v>
      </c>
      <c r="AD15" s="26">
        <f>AA15*AB15*AC15</f>
        <v>13.635000000000002</v>
      </c>
      <c r="AE15" s="27">
        <f t="shared" si="1"/>
        <v>5.1295009998520671</v>
      </c>
      <c r="AF15" s="27"/>
      <c r="AG15" s="32"/>
      <c r="AI15" s="3" t="s">
        <v>37</v>
      </c>
      <c r="AJ15" s="150">
        <f>100*AK15*(1/AL15-1/$C$15)</f>
        <v>0</v>
      </c>
      <c r="AK15" s="30">
        <f>CC15</f>
        <v>3.5000000000000003E-2</v>
      </c>
      <c r="AL15" s="172">
        <f>C15</f>
        <v>2.3260000000000001</v>
      </c>
      <c r="AM15" s="24">
        <f t="shared" si="20"/>
        <v>101</v>
      </c>
      <c r="AN15" s="25">
        <v>0.5</v>
      </c>
      <c r="AO15" s="26">
        <f>AL15*AM15*AN15</f>
        <v>117.46300000000001</v>
      </c>
      <c r="AP15" s="27">
        <f t="shared" si="2"/>
        <v>43.864940987450915</v>
      </c>
      <c r="AQ15" s="27"/>
      <c r="AR15" s="32"/>
      <c r="AT15" s="3" t="s">
        <v>37</v>
      </c>
      <c r="AU15" s="150">
        <f>100*AV15*(1/AW15-1/$C$15)</f>
        <v>0</v>
      </c>
      <c r="AV15" s="30">
        <f>Z15</f>
        <v>3.5000000000000003E-2</v>
      </c>
      <c r="AW15" s="172">
        <f>DK15</f>
        <v>2.3260000000000001</v>
      </c>
      <c r="AX15" s="24">
        <f t="shared" si="21"/>
        <v>101</v>
      </c>
      <c r="AY15" s="25">
        <v>0.5</v>
      </c>
      <c r="AZ15" s="26">
        <f>AW15*AX15*AY15</f>
        <v>117.46300000000001</v>
      </c>
      <c r="BA15" s="27">
        <f t="shared" si="3"/>
        <v>44.02648866200262</v>
      </c>
      <c r="BB15" s="27"/>
      <c r="BC15" s="32"/>
      <c r="BE15" s="3" t="s">
        <v>37</v>
      </c>
      <c r="BF15" s="150">
        <f>100*BG15*(1/BH15-1/$C$15)</f>
        <v>11.45823381420974</v>
      </c>
      <c r="BG15" s="30">
        <f>BR15</f>
        <v>3.5000000000000003E-2</v>
      </c>
      <c r="BH15" s="146">
        <f>BS15</f>
        <v>0.27</v>
      </c>
      <c r="BI15" s="24">
        <f t="shared" si="22"/>
        <v>101</v>
      </c>
      <c r="BJ15" s="25">
        <v>0.5</v>
      </c>
      <c r="BK15" s="26">
        <f>BH15*BI15*BJ15</f>
        <v>13.635000000000002</v>
      </c>
      <c r="BL15" s="27">
        <f t="shared" si="4"/>
        <v>4.9867624220402904</v>
      </c>
      <c r="BM15" s="27"/>
      <c r="BN15" s="32"/>
      <c r="BP15" s="3" t="s">
        <v>37</v>
      </c>
      <c r="BQ15" s="150">
        <f>100*BR15*(1/BS15-1/$C$15)</f>
        <v>11.45823381420974</v>
      </c>
      <c r="BR15" s="30">
        <f>AK15</f>
        <v>3.5000000000000003E-2</v>
      </c>
      <c r="BS15" s="146">
        <f>CZ15</f>
        <v>0.27</v>
      </c>
      <c r="BT15" s="24">
        <f t="shared" si="23"/>
        <v>101</v>
      </c>
      <c r="BU15" s="25">
        <v>0.5</v>
      </c>
      <c r="BV15" s="26">
        <f>BS15*BT15*BU15</f>
        <v>13.635000000000002</v>
      </c>
      <c r="BW15" s="27">
        <f t="shared" si="5"/>
        <v>4.9680101124405658</v>
      </c>
      <c r="BX15" s="27"/>
      <c r="BY15" s="32"/>
      <c r="CA15" s="3" t="s">
        <v>37</v>
      </c>
      <c r="CB15" s="150">
        <f>100*CC15*(1/CD15-1/$C$15)</f>
        <v>0</v>
      </c>
      <c r="CC15" s="30">
        <f>O15</f>
        <v>3.5000000000000003E-2</v>
      </c>
      <c r="CD15" s="172">
        <f>$C$15</f>
        <v>2.3260000000000001</v>
      </c>
      <c r="CE15" s="24">
        <f t="shared" si="24"/>
        <v>101</v>
      </c>
      <c r="CF15" s="25">
        <v>0.5</v>
      </c>
      <c r="CG15" s="26">
        <f>CD15*CE15*CF15</f>
        <v>117.46300000000001</v>
      </c>
      <c r="CH15" s="27">
        <f t="shared" si="6"/>
        <v>42.635274572672429</v>
      </c>
      <c r="CI15" s="27"/>
      <c r="CJ15" s="32"/>
      <c r="CL15" s="3" t="s">
        <v>37</v>
      </c>
      <c r="CM15" s="150">
        <f>100*CN15*(1/CO15-1/$C$15)</f>
        <v>0</v>
      </c>
      <c r="CN15" s="30">
        <f>DJ15</f>
        <v>3.5000000000000003E-2</v>
      </c>
      <c r="CO15" s="23">
        <f>C15</f>
        <v>2.3260000000000001</v>
      </c>
      <c r="CP15" s="24">
        <f t="shared" si="25"/>
        <v>101</v>
      </c>
      <c r="CQ15" s="25">
        <v>0.5</v>
      </c>
      <c r="CR15" s="26">
        <f>CO15*CP15*CQ15</f>
        <v>117.46300000000001</v>
      </c>
      <c r="CS15" s="27">
        <f t="shared" si="7"/>
        <v>43.085022789630493</v>
      </c>
      <c r="CT15" s="27"/>
      <c r="CU15" s="32"/>
      <c r="CW15" s="3" t="s">
        <v>37</v>
      </c>
      <c r="CX15" s="150">
        <f>100*CY15*(1/CZ15-1/$C$15)</f>
        <v>11.45823381420974</v>
      </c>
      <c r="CY15" s="30">
        <f>DV15</f>
        <v>3.5000000000000003E-2</v>
      </c>
      <c r="CZ15" s="146">
        <v>0.27</v>
      </c>
      <c r="DA15" s="24">
        <f t="shared" si="26"/>
        <v>101</v>
      </c>
      <c r="DB15" s="25">
        <v>0.5</v>
      </c>
      <c r="DC15" s="26">
        <f>CZ15*DA15*DB15</f>
        <v>13.635000000000002</v>
      </c>
      <c r="DD15" s="27">
        <f t="shared" si="8"/>
        <v>4.8774779054708688</v>
      </c>
      <c r="DE15" s="27"/>
      <c r="DF15" s="32"/>
      <c r="DH15" s="3" t="s">
        <v>37</v>
      </c>
      <c r="DI15" s="150">
        <f>100*DJ15*(1/DK15-1/$C$15)</f>
        <v>0</v>
      </c>
      <c r="DJ15" s="30">
        <f>AK15</f>
        <v>3.5000000000000003E-2</v>
      </c>
      <c r="DK15" s="172">
        <f>$C$15</f>
        <v>2.3260000000000001</v>
      </c>
      <c r="DL15" s="24">
        <f t="shared" si="27"/>
        <v>101</v>
      </c>
      <c r="DM15" s="25">
        <v>0.5</v>
      </c>
      <c r="DN15" s="26">
        <f>DK15*DL15*DM15</f>
        <v>117.46300000000001</v>
      </c>
      <c r="DO15" s="27">
        <f t="shared" si="9"/>
        <v>41.855356374852001</v>
      </c>
      <c r="DP15" s="27"/>
      <c r="DQ15" s="32"/>
      <c r="DR15" s="206"/>
      <c r="DT15" s="3" t="s">
        <v>37</v>
      </c>
      <c r="DU15" s="150">
        <f>100*DV15*(1/DW15-1/$C$15)</f>
        <v>10.995270851246778</v>
      </c>
      <c r="DV15" s="30">
        <v>3.5000000000000003E-2</v>
      </c>
      <c r="DW15" s="146">
        <v>0.28000000000000003</v>
      </c>
      <c r="DX15" s="24">
        <f t="shared" si="28"/>
        <v>101</v>
      </c>
      <c r="DY15" s="25">
        <v>0.5</v>
      </c>
      <c r="DZ15" s="26">
        <f>DW15*DX15*DY15</f>
        <v>14.14</v>
      </c>
      <c r="EA15" s="27">
        <f t="shared" si="10"/>
        <v>5.4294508064875027</v>
      </c>
      <c r="EB15" s="27"/>
      <c r="EC15" s="32"/>
      <c r="EE15" s="3" t="s">
        <v>37</v>
      </c>
      <c r="EF15" s="150">
        <f>100*EG15*(1/EH15-1/$C$15)</f>
        <v>10.995270851246778</v>
      </c>
      <c r="EG15" s="30">
        <f>FN15</f>
        <v>3.5000000000000003E-2</v>
      </c>
      <c r="EH15" s="146">
        <f>DW15</f>
        <v>0.28000000000000003</v>
      </c>
      <c r="EI15" s="24">
        <f t="shared" si="29"/>
        <v>101</v>
      </c>
      <c r="EJ15" s="25">
        <v>0.5</v>
      </c>
      <c r="EK15" s="26">
        <f>EH15*EI15*EJ15</f>
        <v>14.14</v>
      </c>
      <c r="EL15" s="27">
        <f t="shared" si="11"/>
        <v>5.2407871483477617</v>
      </c>
      <c r="EM15" s="27"/>
      <c r="EN15" s="32"/>
      <c r="EP15" s="3" t="s">
        <v>37</v>
      </c>
      <c r="EQ15" s="150">
        <f>100*ER15*(1/ES15-1/$C$15)</f>
        <v>0</v>
      </c>
      <c r="ER15" s="30">
        <f>GJ15</f>
        <v>3.5000000000000003E-2</v>
      </c>
      <c r="ES15" s="23">
        <f>C15</f>
        <v>2.3260000000000001</v>
      </c>
      <c r="ET15" s="24">
        <f t="shared" si="30"/>
        <v>101</v>
      </c>
      <c r="EU15" s="25">
        <v>0.5</v>
      </c>
      <c r="EV15" s="26">
        <f>ES15*ET15*EU15</f>
        <v>117.46300000000001</v>
      </c>
      <c r="EW15" s="27">
        <f t="shared" si="12"/>
        <v>43.216580256017728</v>
      </c>
      <c r="EX15" s="27"/>
      <c r="EY15" s="32"/>
      <c r="FA15" s="3" t="s">
        <v>37</v>
      </c>
      <c r="FB15" s="150">
        <f>100*FC15*(1/FD15-1/$C$15)</f>
        <v>0</v>
      </c>
      <c r="FC15" s="30">
        <f>EG15</f>
        <v>3.5000000000000003E-2</v>
      </c>
      <c r="FD15" s="172">
        <f>DK15</f>
        <v>2.3260000000000001</v>
      </c>
      <c r="FE15" s="24">
        <f t="shared" si="31"/>
        <v>101</v>
      </c>
      <c r="FF15" s="25">
        <v>0.5</v>
      </c>
      <c r="FG15" s="26">
        <f>FD15*FE15*FF15</f>
        <v>117.46300000000001</v>
      </c>
      <c r="FH15" s="27">
        <f t="shared" si="13"/>
        <v>43.223999820494861</v>
      </c>
      <c r="FI15" s="27"/>
      <c r="FJ15" s="32"/>
      <c r="FL15" s="3" t="s">
        <v>37</v>
      </c>
      <c r="FM15" s="150">
        <f>100*FN15*(1/FO15-1/$C$15)</f>
        <v>10.995270851246778</v>
      </c>
      <c r="FN15" s="30">
        <f>FY15</f>
        <v>3.5000000000000003E-2</v>
      </c>
      <c r="FO15" s="146">
        <f>EH15</f>
        <v>0.28000000000000003</v>
      </c>
      <c r="FP15" s="24">
        <f t="shared" si="32"/>
        <v>101</v>
      </c>
      <c r="FQ15" s="25">
        <v>0.5</v>
      </c>
      <c r="FR15" s="26">
        <f>FO15*FP15*FQ15</f>
        <v>14.14</v>
      </c>
      <c r="FS15" s="27">
        <f t="shared" si="14"/>
        <v>5.1522568550727996</v>
      </c>
      <c r="FT15" s="27"/>
      <c r="FU15" s="32"/>
      <c r="FW15" s="3" t="s">
        <v>37</v>
      </c>
      <c r="FX15" s="150">
        <f>100*FY15*(1/FZ15-1/$C$15)</f>
        <v>10.995270851246778</v>
      </c>
      <c r="FY15" s="30">
        <f>ER15</f>
        <v>3.5000000000000003E-2</v>
      </c>
      <c r="FZ15" s="146">
        <f>FO15</f>
        <v>0.28000000000000003</v>
      </c>
      <c r="GA15" s="24">
        <f t="shared" si="33"/>
        <v>101</v>
      </c>
      <c r="GB15" s="25">
        <v>0.5</v>
      </c>
      <c r="GC15" s="26">
        <f>FZ15*GA15*GB15</f>
        <v>14.14</v>
      </c>
      <c r="GD15" s="27">
        <f t="shared" si="15"/>
        <v>5.1513637002776154</v>
      </c>
      <c r="GE15" s="27"/>
      <c r="GF15" s="32"/>
      <c r="GH15" s="3" t="s">
        <v>37</v>
      </c>
      <c r="GI15" s="150">
        <f>100*GJ15*(1/GK15-1/$C$15)</f>
        <v>0</v>
      </c>
      <c r="GJ15" s="30">
        <f>DV15</f>
        <v>3.5000000000000003E-2</v>
      </c>
      <c r="GK15" s="172">
        <f>C15</f>
        <v>2.3260000000000001</v>
      </c>
      <c r="GL15" s="24">
        <f t="shared" si="34"/>
        <v>101</v>
      </c>
      <c r="GM15" s="25">
        <v>0.5</v>
      </c>
      <c r="GN15" s="26">
        <f>GK15*GL15*GM15</f>
        <v>117.46300000000001</v>
      </c>
      <c r="GO15" s="27">
        <f t="shared" si="16"/>
        <v>42.468302453424982</v>
      </c>
      <c r="GP15" s="27"/>
      <c r="GQ15" s="32"/>
      <c r="GS15" s="3" t="s">
        <v>37</v>
      </c>
      <c r="GT15" s="150">
        <f>100*GU15*(1/GV15-1/$C$15)</f>
        <v>0</v>
      </c>
      <c r="GU15" s="30">
        <f>ER15</f>
        <v>3.5000000000000003E-2</v>
      </c>
      <c r="GV15" s="23">
        <f>C15</f>
        <v>2.3260000000000001</v>
      </c>
      <c r="GW15" s="24">
        <f t="shared" si="35"/>
        <v>101</v>
      </c>
      <c r="GX15" s="25">
        <v>0.5</v>
      </c>
      <c r="GY15" s="26">
        <f>GV15*GW15*GX15</f>
        <v>117.46300000000001</v>
      </c>
      <c r="GZ15" s="27">
        <f t="shared" si="17"/>
        <v>41.693808700300295</v>
      </c>
      <c r="HA15" s="27"/>
      <c r="HB15" s="32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/>
      <c r="J16" s="27"/>
      <c r="K16" s="28"/>
      <c r="M16" s="3" t="s">
        <v>38</v>
      </c>
      <c r="N16" s="29" t="s">
        <v>33</v>
      </c>
      <c r="O16" s="30"/>
      <c r="P16" s="147" t="s">
        <v>33</v>
      </c>
      <c r="Q16" s="24">
        <f t="shared" si="18"/>
        <v>0</v>
      </c>
      <c r="R16" s="33" t="s">
        <v>33</v>
      </c>
      <c r="S16" s="26"/>
      <c r="T16" s="27">
        <f t="shared" si="0"/>
        <v>0</v>
      </c>
      <c r="U16" s="27"/>
      <c r="V16" s="32"/>
      <c r="X16" s="3" t="s">
        <v>38</v>
      </c>
      <c r="Y16" s="29" t="s">
        <v>33</v>
      </c>
      <c r="Z16" s="30"/>
      <c r="AA16" s="31" t="s">
        <v>33</v>
      </c>
      <c r="AB16" s="24">
        <f t="shared" si="19"/>
        <v>0</v>
      </c>
      <c r="AC16" s="25" t="s">
        <v>33</v>
      </c>
      <c r="AD16" s="26"/>
      <c r="AE16" s="27">
        <f t="shared" si="1"/>
        <v>0</v>
      </c>
      <c r="AF16" s="27"/>
      <c r="AG16" s="32"/>
      <c r="AI16" s="3" t="s">
        <v>38</v>
      </c>
      <c r="AJ16" s="29" t="s">
        <v>33</v>
      </c>
      <c r="AK16" s="30"/>
      <c r="AL16" s="31" t="s">
        <v>33</v>
      </c>
      <c r="AM16" s="24">
        <f t="shared" si="20"/>
        <v>0</v>
      </c>
      <c r="AN16" s="25" t="s">
        <v>33</v>
      </c>
      <c r="AO16" s="26"/>
      <c r="AP16" s="27">
        <f t="shared" si="2"/>
        <v>0</v>
      </c>
      <c r="AQ16" s="27"/>
      <c r="AR16" s="32"/>
      <c r="AT16" s="3" t="s">
        <v>38</v>
      </c>
      <c r="AU16" s="29" t="s">
        <v>33</v>
      </c>
      <c r="AV16" s="30"/>
      <c r="AW16" s="31" t="s">
        <v>33</v>
      </c>
      <c r="AX16" s="24">
        <f t="shared" si="21"/>
        <v>0</v>
      </c>
      <c r="AY16" s="25" t="s">
        <v>33</v>
      </c>
      <c r="AZ16" s="26"/>
      <c r="BA16" s="27">
        <f t="shared" si="3"/>
        <v>0</v>
      </c>
      <c r="BB16" s="27"/>
      <c r="BC16" s="32"/>
      <c r="BE16" s="3" t="s">
        <v>38</v>
      </c>
      <c r="BF16" s="29" t="s">
        <v>33</v>
      </c>
      <c r="BG16" s="30"/>
      <c r="BH16" s="31" t="s">
        <v>33</v>
      </c>
      <c r="BI16" s="24">
        <f t="shared" si="22"/>
        <v>0</v>
      </c>
      <c r="BJ16" s="25" t="s">
        <v>33</v>
      </c>
      <c r="BK16" s="26"/>
      <c r="BL16" s="27">
        <f t="shared" si="4"/>
        <v>0</v>
      </c>
      <c r="BM16" s="27"/>
      <c r="BN16" s="32"/>
      <c r="BP16" s="3" t="s">
        <v>38</v>
      </c>
      <c r="BQ16" s="29" t="s">
        <v>33</v>
      </c>
      <c r="BR16" s="30"/>
      <c r="BS16" s="31" t="s">
        <v>33</v>
      </c>
      <c r="BT16" s="24">
        <f t="shared" si="23"/>
        <v>0</v>
      </c>
      <c r="BU16" s="25" t="s">
        <v>33</v>
      </c>
      <c r="BV16" s="26"/>
      <c r="BW16" s="27">
        <f t="shared" si="5"/>
        <v>0</v>
      </c>
      <c r="BX16" s="27"/>
      <c r="BY16" s="32"/>
      <c r="CA16" s="3" t="s">
        <v>38</v>
      </c>
      <c r="CB16" s="29" t="s">
        <v>33</v>
      </c>
      <c r="CC16" s="30"/>
      <c r="CD16" s="31" t="s">
        <v>33</v>
      </c>
      <c r="CE16" s="24">
        <f t="shared" si="24"/>
        <v>0</v>
      </c>
      <c r="CF16" s="25" t="s">
        <v>33</v>
      </c>
      <c r="CG16" s="26"/>
      <c r="CH16" s="27">
        <f t="shared" si="6"/>
        <v>0</v>
      </c>
      <c r="CI16" s="27"/>
      <c r="CJ16" s="32"/>
      <c r="CL16" s="3" t="s">
        <v>38</v>
      </c>
      <c r="CM16" s="29" t="s">
        <v>33</v>
      </c>
      <c r="CN16" s="30"/>
      <c r="CO16" s="23" t="str">
        <f>C16</f>
        <v/>
      </c>
      <c r="CP16" s="24">
        <f t="shared" si="25"/>
        <v>0</v>
      </c>
      <c r="CQ16" s="25" t="s">
        <v>33</v>
      </c>
      <c r="CR16" s="26"/>
      <c r="CS16" s="27">
        <f t="shared" si="7"/>
        <v>0</v>
      </c>
      <c r="CT16" s="27"/>
      <c r="CU16" s="32"/>
      <c r="CW16" s="3" t="s">
        <v>38</v>
      </c>
      <c r="CX16" s="29" t="s">
        <v>33</v>
      </c>
      <c r="CY16" s="30"/>
      <c r="CZ16" s="146" t="str">
        <f>DU16</f>
        <v/>
      </c>
      <c r="DA16" s="24">
        <f t="shared" si="26"/>
        <v>0</v>
      </c>
      <c r="DB16" s="25" t="s">
        <v>33</v>
      </c>
      <c r="DC16" s="26"/>
      <c r="DD16" s="27">
        <f t="shared" si="8"/>
        <v>0</v>
      </c>
      <c r="DE16" s="27"/>
      <c r="DF16" s="32"/>
      <c r="DH16" s="3" t="s">
        <v>38</v>
      </c>
      <c r="DI16" s="29" t="s">
        <v>33</v>
      </c>
      <c r="DJ16" s="30"/>
      <c r="DK16" s="31" t="s">
        <v>33</v>
      </c>
      <c r="DL16" s="24">
        <f t="shared" si="27"/>
        <v>0</v>
      </c>
      <c r="DM16" s="25" t="s">
        <v>33</v>
      </c>
      <c r="DN16" s="26"/>
      <c r="DO16" s="27">
        <f t="shared" si="9"/>
        <v>0</v>
      </c>
      <c r="DP16" s="27"/>
      <c r="DQ16" s="32"/>
      <c r="DR16" s="206"/>
      <c r="DT16" s="3" t="s">
        <v>38</v>
      </c>
      <c r="DU16" s="29" t="s">
        <v>33</v>
      </c>
      <c r="DV16" s="30"/>
      <c r="DW16" s="147" t="s">
        <v>33</v>
      </c>
      <c r="DX16" s="24">
        <f t="shared" si="28"/>
        <v>0</v>
      </c>
      <c r="DY16" s="25" t="s">
        <v>33</v>
      </c>
      <c r="DZ16" s="26"/>
      <c r="EA16" s="27">
        <f t="shared" si="10"/>
        <v>0</v>
      </c>
      <c r="EB16" s="27"/>
      <c r="EC16" s="32"/>
      <c r="EE16" s="3" t="s">
        <v>38</v>
      </c>
      <c r="EF16" s="29" t="s">
        <v>33</v>
      </c>
      <c r="EG16" s="30"/>
      <c r="EH16" s="31" t="s">
        <v>33</v>
      </c>
      <c r="EI16" s="24">
        <f t="shared" si="29"/>
        <v>0</v>
      </c>
      <c r="EJ16" s="25" t="s">
        <v>33</v>
      </c>
      <c r="EK16" s="26"/>
      <c r="EL16" s="27">
        <f t="shared" si="11"/>
        <v>0</v>
      </c>
      <c r="EM16" s="27"/>
      <c r="EN16" s="32"/>
      <c r="EP16" s="3" t="s">
        <v>38</v>
      </c>
      <c r="EQ16" s="29" t="s">
        <v>33</v>
      </c>
      <c r="ER16" s="30"/>
      <c r="ES16" s="147" t="s">
        <v>33</v>
      </c>
      <c r="ET16" s="24">
        <f t="shared" si="30"/>
        <v>0</v>
      </c>
      <c r="EU16" s="25" t="s">
        <v>33</v>
      </c>
      <c r="EV16" s="26"/>
      <c r="EW16" s="27">
        <f t="shared" si="12"/>
        <v>0</v>
      </c>
      <c r="EX16" s="27"/>
      <c r="EY16" s="32"/>
      <c r="FA16" s="3" t="s">
        <v>38</v>
      </c>
      <c r="FB16" s="29" t="s">
        <v>33</v>
      </c>
      <c r="FC16" s="30"/>
      <c r="FD16" s="31" t="s">
        <v>33</v>
      </c>
      <c r="FE16" s="24">
        <f t="shared" si="31"/>
        <v>0</v>
      </c>
      <c r="FF16" s="25" t="s">
        <v>33</v>
      </c>
      <c r="FG16" s="26"/>
      <c r="FH16" s="27">
        <f t="shared" si="13"/>
        <v>0</v>
      </c>
      <c r="FI16" s="27"/>
      <c r="FJ16" s="32"/>
      <c r="FL16" s="3" t="s">
        <v>38</v>
      </c>
      <c r="FM16" s="29" t="s">
        <v>33</v>
      </c>
      <c r="FN16" s="30"/>
      <c r="FO16" s="172" t="str">
        <f t="shared" ref="FO16:FO18" si="37">C16</f>
        <v/>
      </c>
      <c r="FP16" s="24">
        <f t="shared" si="32"/>
        <v>0</v>
      </c>
      <c r="FQ16" s="25" t="s">
        <v>33</v>
      </c>
      <c r="FR16" s="26"/>
      <c r="FS16" s="27">
        <f t="shared" si="14"/>
        <v>0</v>
      </c>
      <c r="FT16" s="27"/>
      <c r="FU16" s="32"/>
      <c r="FW16" s="3" t="s">
        <v>38</v>
      </c>
      <c r="FX16" s="29" t="s">
        <v>33</v>
      </c>
      <c r="FY16" s="30"/>
      <c r="FZ16" s="31" t="s">
        <v>33</v>
      </c>
      <c r="GA16" s="24">
        <f t="shared" si="33"/>
        <v>0</v>
      </c>
      <c r="GB16" s="25" t="s">
        <v>33</v>
      </c>
      <c r="GC16" s="26"/>
      <c r="GD16" s="27">
        <f t="shared" si="15"/>
        <v>0</v>
      </c>
      <c r="GE16" s="27"/>
      <c r="GF16" s="32"/>
      <c r="GH16" s="3" t="s">
        <v>38</v>
      </c>
      <c r="GI16" s="29" t="s">
        <v>33</v>
      </c>
      <c r="GJ16" s="30"/>
      <c r="GK16" s="147" t="s">
        <v>33</v>
      </c>
      <c r="GL16" s="24">
        <f t="shared" si="34"/>
        <v>0</v>
      </c>
      <c r="GM16" s="25" t="s">
        <v>33</v>
      </c>
      <c r="GN16" s="26"/>
      <c r="GO16" s="27">
        <f t="shared" si="16"/>
        <v>0</v>
      </c>
      <c r="GP16" s="27"/>
      <c r="GQ16" s="32"/>
      <c r="GS16" s="3" t="s">
        <v>38</v>
      </c>
      <c r="GT16" s="29" t="s">
        <v>33</v>
      </c>
      <c r="GU16" s="30"/>
      <c r="GV16" s="147" t="s">
        <v>33</v>
      </c>
      <c r="GW16" s="24">
        <f t="shared" si="35"/>
        <v>0</v>
      </c>
      <c r="GX16" s="25" t="s">
        <v>33</v>
      </c>
      <c r="GY16" s="26"/>
      <c r="GZ16" s="27">
        <f t="shared" si="17"/>
        <v>0</v>
      </c>
      <c r="HA16" s="27"/>
      <c r="HB16" s="32"/>
    </row>
    <row r="17" spans="1:210" x14ac:dyDescent="0.25">
      <c r="A17" s="10"/>
      <c r="B17" s="3" t="s">
        <v>39</v>
      </c>
      <c r="C17" s="23">
        <v>5.2</v>
      </c>
      <c r="D17" s="24">
        <v>5.78</v>
      </c>
      <c r="E17" s="25">
        <v>1</v>
      </c>
      <c r="H17" s="26">
        <f>C17*D17*E17</f>
        <v>30.056000000000001</v>
      </c>
      <c r="I17" s="27">
        <f t="shared" si="36"/>
        <v>10.468895677298681</v>
      </c>
      <c r="J17" s="27"/>
      <c r="K17" s="28"/>
      <c r="M17" s="3" t="s">
        <v>39</v>
      </c>
      <c r="N17" s="29" t="s">
        <v>40</v>
      </c>
      <c r="O17" s="30"/>
      <c r="P17" s="146">
        <v>1.2</v>
      </c>
      <c r="Q17" s="24">
        <f t="shared" si="18"/>
        <v>5.78</v>
      </c>
      <c r="R17" s="33">
        <v>1</v>
      </c>
      <c r="S17" s="26">
        <f>P17*Q17*R17</f>
        <v>6.9359999999999999</v>
      </c>
      <c r="T17" s="27">
        <f t="shared" si="0"/>
        <v>2.8314501315673097</v>
      </c>
      <c r="U17" s="27"/>
      <c r="V17" s="32"/>
      <c r="X17" s="3" t="s">
        <v>39</v>
      </c>
      <c r="Y17" s="29" t="s">
        <v>40</v>
      </c>
      <c r="Z17" s="30"/>
      <c r="AA17" s="172">
        <f>BH17</f>
        <v>5.2</v>
      </c>
      <c r="AB17" s="24">
        <f t="shared" si="19"/>
        <v>5.78</v>
      </c>
      <c r="AC17" s="25">
        <v>1</v>
      </c>
      <c r="AD17" s="26">
        <f>AA17*AB17*AC17</f>
        <v>30.056000000000001</v>
      </c>
      <c r="AE17" s="27">
        <f t="shared" si="1"/>
        <v>11.307098060253297</v>
      </c>
      <c r="AF17" s="27"/>
      <c r="AG17" s="32"/>
      <c r="AI17" s="3" t="s">
        <v>39</v>
      </c>
      <c r="AJ17" s="29" t="s">
        <v>40</v>
      </c>
      <c r="AK17" s="30"/>
      <c r="AL17" s="146">
        <f>P17</f>
        <v>1.2</v>
      </c>
      <c r="AM17" s="24">
        <f t="shared" si="20"/>
        <v>5.78</v>
      </c>
      <c r="AN17" s="25">
        <v>1</v>
      </c>
      <c r="AO17" s="26">
        <f>AL17*AM17*AN17</f>
        <v>6.9359999999999999</v>
      </c>
      <c r="AP17" s="27">
        <f t="shared" si="2"/>
        <v>2.5901537564080566</v>
      </c>
      <c r="AQ17" s="27"/>
      <c r="AR17" s="32"/>
      <c r="AT17" s="3" t="s">
        <v>39</v>
      </c>
      <c r="AU17" s="29" t="s">
        <v>40</v>
      </c>
      <c r="AV17" s="30"/>
      <c r="AW17" s="172">
        <f>AA17</f>
        <v>5.2</v>
      </c>
      <c r="AX17" s="24">
        <f t="shared" si="21"/>
        <v>5.78</v>
      </c>
      <c r="AY17" s="25">
        <v>1</v>
      </c>
      <c r="AZ17" s="26">
        <f>AW17*AX17*AY17</f>
        <v>30.056000000000001</v>
      </c>
      <c r="BA17" s="27">
        <f t="shared" si="3"/>
        <v>11.265335835328152</v>
      </c>
      <c r="BB17" s="27"/>
      <c r="BC17" s="32"/>
      <c r="BE17" s="3" t="s">
        <v>39</v>
      </c>
      <c r="BF17" s="29" t="s">
        <v>40</v>
      </c>
      <c r="BG17" s="30"/>
      <c r="BH17" s="172">
        <f>C17</f>
        <v>5.2</v>
      </c>
      <c r="BI17" s="24">
        <f t="shared" si="22"/>
        <v>5.78</v>
      </c>
      <c r="BJ17" s="25">
        <v>1</v>
      </c>
      <c r="BK17" s="26">
        <f>BH17*BI17*BJ17</f>
        <v>30.056000000000001</v>
      </c>
      <c r="BL17" s="27">
        <f t="shared" si="4"/>
        <v>10.992455545056321</v>
      </c>
      <c r="BM17" s="27"/>
      <c r="BN17" s="32"/>
      <c r="BP17" s="3" t="s">
        <v>39</v>
      </c>
      <c r="BQ17" s="29" t="s">
        <v>40</v>
      </c>
      <c r="BR17" s="30"/>
      <c r="BS17" s="146">
        <f>P17</f>
        <v>1.2</v>
      </c>
      <c r="BT17" s="24">
        <f t="shared" si="23"/>
        <v>5.78</v>
      </c>
      <c r="BU17" s="25">
        <v>1</v>
      </c>
      <c r="BV17" s="26">
        <f>BS17*BT17*BU17</f>
        <v>6.9359999999999999</v>
      </c>
      <c r="BW17" s="27">
        <f t="shared" si="5"/>
        <v>2.527181381729942</v>
      </c>
      <c r="BX17" s="27"/>
      <c r="BY17" s="32"/>
      <c r="CA17" s="3" t="s">
        <v>39</v>
      </c>
      <c r="CB17" s="29" t="s">
        <v>40</v>
      </c>
      <c r="CC17" s="30"/>
      <c r="CD17" s="146">
        <f>P17</f>
        <v>1.2</v>
      </c>
      <c r="CE17" s="24">
        <f t="shared" si="24"/>
        <v>5.78</v>
      </c>
      <c r="CF17" s="25">
        <v>1</v>
      </c>
      <c r="CG17" s="26">
        <f>CD17*CE17*CF17</f>
        <v>6.9359999999999999</v>
      </c>
      <c r="CH17" s="27">
        <f t="shared" si="6"/>
        <v>2.5175439452087542</v>
      </c>
      <c r="CI17" s="27"/>
      <c r="CJ17" s="32"/>
      <c r="CL17" s="3" t="s">
        <v>39</v>
      </c>
      <c r="CM17" s="29" t="s">
        <v>40</v>
      </c>
      <c r="CN17" s="30"/>
      <c r="CO17" s="23">
        <f>C17</f>
        <v>5.2</v>
      </c>
      <c r="CP17" s="24">
        <f t="shared" si="25"/>
        <v>5.78</v>
      </c>
      <c r="CQ17" s="25">
        <v>1</v>
      </c>
      <c r="CR17" s="26">
        <f>CO17*CP17*CQ17</f>
        <v>30.056000000000001</v>
      </c>
      <c r="CS17" s="27">
        <f t="shared" si="7"/>
        <v>11.024437013911905</v>
      </c>
      <c r="CT17" s="27"/>
      <c r="CU17" s="32"/>
      <c r="CW17" s="3" t="s">
        <v>39</v>
      </c>
      <c r="CX17" s="29" t="s">
        <v>40</v>
      </c>
      <c r="CY17" s="30"/>
      <c r="CZ17" s="23">
        <f>CO17</f>
        <v>5.2</v>
      </c>
      <c r="DA17" s="24">
        <f t="shared" si="26"/>
        <v>5.78</v>
      </c>
      <c r="DB17" s="25">
        <v>1</v>
      </c>
      <c r="DC17" s="26">
        <f>CZ17*DA17*DB17</f>
        <v>30.056000000000001</v>
      </c>
      <c r="DD17" s="27">
        <f t="shared" si="8"/>
        <v>10.751556723640075</v>
      </c>
      <c r="DE17" s="27"/>
      <c r="DF17" s="32"/>
      <c r="DH17" s="3" t="s">
        <v>39</v>
      </c>
      <c r="DI17" s="29" t="s">
        <v>40</v>
      </c>
      <c r="DJ17" s="30"/>
      <c r="DK17" s="172">
        <f>C17</f>
        <v>5.2</v>
      </c>
      <c r="DL17" s="24">
        <f t="shared" si="27"/>
        <v>5.78</v>
      </c>
      <c r="DM17" s="25">
        <v>1</v>
      </c>
      <c r="DN17" s="26">
        <f>DK17*DL17*DM17</f>
        <v>30.056000000000001</v>
      </c>
      <c r="DO17" s="27">
        <f t="shared" si="9"/>
        <v>10.709794498714929</v>
      </c>
      <c r="DP17" s="27"/>
      <c r="DQ17" s="32"/>
      <c r="DR17" s="206"/>
      <c r="DT17" s="3" t="s">
        <v>39</v>
      </c>
      <c r="DU17" s="29" t="s">
        <v>40</v>
      </c>
      <c r="DV17" s="30"/>
      <c r="DW17" s="146">
        <v>1.2</v>
      </c>
      <c r="DX17" s="24">
        <f t="shared" si="28"/>
        <v>5.78</v>
      </c>
      <c r="DY17" s="25">
        <v>1</v>
      </c>
      <c r="DZ17" s="26">
        <f>DW17*DX17*DY17</f>
        <v>6.9359999999999999</v>
      </c>
      <c r="EA17" s="27">
        <f t="shared" si="10"/>
        <v>2.6632723333661468</v>
      </c>
      <c r="EB17" s="27"/>
      <c r="EC17" s="32"/>
      <c r="EE17" s="3" t="s">
        <v>39</v>
      </c>
      <c r="EF17" s="29" t="s">
        <v>40</v>
      </c>
      <c r="EG17" s="30"/>
      <c r="EH17" s="172">
        <f>FO17</f>
        <v>5.2</v>
      </c>
      <c r="EI17" s="24">
        <f t="shared" si="29"/>
        <v>5.78</v>
      </c>
      <c r="EJ17" s="25">
        <v>1</v>
      </c>
      <c r="EK17" s="26">
        <f>EH17*EI17*EJ17</f>
        <v>30.056000000000001</v>
      </c>
      <c r="EL17" s="27">
        <f t="shared" si="11"/>
        <v>11.139823092697336</v>
      </c>
      <c r="EM17" s="27"/>
      <c r="EN17" s="32"/>
      <c r="EP17" s="3" t="s">
        <v>39</v>
      </c>
      <c r="EQ17" s="29" t="s">
        <v>40</v>
      </c>
      <c r="ER17" s="30"/>
      <c r="ES17" s="146">
        <f>GK17</f>
        <v>1.2</v>
      </c>
      <c r="ET17" s="24">
        <f t="shared" si="30"/>
        <v>5.78</v>
      </c>
      <c r="EU17" s="25">
        <v>1</v>
      </c>
      <c r="EV17" s="26">
        <f>ES17*ET17*EU17</f>
        <v>6.9359999999999999</v>
      </c>
      <c r="EW17" s="27">
        <f t="shared" si="12"/>
        <v>2.551869104788222</v>
      </c>
      <c r="EX17" s="27"/>
      <c r="EY17" s="32"/>
      <c r="FA17" s="3" t="s">
        <v>39</v>
      </c>
      <c r="FB17" s="29" t="s">
        <v>40</v>
      </c>
      <c r="FC17" s="30"/>
      <c r="FD17" s="172">
        <f>C17</f>
        <v>5.2</v>
      </c>
      <c r="FE17" s="24">
        <f t="shared" si="31"/>
        <v>5.78</v>
      </c>
      <c r="FF17" s="25">
        <v>1</v>
      </c>
      <c r="FG17" s="26">
        <f>FD17*FE17*FF17</f>
        <v>30.056000000000001</v>
      </c>
      <c r="FH17" s="27">
        <f t="shared" si="13"/>
        <v>11.059997944925581</v>
      </c>
      <c r="FI17" s="27"/>
      <c r="FJ17" s="32"/>
      <c r="FL17" s="3" t="s">
        <v>39</v>
      </c>
      <c r="FM17" s="29" t="s">
        <v>40</v>
      </c>
      <c r="FN17" s="30"/>
      <c r="FO17" s="172">
        <f t="shared" si="37"/>
        <v>5.2</v>
      </c>
      <c r="FP17" s="24">
        <f t="shared" si="32"/>
        <v>5.78</v>
      </c>
      <c r="FQ17" s="25">
        <v>1</v>
      </c>
      <c r="FR17" s="26">
        <f>FO17*FP17*FQ17</f>
        <v>30.056000000000001</v>
      </c>
      <c r="FS17" s="27">
        <f t="shared" si="14"/>
        <v>10.951643001136356</v>
      </c>
      <c r="FT17" s="27"/>
      <c r="FU17" s="32"/>
      <c r="FW17" s="3" t="s">
        <v>39</v>
      </c>
      <c r="FX17" s="29" t="s">
        <v>40</v>
      </c>
      <c r="FY17" s="30"/>
      <c r="FZ17" s="146">
        <f>P17</f>
        <v>1.2</v>
      </c>
      <c r="GA17" s="24">
        <f t="shared" si="33"/>
        <v>5.78</v>
      </c>
      <c r="GB17" s="25">
        <v>1</v>
      </c>
      <c r="GC17" s="26">
        <f>FZ17*GA17*GB17</f>
        <v>6.9359999999999999</v>
      </c>
      <c r="GD17" s="27">
        <f t="shared" si="15"/>
        <v>2.5268641177599389</v>
      </c>
      <c r="GE17" s="27"/>
      <c r="GF17" s="32"/>
      <c r="GH17" s="3" t="s">
        <v>39</v>
      </c>
      <c r="GI17" s="29" t="s">
        <v>40</v>
      </c>
      <c r="GJ17" s="30"/>
      <c r="GK17" s="146">
        <f>DW17</f>
        <v>1.2</v>
      </c>
      <c r="GL17" s="24">
        <f t="shared" si="34"/>
        <v>5.78</v>
      </c>
      <c r="GM17" s="25">
        <v>1</v>
      </c>
      <c r="GN17" s="26">
        <f>GK17*GL17*GM17</f>
        <v>6.9359999999999999</v>
      </c>
      <c r="GO17" s="27">
        <f t="shared" si="16"/>
        <v>2.5076845118629327</v>
      </c>
      <c r="GP17" s="27"/>
      <c r="GQ17" s="32"/>
      <c r="GS17" s="3" t="s">
        <v>39</v>
      </c>
      <c r="GT17" s="29" t="s">
        <v>40</v>
      </c>
      <c r="GU17" s="30"/>
      <c r="GV17" s="146">
        <f>ES17</f>
        <v>1.2</v>
      </c>
      <c r="GW17" s="24">
        <f t="shared" si="35"/>
        <v>5.78</v>
      </c>
      <c r="GX17" s="25">
        <v>1</v>
      </c>
      <c r="GY17" s="26">
        <f>GV17*GW17*GX17</f>
        <v>6.9359999999999999</v>
      </c>
      <c r="GZ17" s="27">
        <f t="shared" si="17"/>
        <v>2.4619519094973126</v>
      </c>
      <c r="HA17" s="27"/>
      <c r="HB17" s="32"/>
    </row>
    <row r="18" spans="1:210" x14ac:dyDescent="0.25">
      <c r="A18" s="10"/>
      <c r="B18" s="3" t="s">
        <v>41</v>
      </c>
      <c r="C18" s="23">
        <v>2.9</v>
      </c>
      <c r="D18" s="24">
        <v>29.52</v>
      </c>
      <c r="E18" s="25">
        <v>1</v>
      </c>
      <c r="H18" s="26">
        <f>C18*D18*E18</f>
        <v>85.60799999999999</v>
      </c>
      <c r="I18" s="27">
        <f t="shared" si="36"/>
        <v>29.818379729244924</v>
      </c>
      <c r="J18" s="27"/>
      <c r="K18" s="28"/>
      <c r="M18" s="3" t="s">
        <v>41</v>
      </c>
      <c r="N18" s="29" t="s">
        <v>40</v>
      </c>
      <c r="O18" s="30"/>
      <c r="P18" s="146">
        <v>1.2</v>
      </c>
      <c r="Q18" s="24">
        <f t="shared" si="18"/>
        <v>29.52</v>
      </c>
      <c r="R18" s="33">
        <v>1</v>
      </c>
      <c r="S18" s="26">
        <f>P18*Q18*R18</f>
        <v>35.423999999999999</v>
      </c>
      <c r="T18" s="27">
        <f t="shared" si="0"/>
        <v>14.460970222122315</v>
      </c>
      <c r="U18" s="27"/>
      <c r="V18" s="32"/>
      <c r="X18" s="3" t="s">
        <v>41</v>
      </c>
      <c r="Y18" s="29" t="s">
        <v>40</v>
      </c>
      <c r="Z18" s="30"/>
      <c r="AA18" s="172">
        <f>BH18</f>
        <v>2.9</v>
      </c>
      <c r="AB18" s="24">
        <f t="shared" si="19"/>
        <v>29.52</v>
      </c>
      <c r="AC18" s="25">
        <v>1</v>
      </c>
      <c r="AD18" s="26">
        <f>AA18*AB18*AC18</f>
        <v>85.60799999999999</v>
      </c>
      <c r="AE18" s="27">
        <f t="shared" si="1"/>
        <v>32.205817498741155</v>
      </c>
      <c r="AF18" s="27"/>
      <c r="AG18" s="32"/>
      <c r="AI18" s="3" t="s">
        <v>41</v>
      </c>
      <c r="AJ18" s="29" t="s">
        <v>40</v>
      </c>
      <c r="AK18" s="30"/>
      <c r="AL18" s="146">
        <f>P18</f>
        <v>1.2</v>
      </c>
      <c r="AM18" s="24">
        <f t="shared" si="20"/>
        <v>29.52</v>
      </c>
      <c r="AN18" s="25">
        <v>1</v>
      </c>
      <c r="AO18" s="26">
        <f>AL18*AM18*AN18</f>
        <v>35.423999999999999</v>
      </c>
      <c r="AP18" s="27">
        <f t="shared" si="2"/>
        <v>13.228605344146338</v>
      </c>
      <c r="AQ18" s="27"/>
      <c r="AR18" s="32"/>
      <c r="AT18" s="3" t="s">
        <v>41</v>
      </c>
      <c r="AU18" s="29" t="s">
        <v>40</v>
      </c>
      <c r="AV18" s="30"/>
      <c r="AW18" s="172">
        <f>AA18</f>
        <v>2.9</v>
      </c>
      <c r="AX18" s="24">
        <f t="shared" si="21"/>
        <v>29.52</v>
      </c>
      <c r="AY18" s="25">
        <v>1</v>
      </c>
      <c r="AZ18" s="26">
        <f>AW18*AX18*AY18</f>
        <v>85.60799999999999</v>
      </c>
      <c r="BA18" s="27">
        <f t="shared" si="3"/>
        <v>32.086866854896606</v>
      </c>
      <c r="BB18" s="27"/>
      <c r="BC18" s="32"/>
      <c r="BE18" s="3" t="s">
        <v>41</v>
      </c>
      <c r="BF18" s="29" t="s">
        <v>40</v>
      </c>
      <c r="BG18" s="30"/>
      <c r="BH18" s="172">
        <f>C18</f>
        <v>2.9</v>
      </c>
      <c r="BI18" s="24">
        <f t="shared" si="22"/>
        <v>29.52</v>
      </c>
      <c r="BJ18" s="25">
        <v>1</v>
      </c>
      <c r="BK18" s="26">
        <f>BH18*BI18*BJ18</f>
        <v>85.60799999999999</v>
      </c>
      <c r="BL18" s="27">
        <f t="shared" si="4"/>
        <v>31.309626507225893</v>
      </c>
      <c r="BM18" s="27"/>
      <c r="BN18" s="32"/>
      <c r="BP18" s="3" t="s">
        <v>41</v>
      </c>
      <c r="BQ18" s="29" t="s">
        <v>40</v>
      </c>
      <c r="BR18" s="30"/>
      <c r="BS18" s="146">
        <f>P18</f>
        <v>1.2</v>
      </c>
      <c r="BT18" s="24">
        <f t="shared" si="23"/>
        <v>29.52</v>
      </c>
      <c r="BU18" s="25">
        <v>1</v>
      </c>
      <c r="BV18" s="26">
        <f>BS18*BT18*BU18</f>
        <v>35.423999999999999</v>
      </c>
      <c r="BW18" s="27">
        <f t="shared" si="5"/>
        <v>12.906988648558457</v>
      </c>
      <c r="BX18" s="27"/>
      <c r="BY18" s="32"/>
      <c r="CA18" s="3" t="s">
        <v>41</v>
      </c>
      <c r="CB18" s="29" t="s">
        <v>40</v>
      </c>
      <c r="CC18" s="30"/>
      <c r="CD18" s="146">
        <f>P18</f>
        <v>1.2</v>
      </c>
      <c r="CE18" s="24">
        <f t="shared" si="24"/>
        <v>29.52</v>
      </c>
      <c r="CF18" s="25">
        <v>1</v>
      </c>
      <c r="CG18" s="26">
        <f>CD18*CE18*CF18</f>
        <v>35.423999999999999</v>
      </c>
      <c r="CH18" s="27">
        <f t="shared" si="6"/>
        <v>12.857767692484851</v>
      </c>
      <c r="CI18" s="27"/>
      <c r="CJ18" s="32"/>
      <c r="CL18" s="3" t="s">
        <v>41</v>
      </c>
      <c r="CM18" s="29" t="s">
        <v>40</v>
      </c>
      <c r="CN18" s="30"/>
      <c r="CO18" s="23">
        <f>C18</f>
        <v>2.9</v>
      </c>
      <c r="CP18" s="24">
        <f t="shared" si="25"/>
        <v>29.52</v>
      </c>
      <c r="CQ18" s="25">
        <v>1</v>
      </c>
      <c r="CR18" s="26">
        <f>CO18*CP18*CQ18</f>
        <v>85.60799999999999</v>
      </c>
      <c r="CS18" s="27">
        <f t="shared" si="7"/>
        <v>31.400718787828392</v>
      </c>
      <c r="CT18" s="27"/>
      <c r="CU18" s="32"/>
      <c r="CW18" s="3" t="s">
        <v>41</v>
      </c>
      <c r="CX18" s="29" t="s">
        <v>40</v>
      </c>
      <c r="CY18" s="30"/>
      <c r="CZ18" s="23">
        <f>CO18</f>
        <v>2.9</v>
      </c>
      <c r="DA18" s="24">
        <f t="shared" si="26"/>
        <v>29.52</v>
      </c>
      <c r="DB18" s="25">
        <v>1</v>
      </c>
      <c r="DC18" s="26">
        <f>CZ18*DA18*DB18</f>
        <v>85.60799999999999</v>
      </c>
      <c r="DD18" s="27">
        <f t="shared" si="8"/>
        <v>30.62347844015769</v>
      </c>
      <c r="DE18" s="27"/>
      <c r="DF18" s="32"/>
      <c r="DH18" s="3" t="s">
        <v>41</v>
      </c>
      <c r="DI18" s="29" t="s">
        <v>40</v>
      </c>
      <c r="DJ18" s="30"/>
      <c r="DK18" s="172">
        <f>C18</f>
        <v>2.9</v>
      </c>
      <c r="DL18" s="24">
        <f t="shared" si="27"/>
        <v>29.52</v>
      </c>
      <c r="DM18" s="25">
        <v>1</v>
      </c>
      <c r="DN18" s="26">
        <f>DK18*DL18*DM18</f>
        <v>85.60799999999999</v>
      </c>
      <c r="DO18" s="27">
        <f t="shared" si="9"/>
        <v>30.504527796313134</v>
      </c>
      <c r="DP18" s="27"/>
      <c r="DQ18" s="32"/>
      <c r="DR18" s="206"/>
      <c r="DT18" s="3" t="s">
        <v>41</v>
      </c>
      <c r="DU18" s="29" t="s">
        <v>40</v>
      </c>
      <c r="DV18" s="30"/>
      <c r="DW18" s="146">
        <v>1.2</v>
      </c>
      <c r="DX18" s="24">
        <f t="shared" si="28"/>
        <v>29.52</v>
      </c>
      <c r="DY18" s="25">
        <v>1</v>
      </c>
      <c r="DZ18" s="26">
        <f>DW18*DX18*DY18</f>
        <v>35.423999999999999</v>
      </c>
      <c r="EA18" s="27">
        <f t="shared" si="10"/>
        <v>13.602041398091462</v>
      </c>
      <c r="EB18" s="27"/>
      <c r="EC18" s="32"/>
      <c r="EE18" s="3" t="s">
        <v>41</v>
      </c>
      <c r="EF18" s="29" t="s">
        <v>40</v>
      </c>
      <c r="EG18" s="30"/>
      <c r="EH18" s="172">
        <f>FO18</f>
        <v>2.9</v>
      </c>
      <c r="EI18" s="24">
        <f t="shared" si="29"/>
        <v>29.52</v>
      </c>
      <c r="EJ18" s="25">
        <v>1</v>
      </c>
      <c r="EK18" s="26">
        <f>EH18*EI18*EJ18</f>
        <v>85.60799999999999</v>
      </c>
      <c r="EL18" s="27">
        <f t="shared" si="11"/>
        <v>31.729371018087345</v>
      </c>
      <c r="EM18" s="27"/>
      <c r="EN18" s="32"/>
      <c r="EP18" s="3" t="s">
        <v>41</v>
      </c>
      <c r="EQ18" s="29" t="s">
        <v>40</v>
      </c>
      <c r="ER18" s="30"/>
      <c r="ES18" s="146">
        <f>GK18</f>
        <v>1.2</v>
      </c>
      <c r="ET18" s="24">
        <f t="shared" si="30"/>
        <v>29.52</v>
      </c>
      <c r="EU18" s="25">
        <v>1</v>
      </c>
      <c r="EV18" s="26">
        <f>ES18*ET18*EU18</f>
        <v>35.423999999999999</v>
      </c>
      <c r="EW18" s="27">
        <f t="shared" si="12"/>
        <v>13.033075427914936</v>
      </c>
      <c r="EX18" s="27"/>
      <c r="EY18" s="32"/>
      <c r="FA18" s="3" t="s">
        <v>41</v>
      </c>
      <c r="FB18" s="29" t="s">
        <v>40</v>
      </c>
      <c r="FC18" s="30"/>
      <c r="FD18" s="172">
        <f>C18</f>
        <v>2.9</v>
      </c>
      <c r="FE18" s="24">
        <f t="shared" si="31"/>
        <v>29.52</v>
      </c>
      <c r="FF18" s="25">
        <v>1</v>
      </c>
      <c r="FG18" s="26">
        <f>FD18*FE18*FF18</f>
        <v>85.60799999999999</v>
      </c>
      <c r="FH18" s="27">
        <f t="shared" si="13"/>
        <v>31.502006390377591</v>
      </c>
      <c r="FI18" s="27"/>
      <c r="FJ18" s="32"/>
      <c r="FL18" s="3" t="s">
        <v>41</v>
      </c>
      <c r="FM18" s="29" t="s">
        <v>40</v>
      </c>
      <c r="FN18" s="30"/>
      <c r="FO18" s="172">
        <f t="shared" si="37"/>
        <v>2.9</v>
      </c>
      <c r="FP18" s="24">
        <f t="shared" si="32"/>
        <v>29.52</v>
      </c>
      <c r="FQ18" s="25">
        <v>1</v>
      </c>
      <c r="FR18" s="26">
        <f>FO18*FP18*FQ18</f>
        <v>85.60799999999999</v>
      </c>
      <c r="FS18" s="27">
        <f t="shared" si="14"/>
        <v>31.193380823838201</v>
      </c>
      <c r="FT18" s="27"/>
      <c r="FU18" s="32"/>
      <c r="FW18" s="3" t="s">
        <v>41</v>
      </c>
      <c r="FX18" s="29" t="s">
        <v>40</v>
      </c>
      <c r="FY18" s="30"/>
      <c r="FZ18" s="146">
        <f>P18</f>
        <v>1.2</v>
      </c>
      <c r="GA18" s="24">
        <f t="shared" si="33"/>
        <v>29.52</v>
      </c>
      <c r="GB18" s="25">
        <v>1</v>
      </c>
      <c r="GC18" s="26">
        <f>FZ18*GA18*GB18</f>
        <v>35.423999999999999</v>
      </c>
      <c r="GD18" s="27">
        <f t="shared" si="15"/>
        <v>12.905368296933114</v>
      </c>
      <c r="GE18" s="27"/>
      <c r="GF18" s="32"/>
      <c r="GH18" s="3" t="s">
        <v>41</v>
      </c>
      <c r="GI18" s="29" t="s">
        <v>40</v>
      </c>
      <c r="GJ18" s="30"/>
      <c r="GK18" s="146">
        <f>DW18</f>
        <v>1.2</v>
      </c>
      <c r="GL18" s="24">
        <f t="shared" si="34"/>
        <v>29.52</v>
      </c>
      <c r="GM18" s="25">
        <v>1</v>
      </c>
      <c r="GN18" s="26">
        <f>GK18*GL18*GM18</f>
        <v>35.423999999999999</v>
      </c>
      <c r="GO18" s="27">
        <f t="shared" si="16"/>
        <v>12.807412939479892</v>
      </c>
      <c r="GP18" s="27"/>
      <c r="GQ18" s="32"/>
      <c r="GS18" s="3" t="s">
        <v>41</v>
      </c>
      <c r="GT18" s="29" t="s">
        <v>40</v>
      </c>
      <c r="GU18" s="30"/>
      <c r="GV18" s="146">
        <f>ES18</f>
        <v>1.2</v>
      </c>
      <c r="GW18" s="24">
        <f t="shared" si="35"/>
        <v>29.52</v>
      </c>
      <c r="GX18" s="25">
        <v>1</v>
      </c>
      <c r="GY18" s="26">
        <f>GV18*GW18*GX18</f>
        <v>35.423999999999999</v>
      </c>
      <c r="GZ18" s="27">
        <f t="shared" si="17"/>
        <v>12.57384435438766</v>
      </c>
      <c r="HA18" s="27"/>
      <c r="HB18" s="32"/>
    </row>
    <row r="19" spans="1:210" x14ac:dyDescent="0.25">
      <c r="A19" s="10"/>
      <c r="B19" s="3" t="s">
        <v>42</v>
      </c>
      <c r="C19" s="23">
        <v>3.5</v>
      </c>
      <c r="D19" s="24">
        <v>2.9</v>
      </c>
      <c r="E19" s="25">
        <v>1</v>
      </c>
      <c r="H19" s="26">
        <f>C19*D19*E19</f>
        <v>10.15</v>
      </c>
      <c r="I19" s="27">
        <f t="shared" si="36"/>
        <v>3.5353770004186056</v>
      </c>
      <c r="J19" s="27"/>
      <c r="K19" s="28"/>
      <c r="M19" s="3" t="s">
        <v>42</v>
      </c>
      <c r="N19" s="29" t="s">
        <v>40</v>
      </c>
      <c r="O19" s="30"/>
      <c r="P19" s="23">
        <v>3.5</v>
      </c>
      <c r="Q19" s="24">
        <f t="shared" si="18"/>
        <v>2.9</v>
      </c>
      <c r="R19" s="33">
        <v>1</v>
      </c>
      <c r="S19" s="26">
        <f>P19*Q19*R19</f>
        <v>10.15</v>
      </c>
      <c r="T19" s="27">
        <f t="shared" si="0"/>
        <v>4.1434859912641571</v>
      </c>
      <c r="U19" s="27"/>
      <c r="V19" s="32"/>
      <c r="X19" s="3" t="s">
        <v>42</v>
      </c>
      <c r="Y19" s="29" t="s">
        <v>40</v>
      </c>
      <c r="Z19" s="30"/>
      <c r="AA19" s="23">
        <v>3.5</v>
      </c>
      <c r="AB19" s="24">
        <f t="shared" si="19"/>
        <v>2.9</v>
      </c>
      <c r="AC19" s="25">
        <v>1</v>
      </c>
      <c r="AD19" s="26">
        <f>AA19*AB19*AC19</f>
        <v>10.15</v>
      </c>
      <c r="AE19" s="27">
        <f t="shared" si="1"/>
        <v>3.8184404215987153</v>
      </c>
      <c r="AF19" s="27"/>
      <c r="AG19" s="32"/>
      <c r="AI19" s="3" t="s">
        <v>42</v>
      </c>
      <c r="AJ19" s="29" t="s">
        <v>40</v>
      </c>
      <c r="AK19" s="30"/>
      <c r="AL19" s="23">
        <v>3.5</v>
      </c>
      <c r="AM19" s="24">
        <f t="shared" si="20"/>
        <v>2.9</v>
      </c>
      <c r="AN19" s="25">
        <v>1</v>
      </c>
      <c r="AO19" s="26">
        <f>AL19*AM19*AN19</f>
        <v>10.15</v>
      </c>
      <c r="AP19" s="27">
        <f t="shared" si="2"/>
        <v>3.7903778298070616</v>
      </c>
      <c r="AQ19" s="27"/>
      <c r="AR19" s="32"/>
      <c r="AT19" s="3" t="s">
        <v>42</v>
      </c>
      <c r="AU19" s="29" t="s">
        <v>40</v>
      </c>
      <c r="AV19" s="30"/>
      <c r="AW19" s="23">
        <v>3.5</v>
      </c>
      <c r="AX19" s="24">
        <f t="shared" si="21"/>
        <v>2.9</v>
      </c>
      <c r="AY19" s="25">
        <v>1</v>
      </c>
      <c r="AZ19" s="26">
        <f>AW19*AX19*AY19</f>
        <v>10.15</v>
      </c>
      <c r="BA19" s="27">
        <f t="shared" si="3"/>
        <v>3.8043371948556275</v>
      </c>
      <c r="BB19" s="27"/>
      <c r="BC19" s="32"/>
      <c r="BE19" s="3" t="s">
        <v>42</v>
      </c>
      <c r="BF19" s="29" t="s">
        <v>40</v>
      </c>
      <c r="BG19" s="30"/>
      <c r="BH19" s="23">
        <v>3.5</v>
      </c>
      <c r="BI19" s="24">
        <f t="shared" si="22"/>
        <v>2.9</v>
      </c>
      <c r="BJ19" s="25">
        <v>1</v>
      </c>
      <c r="BK19" s="26">
        <f>BH19*BI19*BJ19</f>
        <v>10.15</v>
      </c>
      <c r="BL19" s="27">
        <f t="shared" si="4"/>
        <v>3.712184714610117</v>
      </c>
      <c r="BM19" s="27"/>
      <c r="BN19" s="32"/>
      <c r="BP19" s="3" t="s">
        <v>42</v>
      </c>
      <c r="BQ19" s="29" t="s">
        <v>40</v>
      </c>
      <c r="BR19" s="30"/>
      <c r="BS19" s="23">
        <v>3.5</v>
      </c>
      <c r="BT19" s="24">
        <f t="shared" si="23"/>
        <v>2.9</v>
      </c>
      <c r="BU19" s="25">
        <v>1</v>
      </c>
      <c r="BV19" s="26">
        <f>BS19*BT19*BU19</f>
        <v>10.15</v>
      </c>
      <c r="BW19" s="27">
        <f t="shared" si="5"/>
        <v>3.6982253495615507</v>
      </c>
      <c r="BX19" s="27"/>
      <c r="BY19" s="32"/>
      <c r="CA19" s="3" t="s">
        <v>42</v>
      </c>
      <c r="CB19" s="29" t="s">
        <v>40</v>
      </c>
      <c r="CC19" s="30"/>
      <c r="CD19" s="23">
        <v>3.5</v>
      </c>
      <c r="CE19" s="24">
        <f t="shared" si="24"/>
        <v>2.9</v>
      </c>
      <c r="CF19" s="25">
        <v>1</v>
      </c>
      <c r="CG19" s="26">
        <f>CD19*CE19*CF19</f>
        <v>10.15</v>
      </c>
      <c r="CH19" s="27">
        <f t="shared" si="6"/>
        <v>3.6841221228184629</v>
      </c>
      <c r="CI19" s="27"/>
      <c r="CJ19" s="32"/>
      <c r="CL19" s="3" t="s">
        <v>42</v>
      </c>
      <c r="CM19" s="29" t="s">
        <v>40</v>
      </c>
      <c r="CN19" s="30"/>
      <c r="CO19" s="23">
        <v>3.5</v>
      </c>
      <c r="CP19" s="24">
        <f t="shared" si="25"/>
        <v>2.9</v>
      </c>
      <c r="CQ19" s="25">
        <v>1</v>
      </c>
      <c r="CR19" s="26">
        <f>CO19*CP19*CQ19</f>
        <v>10.15</v>
      </c>
      <c r="CS19" s="27">
        <f t="shared" si="7"/>
        <v>3.7229849511314161</v>
      </c>
      <c r="CT19" s="27"/>
      <c r="CU19" s="32"/>
      <c r="CW19" s="3" t="s">
        <v>42</v>
      </c>
      <c r="CX19" s="29" t="s">
        <v>40</v>
      </c>
      <c r="CY19" s="30"/>
      <c r="CZ19" s="23">
        <f>CO19</f>
        <v>3.5</v>
      </c>
      <c r="DA19" s="24">
        <f t="shared" si="26"/>
        <v>2.9</v>
      </c>
      <c r="DB19" s="25">
        <v>1</v>
      </c>
      <c r="DC19" s="26">
        <f>CZ19*DA19*DB19</f>
        <v>10.15</v>
      </c>
      <c r="DD19" s="27">
        <f t="shared" si="8"/>
        <v>3.6308324708859052</v>
      </c>
      <c r="DE19" s="27"/>
      <c r="DF19" s="32"/>
      <c r="DH19" s="3" t="s">
        <v>42</v>
      </c>
      <c r="DI19" s="29" t="s">
        <v>40</v>
      </c>
      <c r="DJ19" s="30"/>
      <c r="DK19" s="23">
        <v>3.5</v>
      </c>
      <c r="DL19" s="24">
        <f t="shared" si="27"/>
        <v>2.9</v>
      </c>
      <c r="DM19" s="25">
        <v>1</v>
      </c>
      <c r="DN19" s="26">
        <f>DK19*DL19*DM19</f>
        <v>10.15</v>
      </c>
      <c r="DO19" s="27">
        <f t="shared" si="9"/>
        <v>3.6167292441428174</v>
      </c>
      <c r="DP19" s="27"/>
      <c r="DQ19" s="32"/>
      <c r="DR19" s="206"/>
      <c r="DT19" s="3" t="s">
        <v>42</v>
      </c>
      <c r="DU19" s="29" t="s">
        <v>40</v>
      </c>
      <c r="DV19" s="30"/>
      <c r="DW19" s="172">
        <v>3.5</v>
      </c>
      <c r="DX19" s="24">
        <f t="shared" si="28"/>
        <v>2.9</v>
      </c>
      <c r="DY19" s="25">
        <v>1</v>
      </c>
      <c r="DZ19" s="26">
        <f>DW19*DX19*DY19</f>
        <v>10.15</v>
      </c>
      <c r="EA19" s="27">
        <f t="shared" si="10"/>
        <v>3.897378054161821</v>
      </c>
      <c r="EB19" s="27"/>
      <c r="EC19" s="32"/>
      <c r="EE19" s="3" t="s">
        <v>42</v>
      </c>
      <c r="EF19" s="29" t="s">
        <v>40</v>
      </c>
      <c r="EG19" s="30"/>
      <c r="EH19" s="23">
        <v>3.5</v>
      </c>
      <c r="EI19" s="24">
        <f t="shared" si="29"/>
        <v>2.9</v>
      </c>
      <c r="EJ19" s="25">
        <v>1</v>
      </c>
      <c r="EK19" s="26">
        <f>EH19*EI19*EJ19</f>
        <v>10.15</v>
      </c>
      <c r="EL19" s="27">
        <f t="shared" si="11"/>
        <v>3.7619511708436901</v>
      </c>
      <c r="EM19" s="27"/>
      <c r="EN19" s="32"/>
      <c r="EP19" s="3" t="s">
        <v>42</v>
      </c>
      <c r="EQ19" s="29" t="s">
        <v>40</v>
      </c>
      <c r="ER19" s="30"/>
      <c r="ES19" s="172">
        <v>3.5</v>
      </c>
      <c r="ET19" s="24">
        <f t="shared" si="30"/>
        <v>2.9</v>
      </c>
      <c r="EU19" s="25">
        <v>1</v>
      </c>
      <c r="EV19" s="26">
        <f>ES19*ET19*EU19</f>
        <v>10.15</v>
      </c>
      <c r="EW19" s="27">
        <f t="shared" si="12"/>
        <v>3.7343528566321305</v>
      </c>
      <c r="EX19" s="27"/>
      <c r="EY19" s="32"/>
      <c r="FA19" s="3" t="s">
        <v>42</v>
      </c>
      <c r="FB19" s="29" t="s">
        <v>40</v>
      </c>
      <c r="FC19" s="30"/>
      <c r="FD19" s="23">
        <v>3.5</v>
      </c>
      <c r="FE19" s="24">
        <f t="shared" si="31"/>
        <v>2.9</v>
      </c>
      <c r="FF19" s="25">
        <v>1</v>
      </c>
      <c r="FG19" s="26">
        <f>FD19*FE19*FF19</f>
        <v>10.15</v>
      </c>
      <c r="FH19" s="27">
        <f t="shared" si="13"/>
        <v>3.73499398259897</v>
      </c>
      <c r="FI19" s="27"/>
      <c r="FJ19" s="32"/>
      <c r="FL19" s="3" t="s">
        <v>42</v>
      </c>
      <c r="FM19" s="29" t="s">
        <v>40</v>
      </c>
      <c r="FN19" s="30"/>
      <c r="FO19" s="23">
        <v>3.5</v>
      </c>
      <c r="FP19" s="24">
        <f t="shared" si="32"/>
        <v>2.9</v>
      </c>
      <c r="FQ19" s="25">
        <v>1</v>
      </c>
      <c r="FR19" s="26">
        <f>FO19*FP19*FQ19</f>
        <v>10.15</v>
      </c>
      <c r="FS19" s="27">
        <f t="shared" si="14"/>
        <v>3.6984021979482966</v>
      </c>
      <c r="FT19" s="27"/>
      <c r="FU19" s="32"/>
      <c r="FW19" s="3" t="s">
        <v>42</v>
      </c>
      <c r="FX19" s="29" t="s">
        <v>40</v>
      </c>
      <c r="FY19" s="30"/>
      <c r="FZ19" s="23">
        <v>3.5</v>
      </c>
      <c r="GA19" s="24">
        <f t="shared" si="33"/>
        <v>2.9</v>
      </c>
      <c r="GB19" s="25">
        <v>1</v>
      </c>
      <c r="GC19" s="26">
        <f>FZ19*GA19*GB19</f>
        <v>10.15</v>
      </c>
      <c r="GD19" s="27">
        <f t="shared" si="15"/>
        <v>3.6977610719814566</v>
      </c>
      <c r="GE19" s="27"/>
      <c r="GF19" s="32"/>
      <c r="GH19" s="3" t="s">
        <v>42</v>
      </c>
      <c r="GI19" s="29" t="s">
        <v>40</v>
      </c>
      <c r="GJ19" s="30"/>
      <c r="GK19" s="172">
        <v>3.5</v>
      </c>
      <c r="GL19" s="24">
        <f t="shared" si="34"/>
        <v>2.9</v>
      </c>
      <c r="GM19" s="25">
        <v>1</v>
      </c>
      <c r="GN19" s="26">
        <f>GK19*GL19*GM19</f>
        <v>10.15</v>
      </c>
      <c r="GO19" s="27">
        <f t="shared" si="16"/>
        <v>3.6696940304799259</v>
      </c>
      <c r="GP19" s="27"/>
      <c r="GQ19" s="32"/>
      <c r="GS19" s="3" t="s">
        <v>42</v>
      </c>
      <c r="GT19" s="29" t="s">
        <v>40</v>
      </c>
      <c r="GU19" s="30"/>
      <c r="GV19" s="23">
        <v>3.5</v>
      </c>
      <c r="GW19" s="24">
        <f t="shared" si="35"/>
        <v>2.9</v>
      </c>
      <c r="GX19" s="25">
        <v>1</v>
      </c>
      <c r="GY19" s="26">
        <f>GV19*GW19*GX19</f>
        <v>10.15</v>
      </c>
      <c r="GZ19" s="27">
        <f t="shared" si="17"/>
        <v>3.6027698790942511</v>
      </c>
      <c r="HA19" s="27"/>
      <c r="HB19" s="32"/>
    </row>
    <row r="20" spans="1:210" x14ac:dyDescent="0.25">
      <c r="A20" s="10"/>
      <c r="I20" s="35"/>
      <c r="J20" s="35"/>
      <c r="K20" s="28"/>
      <c r="T20" s="35"/>
      <c r="U20" s="35"/>
      <c r="V20" s="32"/>
      <c r="AE20" s="35"/>
      <c r="AF20" s="35"/>
      <c r="AG20" s="32"/>
      <c r="AP20" s="35"/>
      <c r="AQ20" s="35"/>
      <c r="AR20" s="32"/>
      <c r="BA20" s="35"/>
      <c r="BB20" s="35"/>
      <c r="BC20" s="32"/>
      <c r="BL20" s="35"/>
      <c r="BM20" s="35"/>
      <c r="BN20" s="32"/>
      <c r="BW20" s="35"/>
      <c r="BX20" s="35"/>
      <c r="BY20" s="32"/>
      <c r="CH20" s="35"/>
      <c r="CI20" s="35"/>
      <c r="CJ20" s="32"/>
      <c r="CS20" s="35"/>
      <c r="CT20" s="35"/>
      <c r="CU20" s="32"/>
      <c r="DD20" s="35"/>
      <c r="DE20" s="35"/>
      <c r="DF20" s="32"/>
      <c r="DO20" s="35"/>
      <c r="DP20" s="35"/>
      <c r="DQ20" s="32"/>
      <c r="DR20" s="206"/>
      <c r="EA20" s="35"/>
      <c r="EB20" s="35"/>
      <c r="EC20" s="32"/>
      <c r="EL20" s="35"/>
      <c r="EM20" s="35"/>
      <c r="EN20" s="32"/>
      <c r="EW20" s="35"/>
      <c r="EX20" s="35"/>
      <c r="EY20" s="32"/>
      <c r="FH20" s="35"/>
      <c r="FI20" s="35"/>
      <c r="FJ20" s="32"/>
      <c r="FS20" s="35"/>
      <c r="FT20" s="35"/>
      <c r="FU20" s="32"/>
      <c r="GD20" s="35"/>
      <c r="GE20" s="35"/>
      <c r="GF20" s="32"/>
      <c r="GO20" s="35"/>
      <c r="GP20" s="35"/>
      <c r="GQ20" s="32"/>
      <c r="GZ20" s="35"/>
      <c r="HA20" s="35"/>
      <c r="HB20" s="32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6" t="s">
        <v>43</v>
      </c>
      <c r="Q21" s="36" t="s">
        <v>44</v>
      </c>
      <c r="S21" s="37" t="s">
        <v>45</v>
      </c>
      <c r="T21" s="35"/>
      <c r="U21" s="35"/>
      <c r="V21" s="32"/>
      <c r="AA21" s="38" t="s">
        <v>43</v>
      </c>
      <c r="AB21" s="38" t="s">
        <v>44</v>
      </c>
      <c r="AD21" s="39" t="s">
        <v>45</v>
      </c>
      <c r="AE21" s="35"/>
      <c r="AF21" s="35"/>
      <c r="AG21" s="32"/>
      <c r="AL21" s="38" t="s">
        <v>43</v>
      </c>
      <c r="AM21" s="38" t="s">
        <v>44</v>
      </c>
      <c r="AO21" s="39" t="s">
        <v>45</v>
      </c>
      <c r="AP21" s="35"/>
      <c r="AQ21" s="35"/>
      <c r="AR21" s="32"/>
      <c r="AW21" s="38" t="s">
        <v>43</v>
      </c>
      <c r="AX21" s="38" t="s">
        <v>44</v>
      </c>
      <c r="AZ21" s="39" t="s">
        <v>45</v>
      </c>
      <c r="BA21" s="35"/>
      <c r="BB21" s="35"/>
      <c r="BC21" s="32"/>
      <c r="BH21" s="38" t="s">
        <v>43</v>
      </c>
      <c r="BI21" s="38" t="s">
        <v>44</v>
      </c>
      <c r="BK21" s="39" t="s">
        <v>45</v>
      </c>
      <c r="BL21" s="35"/>
      <c r="BM21" s="35"/>
      <c r="BN21" s="32"/>
      <c r="BS21" s="38" t="s">
        <v>43</v>
      </c>
      <c r="BT21" s="38" t="s">
        <v>44</v>
      </c>
      <c r="BV21" s="39" t="s">
        <v>45</v>
      </c>
      <c r="BW21" s="35"/>
      <c r="BX21" s="35"/>
      <c r="BY21" s="32"/>
      <c r="CD21" s="36" t="s">
        <v>43</v>
      </c>
      <c r="CE21" s="36" t="s">
        <v>44</v>
      </c>
      <c r="CG21" s="37" t="s">
        <v>45</v>
      </c>
      <c r="CH21" s="35"/>
      <c r="CI21" s="35"/>
      <c r="CJ21" s="32"/>
      <c r="CO21" s="38" t="s">
        <v>43</v>
      </c>
      <c r="CP21" s="38" t="s">
        <v>44</v>
      </c>
      <c r="CR21" s="39" t="s">
        <v>45</v>
      </c>
      <c r="CS21" s="35"/>
      <c r="CT21" s="35"/>
      <c r="CU21" s="32"/>
      <c r="CZ21" s="38" t="s">
        <v>43</v>
      </c>
      <c r="DA21" s="38" t="s">
        <v>44</v>
      </c>
      <c r="DC21" s="39" t="s">
        <v>45</v>
      </c>
      <c r="DD21" s="35"/>
      <c r="DE21" s="35"/>
      <c r="DF21" s="32"/>
      <c r="DK21" s="36" t="s">
        <v>43</v>
      </c>
      <c r="DL21" s="36" t="s">
        <v>44</v>
      </c>
      <c r="DN21" s="37" t="s">
        <v>45</v>
      </c>
      <c r="DO21" s="35"/>
      <c r="DP21" s="35"/>
      <c r="DQ21" s="32"/>
      <c r="DR21" s="206"/>
      <c r="DW21" s="36" t="s">
        <v>43</v>
      </c>
      <c r="DX21" s="36" t="s">
        <v>44</v>
      </c>
      <c r="DZ21" s="37" t="s">
        <v>45</v>
      </c>
      <c r="EA21" s="35"/>
      <c r="EB21" s="35"/>
      <c r="EC21" s="32"/>
      <c r="EH21" s="38" t="s">
        <v>43</v>
      </c>
      <c r="EI21" s="38" t="s">
        <v>44</v>
      </c>
      <c r="EK21" s="39" t="s">
        <v>45</v>
      </c>
      <c r="EL21" s="35"/>
      <c r="EM21" s="35"/>
      <c r="EN21" s="32"/>
      <c r="ES21" s="36" t="s">
        <v>43</v>
      </c>
      <c r="ET21" s="36" t="s">
        <v>44</v>
      </c>
      <c r="EV21" s="37" t="s">
        <v>45</v>
      </c>
      <c r="EW21" s="35"/>
      <c r="EX21" s="35"/>
      <c r="EY21" s="32"/>
      <c r="FD21" s="38" t="s">
        <v>43</v>
      </c>
      <c r="FE21" s="38" t="s">
        <v>44</v>
      </c>
      <c r="FG21" s="39" t="s">
        <v>45</v>
      </c>
      <c r="FH21" s="35"/>
      <c r="FI21" s="35"/>
      <c r="FJ21" s="32"/>
      <c r="FO21" s="38" t="s">
        <v>43</v>
      </c>
      <c r="FP21" s="38" t="s">
        <v>44</v>
      </c>
      <c r="FR21" s="39" t="s">
        <v>45</v>
      </c>
      <c r="FS21" s="35"/>
      <c r="FT21" s="35"/>
      <c r="FU21" s="32"/>
      <c r="FZ21" s="38" t="s">
        <v>43</v>
      </c>
      <c r="GA21" s="38" t="s">
        <v>44</v>
      </c>
      <c r="GC21" s="39" t="s">
        <v>45</v>
      </c>
      <c r="GD21" s="35"/>
      <c r="GE21" s="35"/>
      <c r="GF21" s="32"/>
      <c r="GK21" s="36" t="s">
        <v>43</v>
      </c>
      <c r="GL21" s="36" t="s">
        <v>44</v>
      </c>
      <c r="GN21" s="37" t="s">
        <v>45</v>
      </c>
      <c r="GO21" s="35"/>
      <c r="GP21" s="35"/>
      <c r="GQ21" s="32"/>
      <c r="GV21" s="36" t="s">
        <v>43</v>
      </c>
      <c r="GW21" s="36" t="s">
        <v>44</v>
      </c>
      <c r="GY21" s="37" t="s">
        <v>45</v>
      </c>
      <c r="GZ21" s="35"/>
      <c r="HA21" s="35"/>
      <c r="HB21" s="32"/>
    </row>
    <row r="22" spans="1:210" x14ac:dyDescent="0.25">
      <c r="A22" s="10"/>
      <c r="C22" s="40">
        <v>0</v>
      </c>
      <c r="D22" s="41">
        <f>SUM(D10:D19)</f>
        <v>424.61999999999989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424.61999999999989</v>
      </c>
      <c r="R22" s="42">
        <v>1</v>
      </c>
      <c r="S22" s="2">
        <f>P22*Q22*R22</f>
        <v>0</v>
      </c>
      <c r="T22" s="35">
        <f>S22*$B$38*$G$38/$C$2</f>
        <v>0</v>
      </c>
      <c r="U22" s="35"/>
      <c r="V22" s="32"/>
      <c r="AA22" s="44">
        <v>0</v>
      </c>
      <c r="AB22" s="41">
        <f>SUM(AB10:AB19)</f>
        <v>424.61999999999989</v>
      </c>
      <c r="AC22" s="42">
        <v>1</v>
      </c>
      <c r="AD22" s="41">
        <f>AA22*AB22*AC22</f>
        <v>0</v>
      </c>
      <c r="AE22" s="35"/>
      <c r="AF22" s="35"/>
      <c r="AG22" s="32"/>
      <c r="AL22" s="44">
        <v>0</v>
      </c>
      <c r="AM22" s="41">
        <f>SUM(AM10:AM19)</f>
        <v>424.61999999999989</v>
      </c>
      <c r="AN22" s="42">
        <v>1</v>
      </c>
      <c r="AO22" s="41">
        <f>AL22*AM22*AN22</f>
        <v>0</v>
      </c>
      <c r="AP22" s="35"/>
      <c r="AQ22" s="35"/>
      <c r="AR22" s="32"/>
      <c r="AW22" s="44">
        <v>0</v>
      </c>
      <c r="AX22" s="41">
        <f>SUM(AX10:AX19)</f>
        <v>424.61999999999989</v>
      </c>
      <c r="AY22" s="42">
        <v>1</v>
      </c>
      <c r="AZ22" s="41">
        <f>AW22*AX22*AY22</f>
        <v>0</v>
      </c>
      <c r="BA22" s="35"/>
      <c r="BB22" s="35"/>
      <c r="BC22" s="32"/>
      <c r="BH22" s="44">
        <v>0</v>
      </c>
      <c r="BI22" s="41">
        <f>SUM(BI10:BI19)</f>
        <v>424.61999999999989</v>
      </c>
      <c r="BJ22" s="42">
        <v>1</v>
      </c>
      <c r="BK22" s="41">
        <f>BH22*BI22*BJ22</f>
        <v>0</v>
      </c>
      <c r="BL22" s="35"/>
      <c r="BM22" s="35"/>
      <c r="BN22" s="32"/>
      <c r="BS22" s="44">
        <v>0</v>
      </c>
      <c r="BT22" s="41">
        <f>SUM(BT10:BT19)</f>
        <v>424.61999999999989</v>
      </c>
      <c r="BU22" s="42">
        <v>1</v>
      </c>
      <c r="BV22" s="41">
        <f>BS22*BT22*BU22</f>
        <v>0</v>
      </c>
      <c r="BW22" s="35"/>
      <c r="BX22" s="35"/>
      <c r="BY22" s="32"/>
      <c r="CD22" s="43">
        <v>0</v>
      </c>
      <c r="CE22" s="41">
        <f>SUM(CE10:CE19)</f>
        <v>424.61999999999989</v>
      </c>
      <c r="CF22" s="42">
        <v>1</v>
      </c>
      <c r="CG22" s="41">
        <f>CD22*CE22*CF22</f>
        <v>0</v>
      </c>
      <c r="CH22" s="35"/>
      <c r="CI22" s="35"/>
      <c r="CJ22" s="32"/>
      <c r="CO22" s="44">
        <v>0</v>
      </c>
      <c r="CP22" s="41">
        <f>SUM(CP10:CP19)</f>
        <v>424.61999999999989</v>
      </c>
      <c r="CQ22" s="42">
        <v>1</v>
      </c>
      <c r="CR22" s="41">
        <f>CO22*CP22*CQ22</f>
        <v>0</v>
      </c>
      <c r="CS22" s="35"/>
      <c r="CT22" s="35"/>
      <c r="CU22" s="32"/>
      <c r="CZ22" s="44">
        <v>0</v>
      </c>
      <c r="DA22" s="41">
        <f>SUM(DA10:DA19)</f>
        <v>424.61999999999989</v>
      </c>
      <c r="DB22" s="42">
        <v>1</v>
      </c>
      <c r="DC22" s="41">
        <f>CZ22*DA22*DB22</f>
        <v>0</v>
      </c>
      <c r="DD22" s="35"/>
      <c r="DE22" s="35"/>
      <c r="DF22" s="32"/>
      <c r="DK22" s="43">
        <v>0</v>
      </c>
      <c r="DL22" s="41">
        <f>SUM(DL10:DL19)</f>
        <v>424.61999999999989</v>
      </c>
      <c r="DM22" s="42">
        <v>1</v>
      </c>
      <c r="DN22" s="41">
        <f>DK22*DL22*DM22</f>
        <v>0</v>
      </c>
      <c r="DO22" s="35"/>
      <c r="DP22" s="35"/>
      <c r="DQ22" s="32"/>
      <c r="DR22" s="206"/>
      <c r="DW22" s="43">
        <v>0</v>
      </c>
      <c r="DX22" s="41">
        <f>SUM(DX10:DX19)</f>
        <v>424.61999999999989</v>
      </c>
      <c r="DY22" s="42">
        <v>1</v>
      </c>
      <c r="DZ22" s="41">
        <f>DW22*DX22*DY22</f>
        <v>0</v>
      </c>
      <c r="EA22" s="35"/>
      <c r="EB22" s="35"/>
      <c r="EC22" s="32"/>
      <c r="EH22" s="44">
        <v>0</v>
      </c>
      <c r="EI22" s="41">
        <f>SUM(EI10:EI19)</f>
        <v>424.61999999999989</v>
      </c>
      <c r="EJ22" s="42">
        <v>1</v>
      </c>
      <c r="EK22" s="41">
        <f>EH22*EI22*EJ22</f>
        <v>0</v>
      </c>
      <c r="EL22" s="35"/>
      <c r="EM22" s="35"/>
      <c r="EN22" s="32"/>
      <c r="ES22" s="43">
        <v>0</v>
      </c>
      <c r="ET22" s="41">
        <f>SUM(ET10:ET19)</f>
        <v>424.61999999999989</v>
      </c>
      <c r="EU22" s="42">
        <v>1</v>
      </c>
      <c r="EV22" s="41">
        <f>ES22*ET22*EU22</f>
        <v>0</v>
      </c>
      <c r="EW22" s="35"/>
      <c r="EX22" s="35"/>
      <c r="EY22" s="32"/>
      <c r="FD22" s="44">
        <v>0</v>
      </c>
      <c r="FE22" s="41">
        <f>SUM(FE10:FE19)</f>
        <v>424.61999999999989</v>
      </c>
      <c r="FF22" s="42">
        <v>1</v>
      </c>
      <c r="FG22" s="41">
        <f>FD22*FE22*FF22</f>
        <v>0</v>
      </c>
      <c r="FH22" s="35"/>
      <c r="FI22" s="35"/>
      <c r="FJ22" s="32"/>
      <c r="FO22" s="44">
        <v>0</v>
      </c>
      <c r="FP22" s="41">
        <f>SUM(FP10:FP19)</f>
        <v>424.61999999999989</v>
      </c>
      <c r="FQ22" s="42">
        <v>1</v>
      </c>
      <c r="FR22" s="41">
        <f>FO22*FP22*FQ22</f>
        <v>0</v>
      </c>
      <c r="FS22" s="35"/>
      <c r="FT22" s="35"/>
      <c r="FU22" s="32"/>
      <c r="FZ22" s="44">
        <v>0</v>
      </c>
      <c r="GA22" s="41">
        <f>SUM(GA10:GA19)</f>
        <v>424.61999999999989</v>
      </c>
      <c r="GB22" s="42">
        <v>1</v>
      </c>
      <c r="GC22" s="41">
        <f>FZ22*GA22*GB22</f>
        <v>0</v>
      </c>
      <c r="GD22" s="35"/>
      <c r="GE22" s="35"/>
      <c r="GF22" s="32"/>
      <c r="GK22" s="43">
        <v>0</v>
      </c>
      <c r="GL22" s="41">
        <f>SUM(GL10:GL19)</f>
        <v>424.61999999999989</v>
      </c>
      <c r="GM22" s="42">
        <v>1</v>
      </c>
      <c r="GN22" s="41">
        <f>GK22*GL22*GM22</f>
        <v>0</v>
      </c>
      <c r="GO22" s="35"/>
      <c r="GP22" s="35"/>
      <c r="GQ22" s="32"/>
      <c r="GV22" s="43">
        <v>0</v>
      </c>
      <c r="GW22" s="41">
        <f>SUM(GW10:GW19)</f>
        <v>424.61999999999989</v>
      </c>
      <c r="GX22" s="42">
        <v>1</v>
      </c>
      <c r="GY22" s="41">
        <f>GV22*GW22*GX22</f>
        <v>0</v>
      </c>
      <c r="GZ22" s="35"/>
      <c r="HA22" s="35"/>
      <c r="HB22" s="32"/>
    </row>
    <row r="23" spans="1:210" x14ac:dyDescent="0.25">
      <c r="A23" s="10"/>
      <c r="I23" s="35"/>
      <c r="J23" s="35"/>
      <c r="K23" s="28"/>
      <c r="T23" s="35"/>
      <c r="U23" s="35"/>
      <c r="V23" s="32"/>
      <c r="AE23" s="35"/>
      <c r="AF23" s="35"/>
      <c r="AG23" s="32"/>
      <c r="AP23" s="35"/>
      <c r="AQ23" s="35"/>
      <c r="AR23" s="32"/>
      <c r="BA23" s="35"/>
      <c r="BB23" s="35"/>
      <c r="BC23" s="32"/>
      <c r="BL23" s="35"/>
      <c r="BM23" s="35"/>
      <c r="BN23" s="32"/>
      <c r="BW23" s="35"/>
      <c r="BX23" s="35"/>
      <c r="BY23" s="32"/>
      <c r="CH23" s="35"/>
      <c r="CI23" s="35"/>
      <c r="CJ23" s="32"/>
      <c r="CS23" s="35"/>
      <c r="CT23" s="35"/>
      <c r="CU23" s="32"/>
      <c r="DD23" s="35"/>
      <c r="DE23" s="35"/>
      <c r="DF23" s="32"/>
      <c r="DO23" s="35"/>
      <c r="DP23" s="35"/>
      <c r="DQ23" s="32"/>
      <c r="DR23" s="206"/>
      <c r="EA23" s="35"/>
      <c r="EB23" s="35"/>
      <c r="EC23" s="32"/>
      <c r="EL23" s="35"/>
      <c r="EM23" s="35"/>
      <c r="EN23" s="32"/>
      <c r="EW23" s="35"/>
      <c r="EX23" s="35"/>
      <c r="EY23" s="32"/>
      <c r="FH23" s="35"/>
      <c r="FI23" s="35"/>
      <c r="FJ23" s="32"/>
      <c r="FS23" s="35"/>
      <c r="FT23" s="35"/>
      <c r="FU23" s="32"/>
      <c r="GD23" s="35"/>
      <c r="GE23" s="35"/>
      <c r="GF23" s="32"/>
      <c r="GO23" s="35"/>
      <c r="GP23" s="35"/>
      <c r="GQ23" s="32"/>
      <c r="GZ23" s="35"/>
      <c r="HA23" s="35"/>
      <c r="HB23" s="32"/>
    </row>
    <row r="24" spans="1:210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589.73025999999993</v>
      </c>
      <c r="I24" s="48">
        <f>H24*B$38*G$38/$C$2</f>
        <v>205.41071898077681</v>
      </c>
      <c r="J24" s="49">
        <f>H24*(C38-I38)/1000*1.2</f>
        <v>21.230289359999993</v>
      </c>
      <c r="K24" s="50">
        <f>H24/$C$2</f>
        <v>3.7230445707070703</v>
      </c>
      <c r="M24" s="45" t="s">
        <v>46</v>
      </c>
      <c r="N24" s="46"/>
      <c r="O24" s="46"/>
      <c r="P24" s="46"/>
      <c r="Q24" s="46"/>
      <c r="R24" s="46"/>
      <c r="S24" s="47">
        <f>SUM(S10:S22)</f>
        <v>120.0472</v>
      </c>
      <c r="T24" s="48">
        <f>S24*M$38*R$38/$C$2</f>
        <v>49.006294728126754</v>
      </c>
      <c r="U24" s="49">
        <f>S24*(N38-T38)/1000*1.2</f>
        <v>4.3216991999999994</v>
      </c>
      <c r="V24" s="50">
        <f>S24/$C$2</f>
        <v>0.75787373737373742</v>
      </c>
      <c r="X24" s="45" t="s">
        <v>46</v>
      </c>
      <c r="Y24" s="46"/>
      <c r="Z24" s="46"/>
      <c r="AA24" s="46"/>
      <c r="AB24" s="46"/>
      <c r="AC24" s="46"/>
      <c r="AD24" s="47">
        <f>SUM(AD10:AD22)</f>
        <v>281.83895999999999</v>
      </c>
      <c r="AE24" s="48">
        <f>AD24*X$38*AC$38/$C$2</f>
        <v>106.02810613254614</v>
      </c>
      <c r="AF24" s="49">
        <f>AD24*(Y38-AE38)/1000*1.2</f>
        <v>10.146202559999999</v>
      </c>
      <c r="AG24" s="50">
        <f>AD24/$C$2</f>
        <v>1.7792863636363634</v>
      </c>
      <c r="AI24" s="45" t="s">
        <v>46</v>
      </c>
      <c r="AJ24" s="46"/>
      <c r="AK24" s="46"/>
      <c r="AL24" s="46"/>
      <c r="AM24" s="46"/>
      <c r="AN24" s="46"/>
      <c r="AO24" s="47">
        <f>SUM(AO10:AO22)</f>
        <v>312.36295999999993</v>
      </c>
      <c r="AP24" s="48">
        <f>AO24*AI$38*AN$38/$C$2</f>
        <v>116.64764910708467</v>
      </c>
      <c r="AQ24" s="49">
        <f>AO24*(AJ38-AP38)/1000*1.2</f>
        <v>11.245066559999996</v>
      </c>
      <c r="AR24" s="50">
        <f>AO24/$C$2</f>
        <v>1.9719883838383834</v>
      </c>
      <c r="AT24" s="45" t="s">
        <v>46</v>
      </c>
      <c r="AU24" s="46"/>
      <c r="AV24" s="46"/>
      <c r="AW24" s="46"/>
      <c r="AX24" s="46"/>
      <c r="AY24" s="46"/>
      <c r="AZ24" s="47">
        <f>SUM(AZ10:AZ22)</f>
        <v>297.17919999999998</v>
      </c>
      <c r="BA24" s="48">
        <f>AZ24*AT$38*AY$38/$C$2</f>
        <v>111.38619547758026</v>
      </c>
      <c r="BB24" s="49">
        <f>AZ24*(AU38-BA38)/1000*1.2</f>
        <v>10.698451199999999</v>
      </c>
      <c r="BC24" s="50">
        <f>AZ24/$C$2</f>
        <v>1.8761313131313129</v>
      </c>
      <c r="BE24" s="45" t="s">
        <v>46</v>
      </c>
      <c r="BF24" s="46"/>
      <c r="BG24" s="46"/>
      <c r="BH24" s="46"/>
      <c r="BI24" s="46"/>
      <c r="BJ24" s="46"/>
      <c r="BK24" s="47">
        <f>SUM(BK10:BK22)</f>
        <v>397.41449999999992</v>
      </c>
      <c r="BL24" s="48">
        <f>BK24*BE$38*BJ$38/$C$2</f>
        <v>145.34739234132235</v>
      </c>
      <c r="BM24" s="49">
        <f>BK24*(BF38-BL38)/1000*1.2</f>
        <v>14.306921999999998</v>
      </c>
      <c r="BN24" s="50">
        <f>BK24/$C$2</f>
        <v>2.5089299242424237</v>
      </c>
      <c r="BP24" s="45" t="s">
        <v>46</v>
      </c>
      <c r="BQ24" s="46"/>
      <c r="BR24" s="46"/>
      <c r="BS24" s="46"/>
      <c r="BT24" s="46"/>
      <c r="BU24" s="46"/>
      <c r="BV24" s="47">
        <f>SUM(BV10:BV22)</f>
        <v>412.59825999999993</v>
      </c>
      <c r="BW24" s="48">
        <f>BV24*BP$38*BU$38/$C$2</f>
        <v>150.33313737113176</v>
      </c>
      <c r="BX24" s="49">
        <f>BV24*(BQ38-BW38)/1000*1.2</f>
        <v>14.853537359999997</v>
      </c>
      <c r="BY24" s="50">
        <f>BV24/$C$2</f>
        <v>2.6047869949494942</v>
      </c>
      <c r="CA24" s="45" t="s">
        <v>46</v>
      </c>
      <c r="CB24" s="46"/>
      <c r="CC24" s="46"/>
      <c r="CD24" s="46"/>
      <c r="CE24" s="46"/>
      <c r="CF24" s="46"/>
      <c r="CG24" s="47">
        <f>SUM(CG10:CG22)</f>
        <v>427.93849999999992</v>
      </c>
      <c r="CH24" s="48">
        <f>CG24*CA$38*CF$38/$C$2</f>
        <v>155.3278517296304</v>
      </c>
      <c r="CI24" s="49">
        <f>CG24*(CB38-CH38)/1000*1.2</f>
        <v>15.405785999999996</v>
      </c>
      <c r="CJ24" s="50">
        <f>CG24/$C$2</f>
        <v>2.7016319444444439</v>
      </c>
      <c r="CL24" s="45" t="s">
        <v>46</v>
      </c>
      <c r="CM24" s="46"/>
      <c r="CN24" s="46"/>
      <c r="CO24" s="46"/>
      <c r="CP24" s="46"/>
      <c r="CQ24" s="46"/>
      <c r="CR24" s="47">
        <f>SUM(CR10:CR22)</f>
        <v>385.66695999999996</v>
      </c>
      <c r="CS24" s="48">
        <f>CR24*CL$38*CQ$38/$C$2</f>
        <v>141.46130918508388</v>
      </c>
      <c r="CT24" s="49">
        <f>CR24*(CM38-CS38)/1000*1.2</f>
        <v>13.88401056</v>
      </c>
      <c r="CU24" s="50">
        <f>CR24/$C$2</f>
        <v>2.4347661616161611</v>
      </c>
      <c r="CW24" s="45" t="s">
        <v>46</v>
      </c>
      <c r="CX24" s="46"/>
      <c r="CY24" s="46"/>
      <c r="CZ24" s="46"/>
      <c r="DA24" s="46"/>
      <c r="DB24" s="46"/>
      <c r="DC24" s="47">
        <f>SUM(DC10:DC22)</f>
        <v>485.90225999999996</v>
      </c>
      <c r="DD24" s="48">
        <f>DC24*CW$38*DB$38/$C$2</f>
        <v>173.81573431377788</v>
      </c>
      <c r="DE24" s="49">
        <f>DC24*(CX38-DD38)/1000*1.2</f>
        <v>17.492481359999996</v>
      </c>
      <c r="DF24" s="50">
        <f>DC24/$C$2</f>
        <v>3.0675647727272723</v>
      </c>
      <c r="DH24" s="45" t="s">
        <v>46</v>
      </c>
      <c r="DI24" s="46"/>
      <c r="DJ24" s="46"/>
      <c r="DK24" s="46"/>
      <c r="DL24" s="46"/>
      <c r="DM24" s="46"/>
      <c r="DN24" s="47">
        <f>SUM(DN10:DN22)</f>
        <v>501.24249999999995</v>
      </c>
      <c r="DO24" s="48">
        <f>DN24*DH$38*DM$38/$C$2</f>
        <v>178.60673971992671</v>
      </c>
      <c r="DP24" s="49">
        <f>DN24*(DI38-DO38)/1000*1.2</f>
        <v>18.044729999999998</v>
      </c>
      <c r="DQ24" s="50">
        <f>DN24/$C$2</f>
        <v>3.1644097222222216</v>
      </c>
      <c r="DR24" s="207"/>
      <c r="DT24" s="45" t="s">
        <v>46</v>
      </c>
      <c r="DU24" s="46"/>
      <c r="DV24" s="46"/>
      <c r="DW24" s="46"/>
      <c r="DX24" s="46"/>
      <c r="DY24" s="46"/>
      <c r="DZ24" s="47">
        <f>SUM(DZ10:DZ22)</f>
        <v>195.97760000000002</v>
      </c>
      <c r="EA24" s="48">
        <f>DZ24*DT$38*DY$38/$C$2</f>
        <v>75.251113039143235</v>
      </c>
      <c r="EB24" s="49">
        <f>DZ24*(DU38-EA38)/1000*1.2</f>
        <v>7.0551936</v>
      </c>
      <c r="EC24" s="50">
        <f>DZ24/$C$2</f>
        <v>1.2372323232323232</v>
      </c>
      <c r="EE24" s="45" t="s">
        <v>46</v>
      </c>
      <c r="EF24" s="46"/>
      <c r="EG24" s="46"/>
      <c r="EH24" s="46"/>
      <c r="EI24" s="46"/>
      <c r="EJ24" s="46"/>
      <c r="EK24" s="47">
        <f>SUM(EK10:EK22)</f>
        <v>343.28295999999995</v>
      </c>
      <c r="EL24" s="48">
        <f>EK24*EE$38*EJ$38/$C$2</f>
        <v>127.2328801283436</v>
      </c>
      <c r="EM24" s="49">
        <f>EK24*(EF38-EL38)/1000*1.2</f>
        <v>12.358186559999998</v>
      </c>
      <c r="EN24" s="50">
        <f>EK24/$C$2</f>
        <v>2.1671904040404035</v>
      </c>
      <c r="EP24" s="45" t="s">
        <v>46</v>
      </c>
      <c r="EQ24" s="46"/>
      <c r="ER24" s="46"/>
      <c r="ES24" s="46"/>
      <c r="ET24" s="46"/>
      <c r="EU24" s="46"/>
      <c r="EV24" s="47">
        <f>SUM(EV10:EV22)</f>
        <v>373.30195999999995</v>
      </c>
      <c r="EW24" s="48">
        <f>EV24*EP$38*EU$38/$C$2</f>
        <v>137.34396460220424</v>
      </c>
      <c r="EX24" s="49">
        <f>EV24*(EQ38-EW38)/1000*1.2</f>
        <v>13.43887056</v>
      </c>
      <c r="EY24" s="50">
        <f>EV24/$C$2</f>
        <v>2.3567042929292925</v>
      </c>
      <c r="FA24" s="45" t="s">
        <v>46</v>
      </c>
      <c r="FB24" s="46"/>
      <c r="FC24" s="46"/>
      <c r="FD24" s="46"/>
      <c r="FE24" s="46"/>
      <c r="FF24" s="46"/>
      <c r="FG24" s="47">
        <f>SUM(FG10:FG22)</f>
        <v>372.60459999999995</v>
      </c>
      <c r="FH24" s="48">
        <f>FG24*FA$38*FF$38/$C$2</f>
        <v>137.110929939773</v>
      </c>
      <c r="FI24" s="49">
        <f>FG24*(FB38-FH38)/1000*1.2</f>
        <v>13.413765599999998</v>
      </c>
      <c r="FJ24" s="50">
        <f>FG24/$C$2</f>
        <v>2.3523017676767672</v>
      </c>
      <c r="FL24" s="45" t="s">
        <v>46</v>
      </c>
      <c r="FM24" s="46"/>
      <c r="FN24" s="46"/>
      <c r="FO24" s="46"/>
      <c r="FP24" s="46"/>
      <c r="FQ24" s="46"/>
      <c r="FR24" s="47">
        <f>SUM(FR10:FR22)</f>
        <v>412.40589999999992</v>
      </c>
      <c r="FS24" s="48">
        <f>FR24*FL$38*FQ$38/$C$2</f>
        <v>150.27023517308817</v>
      </c>
      <c r="FT24" s="49">
        <f>FR24*(FM38-FS38)/1000*1.2</f>
        <v>14.846612399999996</v>
      </c>
      <c r="FU24" s="50">
        <f>FR24/$C$2</f>
        <v>2.6035726010101006</v>
      </c>
      <c r="FW24" s="45" t="s">
        <v>46</v>
      </c>
      <c r="FX24" s="46"/>
      <c r="FY24" s="46"/>
      <c r="FZ24" s="46"/>
      <c r="GA24" s="46"/>
      <c r="GB24" s="46"/>
      <c r="GC24" s="47">
        <f>SUM(GC10:GC22)</f>
        <v>413.10325999999992</v>
      </c>
      <c r="GD24" s="48">
        <f>GC24*FW$38*GB$38/$C$2</f>
        <v>150.49824172774717</v>
      </c>
      <c r="GE24" s="49">
        <f>GC24*(FX38-GD38)/1000*1.2</f>
        <v>14.871717359999996</v>
      </c>
      <c r="GF24" s="50">
        <f>GC24/$C$2</f>
        <v>2.6079751262626258</v>
      </c>
      <c r="GH24" s="45" t="s">
        <v>46</v>
      </c>
      <c r="GI24" s="46"/>
      <c r="GJ24" s="46"/>
      <c r="GK24" s="46"/>
      <c r="GL24" s="46"/>
      <c r="GM24" s="46"/>
      <c r="GN24" s="47">
        <f>SUM(GN10:GN22)</f>
        <v>443.63209999999992</v>
      </c>
      <c r="GO24" s="48">
        <f>GN24*GH$38*GM$38/$C$2</f>
        <v>160.393504344756</v>
      </c>
      <c r="GP24" s="49">
        <f>GN24*(GI38-GO38)/1000*1.2</f>
        <v>15.970755599999997</v>
      </c>
      <c r="GQ24" s="50">
        <f>GN24/$C$2</f>
        <v>2.8007077020202016</v>
      </c>
      <c r="GS24" s="45" t="s">
        <v>46</v>
      </c>
      <c r="GT24" s="46"/>
      <c r="GU24" s="46"/>
      <c r="GV24" s="46"/>
      <c r="GW24" s="46"/>
      <c r="GX24" s="46"/>
      <c r="GY24" s="47">
        <f>SUM(GY10:GY22)</f>
        <v>516.42625999999996</v>
      </c>
      <c r="GZ24" s="48">
        <f>GY24*GS$38*GX$38/$C$2</f>
        <v>183.3068940198321</v>
      </c>
      <c r="HA24" s="49">
        <f>GY24*(GT38-GZ38)/1000*1.2</f>
        <v>18.591345359999998</v>
      </c>
      <c r="HB24" s="50">
        <f>GY24/$C$2</f>
        <v>3.2602667929292926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6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107.71200000000002</v>
      </c>
      <c r="I26" s="48">
        <f>H26*B$38*G$38/$C$2</f>
        <v>37.517490391043246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67.320000000000007</v>
      </c>
      <c r="T26" s="48">
        <f>S26*M$38*R$38/$C$2</f>
        <v>27.48172186521213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80.78400000000002</v>
      </c>
      <c r="AE26" s="48">
        <f>AD26*X$38*AC$38/$C$2</f>
        <v>30.391023745658192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80.78400000000002</v>
      </c>
      <c r="AP26" s="48">
        <f>AO26*AI$38*AN$38/$C$2</f>
        <v>30.167673162870319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80.78400000000002</v>
      </c>
      <c r="BA26" s="48">
        <f>AZ26*AT$38*AY$38/$C$2</f>
        <v>30.278775955587896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80.78400000000002</v>
      </c>
      <c r="BL26" s="48">
        <f>BK26*BE$38*BJ$38/$C$2</f>
        <v>29.545333003454559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80.78400000000002</v>
      </c>
      <c r="BW26" s="48">
        <f>BV26*BP$38*BU$38/$C$2</f>
        <v>29.434230210736981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80.78400000000002</v>
      </c>
      <c r="CH26" s="48">
        <f>CG26*CA$38*CF$38/$C$2</f>
        <v>29.321982420666679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94.248000000000005</v>
      </c>
      <c r="CS26" s="48">
        <f>CR26*CL$38*CQ$38/$C$2</f>
        <v>34.569840953126473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94.248000000000005</v>
      </c>
      <c r="DD26" s="48">
        <f>DC26*CW$38*DB$38/$C$2</f>
        <v>33.714157508970921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94.248000000000005</v>
      </c>
      <c r="DO26" s="48">
        <f>DN26*DH$38*DM$38/$C$2</f>
        <v>33.5832017538889</v>
      </c>
      <c r="DP26" s="48"/>
      <c r="DQ26" s="32"/>
      <c r="DR26" s="206"/>
      <c r="DT26" s="45" t="s">
        <v>47</v>
      </c>
      <c r="DU26" s="46"/>
      <c r="DV26" s="46"/>
      <c r="DW26" s="46"/>
      <c r="DX26" s="46"/>
      <c r="DY26" s="46"/>
      <c r="DZ26" s="47">
        <f>DT31*(DU31+DV31)*DW31*$C$2</f>
        <v>80.78400000000002</v>
      </c>
      <c r="EA26" s="48">
        <f>DZ26*DT$38*DY$38/$C$2</f>
        <v>31.019289529793951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94.248000000000005</v>
      </c>
      <c r="EL26" s="48">
        <f>EK26*EE$38*EJ$38/$C$2</f>
        <v>34.93166245809617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94.248000000000005</v>
      </c>
      <c r="EW26" s="48">
        <f>EV26*EP$38*EU$38/$C$2</f>
        <v>34.675397835651729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94.248000000000005</v>
      </c>
      <c r="FH26" s="48">
        <f>FG26*FA$38*FF$38/$C$2</f>
        <v>34.681351021870711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94.248000000000005</v>
      </c>
      <c r="FS26" s="48">
        <f>FR26*FL$38*FQ$38/$C$2</f>
        <v>34.341577374604043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94.248000000000005</v>
      </c>
      <c r="GD26" s="48">
        <f>GC26*FW$38*GB$38/$C$2</f>
        <v>34.335624188385061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94.248000000000005</v>
      </c>
      <c r="GO26" s="48">
        <f>GN26*GH$38*GM$38/$C$2</f>
        <v>34.075007190608083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94.248000000000005</v>
      </c>
      <c r="GZ26" s="48">
        <f>GY26*GS$38*GX$38/$C$2</f>
        <v>33.453581829051721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6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6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9" t="s">
        <v>52</v>
      </c>
      <c r="Y29" s="39" t="s">
        <v>53</v>
      </c>
      <c r="Z29" s="51" t="s">
        <v>54</v>
      </c>
      <c r="AA29" s="53" t="s">
        <v>55</v>
      </c>
      <c r="AG29" s="32"/>
      <c r="AI29" s="39" t="s">
        <v>52</v>
      </c>
      <c r="AJ29" s="39" t="s">
        <v>53</v>
      </c>
      <c r="AK29" s="51" t="s">
        <v>54</v>
      </c>
      <c r="AL29" s="53" t="s">
        <v>55</v>
      </c>
      <c r="AR29" s="32"/>
      <c r="AT29" s="39" t="s">
        <v>52</v>
      </c>
      <c r="AU29" s="39" t="s">
        <v>53</v>
      </c>
      <c r="AV29" s="51" t="s">
        <v>54</v>
      </c>
      <c r="AW29" s="53" t="s">
        <v>55</v>
      </c>
      <c r="BC29" s="32"/>
      <c r="BE29" s="39" t="s">
        <v>52</v>
      </c>
      <c r="BF29" s="39" t="s">
        <v>53</v>
      </c>
      <c r="BG29" s="51" t="s">
        <v>54</v>
      </c>
      <c r="BH29" s="53" t="s">
        <v>55</v>
      </c>
      <c r="BN29" s="32"/>
      <c r="BP29" s="39" t="s">
        <v>52</v>
      </c>
      <c r="BQ29" s="39" t="s">
        <v>53</v>
      </c>
      <c r="BR29" s="51" t="s">
        <v>54</v>
      </c>
      <c r="BS29" s="53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9" t="s">
        <v>52</v>
      </c>
      <c r="CM29" s="39" t="s">
        <v>53</v>
      </c>
      <c r="CN29" s="51" t="s">
        <v>54</v>
      </c>
      <c r="CO29" s="53" t="s">
        <v>55</v>
      </c>
      <c r="CU29" s="32"/>
      <c r="CW29" s="39" t="s">
        <v>52</v>
      </c>
      <c r="CX29" s="39" t="s">
        <v>53</v>
      </c>
      <c r="CY29" s="51" t="s">
        <v>54</v>
      </c>
      <c r="CZ29" s="53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6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9" t="s">
        <v>52</v>
      </c>
      <c r="EF29" s="39" t="s">
        <v>53</v>
      </c>
      <c r="EG29" s="51" t="s">
        <v>54</v>
      </c>
      <c r="EH29" s="53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9" t="s">
        <v>52</v>
      </c>
      <c r="FB29" s="39" t="s">
        <v>53</v>
      </c>
      <c r="FC29" s="51" t="s">
        <v>54</v>
      </c>
      <c r="FD29" s="53" t="s">
        <v>55</v>
      </c>
      <c r="FJ29" s="32"/>
      <c r="FL29" s="39" t="s">
        <v>52</v>
      </c>
      <c r="FM29" s="39" t="s">
        <v>53</v>
      </c>
      <c r="FN29" s="51" t="s">
        <v>54</v>
      </c>
      <c r="FO29" s="53" t="s">
        <v>55</v>
      </c>
      <c r="FU29" s="32"/>
      <c r="FW29" s="39" t="s">
        <v>52</v>
      </c>
      <c r="FX29" s="39" t="s">
        <v>53</v>
      </c>
      <c r="FY29" s="51" t="s">
        <v>54</v>
      </c>
      <c r="FZ29" s="53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6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v>0.4</v>
      </c>
      <c r="E31" s="42">
        <v>2.5</v>
      </c>
      <c r="I31" s="33"/>
      <c r="J31" s="33"/>
      <c r="K31" s="28"/>
      <c r="M31" s="2">
        <v>0.34</v>
      </c>
      <c r="N31" s="2">
        <v>0.4</v>
      </c>
      <c r="O31" s="55">
        <v>0.1</v>
      </c>
      <c r="P31" s="2">
        <v>2.5</v>
      </c>
      <c r="V31" s="32"/>
      <c r="X31" s="42">
        <v>0.34</v>
      </c>
      <c r="Y31" s="42">
        <v>0.4</v>
      </c>
      <c r="Z31" s="55">
        <v>0.2</v>
      </c>
      <c r="AA31" s="42">
        <v>2.5</v>
      </c>
      <c r="AG31" s="32"/>
      <c r="AI31" s="42">
        <v>0.34</v>
      </c>
      <c r="AJ31" s="42">
        <v>0.4</v>
      </c>
      <c r="AK31" s="55">
        <v>0.2</v>
      </c>
      <c r="AL31" s="42">
        <v>2.5</v>
      </c>
      <c r="AR31" s="32"/>
      <c r="AT31" s="42">
        <v>0.34</v>
      </c>
      <c r="AU31" s="42">
        <v>0.4</v>
      </c>
      <c r="AV31" s="55">
        <v>0.2</v>
      </c>
      <c r="AW31" s="42">
        <v>2.5</v>
      </c>
      <c r="BC31" s="32"/>
      <c r="BE31" s="42">
        <v>0.34</v>
      </c>
      <c r="BF31" s="42">
        <v>0.4</v>
      </c>
      <c r="BG31" s="55">
        <v>0.2</v>
      </c>
      <c r="BH31" s="42">
        <v>2.5</v>
      </c>
      <c r="BN31" s="32"/>
      <c r="BP31" s="42">
        <v>0.34</v>
      </c>
      <c r="BQ31" s="42">
        <v>0.4</v>
      </c>
      <c r="BR31" s="55">
        <v>0.2</v>
      </c>
      <c r="BS31" s="42">
        <v>2.5</v>
      </c>
      <c r="BY31" s="32"/>
      <c r="CA31" s="42">
        <v>0.34</v>
      </c>
      <c r="CB31" s="42">
        <v>0.4</v>
      </c>
      <c r="CC31" s="55">
        <v>0.2</v>
      </c>
      <c r="CD31" s="42">
        <v>2.5</v>
      </c>
      <c r="CJ31" s="32"/>
      <c r="CL31" s="42">
        <v>0.34</v>
      </c>
      <c r="CM31" s="42">
        <v>0.4</v>
      </c>
      <c r="CN31" s="55">
        <v>0.3</v>
      </c>
      <c r="CO31" s="42">
        <v>2.5</v>
      </c>
      <c r="CU31" s="32"/>
      <c r="CW31" s="42">
        <v>0.34</v>
      </c>
      <c r="CX31" s="42">
        <v>0.4</v>
      </c>
      <c r="CY31" s="55">
        <v>0.3</v>
      </c>
      <c r="CZ31" s="42">
        <v>2.5</v>
      </c>
      <c r="DF31" s="32"/>
      <c r="DH31" s="42">
        <v>0.34</v>
      </c>
      <c r="DI31" s="42">
        <v>0.4</v>
      </c>
      <c r="DJ31" s="55">
        <v>0.3</v>
      </c>
      <c r="DK31" s="42">
        <v>2.5</v>
      </c>
      <c r="DQ31" s="32"/>
      <c r="DR31" s="206"/>
      <c r="DT31" s="42">
        <v>0.34</v>
      </c>
      <c r="DU31" s="42">
        <v>0.4</v>
      </c>
      <c r="DV31" s="55">
        <v>0.2</v>
      </c>
      <c r="DW31" s="42">
        <v>2.5</v>
      </c>
      <c r="EC31" s="32"/>
      <c r="EE31" s="42">
        <v>0.34</v>
      </c>
      <c r="EF31" s="42">
        <v>0.4</v>
      </c>
      <c r="EG31" s="55">
        <v>0.3</v>
      </c>
      <c r="EH31" s="42">
        <v>2.5</v>
      </c>
      <c r="EN31" s="32"/>
      <c r="EP31" s="42">
        <v>0.34</v>
      </c>
      <c r="EQ31" s="42">
        <v>0.4</v>
      </c>
      <c r="ER31" s="55">
        <v>0.3</v>
      </c>
      <c r="ES31" s="42">
        <v>2.5</v>
      </c>
      <c r="EY31" s="32"/>
      <c r="FA31" s="42">
        <v>0.34</v>
      </c>
      <c r="FB31" s="42">
        <v>0.4</v>
      </c>
      <c r="FC31" s="55">
        <v>0.3</v>
      </c>
      <c r="FD31" s="42">
        <v>2.5</v>
      </c>
      <c r="FJ31" s="32"/>
      <c r="FL31" s="42">
        <v>0.34</v>
      </c>
      <c r="FM31" s="42">
        <v>0.4</v>
      </c>
      <c r="FN31" s="55">
        <v>0.3</v>
      </c>
      <c r="FO31" s="42">
        <v>2.5</v>
      </c>
      <c r="FU31" s="32"/>
      <c r="FW31" s="42">
        <v>0.34</v>
      </c>
      <c r="FX31" s="42">
        <v>0.4</v>
      </c>
      <c r="FY31" s="55">
        <v>0.3</v>
      </c>
      <c r="FZ31" s="42">
        <v>2.5</v>
      </c>
      <c r="GF31" s="32"/>
      <c r="GH31" s="42">
        <v>0.34</v>
      </c>
      <c r="GI31" s="42">
        <v>0.4</v>
      </c>
      <c r="GJ31" s="55">
        <v>0.3</v>
      </c>
      <c r="GK31" s="42">
        <v>2.5</v>
      </c>
      <c r="GQ31" s="32"/>
      <c r="GS31" s="42">
        <v>0.34</v>
      </c>
      <c r="GT31" s="42">
        <v>0.4</v>
      </c>
      <c r="GU31" s="55"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6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38479.828364496294</v>
      </c>
      <c r="I33" s="48">
        <f>H33/$C$2</f>
        <v>242.92820937182003</v>
      </c>
      <c r="J33" s="47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12115.701828384879</v>
      </c>
      <c r="T33" s="48">
        <f>S33/$C$2</f>
        <v>76.488016593338884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21608.790172707566</v>
      </c>
      <c r="AE33" s="48">
        <f>AD33/$C$2</f>
        <v>136.41912987820433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23255.547047560871</v>
      </c>
      <c r="AP33" s="48">
        <f>AO33/$C$2</f>
        <v>146.81532226995498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22439.731475013836</v>
      </c>
      <c r="BA33" s="48">
        <f>AZ33/$C$2</f>
        <v>141.66497143316815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27703.007694612668</v>
      </c>
      <c r="BL33" s="48">
        <f>BK33/$C$2</f>
        <v>174.89272534477695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28475.151024968007</v>
      </c>
      <c r="BW33" s="48">
        <f>BV33/$C$2</f>
        <v>179.76736758186871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29248.53372940706</v>
      </c>
      <c r="CH33" s="48">
        <f>CG33/$C$2</f>
        <v>184.6498341502971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27883.334181892518</v>
      </c>
      <c r="CS33" s="48">
        <f>CR33/$C$2</f>
        <v>176.03115013821034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32872.73486472341</v>
      </c>
      <c r="DD33" s="48">
        <f>DC33/$C$2</f>
        <v>207.52989182274879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33610.886729452395</v>
      </c>
      <c r="DO33" s="48">
        <f>DN33/$C$2</f>
        <v>212.18994147381562</v>
      </c>
      <c r="DP33" s="48"/>
      <c r="DQ33" s="32"/>
      <c r="DR33" s="206"/>
      <c r="DT33" s="45" t="s">
        <v>59</v>
      </c>
      <c r="DU33" s="46"/>
      <c r="DV33" s="46"/>
      <c r="DW33" s="46"/>
      <c r="DX33" s="46"/>
      <c r="DY33" s="46"/>
      <c r="DZ33" s="47">
        <f>(DZ24+DZ26)*DT38*DY38</f>
        <v>16833.231766919649</v>
      </c>
      <c r="EA33" s="48">
        <f>DZ33/$C$2</f>
        <v>106.27040256893717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25686.86354569206</v>
      </c>
      <c r="EL33" s="48">
        <f>EK33/$C$2</f>
        <v>162.16454258643978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27247.867010156384</v>
      </c>
      <c r="EW33" s="48">
        <f>EV33/$C$2</f>
        <v>172.01936243785596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27211.897304324364</v>
      </c>
      <c r="FH33" s="48">
        <f>FG33/$C$2</f>
        <v>171.79228096164371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29242.511107554452</v>
      </c>
      <c r="FS33" s="48">
        <f>FR33/$C$2</f>
        <v>184.61181254769224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29277.684361115349</v>
      </c>
      <c r="GD33" s="48">
        <f>GC33/$C$2</f>
        <v>184.83386591613225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30803.812227201674</v>
      </c>
      <c r="GO33" s="48">
        <f>GN33/$C$2</f>
        <v>194.46851153536409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34334.859374463209</v>
      </c>
      <c r="GZ33" s="48">
        <f>GY33/$C$2</f>
        <v>216.76047584888389</v>
      </c>
      <c r="HA33" s="48"/>
      <c r="HB33" s="32"/>
    </row>
    <row r="34" spans="1:210" x14ac:dyDescent="0.25">
      <c r="A34" s="10"/>
      <c r="I34" s="33"/>
      <c r="J34" s="49">
        <f>H33/1640</f>
        <v>23.463309978351397</v>
      </c>
      <c r="K34" s="28"/>
      <c r="U34" s="49">
        <f>S33/1640</f>
        <v>7.3876230660883406</v>
      </c>
      <c r="V34" s="32"/>
      <c r="AF34" s="49">
        <f>AD33/1640</f>
        <v>13.176091568724125</v>
      </c>
      <c r="AG34" s="32"/>
      <c r="AQ34" s="49">
        <f>AO33/1640</f>
        <v>14.180211614366385</v>
      </c>
      <c r="AR34" s="32"/>
      <c r="BB34" s="49">
        <f>AZ33/1640</f>
        <v>13.682763094520631</v>
      </c>
      <c r="BC34" s="32"/>
      <c r="BM34" s="49">
        <f>BK33/1640</f>
        <v>16.892077862568701</v>
      </c>
      <c r="BN34" s="32"/>
      <c r="BX34" s="49">
        <f>BV33/1640</f>
        <v>17.362896966443905</v>
      </c>
      <c r="BY34" s="32"/>
      <c r="CI34" s="49">
        <f>CG33/1640</f>
        <v>17.834471786223816</v>
      </c>
      <c r="CJ34" s="32"/>
      <c r="CT34" s="49">
        <f>CR33/1640</f>
        <v>17.002033037739341</v>
      </c>
      <c r="CU34" s="32"/>
      <c r="DE34" s="49">
        <f>DC33/1640</f>
        <v>20.044350527270371</v>
      </c>
      <c r="DF34" s="32"/>
      <c r="DP34" s="49">
        <f>DN33/1640</f>
        <v>20.494443127714874</v>
      </c>
      <c r="DQ34" s="32"/>
      <c r="DR34" s="206"/>
      <c r="EB34" s="49">
        <f>DZ33/1640</f>
        <v>10.264165711536371</v>
      </c>
      <c r="EC34" s="32"/>
      <c r="EM34" s="49">
        <f>EK33/1640</f>
        <v>15.662721674202476</v>
      </c>
      <c r="EN34" s="32"/>
      <c r="EX34" s="49">
        <f>EV33/1640</f>
        <v>16.614553054973406</v>
      </c>
      <c r="EY34" s="32"/>
      <c r="FI34" s="49">
        <f>FG33/1640</f>
        <v>16.592620307514856</v>
      </c>
      <c r="FJ34" s="32"/>
      <c r="FT34" s="49">
        <f>FR33/1640</f>
        <v>17.830799455825886</v>
      </c>
      <c r="FU34" s="32"/>
      <c r="GE34" s="49">
        <f>GC33/1640</f>
        <v>17.852246561655701</v>
      </c>
      <c r="GF34" s="32"/>
      <c r="GP34" s="49">
        <f>GN33/1640</f>
        <v>18.782812333659557</v>
      </c>
      <c r="GQ34" s="32"/>
      <c r="HA34" s="49">
        <f>GY33/1640</f>
        <v>20.935889862477566</v>
      </c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R35" s="206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9" t="s">
        <v>65</v>
      </c>
      <c r="Y36" s="59" t="s">
        <v>66</v>
      </c>
      <c r="Z36" s="59" t="s">
        <v>67</v>
      </c>
      <c r="AA36" s="60" t="s">
        <v>68</v>
      </c>
      <c r="AC36" s="58" t="s">
        <v>69</v>
      </c>
      <c r="AG36" s="32"/>
      <c r="AI36" s="39" t="s">
        <v>65</v>
      </c>
      <c r="AJ36" s="59" t="s">
        <v>66</v>
      </c>
      <c r="AK36" s="59" t="s">
        <v>67</v>
      </c>
      <c r="AL36" s="60" t="s">
        <v>68</v>
      </c>
      <c r="AN36" s="58" t="s">
        <v>69</v>
      </c>
      <c r="AR36" s="32"/>
      <c r="AT36" s="39" t="s">
        <v>65</v>
      </c>
      <c r="AU36" s="59" t="s">
        <v>66</v>
      </c>
      <c r="AV36" s="59" t="s">
        <v>67</v>
      </c>
      <c r="AW36" s="60" t="s">
        <v>68</v>
      </c>
      <c r="AY36" s="58" t="s">
        <v>69</v>
      </c>
      <c r="BC36" s="32"/>
      <c r="BE36" s="39" t="s">
        <v>65</v>
      </c>
      <c r="BF36" s="59" t="s">
        <v>66</v>
      </c>
      <c r="BG36" s="59" t="s">
        <v>67</v>
      </c>
      <c r="BH36" s="60" t="s">
        <v>68</v>
      </c>
      <c r="BJ36" s="58" t="s">
        <v>69</v>
      </c>
      <c r="BN36" s="32"/>
      <c r="BP36" s="39" t="s">
        <v>65</v>
      </c>
      <c r="BQ36" s="59" t="s">
        <v>66</v>
      </c>
      <c r="BR36" s="59" t="s">
        <v>67</v>
      </c>
      <c r="BS36" s="60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9" t="s">
        <v>65</v>
      </c>
      <c r="CM36" s="59" t="s">
        <v>66</v>
      </c>
      <c r="CN36" s="59" t="s">
        <v>67</v>
      </c>
      <c r="CO36" s="60" t="s">
        <v>68</v>
      </c>
      <c r="CQ36" s="58" t="s">
        <v>69</v>
      </c>
      <c r="CU36" s="32"/>
      <c r="CW36" s="39" t="s">
        <v>65</v>
      </c>
      <c r="CX36" s="59" t="s">
        <v>66</v>
      </c>
      <c r="CY36" s="59" t="s">
        <v>67</v>
      </c>
      <c r="CZ36" s="60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R36" s="206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9" t="s">
        <v>65</v>
      </c>
      <c r="EF36" s="59" t="s">
        <v>66</v>
      </c>
      <c r="EG36" s="59" t="s">
        <v>67</v>
      </c>
      <c r="EH36" s="60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9" t="s">
        <v>65</v>
      </c>
      <c r="FB36" s="59" t="s">
        <v>66</v>
      </c>
      <c r="FC36" s="59" t="s">
        <v>67</v>
      </c>
      <c r="FD36" s="60" t="s">
        <v>68</v>
      </c>
      <c r="FF36" s="58" t="s">
        <v>69</v>
      </c>
      <c r="FJ36" s="32"/>
      <c r="FL36" s="39" t="s">
        <v>65</v>
      </c>
      <c r="FM36" s="59" t="s">
        <v>66</v>
      </c>
      <c r="FN36" s="59" t="s">
        <v>67</v>
      </c>
      <c r="FO36" s="60" t="s">
        <v>68</v>
      </c>
      <c r="FQ36" s="58" t="s">
        <v>69</v>
      </c>
      <c r="FU36" s="32"/>
      <c r="FW36" s="39" t="s">
        <v>65</v>
      </c>
      <c r="FX36" s="59" t="s">
        <v>66</v>
      </c>
      <c r="FY36" s="59" t="s">
        <v>67</v>
      </c>
      <c r="FZ36" s="60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R37" s="206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0.80923184764309775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H38" s="65">
        <f>(C38-I38)*E38*0.024</f>
        <v>152.64000000000001</v>
      </c>
      <c r="I38" s="66">
        <v>-10</v>
      </c>
      <c r="J38" s="33"/>
      <c r="K38" s="28"/>
      <c r="M38" s="64">
        <f>IF(V24&lt;=1,0.9+(1-V24)/0.5*(1-0.9),IF(V24&gt;=4,0.8,0.9+(V24-1)*(0.8-0.9)/(4-1)))</f>
        <v>0.94842525252525256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0.87402378787878787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0.86760038720538724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0.87079562289562296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0.8497023358585859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0.84650710016835018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0.84327893518518526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0.85217446127946128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0.83108117424242434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0.82785300925925931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R38" s="206"/>
      <c r="DT38" s="64">
        <f>IF(EC24&lt;=1,0.9+(1-EC24)/0.5*(1-0.9),IF(EC24&gt;=4,0.8,0.9+(EC24-1)*(0.8-0.9)/(4-1)))</f>
        <v>0.89209225589225594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0.86109365319865327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0.85477652356902367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0.85492327441077443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0.84654757996633001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0.84640082912457915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0.83997640993265998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0.82465777356902359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DR39" s="206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2148.4854719999998</v>
      </c>
      <c r="I40" s="48">
        <f>H40/$C$2</f>
        <v>13.563670909090908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1790.4045599999999</v>
      </c>
      <c r="T40" s="48">
        <f>S40/$C$2</f>
        <v>11.303059090909089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1790.4045599999999</v>
      </c>
      <c r="AE40" s="48">
        <f>AD40/$C$2</f>
        <v>11.303059090909089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1790.4045599999999</v>
      </c>
      <c r="AP40" s="48">
        <f>AO40/$C$2</f>
        <v>11.303059090909089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1790.4045599999999</v>
      </c>
      <c r="BA40" s="48">
        <f>AZ40/$C$2</f>
        <v>11.303059090909089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1790.4045599999999</v>
      </c>
      <c r="BL40" s="48">
        <f>BK40/$C$2</f>
        <v>11.303059090909089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1790.4045599999999</v>
      </c>
      <c r="BW40" s="48">
        <f>BV40/$C$2</f>
        <v>11.303059090909089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1790.4045599999999</v>
      </c>
      <c r="CH40" s="48">
        <f>CG40/$C$2</f>
        <v>11.303059090909089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1790.4045599999999</v>
      </c>
      <c r="CS40" s="48">
        <f>CR40/$C$2</f>
        <v>11.303059090909089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1790.4045599999999</v>
      </c>
      <c r="DD40" s="48">
        <f>DC40/$C$2</f>
        <v>11.303059090909089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1790.4045599999999</v>
      </c>
      <c r="DO40" s="48">
        <f>DN40/$C$2</f>
        <v>11.303059090909089</v>
      </c>
      <c r="DP40" s="48"/>
      <c r="DQ40" s="32"/>
      <c r="DR40" s="206"/>
      <c r="DT40" s="45" t="s">
        <v>75</v>
      </c>
      <c r="DU40" s="46"/>
      <c r="DV40" s="46"/>
      <c r="DW40" s="46"/>
      <c r="DX40" s="46"/>
      <c r="DY40" s="46"/>
      <c r="DZ40" s="47">
        <f>SUM(DZ44:DZ48)</f>
        <v>1790.4045599999999</v>
      </c>
      <c r="EA40" s="48">
        <f>DZ40/$C$2</f>
        <v>11.303059090909089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1790.4045599999999</v>
      </c>
      <c r="EL40" s="48">
        <f>EK40/$C$2</f>
        <v>11.303059090909089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1790.4045599999999</v>
      </c>
      <c r="EW40" s="48">
        <f>EV40/$C$2</f>
        <v>11.303059090909089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1790.4045599999999</v>
      </c>
      <c r="FH40" s="48">
        <f>FG40/$C$2</f>
        <v>11.303059090909089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1790.4045599999999</v>
      </c>
      <c r="FS40" s="48">
        <f>FR40/$C$2</f>
        <v>11.303059090909089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1790.4045599999999</v>
      </c>
      <c r="GD40" s="48">
        <f>GC40/$C$2</f>
        <v>11.303059090909089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1790.4045599999999</v>
      </c>
      <c r="GO40" s="48">
        <f>GN40/$C$2</f>
        <v>11.303059090909089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1790.4045599999999</v>
      </c>
      <c r="GZ40" s="48">
        <f>GY40/$C$2</f>
        <v>11.303059090909089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DR41" s="206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R42" s="206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R43" s="206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R44" s="206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17.7</v>
      </c>
      <c r="G45" s="42">
        <v>225</v>
      </c>
      <c r="H45" s="65">
        <f>B45*(1-C45)*D45*E45*F45*G45</f>
        <v>1083.8771999999999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17.7</v>
      </c>
      <c r="R45" s="42">
        <v>225</v>
      </c>
      <c r="S45" s="65">
        <f>M45*(1-N45)*O45*P45*Q45*R45</f>
        <v>903.23099999999999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17.7</v>
      </c>
      <c r="AC45" s="42">
        <v>225</v>
      </c>
      <c r="AD45" s="65">
        <f>X45*(1-Y45)*Z45*AA45*AB45*AC45</f>
        <v>903.23099999999999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17.7</v>
      </c>
      <c r="AN45" s="42">
        <v>225</v>
      </c>
      <c r="AO45" s="65">
        <f>AI45*(1-AJ45)*AK45*AL45*AM45*AN45</f>
        <v>903.23099999999999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17.7</v>
      </c>
      <c r="AY45" s="42">
        <v>225</v>
      </c>
      <c r="AZ45" s="65">
        <f>AT45*(1-AU45)*AV45*AW45*AX45*AY45</f>
        <v>903.23099999999999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17.7</v>
      </c>
      <c r="BJ45" s="42">
        <v>225</v>
      </c>
      <c r="BK45" s="65">
        <f>BE45*(1-BF45)*BG45*BH45*BI45*BJ45</f>
        <v>903.23099999999999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17.7</v>
      </c>
      <c r="BU45" s="42">
        <v>225</v>
      </c>
      <c r="BV45" s="65">
        <f>BP45*(1-BQ45)*BR45*BS45*BT45*BU45</f>
        <v>903.23099999999999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17.7</v>
      </c>
      <c r="CF45" s="42">
        <v>225</v>
      </c>
      <c r="CG45" s="65">
        <f>CA45*(1-CB45)*CC45*CD45*CE45*CF45</f>
        <v>903.23099999999999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17.7</v>
      </c>
      <c r="CQ45" s="42">
        <v>225</v>
      </c>
      <c r="CR45" s="65">
        <f>CL45*(1-CM45)*CN45*CO45*CP45*CQ45</f>
        <v>903.23099999999999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17.7</v>
      </c>
      <c r="DB45" s="42">
        <v>225</v>
      </c>
      <c r="DC45" s="65">
        <f>CW45*(1-CX45)*CY45*CZ45*DA45*DB45</f>
        <v>903.23099999999999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17.7</v>
      </c>
      <c r="DM45" s="42">
        <v>225</v>
      </c>
      <c r="DN45" s="65">
        <f>DH45*(1-DI45)*DJ45*DK45*DL45*DM45</f>
        <v>903.23099999999999</v>
      </c>
      <c r="DQ45" s="32"/>
      <c r="DR45" s="206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17.7</v>
      </c>
      <c r="DY45" s="42">
        <v>225</v>
      </c>
      <c r="DZ45" s="65">
        <f>DT45*(1-DU45)*DV45*DW45*DX45*DY45</f>
        <v>903.23099999999999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17.7</v>
      </c>
      <c r="EJ45" s="42">
        <v>225</v>
      </c>
      <c r="EK45" s="65">
        <f>EE45*(1-EF45)*EG45*EH45*EI45*EJ45</f>
        <v>903.23099999999999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17.7</v>
      </c>
      <c r="EU45" s="42">
        <v>225</v>
      </c>
      <c r="EV45" s="65">
        <f>EP45*(1-EQ45)*ER45*ES45*ET45*EU45</f>
        <v>903.23099999999999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17.7</v>
      </c>
      <c r="FF45" s="42">
        <v>225</v>
      </c>
      <c r="FG45" s="65">
        <f>FA45*(1-FB45)*FC45*FD45*FE45*FF45</f>
        <v>903.23099999999999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17.7</v>
      </c>
      <c r="FQ45" s="42">
        <v>225</v>
      </c>
      <c r="FR45" s="65">
        <f>FL45*(1-FM45)*FN45*FO45*FP45*FQ45</f>
        <v>903.23099999999999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17.7</v>
      </c>
      <c r="GB45" s="42">
        <v>225</v>
      </c>
      <c r="GC45" s="65">
        <f>FW45*(1-FX45)*FY45*FZ45*GA45*GB45</f>
        <v>903.23099999999999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17.7</v>
      </c>
      <c r="GM45" s="42">
        <v>225</v>
      </c>
      <c r="GN45" s="65">
        <f>GH45*(1-GI45)*GJ45*GK45*GL45*GM45</f>
        <v>903.23099999999999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17.7</v>
      </c>
      <c r="GX45" s="42">
        <v>225</v>
      </c>
      <c r="GY45" s="65">
        <f>GS45*(1-GT45)*GU45*GV45*GW45*GX45</f>
        <v>903.23099999999999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R46" s="206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17.7</v>
      </c>
      <c r="G47" s="42">
        <v>221</v>
      </c>
      <c r="H47" s="65">
        <f t="shared" ref="H47" si="38">B47*(1-C47)*D47*E47*F47*G47</f>
        <v>1064.6082719999999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17.7</v>
      </c>
      <c r="R47" s="42">
        <v>221</v>
      </c>
      <c r="S47" s="65">
        <f>M47*(1-N47)*O47*P47*Q47*R47</f>
        <v>887.17355999999995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17.7</v>
      </c>
      <c r="AC47" s="42">
        <v>221</v>
      </c>
      <c r="AD47" s="65">
        <f t="shared" ref="AD47" si="39">X47*(1-Y47)*Z47*AA47*AB47*AC47</f>
        <v>887.17355999999995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17.7</v>
      </c>
      <c r="AN47" s="42">
        <v>221</v>
      </c>
      <c r="AO47" s="65">
        <f t="shared" ref="AO47" si="40">AI47*(1-AJ47)*AK47*AL47*AM47*AN47</f>
        <v>887.17355999999995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17.7</v>
      </c>
      <c r="AY47" s="42">
        <v>221</v>
      </c>
      <c r="AZ47" s="65">
        <f t="shared" ref="AZ47" si="41">AT47*(1-AU47)*AV47*AW47*AX47*AY47</f>
        <v>887.17355999999995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17.7</v>
      </c>
      <c r="BJ47" s="42">
        <v>221</v>
      </c>
      <c r="BK47" s="65">
        <f>BE47*(1-BF47)*BG47*BH47*BI47*BJ47</f>
        <v>887.17355999999995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17.7</v>
      </c>
      <c r="BU47" s="42">
        <v>221</v>
      </c>
      <c r="BV47" s="65">
        <f>BP47*(1-BQ47)*BR47*BS47*BT47*BU47</f>
        <v>887.17355999999995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17.7</v>
      </c>
      <c r="CF47" s="42">
        <v>221</v>
      </c>
      <c r="CG47" s="65">
        <f t="shared" ref="CG47" si="42">CA47*(1-CB47)*CC47*CD47*CE47*CF47</f>
        <v>887.17355999999995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17.7</v>
      </c>
      <c r="CQ47" s="42">
        <v>221</v>
      </c>
      <c r="CR47" s="65">
        <f t="shared" ref="CR47" si="43">CL47*(1-CM47)*CN47*CO47*CP47*CQ47</f>
        <v>887.17355999999995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17.7</v>
      </c>
      <c r="DB47" s="42">
        <v>221</v>
      </c>
      <c r="DC47" s="65">
        <f t="shared" ref="DC47" si="44">CW47*(1-CX47)*CY47*CZ47*DA47*DB47</f>
        <v>887.17355999999995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17.7</v>
      </c>
      <c r="DM47" s="42">
        <v>221</v>
      </c>
      <c r="DN47" s="65">
        <f t="shared" ref="DN47" si="45">DH47*(1-DI47)*DJ47*DK47*DL47*DM47</f>
        <v>887.17355999999995</v>
      </c>
      <c r="DQ47" s="32"/>
      <c r="DR47" s="206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17.7</v>
      </c>
      <c r="DY47" s="42">
        <v>221</v>
      </c>
      <c r="DZ47" s="65">
        <f>DT47*(1-DU47)*DV47*DW47*DX47*DY47</f>
        <v>887.17355999999995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17.7</v>
      </c>
      <c r="EJ47" s="42">
        <v>221</v>
      </c>
      <c r="EK47" s="65">
        <f t="shared" ref="EK47" si="46">EE47*(1-EF47)*EG47*EH47*EI47*EJ47</f>
        <v>887.17355999999995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17.7</v>
      </c>
      <c r="EU47" s="42">
        <v>221</v>
      </c>
      <c r="EV47" s="65">
        <f>EP47*(1-EQ47)*ER47*ES47*ET47*EU47</f>
        <v>887.17355999999995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17.7</v>
      </c>
      <c r="FF47" s="42">
        <v>221</v>
      </c>
      <c r="FG47" s="65">
        <f t="shared" ref="FG47" si="47">FA47*(1-FB47)*FC47*FD47*FE47*FF47</f>
        <v>887.17355999999995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17.7</v>
      </c>
      <c r="FQ47" s="42">
        <v>221</v>
      </c>
      <c r="FR47" s="65">
        <f>FL47*(1-FM47)*FN47*FO47*FP47*FQ47</f>
        <v>887.17355999999995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17.7</v>
      </c>
      <c r="GB47" s="42">
        <v>221</v>
      </c>
      <c r="GC47" s="65">
        <f>FW47*(1-FX47)*FY47*FZ47*GA47*GB47</f>
        <v>887.17355999999995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17.7</v>
      </c>
      <c r="GM47" s="42">
        <v>221</v>
      </c>
      <c r="GN47" s="65">
        <f>GH47*(1-GI47)*GJ47*GK47*GL47*GM47</f>
        <v>887.17355999999995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17.7</v>
      </c>
      <c r="GX47" s="42">
        <v>221</v>
      </c>
      <c r="GY47" s="65">
        <f>GS47*(1-GT47)*GU47*GV47*GW47*GX47</f>
        <v>887.17355999999995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R48" s="206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DR49" s="206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2417.8176000000003</v>
      </c>
      <c r="I50" s="48">
        <f>H50/$C$2</f>
        <v>15.264000000000001</v>
      </c>
      <c r="J50" s="48"/>
      <c r="K50" s="28"/>
      <c r="M50" s="45" t="s">
        <v>89</v>
      </c>
      <c r="N50" s="46"/>
      <c r="O50" s="46"/>
      <c r="P50" s="46"/>
      <c r="Q50" s="46"/>
      <c r="R50" s="46"/>
      <c r="S50" s="47">
        <f>M54*N54*O54*$C$2</f>
        <v>2417.8176000000003</v>
      </c>
      <c r="T50" s="48">
        <f>S50/$C$2</f>
        <v>15.264000000000001</v>
      </c>
      <c r="U50" s="48"/>
      <c r="V50" s="32"/>
      <c r="W50"/>
      <c r="X50" s="45" t="s">
        <v>89</v>
      </c>
      <c r="Y50" s="46"/>
      <c r="Z50" s="46"/>
      <c r="AA50" s="46"/>
      <c r="AB50" s="46"/>
      <c r="AC50" s="46"/>
      <c r="AD50" s="47">
        <f>X54*Y54*Z54*$C$2</f>
        <v>2417.8176000000003</v>
      </c>
      <c r="AE50" s="48">
        <f>AD50/$C$2</f>
        <v>15.264000000000001</v>
      </c>
      <c r="AF50" s="48"/>
      <c r="AG50" s="32"/>
      <c r="AH50"/>
      <c r="AI50" s="45" t="s">
        <v>89</v>
      </c>
      <c r="AJ50" s="46"/>
      <c r="AK50" s="46"/>
      <c r="AL50" s="46"/>
      <c r="AM50" s="46"/>
      <c r="AN50" s="46"/>
      <c r="AO50" s="47">
        <f>AI54*AJ54*AK54*$C$2</f>
        <v>2417.8176000000003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2417.8176000000003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2417.8176000000003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2417.8176000000003</v>
      </c>
      <c r="BW50" s="48">
        <f>BV50/$C$2</f>
        <v>15.264000000000001</v>
      </c>
      <c r="BX50" s="48"/>
      <c r="BY50" s="32"/>
      <c r="BZ50"/>
      <c r="CA50" s="45" t="s">
        <v>89</v>
      </c>
      <c r="CB50" s="46"/>
      <c r="CC50" s="46"/>
      <c r="CD50" s="46"/>
      <c r="CE50" s="46"/>
      <c r="CF50" s="46"/>
      <c r="CG50" s="47">
        <f>CA54*CB54*CC54*$C$2</f>
        <v>2417.8176000000003</v>
      </c>
      <c r="CH50" s="48">
        <f>CG50/$C$2</f>
        <v>15.264000000000001</v>
      </c>
      <c r="CI50" s="48"/>
      <c r="CJ50" s="32"/>
      <c r="CK50"/>
      <c r="CL50" s="45" t="s">
        <v>89</v>
      </c>
      <c r="CM50" s="46"/>
      <c r="CN50" s="46"/>
      <c r="CO50" s="46"/>
      <c r="CP50" s="46"/>
      <c r="CQ50" s="46"/>
      <c r="CR50" s="47">
        <f>CL54*CM54*CN54*$C$2</f>
        <v>2417.8176000000003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2417.8176000000003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2417.8176000000003</v>
      </c>
      <c r="DO50" s="48">
        <f>DN50/$C$2</f>
        <v>15.264000000000001</v>
      </c>
      <c r="DP50" s="48"/>
      <c r="DQ50" s="32"/>
      <c r="DR50" s="206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2417.8176000000003</v>
      </c>
      <c r="EA50" s="48">
        <f>DZ50/$C$2</f>
        <v>15.264000000000001</v>
      </c>
      <c r="EB50" s="48"/>
      <c r="EC50" s="32"/>
      <c r="ED50"/>
      <c r="EE50" s="45" t="s">
        <v>89</v>
      </c>
      <c r="EF50" s="46"/>
      <c r="EG50" s="46"/>
      <c r="EH50" s="46"/>
      <c r="EI50" s="46"/>
      <c r="EJ50" s="46"/>
      <c r="EK50" s="47">
        <f>EE54*EF54*EG54*$C$2</f>
        <v>2417.8176000000003</v>
      </c>
      <c r="EL50" s="48">
        <f>EK50/$C$2</f>
        <v>15.264000000000001</v>
      </c>
      <c r="EM50" s="48"/>
      <c r="EN50" s="32"/>
      <c r="EO50"/>
      <c r="EP50" s="45" t="s">
        <v>89</v>
      </c>
      <c r="EQ50" s="46"/>
      <c r="ER50" s="46"/>
      <c r="ES50" s="46"/>
      <c r="ET50" s="46"/>
      <c r="EU50" s="46"/>
      <c r="EV50" s="47">
        <f>EP54*EQ54*ER54*$C$2</f>
        <v>2417.8176000000003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2417.8176000000003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2417.8176000000003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2417.8176000000003</v>
      </c>
      <c r="GD50" s="48">
        <f>GC50/$C$2</f>
        <v>15.264000000000001</v>
      </c>
      <c r="GE50" s="48"/>
      <c r="GF50" s="32"/>
      <c r="GG50"/>
      <c r="GH50" s="45" t="s">
        <v>89</v>
      </c>
      <c r="GI50" s="46"/>
      <c r="GJ50" s="46"/>
      <c r="GK50" s="46"/>
      <c r="GL50" s="46"/>
      <c r="GM50" s="46"/>
      <c r="GN50" s="47">
        <f>GH54*GI54*GJ54*$C$2</f>
        <v>2417.8176000000003</v>
      </c>
      <c r="GO50" s="48">
        <f>GN50/$C$2</f>
        <v>15.264000000000001</v>
      </c>
      <c r="GP50" s="48"/>
      <c r="GQ50" s="32"/>
      <c r="GR50"/>
      <c r="GS50" s="45" t="s">
        <v>89</v>
      </c>
      <c r="GT50" s="46"/>
      <c r="GU50" s="46"/>
      <c r="GV50" s="46"/>
      <c r="GW50" s="46"/>
      <c r="GX50" s="46"/>
      <c r="GY50" s="47">
        <f>GS54*GT54*GU54*$C$2</f>
        <v>2417.8176000000003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R51" s="206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3" t="s">
        <v>92</v>
      </c>
      <c r="Z52" s="60" t="s">
        <v>68</v>
      </c>
      <c r="AG52" s="32"/>
      <c r="AJ52" s="73" t="s">
        <v>92</v>
      </c>
      <c r="AK52" s="60" t="s">
        <v>68</v>
      </c>
      <c r="AR52" s="32"/>
      <c r="AU52" s="73" t="s">
        <v>92</v>
      </c>
      <c r="AV52" s="60" t="s">
        <v>68</v>
      </c>
      <c r="BC52" s="32"/>
      <c r="BF52" s="73" t="s">
        <v>92</v>
      </c>
      <c r="BG52" s="60" t="s">
        <v>68</v>
      </c>
      <c r="BN52" s="32"/>
      <c r="BQ52" s="73" t="s">
        <v>92</v>
      </c>
      <c r="BR52" s="60" t="s">
        <v>68</v>
      </c>
      <c r="BY52" s="32"/>
      <c r="CB52" s="72" t="s">
        <v>92</v>
      </c>
      <c r="CC52" s="57" t="s">
        <v>68</v>
      </c>
      <c r="CJ52" s="32"/>
      <c r="CM52" s="73" t="s">
        <v>92</v>
      </c>
      <c r="CN52" s="60" t="s">
        <v>68</v>
      </c>
      <c r="CU52" s="32"/>
      <c r="CX52" s="73" t="s">
        <v>92</v>
      </c>
      <c r="CY52" s="60" t="s">
        <v>68</v>
      </c>
      <c r="DF52" s="32"/>
      <c r="DI52" s="72" t="s">
        <v>92</v>
      </c>
      <c r="DJ52" s="57" t="s">
        <v>68</v>
      </c>
      <c r="DQ52" s="32"/>
      <c r="DR52" s="206"/>
      <c r="DU52" s="72" t="s">
        <v>92</v>
      </c>
      <c r="DV52" s="57" t="s">
        <v>68</v>
      </c>
      <c r="EC52" s="32"/>
      <c r="EF52" s="73" t="s">
        <v>92</v>
      </c>
      <c r="EG52" s="60" t="s">
        <v>68</v>
      </c>
      <c r="EN52" s="32"/>
      <c r="EQ52" s="72" t="s">
        <v>92</v>
      </c>
      <c r="ER52" s="57" t="s">
        <v>68</v>
      </c>
      <c r="EY52" s="32"/>
      <c r="FB52" s="73" t="s">
        <v>92</v>
      </c>
      <c r="FC52" s="60" t="s">
        <v>68</v>
      </c>
      <c r="FJ52" s="32"/>
      <c r="FM52" s="73" t="s">
        <v>92</v>
      </c>
      <c r="FN52" s="60" t="s">
        <v>68</v>
      </c>
      <c r="FU52" s="32"/>
      <c r="FX52" s="73" t="s">
        <v>92</v>
      </c>
      <c r="FY52" s="60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R53" s="206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R54" s="206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8"/>
      <c r="Y55" s="60"/>
      <c r="AG55" s="32"/>
      <c r="AH55" s="78"/>
      <c r="AI55" s="78"/>
      <c r="AJ55" s="60"/>
      <c r="AR55" s="32"/>
      <c r="AS55" s="78"/>
      <c r="AT55" s="78"/>
      <c r="AU55" s="60"/>
      <c r="BC55" s="32"/>
      <c r="BD55" s="78"/>
      <c r="BE55" s="78"/>
      <c r="BF55" s="60"/>
      <c r="BN55" s="32"/>
      <c r="BO55" s="78"/>
      <c r="BP55" s="78"/>
      <c r="BQ55" s="60"/>
      <c r="BY55" s="32"/>
      <c r="BZ55" s="78"/>
      <c r="CA55" s="79"/>
      <c r="CB55" s="57"/>
      <c r="CJ55" s="32"/>
      <c r="CK55" s="78"/>
      <c r="CL55" s="78"/>
      <c r="CM55" s="60"/>
      <c r="CU55" s="32"/>
      <c r="CV55" s="78"/>
      <c r="CW55" s="78"/>
      <c r="CX55" s="60"/>
      <c r="DF55" s="32"/>
      <c r="DG55" s="78"/>
      <c r="DH55" s="79"/>
      <c r="DI55" s="57"/>
      <c r="DQ55" s="32"/>
      <c r="DR55" s="206"/>
      <c r="DS55" s="78"/>
      <c r="DT55" s="79"/>
      <c r="DU55" s="57"/>
      <c r="EC55" s="32"/>
      <c r="ED55" s="78"/>
      <c r="EE55" s="78"/>
      <c r="EF55" s="60"/>
      <c r="EN55" s="32"/>
      <c r="EO55" s="78"/>
      <c r="EP55" s="79"/>
      <c r="EQ55" s="57"/>
      <c r="EY55" s="32"/>
      <c r="EZ55" s="78"/>
      <c r="FA55" s="78"/>
      <c r="FB55" s="60"/>
      <c r="FJ55" s="32"/>
      <c r="FK55" s="78"/>
      <c r="FL55" s="78"/>
      <c r="FM55" s="60"/>
      <c r="FU55" s="32"/>
      <c r="FV55" s="78"/>
      <c r="FW55" s="78"/>
      <c r="FX55" s="60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R56" s="206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0.92169135327572072</v>
      </c>
      <c r="I57" s="33"/>
      <c r="J57" s="33"/>
      <c r="K57" s="28"/>
      <c r="M57" s="81" t="s">
        <v>95</v>
      </c>
      <c r="S57" s="82">
        <f>(1-S61^S60)/(1-S61^(S60+1))</f>
        <v>0.92375899274298234</v>
      </c>
      <c r="V57" s="32"/>
      <c r="X57" s="81" t="s">
        <v>95</v>
      </c>
      <c r="AD57" s="82">
        <f>(1-AD61^AD60)/(1-AD61^(AD60+1))</f>
        <v>0.92417000908281</v>
      </c>
      <c r="AG57" s="32"/>
      <c r="AI57" s="81" t="s">
        <v>95</v>
      </c>
      <c r="AO57" s="82">
        <f>(1-AO61^AO60)/(1-AO61^(AO60+1))</f>
        <v>0.9245153215360371</v>
      </c>
      <c r="AR57" s="32"/>
      <c r="AT57" s="81" t="s">
        <v>95</v>
      </c>
      <c r="AZ57" s="82">
        <f>(1-AZ61^AZ60)/(1-AZ61^(AZ60+1))</f>
        <v>0.92434753960621896</v>
      </c>
      <c r="BC57" s="32"/>
      <c r="BE57" s="81" t="s">
        <v>95</v>
      </c>
      <c r="BK57" s="82">
        <f>(1-BK61^BK60)/(1-BK61^(BK60+1))</f>
        <v>0.92538616471542079</v>
      </c>
      <c r="BN57" s="32"/>
      <c r="BP57" s="81" t="s">
        <v>95</v>
      </c>
      <c r="BV57" s="82">
        <f>(1-BV61^BV60)/(1-BV61^(BV60+1))</f>
        <v>0.92553643809556274</v>
      </c>
      <c r="BY57" s="32"/>
      <c r="CA57" s="81" t="s">
        <v>95</v>
      </c>
      <c r="CG57" s="82">
        <f>(1-CG61^CG60)/(1-CG61^(CG60+1))</f>
        <v>0.92568765951865417</v>
      </c>
      <c r="CJ57" s="32"/>
      <c r="CL57" s="81" t="s">
        <v>95</v>
      </c>
      <c r="CR57" s="82">
        <f>(1-CR61^CR60)/(1-CR61^(CR60+1))</f>
        <v>0.92568770375941078</v>
      </c>
      <c r="CU57" s="32"/>
      <c r="CW57" s="81" t="s">
        <v>95</v>
      </c>
      <c r="DC57" s="82">
        <f>(1-DC61^DC60)/(1-DC61^(DC60+1))</f>
        <v>0.92665838629840691</v>
      </c>
      <c r="DF57" s="32"/>
      <c r="DH57" s="81" t="s">
        <v>95</v>
      </c>
      <c r="DN57" s="82">
        <f>(1-DN61^DN60)/(1-DN61^(DN60+1))</f>
        <v>0.92680548228058546</v>
      </c>
      <c r="DQ57" s="32"/>
      <c r="DR57" s="206"/>
      <c r="DT57" s="81" t="s">
        <v>95</v>
      </c>
      <c r="DZ57" s="82">
        <f>(1-DZ61^DZ60)/(1-DZ61^(DZ60+1))</f>
        <v>0.92280919872028455</v>
      </c>
      <c r="EC57" s="32"/>
      <c r="EE57" s="81" t="s">
        <v>95</v>
      </c>
      <c r="EK57" s="82">
        <f>(1-EK61^EK60)/(1-EK61^(EK60+1))</f>
        <v>0.92527021678913435</v>
      </c>
      <c r="EN57" s="32"/>
      <c r="EP57" s="81" t="s">
        <v>95</v>
      </c>
      <c r="EV57" s="82">
        <f>(1-EV61^EV60)/(1-EV61^(EV60+1))</f>
        <v>0.92556671722575978</v>
      </c>
      <c r="EY57" s="32"/>
      <c r="FA57" s="81" t="s">
        <v>95</v>
      </c>
      <c r="FG57" s="82">
        <f>(1-FG61^FG60)/(1-FG61^(FG60+1))</f>
        <v>0.92555987890472313</v>
      </c>
      <c r="FJ57" s="32"/>
      <c r="FL57" s="81" t="s">
        <v>95</v>
      </c>
      <c r="FR57" s="82">
        <f>(1-FR61^FR60)/(1-FR61^(FR60+1))</f>
        <v>0.92594808770785486</v>
      </c>
      <c r="FU57" s="32"/>
      <c r="FW57" s="81" t="s">
        <v>95</v>
      </c>
      <c r="GC57" s="82">
        <f>(1-GC61^GC60)/(1-GC61^(GC60+1))</f>
        <v>0.9259548618955824</v>
      </c>
      <c r="GF57" s="32"/>
      <c r="GH57" s="81" t="s">
        <v>95</v>
      </c>
      <c r="GN57" s="82">
        <f>(1-GN61^GN60)/(1-GN61^(GN60+1))</f>
        <v>0.92625078846787168</v>
      </c>
      <c r="GQ57" s="32"/>
      <c r="GS57" s="81" t="s">
        <v>95</v>
      </c>
      <c r="GY57" s="82">
        <f>(1-GY61^GY60)/(1-GY61^(GY60+1))</f>
        <v>0.92695049884998415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R58" s="206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10.220200880858583</v>
      </c>
      <c r="I59" s="33"/>
      <c r="J59" s="33"/>
      <c r="K59" s="28"/>
      <c r="M59" s="83" t="s">
        <v>97</v>
      </c>
      <c r="S59" s="84">
        <f>S58*$C$2/(S24+S26)</f>
        <v>38.042944549526275</v>
      </c>
      <c r="V59" s="32"/>
      <c r="X59" s="83" t="s">
        <v>97</v>
      </c>
      <c r="AD59" s="84">
        <f>AD58*$C$2/(AD24+AD26)</f>
        <v>19.656780695850035</v>
      </c>
      <c r="AG59" s="32"/>
      <c r="AI59" s="83" t="s">
        <v>97</v>
      </c>
      <c r="AO59" s="84">
        <f>AO58*$C$2/(AO24+AO26)</f>
        <v>18.130624741445288</v>
      </c>
      <c r="AR59" s="32"/>
      <c r="AT59" s="83" t="s">
        <v>97</v>
      </c>
      <c r="AZ59" s="84">
        <f>AZ58*$C$2/(AZ24+AZ26)</f>
        <v>18.858978863550735</v>
      </c>
      <c r="BC59" s="32"/>
      <c r="BE59" s="83" t="s">
        <v>97</v>
      </c>
      <c r="BK59" s="84">
        <f>BK58*$C$2/(BK24+BK26)</f>
        <v>14.905943870589306</v>
      </c>
      <c r="BN59" s="32"/>
      <c r="BP59" s="83" t="s">
        <v>97</v>
      </c>
      <c r="BV59" s="84">
        <f>BV58*$C$2/(BV24+BV26)</f>
        <v>14.447215836256456</v>
      </c>
      <c r="BY59" s="32"/>
      <c r="CA59" s="83" t="s">
        <v>97</v>
      </c>
      <c r="CG59" s="84">
        <f>CG58*$C$2/(CG24+CG26)</f>
        <v>14.011568192875291</v>
      </c>
      <c r="CJ59" s="32"/>
      <c r="CL59" s="83" t="s">
        <v>97</v>
      </c>
      <c r="CR59" s="84">
        <f>CR58*$C$2/(CR24+CR26)</f>
        <v>14.852631391194809</v>
      </c>
      <c r="CU59" s="32"/>
      <c r="CW59" s="83" t="s">
        <v>97</v>
      </c>
      <c r="DC59" s="84">
        <f>DC58*$C$2/(DC24+DC26)</f>
        <v>12.286472128789532</v>
      </c>
      <c r="DF59" s="32"/>
      <c r="DH59" s="83" t="s">
        <v>97</v>
      </c>
      <c r="DN59" s="84">
        <f>DN58*$C$2/(DN24+DN26)</f>
        <v>11.969964256356734</v>
      </c>
      <c r="DQ59" s="32"/>
      <c r="DR59" s="206"/>
      <c r="DT59" s="83" t="s">
        <v>97</v>
      </c>
      <c r="DZ59" s="84">
        <f>DZ58*$C$2/(DZ24+DZ26)</f>
        <v>25.755018037184346</v>
      </c>
      <c r="EC59" s="32"/>
      <c r="EE59" s="83" t="s">
        <v>97</v>
      </c>
      <c r="EK59" s="84">
        <f>EK58*$C$2/(EK24+EK26)</f>
        <v>16.29141855470068</v>
      </c>
      <c r="EN59" s="32"/>
      <c r="EP59" s="83" t="s">
        <v>97</v>
      </c>
      <c r="EV59" s="84">
        <f>EV58*$C$2/(EV24+EV26)</f>
        <v>15.245429600721174</v>
      </c>
      <c r="EY59" s="32"/>
      <c r="FA59" s="83" t="s">
        <v>97</v>
      </c>
      <c r="FG59" s="84">
        <f>FG58*$C$2/(FG24+FG26)</f>
        <v>15.268202426204761</v>
      </c>
      <c r="FJ59" s="32"/>
      <c r="FL59" s="83" t="s">
        <v>97</v>
      </c>
      <c r="FR59" s="84">
        <f>FR58*$C$2/(FR24+FR26)</f>
        <v>14.068775548752317</v>
      </c>
      <c r="FU59" s="32"/>
      <c r="FW59" s="83" t="s">
        <v>97</v>
      </c>
      <c r="GC59" s="84">
        <f>GC58*$C$2/(GC24+GC26)</f>
        <v>14.049437858890903</v>
      </c>
      <c r="GF59" s="32"/>
      <c r="GH59" s="83" t="s">
        <v>97</v>
      </c>
      <c r="GN59" s="84">
        <f>GN58*$C$2/(GN24+GN26)</f>
        <v>13.252024010555512</v>
      </c>
      <c r="GQ59" s="32"/>
      <c r="GS59" s="83" t="s">
        <v>97</v>
      </c>
      <c r="GY59" s="84">
        <f>GY58*$C$2/(GY24+GY26)</f>
        <v>11.672343943234155</v>
      </c>
      <c r="HB59" s="32"/>
    </row>
    <row r="60" spans="1:210" x14ac:dyDescent="0.25">
      <c r="A60" s="10"/>
      <c r="B60" s="83" t="s">
        <v>98</v>
      </c>
      <c r="H60" s="64">
        <f>0.8+H59/30</f>
        <v>1.1406733626952861</v>
      </c>
      <c r="I60" s="33"/>
      <c r="J60" s="33"/>
      <c r="K60" s="28"/>
      <c r="M60" s="83" t="s">
        <v>98</v>
      </c>
      <c r="S60" s="64">
        <f>0.8+S59/30</f>
        <v>2.0680981516508758</v>
      </c>
      <c r="V60" s="32"/>
      <c r="X60" s="83" t="s">
        <v>98</v>
      </c>
      <c r="AD60" s="64">
        <f>0.8+AD59/30</f>
        <v>1.4552260231950012</v>
      </c>
      <c r="AG60" s="32"/>
      <c r="AI60" s="83" t="s">
        <v>98</v>
      </c>
      <c r="AO60" s="64">
        <f>0.8+AO59/30</f>
        <v>1.4043541580481764</v>
      </c>
      <c r="AR60" s="32"/>
      <c r="AT60" s="83" t="s">
        <v>98</v>
      </c>
      <c r="AZ60" s="64">
        <f>0.8+AZ59/30</f>
        <v>1.4286326287850244</v>
      </c>
      <c r="BC60" s="32"/>
      <c r="BE60" s="83" t="s">
        <v>98</v>
      </c>
      <c r="BK60" s="64">
        <f>0.8+BK59/30</f>
        <v>1.2968647956863102</v>
      </c>
      <c r="BN60" s="32"/>
      <c r="BP60" s="83" t="s">
        <v>98</v>
      </c>
      <c r="BV60" s="64">
        <f>0.8+BV59/30</f>
        <v>1.2815738612085485</v>
      </c>
      <c r="BY60" s="32"/>
      <c r="CA60" s="83" t="s">
        <v>98</v>
      </c>
      <c r="CG60" s="64">
        <f>0.8+CG59/30</f>
        <v>1.2670522730958431</v>
      </c>
      <c r="CJ60" s="32"/>
      <c r="CL60" s="83" t="s">
        <v>98</v>
      </c>
      <c r="CR60" s="64">
        <f>0.8+CR59/30</f>
        <v>1.2950877130398271</v>
      </c>
      <c r="CU60" s="32"/>
      <c r="CW60" s="83" t="s">
        <v>98</v>
      </c>
      <c r="DC60" s="64">
        <f>0.8+DC59/30</f>
        <v>1.209549070959651</v>
      </c>
      <c r="DF60" s="32"/>
      <c r="DH60" s="83" t="s">
        <v>98</v>
      </c>
      <c r="DN60" s="64">
        <f>0.8+DN59/30</f>
        <v>1.1989988085452246</v>
      </c>
      <c r="DQ60" s="32"/>
      <c r="DR60" s="206"/>
      <c r="DT60" s="83" t="s">
        <v>98</v>
      </c>
      <c r="DZ60" s="64">
        <f>0.8+DZ59/30</f>
        <v>1.6585006012394783</v>
      </c>
      <c r="EC60" s="32"/>
      <c r="EE60" s="83" t="s">
        <v>98</v>
      </c>
      <c r="EK60" s="64">
        <f>0.8+EK59/30</f>
        <v>1.3430472851566893</v>
      </c>
      <c r="EN60" s="32"/>
      <c r="EP60" s="83" t="s">
        <v>98</v>
      </c>
      <c r="EV60" s="64">
        <f>0.8+EV59/30</f>
        <v>1.3081809866907057</v>
      </c>
      <c r="EY60" s="32"/>
      <c r="FA60" s="83" t="s">
        <v>98</v>
      </c>
      <c r="FG60" s="64">
        <f>0.8+FG59/30</f>
        <v>1.3089400808734921</v>
      </c>
      <c r="FJ60" s="32"/>
      <c r="FL60" s="83" t="s">
        <v>98</v>
      </c>
      <c r="FR60" s="64">
        <f>0.8+FR59/30</f>
        <v>1.2689591849584105</v>
      </c>
      <c r="FU60" s="32"/>
      <c r="FW60" s="83" t="s">
        <v>98</v>
      </c>
      <c r="GC60" s="64">
        <f>0.8+GC59/30</f>
        <v>1.2683145952963635</v>
      </c>
      <c r="GF60" s="32"/>
      <c r="GH60" s="83" t="s">
        <v>98</v>
      </c>
      <c r="GN60" s="64">
        <f>0.8+GN59/30</f>
        <v>1.2417341336851839</v>
      </c>
      <c r="GQ60" s="32"/>
      <c r="GS60" s="83" t="s">
        <v>98</v>
      </c>
      <c r="GY60" s="64">
        <f>0.8+GY59/30</f>
        <v>1.1890781314411385</v>
      </c>
      <c r="HB60" s="32"/>
    </row>
    <row r="61" spans="1:210" x14ac:dyDescent="0.25">
      <c r="A61" s="10"/>
      <c r="B61" s="58" t="s">
        <v>99</v>
      </c>
      <c r="H61" s="85">
        <f>(H50+H40)/H33</f>
        <v>0.1186674490526869</v>
      </c>
      <c r="I61" s="33"/>
      <c r="J61" s="33"/>
      <c r="K61" s="28"/>
      <c r="M61" s="58" t="s">
        <v>99</v>
      </c>
      <c r="S61" s="85">
        <f>(S50+S40)/S33</f>
        <v>0.34733622695640326</v>
      </c>
      <c r="V61" s="32"/>
      <c r="X61" s="58" t="s">
        <v>99</v>
      </c>
      <c r="AD61" s="85">
        <f>(AD50+AD40)/AD33</f>
        <v>0.19474584770206563</v>
      </c>
      <c r="AG61" s="32"/>
      <c r="AI61" s="58" t="s">
        <v>99</v>
      </c>
      <c r="AO61" s="85">
        <f>(AO50+AO40)/AO33</f>
        <v>0.18095562969959783</v>
      </c>
      <c r="AR61" s="32"/>
      <c r="AT61" s="58" t="s">
        <v>99</v>
      </c>
      <c r="AZ61" s="85">
        <f>(AZ50+AZ40)/AZ33</f>
        <v>0.18753442592152969</v>
      </c>
      <c r="BC61" s="32"/>
      <c r="BE61" s="58" t="s">
        <v>99</v>
      </c>
      <c r="BK61" s="85">
        <f>(BK50+BK40)/BK33</f>
        <v>0.1519048836281543</v>
      </c>
      <c r="BN61" s="32"/>
      <c r="BP61" s="58" t="s">
        <v>99</v>
      </c>
      <c r="BV61" s="85">
        <f>(BV50+BV40)/BV33</f>
        <v>0.14778577140153126</v>
      </c>
      <c r="BY61" s="32"/>
      <c r="CA61" s="58" t="s">
        <v>99</v>
      </c>
      <c r="CG61" s="85">
        <f>(CG50+CG40)/CG33</f>
        <v>0.14387805552689875</v>
      </c>
      <c r="CJ61" s="32"/>
      <c r="CL61" s="58" t="s">
        <v>99</v>
      </c>
      <c r="CR61" s="85">
        <f>(CR50+CR40)/CR33</f>
        <v>0.150922487696354</v>
      </c>
      <c r="CU61" s="32"/>
      <c r="CW61" s="58" t="s">
        <v>99</v>
      </c>
      <c r="DC61" s="85">
        <f>(DC50+DC40)/DC33</f>
        <v>0.12801557817801018</v>
      </c>
      <c r="DF61" s="32"/>
      <c r="DH61" s="58" t="s">
        <v>99</v>
      </c>
      <c r="DN61" s="85">
        <f>(DN50+DN40)/DN33</f>
        <v>0.12520413977392744</v>
      </c>
      <c r="DQ61" s="32"/>
      <c r="DR61" s="206"/>
      <c r="DT61" s="58" t="s">
        <v>99</v>
      </c>
      <c r="DZ61" s="85">
        <f>(DZ50+DZ40)/DZ33</f>
        <v>0.24999490402490146</v>
      </c>
      <c r="EC61" s="32"/>
      <c r="EE61" s="58" t="s">
        <v>99</v>
      </c>
      <c r="EK61" s="85">
        <f>(EK50+EK40)/EK33</f>
        <v>0.16382779285273077</v>
      </c>
      <c r="EN61" s="32"/>
      <c r="EP61" s="58" t="s">
        <v>99</v>
      </c>
      <c r="EV61" s="85">
        <f>(EV50+EV40)/EV33</f>
        <v>0.15444225995493244</v>
      </c>
      <c r="EY61" s="32"/>
      <c r="FA61" s="58" t="s">
        <v>99</v>
      </c>
      <c r="FG61" s="85">
        <f>(FG50+FG40)/FG33</f>
        <v>0.15464640752305253</v>
      </c>
      <c r="FJ61" s="32"/>
      <c r="FL61" s="58" t="s">
        <v>99</v>
      </c>
      <c r="FR61" s="85">
        <f>(FR50+FR40)/FR33</f>
        <v>0.1439076878357706</v>
      </c>
      <c r="FU61" s="32"/>
      <c r="FW61" s="58" t="s">
        <v>99</v>
      </c>
      <c r="GC61" s="85">
        <f>(GC50+GC40)/GC33</f>
        <v>0.14373480184071791</v>
      </c>
      <c r="GF61" s="32"/>
      <c r="GH61" s="58" t="s">
        <v>99</v>
      </c>
      <c r="GN61" s="85">
        <f>(GN50+GN40)/GN33</f>
        <v>0.13661368044192529</v>
      </c>
      <c r="GQ61" s="32"/>
      <c r="GS61" s="58" t="s">
        <v>99</v>
      </c>
      <c r="GY61" s="85">
        <f>(GY50+GY40)/GY33</f>
        <v>0.12256412976981332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DR62" s="206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 t="s">
        <v>83</v>
      </c>
      <c r="F63" s="46"/>
      <c r="G63" s="46"/>
      <c r="H63" s="47">
        <f>H33-H57*(H40+H50)</f>
        <v>34271.106306597532</v>
      </c>
      <c r="I63" s="48">
        <f>H63/$C$2</f>
        <v>216.3579943598329</v>
      </c>
      <c r="J63" s="47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8228.3187646245824</v>
      </c>
      <c r="T63" s="48">
        <f>S63/$C$2</f>
        <v>51.946456847377412</v>
      </c>
      <c r="U63" s="48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17719.677460877883</v>
      </c>
      <c r="AE63" s="87">
        <f>AD63/$C$2</f>
        <v>111.86665063685533</v>
      </c>
      <c r="AF63" s="87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19364.981184213393</v>
      </c>
      <c r="AP63" s="87">
        <f>AO63/$C$2</f>
        <v>122.25366909225626</v>
      </c>
      <c r="AQ63" s="87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18549.871675301467</v>
      </c>
      <c r="BA63" s="87">
        <f>AZ63/$C$2</f>
        <v>117.10777572791329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23808.777129699825</v>
      </c>
      <c r="BL63" s="87">
        <f>BK63/$C$2</f>
        <v>150.30793642487262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24580.28807628679</v>
      </c>
      <c r="BW63" s="87">
        <f>BV63/$C$2</f>
        <v>155.17858634019439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25353.034407382125</v>
      </c>
      <c r="CH63" s="87">
        <f>CG63/$C$2</f>
        <v>160.05703540013968</v>
      </c>
      <c r="CI63" s="87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23987.834673692651</v>
      </c>
      <c r="CS63" s="87">
        <f>CR63/$C$2</f>
        <v>151.43835021270613</v>
      </c>
      <c r="CT63" s="87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28973.150508752613</v>
      </c>
      <c r="DD63" s="87">
        <f>DC63/$C$2</f>
        <v>182.91130371687254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29710.683360909748</v>
      </c>
      <c r="DO63" s="87">
        <f>DN63/$C$2</f>
        <v>187.56744546028881</v>
      </c>
      <c r="DP63" s="87"/>
      <c r="DQ63" s="32"/>
      <c r="DR63" s="206"/>
      <c r="DT63" s="86" t="s">
        <v>100</v>
      </c>
      <c r="DU63" s="46"/>
      <c r="DV63" s="46"/>
      <c r="DW63" s="46"/>
      <c r="DX63" s="46"/>
      <c r="DY63" s="46"/>
      <c r="DZ63" s="47">
        <f>DZ33-DZ57*(DZ40+DZ50)</f>
        <v>12949.845647413104</v>
      </c>
      <c r="EA63" s="87">
        <f>DZ63/$C$2</f>
        <v>81.7540760569009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21793.120915412022</v>
      </c>
      <c r="EL63" s="87">
        <f>EK63/$C$2</f>
        <v>137.5828340619446</v>
      </c>
      <c r="EM63" s="87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23352.876640168488</v>
      </c>
      <c r="EW63" s="87">
        <f>EV63/$C$2</f>
        <v>147.42977676874045</v>
      </c>
      <c r="EX63" s="87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23316.935711510592</v>
      </c>
      <c r="FH63" s="87">
        <f>FG63/$C$2</f>
        <v>147.20287696660728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25345.915845852633</v>
      </c>
      <c r="FS63" s="87">
        <f>FR63/$C$2</f>
        <v>160.01209498644337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25381.060592126618</v>
      </c>
      <c r="GD63" s="87">
        <f>GC63/$C$2</f>
        <v>160.23396838463773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26905.943133453704</v>
      </c>
      <c r="GO63" s="87">
        <f>GN63/$C$2</f>
        <v>169.86075210513701</v>
      </c>
      <c r="GP63" s="87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30434.045743979652</v>
      </c>
      <c r="GZ63" s="87">
        <f>GY63/$C$2</f>
        <v>192.13412717158872</v>
      </c>
      <c r="HA63" s="87"/>
      <c r="HB63" s="32"/>
    </row>
    <row r="64" spans="1:210" x14ac:dyDescent="0.25">
      <c r="A64" s="10"/>
      <c r="B64" s="88" t="s">
        <v>101</v>
      </c>
      <c r="J64" s="49">
        <f>H63/1640</f>
        <v>20.89701604060825</v>
      </c>
      <c r="K64" s="28"/>
      <c r="U64" s="49">
        <f>S63/1640</f>
        <v>5.0172675394052328</v>
      </c>
      <c r="V64" s="32"/>
      <c r="AF64" s="49">
        <f>AD63/1640</f>
        <v>10.804681378584075</v>
      </c>
      <c r="AG64" s="32"/>
      <c r="AQ64" s="49">
        <f>AO63/1640</f>
        <v>11.807915356227678</v>
      </c>
      <c r="AR64" s="32"/>
      <c r="BB64" s="49">
        <f>AZ63/1640</f>
        <v>11.310897362988699</v>
      </c>
      <c r="BC64" s="32"/>
      <c r="BM64" s="49">
        <f>BK63/1640</f>
        <v>14.517547030304771</v>
      </c>
      <c r="BN64" s="32"/>
      <c r="BX64" s="49">
        <f>BV63/1640</f>
        <v>14.987980534321213</v>
      </c>
      <c r="BY64" s="32"/>
      <c r="CI64" s="49">
        <f>CG63/1640</f>
        <v>15.459167321574467</v>
      </c>
      <c r="CJ64" s="32"/>
      <c r="CT64" s="49">
        <f>CR63/1640</f>
        <v>14.626728459568689</v>
      </c>
      <c r="CU64" s="32"/>
      <c r="DE64" s="49">
        <f>DC63/1640</f>
        <v>17.666555188263789</v>
      </c>
      <c r="DF64" s="32"/>
      <c r="DP64" s="49">
        <f>DN63/1640</f>
        <v>18.11627034201814</v>
      </c>
      <c r="DQ64" s="32"/>
      <c r="DR64" s="206"/>
      <c r="EB64" s="49">
        <f>DZ63/1640</f>
        <v>7.8962473459835998</v>
      </c>
      <c r="EC64" s="32"/>
      <c r="EM64" s="49">
        <f>EK63/1640</f>
        <v>13.288488363056111</v>
      </c>
      <c r="EN64" s="32"/>
      <c r="EX64" s="49">
        <f>EV63/1640</f>
        <v>14.239558926932006</v>
      </c>
      <c r="EY64" s="32"/>
      <c r="FI64" s="49">
        <f>FG63/1640</f>
        <v>14.217643726530849</v>
      </c>
      <c r="FJ64" s="32"/>
      <c r="FT64" s="49">
        <f>FR63/1640</f>
        <v>15.454826735275995</v>
      </c>
      <c r="FU64" s="32"/>
      <c r="GE64" s="49">
        <f>GC63/1640</f>
        <v>15.476256458613792</v>
      </c>
      <c r="GF64" s="32"/>
      <c r="GP64" s="49">
        <f>GN63/1640</f>
        <v>16.406062886252258</v>
      </c>
      <c r="GQ64" s="32"/>
      <c r="HA64" s="49">
        <f>GY63/1640</f>
        <v>18.557344965841253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DR65" s="206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DR66" s="206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DR67" s="206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L68"/>
      <c r="M68" s="9" t="s">
        <v>102</v>
      </c>
      <c r="V68" s="32"/>
      <c r="X68" s="9" t="s">
        <v>102</v>
      </c>
      <c r="AG68" s="32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CA68" s="9" t="s">
        <v>102</v>
      </c>
      <c r="CJ68" s="32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R68" s="206"/>
      <c r="DT68" s="9" t="s">
        <v>102</v>
      </c>
      <c r="EC68" s="32"/>
      <c r="EE68" s="9" t="s">
        <v>102</v>
      </c>
      <c r="EN68" s="32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H68" s="9" t="s">
        <v>102</v>
      </c>
      <c r="GQ68" s="32"/>
      <c r="GS68" s="9" t="s">
        <v>102</v>
      </c>
      <c r="HB68" s="32"/>
    </row>
    <row r="69" spans="1:210" x14ac:dyDescent="0.25">
      <c r="A69" s="10"/>
      <c r="K69" s="28"/>
      <c r="L69"/>
      <c r="V69" s="32"/>
      <c r="AG69" s="32"/>
      <c r="AR69" s="32"/>
      <c r="BC69" s="32"/>
      <c r="BN69" s="32"/>
      <c r="BY69" s="32"/>
      <c r="CJ69" s="32"/>
      <c r="CU69" s="32"/>
      <c r="DF69" s="32"/>
      <c r="DQ69" s="32"/>
      <c r="DR69" s="206"/>
      <c r="EC69" s="32"/>
      <c r="EN69" s="32"/>
      <c r="EY69" s="32"/>
      <c r="FJ69" s="32"/>
      <c r="FU69" s="32"/>
      <c r="GF69" s="32"/>
      <c r="GQ69" s="32"/>
      <c r="HB69" s="32"/>
    </row>
    <row r="70" spans="1:210" x14ac:dyDescent="0.25">
      <c r="A70" s="10"/>
      <c r="B70" s="90" t="s">
        <v>103</v>
      </c>
      <c r="K70" s="28"/>
      <c r="L70"/>
      <c r="N70" s="90" t="s">
        <v>103</v>
      </c>
      <c r="V70" s="32"/>
      <c r="Y70" s="90" t="s">
        <v>103</v>
      </c>
      <c r="AG70" s="32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CB70" s="90" t="s">
        <v>103</v>
      </c>
      <c r="CJ70" s="32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R70" s="206"/>
      <c r="DU70" s="90" t="s">
        <v>103</v>
      </c>
      <c r="EC70" s="32"/>
      <c r="EF70" s="90" t="s">
        <v>103</v>
      </c>
      <c r="EN70" s="32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I70" s="90" t="s">
        <v>103</v>
      </c>
      <c r="GQ70" s="32"/>
      <c r="GT70" s="90" t="s">
        <v>103</v>
      </c>
      <c r="HB70" s="32"/>
    </row>
    <row r="71" spans="1:210" x14ac:dyDescent="0.25">
      <c r="A71" s="10"/>
      <c r="K71" s="28"/>
      <c r="L71"/>
      <c r="V71" s="32"/>
      <c r="AG71" s="32"/>
      <c r="AR71" s="32"/>
      <c r="BC71" s="32"/>
      <c r="BN71" s="32"/>
      <c r="BY71" s="32"/>
      <c r="CJ71" s="32"/>
      <c r="CU71" s="32"/>
      <c r="DF71" s="32"/>
      <c r="DQ71" s="32"/>
      <c r="DR71" s="206"/>
      <c r="EC71" s="32"/>
      <c r="EN71" s="32"/>
      <c r="EY71" s="32"/>
      <c r="FJ71" s="32"/>
      <c r="FU71" s="32"/>
      <c r="GF71" s="32"/>
      <c r="GQ71" s="32"/>
      <c r="HB71" s="32"/>
    </row>
    <row r="72" spans="1:210" ht="56.2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L72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R72" s="206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L73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R73" s="206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L74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R74" s="206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216.3579943598329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221.75799435983291</v>
      </c>
      <c r="K75" s="28"/>
      <c r="L75"/>
      <c r="N75" s="65">
        <f>T63</f>
        <v>51.946456847377412</v>
      </c>
      <c r="O75" s="41">
        <f>S77*S78</f>
        <v>0.75778999999999996</v>
      </c>
      <c r="P75" s="41">
        <f>S77*S80</f>
        <v>21.669337690719761</v>
      </c>
      <c r="Q75" s="42">
        <v>6.5</v>
      </c>
      <c r="R75" s="42">
        <v>0</v>
      </c>
      <c r="S75" s="96">
        <f>N75-O75-P75+Q75+R75</f>
        <v>36.019329156657648</v>
      </c>
      <c r="V75" s="32"/>
      <c r="Y75" s="65">
        <f>AE63</f>
        <v>111.86665063685533</v>
      </c>
      <c r="Z75" s="41">
        <f>AD77*AD78</f>
        <v>1.1000000000000001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117.26665063685533</v>
      </c>
      <c r="AG75" s="32"/>
      <c r="AJ75" s="65">
        <f>AP63</f>
        <v>122.25366909225626</v>
      </c>
      <c r="AK75" s="41">
        <f>AO77*AO78</f>
        <v>1.1000000000000001</v>
      </c>
      <c r="AL75" s="41">
        <f>AO77*AO80</f>
        <v>0</v>
      </c>
      <c r="AM75" s="42">
        <v>6.5</v>
      </c>
      <c r="AN75" s="42">
        <v>0</v>
      </c>
      <c r="AO75" s="96">
        <f>AJ75-AK75-AL75+AM75+AN75</f>
        <v>127.65366909225627</v>
      </c>
      <c r="AR75" s="32"/>
      <c r="AU75" s="65">
        <f>BA63</f>
        <v>117.10777572791329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122.5077757279133</v>
      </c>
      <c r="BC75" s="32"/>
      <c r="BF75" s="65">
        <f>BL63</f>
        <v>150.30793642487262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155.70793642487263</v>
      </c>
      <c r="BN75" s="32"/>
      <c r="BQ75" s="65">
        <f>BW63</f>
        <v>155.17858634019439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160.57858634019439</v>
      </c>
      <c r="BY75" s="32"/>
      <c r="CB75" s="65">
        <f>CH63</f>
        <v>160.05703540013968</v>
      </c>
      <c r="CC75" s="41">
        <f>CG77*CG78</f>
        <v>1.1000000000000001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165.45703540013969</v>
      </c>
      <c r="CJ75" s="32"/>
      <c r="CM75" s="65">
        <f>CS63</f>
        <v>151.43835021270613</v>
      </c>
      <c r="CN75" s="41">
        <f>CR77*CR78</f>
        <v>1.1000000000000001</v>
      </c>
      <c r="CO75" s="41">
        <f>CR77*CR80</f>
        <v>0</v>
      </c>
      <c r="CP75" s="42">
        <v>6.5</v>
      </c>
      <c r="CQ75" s="42">
        <v>0</v>
      </c>
      <c r="CR75" s="96">
        <f>CM75-CN75-CO75+CP75+CQ75</f>
        <v>156.83835021270613</v>
      </c>
      <c r="CU75" s="32"/>
      <c r="CX75" s="65">
        <f>DD63</f>
        <v>182.91130371687254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188.31130371687254</v>
      </c>
      <c r="DF75" s="32"/>
      <c r="DI75" s="65">
        <f>DO63</f>
        <v>187.56744546028881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192.96744546028881</v>
      </c>
      <c r="DQ75" s="32"/>
      <c r="DR75" s="206"/>
      <c r="DU75" s="65">
        <f>EA63</f>
        <v>81.7540760569009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87.154076056900905</v>
      </c>
      <c r="EC75" s="32"/>
      <c r="EF75" s="65">
        <f>EL63</f>
        <v>137.5828340619446</v>
      </c>
      <c r="EG75" s="41">
        <f>EK77*EK78</f>
        <v>1.1000000000000001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142.9828340619446</v>
      </c>
      <c r="EN75" s="32"/>
      <c r="EQ75" s="65">
        <f>EW63</f>
        <v>147.42977676874045</v>
      </c>
      <c r="ER75" s="41">
        <f>EV77*EV78</f>
        <v>1.1000000000000001</v>
      </c>
      <c r="ES75" s="41">
        <f>EV77*EV80</f>
        <v>0</v>
      </c>
      <c r="ET75" s="42">
        <v>6.5</v>
      </c>
      <c r="EU75" s="42">
        <v>0</v>
      </c>
      <c r="EV75" s="96">
        <f>EQ75-ER75-ES75+ET75+EU75</f>
        <v>152.82977676874046</v>
      </c>
      <c r="EY75" s="32"/>
      <c r="FB75" s="65">
        <f>FH63</f>
        <v>147.20287696660728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152.60287696660728</v>
      </c>
      <c r="FJ75" s="32"/>
      <c r="FM75" s="65">
        <f>FS63</f>
        <v>160.01209498644337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165.41209498644338</v>
      </c>
      <c r="FU75" s="32"/>
      <c r="FX75" s="65">
        <f>GD63</f>
        <v>160.23396838463773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165.63396838463774</v>
      </c>
      <c r="GF75" s="32"/>
      <c r="GI75" s="65">
        <f>GO63</f>
        <v>169.86075210513701</v>
      </c>
      <c r="GJ75" s="41">
        <f>GN77*GN78</f>
        <v>1.1000000000000001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175.26075210513702</v>
      </c>
      <c r="GQ75" s="32"/>
      <c r="GT75" s="65">
        <f>GZ63</f>
        <v>192.13412717158872</v>
      </c>
      <c r="GU75" s="41">
        <f>GY77*GY78</f>
        <v>1.1000000000000001</v>
      </c>
      <c r="GV75" s="41">
        <f>GY77*GY80</f>
        <v>0</v>
      </c>
      <c r="GW75" s="42">
        <v>6.5</v>
      </c>
      <c r="GX75" s="42">
        <v>0</v>
      </c>
      <c r="GY75" s="96">
        <f>GT75-GU75-GV75+GW75+GX75</f>
        <v>197.53412717158872</v>
      </c>
      <c r="HB75" s="32"/>
    </row>
    <row r="76" spans="1:210" x14ac:dyDescent="0.25">
      <c r="A76" s="10"/>
      <c r="F76" s="54"/>
      <c r="G76" s="95"/>
      <c r="K76" s="28"/>
      <c r="L76"/>
      <c r="R76" s="54"/>
      <c r="S76" s="95"/>
      <c r="V76" s="32"/>
      <c r="AC76" s="54"/>
      <c r="AD76" s="95"/>
      <c r="AG76" s="32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CF76" s="54"/>
      <c r="CG76" s="95"/>
      <c r="CJ76" s="32"/>
      <c r="CQ76" s="54"/>
      <c r="CR76" s="95"/>
      <c r="CU76" s="32"/>
      <c r="DB76" s="54"/>
      <c r="DC76" s="95"/>
      <c r="DF76" s="32"/>
      <c r="DM76" s="54"/>
      <c r="DN76" s="95"/>
      <c r="DQ76" s="32"/>
      <c r="DR76" s="206"/>
      <c r="DY76" s="54"/>
      <c r="DZ76" s="95"/>
      <c r="EC76" s="32"/>
      <c r="EJ76" s="54"/>
      <c r="EK76" s="95"/>
      <c r="EN76" s="32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M76" s="54"/>
      <c r="GN76" s="95"/>
      <c r="GQ76" s="32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L77"/>
      <c r="N77" s="97" t="s">
        <v>116</v>
      </c>
      <c r="O77" s="98"/>
      <c r="P77" s="98"/>
      <c r="Q77" s="97"/>
      <c r="R77" s="98"/>
      <c r="S77" s="55">
        <v>0.83</v>
      </c>
      <c r="V77" s="32"/>
      <c r="Y77" s="97" t="s">
        <v>116</v>
      </c>
      <c r="Z77" s="98"/>
      <c r="AA77" s="98"/>
      <c r="AB77" s="97"/>
      <c r="AC77" s="98"/>
      <c r="AD77" s="55">
        <v>1</v>
      </c>
      <c r="AG77" s="32"/>
      <c r="AJ77" s="97" t="s">
        <v>116</v>
      </c>
      <c r="AK77" s="98"/>
      <c r="AL77" s="98"/>
      <c r="AM77" s="97"/>
      <c r="AN77" s="98"/>
      <c r="AO77" s="55">
        <v>1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CB77" s="97" t="s">
        <v>116</v>
      </c>
      <c r="CC77" s="98"/>
      <c r="CD77" s="98"/>
      <c r="CE77" s="97"/>
      <c r="CF77" s="98"/>
      <c r="CG77" s="55">
        <v>1</v>
      </c>
      <c r="CJ77" s="32"/>
      <c r="CM77" s="97" t="s">
        <v>116</v>
      </c>
      <c r="CN77" s="98"/>
      <c r="CO77" s="98"/>
      <c r="CP77" s="97"/>
      <c r="CQ77" s="98"/>
      <c r="CR77" s="55">
        <v>1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R77" s="206"/>
      <c r="DU77" s="97" t="s">
        <v>116</v>
      </c>
      <c r="DV77" s="98"/>
      <c r="DW77" s="98"/>
      <c r="DX77" s="97"/>
      <c r="DY77" s="98"/>
      <c r="DZ77" s="55">
        <v>1</v>
      </c>
      <c r="EC77" s="32"/>
      <c r="EF77" s="97" t="s">
        <v>116</v>
      </c>
      <c r="EG77" s="98"/>
      <c r="EH77" s="98"/>
      <c r="EI77" s="97"/>
      <c r="EJ77" s="98"/>
      <c r="EK77" s="55">
        <v>1</v>
      </c>
      <c r="EN77" s="32"/>
      <c r="EQ77" s="97" t="s">
        <v>116</v>
      </c>
      <c r="ER77" s="98"/>
      <c r="ES77" s="98"/>
      <c r="ET77" s="97"/>
      <c r="EU77" s="98"/>
      <c r="EV77" s="55">
        <v>1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I77" s="97" t="s">
        <v>116</v>
      </c>
      <c r="GJ77" s="98"/>
      <c r="GK77" s="98"/>
      <c r="GL77" s="97"/>
      <c r="GM77" s="98"/>
      <c r="GN77" s="55">
        <v>1</v>
      </c>
      <c r="GQ77" s="32"/>
      <c r="GT77" s="97" t="s">
        <v>116</v>
      </c>
      <c r="GU77" s="98"/>
      <c r="GV77" s="98"/>
      <c r="GW77" s="97"/>
      <c r="GX77" s="98"/>
      <c r="GY77" s="55">
        <v>1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L78"/>
      <c r="N78" s="98"/>
      <c r="O78" s="97" t="s">
        <v>117</v>
      </c>
      <c r="P78" s="98"/>
      <c r="Q78" s="98"/>
      <c r="R78" s="98"/>
      <c r="S78" s="41">
        <f>S77*1.1</f>
        <v>0.91300000000000003</v>
      </c>
      <c r="V78" s="32"/>
      <c r="Y78" s="98"/>
      <c r="Z78" s="97" t="s">
        <v>117</v>
      </c>
      <c r="AA78" s="98"/>
      <c r="AB78" s="98"/>
      <c r="AC78" s="98"/>
      <c r="AD78" s="41">
        <f>AD77*1.1</f>
        <v>1.1000000000000001</v>
      </c>
      <c r="AG78" s="32"/>
      <c r="AJ78" s="98"/>
      <c r="AK78" s="97" t="s">
        <v>117</v>
      </c>
      <c r="AL78" s="98"/>
      <c r="AM78" s="98"/>
      <c r="AN78" s="98"/>
      <c r="AO78" s="41">
        <f>AO77*1.1</f>
        <v>1.1000000000000001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CB78" s="98"/>
      <c r="CC78" s="97" t="s">
        <v>117</v>
      </c>
      <c r="CD78" s="98"/>
      <c r="CE78" s="98"/>
      <c r="CF78" s="98"/>
      <c r="CG78" s="41">
        <f>CG77*1.1</f>
        <v>1.1000000000000001</v>
      </c>
      <c r="CJ78" s="32"/>
      <c r="CM78" s="98"/>
      <c r="CN78" s="97" t="s">
        <v>117</v>
      </c>
      <c r="CO78" s="98"/>
      <c r="CP78" s="98"/>
      <c r="CQ78" s="98"/>
      <c r="CR78" s="41">
        <f>CR77*1.1</f>
        <v>1.1000000000000001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R78" s="206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F78" s="98"/>
      <c r="EG78" s="97" t="s">
        <v>117</v>
      </c>
      <c r="EH78" s="98"/>
      <c r="EI78" s="98"/>
      <c r="EJ78" s="98"/>
      <c r="EK78" s="41">
        <f>EK77*1.1</f>
        <v>1.1000000000000001</v>
      </c>
      <c r="EN78" s="32"/>
      <c r="EQ78" s="98"/>
      <c r="ER78" s="97" t="s">
        <v>117</v>
      </c>
      <c r="ES78" s="98"/>
      <c r="ET78" s="98"/>
      <c r="EU78" s="98"/>
      <c r="EV78" s="41">
        <f>EV77*1.1</f>
        <v>1.1000000000000001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I78" s="98"/>
      <c r="GJ78" s="97" t="s">
        <v>117</v>
      </c>
      <c r="GK78" s="98"/>
      <c r="GL78" s="98"/>
      <c r="GM78" s="98"/>
      <c r="GN78" s="41">
        <f>GN77*1.1</f>
        <v>1.1000000000000001</v>
      </c>
      <c r="GQ78" s="32"/>
      <c r="GT78" s="98"/>
      <c r="GU78" s="97" t="s">
        <v>117</v>
      </c>
      <c r="GV78" s="98"/>
      <c r="GW78" s="98"/>
      <c r="GX78" s="98"/>
      <c r="GY78" s="41">
        <f>GY77*1.1</f>
        <v>1.1000000000000001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L79"/>
      <c r="N79" s="98"/>
      <c r="O79" s="98"/>
      <c r="P79" s="97" t="s">
        <v>118</v>
      </c>
      <c r="Q79" s="98"/>
      <c r="R79" s="98"/>
      <c r="V79" s="32"/>
      <c r="Y79" s="98"/>
      <c r="Z79" s="98"/>
      <c r="AA79" s="97" t="s">
        <v>118</v>
      </c>
      <c r="AB79" s="98"/>
      <c r="AC79" s="98"/>
      <c r="AG79" s="32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CB79" s="98"/>
      <c r="CC79" s="98"/>
      <c r="CD79" s="97" t="s">
        <v>118</v>
      </c>
      <c r="CE79" s="98"/>
      <c r="CF79" s="98"/>
      <c r="CJ79" s="32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R79" s="206"/>
      <c r="DU79" s="98"/>
      <c r="DV79" s="98"/>
      <c r="DW79" s="97" t="s">
        <v>118</v>
      </c>
      <c r="DX79" s="98"/>
      <c r="DY79" s="98"/>
      <c r="EC79" s="32"/>
      <c r="EF79" s="98"/>
      <c r="EG79" s="98"/>
      <c r="EH79" s="97" t="s">
        <v>118</v>
      </c>
      <c r="EI79" s="98"/>
      <c r="EJ79" s="98"/>
      <c r="EN79" s="32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I79" s="98"/>
      <c r="GJ79" s="98"/>
      <c r="GK79" s="97" t="s">
        <v>118</v>
      </c>
      <c r="GL79" s="98"/>
      <c r="GM79" s="98"/>
      <c r="GQ79" s="32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K80" s="28"/>
      <c r="L80"/>
      <c r="Q80" s="91" t="s">
        <v>119</v>
      </c>
      <c r="R80" s="95" t="s">
        <v>27</v>
      </c>
      <c r="S80" s="33">
        <f>S81*S82</f>
        <v>26.107635771951522</v>
      </c>
      <c r="V80" s="32"/>
      <c r="AB80" s="91" t="s">
        <v>119</v>
      </c>
      <c r="AC80" s="95" t="s">
        <v>27</v>
      </c>
      <c r="AG80" s="32"/>
      <c r="AM80" s="91" t="s">
        <v>119</v>
      </c>
      <c r="AN80" s="95" t="s">
        <v>27</v>
      </c>
      <c r="AR80" s="32"/>
      <c r="AX80" s="91" t="s">
        <v>119</v>
      </c>
      <c r="AY80" s="95" t="s">
        <v>27</v>
      </c>
      <c r="BC80" s="32"/>
      <c r="BI80" s="91" t="s">
        <v>119</v>
      </c>
      <c r="BJ80" s="95" t="s">
        <v>27</v>
      </c>
      <c r="BN80" s="32"/>
      <c r="BT80" s="91" t="s">
        <v>119</v>
      </c>
      <c r="BU80" s="95" t="s">
        <v>27</v>
      </c>
      <c r="BY80" s="32"/>
      <c r="CE80" s="91" t="s">
        <v>119</v>
      </c>
      <c r="CF80" s="95" t="s">
        <v>27</v>
      </c>
      <c r="CJ80" s="32"/>
      <c r="CP80" s="91" t="s">
        <v>119</v>
      </c>
      <c r="CQ80" s="95" t="s">
        <v>27</v>
      </c>
      <c r="CU80" s="32"/>
      <c r="DA80" s="91" t="s">
        <v>119</v>
      </c>
      <c r="DB80" s="95" t="s">
        <v>27</v>
      </c>
      <c r="DF80" s="32"/>
      <c r="DL80" s="91" t="s">
        <v>119</v>
      </c>
      <c r="DM80" s="95" t="s">
        <v>27</v>
      </c>
      <c r="DQ80" s="32"/>
      <c r="DR80" s="206"/>
      <c r="DX80" s="91" t="s">
        <v>119</v>
      </c>
      <c r="DY80" s="95" t="s">
        <v>27</v>
      </c>
      <c r="DZ80" s="33">
        <f>DZ81*DZ82</f>
        <v>0</v>
      </c>
      <c r="EC80" s="32"/>
      <c r="EI80" s="91" t="s">
        <v>119</v>
      </c>
      <c r="EJ80" s="95" t="s">
        <v>27</v>
      </c>
      <c r="EN80" s="32"/>
      <c r="ET80" s="91" t="s">
        <v>119</v>
      </c>
      <c r="EU80" s="95" t="s">
        <v>27</v>
      </c>
      <c r="EV80" s="33">
        <f>EV81*EV82</f>
        <v>0</v>
      </c>
      <c r="EY80" s="32"/>
      <c r="FE80" s="91" t="s">
        <v>119</v>
      </c>
      <c r="FF80" s="95" t="s">
        <v>27</v>
      </c>
      <c r="FJ80" s="32"/>
      <c r="FP80" s="91" t="s">
        <v>119</v>
      </c>
      <c r="FQ80" s="95" t="s">
        <v>27</v>
      </c>
      <c r="FU80" s="32"/>
      <c r="GA80" s="91" t="s">
        <v>119</v>
      </c>
      <c r="GB80" s="95" t="s">
        <v>27</v>
      </c>
      <c r="GF80" s="32"/>
      <c r="GL80" s="91" t="s">
        <v>119</v>
      </c>
      <c r="GM80" s="95" t="s">
        <v>27</v>
      </c>
      <c r="GN80" s="33">
        <f>GN81*GN82</f>
        <v>0</v>
      </c>
      <c r="GQ80" s="32"/>
      <c r="GW80" s="91" t="s">
        <v>119</v>
      </c>
      <c r="GX80" s="95" t="s">
        <v>27</v>
      </c>
      <c r="GY80" s="33">
        <f>GY81*GY82</f>
        <v>0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L81"/>
      <c r="Q81" s="99" t="s">
        <v>120</v>
      </c>
      <c r="R81" s="2" t="s">
        <v>121</v>
      </c>
      <c r="S81" s="55">
        <v>0.95</v>
      </c>
      <c r="V81" s="32"/>
      <c r="AB81" s="99" t="s">
        <v>120</v>
      </c>
      <c r="AC81" s="2" t="s">
        <v>121</v>
      </c>
      <c r="AD81" s="55">
        <v>0</v>
      </c>
      <c r="AG81" s="32"/>
      <c r="AM81" s="99" t="s">
        <v>120</v>
      </c>
      <c r="AN81" s="2" t="s">
        <v>121</v>
      </c>
      <c r="AO81" s="55">
        <v>0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CE81" s="99" t="s">
        <v>120</v>
      </c>
      <c r="CF81" s="2" t="s">
        <v>121</v>
      </c>
      <c r="CG81" s="55">
        <v>0</v>
      </c>
      <c r="CJ81" s="32"/>
      <c r="CP81" s="99" t="s">
        <v>120</v>
      </c>
      <c r="CQ81" s="2" t="s">
        <v>121</v>
      </c>
      <c r="CR81" s="55">
        <v>0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R81" s="206"/>
      <c r="DX81" s="99" t="s">
        <v>120</v>
      </c>
      <c r="DY81" s="2" t="s">
        <v>121</v>
      </c>
      <c r="DZ81" s="55">
        <v>0</v>
      </c>
      <c r="EC81" s="32"/>
      <c r="EI81" s="99" t="s">
        <v>120</v>
      </c>
      <c r="EJ81" s="2" t="s">
        <v>121</v>
      </c>
      <c r="EK81" s="55">
        <v>0</v>
      </c>
      <c r="EN81" s="32"/>
      <c r="ET81" s="99" t="s">
        <v>120</v>
      </c>
      <c r="EU81" s="2" t="s">
        <v>121</v>
      </c>
      <c r="EV81" s="55">
        <v>0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L81" s="99" t="s">
        <v>120</v>
      </c>
      <c r="GM81" s="2" t="s">
        <v>121</v>
      </c>
      <c r="GN81" s="55">
        <v>0</v>
      </c>
      <c r="GQ81" s="32"/>
      <c r="GW81" s="99" t="s">
        <v>120</v>
      </c>
      <c r="GX81" s="2" t="s">
        <v>121</v>
      </c>
      <c r="GY81" s="55">
        <v>0</v>
      </c>
      <c r="HB81" s="32"/>
    </row>
    <row r="82" spans="1:210" x14ac:dyDescent="0.25">
      <c r="A82" s="10"/>
      <c r="E82" s="100" t="s">
        <v>122</v>
      </c>
      <c r="F82" s="95" t="s">
        <v>27</v>
      </c>
      <c r="G82" s="66">
        <f>I26</f>
        <v>37.517490391043246</v>
      </c>
      <c r="K82" s="28"/>
      <c r="L82"/>
      <c r="Q82" s="100" t="s">
        <v>122</v>
      </c>
      <c r="R82" s="95" t="s">
        <v>27</v>
      </c>
      <c r="S82" s="66">
        <f>T26</f>
        <v>27.48172186521213</v>
      </c>
      <c r="V82" s="32"/>
      <c r="AB82" s="100" t="s">
        <v>122</v>
      </c>
      <c r="AC82" s="95" t="s">
        <v>27</v>
      </c>
      <c r="AD82" s="66">
        <f>AE26</f>
        <v>30.391023745658192</v>
      </c>
      <c r="AG82" s="32"/>
      <c r="AM82" s="100" t="s">
        <v>122</v>
      </c>
      <c r="AN82" s="95" t="s">
        <v>27</v>
      </c>
      <c r="AO82" s="66">
        <f>AP26</f>
        <v>30.167673162870319</v>
      </c>
      <c r="AR82" s="32"/>
      <c r="AX82" s="100" t="s">
        <v>122</v>
      </c>
      <c r="AY82" s="95" t="s">
        <v>27</v>
      </c>
      <c r="AZ82" s="66">
        <f>BA26</f>
        <v>30.278775955587896</v>
      </c>
      <c r="BC82" s="32"/>
      <c r="BI82" s="100" t="s">
        <v>122</v>
      </c>
      <c r="BJ82" s="95" t="s">
        <v>27</v>
      </c>
      <c r="BK82" s="66">
        <f>BL26</f>
        <v>29.545333003454559</v>
      </c>
      <c r="BN82" s="32"/>
      <c r="BT82" s="100" t="s">
        <v>122</v>
      </c>
      <c r="BU82" s="95" t="s">
        <v>27</v>
      </c>
      <c r="BV82" s="66">
        <f>BW26</f>
        <v>29.434230210736981</v>
      </c>
      <c r="BY82" s="32"/>
      <c r="CE82" s="100" t="s">
        <v>122</v>
      </c>
      <c r="CF82" s="95" t="s">
        <v>27</v>
      </c>
      <c r="CG82" s="66">
        <f>CH26</f>
        <v>29.321982420666679</v>
      </c>
      <c r="CJ82" s="32"/>
      <c r="CP82" s="100" t="s">
        <v>122</v>
      </c>
      <c r="CQ82" s="95" t="s">
        <v>27</v>
      </c>
      <c r="CR82" s="66">
        <f>CS26</f>
        <v>34.569840953126473</v>
      </c>
      <c r="CU82" s="32"/>
      <c r="DA82" s="100" t="s">
        <v>122</v>
      </c>
      <c r="DB82" s="95" t="s">
        <v>27</v>
      </c>
      <c r="DC82" s="66">
        <f>DD26</f>
        <v>33.714157508970921</v>
      </c>
      <c r="DF82" s="32"/>
      <c r="DL82" s="100" t="s">
        <v>122</v>
      </c>
      <c r="DM82" s="95" t="s">
        <v>27</v>
      </c>
      <c r="DN82" s="66">
        <f>DO26</f>
        <v>33.5832017538889</v>
      </c>
      <c r="DQ82" s="32"/>
      <c r="DR82" s="206"/>
      <c r="DX82" s="100" t="s">
        <v>122</v>
      </c>
      <c r="DY82" s="95" t="s">
        <v>27</v>
      </c>
      <c r="DZ82" s="66">
        <f>EA26</f>
        <v>31.019289529793951</v>
      </c>
      <c r="EC82" s="32"/>
      <c r="EI82" s="100" t="s">
        <v>122</v>
      </c>
      <c r="EJ82" s="95" t="s">
        <v>27</v>
      </c>
      <c r="EK82" s="66">
        <f>EL26</f>
        <v>34.93166245809617</v>
      </c>
      <c r="EN82" s="32"/>
      <c r="ET82" s="100" t="s">
        <v>122</v>
      </c>
      <c r="EU82" s="95" t="s">
        <v>27</v>
      </c>
      <c r="EV82" s="66">
        <f>EW26</f>
        <v>34.675397835651729</v>
      </c>
      <c r="EY82" s="32"/>
      <c r="FE82" s="100" t="s">
        <v>122</v>
      </c>
      <c r="FF82" s="95" t="s">
        <v>27</v>
      </c>
      <c r="FG82" s="66">
        <f>FH26</f>
        <v>34.681351021870711</v>
      </c>
      <c r="FJ82" s="32"/>
      <c r="FP82" s="100" t="s">
        <v>122</v>
      </c>
      <c r="FQ82" s="95" t="s">
        <v>27</v>
      </c>
      <c r="FR82" s="66">
        <f>FS26</f>
        <v>34.341577374604043</v>
      </c>
      <c r="FU82" s="32"/>
      <c r="GA82" s="100" t="s">
        <v>122</v>
      </c>
      <c r="GB82" s="95" t="s">
        <v>27</v>
      </c>
      <c r="GC82" s="66">
        <f>GD26</f>
        <v>34.335624188385061</v>
      </c>
      <c r="GF82" s="32"/>
      <c r="GL82" s="100" t="s">
        <v>122</v>
      </c>
      <c r="GM82" s="95" t="s">
        <v>27</v>
      </c>
      <c r="GN82" s="66">
        <f>GO26</f>
        <v>34.075007190608083</v>
      </c>
      <c r="GQ82" s="32"/>
      <c r="GW82" s="100" t="s">
        <v>122</v>
      </c>
      <c r="GX82" s="95" t="s">
        <v>27</v>
      </c>
      <c r="GY82" s="66">
        <f>GZ26</f>
        <v>33.453581829051721</v>
      </c>
      <c r="HB82" s="32"/>
    </row>
    <row r="83" spans="1:210" x14ac:dyDescent="0.25">
      <c r="A83" s="10"/>
      <c r="K83" s="28"/>
      <c r="L83"/>
      <c r="V83" s="32"/>
      <c r="AG83" s="32"/>
      <c r="AR83" s="32"/>
      <c r="BC83" s="32"/>
      <c r="BN83" s="32"/>
      <c r="BY83" s="32"/>
      <c r="CJ83" s="32"/>
      <c r="CU83" s="32"/>
      <c r="DF83" s="32"/>
      <c r="DQ83" s="32"/>
      <c r="DR83" s="206"/>
      <c r="EC83" s="32"/>
      <c r="EN83" s="32"/>
      <c r="EY83" s="32"/>
      <c r="FJ83" s="32"/>
      <c r="FU83" s="32"/>
      <c r="GF83" s="32"/>
      <c r="GQ83" s="32"/>
      <c r="HB83" s="32"/>
    </row>
    <row r="84" spans="1:210" x14ac:dyDescent="0.25">
      <c r="A84" s="10"/>
      <c r="K84" s="28"/>
      <c r="L84"/>
      <c r="V84" s="32"/>
      <c r="AG84" s="32"/>
      <c r="AR84" s="32"/>
      <c r="BC84" s="32"/>
      <c r="BN84" s="32"/>
      <c r="BY84" s="32"/>
      <c r="CJ84" s="32"/>
      <c r="CU84" s="32"/>
      <c r="DF84" s="32"/>
      <c r="DQ84" s="32"/>
      <c r="DR84" s="206"/>
      <c r="EC84" s="32"/>
      <c r="EN84" s="32"/>
      <c r="EY84" s="32"/>
      <c r="FJ84" s="32"/>
      <c r="FU84" s="32"/>
      <c r="GF84" s="32"/>
      <c r="GQ84" s="32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/>
      <c r="N85" s="242" t="s">
        <v>123</v>
      </c>
      <c r="O85" s="242"/>
      <c r="P85" s="6" t="s">
        <v>124</v>
      </c>
      <c r="Q85" s="6" t="s">
        <v>125</v>
      </c>
      <c r="R85" s="6" t="s">
        <v>126</v>
      </c>
      <c r="S85" s="6" t="s">
        <v>127</v>
      </c>
      <c r="T85" s="6" t="s">
        <v>128</v>
      </c>
      <c r="U85" s="6"/>
      <c r="V85" s="32"/>
      <c r="W85" s="102"/>
      <c r="X85" s="102"/>
      <c r="Y85" s="238" t="s">
        <v>123</v>
      </c>
      <c r="Z85" s="238"/>
      <c r="AA85" s="101" t="s">
        <v>124</v>
      </c>
      <c r="AB85" s="101" t="s">
        <v>125</v>
      </c>
      <c r="AC85" s="101" t="s">
        <v>126</v>
      </c>
      <c r="AD85" s="101" t="s">
        <v>127</v>
      </c>
      <c r="AE85" s="101" t="s">
        <v>128</v>
      </c>
      <c r="AF85" s="101"/>
      <c r="AG85" s="32"/>
      <c r="AH85" s="102"/>
      <c r="AI85" s="102"/>
      <c r="AJ85" s="238" t="s">
        <v>123</v>
      </c>
      <c r="AK85" s="238"/>
      <c r="AL85" s="101" t="s">
        <v>124</v>
      </c>
      <c r="AM85" s="101" t="s">
        <v>125</v>
      </c>
      <c r="AN85" s="101" t="s">
        <v>126</v>
      </c>
      <c r="AO85" s="101" t="s">
        <v>127</v>
      </c>
      <c r="AP85" s="101" t="s">
        <v>128</v>
      </c>
      <c r="AQ85" s="101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 s="102"/>
      <c r="CA85" s="102"/>
      <c r="CB85" s="238" t="s">
        <v>123</v>
      </c>
      <c r="CC85" s="238"/>
      <c r="CD85" s="101" t="s">
        <v>124</v>
      </c>
      <c r="CE85" s="101" t="s">
        <v>125</v>
      </c>
      <c r="CF85" s="101" t="s">
        <v>126</v>
      </c>
      <c r="CG85" s="101" t="s">
        <v>127</v>
      </c>
      <c r="CH85" s="101" t="s">
        <v>128</v>
      </c>
      <c r="CI85" s="101"/>
      <c r="CJ85" s="32"/>
      <c r="CK85" s="102"/>
      <c r="CL85" s="102"/>
      <c r="CM85" s="238" t="s">
        <v>123</v>
      </c>
      <c r="CN85" s="238"/>
      <c r="CO85" s="101" t="s">
        <v>124</v>
      </c>
      <c r="CP85" s="101" t="s">
        <v>125</v>
      </c>
      <c r="CQ85" s="101" t="s">
        <v>126</v>
      </c>
      <c r="CR85" s="101" t="s">
        <v>127</v>
      </c>
      <c r="CS85" s="101" t="s">
        <v>128</v>
      </c>
      <c r="CT85" s="101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R85" s="206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 s="102"/>
      <c r="EE85" s="102"/>
      <c r="EF85" s="238" t="s">
        <v>123</v>
      </c>
      <c r="EG85" s="238"/>
      <c r="EH85" s="101" t="s">
        <v>124</v>
      </c>
      <c r="EI85" s="101" t="s">
        <v>125</v>
      </c>
      <c r="EJ85" s="101" t="s">
        <v>126</v>
      </c>
      <c r="EK85" s="101" t="s">
        <v>127</v>
      </c>
      <c r="EL85" s="101" t="s">
        <v>128</v>
      </c>
      <c r="EM85" s="101"/>
      <c r="EN85" s="32"/>
      <c r="EO85" s="102"/>
      <c r="EP85" s="102"/>
      <c r="EQ85" s="238" t="s">
        <v>123</v>
      </c>
      <c r="ER85" s="238"/>
      <c r="ES85" s="101" t="s">
        <v>124</v>
      </c>
      <c r="ET85" s="101" t="s">
        <v>125</v>
      </c>
      <c r="EU85" s="101" t="s">
        <v>126</v>
      </c>
      <c r="EV85" s="101" t="s">
        <v>127</v>
      </c>
      <c r="EW85" s="101" t="s">
        <v>128</v>
      </c>
      <c r="EX85" s="101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 s="102"/>
      <c r="GH85" s="102"/>
      <c r="GI85" s="238" t="s">
        <v>123</v>
      </c>
      <c r="GJ85" s="238"/>
      <c r="GK85" s="101" t="s">
        <v>124</v>
      </c>
      <c r="GL85" s="101" t="s">
        <v>125</v>
      </c>
      <c r="GM85" s="101" t="s">
        <v>126</v>
      </c>
      <c r="GN85" s="101" t="s">
        <v>127</v>
      </c>
      <c r="GO85" s="101" t="s">
        <v>128</v>
      </c>
      <c r="GP85" s="101"/>
      <c r="GQ85" s="32"/>
      <c r="GR85" s="102"/>
      <c r="GS85" s="102"/>
      <c r="GT85" s="238" t="s">
        <v>123</v>
      </c>
      <c r="GU85" s="238"/>
      <c r="GV85" s="101" t="s">
        <v>124</v>
      </c>
      <c r="GW85" s="101" t="s">
        <v>125</v>
      </c>
      <c r="GX85" s="101" t="s">
        <v>126</v>
      </c>
      <c r="GY85" s="101" t="s">
        <v>127</v>
      </c>
      <c r="GZ85" s="101" t="s">
        <v>128</v>
      </c>
      <c r="HA85" s="101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 s="95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 s="95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 s="95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 s="95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R86" s="206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 s="95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 s="95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 s="95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 s="95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L87"/>
      <c r="V87" s="32"/>
      <c r="AG87" s="32"/>
      <c r="AR87" s="32"/>
      <c r="BC87" s="32"/>
      <c r="BN87" s="32"/>
      <c r="BY87" s="32"/>
      <c r="CJ87" s="32"/>
      <c r="CU87" s="32"/>
      <c r="DF87" s="32"/>
      <c r="DQ87" s="32"/>
      <c r="DR87" s="206"/>
      <c r="EC87" s="32"/>
      <c r="EN87" s="32"/>
      <c r="EY87" s="32"/>
      <c r="FJ87" s="32"/>
      <c r="FU87" s="32"/>
      <c r="GF87" s="32"/>
      <c r="GQ87" s="32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232.84589407782457</v>
      </c>
      <c r="G88" s="2">
        <v>0</v>
      </c>
      <c r="H88" s="2">
        <v>0</v>
      </c>
      <c r="K88" s="28"/>
      <c r="L88"/>
      <c r="M88" s="2">
        <v>1</v>
      </c>
      <c r="N88" s="241" t="s">
        <v>135</v>
      </c>
      <c r="O88" s="241"/>
      <c r="P88" s="105">
        <v>1</v>
      </c>
      <c r="Q88" s="107">
        <v>0.45</v>
      </c>
      <c r="R88" s="108">
        <f>S75*Q88*P88</f>
        <v>16.208698120495942</v>
      </c>
      <c r="S88" s="2">
        <v>0</v>
      </c>
      <c r="T88" s="2">
        <v>0</v>
      </c>
      <c r="V88" s="32"/>
      <c r="X88" s="2">
        <v>1</v>
      </c>
      <c r="Y88" s="233" t="s">
        <v>134</v>
      </c>
      <c r="Z88" s="233"/>
      <c r="AA88" s="105">
        <v>1</v>
      </c>
      <c r="AB88" s="42">
        <v>1.05</v>
      </c>
      <c r="AC88" s="106">
        <f>AD75*AB88*AA88</f>
        <v>123.1299831686981</v>
      </c>
      <c r="AD88" s="2">
        <v>0</v>
      </c>
      <c r="AE88" s="2">
        <v>0</v>
      </c>
      <c r="AG88" s="32"/>
      <c r="AI88" s="2">
        <v>1</v>
      </c>
      <c r="AJ88" s="233" t="s">
        <v>134</v>
      </c>
      <c r="AK88" s="233"/>
      <c r="AL88" s="105">
        <v>1</v>
      </c>
      <c r="AM88" s="42">
        <v>1.05</v>
      </c>
      <c r="AN88" s="106">
        <f>AO75*AM88*AL88</f>
        <v>134.0363525468691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128.63316451430896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163.49333324611626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168.60751565720412</v>
      </c>
      <c r="BV88" s="2">
        <v>0</v>
      </c>
      <c r="BW88" s="2">
        <v>0</v>
      </c>
      <c r="BY88" s="32"/>
      <c r="CA88" s="2">
        <v>1</v>
      </c>
      <c r="CB88" s="233" t="s">
        <v>134</v>
      </c>
      <c r="CC88" s="233"/>
      <c r="CD88" s="105">
        <v>1</v>
      </c>
      <c r="CE88" s="42">
        <v>1.05</v>
      </c>
      <c r="CF88" s="106">
        <f>CG75*CE88*CD88</f>
        <v>173.72988717014667</v>
      </c>
      <c r="CG88" s="2">
        <v>0</v>
      </c>
      <c r="CH88" s="2">
        <v>0</v>
      </c>
      <c r="CJ88" s="32"/>
      <c r="CL88" s="2">
        <v>1</v>
      </c>
      <c r="CM88" s="233" t="s">
        <v>134</v>
      </c>
      <c r="CN88" s="233"/>
      <c r="CO88" s="105">
        <v>1</v>
      </c>
      <c r="CP88" s="42">
        <v>1.05</v>
      </c>
      <c r="CQ88" s="106">
        <f>CR75*CP88*CO88</f>
        <v>164.68026772334144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197.72686890271618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202.61581773330326</v>
      </c>
      <c r="DN88" s="2">
        <v>0</v>
      </c>
      <c r="DO88" s="2">
        <v>0</v>
      </c>
      <c r="DQ88" s="32"/>
      <c r="DR88" s="206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91.511779859745957</v>
      </c>
      <c r="DZ88" s="2">
        <v>0</v>
      </c>
      <c r="EA88" s="2">
        <v>0</v>
      </c>
      <c r="EC88" s="32"/>
      <c r="EE88" s="2">
        <v>1</v>
      </c>
      <c r="EF88" s="233" t="s">
        <v>134</v>
      </c>
      <c r="EG88" s="233"/>
      <c r="EH88" s="105">
        <v>1</v>
      </c>
      <c r="EI88" s="42">
        <v>1.05</v>
      </c>
      <c r="EJ88" s="106">
        <f>EK75*EI88*EH88</f>
        <v>150.13197576504183</v>
      </c>
      <c r="EK88" s="2">
        <v>0</v>
      </c>
      <c r="EL88" s="2">
        <v>0</v>
      </c>
      <c r="EN88" s="32"/>
      <c r="EP88" s="2">
        <v>1</v>
      </c>
      <c r="EQ88" s="233" t="s">
        <v>134</v>
      </c>
      <c r="ER88" s="233"/>
      <c r="ES88" s="105">
        <v>1</v>
      </c>
      <c r="ET88" s="42">
        <v>1.05</v>
      </c>
      <c r="EU88" s="106">
        <f>EV75*ET88*ES88</f>
        <v>160.47126560717749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160.23302081493765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173.68269973576557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173.91566680386964</v>
      </c>
      <c r="GC88" s="2">
        <v>0</v>
      </c>
      <c r="GD88" s="2">
        <v>0</v>
      </c>
      <c r="GF88" s="32"/>
      <c r="GH88" s="2">
        <v>1</v>
      </c>
      <c r="GI88" s="233" t="s">
        <v>134</v>
      </c>
      <c r="GJ88" s="233"/>
      <c r="GK88" s="105">
        <v>1</v>
      </c>
      <c r="GL88" s="42">
        <v>1.05</v>
      </c>
      <c r="GM88" s="106">
        <f>GN75*GL88*GK88</f>
        <v>184.02378971039388</v>
      </c>
      <c r="GN88" s="2">
        <v>0</v>
      </c>
      <c r="GO88" s="2">
        <v>0</v>
      </c>
      <c r="GQ88" s="32"/>
      <c r="GS88" s="2">
        <v>1</v>
      </c>
      <c r="GT88" s="233" t="s">
        <v>134</v>
      </c>
      <c r="GU88" s="233"/>
      <c r="GV88" s="105">
        <v>1</v>
      </c>
      <c r="GW88" s="42">
        <v>1.05</v>
      </c>
      <c r="GX88" s="106">
        <f>GY75*GW88*GV88</f>
        <v>207.41083353016816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L89"/>
      <c r="M89" s="2">
        <v>2</v>
      </c>
      <c r="N89" s="233"/>
      <c r="O89" s="233"/>
      <c r="P89" s="2">
        <v>0</v>
      </c>
      <c r="V89" s="32"/>
      <c r="X89" s="2">
        <v>2</v>
      </c>
      <c r="Y89" s="233"/>
      <c r="Z89" s="233"/>
      <c r="AA89" s="2">
        <v>0</v>
      </c>
      <c r="AG89" s="32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CA89" s="2">
        <v>2</v>
      </c>
      <c r="CB89" s="233"/>
      <c r="CC89" s="233"/>
      <c r="CD89" s="2">
        <v>0</v>
      </c>
      <c r="CJ89" s="32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R89" s="206"/>
      <c r="DT89" s="2">
        <v>2</v>
      </c>
      <c r="DU89" s="233"/>
      <c r="DV89" s="233"/>
      <c r="DW89" s="2">
        <v>0</v>
      </c>
      <c r="EC89" s="32"/>
      <c r="EE89" s="2">
        <v>2</v>
      </c>
      <c r="EF89" s="233"/>
      <c r="EG89" s="233"/>
      <c r="EH89" s="2">
        <v>0</v>
      </c>
      <c r="EN89" s="32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H89" s="2">
        <v>2</v>
      </c>
      <c r="GI89" s="233"/>
      <c r="GJ89" s="233"/>
      <c r="GK89" s="2">
        <v>0</v>
      </c>
      <c r="GQ89" s="32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L90"/>
      <c r="M90" s="2">
        <v>3</v>
      </c>
      <c r="N90" s="233"/>
      <c r="O90" s="233"/>
      <c r="V90" s="32"/>
      <c r="X90" s="2">
        <v>3</v>
      </c>
      <c r="Y90" s="233"/>
      <c r="Z90" s="233"/>
      <c r="AG90" s="32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CA90" s="2">
        <v>3</v>
      </c>
      <c r="CB90" s="233"/>
      <c r="CC90" s="233"/>
      <c r="CJ90" s="32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R90" s="206"/>
      <c r="DT90" s="2">
        <v>3</v>
      </c>
      <c r="DU90" s="233"/>
      <c r="DV90" s="233"/>
      <c r="EC90" s="32"/>
      <c r="EE90" s="2">
        <v>3</v>
      </c>
      <c r="EF90" s="233"/>
      <c r="EG90" s="233"/>
      <c r="EN90" s="32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H90" s="2">
        <v>3</v>
      </c>
      <c r="GI90" s="233"/>
      <c r="GJ90" s="233"/>
      <c r="GQ90" s="32"/>
      <c r="GS90" s="2">
        <v>3</v>
      </c>
      <c r="GT90" s="233"/>
      <c r="GU90" s="233"/>
      <c r="HB90" s="32"/>
    </row>
    <row r="91" spans="1:210" x14ac:dyDescent="0.25">
      <c r="A91" s="10"/>
      <c r="K91" s="28"/>
      <c r="L91"/>
      <c r="V91" s="32"/>
      <c r="AG91" s="32"/>
      <c r="AR91" s="32"/>
      <c r="BC91" s="32"/>
      <c r="BN91" s="32"/>
      <c r="BY91" s="32"/>
      <c r="CJ91" s="32"/>
      <c r="CU91" s="32"/>
      <c r="DF91" s="32"/>
      <c r="DQ91" s="32"/>
      <c r="DR91" s="206"/>
      <c r="EC91" s="32"/>
      <c r="EN91" s="32"/>
      <c r="EY91" s="32"/>
      <c r="FJ91" s="32"/>
      <c r="FU91" s="32"/>
      <c r="GF91" s="32"/>
      <c r="GQ91" s="32"/>
      <c r="HB91" s="32"/>
    </row>
    <row r="92" spans="1:210" x14ac:dyDescent="0.25">
      <c r="A92" s="10"/>
      <c r="K92" s="28"/>
      <c r="L92"/>
      <c r="V92" s="32"/>
      <c r="AG92" s="32"/>
      <c r="AR92" s="32"/>
      <c r="BC92" s="32"/>
      <c r="BN92" s="32"/>
      <c r="BY92" s="32"/>
      <c r="CJ92" s="32"/>
      <c r="CU92" s="32"/>
      <c r="DF92" s="32"/>
      <c r="DQ92" s="32"/>
      <c r="DR92" s="206"/>
      <c r="EC92" s="32"/>
      <c r="EN92" s="32"/>
      <c r="EY92" s="32"/>
      <c r="FJ92" s="32"/>
      <c r="FU92" s="32"/>
      <c r="GF92" s="32"/>
      <c r="GQ92" s="3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L93"/>
      <c r="N93" s="109" t="s">
        <v>136</v>
      </c>
      <c r="O93" s="46"/>
      <c r="P93" s="46"/>
      <c r="Q93" s="46"/>
      <c r="R93" s="45">
        <f>R94+R95</f>
        <v>7</v>
      </c>
      <c r="V93" s="32"/>
      <c r="Y93" s="109" t="s">
        <v>136</v>
      </c>
      <c r="Z93" s="46"/>
      <c r="AA93" s="46"/>
      <c r="AB93" s="46"/>
      <c r="AC93" s="45">
        <f>AC94+AC95</f>
        <v>5.1999999999999993</v>
      </c>
      <c r="AG93" s="32"/>
      <c r="AJ93" s="109" t="s">
        <v>136</v>
      </c>
      <c r="AK93" s="46"/>
      <c r="AL93" s="46"/>
      <c r="AM93" s="46"/>
      <c r="AN93" s="45">
        <f>AN94+AN95</f>
        <v>5.1999999999999993</v>
      </c>
      <c r="AR93" s="32"/>
      <c r="AU93" s="109" t="s">
        <v>136</v>
      </c>
      <c r="AV93" s="46"/>
      <c r="AW93" s="46"/>
      <c r="AX93" s="46"/>
      <c r="AY93" s="45">
        <f>AY94+AY95</f>
        <v>5.1999999999999993</v>
      </c>
      <c r="BC93" s="32"/>
      <c r="BF93" s="109" t="s">
        <v>136</v>
      </c>
      <c r="BG93" s="46"/>
      <c r="BH93" s="46"/>
      <c r="BI93" s="46"/>
      <c r="BJ93" s="45">
        <f>BJ94+BJ95</f>
        <v>5.1999999999999993</v>
      </c>
      <c r="BN93" s="32"/>
      <c r="BQ93" s="109" t="s">
        <v>136</v>
      </c>
      <c r="BR93" s="46"/>
      <c r="BS93" s="46"/>
      <c r="BT93" s="46"/>
      <c r="BU93" s="45">
        <f>BU94+BU95</f>
        <v>5.1999999999999993</v>
      </c>
      <c r="BY93" s="32"/>
      <c r="CB93" s="109" t="s">
        <v>136</v>
      </c>
      <c r="CC93" s="46"/>
      <c r="CD93" s="46"/>
      <c r="CE93" s="46"/>
      <c r="CF93" s="45">
        <f>CF94+CF95</f>
        <v>5.1999999999999993</v>
      </c>
      <c r="CJ93" s="32"/>
      <c r="CM93" s="109" t="s">
        <v>136</v>
      </c>
      <c r="CN93" s="46"/>
      <c r="CO93" s="46"/>
      <c r="CP93" s="46"/>
      <c r="CQ93" s="45">
        <f>CQ94+CQ95</f>
        <v>5.1999999999999993</v>
      </c>
      <c r="CU93" s="32"/>
      <c r="CX93" s="109" t="s">
        <v>136</v>
      </c>
      <c r="CY93" s="46"/>
      <c r="CZ93" s="46"/>
      <c r="DA93" s="46"/>
      <c r="DB93" s="45">
        <f>DB94+DB95</f>
        <v>5.1999999999999993</v>
      </c>
      <c r="DF93" s="32"/>
      <c r="DI93" s="109" t="s">
        <v>136</v>
      </c>
      <c r="DJ93" s="46"/>
      <c r="DK93" s="46"/>
      <c r="DL93" s="46"/>
      <c r="DM93" s="45">
        <f>DM94+DM95</f>
        <v>5.1999999999999993</v>
      </c>
      <c r="DQ93" s="32"/>
      <c r="DR93" s="206"/>
      <c r="DU93" s="109" t="s">
        <v>136</v>
      </c>
      <c r="DV93" s="46"/>
      <c r="DW93" s="46"/>
      <c r="DX93" s="46"/>
      <c r="DY93" s="45">
        <f>DY94+DY95</f>
        <v>5.1999999999999993</v>
      </c>
      <c r="EC93" s="32"/>
      <c r="EF93" s="109" t="s">
        <v>136</v>
      </c>
      <c r="EG93" s="46"/>
      <c r="EH93" s="46"/>
      <c r="EI93" s="46"/>
      <c r="EJ93" s="45">
        <f>EJ94+EJ95</f>
        <v>5.1999999999999993</v>
      </c>
      <c r="EN93" s="32"/>
      <c r="EQ93" s="109" t="s">
        <v>136</v>
      </c>
      <c r="ER93" s="46"/>
      <c r="ES93" s="46"/>
      <c r="ET93" s="46"/>
      <c r="EU93" s="45">
        <f>EU94+EU95</f>
        <v>5.1999999999999993</v>
      </c>
      <c r="EY93" s="32"/>
      <c r="FB93" s="109" t="s">
        <v>136</v>
      </c>
      <c r="FC93" s="46"/>
      <c r="FD93" s="46"/>
      <c r="FE93" s="46"/>
      <c r="FF93" s="45">
        <f>FF94+FF95</f>
        <v>5.1999999999999993</v>
      </c>
      <c r="FJ93" s="32"/>
      <c r="FM93" s="109" t="s">
        <v>136</v>
      </c>
      <c r="FN93" s="46"/>
      <c r="FO93" s="46"/>
      <c r="FP93" s="46"/>
      <c r="FQ93" s="45">
        <f>FQ94+FQ95</f>
        <v>5.1999999999999993</v>
      </c>
      <c r="FU93" s="32"/>
      <c r="FX93" s="109" t="s">
        <v>136</v>
      </c>
      <c r="FY93" s="46"/>
      <c r="FZ93" s="46"/>
      <c r="GA93" s="46"/>
      <c r="GB93" s="45">
        <f>GB94+GB95</f>
        <v>5.1999999999999993</v>
      </c>
      <c r="GF93" s="32"/>
      <c r="GI93" s="109" t="s">
        <v>136</v>
      </c>
      <c r="GJ93" s="46"/>
      <c r="GK93" s="46"/>
      <c r="GL93" s="46"/>
      <c r="GM93" s="45">
        <f>GM94+GM95</f>
        <v>5.1999999999999993</v>
      </c>
      <c r="GQ93" s="32"/>
      <c r="GT93" s="109" t="s">
        <v>136</v>
      </c>
      <c r="GU93" s="46"/>
      <c r="GV93" s="46"/>
      <c r="GW93" s="46"/>
      <c r="GX93" s="45">
        <f>GX94+GX95</f>
        <v>5.1999999999999993</v>
      </c>
      <c r="HB93" s="32"/>
    </row>
    <row r="94" spans="1:210" x14ac:dyDescent="0.25">
      <c r="A94" s="10"/>
      <c r="B94" s="2" t="s">
        <v>137</v>
      </c>
      <c r="F94" s="110">
        <v>2.8</v>
      </c>
      <c r="K94" s="28"/>
      <c r="L94"/>
      <c r="N94" s="2" t="s">
        <v>137</v>
      </c>
      <c r="R94" s="110">
        <v>2.8</v>
      </c>
      <c r="V94" s="32"/>
      <c r="Y94" s="2" t="s">
        <v>137</v>
      </c>
      <c r="AC94" s="110">
        <v>2.8</v>
      </c>
      <c r="AG94" s="32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CB94" s="2" t="s">
        <v>137</v>
      </c>
      <c r="CF94" s="110">
        <v>2.8</v>
      </c>
      <c r="CJ94" s="32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R94" s="206"/>
      <c r="DU94" s="2" t="s">
        <v>137</v>
      </c>
      <c r="DY94" s="110">
        <v>2.8</v>
      </c>
      <c r="EC94" s="32"/>
      <c r="EF94" s="2" t="s">
        <v>137</v>
      </c>
      <c r="EJ94" s="110">
        <v>2.8</v>
      </c>
      <c r="EN94" s="32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I94" s="2" t="s">
        <v>137</v>
      </c>
      <c r="GM94" s="110">
        <v>2.8</v>
      </c>
      <c r="GQ94" s="32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L95"/>
      <c r="N95" s="2" t="s">
        <v>138</v>
      </c>
      <c r="R95" s="111">
        <v>4.2</v>
      </c>
      <c r="V95" s="32"/>
      <c r="Y95" s="2" t="s">
        <v>138</v>
      </c>
      <c r="AC95" s="111">
        <v>2.4</v>
      </c>
      <c r="AG95" s="32"/>
      <c r="AJ95" s="2" t="s">
        <v>138</v>
      </c>
      <c r="AN95" s="111">
        <v>2.4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CB95" s="2" t="s">
        <v>138</v>
      </c>
      <c r="CF95" s="111">
        <v>2.4</v>
      </c>
      <c r="CJ95" s="32"/>
      <c r="CM95" s="2" t="s">
        <v>138</v>
      </c>
      <c r="CQ95" s="111">
        <v>2.4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R95" s="206"/>
      <c r="DU95" s="2" t="s">
        <v>138</v>
      </c>
      <c r="DY95" s="111">
        <v>2.4</v>
      </c>
      <c r="EC95" s="32"/>
      <c r="EF95" s="2" t="s">
        <v>138</v>
      </c>
      <c r="EJ95" s="111">
        <v>2.4</v>
      </c>
      <c r="EN95" s="32"/>
      <c r="EQ95" s="2" t="s">
        <v>138</v>
      </c>
      <c r="EU95" s="111">
        <v>2.4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I95" s="2" t="s">
        <v>138</v>
      </c>
      <c r="GM95" s="111">
        <v>2.4</v>
      </c>
      <c r="GQ95" s="32"/>
      <c r="GT95" s="2" t="s">
        <v>138</v>
      </c>
      <c r="GX95" s="111">
        <v>2.4</v>
      </c>
      <c r="HB95" s="32"/>
    </row>
    <row r="96" spans="1:210" x14ac:dyDescent="0.25">
      <c r="A96" s="10"/>
      <c r="K96" s="28"/>
      <c r="L96"/>
      <c r="V96" s="32"/>
      <c r="AG96" s="32"/>
      <c r="AR96" s="32"/>
      <c r="BC96" s="32"/>
      <c r="BN96" s="32"/>
      <c r="BY96" s="32"/>
      <c r="CJ96" s="32"/>
      <c r="CU96" s="32"/>
      <c r="DF96" s="32"/>
      <c r="DQ96" s="32"/>
      <c r="DR96" s="206"/>
      <c r="EC96" s="32"/>
      <c r="EN96" s="32"/>
      <c r="EY96" s="32"/>
      <c r="FJ96" s="32"/>
      <c r="FU96" s="32"/>
      <c r="GF96" s="32"/>
      <c r="GQ96" s="32"/>
      <c r="HB96" s="32"/>
    </row>
    <row r="97" spans="1:210" x14ac:dyDescent="0.25">
      <c r="A97" s="10"/>
      <c r="K97" s="28"/>
      <c r="L97"/>
      <c r="V97" s="32"/>
      <c r="AG97" s="32"/>
      <c r="AR97" s="32"/>
      <c r="BC97" s="32"/>
      <c r="BN97" s="32"/>
      <c r="BY97" s="32"/>
      <c r="CJ97" s="32"/>
      <c r="CU97" s="32"/>
      <c r="DF97" s="32"/>
      <c r="DQ97" s="32"/>
      <c r="DR97" s="206"/>
      <c r="EC97" s="32"/>
      <c r="EN97" s="32"/>
      <c r="EY97" s="32"/>
      <c r="FJ97" s="32"/>
      <c r="FU97" s="32"/>
      <c r="GF97" s="32"/>
      <c r="GQ97" s="32"/>
      <c r="HB97" s="32"/>
    </row>
    <row r="98" spans="1:210" x14ac:dyDescent="0.25">
      <c r="A98" s="10"/>
      <c r="K98" s="28"/>
      <c r="L98"/>
      <c r="V98" s="32"/>
      <c r="AG98" s="32"/>
      <c r="AR98" s="32"/>
      <c r="BC98" s="32"/>
      <c r="BN98" s="32"/>
      <c r="BY98" s="32"/>
      <c r="CJ98" s="32"/>
      <c r="CU98" s="32"/>
      <c r="DF98" s="32"/>
      <c r="DQ98" s="32"/>
      <c r="DR98" s="206"/>
      <c r="EC98" s="32"/>
      <c r="EN98" s="32"/>
      <c r="EY98" s="32"/>
      <c r="FJ98" s="32"/>
      <c r="FU98" s="32"/>
      <c r="GF98" s="32"/>
      <c r="GQ98" s="32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6"/>
      <c r="N99" s="90" t="s">
        <v>139</v>
      </c>
      <c r="V99" s="32"/>
      <c r="W99" s="113"/>
      <c r="X99" s="113"/>
      <c r="Y99" s="112" t="s">
        <v>139</v>
      </c>
      <c r="Z99" s="113"/>
      <c r="AA99" s="113"/>
      <c r="AB99" s="113"/>
      <c r="AC99" s="113"/>
      <c r="AD99" s="113"/>
      <c r="AE99" s="113"/>
      <c r="AF99" s="113"/>
      <c r="AG99" s="115"/>
      <c r="AH99" s="113"/>
      <c r="AI99" s="113"/>
      <c r="AJ99" s="112" t="s">
        <v>139</v>
      </c>
      <c r="AK99" s="113"/>
      <c r="AL99" s="113"/>
      <c r="AM99" s="113"/>
      <c r="AN99" s="113"/>
      <c r="AO99" s="113"/>
      <c r="AP99" s="113"/>
      <c r="AQ99" s="113"/>
      <c r="AR99" s="115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3"/>
      <c r="CA99" s="113"/>
      <c r="CB99" s="112" t="s">
        <v>139</v>
      </c>
      <c r="CC99" s="113"/>
      <c r="CD99" s="113"/>
      <c r="CE99" s="113"/>
      <c r="CF99" s="113"/>
      <c r="CG99" s="113"/>
      <c r="CH99" s="113"/>
      <c r="CI99" s="113"/>
      <c r="CJ99" s="115"/>
      <c r="CK99" s="113"/>
      <c r="CL99" s="113"/>
      <c r="CM99" s="112" t="s">
        <v>139</v>
      </c>
      <c r="CN99" s="113"/>
      <c r="CO99" s="113"/>
      <c r="CP99" s="113"/>
      <c r="CQ99" s="113"/>
      <c r="CR99" s="113"/>
      <c r="CS99" s="113"/>
      <c r="CT99" s="113"/>
      <c r="CU99" s="115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R99" s="208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3"/>
      <c r="EE99" s="113"/>
      <c r="EF99" s="112" t="s">
        <v>139</v>
      </c>
      <c r="EG99" s="113"/>
      <c r="EH99" s="113"/>
      <c r="EI99" s="113"/>
      <c r="EJ99" s="113"/>
      <c r="EK99" s="113"/>
      <c r="EL99" s="113"/>
      <c r="EM99" s="113"/>
      <c r="EN99" s="115"/>
      <c r="EO99" s="113"/>
      <c r="EP99" s="113"/>
      <c r="EQ99" s="112" t="s">
        <v>139</v>
      </c>
      <c r="ER99" s="113"/>
      <c r="ES99" s="113"/>
      <c r="ET99" s="113"/>
      <c r="EU99" s="113"/>
      <c r="EV99" s="113"/>
      <c r="EW99" s="113"/>
      <c r="EX99" s="113"/>
      <c r="EY99" s="115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3"/>
      <c r="GH99" s="113"/>
      <c r="GI99" s="112" t="s">
        <v>139</v>
      </c>
      <c r="GJ99" s="113"/>
      <c r="GK99" s="113"/>
      <c r="GL99" s="113"/>
      <c r="GM99" s="113"/>
      <c r="GN99" s="113"/>
      <c r="GO99" s="113"/>
      <c r="GP99" s="113"/>
      <c r="GQ99" s="115"/>
      <c r="GR99" s="113"/>
      <c r="GS99" s="113"/>
      <c r="GT99" s="112" t="s">
        <v>139</v>
      </c>
      <c r="GU99" s="113"/>
      <c r="GV99" s="113"/>
      <c r="GW99" s="113"/>
      <c r="GX99" s="113"/>
      <c r="GY99" s="113"/>
      <c r="GZ99" s="113"/>
      <c r="HA99" s="113"/>
      <c r="HB99" s="115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6"/>
      <c r="V100" s="32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5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5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5"/>
      <c r="CK100" s="113"/>
      <c r="CL100" s="113"/>
      <c r="CM100" s="113"/>
      <c r="CN100" s="113"/>
      <c r="CO100" s="113"/>
      <c r="CP100" s="113"/>
      <c r="CQ100" s="113"/>
      <c r="CR100" s="113"/>
      <c r="CS100" s="113"/>
      <c r="CT100" s="113"/>
      <c r="CU100" s="115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R100" s="208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3"/>
      <c r="EE100" s="113"/>
      <c r="EF100" s="113"/>
      <c r="EG100" s="113"/>
      <c r="EH100" s="113"/>
      <c r="EI100" s="113"/>
      <c r="EJ100" s="113"/>
      <c r="EK100" s="113"/>
      <c r="EL100" s="113"/>
      <c r="EM100" s="113"/>
      <c r="EN100" s="115"/>
      <c r="EO100" s="113"/>
      <c r="EP100" s="113"/>
      <c r="EQ100" s="113"/>
      <c r="ER100" s="113"/>
      <c r="ES100" s="113"/>
      <c r="ET100" s="113"/>
      <c r="EU100" s="113"/>
      <c r="EV100" s="113"/>
      <c r="EW100" s="113"/>
      <c r="EX100" s="113"/>
      <c r="EY100" s="115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3"/>
      <c r="GH100" s="113"/>
      <c r="GI100" s="113"/>
      <c r="GJ100" s="113"/>
      <c r="GK100" s="113"/>
      <c r="GL100" s="113"/>
      <c r="GM100" s="113"/>
      <c r="GN100" s="113"/>
      <c r="GO100" s="113"/>
      <c r="GP100" s="113"/>
      <c r="GQ100" s="115"/>
      <c r="GR100" s="113"/>
      <c r="GS100" s="113"/>
      <c r="GT100" s="113"/>
      <c r="GU100" s="113"/>
      <c r="GV100" s="113"/>
      <c r="GW100" s="113"/>
      <c r="GX100" s="113"/>
      <c r="GY100" s="113"/>
      <c r="GZ100" s="113"/>
      <c r="HA100" s="113"/>
      <c r="HB100" s="115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6"/>
      <c r="N101" s="6" t="s">
        <v>104</v>
      </c>
      <c r="O101" s="6" t="s">
        <v>107</v>
      </c>
      <c r="P101" s="6" t="s">
        <v>108</v>
      </c>
      <c r="Q101" s="6"/>
      <c r="R101" s="54"/>
      <c r="S101" s="6" t="s">
        <v>109</v>
      </c>
      <c r="V101" s="32"/>
      <c r="W101" s="113"/>
      <c r="X101" s="113"/>
      <c r="Y101" s="117" t="s">
        <v>104</v>
      </c>
      <c r="Z101" s="117" t="s">
        <v>107</v>
      </c>
      <c r="AA101" s="117" t="s">
        <v>108</v>
      </c>
      <c r="AB101" s="117"/>
      <c r="AC101" s="118"/>
      <c r="AD101" s="117" t="s">
        <v>109</v>
      </c>
      <c r="AE101" s="113"/>
      <c r="AF101" s="113"/>
      <c r="AG101" s="115"/>
      <c r="AH101" s="113"/>
      <c r="AI101" s="113"/>
      <c r="AJ101" s="117" t="s">
        <v>104</v>
      </c>
      <c r="AK101" s="117" t="s">
        <v>107</v>
      </c>
      <c r="AL101" s="117" t="s">
        <v>108</v>
      </c>
      <c r="AM101" s="117"/>
      <c r="AN101" s="118"/>
      <c r="AO101" s="117" t="s">
        <v>109</v>
      </c>
      <c r="AP101" s="113"/>
      <c r="AQ101" s="113"/>
      <c r="AR101" s="115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3"/>
      <c r="CA101" s="113"/>
      <c r="CB101" s="117" t="s">
        <v>104</v>
      </c>
      <c r="CC101" s="117" t="s">
        <v>107</v>
      </c>
      <c r="CD101" s="117" t="s">
        <v>108</v>
      </c>
      <c r="CE101" s="117"/>
      <c r="CF101" s="118"/>
      <c r="CG101" s="117" t="s">
        <v>109</v>
      </c>
      <c r="CH101" s="113"/>
      <c r="CI101" s="113"/>
      <c r="CJ101" s="115"/>
      <c r="CK101" s="113"/>
      <c r="CL101" s="113"/>
      <c r="CM101" s="117" t="s">
        <v>104</v>
      </c>
      <c r="CN101" s="117" t="s">
        <v>107</v>
      </c>
      <c r="CO101" s="117" t="s">
        <v>108</v>
      </c>
      <c r="CP101" s="117"/>
      <c r="CQ101" s="118"/>
      <c r="CR101" s="117" t="s">
        <v>109</v>
      </c>
      <c r="CS101" s="113"/>
      <c r="CT101" s="113"/>
      <c r="CU101" s="115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R101" s="208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3"/>
      <c r="EE101" s="113"/>
      <c r="EF101" s="117" t="s">
        <v>104</v>
      </c>
      <c r="EG101" s="117" t="s">
        <v>107</v>
      </c>
      <c r="EH101" s="117" t="s">
        <v>108</v>
      </c>
      <c r="EI101" s="117"/>
      <c r="EJ101" s="118"/>
      <c r="EK101" s="117" t="s">
        <v>109</v>
      </c>
      <c r="EL101" s="113"/>
      <c r="EM101" s="113"/>
      <c r="EN101" s="115"/>
      <c r="EO101" s="113"/>
      <c r="EP101" s="113"/>
      <c r="EQ101" s="117" t="s">
        <v>104</v>
      </c>
      <c r="ER101" s="117" t="s">
        <v>107</v>
      </c>
      <c r="ES101" s="117" t="s">
        <v>108</v>
      </c>
      <c r="ET101" s="117"/>
      <c r="EU101" s="118"/>
      <c r="EV101" s="117" t="s">
        <v>109</v>
      </c>
      <c r="EW101" s="113"/>
      <c r="EX101" s="113"/>
      <c r="EY101" s="115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3"/>
      <c r="GH101" s="113"/>
      <c r="GI101" s="117" t="s">
        <v>104</v>
      </c>
      <c r="GJ101" s="117" t="s">
        <v>107</v>
      </c>
      <c r="GK101" s="117" t="s">
        <v>108</v>
      </c>
      <c r="GL101" s="117"/>
      <c r="GM101" s="118"/>
      <c r="GN101" s="117" t="s">
        <v>109</v>
      </c>
      <c r="GO101" s="113"/>
      <c r="GP101" s="113"/>
      <c r="GQ101" s="115"/>
      <c r="GR101" s="113"/>
      <c r="GS101" s="113"/>
      <c r="GT101" s="117" t="s">
        <v>104</v>
      </c>
      <c r="GU101" s="117" t="s">
        <v>107</v>
      </c>
      <c r="GV101" s="117" t="s">
        <v>108</v>
      </c>
      <c r="GW101" s="117"/>
      <c r="GX101" s="118"/>
      <c r="GY101" s="117" t="s">
        <v>109</v>
      </c>
      <c r="GZ101" s="113"/>
      <c r="HA101" s="113"/>
      <c r="HB101" s="115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6"/>
      <c r="S102" s="120" t="s">
        <v>141</v>
      </c>
      <c r="V102" s="32"/>
      <c r="W102" s="113"/>
      <c r="X102" s="113"/>
      <c r="Y102" s="113"/>
      <c r="Z102" s="113"/>
      <c r="AA102" s="113"/>
      <c r="AB102" s="113"/>
      <c r="AC102" s="113"/>
      <c r="AD102" s="119" t="s">
        <v>140</v>
      </c>
      <c r="AE102" s="113"/>
      <c r="AF102" s="113"/>
      <c r="AG102" s="115"/>
      <c r="AH102" s="113"/>
      <c r="AI102" s="113"/>
      <c r="AJ102" s="113"/>
      <c r="AK102" s="113"/>
      <c r="AL102" s="113"/>
      <c r="AM102" s="113"/>
      <c r="AN102" s="113"/>
      <c r="AO102" s="119" t="s">
        <v>140</v>
      </c>
      <c r="AP102" s="113"/>
      <c r="AQ102" s="113"/>
      <c r="AR102" s="115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3"/>
      <c r="CA102" s="113"/>
      <c r="CB102" s="113"/>
      <c r="CC102" s="113"/>
      <c r="CD102" s="113"/>
      <c r="CE102" s="113"/>
      <c r="CF102" s="113"/>
      <c r="CG102" s="119" t="s">
        <v>140</v>
      </c>
      <c r="CH102" s="113"/>
      <c r="CI102" s="113"/>
      <c r="CJ102" s="115"/>
      <c r="CK102" s="113"/>
      <c r="CL102" s="113"/>
      <c r="CM102" s="113"/>
      <c r="CN102" s="113"/>
      <c r="CO102" s="113"/>
      <c r="CP102" s="113"/>
      <c r="CQ102" s="113"/>
      <c r="CR102" s="119" t="s">
        <v>140</v>
      </c>
      <c r="CS102" s="113"/>
      <c r="CT102" s="113"/>
      <c r="CU102" s="115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R102" s="208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3"/>
      <c r="EE102" s="113"/>
      <c r="EF102" s="113"/>
      <c r="EG102" s="113"/>
      <c r="EH102" s="113"/>
      <c r="EI102" s="113"/>
      <c r="EJ102" s="113"/>
      <c r="EK102" s="119" t="s">
        <v>140</v>
      </c>
      <c r="EL102" s="113"/>
      <c r="EM102" s="113"/>
      <c r="EN102" s="115"/>
      <c r="EO102" s="113"/>
      <c r="EP102" s="113"/>
      <c r="EQ102" s="113"/>
      <c r="ER102" s="113"/>
      <c r="ES102" s="113"/>
      <c r="ET102" s="113"/>
      <c r="EU102" s="113"/>
      <c r="EV102" s="119" t="s">
        <v>140</v>
      </c>
      <c r="EW102" s="113"/>
      <c r="EX102" s="113"/>
      <c r="EY102" s="115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3"/>
      <c r="GH102" s="113"/>
      <c r="GI102" s="113"/>
      <c r="GJ102" s="113"/>
      <c r="GK102" s="113"/>
      <c r="GL102" s="113"/>
      <c r="GM102" s="113"/>
      <c r="GN102" s="119" t="s">
        <v>140</v>
      </c>
      <c r="GO102" s="113"/>
      <c r="GP102" s="113"/>
      <c r="GQ102" s="115"/>
      <c r="GR102" s="113"/>
      <c r="GS102" s="113"/>
      <c r="GT102" s="113"/>
      <c r="GU102" s="113"/>
      <c r="GV102" s="113"/>
      <c r="GW102" s="113"/>
      <c r="GX102" s="113"/>
      <c r="GY102" s="119" t="s">
        <v>140</v>
      </c>
      <c r="GZ102" s="113"/>
      <c r="HA102" s="113"/>
      <c r="HB102" s="115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6"/>
      <c r="N103" s="2">
        <v>10</v>
      </c>
      <c r="O103" s="2">
        <v>4.4000000000000004</v>
      </c>
      <c r="P103" s="2">
        <v>0</v>
      </c>
      <c r="S103" s="2">
        <f>SUM(N103:P103)</f>
        <v>14.4</v>
      </c>
      <c r="V103" s="32"/>
      <c r="W103" s="113"/>
      <c r="X103" s="113"/>
      <c r="Y103" s="113">
        <v>10</v>
      </c>
      <c r="Z103" s="113">
        <v>4.4000000000000004</v>
      </c>
      <c r="AA103" s="113">
        <v>0</v>
      </c>
      <c r="AB103" s="113"/>
      <c r="AC103" s="113"/>
      <c r="AD103" s="113">
        <f>SUM(Y103:AA103)</f>
        <v>14.4</v>
      </c>
      <c r="AE103" s="113"/>
      <c r="AF103" s="113"/>
      <c r="AG103" s="115"/>
      <c r="AH103" s="113"/>
      <c r="AI103" s="113"/>
      <c r="AJ103" s="113">
        <v>10</v>
      </c>
      <c r="AK103" s="113">
        <v>4.4000000000000004</v>
      </c>
      <c r="AL103" s="113">
        <v>0</v>
      </c>
      <c r="AM103" s="113"/>
      <c r="AN103" s="113"/>
      <c r="AO103" s="113">
        <f>SUM(AJ103:AL103)</f>
        <v>14.4</v>
      </c>
      <c r="AP103" s="113"/>
      <c r="AQ103" s="113"/>
      <c r="AR103" s="115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3"/>
      <c r="CA103" s="113"/>
      <c r="CB103" s="113">
        <v>10</v>
      </c>
      <c r="CC103" s="113">
        <v>4.4000000000000004</v>
      </c>
      <c r="CD103" s="113">
        <v>0</v>
      </c>
      <c r="CE103" s="113"/>
      <c r="CF103" s="113"/>
      <c r="CG103" s="113">
        <f>SUM(CB103:CD103)</f>
        <v>14.4</v>
      </c>
      <c r="CH103" s="113"/>
      <c r="CI103" s="113"/>
      <c r="CJ103" s="115"/>
      <c r="CK103" s="113"/>
      <c r="CL103" s="113"/>
      <c r="CM103" s="113">
        <v>10</v>
      </c>
      <c r="CN103" s="113">
        <v>4.4000000000000004</v>
      </c>
      <c r="CO103" s="113">
        <v>0</v>
      </c>
      <c r="CP103" s="113"/>
      <c r="CQ103" s="113"/>
      <c r="CR103" s="113">
        <f>SUM(CM103:CO103)</f>
        <v>14.4</v>
      </c>
      <c r="CS103" s="113"/>
      <c r="CT103" s="113"/>
      <c r="CU103" s="115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R103" s="208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3"/>
      <c r="EE103" s="113"/>
      <c r="EF103" s="113">
        <v>10</v>
      </c>
      <c r="EG103" s="113">
        <v>4.4000000000000004</v>
      </c>
      <c r="EH103" s="113">
        <v>0</v>
      </c>
      <c r="EI103" s="113"/>
      <c r="EJ103" s="113"/>
      <c r="EK103" s="113">
        <f>SUM(EF103:EH103)</f>
        <v>14.4</v>
      </c>
      <c r="EL103" s="113"/>
      <c r="EM103" s="113"/>
      <c r="EN103" s="115"/>
      <c r="EO103" s="113"/>
      <c r="EP103" s="113"/>
      <c r="EQ103" s="113">
        <v>10</v>
      </c>
      <c r="ER103" s="113">
        <v>4.4000000000000004</v>
      </c>
      <c r="ES103" s="113">
        <v>0</v>
      </c>
      <c r="ET103" s="113"/>
      <c r="EU103" s="113"/>
      <c r="EV103" s="113">
        <f>SUM(EQ103:ES103)</f>
        <v>14.4</v>
      </c>
      <c r="EW103" s="113"/>
      <c r="EX103" s="113"/>
      <c r="EY103" s="115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3"/>
      <c r="GH103" s="113"/>
      <c r="GI103" s="113">
        <v>10</v>
      </c>
      <c r="GJ103" s="113">
        <v>4.4000000000000004</v>
      </c>
      <c r="GK103" s="113">
        <v>0</v>
      </c>
      <c r="GL103" s="113"/>
      <c r="GM103" s="113"/>
      <c r="GN103" s="113">
        <f>SUM(GI103:GK103)</f>
        <v>14.4</v>
      </c>
      <c r="GO103" s="113"/>
      <c r="GP103" s="113"/>
      <c r="GQ103" s="115"/>
      <c r="GR103" s="113"/>
      <c r="GS103" s="113"/>
      <c r="GT103" s="113">
        <v>10</v>
      </c>
      <c r="GU103" s="113">
        <v>4.4000000000000004</v>
      </c>
      <c r="GV103" s="113">
        <v>0</v>
      </c>
      <c r="GW103" s="113"/>
      <c r="GX103" s="113"/>
      <c r="GY103" s="113">
        <f>SUM(GT103:GV103)</f>
        <v>14.4</v>
      </c>
      <c r="GZ103" s="113"/>
      <c r="HA103" s="113"/>
      <c r="HB103" s="115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6"/>
      <c r="V104" s="32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5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5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5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5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R104" s="208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3"/>
      <c r="EE104" s="113"/>
      <c r="EF104" s="113"/>
      <c r="EG104" s="113"/>
      <c r="EH104" s="113"/>
      <c r="EI104" s="113"/>
      <c r="EJ104" s="113"/>
      <c r="EK104" s="113"/>
      <c r="EL104" s="113"/>
      <c r="EM104" s="113"/>
      <c r="EN104" s="115"/>
      <c r="EO104" s="113"/>
      <c r="EP104" s="113"/>
      <c r="EQ104" s="113"/>
      <c r="ER104" s="113"/>
      <c r="ES104" s="113"/>
      <c r="ET104" s="113"/>
      <c r="EU104" s="113"/>
      <c r="EV104" s="113"/>
      <c r="EW104" s="113"/>
      <c r="EX104" s="113"/>
      <c r="EY104" s="115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3"/>
      <c r="GH104" s="113"/>
      <c r="GI104" s="113"/>
      <c r="GJ104" s="113"/>
      <c r="GK104" s="113"/>
      <c r="GL104" s="113"/>
      <c r="GM104" s="113"/>
      <c r="GN104" s="113"/>
      <c r="GO104" s="113"/>
      <c r="GP104" s="113"/>
      <c r="GQ104" s="115"/>
      <c r="GR104" s="113"/>
      <c r="GS104" s="113"/>
      <c r="GT104" s="113"/>
      <c r="GU104" s="113"/>
      <c r="GV104" s="113"/>
      <c r="GW104" s="113"/>
      <c r="GX104" s="113"/>
      <c r="GY104" s="113"/>
      <c r="GZ104" s="113"/>
      <c r="HA104" s="113"/>
      <c r="HB104" s="115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6"/>
      <c r="N105" s="239" t="s">
        <v>142</v>
      </c>
      <c r="O105" s="239"/>
      <c r="P105" s="69" t="s">
        <v>124</v>
      </c>
      <c r="Q105" s="69" t="s">
        <v>125</v>
      </c>
      <c r="R105" s="69" t="s">
        <v>126</v>
      </c>
      <c r="S105" s="69" t="s">
        <v>127</v>
      </c>
      <c r="T105" s="69" t="s">
        <v>128</v>
      </c>
      <c r="U105" s="69"/>
      <c r="V105" s="32"/>
      <c r="W105" s="113"/>
      <c r="X105" s="113"/>
      <c r="Y105" s="234" t="s">
        <v>142</v>
      </c>
      <c r="Z105" s="234"/>
      <c r="AA105" s="121" t="s">
        <v>124</v>
      </c>
      <c r="AB105" s="121" t="s">
        <v>125</v>
      </c>
      <c r="AC105" s="121" t="s">
        <v>126</v>
      </c>
      <c r="AD105" s="121" t="s">
        <v>127</v>
      </c>
      <c r="AE105" s="121" t="s">
        <v>128</v>
      </c>
      <c r="AF105" s="121"/>
      <c r="AG105" s="115"/>
      <c r="AH105" s="113"/>
      <c r="AI105" s="113"/>
      <c r="AJ105" s="234" t="s">
        <v>142</v>
      </c>
      <c r="AK105" s="234"/>
      <c r="AL105" s="121" t="s">
        <v>124</v>
      </c>
      <c r="AM105" s="121" t="s">
        <v>125</v>
      </c>
      <c r="AN105" s="121" t="s">
        <v>126</v>
      </c>
      <c r="AO105" s="121" t="s">
        <v>127</v>
      </c>
      <c r="AP105" s="121" t="s">
        <v>128</v>
      </c>
      <c r="AQ105" s="121"/>
      <c r="AR105" s="115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3"/>
      <c r="CA105" s="113"/>
      <c r="CB105" s="234" t="s">
        <v>142</v>
      </c>
      <c r="CC105" s="234"/>
      <c r="CD105" s="121" t="s">
        <v>124</v>
      </c>
      <c r="CE105" s="121" t="s">
        <v>125</v>
      </c>
      <c r="CF105" s="121" t="s">
        <v>126</v>
      </c>
      <c r="CG105" s="121" t="s">
        <v>127</v>
      </c>
      <c r="CH105" s="121" t="s">
        <v>128</v>
      </c>
      <c r="CI105" s="121"/>
      <c r="CJ105" s="115"/>
      <c r="CK105" s="113"/>
      <c r="CL105" s="113"/>
      <c r="CM105" s="234" t="s">
        <v>142</v>
      </c>
      <c r="CN105" s="234"/>
      <c r="CO105" s="121" t="s">
        <v>124</v>
      </c>
      <c r="CP105" s="121" t="s">
        <v>125</v>
      </c>
      <c r="CQ105" s="121" t="s">
        <v>126</v>
      </c>
      <c r="CR105" s="121" t="s">
        <v>127</v>
      </c>
      <c r="CS105" s="121" t="s">
        <v>128</v>
      </c>
      <c r="CT105" s="121"/>
      <c r="CU105" s="115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R105" s="208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3"/>
      <c r="EE105" s="113"/>
      <c r="EF105" s="234" t="s">
        <v>142</v>
      </c>
      <c r="EG105" s="234"/>
      <c r="EH105" s="121" t="s">
        <v>124</v>
      </c>
      <c r="EI105" s="121" t="s">
        <v>125</v>
      </c>
      <c r="EJ105" s="121" t="s">
        <v>126</v>
      </c>
      <c r="EK105" s="121" t="s">
        <v>127</v>
      </c>
      <c r="EL105" s="121" t="s">
        <v>128</v>
      </c>
      <c r="EM105" s="121"/>
      <c r="EN105" s="115"/>
      <c r="EO105" s="113"/>
      <c r="EP105" s="113"/>
      <c r="EQ105" s="234" t="s">
        <v>142</v>
      </c>
      <c r="ER105" s="234"/>
      <c r="ES105" s="121" t="s">
        <v>124</v>
      </c>
      <c r="ET105" s="121" t="s">
        <v>125</v>
      </c>
      <c r="EU105" s="121" t="s">
        <v>126</v>
      </c>
      <c r="EV105" s="121" t="s">
        <v>127</v>
      </c>
      <c r="EW105" s="121" t="s">
        <v>128</v>
      </c>
      <c r="EX105" s="121"/>
      <c r="EY105" s="115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3"/>
      <c r="GH105" s="113"/>
      <c r="GI105" s="234" t="s">
        <v>142</v>
      </c>
      <c r="GJ105" s="234"/>
      <c r="GK105" s="121" t="s">
        <v>124</v>
      </c>
      <c r="GL105" s="121" t="s">
        <v>125</v>
      </c>
      <c r="GM105" s="121" t="s">
        <v>126</v>
      </c>
      <c r="GN105" s="121" t="s">
        <v>127</v>
      </c>
      <c r="GO105" s="121" t="s">
        <v>128</v>
      </c>
      <c r="GP105" s="121"/>
      <c r="GQ105" s="115"/>
      <c r="GR105" s="113"/>
      <c r="GS105" s="113"/>
      <c r="GT105" s="234" t="s">
        <v>142</v>
      </c>
      <c r="GU105" s="234"/>
      <c r="GV105" s="121" t="s">
        <v>124</v>
      </c>
      <c r="GW105" s="121" t="s">
        <v>125</v>
      </c>
      <c r="GX105" s="121" t="s">
        <v>126</v>
      </c>
      <c r="GY105" s="121" t="s">
        <v>127</v>
      </c>
      <c r="GZ105" s="121" t="s">
        <v>128</v>
      </c>
      <c r="HA105" s="121"/>
      <c r="HB105" s="115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6"/>
      <c r="P106" s="99" t="s">
        <v>129</v>
      </c>
      <c r="Q106" s="100" t="s">
        <v>130</v>
      </c>
      <c r="R106" s="100" t="s">
        <v>131</v>
      </c>
      <c r="S106" s="100" t="s">
        <v>132</v>
      </c>
      <c r="T106" s="100" t="s">
        <v>133</v>
      </c>
      <c r="U106" s="100"/>
      <c r="V106" s="32"/>
      <c r="W106" s="113"/>
      <c r="X106" s="113"/>
      <c r="Y106" s="113"/>
      <c r="Z106" s="113"/>
      <c r="AA106" s="122" t="s">
        <v>143</v>
      </c>
      <c r="AB106" s="123" t="s">
        <v>144</v>
      </c>
      <c r="AC106" s="123" t="s">
        <v>145</v>
      </c>
      <c r="AD106" s="123" t="s">
        <v>146</v>
      </c>
      <c r="AE106" s="123" t="s">
        <v>147</v>
      </c>
      <c r="AF106" s="123"/>
      <c r="AG106" s="115"/>
      <c r="AH106" s="113"/>
      <c r="AI106" s="113"/>
      <c r="AJ106" s="113"/>
      <c r="AK106" s="113"/>
      <c r="AL106" s="122" t="s">
        <v>143</v>
      </c>
      <c r="AM106" s="123" t="s">
        <v>144</v>
      </c>
      <c r="AN106" s="123" t="s">
        <v>145</v>
      </c>
      <c r="AO106" s="123" t="s">
        <v>146</v>
      </c>
      <c r="AP106" s="123" t="s">
        <v>147</v>
      </c>
      <c r="AQ106" s="123"/>
      <c r="AR106" s="115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3"/>
      <c r="CA106" s="113"/>
      <c r="CB106" s="113"/>
      <c r="CC106" s="113"/>
      <c r="CD106" s="122" t="s">
        <v>143</v>
      </c>
      <c r="CE106" s="123" t="s">
        <v>144</v>
      </c>
      <c r="CF106" s="123" t="s">
        <v>145</v>
      </c>
      <c r="CG106" s="123" t="s">
        <v>146</v>
      </c>
      <c r="CH106" s="123" t="s">
        <v>147</v>
      </c>
      <c r="CI106" s="123"/>
      <c r="CJ106" s="115"/>
      <c r="CK106" s="113"/>
      <c r="CL106" s="113"/>
      <c r="CM106" s="113"/>
      <c r="CN106" s="113"/>
      <c r="CO106" s="122" t="s">
        <v>143</v>
      </c>
      <c r="CP106" s="123" t="s">
        <v>144</v>
      </c>
      <c r="CQ106" s="123" t="s">
        <v>145</v>
      </c>
      <c r="CR106" s="123" t="s">
        <v>146</v>
      </c>
      <c r="CS106" s="123" t="s">
        <v>147</v>
      </c>
      <c r="CT106" s="123"/>
      <c r="CU106" s="115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R106" s="208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3"/>
      <c r="EE106" s="113"/>
      <c r="EF106" s="113"/>
      <c r="EG106" s="113"/>
      <c r="EH106" s="122" t="s">
        <v>143</v>
      </c>
      <c r="EI106" s="123" t="s">
        <v>144</v>
      </c>
      <c r="EJ106" s="123" t="s">
        <v>145</v>
      </c>
      <c r="EK106" s="123" t="s">
        <v>146</v>
      </c>
      <c r="EL106" s="123" t="s">
        <v>147</v>
      </c>
      <c r="EM106" s="123"/>
      <c r="EN106" s="115"/>
      <c r="EO106" s="113"/>
      <c r="EP106" s="113"/>
      <c r="EQ106" s="113"/>
      <c r="ER106" s="113"/>
      <c r="ES106" s="122" t="s">
        <v>143</v>
      </c>
      <c r="ET106" s="123" t="s">
        <v>144</v>
      </c>
      <c r="EU106" s="123" t="s">
        <v>145</v>
      </c>
      <c r="EV106" s="123" t="s">
        <v>146</v>
      </c>
      <c r="EW106" s="123" t="s">
        <v>147</v>
      </c>
      <c r="EX106" s="123"/>
      <c r="EY106" s="115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3"/>
      <c r="GH106" s="113"/>
      <c r="GI106" s="113"/>
      <c r="GJ106" s="113"/>
      <c r="GK106" s="122" t="s">
        <v>143</v>
      </c>
      <c r="GL106" s="123" t="s">
        <v>144</v>
      </c>
      <c r="GM106" s="123" t="s">
        <v>145</v>
      </c>
      <c r="GN106" s="123" t="s">
        <v>146</v>
      </c>
      <c r="GO106" s="123" t="s">
        <v>147</v>
      </c>
      <c r="GP106" s="123"/>
      <c r="GQ106" s="115"/>
      <c r="GR106" s="113"/>
      <c r="GS106" s="113"/>
      <c r="GT106" s="113"/>
      <c r="GU106" s="113"/>
      <c r="GV106" s="122" t="s">
        <v>143</v>
      </c>
      <c r="GW106" s="123" t="s">
        <v>144</v>
      </c>
      <c r="GX106" s="123" t="s">
        <v>145</v>
      </c>
      <c r="GY106" s="123" t="s">
        <v>146</v>
      </c>
      <c r="GZ106" s="123" t="s">
        <v>147</v>
      </c>
      <c r="HA106" s="123"/>
      <c r="HB106" s="115"/>
    </row>
    <row r="107" spans="1:210" x14ac:dyDescent="0.25">
      <c r="A107" s="10"/>
      <c r="K107" s="28"/>
      <c r="L107"/>
      <c r="V107" s="32"/>
      <c r="AG107" s="32"/>
      <c r="AR107" s="32"/>
      <c r="BC107" s="32"/>
      <c r="BN107" s="32"/>
      <c r="BY107" s="32"/>
      <c r="CJ107" s="32"/>
      <c r="CU107" s="32"/>
      <c r="DF107" s="32"/>
      <c r="DQ107" s="32"/>
      <c r="DR107" s="206"/>
      <c r="EC107" s="32"/>
      <c r="EN107" s="32"/>
      <c r="EY107" s="32"/>
      <c r="FJ107" s="32"/>
      <c r="FU107" s="32"/>
      <c r="GF107" s="32"/>
      <c r="GQ107" s="32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L108" s="116"/>
      <c r="M108" s="113">
        <v>1</v>
      </c>
      <c r="N108" s="231" t="s">
        <v>148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X108" s="113">
        <v>1</v>
      </c>
      <c r="Y108" s="231" t="s">
        <v>134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I108" s="113">
        <v>1</v>
      </c>
      <c r="AJ108" s="231" t="s">
        <v>134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CA108" s="113">
        <v>1</v>
      </c>
      <c r="CB108" s="231" t="s">
        <v>134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L108" s="113">
        <v>1</v>
      </c>
      <c r="CM108" s="231" t="s">
        <v>134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R108" s="208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E108" s="113">
        <v>1</v>
      </c>
      <c r="EF108" s="231" t="s">
        <v>134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P108" s="113">
        <v>1</v>
      </c>
      <c r="EQ108" s="231" t="s">
        <v>134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H108" s="113">
        <v>1</v>
      </c>
      <c r="GI108" s="231" t="s">
        <v>134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S108" s="113">
        <v>1</v>
      </c>
      <c r="GT108" s="231" t="s">
        <v>134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L109" s="116"/>
      <c r="M109" s="113">
        <v>2</v>
      </c>
      <c r="N109" s="231"/>
      <c r="O109" s="231"/>
      <c r="P109" s="113">
        <v>0</v>
      </c>
      <c r="V109" s="115"/>
      <c r="X109" s="113">
        <v>2</v>
      </c>
      <c r="Y109" s="231"/>
      <c r="Z109" s="231"/>
      <c r="AA109" s="113">
        <v>0</v>
      </c>
      <c r="AG109" s="115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CA109" s="113">
        <v>2</v>
      </c>
      <c r="CB109" s="231"/>
      <c r="CC109" s="231"/>
      <c r="CD109" s="113">
        <v>0</v>
      </c>
      <c r="CJ109" s="115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R109" s="208"/>
      <c r="DT109" s="113">
        <v>2</v>
      </c>
      <c r="DU109" s="231"/>
      <c r="DV109" s="231"/>
      <c r="DW109" s="113">
        <v>0</v>
      </c>
      <c r="EC109" s="115"/>
      <c r="EE109" s="113">
        <v>2</v>
      </c>
      <c r="EF109" s="231"/>
      <c r="EG109" s="231"/>
      <c r="EH109" s="113">
        <v>0</v>
      </c>
      <c r="EN109" s="115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H109" s="113">
        <v>2</v>
      </c>
      <c r="GI109" s="231"/>
      <c r="GJ109" s="231"/>
      <c r="GK109" s="113">
        <v>0</v>
      </c>
      <c r="GQ109" s="115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L110" s="116"/>
      <c r="M110" s="113">
        <v>3</v>
      </c>
      <c r="N110" s="231"/>
      <c r="O110" s="231"/>
      <c r="V110" s="115"/>
      <c r="X110" s="113">
        <v>3</v>
      </c>
      <c r="Y110" s="231"/>
      <c r="Z110" s="231"/>
      <c r="AG110" s="115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CA110" s="113">
        <v>3</v>
      </c>
      <c r="CB110" s="231"/>
      <c r="CC110" s="231"/>
      <c r="CJ110" s="115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R110" s="208"/>
      <c r="DT110" s="113">
        <v>3</v>
      </c>
      <c r="DU110" s="231"/>
      <c r="DV110" s="231"/>
      <c r="EC110" s="115"/>
      <c r="EE110" s="113">
        <v>3</v>
      </c>
      <c r="EF110" s="231"/>
      <c r="EG110" s="231"/>
      <c r="EN110" s="115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H110" s="113">
        <v>3</v>
      </c>
      <c r="GI110" s="231"/>
      <c r="GJ110" s="231"/>
      <c r="GQ110" s="115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L111" s="116"/>
      <c r="V111" s="115"/>
      <c r="AG111" s="115"/>
      <c r="AR111" s="115"/>
      <c r="BC111" s="115"/>
      <c r="BN111" s="115"/>
      <c r="BY111" s="115"/>
      <c r="CJ111" s="115"/>
      <c r="CU111" s="115"/>
      <c r="DF111" s="115"/>
      <c r="DQ111" s="115"/>
      <c r="DR111" s="208"/>
      <c r="EC111" s="115"/>
      <c r="EN111" s="115"/>
      <c r="EY111" s="115"/>
      <c r="FJ111" s="115"/>
      <c r="FU111" s="115"/>
      <c r="GF111" s="115"/>
      <c r="GQ111" s="115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L112" s="116"/>
      <c r="N112" s="113" t="s">
        <v>151</v>
      </c>
      <c r="R112" s="126">
        <v>0</v>
      </c>
      <c r="V112" s="115"/>
      <c r="Y112" s="113" t="s">
        <v>150</v>
      </c>
      <c r="AC112" s="126">
        <v>0</v>
      </c>
      <c r="AG112" s="115"/>
      <c r="AJ112" s="113" t="s">
        <v>150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CB112" s="113" t="s">
        <v>150</v>
      </c>
      <c r="CF112" s="126">
        <v>0</v>
      </c>
      <c r="CJ112" s="115"/>
      <c r="CM112" s="113" t="s">
        <v>150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R112" s="208"/>
      <c r="DU112" s="113" t="s">
        <v>150</v>
      </c>
      <c r="DY112" s="126">
        <v>0</v>
      </c>
      <c r="EC112" s="115"/>
      <c r="EF112" s="113" t="s">
        <v>150</v>
      </c>
      <c r="EJ112" s="126">
        <v>0</v>
      </c>
      <c r="EN112" s="115"/>
      <c r="EQ112" s="113" t="s">
        <v>150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I112" s="113" t="s">
        <v>150</v>
      </c>
      <c r="GM112" s="126">
        <v>0</v>
      </c>
      <c r="GQ112" s="115"/>
      <c r="GT112" s="113" t="s">
        <v>150</v>
      </c>
      <c r="GX112" s="126">
        <v>0</v>
      </c>
      <c r="HB112" s="115"/>
    </row>
    <row r="113" spans="1:210" x14ac:dyDescent="0.25">
      <c r="A113" s="10"/>
      <c r="K113" s="28"/>
      <c r="L113"/>
      <c r="V113" s="32"/>
      <c r="AG113" s="32"/>
      <c r="AR113" s="32"/>
      <c r="BC113" s="32"/>
      <c r="BN113" s="32"/>
      <c r="BY113" s="32"/>
      <c r="CJ113" s="32"/>
      <c r="CU113" s="32"/>
      <c r="DF113" s="32"/>
      <c r="DQ113" s="32"/>
      <c r="DR113" s="206"/>
      <c r="EC113" s="32"/>
      <c r="EN113" s="32"/>
      <c r="EY113" s="32"/>
      <c r="FJ113" s="32"/>
      <c r="FU113" s="32"/>
      <c r="GF113" s="32"/>
      <c r="GQ113" s="32"/>
      <c r="HB113" s="32"/>
    </row>
    <row r="114" spans="1:210" x14ac:dyDescent="0.25">
      <c r="A114" s="10"/>
      <c r="K114" s="28"/>
      <c r="L114"/>
      <c r="V114" s="32"/>
      <c r="AG114" s="32"/>
      <c r="AR114" s="32"/>
      <c r="BC114" s="32"/>
      <c r="BN114" s="32"/>
      <c r="BY114" s="32"/>
      <c r="CJ114" s="32"/>
      <c r="CU114" s="32"/>
      <c r="DF114" s="32"/>
      <c r="DQ114" s="32"/>
      <c r="DR114" s="206"/>
      <c r="EC114" s="32"/>
      <c r="EN114" s="32"/>
      <c r="EY114" s="32"/>
      <c r="FJ114" s="32"/>
      <c r="FU114" s="32"/>
      <c r="GF114" s="32"/>
      <c r="GQ114" s="32"/>
      <c r="HB114" s="32"/>
    </row>
    <row r="115" spans="1:210" x14ac:dyDescent="0.25">
      <c r="A115" s="10"/>
      <c r="B115" s="90" t="s">
        <v>152</v>
      </c>
      <c r="K115" s="28"/>
      <c r="L115"/>
      <c r="N115" s="90" t="s">
        <v>152</v>
      </c>
      <c r="V115" s="32"/>
      <c r="Y115" s="90" t="s">
        <v>152</v>
      </c>
      <c r="AG115" s="32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CB115" s="90" t="s">
        <v>152</v>
      </c>
      <c r="CJ115" s="32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R115" s="206"/>
      <c r="DU115" s="90" t="s">
        <v>152</v>
      </c>
      <c r="EC115" s="32"/>
      <c r="EF115" s="90" t="s">
        <v>152</v>
      </c>
      <c r="EN115" s="32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I115" s="90" t="s">
        <v>152</v>
      </c>
      <c r="GQ115" s="32"/>
      <c r="GT115" s="90" t="s">
        <v>152</v>
      </c>
      <c r="HB115" s="32"/>
    </row>
    <row r="116" spans="1:210" x14ac:dyDescent="0.25">
      <c r="A116" s="10"/>
      <c r="K116" s="28"/>
      <c r="L116"/>
      <c r="V116" s="32"/>
      <c r="AG116" s="32"/>
      <c r="AR116" s="32"/>
      <c r="BC116" s="32"/>
      <c r="BN116" s="32"/>
      <c r="BY116" s="32"/>
      <c r="CJ116" s="32"/>
      <c r="CU116" s="32"/>
      <c r="DF116" s="32"/>
      <c r="DQ116" s="32"/>
      <c r="DR116" s="206"/>
      <c r="EC116" s="32"/>
      <c r="EN116" s="32"/>
      <c r="EY116" s="32"/>
      <c r="FJ116" s="32"/>
      <c r="FU116" s="32"/>
      <c r="GF116" s="32"/>
      <c r="GQ116" s="32"/>
      <c r="HB116" s="32"/>
    </row>
    <row r="117" spans="1:210" ht="23.1" customHeight="1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L117"/>
      <c r="N117" s="239" t="s">
        <v>153</v>
      </c>
      <c r="O117" s="239"/>
      <c r="P117" s="69" t="s">
        <v>126</v>
      </c>
      <c r="Q117" s="233" t="s">
        <v>154</v>
      </c>
      <c r="R117" s="233"/>
      <c r="S117" s="233" t="s">
        <v>155</v>
      </c>
      <c r="T117" s="233"/>
      <c r="U117" s="130"/>
      <c r="V117" s="32"/>
      <c r="Y117" s="232" t="s">
        <v>153</v>
      </c>
      <c r="Z117" s="232"/>
      <c r="AA117" s="128" t="s">
        <v>126</v>
      </c>
      <c r="AB117" s="230" t="s">
        <v>154</v>
      </c>
      <c r="AC117" s="230"/>
      <c r="AD117" s="230" t="s">
        <v>155</v>
      </c>
      <c r="AE117" s="230"/>
      <c r="AF117" s="184"/>
      <c r="AG117" s="32"/>
      <c r="AJ117" s="232" t="s">
        <v>153</v>
      </c>
      <c r="AK117" s="232"/>
      <c r="AL117" s="128" t="s">
        <v>126</v>
      </c>
      <c r="AM117" s="230" t="s">
        <v>154</v>
      </c>
      <c r="AN117" s="230"/>
      <c r="AO117" s="230" t="s">
        <v>155</v>
      </c>
      <c r="AP117" s="230"/>
      <c r="AQ117" s="129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84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84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4"/>
      <c r="BY117" s="32"/>
      <c r="CB117" s="232" t="s">
        <v>153</v>
      </c>
      <c r="CC117" s="232"/>
      <c r="CD117" s="128" t="s">
        <v>126</v>
      </c>
      <c r="CE117" s="230" t="s">
        <v>154</v>
      </c>
      <c r="CF117" s="230"/>
      <c r="CG117" s="230" t="s">
        <v>155</v>
      </c>
      <c r="CH117" s="230"/>
      <c r="CI117" s="129"/>
      <c r="CJ117" s="32"/>
      <c r="CM117" s="232" t="s">
        <v>153</v>
      </c>
      <c r="CN117" s="232"/>
      <c r="CO117" s="128" t="s">
        <v>126</v>
      </c>
      <c r="CP117" s="230" t="s">
        <v>154</v>
      </c>
      <c r="CQ117" s="230"/>
      <c r="CR117" s="230" t="s">
        <v>155</v>
      </c>
      <c r="CS117" s="230"/>
      <c r="CT117" s="180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0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0"/>
      <c r="DQ117" s="32"/>
      <c r="DR117" s="206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29"/>
      <c r="EC117" s="32"/>
      <c r="EF117" s="232" t="s">
        <v>153</v>
      </c>
      <c r="EG117" s="232"/>
      <c r="EH117" s="128" t="s">
        <v>126</v>
      </c>
      <c r="EI117" s="230" t="s">
        <v>154</v>
      </c>
      <c r="EJ117" s="230"/>
      <c r="EK117" s="230" t="s">
        <v>155</v>
      </c>
      <c r="EL117" s="230"/>
      <c r="EM117" s="184"/>
      <c r="EN117" s="32"/>
      <c r="EQ117" s="232" t="s">
        <v>153</v>
      </c>
      <c r="ER117" s="232"/>
      <c r="ES117" s="128" t="s">
        <v>126</v>
      </c>
      <c r="ET117" s="230" t="s">
        <v>154</v>
      </c>
      <c r="EU117" s="230"/>
      <c r="EV117" s="230" t="s">
        <v>155</v>
      </c>
      <c r="EW117" s="230"/>
      <c r="EX117" s="180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4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4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4"/>
      <c r="GF117" s="32"/>
      <c r="GI117" s="232" t="s">
        <v>153</v>
      </c>
      <c r="GJ117" s="232"/>
      <c r="GK117" s="128" t="s">
        <v>126</v>
      </c>
      <c r="GL117" s="230" t="s">
        <v>154</v>
      </c>
      <c r="GM117" s="230"/>
      <c r="GN117" s="230" t="s">
        <v>155</v>
      </c>
      <c r="GO117" s="230"/>
      <c r="GP117" s="180"/>
      <c r="GQ117" s="32"/>
      <c r="GT117" s="232" t="s">
        <v>153</v>
      </c>
      <c r="GU117" s="232"/>
      <c r="GV117" s="128" t="s">
        <v>126</v>
      </c>
      <c r="GW117" s="230" t="s">
        <v>154</v>
      </c>
      <c r="GX117" s="230"/>
      <c r="GY117" s="230" t="s">
        <v>155</v>
      </c>
      <c r="GZ117" s="230"/>
      <c r="HA117" s="180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L11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R118" s="206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R119" s="209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232.84589407782457</v>
      </c>
      <c r="E120" s="2">
        <v>1.05</v>
      </c>
      <c r="F120" s="133">
        <f>D120*E120</f>
        <v>244.48818878171582</v>
      </c>
      <c r="G120" s="2">
        <v>277</v>
      </c>
      <c r="H120" s="47">
        <f>D120*G120/1000</f>
        <v>64.498312659557413</v>
      </c>
      <c r="K120" s="28"/>
      <c r="L120"/>
      <c r="N120" s="2" t="s">
        <v>165</v>
      </c>
      <c r="P120" s="34">
        <f>R88+R94+R95</f>
        <v>23.208698120495942</v>
      </c>
      <c r="Q120" s="2">
        <v>2.5</v>
      </c>
      <c r="R120" s="33">
        <f>P120*Q120</f>
        <v>58.021745301239854</v>
      </c>
      <c r="S120" s="2">
        <v>617</v>
      </c>
      <c r="T120" s="34">
        <f>P120*S120/1000</f>
        <v>14.319766740345996</v>
      </c>
      <c r="U120" s="34"/>
      <c r="V120" s="32"/>
      <c r="Y120" s="2" t="s">
        <v>164</v>
      </c>
      <c r="AA120" s="34">
        <f>AC88</f>
        <v>123.1299831686981</v>
      </c>
      <c r="AB120" s="2">
        <v>1.05</v>
      </c>
      <c r="AC120" s="133">
        <f>AA120*AB120</f>
        <v>129.286482327133</v>
      </c>
      <c r="AD120" s="2">
        <v>277</v>
      </c>
      <c r="AE120" s="47">
        <f>AA120*AD120/1000</f>
        <v>34.107005337729376</v>
      </c>
      <c r="AF120" s="47"/>
      <c r="AG120" s="32"/>
      <c r="AJ120" s="2" t="s">
        <v>164</v>
      </c>
      <c r="AL120" s="34">
        <f>AN88</f>
        <v>134.0363525468691</v>
      </c>
      <c r="AM120" s="2">
        <v>1.05</v>
      </c>
      <c r="AN120" s="133">
        <f>AL120*AM120</f>
        <v>140.73817017421257</v>
      </c>
      <c r="AO120" s="2">
        <v>277</v>
      </c>
      <c r="AP120" s="47">
        <f>AL120*AO120/1000</f>
        <v>37.12806965548274</v>
      </c>
      <c r="AQ120" s="47"/>
      <c r="AR120" s="32"/>
      <c r="AU120" s="2" t="s">
        <v>164</v>
      </c>
      <c r="AW120" s="34">
        <f>AY88</f>
        <v>128.63316451430896</v>
      </c>
      <c r="AX120" s="2">
        <v>1.05</v>
      </c>
      <c r="AY120" s="133">
        <f>AW120*AX120</f>
        <v>135.06482274002443</v>
      </c>
      <c r="AZ120" s="2">
        <v>277</v>
      </c>
      <c r="BA120" s="47">
        <f>AW120*AZ120/1000</f>
        <v>35.631386570463583</v>
      </c>
      <c r="BB120" s="47"/>
      <c r="BC120" s="32"/>
      <c r="BF120" s="2" t="s">
        <v>164</v>
      </c>
      <c r="BH120" s="34">
        <f>BJ88</f>
        <v>163.49333324611626</v>
      </c>
      <c r="BI120" s="2">
        <v>1.05</v>
      </c>
      <c r="BJ120" s="133">
        <f>BH120*BI120</f>
        <v>171.66799990842208</v>
      </c>
      <c r="BK120" s="2">
        <v>277</v>
      </c>
      <c r="BL120" s="47">
        <f>BH120*BK120/1000</f>
        <v>45.287653309174203</v>
      </c>
      <c r="BM120" s="47"/>
      <c r="BN120" s="32"/>
      <c r="BQ120" s="2" t="s">
        <v>164</v>
      </c>
      <c r="BS120" s="34">
        <f>BU88</f>
        <v>168.60751565720412</v>
      </c>
      <c r="BT120" s="2">
        <v>1.05</v>
      </c>
      <c r="BU120" s="133">
        <f>BS120*BT120</f>
        <v>177.03789144006433</v>
      </c>
      <c r="BV120" s="2">
        <v>277</v>
      </c>
      <c r="BW120" s="47">
        <f>BS120*BV120/1000</f>
        <v>46.704281837045542</v>
      </c>
      <c r="BX120" s="47"/>
      <c r="BY120" s="32"/>
      <c r="CB120" s="2" t="s">
        <v>164</v>
      </c>
      <c r="CD120" s="34">
        <f>CF88</f>
        <v>173.72988717014667</v>
      </c>
      <c r="CE120" s="2">
        <v>1.05</v>
      </c>
      <c r="CF120" s="133">
        <f>CD120*CE120</f>
        <v>182.416381528654</v>
      </c>
      <c r="CG120" s="2">
        <v>277</v>
      </c>
      <c r="CH120" s="47">
        <f>CD120*CG120/1000</f>
        <v>48.123178746130627</v>
      </c>
      <c r="CI120" s="47"/>
      <c r="CJ120" s="32"/>
      <c r="CM120" s="2" t="s">
        <v>164</v>
      </c>
      <c r="CO120" s="34">
        <f>CQ88</f>
        <v>164.68026772334144</v>
      </c>
      <c r="CP120" s="2">
        <v>1.05</v>
      </c>
      <c r="CQ120" s="133">
        <f>CO120*CP120</f>
        <v>172.91428110950852</v>
      </c>
      <c r="CR120" s="2">
        <v>277</v>
      </c>
      <c r="CS120" s="47">
        <f>CO120*CR120/1000</f>
        <v>45.616434159365575</v>
      </c>
      <c r="CT120" s="47"/>
      <c r="CU120" s="32"/>
      <c r="CX120" s="2" t="s">
        <v>164</v>
      </c>
      <c r="CZ120" s="34">
        <f>DB88</f>
        <v>197.72686890271618</v>
      </c>
      <c r="DA120" s="2">
        <v>1.05</v>
      </c>
      <c r="DB120" s="133">
        <f>CZ120*DA120</f>
        <v>207.613212347852</v>
      </c>
      <c r="DC120" s="2">
        <v>277</v>
      </c>
      <c r="DD120" s="47">
        <f>CZ120*DC120/1000</f>
        <v>54.770342686052381</v>
      </c>
      <c r="DE120" s="47"/>
      <c r="DF120" s="32"/>
      <c r="DI120" s="2" t="s">
        <v>164</v>
      </c>
      <c r="DK120" s="34">
        <f>DM88</f>
        <v>202.61581773330326</v>
      </c>
      <c r="DL120" s="2">
        <v>1.05</v>
      </c>
      <c r="DM120" s="133">
        <f>DK120*DL120</f>
        <v>212.74660861996844</v>
      </c>
      <c r="DN120" s="2">
        <v>277</v>
      </c>
      <c r="DO120" s="47">
        <f>DK120*DN120/1000</f>
        <v>56.124581512125005</v>
      </c>
      <c r="DP120" s="47"/>
      <c r="DQ120" s="32"/>
      <c r="DR120" s="206"/>
      <c r="DU120" s="2" t="s">
        <v>164</v>
      </c>
      <c r="DW120" s="34">
        <f>DY88</f>
        <v>91.511779859745957</v>
      </c>
      <c r="DX120" s="2">
        <v>1.05</v>
      </c>
      <c r="DY120" s="133">
        <f>DW120*DX120</f>
        <v>96.087368852733263</v>
      </c>
      <c r="DZ120" s="2">
        <v>277</v>
      </c>
      <c r="EA120" s="47">
        <f>DW120*DZ120/1000</f>
        <v>25.34876302114963</v>
      </c>
      <c r="EB120" s="47"/>
      <c r="EC120" s="32"/>
      <c r="EF120" s="2" t="s">
        <v>164</v>
      </c>
      <c r="EH120" s="34">
        <f>EJ88</f>
        <v>150.13197576504183</v>
      </c>
      <c r="EI120" s="2">
        <v>1.05</v>
      </c>
      <c r="EJ120" s="133">
        <f>EH120*EI120</f>
        <v>157.63857455329392</v>
      </c>
      <c r="EK120" s="2">
        <v>277</v>
      </c>
      <c r="EL120" s="47">
        <f>EH120*EK120/1000</f>
        <v>41.586557286916587</v>
      </c>
      <c r="EM120" s="47"/>
      <c r="EN120" s="32"/>
      <c r="EQ120" s="2" t="s">
        <v>164</v>
      </c>
      <c r="ES120" s="34">
        <f>EU88</f>
        <v>160.47126560717749</v>
      </c>
      <c r="ET120" s="2">
        <v>1.05</v>
      </c>
      <c r="EU120" s="133">
        <f>ES120*ET120</f>
        <v>168.49482888753636</v>
      </c>
      <c r="EV120" s="2">
        <v>277</v>
      </c>
      <c r="EW120" s="47">
        <f>ES120*EV120/1000</f>
        <v>44.450540573188164</v>
      </c>
      <c r="EX120" s="47"/>
      <c r="EY120" s="32"/>
      <c r="FB120" s="2" t="s">
        <v>164</v>
      </c>
      <c r="FD120" s="34">
        <f>FF88</f>
        <v>160.23302081493765</v>
      </c>
      <c r="FE120" s="2">
        <v>1.05</v>
      </c>
      <c r="FF120" s="133">
        <f>FD120*FE120</f>
        <v>168.24467185568454</v>
      </c>
      <c r="FG120" s="2">
        <v>277</v>
      </c>
      <c r="FH120" s="47">
        <f>FD120*FG120/1000</f>
        <v>44.384546765737731</v>
      </c>
      <c r="FI120" s="47"/>
      <c r="FJ120" s="32"/>
      <c r="FM120" s="2" t="s">
        <v>164</v>
      </c>
      <c r="FO120" s="34">
        <f>FQ88</f>
        <v>173.68269973576557</v>
      </c>
      <c r="FP120" s="2">
        <v>1.05</v>
      </c>
      <c r="FQ120" s="133">
        <f>FO120*FP120</f>
        <v>182.36683472255385</v>
      </c>
      <c r="FR120" s="2">
        <v>277</v>
      </c>
      <c r="FS120" s="47">
        <f>FO120*FR120/1000</f>
        <v>48.110107826807067</v>
      </c>
      <c r="FT120" s="47"/>
      <c r="FU120" s="32"/>
      <c r="FX120" s="2" t="s">
        <v>164</v>
      </c>
      <c r="FZ120" s="34">
        <f>GB88</f>
        <v>173.91566680386964</v>
      </c>
      <c r="GA120" s="2">
        <v>1.05</v>
      </c>
      <c r="GB120" s="133">
        <f>FZ120*GA120</f>
        <v>182.61145014406313</v>
      </c>
      <c r="GC120" s="2">
        <v>277</v>
      </c>
      <c r="GD120" s="47">
        <f>FZ120*GC120/1000</f>
        <v>48.17463970467189</v>
      </c>
      <c r="GE120" s="47"/>
      <c r="GF120" s="32"/>
      <c r="GI120" s="2" t="s">
        <v>164</v>
      </c>
      <c r="GK120" s="34">
        <f>GM88</f>
        <v>184.02378971039388</v>
      </c>
      <c r="GL120" s="2">
        <v>1.05</v>
      </c>
      <c r="GM120" s="133">
        <f>GK120*GL120</f>
        <v>193.22497919591359</v>
      </c>
      <c r="GN120" s="2">
        <v>277</v>
      </c>
      <c r="GO120" s="47">
        <f>GK120*GN120/1000</f>
        <v>50.974589749779106</v>
      </c>
      <c r="GP120" s="47"/>
      <c r="GQ120" s="32"/>
      <c r="GT120" s="2" t="s">
        <v>164</v>
      </c>
      <c r="GV120" s="34">
        <f>GX88</f>
        <v>207.41083353016816</v>
      </c>
      <c r="GW120" s="2">
        <v>1.05</v>
      </c>
      <c r="GX120" s="133">
        <f>GV120*GW120</f>
        <v>217.78137520667659</v>
      </c>
      <c r="GY120" s="2">
        <v>277</v>
      </c>
      <c r="GZ120" s="47">
        <f>GV120*GY120/1000</f>
        <v>57.452800887856583</v>
      </c>
      <c r="HA120" s="47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L121"/>
      <c r="V121" s="32"/>
      <c r="Y121" s="2" t="s">
        <v>166</v>
      </c>
      <c r="AA121" s="2">
        <f>AC94+AC95</f>
        <v>5.1999999999999993</v>
      </c>
      <c r="AB121" s="2">
        <v>2.5</v>
      </c>
      <c r="AC121" s="133">
        <f>AA121*AB121</f>
        <v>12.999999999999998</v>
      </c>
      <c r="AD121" s="2">
        <v>617</v>
      </c>
      <c r="AE121" s="47">
        <f>AA121*AD121/1000</f>
        <v>3.2083999999999997</v>
      </c>
      <c r="AF121" s="47"/>
      <c r="AG121" s="32"/>
      <c r="AJ121" s="2" t="s">
        <v>166</v>
      </c>
      <c r="AL121" s="2">
        <f>AN94+AN95</f>
        <v>5.1999999999999993</v>
      </c>
      <c r="AM121" s="2">
        <v>2.5</v>
      </c>
      <c r="AN121" s="133">
        <f>AL121*AM121</f>
        <v>12.999999999999998</v>
      </c>
      <c r="AO121" s="2">
        <v>617</v>
      </c>
      <c r="AP121" s="47">
        <f>AL121*AO121/1000</f>
        <v>3.2083999999999997</v>
      </c>
      <c r="AQ121" s="47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CB121" s="2" t="s">
        <v>166</v>
      </c>
      <c r="CD121" s="2">
        <f>CF94+CF95</f>
        <v>5.1999999999999993</v>
      </c>
      <c r="CE121" s="2">
        <v>2.5</v>
      </c>
      <c r="CF121" s="133">
        <f>CD121*CE121</f>
        <v>12.999999999999998</v>
      </c>
      <c r="CG121" s="2">
        <v>617</v>
      </c>
      <c r="CH121" s="47">
        <f>CD121*CG121/1000</f>
        <v>3.2083999999999997</v>
      </c>
      <c r="CI121" s="47"/>
      <c r="CJ121" s="32"/>
      <c r="CM121" s="2" t="s">
        <v>166</v>
      </c>
      <c r="CO121" s="2">
        <f>CQ94+CQ95</f>
        <v>5.1999999999999993</v>
      </c>
      <c r="CP121" s="2">
        <v>2.5</v>
      </c>
      <c r="CQ121" s="133">
        <f>CO121*CP121</f>
        <v>12.999999999999998</v>
      </c>
      <c r="CR121" s="2">
        <v>617</v>
      </c>
      <c r="CS121" s="47">
        <f>CO121*CR121/1000</f>
        <v>3.2083999999999997</v>
      </c>
      <c r="CT121" s="47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R121" s="206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F121" s="2" t="s">
        <v>166</v>
      </c>
      <c r="EH121" s="2">
        <f>EJ94+EJ95</f>
        <v>5.1999999999999993</v>
      </c>
      <c r="EI121" s="2">
        <v>2.5</v>
      </c>
      <c r="EJ121" s="133">
        <f>EH121*EI121</f>
        <v>12.999999999999998</v>
      </c>
      <c r="EK121" s="2">
        <v>617</v>
      </c>
      <c r="EL121" s="47">
        <f>EH121*EK121/1000</f>
        <v>3.2083999999999997</v>
      </c>
      <c r="EM121" s="47"/>
      <c r="EN121" s="32"/>
      <c r="EQ121" s="2" t="s">
        <v>166</v>
      </c>
      <c r="ES121" s="2">
        <f>EU94+EU95</f>
        <v>5.1999999999999993</v>
      </c>
      <c r="ET121" s="2">
        <v>2.5</v>
      </c>
      <c r="EU121" s="133">
        <f>ES121*ET121</f>
        <v>12.999999999999998</v>
      </c>
      <c r="EV121" s="2">
        <v>617</v>
      </c>
      <c r="EW121" s="47">
        <f>ES121*EV121/1000</f>
        <v>3.2083999999999997</v>
      </c>
      <c r="EX121" s="47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I121" s="2" t="s">
        <v>166</v>
      </c>
      <c r="GK121" s="2">
        <f>GM94+GM95</f>
        <v>5.1999999999999993</v>
      </c>
      <c r="GL121" s="2">
        <v>2.5</v>
      </c>
      <c r="GM121" s="133">
        <f>GK121*GL121</f>
        <v>12.999999999999998</v>
      </c>
      <c r="GN121" s="2">
        <v>617</v>
      </c>
      <c r="GO121" s="47">
        <f>GK121*GN121/1000</f>
        <v>3.2083999999999997</v>
      </c>
      <c r="GP121" s="47"/>
      <c r="GQ121" s="32"/>
      <c r="GT121" s="2" t="s">
        <v>166</v>
      </c>
      <c r="GV121" s="2">
        <f>GX94+GX95</f>
        <v>5.1999999999999993</v>
      </c>
      <c r="GW121" s="2">
        <v>2.5</v>
      </c>
      <c r="GX121" s="133">
        <f>GV121*GW121</f>
        <v>12.999999999999998</v>
      </c>
      <c r="GY121" s="2">
        <v>617</v>
      </c>
      <c r="GZ121" s="47">
        <f>GV121*GY121/1000</f>
        <v>3.2083999999999997</v>
      </c>
      <c r="HA121" s="47"/>
      <c r="HB121" s="32"/>
    </row>
    <row r="122" spans="1:210" x14ac:dyDescent="0.25">
      <c r="A122" s="10"/>
      <c r="K122" s="28"/>
      <c r="L122"/>
      <c r="V122" s="32"/>
      <c r="AG122" s="32"/>
      <c r="AR122" s="32"/>
      <c r="BC122" s="32"/>
      <c r="BN122" s="32"/>
      <c r="BY122" s="32"/>
      <c r="CJ122" s="32"/>
      <c r="CU122" s="32"/>
      <c r="DF122" s="32"/>
      <c r="DQ122" s="32"/>
      <c r="DR122" s="206"/>
      <c r="EC122" s="32"/>
      <c r="EN122" s="32"/>
      <c r="EY122" s="32"/>
      <c r="FJ122" s="32"/>
      <c r="FU122" s="32"/>
      <c r="GF122" s="32"/>
      <c r="GQ122" s="32"/>
      <c r="HB122" s="32"/>
    </row>
    <row r="123" spans="1:210" ht="22.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6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3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83"/>
      <c r="AG123" s="115"/>
      <c r="AH123" s="113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83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83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3"/>
      <c r="BY123" s="115"/>
      <c r="BZ123" s="113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34"/>
      <c r="CJ123" s="115"/>
      <c r="CK123" s="113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79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79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79"/>
      <c r="DQ123" s="115"/>
      <c r="DR123" s="208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34"/>
      <c r="EC123" s="115"/>
      <c r="ED123" s="113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3"/>
      <c r="EN123" s="115"/>
      <c r="EO123" s="113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79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3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3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3"/>
      <c r="GF123" s="115"/>
      <c r="GG123" s="113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79"/>
      <c r="GQ123" s="115"/>
      <c r="GR123" s="113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79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R124" s="208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R125" s="208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R126" s="208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R127" s="208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R128" s="210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N109:O109"/>
    <mergeCell ref="B108:C108"/>
    <mergeCell ref="DU108:DV108"/>
    <mergeCell ref="CB108:CC108"/>
    <mergeCell ref="AJ108:AK108"/>
    <mergeCell ref="A6:K6"/>
    <mergeCell ref="DS6:EC6"/>
    <mergeCell ref="BZ6:CJ6"/>
    <mergeCell ref="AH6:AR6"/>
    <mergeCell ref="L6:V6"/>
    <mergeCell ref="B85:C85"/>
    <mergeCell ref="DU85:DV85"/>
    <mergeCell ref="CB89:CC89"/>
    <mergeCell ref="AJ89:AK89"/>
    <mergeCell ref="N89:O89"/>
    <mergeCell ref="B88:C88"/>
    <mergeCell ref="DU88:DV88"/>
    <mergeCell ref="CB88:CC88"/>
    <mergeCell ref="AJ88:AK88"/>
    <mergeCell ref="N88:O88"/>
    <mergeCell ref="CB85:CC85"/>
    <mergeCell ref="AJ85:AK85"/>
    <mergeCell ref="N85:O85"/>
    <mergeCell ref="B89:C89"/>
    <mergeCell ref="DU89:DV89"/>
    <mergeCell ref="CB105:CC105"/>
    <mergeCell ref="AJ105:AK105"/>
    <mergeCell ref="N105:O105"/>
    <mergeCell ref="B90:C90"/>
    <mergeCell ref="DU90:DV90"/>
    <mergeCell ref="CB90:CC90"/>
    <mergeCell ref="AJ90:AK90"/>
    <mergeCell ref="N90:O90"/>
    <mergeCell ref="B105:C105"/>
    <mergeCell ref="DU105:DV105"/>
    <mergeCell ref="N108:O108"/>
    <mergeCell ref="B109:C109"/>
    <mergeCell ref="DU109:DV109"/>
    <mergeCell ref="GI108:GJ108"/>
    <mergeCell ref="GI109:GJ109"/>
    <mergeCell ref="AJ110:AK110"/>
    <mergeCell ref="B117:C117"/>
    <mergeCell ref="E117:F117"/>
    <mergeCell ref="G117:H117"/>
    <mergeCell ref="DU117:DV117"/>
    <mergeCell ref="DX117:DY117"/>
    <mergeCell ref="N110:O110"/>
    <mergeCell ref="N117:O117"/>
    <mergeCell ref="Q117:R117"/>
    <mergeCell ref="S117:T117"/>
    <mergeCell ref="CB117:CC117"/>
    <mergeCell ref="CE117:CF117"/>
    <mergeCell ref="B110:C110"/>
    <mergeCell ref="DU110:DV110"/>
    <mergeCell ref="CB110:CC110"/>
    <mergeCell ref="FB108:FC108"/>
    <mergeCell ref="FM108:FN108"/>
    <mergeCell ref="FX108:FY108"/>
    <mergeCell ref="FB109:FC109"/>
    <mergeCell ref="Q123:R123"/>
    <mergeCell ref="S123:T123"/>
    <mergeCell ref="GW123:GX123"/>
    <mergeCell ref="GY123:GZ123"/>
    <mergeCell ref="E123:F123"/>
    <mergeCell ref="G123:H123"/>
    <mergeCell ref="GL123:GM123"/>
    <mergeCell ref="GN123:GO123"/>
    <mergeCell ref="ET123:EU123"/>
    <mergeCell ref="EV123:EW123"/>
    <mergeCell ref="AM123:AN123"/>
    <mergeCell ref="AO123:AP123"/>
    <mergeCell ref="CV6:DF6"/>
    <mergeCell ref="CX85:CY85"/>
    <mergeCell ref="CX88:CY88"/>
    <mergeCell ref="CX89:CY89"/>
    <mergeCell ref="CX90:CY90"/>
    <mergeCell ref="EQ105:ER105"/>
    <mergeCell ref="DX123:DY123"/>
    <mergeCell ref="DZ123:EA123"/>
    <mergeCell ref="CE123:CF123"/>
    <mergeCell ref="CG123:CH123"/>
    <mergeCell ref="DA123:DB123"/>
    <mergeCell ref="DC123:DD123"/>
    <mergeCell ref="CG117:CH117"/>
    <mergeCell ref="DL123:DM123"/>
    <mergeCell ref="EQ117:ER117"/>
    <mergeCell ref="CX117:CY117"/>
    <mergeCell ref="CR117:CS117"/>
    <mergeCell ref="DI117:DJ117"/>
    <mergeCell ref="DL117:DM117"/>
    <mergeCell ref="DN117:DO117"/>
    <mergeCell ref="CM117:CN117"/>
    <mergeCell ref="CP117:CQ117"/>
    <mergeCell ref="DA117:DB117"/>
    <mergeCell ref="DC117:DD117"/>
    <mergeCell ref="GT105:GU105"/>
    <mergeCell ref="GT108:GU108"/>
    <mergeCell ref="GT109:GU109"/>
    <mergeCell ref="GT110:GU110"/>
    <mergeCell ref="DN123:DO123"/>
    <mergeCell ref="CP123:CQ123"/>
    <mergeCell ref="CR123:CS123"/>
    <mergeCell ref="CM108:CN108"/>
    <mergeCell ref="CM109:CN109"/>
    <mergeCell ref="CM110:CN110"/>
    <mergeCell ref="EQ108:ER108"/>
    <mergeCell ref="EQ109:ER109"/>
    <mergeCell ref="EQ110:ER110"/>
    <mergeCell ref="CX105:CY105"/>
    <mergeCell ref="CX108:CY108"/>
    <mergeCell ref="CX109:CY109"/>
    <mergeCell ref="CX110:CY110"/>
    <mergeCell ref="DI108:DJ108"/>
    <mergeCell ref="DI109:DJ109"/>
    <mergeCell ref="DI110:DJ110"/>
    <mergeCell ref="EV117:EW117"/>
    <mergeCell ref="DI105:DJ105"/>
    <mergeCell ref="CM105:CN105"/>
    <mergeCell ref="DZ117:EA117"/>
    <mergeCell ref="BF109:BG109"/>
    <mergeCell ref="BF110:BG110"/>
    <mergeCell ref="BT123:BU123"/>
    <mergeCell ref="BV123:BW123"/>
    <mergeCell ref="CB109:CC109"/>
    <mergeCell ref="AJ117:AK117"/>
    <mergeCell ref="AM117:AN117"/>
    <mergeCell ref="AO117:AP117"/>
    <mergeCell ref="BQ117:BR117"/>
    <mergeCell ref="BT117:BU117"/>
    <mergeCell ref="BV117:BW117"/>
    <mergeCell ref="BF117:BG117"/>
    <mergeCell ref="BI117:BJ117"/>
    <mergeCell ref="BK117:BL117"/>
    <mergeCell ref="AU117:AV117"/>
    <mergeCell ref="AX117:AY117"/>
    <mergeCell ref="AZ117:BA117"/>
    <mergeCell ref="AX123:AY123"/>
    <mergeCell ref="AZ123:BA123"/>
    <mergeCell ref="AJ109:AK109"/>
    <mergeCell ref="FK6:FU6"/>
    <mergeCell ref="FV6:GF6"/>
    <mergeCell ref="FB85:FC85"/>
    <mergeCell ref="FM85:FN85"/>
    <mergeCell ref="FX85:FY85"/>
    <mergeCell ref="FB88:FC88"/>
    <mergeCell ref="GT117:GU117"/>
    <mergeCell ref="GW117:GX117"/>
    <mergeCell ref="GI90:GJ90"/>
    <mergeCell ref="GI110:GJ110"/>
    <mergeCell ref="GI117:GJ117"/>
    <mergeCell ref="GL117:GM117"/>
    <mergeCell ref="GN117:GO117"/>
    <mergeCell ref="GI105:GJ105"/>
    <mergeCell ref="GG6:GQ6"/>
    <mergeCell ref="GI85:GJ85"/>
    <mergeCell ref="GI88:GJ88"/>
    <mergeCell ref="GI89:GJ89"/>
    <mergeCell ref="GR6:HB6"/>
    <mergeCell ref="GT85:GU85"/>
    <mergeCell ref="GT88:GU88"/>
    <mergeCell ref="GT89:GU89"/>
    <mergeCell ref="GT90:GU90"/>
    <mergeCell ref="GY117:GZ117"/>
    <mergeCell ref="BQ85:BR85"/>
    <mergeCell ref="BQ88:BR88"/>
    <mergeCell ref="BQ89:BR89"/>
    <mergeCell ref="BQ90:BR90"/>
    <mergeCell ref="BQ105:BR105"/>
    <mergeCell ref="BQ108:BR108"/>
    <mergeCell ref="BQ109:BR109"/>
    <mergeCell ref="BQ110:BR110"/>
    <mergeCell ref="EZ6:FJ6"/>
    <mergeCell ref="EQ90:ER90"/>
    <mergeCell ref="CM89:CN89"/>
    <mergeCell ref="DI90:DJ90"/>
    <mergeCell ref="CM90:CN90"/>
    <mergeCell ref="DG6:DQ6"/>
    <mergeCell ref="CK6:CU6"/>
    <mergeCell ref="DI85:DJ85"/>
    <mergeCell ref="CM85:CN85"/>
    <mergeCell ref="DI88:DJ88"/>
    <mergeCell ref="CM88:CN88"/>
    <mergeCell ref="DI89:DJ89"/>
    <mergeCell ref="EO6:EY6"/>
    <mergeCell ref="EQ85:ER85"/>
    <mergeCell ref="EQ88:ER88"/>
    <mergeCell ref="EQ89:ER89"/>
    <mergeCell ref="ET117:EU117"/>
    <mergeCell ref="AU110:AV110"/>
    <mergeCell ref="BI123:BJ123"/>
    <mergeCell ref="BK123:BL123"/>
    <mergeCell ref="W6:AG6"/>
    <mergeCell ref="Y85:Z85"/>
    <mergeCell ref="Y88:Z88"/>
    <mergeCell ref="Y89:Z89"/>
    <mergeCell ref="Y90:Z90"/>
    <mergeCell ref="Y105:Z105"/>
    <mergeCell ref="Y108:Z108"/>
    <mergeCell ref="Y109:Z109"/>
    <mergeCell ref="Y110:Z110"/>
    <mergeCell ref="Y117:Z117"/>
    <mergeCell ref="AB117:AC117"/>
    <mergeCell ref="AD117:AE117"/>
    <mergeCell ref="AB123:AC123"/>
    <mergeCell ref="AD123:AE123"/>
    <mergeCell ref="BD6:BN6"/>
    <mergeCell ref="BF85:BG85"/>
    <mergeCell ref="BF88:BG88"/>
    <mergeCell ref="BF89:BG89"/>
    <mergeCell ref="BF90:BG90"/>
    <mergeCell ref="BF105:BG105"/>
    <mergeCell ref="EF117:EG117"/>
    <mergeCell ref="EI117:EJ117"/>
    <mergeCell ref="EK117:EL117"/>
    <mergeCell ref="EI123:EJ123"/>
    <mergeCell ref="EK123:EL123"/>
    <mergeCell ref="AS6:BC6"/>
    <mergeCell ref="AU85:AV85"/>
    <mergeCell ref="AU88:AV88"/>
    <mergeCell ref="AU89:AV89"/>
    <mergeCell ref="AU90:AV90"/>
    <mergeCell ref="AU105:AV105"/>
    <mergeCell ref="AU108:AV108"/>
    <mergeCell ref="BO6:BY6"/>
    <mergeCell ref="AU109:AV109"/>
    <mergeCell ref="BF108:BG108"/>
    <mergeCell ref="ED6:EN6"/>
    <mergeCell ref="EF85:EG85"/>
    <mergeCell ref="EF88:EG88"/>
    <mergeCell ref="EF89:EG89"/>
    <mergeCell ref="EF90:EG90"/>
    <mergeCell ref="EF105:EG105"/>
    <mergeCell ref="EF108:EG108"/>
    <mergeCell ref="EF109:EG109"/>
    <mergeCell ref="EF110:EG110"/>
    <mergeCell ref="FM88:FN88"/>
    <mergeCell ref="FX88:FY88"/>
    <mergeCell ref="FB89:FC89"/>
    <mergeCell ref="FM89:FN89"/>
    <mergeCell ref="FX89:FY89"/>
    <mergeCell ref="FB90:FC90"/>
    <mergeCell ref="FM90:FN90"/>
    <mergeCell ref="FX90:FY90"/>
    <mergeCell ref="FB105:FC105"/>
    <mergeCell ref="FM105:FN105"/>
    <mergeCell ref="FX105:FY105"/>
    <mergeCell ref="FB110:FC110"/>
    <mergeCell ref="FM110:FN110"/>
    <mergeCell ref="FX110:FY110"/>
    <mergeCell ref="FB117:FC117"/>
    <mergeCell ref="FE117:FF117"/>
    <mergeCell ref="FG117:FH117"/>
    <mergeCell ref="FM117:FN117"/>
    <mergeCell ref="FP117:FQ117"/>
    <mergeCell ref="FR117:FS117"/>
    <mergeCell ref="FX117:FY117"/>
    <mergeCell ref="GA117:GB117"/>
    <mergeCell ref="GC117:GD117"/>
    <mergeCell ref="FE123:FF123"/>
    <mergeCell ref="FG123:FH123"/>
    <mergeCell ref="FP123:FQ123"/>
    <mergeCell ref="FR123:FS123"/>
    <mergeCell ref="GA123:GB123"/>
    <mergeCell ref="GC123:GD123"/>
    <mergeCell ref="FM109:FN109"/>
    <mergeCell ref="FX109:FY10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05BA-8CE0-45DB-AB5E-0135EA523296}">
  <dimension ref="A1:M32"/>
  <sheetViews>
    <sheetView workbookViewId="0">
      <pane xSplit="1" ySplit="1" topLeftCell="E8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35.5703125" customWidth="1"/>
    <col min="2" max="2" width="29.42578125" customWidth="1"/>
    <col min="3" max="3" width="14.7109375" customWidth="1"/>
    <col min="4" max="4" width="10.140625" customWidth="1"/>
    <col min="5" max="6" width="14.140625" customWidth="1"/>
    <col min="7" max="7" width="13.42578125" customWidth="1"/>
    <col min="8" max="10" width="13.5703125" customWidth="1"/>
    <col min="11" max="11" width="10.5703125" customWidth="1"/>
    <col min="12" max="12" width="14.140625" customWidth="1"/>
    <col min="13" max="13" width="17.28515625" customWidth="1"/>
    <col min="15" max="15" width="12.5703125" customWidth="1"/>
  </cols>
  <sheetData>
    <row r="1" spans="1:13" s="162" customFormat="1" ht="6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3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3" x14ac:dyDescent="0.25">
      <c r="A3" s="243"/>
      <c r="B3" s="151" t="s">
        <v>178</v>
      </c>
      <c r="C3" s="165">
        <f>'DH65-74'!$DU$12</f>
        <v>3.6190238214226227</v>
      </c>
      <c r="D3" s="156">
        <f>'DH65-74'!$D$12</f>
        <v>164.7</v>
      </c>
      <c r="E3" s="175">
        <v>1.373</v>
      </c>
      <c r="F3" s="157">
        <f>E3*(19.77+2.81*C3)</f>
        <v>41.106874376145264</v>
      </c>
      <c r="G3" s="157">
        <f>F3*(1-$G$2)</f>
        <v>33.296568244677665</v>
      </c>
      <c r="H3" s="157">
        <f>G3*(1+$H$2)</f>
        <v>40.288847576059972</v>
      </c>
      <c r="I3" s="157">
        <f>$I$2*H3*D3</f>
        <v>5632.6811806803344</v>
      </c>
      <c r="J3" s="157">
        <f>D3*subsidy!$B$2</f>
        <v>3129.2999999999997</v>
      </c>
      <c r="K3" s="223"/>
      <c r="L3" s="190"/>
    </row>
    <row r="4" spans="1:13" x14ac:dyDescent="0.25">
      <c r="A4" s="243"/>
      <c r="B4" s="151" t="s">
        <v>179</v>
      </c>
      <c r="C4" s="165">
        <f>'DH65-74'!$N$12</f>
        <v>14.2512077294686</v>
      </c>
      <c r="D4" s="156">
        <f>'DH65-74'!$D$12</f>
        <v>164.7</v>
      </c>
      <c r="E4" s="175">
        <v>1.373</v>
      </c>
      <c r="F4" s="157">
        <f>E4*(19.77+2.81*C4)</f>
        <v>82.127222077294689</v>
      </c>
      <c r="G4" s="157">
        <f>F4*(1-$G$2)</f>
        <v>66.523049882608703</v>
      </c>
      <c r="H4" s="157">
        <f>G4*(1+$H$2)</f>
        <v>80.492890357956526</v>
      </c>
      <c r="I4" s="157">
        <f>$I$2*H4*D4</f>
        <v>11253.506019051201</v>
      </c>
      <c r="J4" s="157">
        <f>D4*subsidy!$B$2</f>
        <v>3129.2999999999997</v>
      </c>
      <c r="K4" s="223"/>
      <c r="L4" s="190"/>
    </row>
    <row r="5" spans="1:13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3" x14ac:dyDescent="0.25">
      <c r="A6" s="244"/>
      <c r="B6" s="152" t="s">
        <v>178</v>
      </c>
      <c r="C6" s="166">
        <f>'DH65-74'!$DU$10</f>
        <v>8.5806270996640546</v>
      </c>
      <c r="D6" s="166">
        <f>'DH65-74'!$D$10</f>
        <v>120.72</v>
      </c>
      <c r="E6" s="176">
        <v>1.373</v>
      </c>
      <c r="F6" s="158">
        <f>E6*(33.44+2.37*C6)</f>
        <v>73.834566388577827</v>
      </c>
      <c r="G6" s="158">
        <f>F6*(1-$G$2)</f>
        <v>59.805998774748041</v>
      </c>
      <c r="H6" s="158">
        <f>G6*(1+$H$2)</f>
        <v>72.365258517445127</v>
      </c>
      <c r="I6" s="158">
        <f>$I$2*H6*D6</f>
        <v>7415.596156051035</v>
      </c>
      <c r="J6" s="158">
        <f>D6*subsidy!$B$3</f>
        <v>1810.8</v>
      </c>
      <c r="K6" s="224"/>
      <c r="L6" s="190"/>
    </row>
    <row r="7" spans="1:13" x14ac:dyDescent="0.25">
      <c r="A7" s="244"/>
      <c r="B7" s="152" t="s">
        <v>179</v>
      </c>
      <c r="C7" s="166">
        <f>'DH65-74'!$N$10</f>
        <v>17.955627099664056</v>
      </c>
      <c r="D7" s="166">
        <f>'DH65-74'!$D$10</f>
        <v>120.72</v>
      </c>
      <c r="E7" s="176">
        <v>1.373</v>
      </c>
      <c r="F7" s="158">
        <f>E7*(33.44+2.37*C7)</f>
        <v>104.34091013857784</v>
      </c>
      <c r="G7" s="158">
        <f>F7*(1-$G$2)</f>
        <v>84.516137212248054</v>
      </c>
      <c r="H7" s="158">
        <f>G7*(1+$H$2)</f>
        <v>102.26452602682015</v>
      </c>
      <c r="I7" s="158">
        <f>$I$2*H7*D7</f>
        <v>10479.509665844034</v>
      </c>
      <c r="J7" s="158">
        <f>D7*subsidy!$B$3</f>
        <v>1810.8</v>
      </c>
      <c r="K7" s="224"/>
      <c r="L7" s="190"/>
    </row>
    <row r="8" spans="1:13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3" x14ac:dyDescent="0.25">
      <c r="A9" s="245"/>
      <c r="B9" s="153" t="s">
        <v>178</v>
      </c>
      <c r="C9" s="167">
        <f>'DH65-74'!$DU$15</f>
        <v>10.995270851246778</v>
      </c>
      <c r="D9" s="153">
        <f>'DH65-74'!$D$15</f>
        <v>101</v>
      </c>
      <c r="E9" s="177">
        <v>1.373</v>
      </c>
      <c r="F9" s="159">
        <f>E9*(54.25+1.55*C9)</f>
        <v>97.884835662080832</v>
      </c>
      <c r="G9" s="159">
        <f>F9*(1-$G$2)</f>
        <v>79.286716886285475</v>
      </c>
      <c r="H9" s="159">
        <f>G9*(1+$H$2)</f>
        <v>95.936927432405426</v>
      </c>
      <c r="I9" s="159">
        <f>$I$2*H9*D9</f>
        <v>8225.1514802813854</v>
      </c>
      <c r="J9" s="159">
        <f>D9*subsidy!$B$4</f>
        <v>303</v>
      </c>
      <c r="K9" s="225"/>
      <c r="L9" s="190"/>
    </row>
    <row r="10" spans="1:13" x14ac:dyDescent="0.25">
      <c r="A10" s="245"/>
      <c r="B10" s="153" t="s">
        <v>179</v>
      </c>
      <c r="C10" s="167">
        <f>'DH65-74'!$N$15</f>
        <v>11.45823381420974</v>
      </c>
      <c r="D10" s="153">
        <f>'DH65-74'!$D$15</f>
        <v>101</v>
      </c>
      <c r="E10" s="177">
        <v>1.373</v>
      </c>
      <c r="F10" s="159">
        <f t="shared" ref="F10" si="0">E10*(54.25+1.55*C10)</f>
        <v>98.870090291710454</v>
      </c>
      <c r="G10" s="159">
        <f>F10*(1-$G$2)</f>
        <v>80.084773136285477</v>
      </c>
      <c r="H10" s="159">
        <f>G10*(1+$H$2)</f>
        <v>96.90257549490542</v>
      </c>
      <c r="I10" s="159">
        <f>$I$2*H10*D10</f>
        <v>8307.9413069234633</v>
      </c>
      <c r="J10" s="159">
        <f>D10*subsidy!$B$4</f>
        <v>303</v>
      </c>
      <c r="K10" s="225"/>
      <c r="L10" s="190"/>
    </row>
    <row r="11" spans="1:13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3" x14ac:dyDescent="0.25">
      <c r="A12" s="246"/>
      <c r="B12" s="154" t="s">
        <v>255</v>
      </c>
      <c r="C12" s="221" t="s">
        <v>256</v>
      </c>
      <c r="D12" s="154">
        <f>'DH65-74'!D17+'DH65-74'!D18</f>
        <v>35.299999999999997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14317.811432300787</v>
      </c>
      <c r="J12" s="174">
        <f>D12*subsidy!$B$5</f>
        <v>811.9</v>
      </c>
      <c r="K12" s="227"/>
      <c r="L12" s="190"/>
    </row>
    <row r="13" spans="1:13" x14ac:dyDescent="0.25">
      <c r="A13" s="191" t="s">
        <v>196</v>
      </c>
      <c r="B13" s="192" t="s">
        <v>178</v>
      </c>
      <c r="C13" s="193" t="s">
        <v>197</v>
      </c>
      <c r="D13" s="194">
        <f>'DH65-74'!D19</f>
        <v>2.9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4747.0285171844725</v>
      </c>
      <c r="J13" s="196"/>
      <c r="K13" s="228"/>
      <c r="L13" s="190"/>
    </row>
    <row r="14" spans="1:13" s="199" customFormat="1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'DH65-74'!I63</f>
        <v>216.3579943598329</v>
      </c>
      <c r="M14" s="217">
        <f>'DH65-74'!J$64</f>
        <v>20.89701604060825</v>
      </c>
    </row>
    <row r="15" spans="1:13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ROUND(I4+I7+I10+I12,0)</f>
        <v>44359</v>
      </c>
      <c r="J15" s="164">
        <f>I4+I7+I10+I12-2*J4-2*J7-2*J10-2*J12</f>
        <v>32248.768424119484</v>
      </c>
      <c r="K15" s="164">
        <f>J15</f>
        <v>32248.768424119484</v>
      </c>
      <c r="L15" s="202">
        <f>'DH65-74'!T63</f>
        <v>51.946456847377412</v>
      </c>
      <c r="M15" s="202">
        <f>'DH65-74'!U$64</f>
        <v>5.0172675394052328</v>
      </c>
    </row>
    <row r="16" spans="1:13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19561.447325974666</v>
      </c>
      <c r="J16" s="164">
        <f>I4+I10-2*J4-2*J10</f>
        <v>12696.847325974668</v>
      </c>
      <c r="K16" s="164">
        <f t="shared" ref="K16:K21" si="1">J16</f>
        <v>12696.847325974668</v>
      </c>
      <c r="L16" s="202">
        <f>'DH65-74'!AE63</f>
        <v>111.86665063685533</v>
      </c>
      <c r="M16" s="202">
        <f>'DH65-74'!AF64</f>
        <v>10.804681378584075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25571.317451351988</v>
      </c>
      <c r="J17" s="163">
        <f>I4+I12-2*J4-2*J12</f>
        <v>17688.91745135199</v>
      </c>
      <c r="K17" s="164">
        <f t="shared" si="1"/>
        <v>17688.91745135199</v>
      </c>
      <c r="L17" s="202">
        <f>'DH65-74'!AP63</f>
        <v>122.25366909225626</v>
      </c>
      <c r="M17" s="202">
        <f>'DH65-74'!AQ64</f>
        <v>11.807915356227678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21733.015684895236</v>
      </c>
      <c r="J18" s="164">
        <f>I4+I7-2*J4-2*J7</f>
        <v>11852.815684895237</v>
      </c>
      <c r="K18" s="164">
        <f t="shared" si="1"/>
        <v>11852.815684895237</v>
      </c>
      <c r="L18" s="202">
        <f>'DH65-74'!BA63</f>
        <v>117.10777572791329</v>
      </c>
      <c r="M18" s="202">
        <f>'DH65-74'!BB64</f>
        <v>11.310897362988699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22625.752739224248</v>
      </c>
      <c r="J19" s="163">
        <f>I10+I12-2*J10-2*J12</f>
        <v>20395.952739224249</v>
      </c>
      <c r="K19" s="164">
        <f t="shared" si="1"/>
        <v>20395.952739224249</v>
      </c>
      <c r="L19" s="202">
        <f>'DH65-74'!BW63</f>
        <v>155.17858634019439</v>
      </c>
      <c r="M19" s="202">
        <f>'DH65-74'!BM64</f>
        <v>14.517547030304771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18787.450972767496</v>
      </c>
      <c r="J20" s="163">
        <f>I7+I10-2*J7-2*J10</f>
        <v>14559.850972767495</v>
      </c>
      <c r="K20" s="164">
        <f t="shared" si="1"/>
        <v>14559.850972767495</v>
      </c>
      <c r="L20" s="202">
        <f>'DH65-74'!BL63</f>
        <v>150.30793642487262</v>
      </c>
      <c r="M20" s="202">
        <f>'DH65-74'!BX64</f>
        <v>14.987980534321213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21733.407588351824</v>
      </c>
      <c r="J21" s="163">
        <f>I6+I12-2*J6-2*J12</f>
        <v>16488.007588351826</v>
      </c>
      <c r="K21" s="164">
        <f t="shared" si="1"/>
        <v>16488.007588351826</v>
      </c>
      <c r="L21" s="202">
        <f>'DH65-74'!CH63</f>
        <v>160.05703540013968</v>
      </c>
      <c r="M21" s="202">
        <f>'DH65-74'!CI64</f>
        <v>15.459167321574467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11253.506019051201</v>
      </c>
      <c r="J22" s="164">
        <f>I4-J4*2</f>
        <v>4994.9060190512018</v>
      </c>
      <c r="K22" s="164">
        <f>I4-J4</f>
        <v>8124.206019051202</v>
      </c>
      <c r="L22" s="202">
        <f>'DH65-74'!CS63</f>
        <v>151.43835021270613</v>
      </c>
      <c r="M22" s="202">
        <f>'DH65-74'!CT64</f>
        <v>14.626728459568689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8307.9413069234633</v>
      </c>
      <c r="J23" s="163">
        <f>I10-J10*2</f>
        <v>7701.9413069234633</v>
      </c>
      <c r="K23" s="163">
        <f>I10-J10</f>
        <v>8004.9413069234633</v>
      </c>
      <c r="L23" s="202">
        <f>'DH65-74'!DD63</f>
        <v>182.91130371687254</v>
      </c>
      <c r="M23" s="202">
        <f>'DH65-74'!DE64</f>
        <v>17.666555188263789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10479.509665844034</v>
      </c>
      <c r="J24" s="163">
        <f>I7-J7*2</f>
        <v>6857.909665844034</v>
      </c>
      <c r="K24" s="163">
        <f>I7-J7</f>
        <v>8668.709665844035</v>
      </c>
      <c r="L24" s="202">
        <f>'DH65-74'!DO63</f>
        <v>187.56744546028881</v>
      </c>
      <c r="M24" s="202">
        <f>'DH65-74'!DP64</f>
        <v>18.11627034201814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35591.240249313545</v>
      </c>
      <c r="J25" s="158">
        <f>I3+I6+I9+I12-J3*2-J6*2-J9*2-J12*2</f>
        <v>23481.240249313549</v>
      </c>
      <c r="K25" s="158">
        <f>J25</f>
        <v>23481.240249313549</v>
      </c>
      <c r="L25" s="166">
        <f>'DH65-74'!EA63</f>
        <v>81.7540760569009</v>
      </c>
      <c r="M25" s="166">
        <f>'DH65-74'!EB64</f>
        <v>7.8962473459835998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13857.83266096172</v>
      </c>
      <c r="J26" s="158">
        <f>I3+I9-J3*2-J9*2</f>
        <v>6993.2326609617203</v>
      </c>
      <c r="K26" s="158">
        <f t="shared" ref="K26:K31" si="2">J26</f>
        <v>6993.2326609617203</v>
      </c>
      <c r="L26" s="166">
        <f>'DH65-74'!EL63</f>
        <v>137.5828340619446</v>
      </c>
      <c r="M26" s="166">
        <f>'DH65-74'!EM64</f>
        <v>13.288488363056111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19950.492612981121</v>
      </c>
      <c r="J27" s="158">
        <f>I3+I12-J3*2-J12*2</f>
        <v>12068.092612981123</v>
      </c>
      <c r="K27" s="158">
        <f t="shared" si="2"/>
        <v>12068.092612981123</v>
      </c>
      <c r="L27" s="166">
        <f>'DH65-74'!EW63</f>
        <v>147.42977676874045</v>
      </c>
      <c r="M27" s="166">
        <f>'DH65-74'!EX64</f>
        <v>14.239558926932006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13048.277336731369</v>
      </c>
      <c r="J28" s="201">
        <f>I3+I6-J3*2-J6*2</f>
        <v>3168.07733673137</v>
      </c>
      <c r="K28" s="158">
        <f t="shared" si="2"/>
        <v>3168.07733673137</v>
      </c>
      <c r="L28" s="166">
        <f>'DH65-74'!FH63</f>
        <v>147.20287696660728</v>
      </c>
      <c r="M28" s="166">
        <f>'DH65-74'!FI64</f>
        <v>14.217643726530849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15640.74763633242</v>
      </c>
      <c r="J29" s="201">
        <f>I9+I6-J9*2-J6*2</f>
        <v>11413.14763633242</v>
      </c>
      <c r="K29" s="158">
        <f t="shared" si="2"/>
        <v>11413.14763633242</v>
      </c>
      <c r="L29" s="166">
        <f>'DH65-74'!FS63</f>
        <v>160.01209498644337</v>
      </c>
      <c r="M29" s="166">
        <f>'DH65-74'!FT64</f>
        <v>15.454826735275995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22542.962912582174</v>
      </c>
      <c r="J30" s="201">
        <f>I9+I12-J9*2-J12*2</f>
        <v>20313.162912582175</v>
      </c>
      <c r="K30" s="158">
        <f t="shared" si="2"/>
        <v>20313.162912582175</v>
      </c>
      <c r="L30" s="166">
        <f>'DH65-74'!GD63</f>
        <v>160.23396838463773</v>
      </c>
      <c r="M30" s="166">
        <f>'DH65-74'!GE64</f>
        <v>15.476256458613792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21733.407588351824</v>
      </c>
      <c r="J31" s="158">
        <f>I6+I12-J6*2-J12*2</f>
        <v>16488.007588351826</v>
      </c>
      <c r="K31" s="158">
        <f t="shared" si="2"/>
        <v>16488.007588351826</v>
      </c>
      <c r="L31" s="166">
        <f>'DH65-74'!GO63</f>
        <v>169.86075210513701</v>
      </c>
      <c r="M31" s="166">
        <f>'DH65-74'!GP64</f>
        <v>16.406062886252258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14317.811432300787</v>
      </c>
      <c r="J32" s="158">
        <f>I12-J12*2</f>
        <v>12694.011432300787</v>
      </c>
      <c r="K32" s="158">
        <f>I12-J12</f>
        <v>13505.911432300787</v>
      </c>
      <c r="L32" s="166">
        <f>'DH65-74'!GZ63</f>
        <v>192.13412717158872</v>
      </c>
      <c r="M32" s="166">
        <f>'DH65-74'!HA64</f>
        <v>18.557344965841253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F8DF-23F0-4937-A9EF-D448FC9B2307}">
  <dimension ref="A1:HB128"/>
  <sheetViews>
    <sheetView topLeftCell="DQ4" zoomScale="87" zoomScaleNormal="87" workbookViewId="0">
      <selection activeCell="C15" sqref="C15"/>
    </sheetView>
  </sheetViews>
  <sheetFormatPr defaultColWidth="8.7109375" defaultRowHeight="15" x14ac:dyDescent="0.25"/>
  <cols>
    <col min="1" max="1" width="11.140625" style="2" customWidth="1"/>
    <col min="2" max="2" width="10.140625" style="2" customWidth="1"/>
    <col min="3" max="3" width="9.42578125" style="2" customWidth="1"/>
    <col min="4" max="4" width="7.85546875" style="2" customWidth="1"/>
    <col min="5" max="5" width="9.140625" style="2" customWidth="1"/>
    <col min="6" max="6" width="8.710937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/>
    <col min="12" max="40" width="8.7109375" style="2"/>
    <col min="41" max="41" width="9.7109375" style="2" customWidth="1"/>
    <col min="42" max="104" width="8.7109375" style="2"/>
    <col min="105" max="105" width="10.42578125" style="2" customWidth="1"/>
    <col min="106" max="121" width="8.7109375" style="2"/>
    <col min="122" max="122" width="4.85546875" style="203" customWidth="1"/>
    <col min="123" max="185" width="8.7109375" style="2"/>
    <col min="186" max="188" width="8.7109375" style="2" customWidth="1"/>
    <col min="189" max="16384" width="8.7109375" style="2"/>
  </cols>
  <sheetData>
    <row r="1" spans="1:210" ht="14.1" customHeight="1" x14ac:dyDescent="0.25">
      <c r="A1" s="1" t="s">
        <v>181</v>
      </c>
      <c r="M1" s="3"/>
      <c r="X1" s="3"/>
      <c r="DT1" s="3"/>
      <c r="EE1" s="3"/>
      <c r="EP1" s="3"/>
      <c r="FA1" s="3"/>
      <c r="FL1" s="3"/>
      <c r="FW1" s="3"/>
      <c r="GH1" s="3"/>
      <c r="GS1" s="3"/>
    </row>
    <row r="2" spans="1:210" ht="56.25" x14ac:dyDescent="0.25">
      <c r="B2" s="4" t="s">
        <v>1</v>
      </c>
      <c r="C2" s="5">
        <v>169.4</v>
      </c>
      <c r="M2" s="3"/>
      <c r="X2" s="3"/>
      <c r="DT2" s="3"/>
      <c r="EE2" s="3"/>
      <c r="EP2" s="3"/>
      <c r="FA2" s="3"/>
      <c r="FL2" s="3"/>
      <c r="FW2" s="3"/>
      <c r="GH2" s="3"/>
      <c r="GS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15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10</v>
      </c>
      <c r="J7" s="12" t="s">
        <v>182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183</v>
      </c>
      <c r="D8" s="15" t="s">
        <v>184</v>
      </c>
      <c r="E8" s="11" t="s">
        <v>185</v>
      </c>
      <c r="F8" s="12"/>
      <c r="G8" s="11"/>
      <c r="H8" s="15" t="s">
        <v>186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1" t="s">
        <v>25</v>
      </c>
      <c r="E9" s="11"/>
      <c r="F9" s="12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6.5" customHeight="1" x14ac:dyDescent="0.25">
      <c r="A10" s="10"/>
      <c r="B10" s="3" t="s">
        <v>31</v>
      </c>
      <c r="C10" s="23">
        <v>0.64100000000000001</v>
      </c>
      <c r="D10" s="66">
        <v>125.5</v>
      </c>
      <c r="E10" s="42">
        <v>1</v>
      </c>
      <c r="H10" s="26">
        <f>C10*D10*E10</f>
        <v>80.445499999999996</v>
      </c>
      <c r="I10" s="27">
        <f>H10*B$38*G$38/$C$2</f>
        <v>27.984204122637166</v>
      </c>
      <c r="J10" s="27"/>
      <c r="K10" s="28"/>
      <c r="M10" s="3" t="s">
        <v>31</v>
      </c>
      <c r="N10" s="150">
        <f>100*O10*(1/P10-1/$C$10)</f>
        <v>16.414781591263651</v>
      </c>
      <c r="O10" s="30">
        <f>'DH65-74'!O10</f>
        <v>3.5000000000000003E-2</v>
      </c>
      <c r="P10" s="146">
        <f>'DH65-74'!P10</f>
        <v>0.16</v>
      </c>
      <c r="Q10" s="66">
        <f>$D10</f>
        <v>125.5</v>
      </c>
      <c r="R10" s="42">
        <v>1</v>
      </c>
      <c r="S10" s="26">
        <f>P10*Q10*R10</f>
        <v>20.080000000000002</v>
      </c>
      <c r="T10" s="27">
        <f>S10*M$38*R$38/$C$2</f>
        <v>7.79654116355273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0.64100000000000001</v>
      </c>
      <c r="AB10" s="66">
        <f>$D10</f>
        <v>125.5</v>
      </c>
      <c r="AC10" s="42">
        <v>1</v>
      </c>
      <c r="AD10" s="26">
        <f>AA10*AB10*AC10</f>
        <v>80.445499999999996</v>
      </c>
      <c r="AE10" s="27">
        <f>AD10*X$38*AC$38/$C$2</f>
        <v>28.685864580402196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0.64100000000000001</v>
      </c>
      <c r="AM10" s="66">
        <f>$D10</f>
        <v>125.5</v>
      </c>
      <c r="AN10" s="42">
        <v>1</v>
      </c>
      <c r="AO10" s="26">
        <f>AL10*AM10*AN10</f>
        <v>80.445499999999996</v>
      </c>
      <c r="AP10" s="27">
        <f>AO10*AI$38*AN$38/$C$2</f>
        <v>28.797929950334158</v>
      </c>
      <c r="AQ10" s="27"/>
      <c r="AR10" s="28"/>
      <c r="AT10" s="3" t="s">
        <v>31</v>
      </c>
      <c r="AU10" s="150">
        <f>100*AV10*(1/AW10-1/$C$10)</f>
        <v>16.414781591263651</v>
      </c>
      <c r="AV10" s="30">
        <f>$O$10</f>
        <v>3.5000000000000003E-2</v>
      </c>
      <c r="AW10" s="146">
        <f>$P10</f>
        <v>0.16</v>
      </c>
      <c r="AX10" s="66">
        <f>$D10</f>
        <v>125.5</v>
      </c>
      <c r="AY10" s="42">
        <v>1</v>
      </c>
      <c r="AZ10" s="26">
        <f>AW10*AX10*AY10</f>
        <v>20.080000000000002</v>
      </c>
      <c r="BA10" s="27">
        <f>AZ10*AT$38*AY$38/$C$2</f>
        <v>7.1798312255530679</v>
      </c>
      <c r="BB10" s="27"/>
      <c r="BC10" s="28"/>
      <c r="BE10" s="3" t="s">
        <v>31</v>
      </c>
      <c r="BF10" s="150">
        <f>100*BG10*(1/BH10-1/$C$10)</f>
        <v>16.414781591263651</v>
      </c>
      <c r="BG10" s="30">
        <f>$O$10</f>
        <v>3.5000000000000003E-2</v>
      </c>
      <c r="BH10" s="146">
        <f>$P10</f>
        <v>0.16</v>
      </c>
      <c r="BI10" s="66">
        <f>$D10</f>
        <v>125.5</v>
      </c>
      <c r="BJ10" s="42">
        <v>1</v>
      </c>
      <c r="BK10" s="26">
        <f>BH10*BI10*BJ10</f>
        <v>20.080000000000002</v>
      </c>
      <c r="BL10" s="27">
        <f>BK10*BE$38*BJ$38/$C$2</f>
        <v>7.1575771574715121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0.64100000000000001</v>
      </c>
      <c r="BT10" s="66">
        <f>$D10</f>
        <v>125.5</v>
      </c>
      <c r="BU10" s="42">
        <v>1</v>
      </c>
      <c r="BV10" s="26">
        <f>BS10*BT10*BU10</f>
        <v>80.445499999999996</v>
      </c>
      <c r="BW10" s="27">
        <f>BV10*BP$38*BU$38/$C$2</f>
        <v>28.797929950334158</v>
      </c>
      <c r="BX10" s="27"/>
      <c r="BY10" s="28"/>
      <c r="CA10" s="3" t="s">
        <v>31</v>
      </c>
      <c r="CB10" s="150">
        <f>100*CC10*(1/CD10-1/$C$10)</f>
        <v>16.414781591263651</v>
      </c>
      <c r="CC10" s="30">
        <f>$O$10</f>
        <v>3.5000000000000003E-2</v>
      </c>
      <c r="CD10" s="146">
        <f>$P10</f>
        <v>0.16</v>
      </c>
      <c r="CE10" s="66">
        <f>$D10</f>
        <v>125.5</v>
      </c>
      <c r="CF10" s="42">
        <v>1</v>
      </c>
      <c r="CG10" s="26">
        <f>CD10*CE10*CF10</f>
        <v>20.080000000000002</v>
      </c>
      <c r="CH10" s="27">
        <f>CG10*CA$38*CF$38/$C$2</f>
        <v>7.1855497927119414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0.64100000000000001</v>
      </c>
      <c r="CP10" s="66">
        <f>$D10</f>
        <v>125.5</v>
      </c>
      <c r="CQ10" s="42">
        <v>1</v>
      </c>
      <c r="CR10" s="26">
        <f>CO10*CP10*CQ10</f>
        <v>80.445499999999996</v>
      </c>
      <c r="CS10" s="27">
        <f>CR10*CL$38*CQ$38/$C$2</f>
        <v>28.379612031645543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0.64100000000000001</v>
      </c>
      <c r="DA10" s="66">
        <f>$D10</f>
        <v>125.5</v>
      </c>
      <c r="DB10" s="42">
        <v>1</v>
      </c>
      <c r="DC10" s="26">
        <f>CZ10*DA10*DB10</f>
        <v>80.445499999999996</v>
      </c>
      <c r="DD10" s="27">
        <f>DC10*CW$38*DB$38/$C$2</f>
        <v>28.290456671393816</v>
      </c>
      <c r="DE10" s="27"/>
      <c r="DF10" s="28"/>
      <c r="DH10" s="3" t="s">
        <v>31</v>
      </c>
      <c r="DI10" s="150">
        <f>100*DJ10*(1/DK10-1/$C$10)</f>
        <v>16.414781591263651</v>
      </c>
      <c r="DJ10" s="30">
        <f>$O$10</f>
        <v>3.5000000000000003E-2</v>
      </c>
      <c r="DK10" s="146">
        <f>$P10</f>
        <v>0.16</v>
      </c>
      <c r="DL10" s="66">
        <f>$D10</f>
        <v>125.5</v>
      </c>
      <c r="DM10" s="42">
        <v>1</v>
      </c>
      <c r="DN10" s="26">
        <f>DK10*DL10*DM10</f>
        <v>20.080000000000002</v>
      </c>
      <c r="DO10" s="27">
        <f>DN10*DH$38*DM$38/$C$2</f>
        <v>7.081133463554095</v>
      </c>
      <c r="DP10" s="27"/>
      <c r="DQ10" s="28"/>
      <c r="DT10" s="3" t="s">
        <v>31</v>
      </c>
      <c r="DU10" s="150">
        <f>100*DV10*(1/DW10-1/$C$10)</f>
        <v>7.039781591263651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125.5</v>
      </c>
      <c r="DY10" s="42">
        <v>1</v>
      </c>
      <c r="DZ10" s="26">
        <f>DW10*DX10*DY10</f>
        <v>35.14</v>
      </c>
      <c r="EA10" s="27">
        <f>DZ10*DT$38*DY$38/$C$2</f>
        <v>12.689700898026093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0.64100000000000001</v>
      </c>
      <c r="EI10" s="66">
        <f>$D10</f>
        <v>125.5</v>
      </c>
      <c r="EJ10" s="42">
        <v>1</v>
      </c>
      <c r="EK10" s="26">
        <f>EH10*EI10*EJ10</f>
        <v>80.445499999999996</v>
      </c>
      <c r="EL10" s="27">
        <f>EK10*EE$38*EJ$38/$C$2</f>
        <v>28.343393064728932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0.64100000000000001</v>
      </c>
      <c r="ET10" s="66">
        <f>$D10</f>
        <v>125.5</v>
      </c>
      <c r="EU10" s="42">
        <v>1</v>
      </c>
      <c r="EV10" s="26">
        <f>ES10*ET10*EU10</f>
        <v>80.445499999999996</v>
      </c>
      <c r="EW10" s="27">
        <f>EV10*EP$38*EU$38/$C$2</f>
        <v>28.458484645616981</v>
      </c>
      <c r="EX10" s="27"/>
      <c r="EY10" s="28"/>
      <c r="FA10" s="3" t="s">
        <v>31</v>
      </c>
      <c r="FB10" s="150">
        <f>100*FC10*(1/FD10-1/$C$10)</f>
        <v>7.039781591263651</v>
      </c>
      <c r="FC10" s="30">
        <f>'DH65-74'!FC10</f>
        <v>3.5000000000000003E-2</v>
      </c>
      <c r="FD10" s="146">
        <f>$DW10</f>
        <v>0.28000000000000003</v>
      </c>
      <c r="FE10" s="66">
        <f>$D10</f>
        <v>125.5</v>
      </c>
      <c r="FF10" s="42">
        <v>1</v>
      </c>
      <c r="FG10" s="26">
        <f>FD10*FE10*FF10</f>
        <v>35.14</v>
      </c>
      <c r="FH10" s="27">
        <f>FG10*FA$38*FF$38/$C$2</f>
        <v>12.37451775946608</v>
      </c>
      <c r="FI10" s="27"/>
      <c r="FJ10" s="28"/>
      <c r="FL10" s="3" t="s">
        <v>31</v>
      </c>
      <c r="FM10" s="150">
        <f>100*FN10*(1/FO10-1/$C$10)</f>
        <v>7.039781591263651</v>
      </c>
      <c r="FN10" s="30">
        <f>'DH65-74'!FC10</f>
        <v>3.5000000000000003E-2</v>
      </c>
      <c r="FO10" s="146">
        <f>$DW10</f>
        <v>0.28000000000000003</v>
      </c>
      <c r="FP10" s="66">
        <f>$D10</f>
        <v>125.5</v>
      </c>
      <c r="FQ10" s="42">
        <v>1</v>
      </c>
      <c r="FR10" s="26">
        <f>FO10*FP10*FQ10</f>
        <v>35.14</v>
      </c>
      <c r="FS10" s="27">
        <f>FR10*FL$38*FQ$38/$C$2</f>
        <v>12.482526878627729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0.64100000000000001</v>
      </c>
      <c r="GA10" s="66">
        <f>$D10</f>
        <v>125.5</v>
      </c>
      <c r="GB10" s="42">
        <v>1</v>
      </c>
      <c r="GC10" s="26">
        <f>FZ10*GA10*GB10</f>
        <v>80.445499999999996</v>
      </c>
      <c r="GD10" s="27">
        <f>GC10*FW$38*GB$38/$C$2</f>
        <v>28.705748379126341</v>
      </c>
      <c r="GE10" s="27"/>
      <c r="GF10" s="28"/>
      <c r="GH10" s="3" t="s">
        <v>31</v>
      </c>
      <c r="GI10" s="150">
        <f>100*GJ10*(1/GK10-1/$C$10)</f>
        <v>7.039781591263651</v>
      </c>
      <c r="GJ10" s="30">
        <f>'DH65-74'!FY10</f>
        <v>3.5000000000000003E-2</v>
      </c>
      <c r="GK10" s="146">
        <f>$DW10</f>
        <v>0.28000000000000003</v>
      </c>
      <c r="GL10" s="66">
        <f>$D10</f>
        <v>125.5</v>
      </c>
      <c r="GM10" s="42">
        <v>1</v>
      </c>
      <c r="GN10" s="26">
        <f>GK10*GL10*GM10</f>
        <v>35.14</v>
      </c>
      <c r="GO10" s="27">
        <f>GN10*GH$38*GM$38/$C$2</f>
        <v>12.532800892120175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0.64100000000000001</v>
      </c>
      <c r="GW10" s="66">
        <f>$D10</f>
        <v>125.5</v>
      </c>
      <c r="GX10" s="42">
        <v>1</v>
      </c>
      <c r="GY10" s="26">
        <f>GV10*GW10*GX10</f>
        <v>80.445499999999996</v>
      </c>
      <c r="GZ10" s="27">
        <f>GY10*GS$38*GX$38/$C$2</f>
        <v>28.402522041325781</v>
      </c>
      <c r="HA10" s="27"/>
      <c r="HB10" s="28"/>
    </row>
    <row r="11" spans="1:210" x14ac:dyDescent="0.25">
      <c r="A11" s="10"/>
      <c r="B11" s="3" t="s">
        <v>32</v>
      </c>
      <c r="C11" s="31" t="s">
        <v>33</v>
      </c>
      <c r="D11" s="66"/>
      <c r="E11" s="42" t="s">
        <v>33</v>
      </c>
      <c r="H11" s="26"/>
      <c r="I11" s="27">
        <f t="shared" ref="I11:I19" si="0">H11*B$38*G$38/$C$2</f>
        <v>0</v>
      </c>
      <c r="J11" s="27"/>
      <c r="K11" s="28"/>
      <c r="M11" s="3" t="s">
        <v>32</v>
      </c>
      <c r="N11" s="150"/>
      <c r="O11" s="30"/>
      <c r="P11" s="146"/>
      <c r="Q11" s="66">
        <f t="shared" ref="Q11:Q19" si="1">$D11</f>
        <v>0</v>
      </c>
      <c r="R11" s="42" t="s">
        <v>33</v>
      </c>
      <c r="S11" s="26"/>
      <c r="T11" s="27">
        <f t="shared" ref="T11:T19" si="2">S11*M$38*R$38/$C$2</f>
        <v>0</v>
      </c>
      <c r="U11" s="27"/>
      <c r="V11" s="28"/>
      <c r="X11" s="3" t="s">
        <v>32</v>
      </c>
      <c r="Y11" s="150"/>
      <c r="Z11" s="30"/>
      <c r="AA11" s="146"/>
      <c r="AB11" s="66">
        <f t="shared" ref="AB11:AB19" si="3">$D11</f>
        <v>0</v>
      </c>
      <c r="AC11" s="42" t="s">
        <v>33</v>
      </c>
      <c r="AD11" s="26"/>
      <c r="AE11" s="27">
        <f t="shared" ref="AE11:AE19" si="4">AD11*X$38*AC$38/$C$2</f>
        <v>0</v>
      </c>
      <c r="AF11" s="27"/>
      <c r="AG11" s="28"/>
      <c r="AI11" s="3" t="s">
        <v>32</v>
      </c>
      <c r="AJ11" s="150"/>
      <c r="AK11" s="30"/>
      <c r="AL11" s="146"/>
      <c r="AM11" s="66">
        <f t="shared" ref="AM11:AM19" si="5">$D11</f>
        <v>0</v>
      </c>
      <c r="AN11" s="42" t="s">
        <v>33</v>
      </c>
      <c r="AO11" s="26"/>
      <c r="AP11" s="27">
        <f t="shared" ref="AP11:AP19" si="6">AO11*AI$38*AN$38/$C$2</f>
        <v>0</v>
      </c>
      <c r="AQ11" s="27"/>
      <c r="AR11" s="28"/>
      <c r="AT11" s="3" t="s">
        <v>32</v>
      </c>
      <c r="AU11" s="150"/>
      <c r="AV11" s="30"/>
      <c r="AW11" s="146"/>
      <c r="AX11" s="66">
        <f t="shared" ref="AX11:AX19" si="7">$D11</f>
        <v>0</v>
      </c>
      <c r="AY11" s="42" t="s">
        <v>33</v>
      </c>
      <c r="AZ11" s="26"/>
      <c r="BA11" s="27">
        <f t="shared" ref="BA11:BA19" si="8">AZ11*AT$38*AY$38/$C$2</f>
        <v>0</v>
      </c>
      <c r="BB11" s="27"/>
      <c r="BC11" s="28"/>
      <c r="BE11" s="3" t="s">
        <v>32</v>
      </c>
      <c r="BF11" s="150"/>
      <c r="BG11" s="30"/>
      <c r="BH11" s="147"/>
      <c r="BI11" s="66">
        <f t="shared" ref="BI11:BI19" si="9">$D11</f>
        <v>0</v>
      </c>
      <c r="BJ11" s="42" t="s">
        <v>33</v>
      </c>
      <c r="BK11" s="26"/>
      <c r="BL11" s="27">
        <f t="shared" ref="BL11:BL19" si="10">BK11*BE$38*BJ$38/$C$2</f>
        <v>0</v>
      </c>
      <c r="BM11" s="27"/>
      <c r="BN11" s="28"/>
      <c r="BP11" s="3" t="s">
        <v>32</v>
      </c>
      <c r="BQ11" s="150"/>
      <c r="BR11" s="30"/>
      <c r="BS11" s="147"/>
      <c r="BT11" s="66">
        <f t="shared" ref="BT11:BT19" si="11">$D11</f>
        <v>0</v>
      </c>
      <c r="BU11" s="42" t="s">
        <v>33</v>
      </c>
      <c r="BV11" s="26"/>
      <c r="BW11" s="27">
        <f t="shared" ref="BW11:BW19" si="12">BV11*BP$38*BU$38/$C$2</f>
        <v>0</v>
      </c>
      <c r="BX11" s="27"/>
      <c r="BY11" s="28"/>
      <c r="CA11" s="3" t="s">
        <v>32</v>
      </c>
      <c r="CB11" s="150"/>
      <c r="CC11" s="30"/>
      <c r="CD11" s="147"/>
      <c r="CE11" s="66">
        <f t="shared" ref="CE11:CE19" si="13">$D11</f>
        <v>0</v>
      </c>
      <c r="CF11" s="42" t="s">
        <v>33</v>
      </c>
      <c r="CG11" s="26"/>
      <c r="CH11" s="27">
        <f t="shared" ref="CH11:CH19" si="14">CG11*CA$38*CF$38/$C$2</f>
        <v>0</v>
      </c>
      <c r="CI11" s="27"/>
      <c r="CJ11" s="28"/>
      <c r="CL11" s="3" t="s">
        <v>32</v>
      </c>
      <c r="CM11" s="150"/>
      <c r="CN11" s="30"/>
      <c r="CO11" s="147"/>
      <c r="CP11" s="66">
        <f t="shared" ref="CP11:CP19" si="15">$D11</f>
        <v>0</v>
      </c>
      <c r="CQ11" s="42" t="s">
        <v>33</v>
      </c>
      <c r="CR11" s="26"/>
      <c r="CS11" s="27">
        <f t="shared" ref="CS11:CS19" si="16">CR11*CL$38*CQ$38/$C$2</f>
        <v>0</v>
      </c>
      <c r="CT11" s="27"/>
      <c r="CU11" s="28"/>
      <c r="CW11" s="3" t="s">
        <v>32</v>
      </c>
      <c r="CX11" s="150"/>
      <c r="CY11" s="30"/>
      <c r="CZ11" s="147"/>
      <c r="DA11" s="66">
        <f t="shared" ref="DA11:DA19" si="17">$D11</f>
        <v>0</v>
      </c>
      <c r="DB11" s="42" t="s">
        <v>33</v>
      </c>
      <c r="DC11" s="26"/>
      <c r="DD11" s="27">
        <f t="shared" ref="DD11:DD19" si="18">DC11*CW$38*DB$38/$C$2</f>
        <v>0</v>
      </c>
      <c r="DE11" s="27"/>
      <c r="DF11" s="28"/>
      <c r="DH11" s="3" t="s">
        <v>32</v>
      </c>
      <c r="DI11" s="150"/>
      <c r="DJ11" s="30"/>
      <c r="DK11" s="147"/>
      <c r="DL11" s="66">
        <f t="shared" ref="DL11:DL19" si="19">$D11</f>
        <v>0</v>
      </c>
      <c r="DM11" s="42" t="s">
        <v>33</v>
      </c>
      <c r="DN11" s="26"/>
      <c r="DO11" s="27">
        <f t="shared" ref="DO11:DO19" si="20">DN11*DH$38*DM$38/$C$2</f>
        <v>0</v>
      </c>
      <c r="DP11" s="27"/>
      <c r="DQ11" s="28"/>
      <c r="DT11" s="3" t="s">
        <v>32</v>
      </c>
      <c r="DU11" s="150"/>
      <c r="DV11" s="30"/>
      <c r="DW11" s="146"/>
      <c r="DX11" s="66">
        <f t="shared" ref="DX11:DX19" si="21">$D11</f>
        <v>0</v>
      </c>
      <c r="DY11" s="42" t="s">
        <v>33</v>
      </c>
      <c r="DZ11" s="26"/>
      <c r="EA11" s="27">
        <f t="shared" ref="EA11:EA19" si="22">DZ11*DT$38*DY$38/$C$2</f>
        <v>0</v>
      </c>
      <c r="EB11" s="27"/>
      <c r="EC11" s="28"/>
      <c r="EE11" s="3" t="s">
        <v>32</v>
      </c>
      <c r="EF11" s="150"/>
      <c r="EG11" s="30"/>
      <c r="EH11" s="146"/>
      <c r="EI11" s="66">
        <f t="shared" ref="EI11:EI19" si="23">$D11</f>
        <v>0</v>
      </c>
      <c r="EJ11" s="42" t="s">
        <v>33</v>
      </c>
      <c r="EK11" s="26"/>
      <c r="EL11" s="27">
        <f t="shared" ref="EL11:EL19" si="24">EK11*EE$38*EJ$38/$C$2</f>
        <v>0</v>
      </c>
      <c r="EM11" s="27"/>
      <c r="EN11" s="28"/>
      <c r="EP11" s="3" t="s">
        <v>32</v>
      </c>
      <c r="EQ11" s="150"/>
      <c r="ER11" s="30"/>
      <c r="ES11" s="146"/>
      <c r="ET11" s="66">
        <f t="shared" ref="ET11:ET19" si="25">$D11</f>
        <v>0</v>
      </c>
      <c r="EU11" s="42" t="s">
        <v>33</v>
      </c>
      <c r="EV11" s="26"/>
      <c r="EW11" s="27">
        <f t="shared" ref="EW11:EW19" si="26">EV11*EP$38*EU$38/$C$2</f>
        <v>0</v>
      </c>
      <c r="EX11" s="27"/>
      <c r="EY11" s="28"/>
      <c r="FA11" s="3" t="s">
        <v>32</v>
      </c>
      <c r="FB11" s="150"/>
      <c r="FC11" s="30"/>
      <c r="FD11" s="146"/>
      <c r="FE11" s="66">
        <f t="shared" ref="FE11:FE19" si="27">$D11</f>
        <v>0</v>
      </c>
      <c r="FF11" s="42" t="s">
        <v>33</v>
      </c>
      <c r="FG11" s="26"/>
      <c r="FH11" s="27">
        <f t="shared" ref="FH11:FH19" si="28">FG11*FA$38*FF$38/$C$2</f>
        <v>0</v>
      </c>
      <c r="FI11" s="27"/>
      <c r="FJ11" s="28"/>
      <c r="FL11" s="3" t="s">
        <v>32</v>
      </c>
      <c r="FM11" s="150"/>
      <c r="FN11" s="30"/>
      <c r="FO11" s="146"/>
      <c r="FP11" s="66">
        <f t="shared" ref="FP11:FP19" si="29">$D11</f>
        <v>0</v>
      </c>
      <c r="FQ11" s="42" t="s">
        <v>33</v>
      </c>
      <c r="FR11" s="26"/>
      <c r="FS11" s="27">
        <f t="shared" ref="FS11:FS19" si="30">FR11*FL$38*FQ$38/$C$2</f>
        <v>0</v>
      </c>
      <c r="FT11" s="27"/>
      <c r="FU11" s="28"/>
      <c r="FW11" s="3" t="s">
        <v>32</v>
      </c>
      <c r="FX11" s="150"/>
      <c r="FY11" s="30"/>
      <c r="FZ11" s="146"/>
      <c r="GA11" s="66">
        <f t="shared" ref="GA11:GA19" si="31">$D11</f>
        <v>0</v>
      </c>
      <c r="GB11" s="42" t="s">
        <v>33</v>
      </c>
      <c r="GC11" s="26"/>
      <c r="GD11" s="27">
        <f t="shared" ref="GD11:GD19" si="32">GC11*FW$38*GB$38/$C$2</f>
        <v>0</v>
      </c>
      <c r="GE11" s="27"/>
      <c r="GF11" s="28"/>
      <c r="GH11" s="3" t="s">
        <v>32</v>
      </c>
      <c r="GI11" s="150"/>
      <c r="GJ11" s="30"/>
      <c r="GK11" s="146"/>
      <c r="GL11" s="66">
        <f t="shared" ref="GL11:GL19" si="33">$D11</f>
        <v>0</v>
      </c>
      <c r="GM11" s="42" t="s">
        <v>33</v>
      </c>
      <c r="GN11" s="26"/>
      <c r="GO11" s="27">
        <f t="shared" ref="GO11:GO19" si="34">GN11*GH$38*GM$38/$C$2</f>
        <v>0</v>
      </c>
      <c r="GP11" s="27"/>
      <c r="GQ11" s="28"/>
      <c r="GS11" s="3" t="s">
        <v>32</v>
      </c>
      <c r="GT11" s="150"/>
      <c r="GU11" s="30"/>
      <c r="GV11" s="146"/>
      <c r="GW11" s="66">
        <f t="shared" ref="GW11:GW19" si="35">$D11</f>
        <v>0</v>
      </c>
      <c r="GX11" s="42" t="s">
        <v>33</v>
      </c>
      <c r="GY11" s="26"/>
      <c r="GZ11" s="27">
        <f t="shared" ref="GZ11:GZ19" si="36">GY11*GS$38*GX$38/$C$2</f>
        <v>0</v>
      </c>
      <c r="HA11" s="27"/>
      <c r="HB11" s="28"/>
    </row>
    <row r="12" spans="1:210" x14ac:dyDescent="0.25">
      <c r="A12" s="10"/>
      <c r="B12" s="3" t="s">
        <v>34</v>
      </c>
      <c r="C12" s="23">
        <v>0.64100000000000001</v>
      </c>
      <c r="D12" s="66">
        <v>144</v>
      </c>
      <c r="E12" s="42">
        <v>1</v>
      </c>
      <c r="H12" s="26">
        <f>C12*D12*E12</f>
        <v>92.304000000000002</v>
      </c>
      <c r="I12" s="27">
        <f t="shared" si="0"/>
        <v>32.109365686531888</v>
      </c>
      <c r="J12" s="27"/>
      <c r="K12" s="28"/>
      <c r="M12" s="3" t="s">
        <v>34</v>
      </c>
      <c r="N12" s="150">
        <f>100*O12*(1/P12-1/$C$10)</f>
        <v>11.206448257930319</v>
      </c>
      <c r="O12" s="30">
        <f>'DH65-74'!O12</f>
        <v>3.5000000000000003E-2</v>
      </c>
      <c r="P12" s="146">
        <f>'DH65-74'!P12</f>
        <v>0.21</v>
      </c>
      <c r="Q12" s="66">
        <f t="shared" si="1"/>
        <v>144</v>
      </c>
      <c r="R12" s="42">
        <v>1</v>
      </c>
      <c r="S12" s="26">
        <f>P12*Q12*R12</f>
        <v>30.24</v>
      </c>
      <c r="T12" s="27">
        <f t="shared" si="2"/>
        <v>11.741404620808494</v>
      </c>
      <c r="U12" s="27"/>
      <c r="V12" s="28"/>
      <c r="X12" s="3" t="s">
        <v>34</v>
      </c>
      <c r="Y12" s="150">
        <f>100*Z12*(1/AA12-1/$C$12)</f>
        <v>11.206448257930319</v>
      </c>
      <c r="Z12" s="30">
        <f>$O$12</f>
        <v>3.5000000000000003E-2</v>
      </c>
      <c r="AA12" s="146">
        <f>$P12</f>
        <v>0.21</v>
      </c>
      <c r="AB12" s="66">
        <f t="shared" si="3"/>
        <v>144</v>
      </c>
      <c r="AC12" s="42">
        <v>1</v>
      </c>
      <c r="AD12" s="26">
        <f>AA12*AB12*AC12</f>
        <v>30.24</v>
      </c>
      <c r="AE12" s="27">
        <f t="shared" si="4"/>
        <v>10.783207822828651</v>
      </c>
      <c r="AF12" s="27"/>
      <c r="AG12" s="28"/>
      <c r="AI12" s="3" t="s">
        <v>34</v>
      </c>
      <c r="AJ12" s="150">
        <f>100*AK12*(1/AL12-1/$C$12)</f>
        <v>11.206448257930319</v>
      </c>
      <c r="AK12" s="30">
        <f>$O$12</f>
        <v>3.5000000000000003E-2</v>
      </c>
      <c r="AL12" s="146">
        <f>$P12</f>
        <v>0.21</v>
      </c>
      <c r="AM12" s="66">
        <f t="shared" si="5"/>
        <v>144</v>
      </c>
      <c r="AN12" s="42">
        <v>1</v>
      </c>
      <c r="AO12" s="26">
        <f>AL12*AM12*AN12</f>
        <v>30.24</v>
      </c>
      <c r="AP12" s="27">
        <f t="shared" si="6"/>
        <v>10.825333942832167</v>
      </c>
      <c r="AQ12" s="27"/>
      <c r="AR12" s="28"/>
      <c r="AT12" s="3" t="s">
        <v>34</v>
      </c>
      <c r="AU12" s="150">
        <f>100*AV12*(1/AW12-1/$C$12)</f>
        <v>11.206448257930319</v>
      </c>
      <c r="AV12" s="30">
        <f>$O$12</f>
        <v>3.5000000000000003E-2</v>
      </c>
      <c r="AW12" s="146">
        <f>$P12</f>
        <v>0.21</v>
      </c>
      <c r="AX12" s="66">
        <f t="shared" si="7"/>
        <v>144</v>
      </c>
      <c r="AY12" s="42">
        <v>1</v>
      </c>
      <c r="AZ12" s="26">
        <f>AW12*AX12*AY12</f>
        <v>30.24</v>
      </c>
      <c r="BA12" s="27">
        <f t="shared" si="8"/>
        <v>10.812654196251232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0.64100000000000001</v>
      </c>
      <c r="BI12" s="66">
        <f t="shared" si="9"/>
        <v>144</v>
      </c>
      <c r="BJ12" s="42">
        <v>1</v>
      </c>
      <c r="BK12" s="26">
        <f>BH12*BI12*BJ12</f>
        <v>92.304000000000002</v>
      </c>
      <c r="BL12" s="27">
        <f t="shared" si="10"/>
        <v>32.902041929444749</v>
      </c>
      <c r="BM12" s="27"/>
      <c r="BN12" s="28"/>
      <c r="BP12" s="3" t="s">
        <v>34</v>
      </c>
      <c r="BQ12" s="150">
        <f>100*BR12*(1/BS12-1/$C$12)</f>
        <v>11.206448257930319</v>
      </c>
      <c r="BR12" s="30">
        <f>$O$12</f>
        <v>3.5000000000000003E-2</v>
      </c>
      <c r="BS12" s="146">
        <f>$P12</f>
        <v>0.21</v>
      </c>
      <c r="BT12" s="66">
        <f t="shared" si="11"/>
        <v>144</v>
      </c>
      <c r="BU12" s="42">
        <v>1</v>
      </c>
      <c r="BV12" s="26">
        <f>BS12*BT12*BU12</f>
        <v>30.24</v>
      </c>
      <c r="BW12" s="27">
        <f t="shared" si="12"/>
        <v>10.825333942832167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0.64100000000000001</v>
      </c>
      <c r="CE12" s="66">
        <f t="shared" si="13"/>
        <v>144</v>
      </c>
      <c r="CF12" s="42">
        <v>1</v>
      </c>
      <c r="CG12" s="26">
        <f>CD12*CE12*CF12</f>
        <v>92.304000000000002</v>
      </c>
      <c r="CH12" s="27">
        <f t="shared" si="14"/>
        <v>33.030626895741186</v>
      </c>
      <c r="CI12" s="27"/>
      <c r="CJ12" s="28"/>
      <c r="CL12" s="3" t="s">
        <v>34</v>
      </c>
      <c r="CM12" s="150">
        <f>100*CN12*(1/CO12-1/$C$12)</f>
        <v>11.206448257930319</v>
      </c>
      <c r="CN12" s="30">
        <f>$O$12</f>
        <v>3.5000000000000003E-2</v>
      </c>
      <c r="CO12" s="171">
        <f>$P12</f>
        <v>0.21</v>
      </c>
      <c r="CP12" s="66">
        <f t="shared" si="15"/>
        <v>144</v>
      </c>
      <c r="CQ12" s="42">
        <v>1</v>
      </c>
      <c r="CR12" s="26">
        <f>CO12*CP12*CQ12</f>
        <v>30.24</v>
      </c>
      <c r="CS12" s="27">
        <f t="shared" si="16"/>
        <v>10.66808544712832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0.64100000000000001</v>
      </c>
      <c r="DA12" s="66">
        <f t="shared" si="17"/>
        <v>144</v>
      </c>
      <c r="DB12" s="42">
        <v>1</v>
      </c>
      <c r="DC12" s="26">
        <f>CZ12*DA12*DB12</f>
        <v>92.304000000000002</v>
      </c>
      <c r="DD12" s="27">
        <f t="shared" si="18"/>
        <v>32.460763033312432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0.64100000000000001</v>
      </c>
      <c r="DL12" s="66">
        <f t="shared" si="19"/>
        <v>144</v>
      </c>
      <c r="DM12" s="42">
        <v>1</v>
      </c>
      <c r="DN12" s="26">
        <f>DK12*DL12*DM12</f>
        <v>92.304000000000002</v>
      </c>
      <c r="DO12" s="27">
        <f t="shared" si="20"/>
        <v>32.550644582664205</v>
      </c>
      <c r="DP12" s="27"/>
      <c r="DQ12" s="28"/>
      <c r="DT12" s="3" t="s">
        <v>34</v>
      </c>
      <c r="DU12" s="150">
        <f>100*DV12*(1/DW12-1/$C$10)</f>
        <v>0.57426434988434072</v>
      </c>
      <c r="DV12" s="30">
        <f>'DH65-74'!DV12</f>
        <v>3.5000000000000003E-2</v>
      </c>
      <c r="DW12" s="146">
        <f>'DH65-74'!DW12</f>
        <v>0.57999999999999996</v>
      </c>
      <c r="DX12" s="66">
        <f t="shared" si="21"/>
        <v>144</v>
      </c>
      <c r="DY12" s="42">
        <v>1</v>
      </c>
      <c r="DZ12" s="26">
        <f>DW12*DX12*DY12</f>
        <v>83.52</v>
      </c>
      <c r="EA12" s="27">
        <f t="shared" si="22"/>
        <v>30.160609533384722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3"/>
        <v>144</v>
      </c>
      <c r="EJ12" s="42">
        <v>1</v>
      </c>
      <c r="EK12" s="26">
        <f>EH12*EI12*EJ12</f>
        <v>83.52</v>
      </c>
      <c r="EL12" s="27">
        <f t="shared" si="24"/>
        <v>29.426632798182126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5"/>
        <v>144</v>
      </c>
      <c r="EU12" s="42">
        <v>1</v>
      </c>
      <c r="EV12" s="26">
        <f>ES12*ET12*EU12</f>
        <v>83.52</v>
      </c>
      <c r="EW12" s="27">
        <f t="shared" si="26"/>
        <v>29.54612299758135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7"/>
        <v>144</v>
      </c>
      <c r="FF12" s="42">
        <v>1</v>
      </c>
      <c r="FG12" s="26">
        <f>FD12*FE12*FF12</f>
        <v>83.52</v>
      </c>
      <c r="FH12" s="27">
        <f t="shared" si="28"/>
        <v>29.411488994610334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0.64100000000000001</v>
      </c>
      <c r="FP12" s="66">
        <f t="shared" si="29"/>
        <v>144</v>
      </c>
      <c r="FQ12" s="42">
        <v>1</v>
      </c>
      <c r="FR12" s="26">
        <f>FO12*FP12*FQ12</f>
        <v>92.304000000000002</v>
      </c>
      <c r="FS12" s="27">
        <f t="shared" si="30"/>
        <v>32.788479254549067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0.64100000000000001</v>
      </c>
      <c r="GA12" s="66">
        <f t="shared" si="31"/>
        <v>144</v>
      </c>
      <c r="GB12" s="42">
        <v>1</v>
      </c>
      <c r="GC12" s="26">
        <f>FZ12*GA12*GB12</f>
        <v>92.304000000000002</v>
      </c>
      <c r="GD12" s="27">
        <f t="shared" si="32"/>
        <v>32.93727304059118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0.64100000000000001</v>
      </c>
      <c r="GL12" s="66">
        <f t="shared" si="33"/>
        <v>144</v>
      </c>
      <c r="GM12" s="42">
        <v>1</v>
      </c>
      <c r="GN12" s="26">
        <f>GK12*GL12*GM12</f>
        <v>92.304000000000002</v>
      </c>
      <c r="GO12" s="27">
        <f t="shared" si="34"/>
        <v>32.920536526643723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0.64100000000000001</v>
      </c>
      <c r="GW12" s="66">
        <f t="shared" si="35"/>
        <v>144</v>
      </c>
      <c r="GX12" s="42">
        <v>1</v>
      </c>
      <c r="GY12" s="26">
        <f>GV12*GW12*GX12</f>
        <v>92.304000000000002</v>
      </c>
      <c r="GZ12" s="27">
        <f t="shared" si="36"/>
        <v>32.589347999608862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66"/>
      <c r="E13" s="42" t="s">
        <v>33</v>
      </c>
      <c r="H13" s="26"/>
      <c r="I13" s="27">
        <f t="shared" si="0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1"/>
        <v>0</v>
      </c>
      <c r="R13" s="42" t="s">
        <v>33</v>
      </c>
      <c r="S13" s="26"/>
      <c r="T13" s="27">
        <f t="shared" si="2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3"/>
        <v>0</v>
      </c>
      <c r="AC13" s="42" t="s">
        <v>33</v>
      </c>
      <c r="AD13" s="26"/>
      <c r="AE13" s="27">
        <f t="shared" si="4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5"/>
        <v>0</v>
      </c>
      <c r="AN13" s="42" t="s">
        <v>33</v>
      </c>
      <c r="AO13" s="26"/>
      <c r="AP13" s="27">
        <f t="shared" si="6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7"/>
        <v>0</v>
      </c>
      <c r="AY13" s="42" t="s">
        <v>33</v>
      </c>
      <c r="AZ13" s="26"/>
      <c r="BA13" s="27">
        <f t="shared" si="8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9"/>
        <v>0</v>
      </c>
      <c r="BJ13" s="42" t="s">
        <v>33</v>
      </c>
      <c r="BK13" s="26"/>
      <c r="BL13" s="27">
        <f t="shared" si="10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1"/>
        <v>0</v>
      </c>
      <c r="BU13" s="42" t="s">
        <v>33</v>
      </c>
      <c r="BV13" s="26"/>
      <c r="BW13" s="27">
        <f t="shared" si="12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3"/>
        <v>0</v>
      </c>
      <c r="CF13" s="42" t="s">
        <v>33</v>
      </c>
      <c r="CG13" s="26"/>
      <c r="CH13" s="27">
        <f t="shared" si="14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5"/>
        <v>0</v>
      </c>
      <c r="CQ13" s="42" t="s">
        <v>33</v>
      </c>
      <c r="CR13" s="26"/>
      <c r="CS13" s="27">
        <f t="shared" si="16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7"/>
        <v>0</v>
      </c>
      <c r="DB13" s="42" t="s">
        <v>33</v>
      </c>
      <c r="DC13" s="26"/>
      <c r="DD13" s="27">
        <f t="shared" si="18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9"/>
        <v>0</v>
      </c>
      <c r="DM13" s="42" t="s">
        <v>33</v>
      </c>
      <c r="DN13" s="26"/>
      <c r="DO13" s="27">
        <f t="shared" si="20"/>
        <v>0</v>
      </c>
      <c r="DP13" s="27"/>
      <c r="DQ13" s="28"/>
      <c r="DT13" s="3" t="s">
        <v>35</v>
      </c>
      <c r="DU13" s="150"/>
      <c r="DV13" s="30"/>
      <c r="DW13" s="146" t="str">
        <f>'DH65-74'!DW13</f>
        <v/>
      </c>
      <c r="DX13" s="66">
        <f t="shared" si="21"/>
        <v>0</v>
      </c>
      <c r="DY13" s="42" t="s">
        <v>33</v>
      </c>
      <c r="DZ13" s="26"/>
      <c r="EA13" s="27">
        <f t="shared" si="22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3"/>
        <v>0</v>
      </c>
      <c r="EJ13" s="42" t="s">
        <v>33</v>
      </c>
      <c r="EK13" s="26"/>
      <c r="EL13" s="27">
        <f t="shared" si="24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5"/>
        <v>0</v>
      </c>
      <c r="EU13" s="42" t="s">
        <v>33</v>
      </c>
      <c r="EV13" s="26"/>
      <c r="EW13" s="27">
        <f t="shared" si="26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7"/>
        <v>0</v>
      </c>
      <c r="FF13" s="42" t="s">
        <v>33</v>
      </c>
      <c r="FG13" s="26"/>
      <c r="FH13" s="27">
        <f t="shared" si="28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9"/>
        <v>0</v>
      </c>
      <c r="FQ13" s="42" t="s">
        <v>33</v>
      </c>
      <c r="FR13" s="26"/>
      <c r="FS13" s="27">
        <f t="shared" si="30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1"/>
        <v>0</v>
      </c>
      <c r="GB13" s="42" t="s">
        <v>33</v>
      </c>
      <c r="GC13" s="26"/>
      <c r="GD13" s="27">
        <f t="shared" si="32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3"/>
        <v>0</v>
      </c>
      <c r="GM13" s="42" t="s">
        <v>33</v>
      </c>
      <c r="GN13" s="26"/>
      <c r="GO13" s="27">
        <f t="shared" si="34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5"/>
        <v>0</v>
      </c>
      <c r="GX13" s="42" t="s">
        <v>33</v>
      </c>
      <c r="GY13" s="26"/>
      <c r="GZ13" s="27">
        <f t="shared" si="36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66"/>
      <c r="E14" s="42" t="s">
        <v>33</v>
      </c>
      <c r="H14" s="26"/>
      <c r="I14" s="27">
        <f t="shared" si="0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1"/>
        <v>0</v>
      </c>
      <c r="R14" s="42" t="s">
        <v>33</v>
      </c>
      <c r="S14" s="26"/>
      <c r="T14" s="27">
        <f t="shared" si="2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3"/>
        <v>0</v>
      </c>
      <c r="AC14" s="42" t="s">
        <v>33</v>
      </c>
      <c r="AD14" s="26"/>
      <c r="AE14" s="27">
        <f t="shared" si="4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5"/>
        <v>0</v>
      </c>
      <c r="AN14" s="42" t="s">
        <v>33</v>
      </c>
      <c r="AO14" s="26"/>
      <c r="AP14" s="27">
        <f t="shared" si="6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7"/>
        <v>0</v>
      </c>
      <c r="AY14" s="42" t="s">
        <v>33</v>
      </c>
      <c r="AZ14" s="26"/>
      <c r="BA14" s="27">
        <f t="shared" si="8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9"/>
        <v>0</v>
      </c>
      <c r="BJ14" s="42" t="s">
        <v>33</v>
      </c>
      <c r="BK14" s="26"/>
      <c r="BL14" s="27">
        <f t="shared" si="10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1"/>
        <v>0</v>
      </c>
      <c r="BU14" s="42" t="s">
        <v>33</v>
      </c>
      <c r="BV14" s="26"/>
      <c r="BW14" s="27">
        <f t="shared" si="12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3"/>
        <v>0</v>
      </c>
      <c r="CF14" s="42" t="s">
        <v>33</v>
      </c>
      <c r="CG14" s="26"/>
      <c r="CH14" s="27">
        <f t="shared" si="14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5"/>
        <v>0</v>
      </c>
      <c r="CQ14" s="42" t="s">
        <v>33</v>
      </c>
      <c r="CR14" s="26"/>
      <c r="CS14" s="27">
        <f t="shared" si="16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7"/>
        <v>0</v>
      </c>
      <c r="DB14" s="42" t="s">
        <v>33</v>
      </c>
      <c r="DC14" s="26"/>
      <c r="DD14" s="27">
        <f t="shared" si="18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9"/>
        <v>0</v>
      </c>
      <c r="DM14" s="42" t="s">
        <v>33</v>
      </c>
      <c r="DN14" s="26"/>
      <c r="DO14" s="27">
        <f t="shared" si="20"/>
        <v>0</v>
      </c>
      <c r="DP14" s="27"/>
      <c r="DQ14" s="28"/>
      <c r="DT14" s="3" t="s">
        <v>36</v>
      </c>
      <c r="DU14" s="150"/>
      <c r="DV14" s="30"/>
      <c r="DW14" s="146" t="str">
        <f>'DH65-74'!DW14</f>
        <v/>
      </c>
      <c r="DX14" s="66">
        <f t="shared" si="21"/>
        <v>0</v>
      </c>
      <c r="DY14" s="42" t="s">
        <v>33</v>
      </c>
      <c r="DZ14" s="26"/>
      <c r="EA14" s="27">
        <f t="shared" si="22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3"/>
        <v>0</v>
      </c>
      <c r="EJ14" s="42" t="s">
        <v>33</v>
      </c>
      <c r="EK14" s="26"/>
      <c r="EL14" s="27">
        <f t="shared" si="24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5"/>
        <v>0</v>
      </c>
      <c r="EU14" s="42" t="s">
        <v>33</v>
      </c>
      <c r="EV14" s="26"/>
      <c r="EW14" s="27">
        <f t="shared" si="26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7"/>
        <v>0</v>
      </c>
      <c r="FF14" s="42" t="s">
        <v>33</v>
      </c>
      <c r="FG14" s="26"/>
      <c r="FH14" s="27">
        <f t="shared" si="28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9"/>
        <v>0</v>
      </c>
      <c r="FQ14" s="42" t="s">
        <v>33</v>
      </c>
      <c r="FR14" s="26"/>
      <c r="FS14" s="27">
        <f t="shared" si="30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1"/>
        <v>0</v>
      </c>
      <c r="GB14" s="42" t="s">
        <v>33</v>
      </c>
      <c r="GC14" s="26"/>
      <c r="GD14" s="27">
        <f t="shared" si="32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3"/>
        <v>0</v>
      </c>
      <c r="GM14" s="42" t="s">
        <v>33</v>
      </c>
      <c r="GN14" s="26"/>
      <c r="GO14" s="27">
        <f t="shared" si="34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5"/>
        <v>0</v>
      </c>
      <c r="GX14" s="42" t="s">
        <v>33</v>
      </c>
      <c r="GY14" s="26"/>
      <c r="GZ14" s="27">
        <f t="shared" si="36"/>
        <v>0</v>
      </c>
      <c r="HA14" s="27"/>
      <c r="HB14" s="28"/>
    </row>
    <row r="15" spans="1:210" x14ac:dyDescent="0.25">
      <c r="A15" s="10"/>
      <c r="B15" s="3" t="s">
        <v>37</v>
      </c>
      <c r="C15" s="23">
        <v>1.282</v>
      </c>
      <c r="D15" s="66">
        <v>95</v>
      </c>
      <c r="E15" s="42">
        <v>0.5</v>
      </c>
      <c r="H15" s="26">
        <f>C15*D15*E15</f>
        <v>60.895000000000003</v>
      </c>
      <c r="I15" s="27">
        <f t="shared" si="0"/>
        <v>21.183262084864786</v>
      </c>
      <c r="J15" s="27"/>
      <c r="K15" s="28"/>
      <c r="M15" s="3" t="s">
        <v>37</v>
      </c>
      <c r="N15" s="150">
        <f>100*O15*(1/P15-1/$C$15)</f>
        <v>10.232853758594787</v>
      </c>
      <c r="O15" s="30">
        <f>'DH65-74'!O15</f>
        <v>3.5000000000000003E-2</v>
      </c>
      <c r="P15" s="146">
        <f>'DH65-74'!P15</f>
        <v>0.27</v>
      </c>
      <c r="Q15" s="66">
        <f t="shared" si="1"/>
        <v>95</v>
      </c>
      <c r="R15" s="42">
        <v>0.5</v>
      </c>
      <c r="S15" s="26">
        <f>P15*Q15*R15</f>
        <v>12.825000000000001</v>
      </c>
      <c r="T15" s="27">
        <f t="shared" si="2"/>
        <v>4.9796135668607455</v>
      </c>
      <c r="U15" s="27"/>
      <c r="V15" s="28"/>
      <c r="X15" s="3" t="s">
        <v>37</v>
      </c>
      <c r="Y15" s="150">
        <f>100*Z15*(1/AA15-1/$C$15)</f>
        <v>10.232853758594787</v>
      </c>
      <c r="Z15" s="30">
        <f>$O$15</f>
        <v>3.5000000000000003E-2</v>
      </c>
      <c r="AA15" s="146">
        <f>$P15</f>
        <v>0.27</v>
      </c>
      <c r="AB15" s="66">
        <f t="shared" si="3"/>
        <v>95</v>
      </c>
      <c r="AC15" s="42">
        <v>0.5</v>
      </c>
      <c r="AD15" s="26">
        <f>AA15*AB15*AC15</f>
        <v>12.825000000000001</v>
      </c>
      <c r="AE15" s="27">
        <f t="shared" si="4"/>
        <v>4.5732354605746526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1.282</v>
      </c>
      <c r="AM15" s="66">
        <f t="shared" si="5"/>
        <v>95</v>
      </c>
      <c r="AN15" s="42">
        <v>0.5</v>
      </c>
      <c r="AO15" s="26">
        <f>AL15*AM15*AN15</f>
        <v>60.895000000000003</v>
      </c>
      <c r="AP15" s="27">
        <f t="shared" si="6"/>
        <v>21.799229842882436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1.282</v>
      </c>
      <c r="AX15" s="66">
        <f t="shared" si="7"/>
        <v>95</v>
      </c>
      <c r="AY15" s="42">
        <v>0.5</v>
      </c>
      <c r="AZ15" s="26">
        <f>AW15*AX15*AY15</f>
        <v>60.895000000000003</v>
      </c>
      <c r="BA15" s="27">
        <f t="shared" si="8"/>
        <v>21.773696338648111</v>
      </c>
      <c r="BB15" s="27"/>
      <c r="BC15" s="28"/>
      <c r="BE15" s="3" t="s">
        <v>37</v>
      </c>
      <c r="BF15" s="150">
        <f>100*BG15*(1/BH15-1/$C$15)</f>
        <v>10.232853758594787</v>
      </c>
      <c r="BG15" s="30">
        <f>$O$15</f>
        <v>3.5000000000000003E-2</v>
      </c>
      <c r="BH15" s="146">
        <f>$P15</f>
        <v>0.27</v>
      </c>
      <c r="BI15" s="66">
        <f t="shared" si="9"/>
        <v>95</v>
      </c>
      <c r="BJ15" s="42">
        <v>0.5</v>
      </c>
      <c r="BK15" s="26">
        <f>BH15*BI15*BJ15</f>
        <v>12.825000000000001</v>
      </c>
      <c r="BL15" s="27">
        <f t="shared" si="10"/>
        <v>4.5715103109846691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1.282</v>
      </c>
      <c r="BT15" s="66">
        <f t="shared" si="11"/>
        <v>95</v>
      </c>
      <c r="BU15" s="42">
        <v>0.5</v>
      </c>
      <c r="BV15" s="26">
        <f>BS15*BT15*BU15</f>
        <v>60.895000000000003</v>
      </c>
      <c r="BW15" s="27">
        <f t="shared" si="12"/>
        <v>21.799229842882436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1.282</v>
      </c>
      <c r="CE15" s="66">
        <f t="shared" si="13"/>
        <v>95</v>
      </c>
      <c r="CF15" s="42">
        <v>0.5</v>
      </c>
      <c r="CG15" s="26">
        <f>CD15*CE15*CF15</f>
        <v>60.895000000000003</v>
      </c>
      <c r="CH15" s="27">
        <f t="shared" si="14"/>
        <v>21.791038577051477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1.282</v>
      </c>
      <c r="CP15" s="66">
        <f t="shared" si="15"/>
        <v>95</v>
      </c>
      <c r="CQ15" s="42">
        <v>0.5</v>
      </c>
      <c r="CR15" s="26">
        <f>CO15*CP15*CQ15</f>
        <v>60.895000000000003</v>
      </c>
      <c r="CS15" s="27">
        <f t="shared" si="16"/>
        <v>21.482574844671927</v>
      </c>
      <c r="CT15" s="27"/>
      <c r="CU15" s="28"/>
      <c r="CW15" s="3" t="s">
        <v>37</v>
      </c>
      <c r="CX15" s="150">
        <f>100*CY15*(1/CZ15-1/$C$15)</f>
        <v>10.232853758594787</v>
      </c>
      <c r="CY15" s="30">
        <f>$O$15</f>
        <v>3.5000000000000003E-2</v>
      </c>
      <c r="CZ15" s="146">
        <f>$P15</f>
        <v>0.27</v>
      </c>
      <c r="DA15" s="66">
        <f t="shared" si="17"/>
        <v>95</v>
      </c>
      <c r="DB15" s="42">
        <v>0.5</v>
      </c>
      <c r="DC15" s="26">
        <f>CZ15*DA15*DB15</f>
        <v>12.825000000000001</v>
      </c>
      <c r="DD15" s="27">
        <f t="shared" si="18"/>
        <v>4.5101976718477195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1.282</v>
      </c>
      <c r="DL15" s="66">
        <f t="shared" si="19"/>
        <v>95</v>
      </c>
      <c r="DM15" s="42">
        <v>0.5</v>
      </c>
      <c r="DN15" s="26">
        <f>DK15*DL15*DM15</f>
        <v>60.895000000000003</v>
      </c>
      <c r="DO15" s="27">
        <f t="shared" si="20"/>
        <v>21.474383578840971</v>
      </c>
      <c r="DP15" s="27"/>
      <c r="DQ15" s="28"/>
      <c r="DT15" s="3" t="s">
        <v>37</v>
      </c>
      <c r="DU15" s="150">
        <f>100*DV15*(1/DW15-1/$C$15)</f>
        <v>9.7698907956318255</v>
      </c>
      <c r="DV15" s="30">
        <f>'DH65-74'!DV15</f>
        <v>3.5000000000000003E-2</v>
      </c>
      <c r="DW15" s="146">
        <f>'DH65-74'!DW15</f>
        <v>0.28000000000000003</v>
      </c>
      <c r="DX15" s="66">
        <f t="shared" si="21"/>
        <v>95</v>
      </c>
      <c r="DY15" s="42">
        <v>0.5</v>
      </c>
      <c r="DZ15" s="26">
        <f>DW15*DX15*DY15</f>
        <v>13.3</v>
      </c>
      <c r="EA15" s="27">
        <f t="shared" si="22"/>
        <v>4.8028748418823861</v>
      </c>
      <c r="EB15" s="27"/>
      <c r="EC15" s="28"/>
      <c r="EE15" s="3" t="s">
        <v>37</v>
      </c>
      <c r="EF15" s="150">
        <f>100*EG15*(1/EH15-1/$C$15)</f>
        <v>9.7698907956318255</v>
      </c>
      <c r="EG15" s="30">
        <f>'DH65-74'!EG15</f>
        <v>3.5000000000000003E-2</v>
      </c>
      <c r="EH15" s="146">
        <f>$DW15</f>
        <v>0.28000000000000003</v>
      </c>
      <c r="EI15" s="66">
        <f t="shared" si="23"/>
        <v>95</v>
      </c>
      <c r="EJ15" s="42">
        <v>0.5</v>
      </c>
      <c r="EK15" s="26">
        <f>EH15*EI15*EJ15</f>
        <v>13.3</v>
      </c>
      <c r="EL15" s="27">
        <f t="shared" si="24"/>
        <v>4.6859939681013207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1.282</v>
      </c>
      <c r="ET15" s="66">
        <f t="shared" si="25"/>
        <v>95</v>
      </c>
      <c r="EU15" s="42">
        <v>0.5</v>
      </c>
      <c r="EV15" s="26">
        <f>ES15*ET15*EU15</f>
        <v>60.895000000000003</v>
      </c>
      <c r="EW15" s="27">
        <f t="shared" si="26"/>
        <v>21.542279213813654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1.282</v>
      </c>
      <c r="FE15" s="66">
        <f t="shared" si="27"/>
        <v>95</v>
      </c>
      <c r="FF15" s="42">
        <v>0.5</v>
      </c>
      <c r="FG15" s="26">
        <f>FD15*FE15*FF15</f>
        <v>60.895000000000003</v>
      </c>
      <c r="FH15" s="27">
        <f t="shared" si="28"/>
        <v>21.444116646633095</v>
      </c>
      <c r="FI15" s="27"/>
      <c r="FJ15" s="28"/>
      <c r="FL15" s="3" t="s">
        <v>37</v>
      </c>
      <c r="FM15" s="150">
        <f>100*FN15*(1/FO15-1/$C$15)</f>
        <v>9.7698907956318255</v>
      </c>
      <c r="FN15" s="30">
        <f>'DH65-74'!FC15</f>
        <v>3.5000000000000003E-2</v>
      </c>
      <c r="FO15" s="146">
        <f>$DW15</f>
        <v>0.28000000000000003</v>
      </c>
      <c r="FP15" s="66">
        <f t="shared" si="29"/>
        <v>95</v>
      </c>
      <c r="FQ15" s="42">
        <v>0.5</v>
      </c>
      <c r="FR15" s="26">
        <f>FO15*FP15*FQ15</f>
        <v>13.3</v>
      </c>
      <c r="FS15" s="27">
        <f t="shared" si="30"/>
        <v>4.7244623644208543</v>
      </c>
      <c r="FT15" s="27"/>
      <c r="FU15" s="28"/>
      <c r="FW15" s="3" t="s">
        <v>37</v>
      </c>
      <c r="FX15" s="150">
        <f>100*FY15*(1/FZ15-1/$C$15)</f>
        <v>9.7698907956318255</v>
      </c>
      <c r="FY15" s="30">
        <f>'DH65-74'!FN15</f>
        <v>3.5000000000000003E-2</v>
      </c>
      <c r="FZ15" s="146">
        <f>$DW15</f>
        <v>0.28000000000000003</v>
      </c>
      <c r="GA15" s="66">
        <f t="shared" si="31"/>
        <v>95</v>
      </c>
      <c r="GB15" s="42">
        <v>0.5</v>
      </c>
      <c r="GC15" s="26">
        <f>FZ15*GA15*GB15</f>
        <v>13.3</v>
      </c>
      <c r="GD15" s="27">
        <f t="shared" si="32"/>
        <v>4.7459019266755798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1.282</v>
      </c>
      <c r="GL15" s="66">
        <f t="shared" si="33"/>
        <v>95</v>
      </c>
      <c r="GM15" s="42">
        <v>0.5</v>
      </c>
      <c r="GN15" s="26">
        <f>GK15*GL15*GM15</f>
        <v>60.895000000000003</v>
      </c>
      <c r="GO15" s="27">
        <f t="shared" si="34"/>
        <v>21.718409514105236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1.282</v>
      </c>
      <c r="GW15" s="66">
        <f t="shared" si="35"/>
        <v>95</v>
      </c>
      <c r="GX15" s="42">
        <v>0.5</v>
      </c>
      <c r="GY15" s="26">
        <f>GV15*GW15*GX15</f>
        <v>60.895000000000003</v>
      </c>
      <c r="GZ15" s="27">
        <f t="shared" si="36"/>
        <v>21.499917083075292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66"/>
      <c r="E16" s="42" t="s">
        <v>33</v>
      </c>
      <c r="H16" s="26"/>
      <c r="I16" s="27">
        <f t="shared" si="0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1"/>
        <v>0</v>
      </c>
      <c r="R16" s="42" t="s">
        <v>33</v>
      </c>
      <c r="S16" s="26"/>
      <c r="T16" s="27">
        <f t="shared" si="2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3"/>
        <v>0</v>
      </c>
      <c r="AC16" s="42" t="s">
        <v>33</v>
      </c>
      <c r="AD16" s="26"/>
      <c r="AE16" s="27">
        <f t="shared" si="4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5"/>
        <v>0</v>
      </c>
      <c r="AN16" s="42" t="s">
        <v>33</v>
      </c>
      <c r="AO16" s="26"/>
      <c r="AP16" s="27">
        <f t="shared" si="6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7"/>
        <v>0</v>
      </c>
      <c r="AY16" s="42" t="s">
        <v>33</v>
      </c>
      <c r="AZ16" s="26"/>
      <c r="BA16" s="27">
        <f t="shared" si="8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9"/>
        <v>0</v>
      </c>
      <c r="BJ16" s="42" t="s">
        <v>33</v>
      </c>
      <c r="BK16" s="26"/>
      <c r="BL16" s="27">
        <f t="shared" si="10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1"/>
        <v>0</v>
      </c>
      <c r="BU16" s="42" t="s">
        <v>33</v>
      </c>
      <c r="BV16" s="26"/>
      <c r="BW16" s="27">
        <f t="shared" si="12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3"/>
        <v>0</v>
      </c>
      <c r="CF16" s="42" t="s">
        <v>33</v>
      </c>
      <c r="CG16" s="26"/>
      <c r="CH16" s="27">
        <f t="shared" si="14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5"/>
        <v>0</v>
      </c>
      <c r="CQ16" s="42" t="s">
        <v>33</v>
      </c>
      <c r="CR16" s="26"/>
      <c r="CS16" s="27">
        <f t="shared" si="16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7"/>
        <v>0</v>
      </c>
      <c r="DB16" s="42" t="s">
        <v>33</v>
      </c>
      <c r="DC16" s="26"/>
      <c r="DD16" s="27">
        <f t="shared" si="18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9"/>
        <v>0</v>
      </c>
      <c r="DM16" s="42" t="s">
        <v>33</v>
      </c>
      <c r="DN16" s="26"/>
      <c r="DO16" s="27">
        <f t="shared" si="20"/>
        <v>0</v>
      </c>
      <c r="DP16" s="27"/>
      <c r="DQ16" s="28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1"/>
        <v>0</v>
      </c>
      <c r="DY16" s="42" t="s">
        <v>33</v>
      </c>
      <c r="DZ16" s="26"/>
      <c r="EA16" s="27">
        <f t="shared" si="22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3"/>
        <v>0</v>
      </c>
      <c r="EJ16" s="42" t="s">
        <v>33</v>
      </c>
      <c r="EK16" s="26"/>
      <c r="EL16" s="27">
        <f t="shared" si="24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5"/>
        <v>0</v>
      </c>
      <c r="EU16" s="42" t="s">
        <v>33</v>
      </c>
      <c r="EV16" s="26"/>
      <c r="EW16" s="27">
        <f t="shared" si="26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7"/>
        <v>0</v>
      </c>
      <c r="FF16" s="42" t="s">
        <v>33</v>
      </c>
      <c r="FG16" s="26"/>
      <c r="FH16" s="27">
        <f t="shared" si="28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9"/>
        <v>0</v>
      </c>
      <c r="FQ16" s="42" t="s">
        <v>33</v>
      </c>
      <c r="FR16" s="26"/>
      <c r="FS16" s="27">
        <f t="shared" si="30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1"/>
        <v>0</v>
      </c>
      <c r="GB16" s="42" t="s">
        <v>33</v>
      </c>
      <c r="GC16" s="26"/>
      <c r="GD16" s="27">
        <f t="shared" si="32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3"/>
        <v>0</v>
      </c>
      <c r="GM16" s="42" t="s">
        <v>33</v>
      </c>
      <c r="GN16" s="26"/>
      <c r="GO16" s="27">
        <f t="shared" si="34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5"/>
        <v>0</v>
      </c>
      <c r="GX16" s="42" t="s">
        <v>33</v>
      </c>
      <c r="GY16" s="26"/>
      <c r="GZ16" s="27">
        <f t="shared" si="36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66">
        <v>2.9</v>
      </c>
      <c r="E17" s="42">
        <v>1</v>
      </c>
      <c r="H17" s="26">
        <f>C17*D17*E17</f>
        <v>15.08</v>
      </c>
      <c r="I17" s="27">
        <f t="shared" si="0"/>
        <v>5.2458098733846947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1"/>
        <v>2.9</v>
      </c>
      <c r="R17" s="42">
        <v>1</v>
      </c>
      <c r="S17" s="26">
        <f>P17*Q17*R17</f>
        <v>3.48</v>
      </c>
      <c r="T17" s="27">
        <f t="shared" si="2"/>
        <v>1.3511933889025649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3"/>
        <v>2.9</v>
      </c>
      <c r="AC17" s="42">
        <v>1</v>
      </c>
      <c r="AD17" s="26">
        <f>AA17*AB17*AC17</f>
        <v>15.08</v>
      </c>
      <c r="AE17" s="27">
        <f t="shared" si="4"/>
        <v>5.3773404090031773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5"/>
        <v>2.9</v>
      </c>
      <c r="AN17" s="42">
        <v>1</v>
      </c>
      <c r="AO17" s="26">
        <f>AL17*AM17*AN17</f>
        <v>3.48</v>
      </c>
      <c r="AP17" s="27">
        <f t="shared" si="6"/>
        <v>1.2457725569132254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7"/>
        <v>2.9</v>
      </c>
      <c r="AY17" s="42">
        <v>1</v>
      </c>
      <c r="AZ17" s="26">
        <f>AW17*AX17*AY17</f>
        <v>15.08</v>
      </c>
      <c r="BA17" s="27">
        <f t="shared" si="8"/>
        <v>5.3920246454850727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9"/>
        <v>2.9</v>
      </c>
      <c r="BJ17" s="42">
        <v>1</v>
      </c>
      <c r="BK17" s="26">
        <f>BH17*BI17*BJ17</f>
        <v>15.08</v>
      </c>
      <c r="BL17" s="27">
        <f t="shared" si="10"/>
        <v>5.3753119290174505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1"/>
        <v>2.9</v>
      </c>
      <c r="BU17" s="42">
        <v>1</v>
      </c>
      <c r="BV17" s="26">
        <f>BS17*BT17*BU17</f>
        <v>3.48</v>
      </c>
      <c r="BW17" s="27">
        <f t="shared" si="12"/>
        <v>1.2457725569132254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3"/>
        <v>2.9</v>
      </c>
      <c r="CF17" s="42">
        <v>1</v>
      </c>
      <c r="CG17" s="26">
        <f>CD17*CE17*CF17</f>
        <v>3.48</v>
      </c>
      <c r="CH17" s="27">
        <f t="shared" si="14"/>
        <v>1.2453044461472886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5"/>
        <v>2.9</v>
      </c>
      <c r="CQ17" s="42">
        <v>1</v>
      </c>
      <c r="CR17" s="26">
        <f>CO17*CP17*CQ17</f>
        <v>15.08</v>
      </c>
      <c r="CS17" s="27">
        <f t="shared" si="16"/>
        <v>5.3199314994277467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7"/>
        <v>2.9</v>
      </c>
      <c r="DB17" s="42">
        <v>1</v>
      </c>
      <c r="DC17" s="26">
        <f>CZ17*DA17*DB17</f>
        <v>15.08</v>
      </c>
      <c r="DD17" s="27">
        <f t="shared" si="18"/>
        <v>5.3032187829601254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9"/>
        <v>2.9</v>
      </c>
      <c r="DM17" s="42">
        <v>1</v>
      </c>
      <c r="DN17" s="26">
        <f>DK17*DL17*DM17</f>
        <v>15.08</v>
      </c>
      <c r="DO17" s="27">
        <f t="shared" si="20"/>
        <v>5.3179030194420198</v>
      </c>
      <c r="DP17" s="27"/>
      <c r="DQ17" s="28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1"/>
        <v>2.9</v>
      </c>
      <c r="DY17" s="42">
        <v>1</v>
      </c>
      <c r="DZ17" s="26">
        <f>DW17*DX17*DY17</f>
        <v>3.48</v>
      </c>
      <c r="EA17" s="27">
        <f t="shared" si="22"/>
        <v>1.2566920638910302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3"/>
        <v>2.9</v>
      </c>
      <c r="EJ17" s="42">
        <v>1</v>
      </c>
      <c r="EK17" s="26">
        <f>EH17*EI17*EJ17</f>
        <v>15.08</v>
      </c>
      <c r="EL17" s="27">
        <f t="shared" si="24"/>
        <v>5.3131420330051071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5"/>
        <v>2.9</v>
      </c>
      <c r="EU17" s="42">
        <v>1</v>
      </c>
      <c r="EV17" s="26">
        <f>ES17*ET17*EU17</f>
        <v>3.48</v>
      </c>
      <c r="EW17" s="27">
        <f t="shared" si="26"/>
        <v>1.2310884582325565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7"/>
        <v>2.9</v>
      </c>
      <c r="FF17" s="42">
        <v>1</v>
      </c>
      <c r="FG17" s="26">
        <f>FD17*FE17*FF17</f>
        <v>15.08</v>
      </c>
      <c r="FH17" s="27">
        <f t="shared" si="28"/>
        <v>5.3104077351379768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9"/>
        <v>2.9</v>
      </c>
      <c r="FQ17" s="42">
        <v>1</v>
      </c>
      <c r="FR17" s="26">
        <f>FO17*FP17*FQ17</f>
        <v>15.08</v>
      </c>
      <c r="FS17" s="27">
        <f t="shared" si="30"/>
        <v>5.3567588312380812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1"/>
        <v>2.9</v>
      </c>
      <c r="GB17" s="42">
        <v>1</v>
      </c>
      <c r="GC17" s="26">
        <f>FZ17*GA17*GB17</f>
        <v>3.48</v>
      </c>
      <c r="GD17" s="27">
        <f t="shared" si="32"/>
        <v>1.2417848650248884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3"/>
        <v>2.9</v>
      </c>
      <c r="GM17" s="42">
        <v>1</v>
      </c>
      <c r="GN17" s="26">
        <f>GK17*GL17*GM17</f>
        <v>3.48</v>
      </c>
      <c r="GO17" s="27">
        <f t="shared" si="34"/>
        <v>1.2411538732093967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5"/>
        <v>2.9</v>
      </c>
      <c r="GX17" s="42">
        <v>1</v>
      </c>
      <c r="GY17" s="26">
        <f>GV17*GW17*GX17</f>
        <v>3.48</v>
      </c>
      <c r="GZ17" s="27">
        <f t="shared" si="36"/>
        <v>1.2286675662879056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66">
        <v>31.8</v>
      </c>
      <c r="E18" s="42">
        <v>1</v>
      </c>
      <c r="H18" s="26">
        <f>C18*D18*E18</f>
        <v>92.22</v>
      </c>
      <c r="I18" s="27">
        <f t="shared" si="0"/>
        <v>32.080144994929476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1"/>
        <v>31.8</v>
      </c>
      <c r="R18" s="42">
        <v>1</v>
      </c>
      <c r="S18" s="26">
        <f>P18*Q18*R18</f>
        <v>38.159999999999997</v>
      </c>
      <c r="T18" s="27">
        <f t="shared" si="2"/>
        <v>14.816534402448813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3"/>
        <v>31.8</v>
      </c>
      <c r="AC18" s="42">
        <v>1</v>
      </c>
      <c r="AD18" s="26">
        <f>AA18*AB18*AC18</f>
        <v>92.22</v>
      </c>
      <c r="AE18" s="27">
        <f t="shared" si="4"/>
        <v>32.88450480890404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5"/>
        <v>31.8</v>
      </c>
      <c r="AN18" s="42">
        <v>1</v>
      </c>
      <c r="AO18" s="26">
        <f>AL18*AM18*AN18</f>
        <v>38.159999999999997</v>
      </c>
      <c r="AP18" s="27">
        <f t="shared" si="6"/>
        <v>13.660540451669158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7"/>
        <v>31.8</v>
      </c>
      <c r="AY18" s="42">
        <v>1</v>
      </c>
      <c r="AZ18" s="26">
        <f>AW18*AX18*AY18</f>
        <v>92.22</v>
      </c>
      <c r="BA18" s="27">
        <f t="shared" si="8"/>
        <v>32.974304562774101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9"/>
        <v>31.8</v>
      </c>
      <c r="BJ18" s="42">
        <v>1</v>
      </c>
      <c r="BK18" s="26">
        <f>BH18*BI18*BJ18</f>
        <v>92.22</v>
      </c>
      <c r="BL18" s="27">
        <f t="shared" si="10"/>
        <v>32.872099873606722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1"/>
        <v>31.8</v>
      </c>
      <c r="BU18" s="42">
        <v>1</v>
      </c>
      <c r="BV18" s="26">
        <f>BS18*BT18*BU18</f>
        <v>38.159999999999997</v>
      </c>
      <c r="BW18" s="27">
        <f t="shared" si="12"/>
        <v>13.660540451669158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3"/>
        <v>31.8</v>
      </c>
      <c r="CF18" s="42">
        <v>1</v>
      </c>
      <c r="CG18" s="26">
        <f>CD18*CE18*CF18</f>
        <v>38.159999999999997</v>
      </c>
      <c r="CH18" s="27">
        <f t="shared" si="14"/>
        <v>13.655407374994406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5"/>
        <v>31.8</v>
      </c>
      <c r="CQ18" s="42">
        <v>1</v>
      </c>
      <c r="CR18" s="26">
        <f>CO18*CP18*CQ18</f>
        <v>92.22</v>
      </c>
      <c r="CS18" s="27">
        <f t="shared" si="16"/>
        <v>32.533427246500452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7"/>
        <v>31.8</v>
      </c>
      <c r="DB18" s="42">
        <v>1</v>
      </c>
      <c r="DC18" s="26">
        <f>CZ18*DA18*DB18</f>
        <v>92.22</v>
      </c>
      <c r="DD18" s="27">
        <f t="shared" si="18"/>
        <v>32.431222557333072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9"/>
        <v>31.8</v>
      </c>
      <c r="DM18" s="42">
        <v>1</v>
      </c>
      <c r="DN18" s="26">
        <f>DK18*DL18*DM18</f>
        <v>92.22</v>
      </c>
      <c r="DO18" s="27">
        <f t="shared" si="20"/>
        <v>32.521022311203126</v>
      </c>
      <c r="DP18" s="27"/>
      <c r="DQ18" s="28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1"/>
        <v>31.8</v>
      </c>
      <c r="DY18" s="42">
        <v>1</v>
      </c>
      <c r="DZ18" s="26">
        <f>DW18*DX18*DY18</f>
        <v>38.159999999999997</v>
      </c>
      <c r="EA18" s="27">
        <f t="shared" si="22"/>
        <v>13.78027849370164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3"/>
        <v>31.8</v>
      </c>
      <c r="EJ18" s="42">
        <v>1</v>
      </c>
      <c r="EK18" s="26">
        <f>EH18*EI18*EJ18</f>
        <v>92.22</v>
      </c>
      <c r="EL18" s="27">
        <f t="shared" si="24"/>
        <v>32.491907047992761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5"/>
        <v>31.8</v>
      </c>
      <c r="EU18" s="42">
        <v>1</v>
      </c>
      <c r="EV18" s="26">
        <f>ES18*ET18*EU18</f>
        <v>38.159999999999997</v>
      </c>
      <c r="EW18" s="27">
        <f t="shared" si="26"/>
        <v>13.499521714412168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7"/>
        <v>31.8</v>
      </c>
      <c r="FF18" s="42">
        <v>1</v>
      </c>
      <c r="FG18" s="26">
        <f>FD18*FE18*FF18</f>
        <v>92.22</v>
      </c>
      <c r="FH18" s="27">
        <f t="shared" si="28"/>
        <v>32.475185764882241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9"/>
        <v>31.8</v>
      </c>
      <c r="FQ18" s="42">
        <v>1</v>
      </c>
      <c r="FR18" s="26">
        <f>FO18*FP18*FQ18</f>
        <v>92.22</v>
      </c>
      <c r="FS18" s="27">
        <f t="shared" si="30"/>
        <v>32.758640544879036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1"/>
        <v>31.8</v>
      </c>
      <c r="GB18" s="42">
        <v>1</v>
      </c>
      <c r="GC18" s="26">
        <f>FZ18*GA18*GB18</f>
        <v>38.159999999999997</v>
      </c>
      <c r="GD18" s="27">
        <f t="shared" si="32"/>
        <v>13.616813347514292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3"/>
        <v>31.8</v>
      </c>
      <c r="GM18" s="42">
        <v>1</v>
      </c>
      <c r="GN18" s="26">
        <f>GK18*GL18*GM18</f>
        <v>38.159999999999997</v>
      </c>
      <c r="GO18" s="27">
        <f t="shared" si="34"/>
        <v>13.609894195882349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5"/>
        <v>31.8</v>
      </c>
      <c r="GX18" s="42">
        <v>1</v>
      </c>
      <c r="GY18" s="26">
        <f>GV18*GW18*GX18</f>
        <v>38.159999999999997</v>
      </c>
      <c r="GZ18" s="27">
        <f t="shared" si="36"/>
        <v>13.472975382053587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66">
        <v>2.8</v>
      </c>
      <c r="E19" s="42">
        <v>1</v>
      </c>
      <c r="H19" s="26">
        <f>C19*D19*E19</f>
        <v>9.7999999999999989</v>
      </c>
      <c r="I19" s="27">
        <f t="shared" si="0"/>
        <v>3.4090806869476129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1"/>
        <v>2.8</v>
      </c>
      <c r="R19" s="42">
        <v>1</v>
      </c>
      <c r="S19" s="26">
        <f>P19*Q19*R19</f>
        <v>9.7999999999999989</v>
      </c>
      <c r="T19" s="27">
        <f t="shared" si="2"/>
        <v>3.8050848308175675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3"/>
        <v>2.8</v>
      </c>
      <c r="AC19" s="42">
        <v>1</v>
      </c>
      <c r="AD19" s="26">
        <f>AA19*AB19*AC19</f>
        <v>9.7999999999999989</v>
      </c>
      <c r="AE19" s="27">
        <f t="shared" si="4"/>
        <v>3.4945580907315068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5"/>
        <v>2.8</v>
      </c>
      <c r="AN19" s="42">
        <v>1</v>
      </c>
      <c r="AO19" s="26">
        <f>AL19*AM19*AN19</f>
        <v>9.7999999999999989</v>
      </c>
      <c r="AP19" s="27">
        <f t="shared" si="6"/>
        <v>3.5082100740659792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7"/>
        <v>2.8</v>
      </c>
      <c r="AY19" s="42">
        <v>1</v>
      </c>
      <c r="AZ19" s="26">
        <f>AW19*AX19*AY19</f>
        <v>9.7999999999999989</v>
      </c>
      <c r="BA19" s="27">
        <f t="shared" si="8"/>
        <v>3.5041008969332696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9"/>
        <v>2.8</v>
      </c>
      <c r="BJ19" s="42">
        <v>1</v>
      </c>
      <c r="BK19" s="26">
        <f>BH19*BI19*BJ19</f>
        <v>9.7999999999999989</v>
      </c>
      <c r="BL19" s="27">
        <f t="shared" si="10"/>
        <v>3.4932398477699613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1"/>
        <v>2.8</v>
      </c>
      <c r="BU19" s="42">
        <v>1</v>
      </c>
      <c r="BV19" s="26">
        <f>BS19*BT19*BU19</f>
        <v>9.7999999999999989</v>
      </c>
      <c r="BW19" s="27">
        <f t="shared" si="12"/>
        <v>3.5082100740659792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3"/>
        <v>2.8</v>
      </c>
      <c r="CF19" s="42">
        <v>1</v>
      </c>
      <c r="CG19" s="26">
        <f>CD19*CE19*CF19</f>
        <v>9.7999999999999989</v>
      </c>
      <c r="CH19" s="27">
        <f t="shared" si="14"/>
        <v>3.5068918311044328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5"/>
        <v>2.8</v>
      </c>
      <c r="CQ19" s="42">
        <v>1</v>
      </c>
      <c r="CR19" s="26">
        <f>CO19*CP19*CQ19</f>
        <v>9.7999999999999989</v>
      </c>
      <c r="CS19" s="27">
        <f t="shared" si="16"/>
        <v>3.4572499134212138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7"/>
        <v>2.8</v>
      </c>
      <c r="DB19" s="42">
        <v>1</v>
      </c>
      <c r="DC19" s="26">
        <f>CZ19*DA19*DB19</f>
        <v>9.7999999999999989</v>
      </c>
      <c r="DD19" s="27">
        <f t="shared" si="18"/>
        <v>3.4463888642579059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9"/>
        <v>2.8</v>
      </c>
      <c r="DM19" s="42">
        <v>1</v>
      </c>
      <c r="DN19" s="26">
        <f>DK19*DL19*DM19</f>
        <v>9.7999999999999989</v>
      </c>
      <c r="DO19" s="27">
        <f t="shared" si="20"/>
        <v>3.4559316704596679</v>
      </c>
      <c r="DP19" s="27"/>
      <c r="DQ19" s="28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1"/>
        <v>2.8</v>
      </c>
      <c r="DY19" s="42">
        <v>1</v>
      </c>
      <c r="DZ19" s="26">
        <f>DW19*DX19*DY19</f>
        <v>9.7999999999999989</v>
      </c>
      <c r="EA19" s="27">
        <f t="shared" si="22"/>
        <v>3.5389604098080731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3"/>
        <v>2.8</v>
      </c>
      <c r="EJ19" s="42">
        <v>1</v>
      </c>
      <c r="EK19" s="26">
        <f>EH19*EI19*EJ19</f>
        <v>9.7999999999999989</v>
      </c>
      <c r="EL19" s="27">
        <f t="shared" si="24"/>
        <v>3.4528376607062361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5"/>
        <v>2.8</v>
      </c>
      <c r="EU19" s="42">
        <v>1</v>
      </c>
      <c r="EV19" s="26">
        <f>ES19*ET19*EU19</f>
        <v>9.7999999999999989</v>
      </c>
      <c r="EW19" s="27">
        <f t="shared" si="26"/>
        <v>3.466858301919268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7"/>
        <v>2.8</v>
      </c>
      <c r="FF19" s="42">
        <v>1</v>
      </c>
      <c r="FG19" s="26">
        <f>FD19*FE19*FF19</f>
        <v>9.7999999999999989</v>
      </c>
      <c r="FH19" s="27">
        <f t="shared" si="28"/>
        <v>3.4510607297315756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9"/>
        <v>2.8</v>
      </c>
      <c r="FQ19" s="42">
        <v>1</v>
      </c>
      <c r="FR19" s="26">
        <f>FO19*FP19*FQ19</f>
        <v>9.7999999999999989</v>
      </c>
      <c r="FS19" s="27">
        <f t="shared" si="30"/>
        <v>3.481182794836418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1"/>
        <v>2.8</v>
      </c>
      <c r="GB19" s="42">
        <v>1</v>
      </c>
      <c r="GC19" s="26">
        <f>FZ19*GA19*GB19</f>
        <v>9.7999999999999989</v>
      </c>
      <c r="GD19" s="27">
        <f t="shared" si="32"/>
        <v>3.4969803670241104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3"/>
        <v>2.8</v>
      </c>
      <c r="GM19" s="42">
        <v>1</v>
      </c>
      <c r="GN19" s="26">
        <f>GK19*GL19*GM19</f>
        <v>9.7999999999999989</v>
      </c>
      <c r="GO19" s="27">
        <f t="shared" si="34"/>
        <v>3.4952034360494504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5"/>
        <v>2.8</v>
      </c>
      <c r="GX19" s="42">
        <v>1</v>
      </c>
      <c r="GY19" s="26">
        <f>GV19*GW19*GX19</f>
        <v>9.7999999999999989</v>
      </c>
      <c r="GZ19" s="27">
        <f t="shared" si="36"/>
        <v>3.4600408475923774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2" t="s">
        <v>44</v>
      </c>
      <c r="H21" s="37" t="s">
        <v>45</v>
      </c>
      <c r="I21" s="35"/>
      <c r="J21" s="35"/>
      <c r="K21" s="28"/>
      <c r="P21" s="36" t="s">
        <v>43</v>
      </c>
      <c r="Q21" s="2" t="s">
        <v>44</v>
      </c>
      <c r="S21" s="37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402</v>
      </c>
      <c r="E22" s="42">
        <v>1</v>
      </c>
      <c r="H22" s="41">
        <f>C22*D22*E22</f>
        <v>0</v>
      </c>
      <c r="I22" s="35"/>
      <c r="J22" s="35"/>
      <c r="K22" s="28"/>
      <c r="P22" s="43">
        <v>0</v>
      </c>
      <c r="Q22" s="41">
        <f>SUM(Q10:Q19)</f>
        <v>402</v>
      </c>
      <c r="R22" s="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402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402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402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402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402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402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402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402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402</v>
      </c>
      <c r="DM22" s="2">
        <v>1</v>
      </c>
      <c r="DN22" s="41">
        <f>DK22*DL22*DM22</f>
        <v>0</v>
      </c>
      <c r="DO22" s="35"/>
      <c r="DP22" s="35"/>
      <c r="DQ22" s="28"/>
      <c r="DW22" s="43">
        <v>0</v>
      </c>
      <c r="DX22" s="41">
        <f>SUM(DX10:DX19)</f>
        <v>402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402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402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402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402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402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402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402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350.74450000000007</v>
      </c>
      <c r="I24" s="48">
        <f>H24*B$38*G$38/$C$2</f>
        <v>122.01186744929564</v>
      </c>
      <c r="J24" s="48">
        <f>H24*(C38-I38)/1000</f>
        <v>10.522335000000004</v>
      </c>
      <c r="K24" s="50">
        <f>H24/$C$2</f>
        <v>2.0705106257378989</v>
      </c>
      <c r="M24" s="45" t="s">
        <v>46</v>
      </c>
      <c r="N24" s="46"/>
      <c r="O24" s="46"/>
      <c r="P24" s="46"/>
      <c r="Q24" s="46"/>
      <c r="R24" s="46"/>
      <c r="S24" s="47">
        <f>SUM(S10:S22)</f>
        <v>114.58499999999999</v>
      </c>
      <c r="T24" s="48">
        <f>S24*M$38*R$38/$C$2</f>
        <v>44.490371973390914</v>
      </c>
      <c r="U24" s="48">
        <f>S24*(N38-T38)/1000</f>
        <v>4.0104749999999996</v>
      </c>
      <c r="V24" s="50">
        <f>S24/$C$2</f>
        <v>0.67641676505312864</v>
      </c>
      <c r="X24" s="45" t="s">
        <v>46</v>
      </c>
      <c r="Y24" s="46"/>
      <c r="Z24" s="46"/>
      <c r="AA24" s="46"/>
      <c r="AB24" s="46"/>
      <c r="AC24" s="46"/>
      <c r="AD24" s="47">
        <f>SUM(AD10:AD22)</f>
        <v>240.6105</v>
      </c>
      <c r="AE24" s="48">
        <f>AD24*X$38*AC$38/$C$2</f>
        <v>85.798711172444229</v>
      </c>
      <c r="AF24" s="48">
        <f>AD24*(Y38-AE38)/1000</f>
        <v>8.4213675000000006</v>
      </c>
      <c r="AG24" s="50">
        <f>AD24/$C$2</f>
        <v>1.4203689492325855</v>
      </c>
      <c r="AI24" s="45" t="s">
        <v>46</v>
      </c>
      <c r="AJ24" s="46"/>
      <c r="AK24" s="46"/>
      <c r="AL24" s="46"/>
      <c r="AM24" s="46"/>
      <c r="AN24" s="46"/>
      <c r="AO24" s="47">
        <f>SUM(AO10:AO22)</f>
        <v>223.0205</v>
      </c>
      <c r="AP24" s="48">
        <f>AO24*AI$38*AN$38/$C$2</f>
        <v>79.837016818697123</v>
      </c>
      <c r="AQ24" s="48">
        <f>AO24*(AJ38-AP38)/1000</f>
        <v>6.6906150000000002</v>
      </c>
      <c r="AR24" s="50">
        <f>AO24/$C$2</f>
        <v>1.3165318772136954</v>
      </c>
      <c r="AT24" s="45" t="s">
        <v>46</v>
      </c>
      <c r="AU24" s="46"/>
      <c r="AV24" s="46"/>
      <c r="AW24" s="46"/>
      <c r="AX24" s="46"/>
      <c r="AY24" s="46"/>
      <c r="AZ24" s="47">
        <f>SUM(AZ10:AZ22)</f>
        <v>228.315</v>
      </c>
      <c r="BA24" s="48">
        <f>AZ24*AT$38*AY$38/$C$2</f>
        <v>81.636611865644852</v>
      </c>
      <c r="BB24" s="48">
        <f>AZ24*(AU38-BA38)/1000</f>
        <v>6.84945</v>
      </c>
      <c r="BC24" s="50">
        <f>AZ24/$C$2</f>
        <v>1.3477863046044865</v>
      </c>
      <c r="BE24" s="45" t="s">
        <v>46</v>
      </c>
      <c r="BF24" s="46"/>
      <c r="BG24" s="46"/>
      <c r="BH24" s="46"/>
      <c r="BI24" s="46"/>
      <c r="BJ24" s="46"/>
      <c r="BK24" s="47">
        <f>SUM(BK10:BK22)</f>
        <v>242.30900000000003</v>
      </c>
      <c r="BL24" s="48">
        <f>BK24*BE$38*BJ$38/$C$2</f>
        <v>86.371781048295077</v>
      </c>
      <c r="BM24" s="48">
        <f>BK24*(BF38-BL38)/1000</f>
        <v>7.2692700000000006</v>
      </c>
      <c r="BN24" s="50">
        <f>BK24/$C$2</f>
        <v>1.4303955135773319</v>
      </c>
      <c r="BP24" s="45" t="s">
        <v>46</v>
      </c>
      <c r="BQ24" s="46"/>
      <c r="BR24" s="46"/>
      <c r="BS24" s="46"/>
      <c r="BT24" s="46"/>
      <c r="BU24" s="46"/>
      <c r="BV24" s="47">
        <f>SUM(BV10:BV22)</f>
        <v>223.0205</v>
      </c>
      <c r="BW24" s="48">
        <f>BV24*BP$38*BU$38/$C$2</f>
        <v>79.837016818697123</v>
      </c>
      <c r="BX24" s="48">
        <f>BV24*(BQ38-BW38)/1000</f>
        <v>6.6906150000000002</v>
      </c>
      <c r="BY24" s="50">
        <f>BV24/$C$2</f>
        <v>1.3165318772136954</v>
      </c>
      <c r="CA24" s="45" t="s">
        <v>46</v>
      </c>
      <c r="CB24" s="46"/>
      <c r="CC24" s="46"/>
      <c r="CD24" s="46"/>
      <c r="CE24" s="46"/>
      <c r="CF24" s="46"/>
      <c r="CG24" s="47">
        <f>SUM(CG10:CG22)</f>
        <v>224.71899999999999</v>
      </c>
      <c r="CH24" s="48">
        <f>CG24*CA$38*CF$38/$C$2</f>
        <v>80.414818917750722</v>
      </c>
      <c r="CI24" s="48">
        <f>CG24*(CB38-CH38)/1000</f>
        <v>6.7415699999999994</v>
      </c>
      <c r="CJ24" s="50">
        <f>CG24/$C$2</f>
        <v>1.3265584415584415</v>
      </c>
      <c r="CL24" s="45" t="s">
        <v>46</v>
      </c>
      <c r="CM24" s="46"/>
      <c r="CN24" s="46"/>
      <c r="CO24" s="46"/>
      <c r="CP24" s="46"/>
      <c r="CQ24" s="46"/>
      <c r="CR24" s="47">
        <f>SUM(CR10:CR22)</f>
        <v>288.68049999999999</v>
      </c>
      <c r="CS24" s="48">
        <f>CR24*CL$38*CQ$38/$C$2</f>
        <v>101.8408809827952</v>
      </c>
      <c r="CT24" s="48">
        <f>CR24*(CM38-CS38)/1000</f>
        <v>8.6604149999999986</v>
      </c>
      <c r="CU24" s="50">
        <f>CR24/$C$2</f>
        <v>1.7041351829988194</v>
      </c>
      <c r="CW24" s="45" t="s">
        <v>46</v>
      </c>
      <c r="CX24" s="46"/>
      <c r="CY24" s="46"/>
      <c r="CZ24" s="46"/>
      <c r="DA24" s="46"/>
      <c r="DB24" s="46"/>
      <c r="DC24" s="47">
        <f>SUM(DC10:DC22)</f>
        <v>302.67450000000002</v>
      </c>
      <c r="DD24" s="48">
        <f>DC24*CW$38*DB$38/$C$2</f>
        <v>106.44224758110509</v>
      </c>
      <c r="DE24" s="48">
        <f>DC24*(CX38-DD38)/1000</f>
        <v>9.0802350000000001</v>
      </c>
      <c r="DF24" s="50">
        <f>DC24/$C$2</f>
        <v>1.7867443919716648</v>
      </c>
      <c r="DH24" s="45" t="s">
        <v>46</v>
      </c>
      <c r="DI24" s="46"/>
      <c r="DJ24" s="46"/>
      <c r="DK24" s="46"/>
      <c r="DL24" s="46"/>
      <c r="DM24" s="46"/>
      <c r="DN24" s="47">
        <f>SUM(DN10:DN22)</f>
        <v>290.37900000000002</v>
      </c>
      <c r="DO24" s="48">
        <f>DN24*DH$38*DM$38/$C$2</f>
        <v>102.4010186261641</v>
      </c>
      <c r="DP24" s="48">
        <f>DN24*(DI38-DO38)/1000</f>
        <v>8.7113700000000005</v>
      </c>
      <c r="DQ24" s="50">
        <f>DN24/$C$2</f>
        <v>1.7141617473435655</v>
      </c>
      <c r="DT24" s="45" t="s">
        <v>46</v>
      </c>
      <c r="DU24" s="46"/>
      <c r="DV24" s="46"/>
      <c r="DW24" s="46"/>
      <c r="DX24" s="46"/>
      <c r="DY24" s="46"/>
      <c r="DZ24" s="47">
        <f>SUM(DZ10:DZ22)</f>
        <v>183.4</v>
      </c>
      <c r="EA24" s="48">
        <f>DZ24*DT$38*DY$38/$C$2</f>
        <v>66.229116240693955</v>
      </c>
      <c r="EB24" s="48">
        <f>DZ24*(DU38-EA38)/1000</f>
        <v>6.4189999999999996</v>
      </c>
      <c r="EC24" s="50">
        <f>DZ24/$C$2</f>
        <v>1.0826446280991735</v>
      </c>
      <c r="EE24" s="45" t="s">
        <v>46</v>
      </c>
      <c r="EF24" s="46"/>
      <c r="EG24" s="46"/>
      <c r="EH24" s="46"/>
      <c r="EI24" s="46"/>
      <c r="EJ24" s="46"/>
      <c r="EK24" s="47">
        <f>SUM(EK10:EK22)</f>
        <v>294.36550000000005</v>
      </c>
      <c r="EL24" s="48">
        <f>EK24*EE$38*EJ$38/$C$2</f>
        <v>103.71390657271651</v>
      </c>
      <c r="EM24" s="48">
        <f>EK24*(EF38-EL38)/1000</f>
        <v>10.302792500000001</v>
      </c>
      <c r="EN24" s="50">
        <f>EK24/$C$2</f>
        <v>1.7376948051948053</v>
      </c>
      <c r="EP24" s="45" t="s">
        <v>46</v>
      </c>
      <c r="EQ24" s="46"/>
      <c r="ER24" s="46"/>
      <c r="ES24" s="46"/>
      <c r="ET24" s="46"/>
      <c r="EU24" s="46"/>
      <c r="EV24" s="47">
        <f>SUM(EV10:EV22)</f>
        <v>276.3005</v>
      </c>
      <c r="EW24" s="48">
        <f>EV24*EP$38*EU$38/$C$2</f>
        <v>97.744355331575989</v>
      </c>
      <c r="EX24" s="48">
        <f>EV24*(EQ38-EW38)/1000</f>
        <v>9.6705175000000008</v>
      </c>
      <c r="EY24" s="50">
        <f>EV24/$C$2</f>
        <v>1.6310537190082643</v>
      </c>
      <c r="FA24" s="45" t="s">
        <v>46</v>
      </c>
      <c r="FB24" s="46"/>
      <c r="FC24" s="46"/>
      <c r="FD24" s="46"/>
      <c r="FE24" s="46"/>
      <c r="FF24" s="46"/>
      <c r="FG24" s="47">
        <f>SUM(FG10:FG22)</f>
        <v>296.65500000000003</v>
      </c>
      <c r="FH24" s="48">
        <f>FG24*FA$38*FF$38/$C$2</f>
        <v>104.46677763046132</v>
      </c>
      <c r="FI24" s="48">
        <f>FG24*(FB38-FH38)/1000</f>
        <v>10.382925000000002</v>
      </c>
      <c r="FJ24" s="50">
        <f>FG24/$C$2</f>
        <v>1.7512101534828808</v>
      </c>
      <c r="FL24" s="45" t="s">
        <v>46</v>
      </c>
      <c r="FM24" s="46"/>
      <c r="FN24" s="46"/>
      <c r="FO24" s="46"/>
      <c r="FP24" s="46"/>
      <c r="FQ24" s="46"/>
      <c r="FR24" s="47">
        <f>SUM(FR10:FR22)</f>
        <v>257.84399999999999</v>
      </c>
      <c r="FS24" s="48">
        <f>FR24*FL$38*FQ$38/$C$2</f>
        <v>91.592050668551181</v>
      </c>
      <c r="FT24" s="48">
        <f>FR24*(FM38-FS38)/1000</f>
        <v>9.0245399999999982</v>
      </c>
      <c r="FU24" s="50">
        <f>FR24/$C$2</f>
        <v>1.5221015348288074</v>
      </c>
      <c r="FW24" s="45" t="s">
        <v>46</v>
      </c>
      <c r="FX24" s="46"/>
      <c r="FY24" s="46"/>
      <c r="FZ24" s="46"/>
      <c r="GA24" s="46"/>
      <c r="GB24" s="46"/>
      <c r="GC24" s="47">
        <f>SUM(GC10:GC22)</f>
        <v>237.48950000000002</v>
      </c>
      <c r="GD24" s="48">
        <f>GC24*FW$38*GB$38/$C$2</f>
        <v>84.744501925956399</v>
      </c>
      <c r="GE24" s="48">
        <f>GC24*(FX38-GD38)/1000</f>
        <v>8.3121325000000024</v>
      </c>
      <c r="GF24" s="50">
        <f>GC24/$C$2</f>
        <v>1.4019451003541914</v>
      </c>
      <c r="GH24" s="45" t="s">
        <v>46</v>
      </c>
      <c r="GI24" s="46"/>
      <c r="GJ24" s="46"/>
      <c r="GK24" s="46"/>
      <c r="GL24" s="46"/>
      <c r="GM24" s="46"/>
      <c r="GN24" s="47">
        <f>SUM(GN10:GN22)</f>
        <v>239.779</v>
      </c>
      <c r="GO24" s="48">
        <f>GN24*GH$38*GM$38/$C$2</f>
        <v>85.517998438010338</v>
      </c>
      <c r="GP24" s="48">
        <f>GN24*(GI38-GO38)/1000</f>
        <v>8.3922650000000001</v>
      </c>
      <c r="GQ24" s="50">
        <f>GN24/$C$2</f>
        <v>1.4154604486422668</v>
      </c>
      <c r="GS24" s="45" t="s">
        <v>46</v>
      </c>
      <c r="GT24" s="46"/>
      <c r="GU24" s="46"/>
      <c r="GV24" s="46"/>
      <c r="GW24" s="46"/>
      <c r="GX24" s="46"/>
      <c r="GY24" s="47">
        <f>SUM(GY10:GY22)</f>
        <v>285.08449999999999</v>
      </c>
      <c r="GZ24" s="48">
        <f>GY24*GS$38*GX$38/$C$2</f>
        <v>100.6534709199438</v>
      </c>
      <c r="HA24" s="48">
        <f>GY24*(GT38-GZ38)/1000</f>
        <v>9.9779575000000005</v>
      </c>
      <c r="HB24" s="50">
        <f>GY24/$C$2</f>
        <v>1.6829073199527744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115.19200000000001</v>
      </c>
      <c r="I26" s="48">
        <f>H26*B$38*G$38/$C$2</f>
        <v>40.071308417435667</v>
      </c>
      <c r="J26" s="48">
        <f>H26*(C40-I40)/1000</f>
        <v>-1.4162605833599999</v>
      </c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71.995000000000005</v>
      </c>
      <c r="T26" s="48">
        <f>S26*M$38*R$38/$C$2</f>
        <v>27.953783917827632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86.39400000000002</v>
      </c>
      <c r="AE26" s="48">
        <f>AD26*X$38*AC$38/$C$2</f>
        <v>30.807025682720198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86.39400000000002</v>
      </c>
      <c r="AP26" s="48">
        <f>AO26*AI$38*AN$38/$C$2</f>
        <v>30.927377667230243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86.39400000000002</v>
      </c>
      <c r="BA26" s="48">
        <f>AZ26*AT$38*AY$38/$C$2</f>
        <v>30.891152335678875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86.39400000000002</v>
      </c>
      <c r="BL26" s="48">
        <f>BK26*BE$38*BJ$38/$C$2</f>
        <v>30.795404429412052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86.39400000000002</v>
      </c>
      <c r="BW26" s="48">
        <f>BV26*BP$38*BU$38/$C$2</f>
        <v>30.927377667230243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86.39400000000002</v>
      </c>
      <c r="CH26" s="48">
        <f>CG26*CA$38*CF$38/$C$2</f>
        <v>30.915756413922093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100.79299999999999</v>
      </c>
      <c r="CS26" s="48">
        <f>CR26*CL$38*CQ$38/$C$2</f>
        <v>35.557815359537194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100.79299999999999</v>
      </c>
      <c r="DD26" s="48">
        <f>DC26*CW$38*DB$38/$C$2</f>
        <v>35.446109468892566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100.79299999999999</v>
      </c>
      <c r="DO26" s="48">
        <f>DN26*DH$38*DM$38/$C$2</f>
        <v>35.544257230677687</v>
      </c>
      <c r="DP26" s="48"/>
      <c r="DQ26" s="32"/>
      <c r="DT26" s="45" t="s">
        <v>47</v>
      </c>
      <c r="DU26" s="46"/>
      <c r="DV26" s="46"/>
      <c r="DW26" s="46"/>
      <c r="DX26" s="46"/>
      <c r="DY26" s="46"/>
      <c r="DZ26" s="47">
        <f>DT31*(DU31+DV31)*DW31*$C$2</f>
        <v>86.39400000000002</v>
      </c>
      <c r="EA26" s="48">
        <f>DZ26*DT$38*DY$38/$C$2</f>
        <v>31.198463841322322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100.79299999999999</v>
      </c>
      <c r="EL26" s="48">
        <f>EK26*EE$38*EJ$38/$C$2</f>
        <v>35.512435340363638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100.79299999999999</v>
      </c>
      <c r="EW26" s="48">
        <f>EV26*EP$38*EU$38/$C$2</f>
        <v>35.656637635239669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100.79299999999999</v>
      </c>
      <c r="FH26" s="48">
        <f>FG26*FA$38*FF$38/$C$2</f>
        <v>35.494159605289255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100.79299999999999</v>
      </c>
      <c r="FS26" s="48">
        <f>FR26*FL$38*FQ$38/$C$2</f>
        <v>35.803965044892564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100.79299999999999</v>
      </c>
      <c r="GD26" s="48">
        <f>GC26*FW$38*GB$38/$C$2</f>
        <v>35.966443074842978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100.79299999999999</v>
      </c>
      <c r="GO26" s="48">
        <f>GN26*GH$38*GM$38/$C$2</f>
        <v>35.948167339768602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100.79299999999999</v>
      </c>
      <c r="GZ26" s="48">
        <f>GY26*GS$38*GX$38/$C$2</f>
        <v>35.586520117487609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7" t="s">
        <v>52</v>
      </c>
      <c r="N29" s="37" t="s">
        <v>53</v>
      </c>
      <c r="O29" s="51" t="s">
        <v>54</v>
      </c>
      <c r="P29" s="52" t="s">
        <v>55</v>
      </c>
      <c r="V29" s="32"/>
      <c r="X29" s="37" t="s">
        <v>52</v>
      </c>
      <c r="Y29" s="37" t="s">
        <v>53</v>
      </c>
      <c r="Z29" s="51" t="s">
        <v>54</v>
      </c>
      <c r="AA29" s="52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'DH65-74'!O31</f>
        <v>0.1</v>
      </c>
      <c r="P31" s="42">
        <v>2.5</v>
      </c>
      <c r="V31" s="32"/>
      <c r="X31" s="42">
        <v>0.34</v>
      </c>
      <c r="Y31" s="42">
        <v>0.4</v>
      </c>
      <c r="Z31" s="55">
        <f>'SD65-74'!Z31</f>
        <v>0.2</v>
      </c>
      <c r="AA31" s="4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27456.889991824286</v>
      </c>
      <c r="I33" s="48">
        <f>H33/$C$2</f>
        <v>162.08317586673132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12272.04000797242</v>
      </c>
      <c r="T33" s="48">
        <f>S33/$C$2</f>
        <v>72.444155891218543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19753.011823264857</v>
      </c>
      <c r="AE33" s="48">
        <f>AD33/$C$2</f>
        <v>116.60573685516444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18763.488425916094</v>
      </c>
      <c r="AP33" s="48">
        <f>AO33/$C$2</f>
        <v>110.76439448592735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19062.20325570424</v>
      </c>
      <c r="BA33" s="48">
        <f>AZ33/$C$2</f>
        <v>112.52776420132373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19848.121219923585</v>
      </c>
      <c r="BL33" s="48">
        <f>BK33/$C$2</f>
        <v>117.16718547770711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18763.488425916094</v>
      </c>
      <c r="BW33" s="48">
        <f>BV33/$C$2</f>
        <v>110.76439448592735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18859.399461185378</v>
      </c>
      <c r="CH33" s="48">
        <f>CG33/$C$2</f>
        <v>111.33057533167283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23275.339160391108</v>
      </c>
      <c r="CS33" s="48">
        <f>CR33/$C$2</f>
        <v>137.39869634233239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24035.887684269601</v>
      </c>
      <c r="DD33" s="48">
        <f>DC33/$C$2</f>
        <v>141.88835704999764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23367.929730149001</v>
      </c>
      <c r="DO33" s="48">
        <f>DN33/$C$2</f>
        <v>137.94527585684179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16504.232065893557</v>
      </c>
      <c r="EA33" s="48">
        <f>DZ33/$C$2</f>
        <v>97.427580082016277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23584.942320075781</v>
      </c>
      <c r="EL33" s="48">
        <f>EK33/$C$2</f>
        <v>139.22634191308018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22598.128208578575</v>
      </c>
      <c r="EW33" s="48">
        <f>EV33/$C$2</f>
        <v>133.40099296681566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23709.382767736148</v>
      </c>
      <c r="FH33" s="48">
        <f>FG33/$C$2</f>
        <v>139.96093723575058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21580.885061857371</v>
      </c>
      <c r="FS33" s="48">
        <f>FR33/$C$2</f>
        <v>127.39601571344375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20448.434083135417</v>
      </c>
      <c r="GD33" s="48">
        <f>GC33/$C$2</f>
        <v>120.71094500079938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20576.368482755752</v>
      </c>
      <c r="GO33" s="48">
        <f>GN33/$C$2</f>
        <v>121.46616577777893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23079.054481740885</v>
      </c>
      <c r="GZ33" s="48">
        <f>GY33/$C$2</f>
        <v>136.23999103743142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0.86431631247540341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0.96471664698937432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-15</v>
      </c>
      <c r="U38" s="66"/>
      <c r="V38" s="32"/>
      <c r="X38" s="64">
        <f>IF(AG24&lt;=1,0.9+(1-AG24)/0.5*(1-0.9),IF(AG24&gt;=4,0.8,0.9+(AG24-1)*(0.8-0.9)/(4-1)))</f>
        <v>0.88598770169224716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-15</v>
      </c>
      <c r="AF38" s="66"/>
      <c r="AG38" s="32"/>
      <c r="AI38" s="64">
        <f>IF(AR24&lt;=1,0.9+(1-AR24)/0.5*(1-0.9),IF(AR24&gt;=4,0.8,0.9+(AR24-1)*(0.8-0.9)/(4-1)))</f>
        <v>0.88944893742621023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0.88840712317985049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0.88565348288075563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0.88944893742621023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0.88911471861471869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0.87652882723337266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0.87377518693427791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0.87619460842188113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0.89724517906336088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-15</v>
      </c>
      <c r="EB38" s="66"/>
      <c r="EC38" s="32"/>
      <c r="EE38" s="64">
        <f>IF(EN24&lt;=1,0.9+(1-EN24)/0.5*(1-0.9),IF(EN24&gt;=4,0.8,0.9+(EN24-1)*(0.8-0.9)/(4-1)))</f>
        <v>0.87541017316017322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-15</v>
      </c>
      <c r="EM38" s="66"/>
      <c r="EN38" s="32"/>
      <c r="EP38" s="64">
        <f>IF(EY24&lt;=1,0.9+(1-EY24)/0.5*(1-0.9),IF(EY24&gt;=4,0.8,0.9+(EY24-1)*(0.8-0.9)/(4-1)))</f>
        <v>0.87896487603305784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-15</v>
      </c>
      <c r="EX38" s="66"/>
      <c r="EY38" s="32"/>
      <c r="FA38" s="64">
        <f>IF(FJ24&lt;=1,0.9+(1-FJ24)/0.5*(1-0.9),IF(FJ24&gt;=4,0.8,0.9+(FJ24-1)*(0.8-0.9)/(4-1)))</f>
        <v>0.8749596615505707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-15</v>
      </c>
      <c r="FI38" s="66"/>
      <c r="FJ38" s="32"/>
      <c r="FL38" s="64">
        <f>IF(FU24&lt;=1,0.9+(1-FU24)/0.5*(1-0.9),IF(FU24&gt;=4,0.8,0.9+(FU24-1)*(0.8-0.9)/(4-1)))</f>
        <v>0.88259661550570645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-15</v>
      </c>
      <c r="FT38" s="66"/>
      <c r="FU38" s="32"/>
      <c r="FW38" s="64">
        <f>IF(GF24&lt;=1,0.9+(1-GF24)/0.5*(1-0.9),IF(GF24&gt;=4,0.8,0.9+(GF24-1)*(0.8-0.9)/(4-1)))</f>
        <v>0.8866018299881937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-15</v>
      </c>
      <c r="GE38" s="66"/>
      <c r="GF38" s="32"/>
      <c r="GH38" s="64">
        <f>IF(GQ24&lt;=1,0.9+(1-GQ24)/0.5*(1-0.9),IF(GQ24&gt;=4,0.8,0.9+(GQ24-1)*(0.8-0.9)/(4-1)))</f>
        <v>0.88615131837859118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-15</v>
      </c>
      <c r="GP38" s="66"/>
      <c r="GQ38" s="32"/>
      <c r="GS38" s="64">
        <f>IF(HB24&lt;=1,0.9+(1-HB24)/0.5*(1-0.9),IF(HB24&gt;=4,0.8,0.9+(HB24-1)*(0.8-0.9)/(4-1)))</f>
        <v>0.87723642266824087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-15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2082.7361519999995</v>
      </c>
      <c r="I40" s="48">
        <f>H40/$C$2</f>
        <v>12.29478247933884</v>
      </c>
      <c r="J40" s="48">
        <f>H40/8760</f>
        <v>0.23775526849315062</v>
      </c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1760.05872</v>
      </c>
      <c r="T40" s="48">
        <f>S40/$C$2</f>
        <v>10.389957024793388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1760.05872</v>
      </c>
      <c r="AE40" s="48">
        <f>AD40/$C$2</f>
        <v>10.389957024793388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1760.05872</v>
      </c>
      <c r="AP40" s="48">
        <f>AO40/$C$2</f>
        <v>10.389957024793388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1760.05872</v>
      </c>
      <c r="BA40" s="48">
        <f>AZ40/$C$2</f>
        <v>10.389957024793388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1760.05872</v>
      </c>
      <c r="BL40" s="48">
        <f>BK40/$C$2</f>
        <v>10.389957024793388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1760.05872</v>
      </c>
      <c r="BW40" s="48">
        <f>BV40/$C$2</f>
        <v>10.389957024793388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1760.05872</v>
      </c>
      <c r="CH40" s="48">
        <f>CG40/$C$2</f>
        <v>10.389957024793388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1760.05872</v>
      </c>
      <c r="CS40" s="48">
        <f>CR40/$C$2</f>
        <v>10.389957024793388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1760.05872</v>
      </c>
      <c r="DD40" s="48">
        <f>DC40/$C$2</f>
        <v>10.389957024793388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1760.05872</v>
      </c>
      <c r="DO40" s="48">
        <f>DN40/$C$2</f>
        <v>10.389957024793388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1760.05872</v>
      </c>
      <c r="EA40" s="48">
        <f>DZ40/$C$2</f>
        <v>10.389957024793388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1760.05872</v>
      </c>
      <c r="EL40" s="48">
        <f>EK40/$C$2</f>
        <v>10.389957024793388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1760.05872</v>
      </c>
      <c r="EW40" s="48">
        <f>EV40/$C$2</f>
        <v>10.389957024793388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1760.05872</v>
      </c>
      <c r="FH40" s="48">
        <f>FG40/$C$2</f>
        <v>10.389957024793388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1760.05872</v>
      </c>
      <c r="FS40" s="48">
        <f>FR40/$C$2</f>
        <v>10.389957024793388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1760.05872</v>
      </c>
      <c r="GD40" s="48">
        <f>GC40/$C$2</f>
        <v>10.389957024793388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1760.05872</v>
      </c>
      <c r="GO40" s="48">
        <f>GN40/$C$2</f>
        <v>10.389957024793388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1760.05872</v>
      </c>
      <c r="GZ40" s="48">
        <f>GY40/$C$2</f>
        <v>10.389957024793388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0.71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0.71</v>
      </c>
      <c r="F45" s="55">
        <v>17.399999999999999</v>
      </c>
      <c r="G45" s="42">
        <v>225</v>
      </c>
      <c r="H45" s="65">
        <f>B45*(1-C45)*D45*E45*F45*G45</f>
        <v>1050.7076999999999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17.399999999999999</v>
      </c>
      <c r="R45" s="42">
        <v>225</v>
      </c>
      <c r="S45" s="65">
        <f>M45*(1-N45)*O45*P45*Q45*R45</f>
        <v>887.92199999999991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17.399999999999999</v>
      </c>
      <c r="AC45" s="42">
        <v>225</v>
      </c>
      <c r="AD45" s="65">
        <f>X45*(1-Y45)*Z45*AA45*AB45*AC45</f>
        <v>887.92199999999991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17.399999999999999</v>
      </c>
      <c r="AN45" s="42">
        <v>225</v>
      </c>
      <c r="AO45" s="65">
        <f>AI45*(1-AJ45)*AK45*AL45*AM45*AN45</f>
        <v>887.92199999999991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17.399999999999999</v>
      </c>
      <c r="AY45" s="42">
        <v>225</v>
      </c>
      <c r="AZ45" s="65">
        <f>AT45*(1-AU45)*AV45*AW45*AX45*AY45</f>
        <v>887.92199999999991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17.399999999999999</v>
      </c>
      <c r="BJ45" s="42">
        <v>225</v>
      </c>
      <c r="BK45" s="65">
        <f>BE45*(1-BF45)*BG45*BH45*BI45*BJ45</f>
        <v>887.92199999999991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17.399999999999999</v>
      </c>
      <c r="BU45" s="42">
        <v>225</v>
      </c>
      <c r="BV45" s="65">
        <f>BP45*(1-BQ45)*BR45*BS45*BT45*BU45</f>
        <v>887.92199999999991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17.399999999999999</v>
      </c>
      <c r="CF45" s="42">
        <v>225</v>
      </c>
      <c r="CG45" s="65">
        <f>CA45*(1-CB45)*CC45*CD45*CE45*CF45</f>
        <v>887.92199999999991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17.399999999999999</v>
      </c>
      <c r="CQ45" s="42">
        <v>225</v>
      </c>
      <c r="CR45" s="65">
        <f>CL45*(1-CM45)*CN45*CO45*CP45*CQ45</f>
        <v>887.92199999999991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17.399999999999999</v>
      </c>
      <c r="DB45" s="42">
        <v>225</v>
      </c>
      <c r="DC45" s="65">
        <f>CW45*(1-CX45)*CY45*CZ45*DA45*DB45</f>
        <v>887.92199999999991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17.399999999999999</v>
      </c>
      <c r="DM45" s="42">
        <v>225</v>
      </c>
      <c r="DN45" s="65">
        <f>DH45*(1-DI45)*DJ45*DK45*DL45*DM45</f>
        <v>887.92199999999991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17.399999999999999</v>
      </c>
      <c r="DY45" s="42">
        <v>225</v>
      </c>
      <c r="DZ45" s="65">
        <f>DT45*(1-DU45)*DV45*DW45*DX45*DY45</f>
        <v>887.92199999999991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17.399999999999999</v>
      </c>
      <c r="EJ45" s="42">
        <v>225</v>
      </c>
      <c r="EK45" s="65">
        <f>EE45*(1-EF45)*EG45*EH45*EI45*EJ45</f>
        <v>887.92199999999991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17.399999999999999</v>
      </c>
      <c r="EU45" s="42">
        <v>225</v>
      </c>
      <c r="EV45" s="65">
        <f>EP45*(1-EQ45)*ER45*ES45*ET45*EU45</f>
        <v>887.92199999999991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17.399999999999999</v>
      </c>
      <c r="FF45" s="42">
        <v>225</v>
      </c>
      <c r="FG45" s="65">
        <f>FA45*(1-FB45)*FC45*FD45*FE45*FF45</f>
        <v>887.92199999999991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17.399999999999999</v>
      </c>
      <c r="FQ45" s="42">
        <v>225</v>
      </c>
      <c r="FR45" s="65">
        <f>FL45*(1-FM45)*FN45*FO45*FP45*FQ45</f>
        <v>887.92199999999991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17.399999999999999</v>
      </c>
      <c r="GB45" s="42">
        <v>225</v>
      </c>
      <c r="GC45" s="65">
        <f>FW45*(1-FX45)*FY45*FZ45*GA45*GB45</f>
        <v>887.92199999999991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17.399999999999999</v>
      </c>
      <c r="GM45" s="42">
        <v>225</v>
      </c>
      <c r="GN45" s="65">
        <f>GH45*(1-GI45)*GJ45*GK45*GL45*GM45</f>
        <v>887.92199999999991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17.399999999999999</v>
      </c>
      <c r="GX45" s="42">
        <v>225</v>
      </c>
      <c r="GY45" s="65">
        <f>GS45*(1-GT45)*GU45*GV45*GW45*GX45</f>
        <v>887.92199999999991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0.71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0.71</v>
      </c>
      <c r="F47" s="55">
        <v>17.399999999999999</v>
      </c>
      <c r="G47" s="42">
        <v>221</v>
      </c>
      <c r="H47" s="65">
        <f t="shared" ref="H47" si="45">B47*(1-C47)*D47*E47*F47*G47</f>
        <v>1032.0284519999998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17.399999999999999</v>
      </c>
      <c r="R47" s="42">
        <v>221</v>
      </c>
      <c r="S47" s="65">
        <f t="shared" ref="S47" si="46">M47*(1-N47)*O47*P47*Q47*R47</f>
        <v>872.13671999999997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17.399999999999999</v>
      </c>
      <c r="AC47" s="42">
        <v>221</v>
      </c>
      <c r="AD47" s="65">
        <f t="shared" ref="AD47" si="47">X47*(1-Y47)*Z47*AA47*AB47*AC47</f>
        <v>872.13671999999997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17.399999999999999</v>
      </c>
      <c r="AN47" s="42">
        <v>221</v>
      </c>
      <c r="AO47" s="65">
        <f t="shared" ref="AO47" si="48">AI47*(1-AJ47)*AK47*AL47*AM47*AN47</f>
        <v>872.13671999999997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17.399999999999999</v>
      </c>
      <c r="AY47" s="42">
        <v>221</v>
      </c>
      <c r="AZ47" s="65">
        <f t="shared" ref="AZ47" si="49">AT47*(1-AU47)*AV47*AW47*AX47*AY47</f>
        <v>872.13671999999997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17.399999999999999</v>
      </c>
      <c r="BJ47" s="42">
        <v>221</v>
      </c>
      <c r="BK47" s="65">
        <f t="shared" ref="BK47" si="50">BE47*(1-BF47)*BG47*BH47*BI47*BJ47</f>
        <v>872.13671999999997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17.399999999999999</v>
      </c>
      <c r="BU47" s="42">
        <v>221</v>
      </c>
      <c r="BV47" s="65">
        <f t="shared" ref="BV47" si="51">BP47*(1-BQ47)*BR47*BS47*BT47*BU47</f>
        <v>872.13671999999997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17.399999999999999</v>
      </c>
      <c r="CF47" s="42">
        <v>221</v>
      </c>
      <c r="CG47" s="65">
        <f t="shared" ref="CG47" si="52">CA47*(1-CB47)*CC47*CD47*CE47*CF47</f>
        <v>872.13671999999997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17.399999999999999</v>
      </c>
      <c r="CQ47" s="42">
        <v>221</v>
      </c>
      <c r="CR47" s="65">
        <f t="shared" ref="CR47" si="53">CL47*(1-CM47)*CN47*CO47*CP47*CQ47</f>
        <v>872.13671999999997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17.399999999999999</v>
      </c>
      <c r="DB47" s="42">
        <v>221</v>
      </c>
      <c r="DC47" s="65">
        <f t="shared" ref="DC47" si="54">CW47*(1-CX47)*CY47*CZ47*DA47*DB47</f>
        <v>872.13671999999997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17.399999999999999</v>
      </c>
      <c r="DM47" s="42">
        <v>221</v>
      </c>
      <c r="DN47" s="65">
        <f t="shared" ref="DN47" si="55">DH47*(1-DI47)*DJ47*DK47*DL47*DM47</f>
        <v>872.13671999999997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17.399999999999999</v>
      </c>
      <c r="DY47" s="42">
        <v>221</v>
      </c>
      <c r="DZ47" s="65">
        <f t="shared" ref="DZ47" si="56">DT47*(1-DU47)*DV47*DW47*DX47*DY47</f>
        <v>872.13671999999997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17.399999999999999</v>
      </c>
      <c r="EJ47" s="42">
        <v>221</v>
      </c>
      <c r="EK47" s="65">
        <f t="shared" ref="EK47" si="57">EE47*(1-EF47)*EG47*EH47*EI47*EJ47</f>
        <v>872.13671999999997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17.399999999999999</v>
      </c>
      <c r="EU47" s="42">
        <v>221</v>
      </c>
      <c r="EV47" s="65">
        <f t="shared" ref="EV47" si="58">EP47*(1-EQ47)*ER47*ES47*ET47*EU47</f>
        <v>872.13671999999997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17.399999999999999</v>
      </c>
      <c r="FF47" s="42">
        <v>221</v>
      </c>
      <c r="FG47" s="65">
        <f t="shared" ref="FG47" si="59">FA47*(1-FB47)*FC47*FD47*FE47*FF47</f>
        <v>872.13671999999997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17.399999999999999</v>
      </c>
      <c r="FQ47" s="42">
        <v>221</v>
      </c>
      <c r="FR47" s="65">
        <f t="shared" ref="FR47" si="60">FL47*(1-FM47)*FN47*FO47*FP47*FQ47</f>
        <v>872.13671999999997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17.399999999999999</v>
      </c>
      <c r="GB47" s="42">
        <v>221</v>
      </c>
      <c r="GC47" s="65">
        <f t="shared" ref="GC47" si="61">FW47*(1-FX47)*FY47*FZ47*GA47*GB47</f>
        <v>872.13671999999997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17.399999999999999</v>
      </c>
      <c r="GM47" s="42">
        <v>221</v>
      </c>
      <c r="GN47" s="65">
        <f t="shared" ref="GN47" si="62">GH47*(1-GI47)*GJ47*GK47*GL47*GM47</f>
        <v>872.13671999999997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17.399999999999999</v>
      </c>
      <c r="GX47" s="42">
        <v>221</v>
      </c>
      <c r="GY47" s="65">
        <f t="shared" ref="GY47" si="63">GS47*(1-GT47)*GU47*GV47*GW47*GX47</f>
        <v>872.13671999999997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0.71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B54*C54*D54*$C$2</f>
        <v>2585.7216000000003</v>
      </c>
      <c r="I50" s="48">
        <f>H50/$C$2</f>
        <v>15.264000000000001</v>
      </c>
      <c r="J50" s="48">
        <f>H50/8760</f>
        <v>0.29517369863013704</v>
      </c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2585.7216000000003</v>
      </c>
      <c r="T50" s="48">
        <f>S50/$C$2</f>
        <v>15.264000000000001</v>
      </c>
      <c r="U50" s="48"/>
      <c r="V50" s="32"/>
      <c r="W50"/>
      <c r="X50" s="45" t="s">
        <v>89</v>
      </c>
      <c r="Y50" s="46"/>
      <c r="Z50" s="46"/>
      <c r="AA50" s="46"/>
      <c r="AB50" s="46"/>
      <c r="AC50" s="46"/>
      <c r="AD50" s="47">
        <f>X54*Y54*Z54*$C$2</f>
        <v>2585.7216000000003</v>
      </c>
      <c r="AE50" s="48">
        <f>AD50/$C$2</f>
        <v>15.264000000000001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2585.7216000000003</v>
      </c>
      <c r="AP50" s="48">
        <f>AO50/$C$2</f>
        <v>15.264000000000001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2585.7216000000003</v>
      </c>
      <c r="BA50" s="48">
        <f>AZ50/$C$2</f>
        <v>15.264000000000001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2585.7216000000003</v>
      </c>
      <c r="BL50" s="48">
        <f>BK50/$C$2</f>
        <v>15.264000000000001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2585.7216000000003</v>
      </c>
      <c r="BW50" s="48">
        <f>BV50/$C$2</f>
        <v>15.264000000000001</v>
      </c>
      <c r="BX50" s="48"/>
      <c r="BY50" s="32"/>
      <c r="BZ50"/>
      <c r="CA50" s="45" t="s">
        <v>89</v>
      </c>
      <c r="CB50" s="46"/>
      <c r="CC50" s="46"/>
      <c r="CD50" s="46"/>
      <c r="CE50" s="46"/>
      <c r="CF50" s="46"/>
      <c r="CG50" s="47">
        <f>CA54*CB54*CC54*$C$2</f>
        <v>2585.7216000000003</v>
      </c>
      <c r="CH50" s="48">
        <f>CG50/$C$2</f>
        <v>15.264000000000001</v>
      </c>
      <c r="CI50" s="48"/>
      <c r="CJ50" s="32"/>
      <c r="CK50"/>
      <c r="CL50" s="45" t="s">
        <v>89</v>
      </c>
      <c r="CM50" s="46"/>
      <c r="CN50" s="46"/>
      <c r="CO50" s="46"/>
      <c r="CP50" s="46"/>
      <c r="CQ50" s="46"/>
      <c r="CR50" s="47">
        <f>CL54*CM54*CN54*$C$2</f>
        <v>2585.7216000000003</v>
      </c>
      <c r="CS50" s="48">
        <f>CR50/$C$2</f>
        <v>15.264000000000001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2585.7216000000003</v>
      </c>
      <c r="DD50" s="48">
        <f>DC50/$C$2</f>
        <v>15.264000000000001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2585.7216000000003</v>
      </c>
      <c r="DO50" s="48">
        <f>DN50/$C$2</f>
        <v>15.264000000000001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2585.7216000000003</v>
      </c>
      <c r="EA50" s="48">
        <f>DZ50/$C$2</f>
        <v>15.264000000000001</v>
      </c>
      <c r="EB50" s="48"/>
      <c r="EC50" s="32"/>
      <c r="ED50"/>
      <c r="EE50" s="45" t="s">
        <v>89</v>
      </c>
      <c r="EF50" s="46"/>
      <c r="EG50" s="46"/>
      <c r="EH50" s="46"/>
      <c r="EI50" s="46"/>
      <c r="EJ50" s="46"/>
      <c r="EK50" s="47">
        <f>EE54*EF54*EG54*$C$2</f>
        <v>2585.7216000000003</v>
      </c>
      <c r="EL50" s="48">
        <f>EK50/$C$2</f>
        <v>15.264000000000001</v>
      </c>
      <c r="EM50" s="48"/>
      <c r="EN50" s="32"/>
      <c r="EO50"/>
      <c r="EP50" s="45" t="s">
        <v>89</v>
      </c>
      <c r="EQ50" s="46"/>
      <c r="ER50" s="46"/>
      <c r="ES50" s="46"/>
      <c r="ET50" s="46"/>
      <c r="EU50" s="46"/>
      <c r="EV50" s="47">
        <f>EP54*EQ54*ER54*$C$2</f>
        <v>2585.7216000000003</v>
      </c>
      <c r="EW50" s="48">
        <f>EV50/$C$2</f>
        <v>15.264000000000001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2585.7216000000003</v>
      </c>
      <c r="FH50" s="48">
        <f>FG50/$C$2</f>
        <v>15.264000000000001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2585.7216000000003</v>
      </c>
      <c r="FS50" s="48">
        <f>FR50/$C$2</f>
        <v>15.264000000000001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2585.7216000000003</v>
      </c>
      <c r="GD50" s="48">
        <f>GC50/$C$2</f>
        <v>15.264000000000001</v>
      </c>
      <c r="GE50" s="48"/>
      <c r="GF50" s="32"/>
      <c r="GG50"/>
      <c r="GH50" s="45" t="s">
        <v>89</v>
      </c>
      <c r="GI50" s="46"/>
      <c r="GJ50" s="46"/>
      <c r="GK50" s="46"/>
      <c r="GL50" s="46"/>
      <c r="GM50" s="46"/>
      <c r="GN50" s="47">
        <f>GH54*GI54*GJ54*$C$2</f>
        <v>2585.7216000000003</v>
      </c>
      <c r="GO50" s="48">
        <f>GN50/$C$2</f>
        <v>15.264000000000001</v>
      </c>
      <c r="GP50" s="48"/>
      <c r="GQ50" s="32"/>
      <c r="GR50"/>
      <c r="GS50" s="45" t="s">
        <v>89</v>
      </c>
      <c r="GT50" s="46"/>
      <c r="GU50" s="46"/>
      <c r="GV50" s="46"/>
      <c r="GW50" s="46"/>
      <c r="GX50" s="46"/>
      <c r="GY50" s="47">
        <f>GS54*GT54*GU54*$C$2</f>
        <v>2585.7216000000003</v>
      </c>
      <c r="GZ50" s="48">
        <f>GY50/$C$2</f>
        <v>15.264000000000001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0.92224891340094473</v>
      </c>
      <c r="I57" s="33"/>
      <c r="J57" s="33"/>
      <c r="K57" s="28"/>
      <c r="M57" s="81" t="s">
        <v>95</v>
      </c>
      <c r="S57" s="82">
        <f>(1-S61^S60)/(1-S61^(S60+1))</f>
        <v>0.92886466488056763</v>
      </c>
      <c r="V57" s="32"/>
      <c r="X57" s="81" t="s">
        <v>95</v>
      </c>
      <c r="AD57" s="82">
        <f>(1-AD61^AD60)/(1-AD61^(AD60+1))</f>
        <v>0.92689633451498121</v>
      </c>
      <c r="AG57" s="32"/>
      <c r="AI57" s="81" t="s">
        <v>95</v>
      </c>
      <c r="AO57" s="82">
        <f>(1-AO61^AO60)/(1-AO61^(AO60+1))</f>
        <v>0.92668431265204898</v>
      </c>
      <c r="AR57" s="32"/>
      <c r="AT57" s="81" t="s">
        <v>95</v>
      </c>
      <c r="AZ57" s="82">
        <f>(1-AZ61^AZ60)/(1-AZ61^(AZ60+1))</f>
        <v>0.92675217873229876</v>
      </c>
      <c r="BC57" s="32"/>
      <c r="BE57" s="81" t="s">
        <v>95</v>
      </c>
      <c r="BK57" s="82">
        <f>(1-BK61^BK60)/(1-BK61^(BK60+1))</f>
        <v>0.92691495810038915</v>
      </c>
      <c r="BN57" s="32"/>
      <c r="BP57" s="81" t="s">
        <v>95</v>
      </c>
      <c r="BV57" s="82">
        <f>(1-BV61^BV60)/(1-BV61^(BV60+1))</f>
        <v>0.92668431265204898</v>
      </c>
      <c r="BY57" s="32"/>
      <c r="CA57" s="81" t="s">
        <v>95</v>
      </c>
      <c r="CG57" s="82">
        <f>(1-CG61^CG60)/(1-CG61^(CG60+1))</f>
        <v>0.9267065076894494</v>
      </c>
      <c r="CJ57" s="32"/>
      <c r="CL57" s="81" t="s">
        <v>95</v>
      </c>
      <c r="CR57" s="82">
        <f>(1-CR61^CR60)/(1-CR61^(CR60+1))</f>
        <v>0.92775220398074076</v>
      </c>
      <c r="CU57" s="32"/>
      <c r="CW57" s="81" t="s">
        <v>95</v>
      </c>
      <c r="DC57" s="82">
        <f>(1-DC61^DC60)/(1-DC61^(DC60+1))</f>
        <v>0.92785416059347137</v>
      </c>
      <c r="DF57" s="32"/>
      <c r="DH57" s="81" t="s">
        <v>95</v>
      </c>
      <c r="DN57" s="82">
        <f>(1-DN61^DN60)/(1-DN61^(DN60+1))</f>
        <v>0.92776477664014556</v>
      </c>
      <c r="DQ57" s="32"/>
      <c r="DT57" s="81" t="s">
        <v>95</v>
      </c>
      <c r="DZ57" s="82">
        <f>(1-DZ61^DZ60)/(1-DZ61^(DZ60+1))</f>
        <v>0.92600863606850758</v>
      </c>
      <c r="EC57" s="32"/>
      <c r="EE57" s="81" t="s">
        <v>95</v>
      </c>
      <c r="EK57" s="82">
        <f>(1-EK61^EK60)/(1-EK61^(EK60+1))</f>
        <v>0.9277940533119452</v>
      </c>
      <c r="EN57" s="32"/>
      <c r="EP57" s="81" t="s">
        <v>95</v>
      </c>
      <c r="EV57" s="82">
        <f>(1-EV61^EV60)/(1-EV61^(EV60+1))</f>
        <v>0.92765844347746718</v>
      </c>
      <c r="EY57" s="32"/>
      <c r="FA57" s="81" t="s">
        <v>95</v>
      </c>
      <c r="FG57" s="82">
        <f>(1-FG61^FG60)/(1-FG61^(FG60+1))</f>
        <v>0.92781073104665057</v>
      </c>
      <c r="FJ57" s="32"/>
      <c r="FL57" s="81" t="s">
        <v>95</v>
      </c>
      <c r="FR57" s="82">
        <f>(1-FR61^FR60)/(1-FR61^(FR60+1))</f>
        <v>0.92750936696236075</v>
      </c>
      <c r="FU57" s="32"/>
      <c r="FW57" s="81" t="s">
        <v>95</v>
      </c>
      <c r="GC57" s="82">
        <f>(1-GC61^GC60)/(1-GC61^(GC60+1))</f>
        <v>0.92732530648105715</v>
      </c>
      <c r="GF57" s="32"/>
      <c r="GH57" s="81" t="s">
        <v>95</v>
      </c>
      <c r="GN57" s="82">
        <f>(1-GN61^GN60)/(1-GN61^(GN60+1))</f>
        <v>0.92734735712790173</v>
      </c>
      <c r="GQ57" s="32"/>
      <c r="GS57" s="81" t="s">
        <v>95</v>
      </c>
      <c r="GY57" s="82">
        <f>(1-GY61^GY60)/(1-GY61^(GY60+1))</f>
        <v>0.92772537253561871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16.360598493571548</v>
      </c>
      <c r="I59" s="33"/>
      <c r="J59" s="33"/>
      <c r="K59" s="28"/>
      <c r="M59" s="83" t="s">
        <v>97</v>
      </c>
      <c r="S59" s="84">
        <f>S58*$C$2/(S24+S26)</f>
        <v>40.856469074927645</v>
      </c>
      <c r="V59" s="32"/>
      <c r="X59" s="83" t="s">
        <v>97</v>
      </c>
      <c r="AD59" s="84">
        <f>AD58*$C$2/(AD24+AD26)</f>
        <v>23.31160580358986</v>
      </c>
      <c r="AG59" s="32"/>
      <c r="AI59" s="83" t="s">
        <v>97</v>
      </c>
      <c r="AO59" s="84">
        <f>AO58*$C$2/(AO24+AO26)</f>
        <v>24.636854446058603</v>
      </c>
      <c r="AR59" s="32"/>
      <c r="AT59" s="83" t="s">
        <v>97</v>
      </c>
      <c r="AZ59" s="84">
        <f>AZ58*$C$2/(AZ24+AZ26)</f>
        <v>24.222376862434821</v>
      </c>
      <c r="BC59" s="32"/>
      <c r="BE59" s="83" t="s">
        <v>97</v>
      </c>
      <c r="BK59" s="84">
        <f>BK58*$C$2/(BK24+BK26)</f>
        <v>23.191148240204679</v>
      </c>
      <c r="BN59" s="32"/>
      <c r="BP59" s="83" t="s">
        <v>97</v>
      </c>
      <c r="BV59" s="84">
        <f>BV58*$C$2/(BV24+BV26)</f>
        <v>24.636854446058603</v>
      </c>
      <c r="BY59" s="32"/>
      <c r="CA59" s="83" t="s">
        <v>97</v>
      </c>
      <c r="CG59" s="84">
        <f>CG58*$C$2/(CG24+CG26)</f>
        <v>24.502351235724639</v>
      </c>
      <c r="CJ59" s="32"/>
      <c r="CL59" s="83" t="s">
        <v>97</v>
      </c>
      <c r="CR59" s="84">
        <f>CR58*$C$2/(CR24+CR26)</f>
        <v>19.572576824867419</v>
      </c>
      <c r="CU59" s="32"/>
      <c r="CW59" s="83" t="s">
        <v>97</v>
      </c>
      <c r="DC59" s="84">
        <f>DC58*$C$2/(DC24+DC26)</f>
        <v>18.893715107164763</v>
      </c>
      <c r="DF59" s="32"/>
      <c r="DH59" s="83" t="s">
        <v>97</v>
      </c>
      <c r="DN59" s="84">
        <f>DN58*$C$2/(DN24+DN26)</f>
        <v>19.487591136379905</v>
      </c>
      <c r="DQ59" s="32"/>
      <c r="DT59" s="83" t="s">
        <v>97</v>
      </c>
      <c r="DZ59" s="84">
        <f>DZ58*$C$2/(DZ24+DZ26)</f>
        <v>28.254890768512269</v>
      </c>
      <c r="EC59" s="32"/>
      <c r="EE59" s="83" t="s">
        <v>97</v>
      </c>
      <c r="EK59" s="84">
        <f>EK58*$C$2/(EK24+EK26)</f>
        <v>19.290993360891893</v>
      </c>
      <c r="EN59" s="32"/>
      <c r="EP59" s="83" t="s">
        <v>97</v>
      </c>
      <c r="EV59" s="84">
        <f>EV58*$C$2/(EV24+EV26)</f>
        <v>20.215145580605341</v>
      </c>
      <c r="EY59" s="32"/>
      <c r="FA59" s="83" t="s">
        <v>97</v>
      </c>
      <c r="FG59" s="84">
        <f>FG58*$C$2/(FG24+FG26)</f>
        <v>19.179867555000904</v>
      </c>
      <c r="FJ59" s="32"/>
      <c r="FL59" s="83" t="s">
        <v>97</v>
      </c>
      <c r="FR59" s="84">
        <f>FR58*$C$2/(FR24+FR26)</f>
        <v>21.255475592312003</v>
      </c>
      <c r="FU59" s="32"/>
      <c r="FW59" s="83" t="s">
        <v>97</v>
      </c>
      <c r="GC59" s="84">
        <f>GC58*$C$2/(GC24+GC26)</f>
        <v>22.534420196137841</v>
      </c>
      <c r="GF59" s="32"/>
      <c r="GH59" s="83" t="s">
        <v>97</v>
      </c>
      <c r="GN59" s="84">
        <f>GN58*$C$2/(GN24+GN26)</f>
        <v>22.382932243402276</v>
      </c>
      <c r="GQ59" s="32"/>
      <c r="GS59" s="83" t="s">
        <v>97</v>
      </c>
      <c r="GY59" s="84">
        <f>GY58*$C$2/(GY24+GY26)</f>
        <v>19.75497405264624</v>
      </c>
      <c r="HB59" s="32"/>
    </row>
    <row r="60" spans="1:210" x14ac:dyDescent="0.25">
      <c r="A60" s="10"/>
      <c r="B60" s="83" t="s">
        <v>98</v>
      </c>
      <c r="H60" s="64">
        <f>0.8+H59/30</f>
        <v>1.3453532831190516</v>
      </c>
      <c r="I60" s="33"/>
      <c r="J60" s="33"/>
      <c r="K60" s="28"/>
      <c r="M60" s="83" t="s">
        <v>98</v>
      </c>
      <c r="S60" s="64">
        <f>0.8+S59/30</f>
        <v>2.1618823024975882</v>
      </c>
      <c r="V60" s="32"/>
      <c r="X60" s="83" t="s">
        <v>98</v>
      </c>
      <c r="AD60" s="64">
        <f>0.8+AD59/30</f>
        <v>1.5770535267863286</v>
      </c>
      <c r="AG60" s="32"/>
      <c r="AI60" s="83" t="s">
        <v>98</v>
      </c>
      <c r="AO60" s="64">
        <f>0.8+AO59/30</f>
        <v>1.6212284815352866</v>
      </c>
      <c r="AR60" s="32"/>
      <c r="AT60" s="83" t="s">
        <v>98</v>
      </c>
      <c r="AZ60" s="64">
        <f>0.8+AZ59/30</f>
        <v>1.6074125620811608</v>
      </c>
      <c r="BC60" s="32"/>
      <c r="BE60" s="83" t="s">
        <v>98</v>
      </c>
      <c r="BK60" s="64">
        <f>0.8+BK59/30</f>
        <v>1.5730382746734892</v>
      </c>
      <c r="BN60" s="32"/>
      <c r="BP60" s="83" t="s">
        <v>98</v>
      </c>
      <c r="BV60" s="64">
        <f>0.8+BV59/30</f>
        <v>1.6212284815352866</v>
      </c>
      <c r="BY60" s="32"/>
      <c r="CA60" s="83" t="s">
        <v>98</v>
      </c>
      <c r="CG60" s="64">
        <f>0.8+CG59/30</f>
        <v>1.6167450411908213</v>
      </c>
      <c r="CJ60" s="32"/>
      <c r="CL60" s="83" t="s">
        <v>98</v>
      </c>
      <c r="CR60" s="64">
        <f>0.8+CR59/30</f>
        <v>1.4524192274955805</v>
      </c>
      <c r="CU60" s="32"/>
      <c r="CW60" s="83" t="s">
        <v>98</v>
      </c>
      <c r="DC60" s="64">
        <f>0.8+DC59/30</f>
        <v>1.4297905035721588</v>
      </c>
      <c r="DF60" s="32"/>
      <c r="DH60" s="83" t="s">
        <v>98</v>
      </c>
      <c r="DN60" s="64">
        <f>0.8+DN59/30</f>
        <v>1.4495863712126635</v>
      </c>
      <c r="DQ60" s="32"/>
      <c r="DT60" s="83" t="s">
        <v>98</v>
      </c>
      <c r="DZ60" s="64">
        <f>0.8+DZ59/30</f>
        <v>1.7418296922837424</v>
      </c>
      <c r="EC60" s="32"/>
      <c r="EE60" s="83" t="s">
        <v>98</v>
      </c>
      <c r="EK60" s="64">
        <f>0.8+EK59/30</f>
        <v>1.4430331120297297</v>
      </c>
      <c r="EN60" s="32"/>
      <c r="EP60" s="83" t="s">
        <v>98</v>
      </c>
      <c r="EV60" s="64">
        <f>0.8+EV59/30</f>
        <v>1.4738381860201781</v>
      </c>
      <c r="EY60" s="32"/>
      <c r="FA60" s="83" t="s">
        <v>98</v>
      </c>
      <c r="FG60" s="64">
        <f>0.8+FG59/30</f>
        <v>1.4393289185000302</v>
      </c>
      <c r="FJ60" s="32"/>
      <c r="FL60" s="83" t="s">
        <v>98</v>
      </c>
      <c r="FR60" s="64">
        <f>0.8+FR59/30</f>
        <v>1.5085158530770668</v>
      </c>
      <c r="FU60" s="32"/>
      <c r="FW60" s="83" t="s">
        <v>98</v>
      </c>
      <c r="GC60" s="64">
        <f>0.8+GC59/30</f>
        <v>1.5511473398712614</v>
      </c>
      <c r="GF60" s="32"/>
      <c r="GH60" s="83" t="s">
        <v>98</v>
      </c>
      <c r="GN60" s="64">
        <f>0.8+GN59/30</f>
        <v>1.5460977414467427</v>
      </c>
      <c r="GQ60" s="32"/>
      <c r="GS60" s="83" t="s">
        <v>98</v>
      </c>
      <c r="GY60" s="64">
        <f>0.8+GY59/30</f>
        <v>1.4584991350882079</v>
      </c>
      <c r="HB60" s="32"/>
    </row>
    <row r="61" spans="1:210" x14ac:dyDescent="0.25">
      <c r="A61" s="10"/>
      <c r="B61" s="58" t="s">
        <v>99</v>
      </c>
      <c r="H61" s="85">
        <f>(H50+H40)/H33</f>
        <v>0.17002864320722799</v>
      </c>
      <c r="I61" s="33"/>
      <c r="J61" s="33"/>
      <c r="K61" s="28"/>
      <c r="M61" s="58" t="s">
        <v>99</v>
      </c>
      <c r="S61" s="85">
        <f>(S50+S40)/S33</f>
        <v>0.35412044918178254</v>
      </c>
      <c r="V61" s="32"/>
      <c r="X61" s="58" t="s">
        <v>99</v>
      </c>
      <c r="AD61" s="85">
        <f>(AD50+AD40)/AD33</f>
        <v>0.22000595954089355</v>
      </c>
      <c r="AG61" s="32"/>
      <c r="AI61" s="58" t="s">
        <v>99</v>
      </c>
      <c r="AO61" s="85">
        <f>(AO50+AO40)/AO33</f>
        <v>0.23160833536676562</v>
      </c>
      <c r="AR61" s="32"/>
      <c r="AT61" s="58" t="s">
        <v>99</v>
      </c>
      <c r="AZ61" s="85">
        <f>(AZ50+AZ40)/AZ33</f>
        <v>0.22797890997723746</v>
      </c>
      <c r="BC61" s="32"/>
      <c r="BE61" s="58" t="s">
        <v>99</v>
      </c>
      <c r="BK61" s="85">
        <f>(BK50+BK40)/BK33</f>
        <v>0.21895172202181518</v>
      </c>
      <c r="BN61" s="32"/>
      <c r="BP61" s="58" t="s">
        <v>99</v>
      </c>
      <c r="BV61" s="85">
        <f>(BV50+BV40)/BV33</f>
        <v>0.23160833536676562</v>
      </c>
      <c r="BY61" s="32"/>
      <c r="CA61" s="58" t="s">
        <v>99</v>
      </c>
      <c r="CG61" s="85">
        <f>(CG50+CG40)/CG33</f>
        <v>0.23043047202770542</v>
      </c>
      <c r="CJ61" s="32"/>
      <c r="CL61" s="58" t="s">
        <v>99</v>
      </c>
      <c r="CR61" s="85">
        <f>(CR50+CR40)/CR33</f>
        <v>0.18671179354479384</v>
      </c>
      <c r="CU61" s="32"/>
      <c r="CW61" s="58" t="s">
        <v>99</v>
      </c>
      <c r="DC61" s="85">
        <f>(DC50+DC40)/DC33</f>
        <v>0.18080382039911577</v>
      </c>
      <c r="DF61" s="32"/>
      <c r="DH61" s="58" t="s">
        <v>99</v>
      </c>
      <c r="DN61" s="85">
        <f>(DN50+DN40)/DN33</f>
        <v>0.18597198682915972</v>
      </c>
      <c r="DQ61" s="32"/>
      <c r="DT61" s="58" t="s">
        <v>99</v>
      </c>
      <c r="DZ61" s="85">
        <f>(DZ50+DZ40)/DZ33</f>
        <v>0.26331308858536184</v>
      </c>
      <c r="EC61" s="32"/>
      <c r="EE61" s="58" t="s">
        <v>99</v>
      </c>
      <c r="EK61" s="85">
        <f>(EK50+EK40)/EK33</f>
        <v>0.18426079915831808</v>
      </c>
      <c r="EN61" s="32"/>
      <c r="EP61" s="58" t="s">
        <v>99</v>
      </c>
      <c r="EV61" s="85">
        <f>(EV50+EV40)/EV33</f>
        <v>0.19230709198075435</v>
      </c>
      <c r="EY61" s="32"/>
      <c r="FA61" s="58" t="s">
        <v>99</v>
      </c>
      <c r="FG61" s="85">
        <f>(FG50+FG40)/FG33</f>
        <v>0.18329369273643684</v>
      </c>
      <c r="FJ61" s="32"/>
      <c r="FL61" s="58" t="s">
        <v>99</v>
      </c>
      <c r="FR61" s="85">
        <f>(FR50+FR40)/FR33</f>
        <v>0.20137173742150397</v>
      </c>
      <c r="FU61" s="32"/>
      <c r="FW61" s="58" t="s">
        <v>99</v>
      </c>
      <c r="GC61" s="85">
        <f>(GC50+GC40)/GC33</f>
        <v>0.21252386868998083</v>
      </c>
      <c r="GF61" s="32"/>
      <c r="GH61" s="58" t="s">
        <v>99</v>
      </c>
      <c r="GN61" s="85">
        <f>(GN50+GN40)/GN33</f>
        <v>0.21120249297839064</v>
      </c>
      <c r="GQ61" s="32"/>
      <c r="GS61" s="58" t="s">
        <v>99</v>
      </c>
      <c r="GY61" s="85">
        <f>(GY50+GY40)/GY33</f>
        <v>0.18829975566972151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23151.409902784068</v>
      </c>
      <c r="I63" s="48">
        <f>H63/$C$2</f>
        <v>136.66711867050807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8235.3982273910551</v>
      </c>
      <c r="T63" s="87">
        <f>S63/$C$2</f>
        <v>48.615101696523347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15724.923974049514</v>
      </c>
      <c r="AE63" s="87">
        <f>AD63/$C$2</f>
        <v>92.827178123078596</v>
      </c>
      <c r="AF63" s="87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14736.321977140093</v>
      </c>
      <c r="AP63" s="48">
        <f>AO63/$C$2</f>
        <v>86.99127495360149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15034.741875852294</v>
      </c>
      <c r="BA63" s="87">
        <f>AZ63/$C$2</f>
        <v>88.752903635491705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15819.952436697289</v>
      </c>
      <c r="BL63" s="87">
        <f>BK63/$C$2</f>
        <v>93.38814897696156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14736.321977140093</v>
      </c>
      <c r="BW63" s="87">
        <f>BV63/$C$2</f>
        <v>86.99127495360149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14832.13655765264</v>
      </c>
      <c r="CH63" s="87">
        <f>CG63/$C$2</f>
        <v>87.556886408811337</v>
      </c>
      <c r="CI63" s="87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19243.531890494978</v>
      </c>
      <c r="CS63" s="87">
        <f>CR63/$C$2</f>
        <v>113.59818117175311</v>
      </c>
      <c r="CT63" s="87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20003.637333332372</v>
      </c>
      <c r="DD63" s="87">
        <f>DC63/$C$2</f>
        <v>118.08522628885697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19336.067822237059</v>
      </c>
      <c r="DO63" s="87">
        <f>DN63/$C$2</f>
        <v>114.14443814779845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12480.001959116995</v>
      </c>
      <c r="EA63" s="87">
        <f>DZ63/$C$2</f>
        <v>73.671794327727241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19552.953182179699</v>
      </c>
      <c r="EL63" s="87">
        <f>EK63/$C$2</f>
        <v>115.42475314155666</v>
      </c>
      <c r="EM63" s="87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18566.728401232365</v>
      </c>
      <c r="EW63" s="87">
        <f>EV63/$C$2</f>
        <v>109.602883124158</v>
      </c>
      <c r="EX63" s="87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19677.321152068802</v>
      </c>
      <c r="FH63" s="87">
        <f>FG63/$C$2</f>
        <v>116.15892061433767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17550.133108296686</v>
      </c>
      <c r="FS63" s="87">
        <f>FR63/$C$2</f>
        <v>103.60173027329803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16418.482015992071</v>
      </c>
      <c r="GD63" s="87">
        <f>GC63/$C$2</f>
        <v>96.92138144033099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16546.320588345305</v>
      </c>
      <c r="GO63" s="87">
        <f>GN63/$C$2</f>
        <v>97.676036530964012</v>
      </c>
      <c r="GP63" s="87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19047.363815410925</v>
      </c>
      <c r="GZ63" s="87">
        <f>GY63/$C$2</f>
        <v>112.44016419959223</v>
      </c>
      <c r="HA63" s="87"/>
      <c r="HB63" s="32"/>
    </row>
    <row r="64" spans="1:210" x14ac:dyDescent="0.25">
      <c r="A64" s="10"/>
      <c r="B64" s="88" t="s">
        <v>101</v>
      </c>
      <c r="J64" s="49">
        <f>H63/1640</f>
        <v>14.116713355356138</v>
      </c>
      <c r="K64" s="28"/>
      <c r="U64" s="49">
        <f>S63/1640</f>
        <v>5.021584284994546</v>
      </c>
      <c r="V64" s="32"/>
      <c r="AF64" s="49">
        <f>AD63/1640</f>
        <v>9.5883682768594589</v>
      </c>
      <c r="AG64" s="32"/>
      <c r="AQ64" s="49">
        <f>AO63/1640</f>
        <v>8.9855621811829831</v>
      </c>
      <c r="AR64" s="32"/>
      <c r="BB64" s="49">
        <f>AZ63/1640</f>
        <v>9.1675255340562778</v>
      </c>
      <c r="BC64" s="32"/>
      <c r="BM64" s="49">
        <f>BK63/1640</f>
        <v>9.646312461400786</v>
      </c>
      <c r="BN64" s="32"/>
      <c r="BX64" s="49">
        <f>BV63/1640</f>
        <v>8.9855621811829831</v>
      </c>
      <c r="BY64" s="32"/>
      <c r="CI64" s="49">
        <f>CG63/1640</f>
        <v>9.0439857058857562</v>
      </c>
      <c r="CJ64" s="32"/>
      <c r="CT64" s="49">
        <f>CR63/1640</f>
        <v>11.733860908838402</v>
      </c>
      <c r="CU64" s="32"/>
      <c r="DE64" s="49">
        <f>DC63/1640</f>
        <v>12.197339837397788</v>
      </c>
      <c r="DF64" s="32"/>
      <c r="DP64" s="49">
        <f>DN63/1640</f>
        <v>11.790285257461621</v>
      </c>
      <c r="DQ64" s="32"/>
      <c r="EB64" s="49">
        <f>DZ63/1640</f>
        <v>7.6097572921445087</v>
      </c>
      <c r="EC64" s="32"/>
      <c r="EM64" s="49">
        <f>EK63/1640</f>
        <v>11.922532428158354</v>
      </c>
      <c r="EN64" s="32"/>
      <c r="EX64" s="49">
        <f>EV63/1640</f>
        <v>11.321175854409979</v>
      </c>
      <c r="EY64" s="32"/>
      <c r="FI64" s="49">
        <f>FG63/1640</f>
        <v>11.998366556139514</v>
      </c>
      <c r="FJ64" s="32"/>
      <c r="FT64" s="49">
        <f>FR63/1640</f>
        <v>10.701300675790662</v>
      </c>
      <c r="FU64" s="32"/>
      <c r="GE64" s="49">
        <f>GC63/1640</f>
        <v>10.011269521946385</v>
      </c>
      <c r="GF64" s="32"/>
      <c r="GP64" s="49">
        <f>GN63/1640</f>
        <v>10.089219870942259</v>
      </c>
      <c r="GQ64" s="32"/>
      <c r="HA64" s="49">
        <f>GY63/1640</f>
        <v>11.614246228909101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CA68" s="9" t="s">
        <v>102</v>
      </c>
      <c r="CJ68" s="32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E68" s="9" t="s">
        <v>102</v>
      </c>
      <c r="EN68" s="32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H68" s="9" t="s">
        <v>102</v>
      </c>
      <c r="GQ68" s="32"/>
      <c r="GS68" s="9" t="s">
        <v>102</v>
      </c>
      <c r="HB68" s="32"/>
    </row>
    <row r="69" spans="1:210" x14ac:dyDescent="0.25">
      <c r="A69" s="10"/>
      <c r="K69" s="28"/>
      <c r="V69" s="32"/>
      <c r="AG69" s="32"/>
      <c r="AH69"/>
      <c r="AR69" s="32"/>
      <c r="BC69" s="32"/>
      <c r="BN69" s="32"/>
      <c r="BY69" s="32"/>
      <c r="CJ69" s="32"/>
      <c r="CU69" s="32"/>
      <c r="DF69" s="32"/>
      <c r="DQ69" s="32"/>
      <c r="EC69" s="32"/>
      <c r="EN69" s="32"/>
      <c r="EY69" s="32"/>
      <c r="FJ69" s="32"/>
      <c r="FU69" s="32"/>
      <c r="GF69" s="32"/>
      <c r="GQ69" s="32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CB70" s="90" t="s">
        <v>103</v>
      </c>
      <c r="CJ70" s="32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F70" s="90" t="s">
        <v>103</v>
      </c>
      <c r="EN70" s="32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I70" s="90" t="s">
        <v>103</v>
      </c>
      <c r="GQ70" s="32"/>
      <c r="GT70" s="90" t="s">
        <v>103</v>
      </c>
      <c r="HB70" s="32"/>
    </row>
    <row r="71" spans="1:210" x14ac:dyDescent="0.25">
      <c r="A71" s="10"/>
      <c r="K71" s="28"/>
      <c r="V71" s="32"/>
      <c r="AG71" s="32"/>
      <c r="AH71"/>
      <c r="AR71" s="32"/>
      <c r="BC71" s="32"/>
      <c r="BN71" s="32"/>
      <c r="BY71" s="32"/>
      <c r="CJ71" s="32"/>
      <c r="CU71" s="32"/>
      <c r="DF71" s="32"/>
      <c r="DQ71" s="32"/>
      <c r="EC71" s="32"/>
      <c r="EN71" s="32"/>
      <c r="EY71" s="32"/>
      <c r="FJ71" s="32"/>
      <c r="FU71" s="32"/>
      <c r="GF71" s="32"/>
      <c r="GQ71" s="32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136.66711867050807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142.06711867050808</v>
      </c>
      <c r="K75" s="28"/>
      <c r="N75" s="65">
        <f>T63</f>
        <v>48.615101696523347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54.015101696523345</v>
      </c>
      <c r="V75" s="32"/>
      <c r="Y75" s="65">
        <f>AE63</f>
        <v>92.827178123078596</v>
      </c>
      <c r="Z75" s="41">
        <f>AD77*AD78</f>
        <v>1.1000000000000001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98.227178123078602</v>
      </c>
      <c r="AG75" s="32"/>
      <c r="AH75"/>
      <c r="AJ75" s="65">
        <f>AP63</f>
        <v>86.99127495360149</v>
      </c>
      <c r="AK75" s="41">
        <f>AO77*AO78</f>
        <v>0.75778999999999996</v>
      </c>
      <c r="AL75" s="41">
        <f>AO77*AO80</f>
        <v>24.386237290611046</v>
      </c>
      <c r="AM75" s="42">
        <v>6.5</v>
      </c>
      <c r="AN75" s="42">
        <v>0</v>
      </c>
      <c r="AO75" s="96">
        <f>AJ75-AK75-AL75+AM75+AN75</f>
        <v>68.347247662990441</v>
      </c>
      <c r="AR75" s="32"/>
      <c r="AU75" s="65">
        <f>BA63</f>
        <v>88.752903635491705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94.152903635491711</v>
      </c>
      <c r="BC75" s="32"/>
      <c r="BF75" s="65">
        <f>BL63</f>
        <v>93.38814897696156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98.788148976961565</v>
      </c>
      <c r="BN75" s="32"/>
      <c r="BQ75" s="65">
        <f>BW63</f>
        <v>86.99127495360149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92.391274953601496</v>
      </c>
      <c r="BY75" s="32"/>
      <c r="CB75" s="65">
        <f>CH63</f>
        <v>87.556886408811337</v>
      </c>
      <c r="CC75" s="41">
        <f>CG77*CG78</f>
        <v>1.1000000000000001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92.956886408811343</v>
      </c>
      <c r="CJ75" s="32"/>
      <c r="CM75" s="65">
        <f>CS63</f>
        <v>113.59818117175311</v>
      </c>
      <c r="CN75" s="41">
        <f>CR77*CR78</f>
        <v>1.1000000000000001</v>
      </c>
      <c r="CO75" s="41">
        <f>CR77*CR80</f>
        <v>0</v>
      </c>
      <c r="CP75" s="42">
        <v>6.5</v>
      </c>
      <c r="CQ75" s="42">
        <v>0</v>
      </c>
      <c r="CR75" s="96">
        <f>CM75-CN75-CO75+CP75+CQ75</f>
        <v>118.99818117175312</v>
      </c>
      <c r="CU75" s="32"/>
      <c r="CX75" s="65">
        <f>DD63</f>
        <v>118.08522628885697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123.48522628885698</v>
      </c>
      <c r="DF75" s="32"/>
      <c r="DI75" s="65">
        <f>DO63</f>
        <v>114.14443814779845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119.54443814779846</v>
      </c>
      <c r="DQ75" s="32"/>
      <c r="DU75" s="65">
        <f>EA63</f>
        <v>73.671794327727241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79.071794327727247</v>
      </c>
      <c r="EC75" s="32"/>
      <c r="EF75" s="65">
        <f>EL63</f>
        <v>115.42475314155666</v>
      </c>
      <c r="EG75" s="41">
        <f>EK77*EK78</f>
        <v>1.1000000000000001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120.82475314155667</v>
      </c>
      <c r="EN75" s="32"/>
      <c r="EQ75" s="65">
        <f>EW63</f>
        <v>109.602883124158</v>
      </c>
      <c r="ER75" s="41">
        <f>EV77*EV78</f>
        <v>1.1000000000000001</v>
      </c>
      <c r="ES75" s="41">
        <f>EV77*EV80</f>
        <v>0</v>
      </c>
      <c r="ET75" s="42">
        <v>6.5</v>
      </c>
      <c r="EU75" s="42">
        <v>0</v>
      </c>
      <c r="EV75" s="96">
        <f>EQ75-ER75-ES75+ET75+EU75</f>
        <v>115.002883124158</v>
      </c>
      <c r="EY75" s="32"/>
      <c r="FB75" s="65">
        <f>FH63</f>
        <v>116.15892061433767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121.55892061433768</v>
      </c>
      <c r="FJ75" s="32"/>
      <c r="FM75" s="65">
        <f>FS63</f>
        <v>103.60173027329803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109.00173027329804</v>
      </c>
      <c r="FU75" s="32"/>
      <c r="FX75" s="65">
        <f>GD63</f>
        <v>96.92138144033099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102.321381440331</v>
      </c>
      <c r="GF75" s="32"/>
      <c r="GI75" s="65">
        <f>GO63</f>
        <v>97.676036530964012</v>
      </c>
      <c r="GJ75" s="41">
        <f>GN77*GN78</f>
        <v>1.1000000000000001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103.07603653096402</v>
      </c>
      <c r="GQ75" s="32"/>
      <c r="GT75" s="65">
        <f>GZ63</f>
        <v>112.44016419959223</v>
      </c>
      <c r="GU75" s="41">
        <f>GY77*GY78</f>
        <v>1.1000000000000001</v>
      </c>
      <c r="GV75" s="41">
        <f>GY77*GY80</f>
        <v>0</v>
      </c>
      <c r="GW75" s="42">
        <v>6.5</v>
      </c>
      <c r="GX75" s="42">
        <v>0</v>
      </c>
      <c r="GY75" s="96">
        <f>GT75-GU75-GV75+GW75+GX75</f>
        <v>117.84016419959224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CF76" s="54"/>
      <c r="CG76" s="95"/>
      <c r="CJ76" s="32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J76" s="54"/>
      <c r="EK76" s="95"/>
      <c r="EN76" s="32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M76" s="54"/>
      <c r="GN76" s="95"/>
      <c r="GQ76" s="32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Y77" s="97" t="s">
        <v>116</v>
      </c>
      <c r="Z77" s="98"/>
      <c r="AA77" s="98"/>
      <c r="AB77" s="97"/>
      <c r="AC77" s="98"/>
      <c r="AD77" s="55">
        <v>1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CB77" s="97" t="s">
        <v>116</v>
      </c>
      <c r="CC77" s="98"/>
      <c r="CD77" s="98"/>
      <c r="CE77" s="97"/>
      <c r="CF77" s="98"/>
      <c r="CG77" s="55">
        <v>1</v>
      </c>
      <c r="CJ77" s="32"/>
      <c r="CM77" s="97" t="s">
        <v>116</v>
      </c>
      <c r="CN77" s="98"/>
      <c r="CO77" s="98"/>
      <c r="CP77" s="97"/>
      <c r="CQ77" s="98"/>
      <c r="CR77" s="55">
        <v>1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F77" s="97" t="s">
        <v>116</v>
      </c>
      <c r="EG77" s="98"/>
      <c r="EH77" s="98"/>
      <c r="EI77" s="97"/>
      <c r="EJ77" s="98"/>
      <c r="EK77" s="55">
        <v>1</v>
      </c>
      <c r="EN77" s="32"/>
      <c r="EQ77" s="97" t="s">
        <v>116</v>
      </c>
      <c r="ER77" s="98"/>
      <c r="ES77" s="98"/>
      <c r="ET77" s="97"/>
      <c r="EU77" s="98"/>
      <c r="EV77" s="55">
        <v>1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I77" s="97" t="s">
        <v>116</v>
      </c>
      <c r="GJ77" s="98"/>
      <c r="GK77" s="98"/>
      <c r="GL77" s="97"/>
      <c r="GM77" s="98"/>
      <c r="GN77" s="55">
        <v>1</v>
      </c>
      <c r="GQ77" s="32"/>
      <c r="GT77" s="97" t="s">
        <v>116</v>
      </c>
      <c r="GU77" s="98"/>
      <c r="GV77" s="98"/>
      <c r="GW77" s="97"/>
      <c r="GX77" s="98"/>
      <c r="GY77" s="55">
        <v>1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Y78" s="98"/>
      <c r="Z78" s="97" t="s">
        <v>117</v>
      </c>
      <c r="AA78" s="98"/>
      <c r="AB78" s="98"/>
      <c r="AC78" s="98"/>
      <c r="AD78" s="41">
        <f>AD77*1.1</f>
        <v>1.1000000000000001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CB78" s="98"/>
      <c r="CC78" s="97" t="s">
        <v>117</v>
      </c>
      <c r="CD78" s="98"/>
      <c r="CE78" s="98"/>
      <c r="CF78" s="98"/>
      <c r="CG78" s="41">
        <f>CG77*1.1</f>
        <v>1.1000000000000001</v>
      </c>
      <c r="CJ78" s="32"/>
      <c r="CM78" s="98"/>
      <c r="CN78" s="97" t="s">
        <v>117</v>
      </c>
      <c r="CO78" s="98"/>
      <c r="CP78" s="98"/>
      <c r="CQ78" s="98"/>
      <c r="CR78" s="41">
        <f>CR77*1.1</f>
        <v>1.1000000000000001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F78" s="98"/>
      <c r="EG78" s="97" t="s">
        <v>117</v>
      </c>
      <c r="EH78" s="98"/>
      <c r="EI78" s="98"/>
      <c r="EJ78" s="98"/>
      <c r="EK78" s="41">
        <f>EK77*1.1</f>
        <v>1.1000000000000001</v>
      </c>
      <c r="EN78" s="32"/>
      <c r="EQ78" s="98"/>
      <c r="ER78" s="97" t="s">
        <v>117</v>
      </c>
      <c r="ES78" s="98"/>
      <c r="ET78" s="98"/>
      <c r="EU78" s="98"/>
      <c r="EV78" s="41">
        <f>EV77*1.1</f>
        <v>1.1000000000000001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I78" s="98"/>
      <c r="GJ78" s="97" t="s">
        <v>117</v>
      </c>
      <c r="GK78" s="98"/>
      <c r="GL78" s="98"/>
      <c r="GM78" s="98"/>
      <c r="GN78" s="41">
        <f>GN77*1.1</f>
        <v>1.1000000000000001</v>
      </c>
      <c r="GQ78" s="32"/>
      <c r="GT78" s="98"/>
      <c r="GU78" s="97" t="s">
        <v>117</v>
      </c>
      <c r="GV78" s="98"/>
      <c r="GW78" s="98"/>
      <c r="GX78" s="98"/>
      <c r="GY78" s="41">
        <f>GY77*1.1</f>
        <v>1.1000000000000001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CB79" s="98"/>
      <c r="CC79" s="98"/>
      <c r="CD79" s="97" t="s">
        <v>118</v>
      </c>
      <c r="CE79" s="98"/>
      <c r="CF79" s="98"/>
      <c r="CJ79" s="32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F79" s="98"/>
      <c r="EG79" s="98"/>
      <c r="EH79" s="97" t="s">
        <v>118</v>
      </c>
      <c r="EI79" s="98"/>
      <c r="EJ79" s="98"/>
      <c r="EN79" s="32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I79" s="98"/>
      <c r="GJ79" s="98"/>
      <c r="GK79" s="97" t="s">
        <v>118</v>
      </c>
      <c r="GL79" s="98"/>
      <c r="GM79" s="98"/>
      <c r="GQ79" s="32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AB80" s="91" t="s">
        <v>119</v>
      </c>
      <c r="AC80" s="95" t="s">
        <v>27</v>
      </c>
      <c r="AD80" s="2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29.381008783868729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CE80" s="91" t="s">
        <v>119</v>
      </c>
      <c r="CF80" s="95" t="s">
        <v>27</v>
      </c>
      <c r="CG80" s="2">
        <f>CG81*CG82</f>
        <v>0</v>
      </c>
      <c r="CJ80" s="32"/>
      <c r="CP80" s="91" t="s">
        <v>119</v>
      </c>
      <c r="CQ80" s="95" t="s">
        <v>27</v>
      </c>
      <c r="CR80" s="2">
        <f>CR81*CR82</f>
        <v>0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I80" s="91" t="s">
        <v>119</v>
      </c>
      <c r="EJ80" s="95" t="s">
        <v>27</v>
      </c>
      <c r="EK80" s="2">
        <f>EK81*EK82</f>
        <v>0</v>
      </c>
      <c r="EN80" s="32"/>
      <c r="ET80" s="91" t="s">
        <v>119</v>
      </c>
      <c r="EU80" s="95" t="s">
        <v>27</v>
      </c>
      <c r="EV80" s="2">
        <f>EV81*EV82</f>
        <v>0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L80" s="91" t="s">
        <v>119</v>
      </c>
      <c r="GM80" s="95" t="s">
        <v>27</v>
      </c>
      <c r="GN80" s="2">
        <f>GN81*GN82</f>
        <v>0</v>
      </c>
      <c r="GQ80" s="32"/>
      <c r="GW80" s="91" t="s">
        <v>119</v>
      </c>
      <c r="GX80" s="95" t="s">
        <v>27</v>
      </c>
      <c r="GY80" s="2">
        <f>GY81*GY82</f>
        <v>0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CE81" s="99" t="s">
        <v>120</v>
      </c>
      <c r="CF81" s="2" t="s">
        <v>121</v>
      </c>
      <c r="CG81" s="55">
        <v>0</v>
      </c>
      <c r="CJ81" s="32"/>
      <c r="CP81" s="99" t="s">
        <v>120</v>
      </c>
      <c r="CQ81" s="2" t="s">
        <v>121</v>
      </c>
      <c r="CR81" s="55">
        <v>0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I81" s="99" t="s">
        <v>120</v>
      </c>
      <c r="EJ81" s="2" t="s">
        <v>121</v>
      </c>
      <c r="EK81" s="55">
        <v>0</v>
      </c>
      <c r="EN81" s="32"/>
      <c r="ET81" s="99" t="s">
        <v>120</v>
      </c>
      <c r="EU81" s="2" t="s">
        <v>121</v>
      </c>
      <c r="EV81" s="55">
        <v>0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L81" s="99" t="s">
        <v>120</v>
      </c>
      <c r="GM81" s="2" t="s">
        <v>121</v>
      </c>
      <c r="GN81" s="55">
        <v>0</v>
      </c>
      <c r="GQ81" s="32"/>
      <c r="GW81" s="99" t="s">
        <v>120</v>
      </c>
      <c r="GX81" s="2" t="s">
        <v>121</v>
      </c>
      <c r="GY81" s="55">
        <v>0</v>
      </c>
      <c r="HB81" s="32"/>
    </row>
    <row r="82" spans="1:210" x14ac:dyDescent="0.25">
      <c r="A82" s="10"/>
      <c r="E82" s="100" t="s">
        <v>122</v>
      </c>
      <c r="F82" s="95" t="s">
        <v>27</v>
      </c>
      <c r="G82" s="24">
        <f>I26</f>
        <v>40.071308417435667</v>
      </c>
      <c r="K82" s="28"/>
      <c r="Q82" s="100" t="s">
        <v>122</v>
      </c>
      <c r="R82" s="95" t="s">
        <v>27</v>
      </c>
      <c r="S82" s="66">
        <f>T26</f>
        <v>27.953783917827632</v>
      </c>
      <c r="V82" s="32"/>
      <c r="AB82" s="100" t="s">
        <v>122</v>
      </c>
      <c r="AC82" s="95" t="s">
        <v>27</v>
      </c>
      <c r="AD82" s="66">
        <f>AE26</f>
        <v>30.807025682720198</v>
      </c>
      <c r="AG82" s="32"/>
      <c r="AH82"/>
      <c r="AM82" s="100" t="s">
        <v>122</v>
      </c>
      <c r="AN82" s="95" t="s">
        <v>27</v>
      </c>
      <c r="AO82" s="66">
        <f>AP26</f>
        <v>30.927377667230243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CE82" s="100" t="s">
        <v>122</v>
      </c>
      <c r="CF82" s="95" t="s">
        <v>27</v>
      </c>
      <c r="CG82" s="55">
        <v>42.7</v>
      </c>
      <c r="CJ82" s="32"/>
      <c r="CP82" s="100" t="s">
        <v>122</v>
      </c>
      <c r="CQ82" s="95" t="s">
        <v>27</v>
      </c>
      <c r="CR82" s="55">
        <v>42.7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66">
        <f>EA26</f>
        <v>31.198463841322322</v>
      </c>
      <c r="EC82" s="32"/>
      <c r="EI82" s="100" t="s">
        <v>122</v>
      </c>
      <c r="EJ82" s="95" t="s">
        <v>27</v>
      </c>
      <c r="EK82" s="66">
        <f>EL26</f>
        <v>35.512435340363638</v>
      </c>
      <c r="EN82" s="32"/>
      <c r="ET82" s="100" t="s">
        <v>122</v>
      </c>
      <c r="EU82" s="95" t="s">
        <v>27</v>
      </c>
      <c r="EV82" s="66">
        <f>EW26</f>
        <v>35.656637635239669</v>
      </c>
      <c r="EY82" s="32"/>
      <c r="FE82" s="100" t="s">
        <v>122</v>
      </c>
      <c r="FF82" s="95" t="s">
        <v>27</v>
      </c>
      <c r="FG82" s="66">
        <f>FH26</f>
        <v>35.494159605289255</v>
      </c>
      <c r="FJ82" s="32"/>
      <c r="FP82" s="100" t="s">
        <v>122</v>
      </c>
      <c r="FQ82" s="95" t="s">
        <v>27</v>
      </c>
      <c r="FR82" s="66">
        <f>FS26</f>
        <v>35.803965044892564</v>
      </c>
      <c r="FU82" s="32"/>
      <c r="GA82" s="100" t="s">
        <v>122</v>
      </c>
      <c r="GB82" s="95" t="s">
        <v>27</v>
      </c>
      <c r="GC82" s="66">
        <f>GD26</f>
        <v>35.966443074842978</v>
      </c>
      <c r="GF82" s="32"/>
      <c r="GL82" s="100" t="s">
        <v>122</v>
      </c>
      <c r="GM82" s="95" t="s">
        <v>27</v>
      </c>
      <c r="GN82" s="66">
        <f>GO26</f>
        <v>35.948167339768602</v>
      </c>
      <c r="GQ82" s="32"/>
      <c r="GW82" s="100" t="s">
        <v>122</v>
      </c>
      <c r="GX82" s="95" t="s">
        <v>27</v>
      </c>
      <c r="GY82" s="66">
        <f>GZ26</f>
        <v>35.586520117487609</v>
      </c>
      <c r="HB82" s="32"/>
    </row>
    <row r="83" spans="1:210" x14ac:dyDescent="0.25">
      <c r="A83" s="10"/>
      <c r="K83" s="28"/>
      <c r="V83" s="32"/>
      <c r="AG83" s="32"/>
      <c r="AH83"/>
      <c r="AR83" s="32"/>
      <c r="BC83" s="32"/>
      <c r="BN83" s="32"/>
      <c r="BY83" s="32"/>
      <c r="CJ83" s="32"/>
      <c r="CU83" s="32"/>
      <c r="DF83" s="32"/>
      <c r="DQ83" s="32"/>
      <c r="EC83" s="32"/>
      <c r="EN83" s="32"/>
      <c r="EY83" s="32"/>
      <c r="FJ83" s="32"/>
      <c r="FU83" s="32"/>
      <c r="GF83" s="32"/>
      <c r="GQ83" s="32"/>
      <c r="HB83" s="32"/>
    </row>
    <row r="84" spans="1:210" x14ac:dyDescent="0.25">
      <c r="A84" s="10"/>
      <c r="K84" s="28"/>
      <c r="V84" s="32"/>
      <c r="AG84" s="32"/>
      <c r="AH84"/>
      <c r="AR84" s="32"/>
      <c r="BC84" s="32"/>
      <c r="BN84" s="32"/>
      <c r="BY84" s="32"/>
      <c r="CJ84" s="32"/>
      <c r="CU84" s="32"/>
      <c r="DF84" s="32"/>
      <c r="DQ84" s="32"/>
      <c r="EC84" s="32"/>
      <c r="EN84" s="32"/>
      <c r="EY84" s="32"/>
      <c r="FJ84" s="32"/>
      <c r="FU84" s="32"/>
      <c r="GF84" s="32"/>
      <c r="GQ84" s="32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 s="102"/>
      <c r="X85" s="102"/>
      <c r="Y85" s="238" t="s">
        <v>123</v>
      </c>
      <c r="Z85" s="238"/>
      <c r="AA85" s="101" t="s">
        <v>124</v>
      </c>
      <c r="AB85" s="101" t="s">
        <v>125</v>
      </c>
      <c r="AC85" s="101" t="s">
        <v>126</v>
      </c>
      <c r="AD85" s="101" t="s">
        <v>127</v>
      </c>
      <c r="AE85" s="101" t="s">
        <v>128</v>
      </c>
      <c r="AF85" s="101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 s="102"/>
      <c r="CA85" s="102"/>
      <c r="CB85" s="238" t="s">
        <v>123</v>
      </c>
      <c r="CC85" s="238"/>
      <c r="CD85" s="101" t="s">
        <v>124</v>
      </c>
      <c r="CE85" s="101" t="s">
        <v>125</v>
      </c>
      <c r="CF85" s="101" t="s">
        <v>126</v>
      </c>
      <c r="CG85" s="101" t="s">
        <v>127</v>
      </c>
      <c r="CH85" s="101" t="s">
        <v>128</v>
      </c>
      <c r="CI85" s="101"/>
      <c r="CJ85" s="32"/>
      <c r="CK85" s="102"/>
      <c r="CL85" s="102"/>
      <c r="CM85" s="238" t="s">
        <v>123</v>
      </c>
      <c r="CN85" s="238"/>
      <c r="CO85" s="101" t="s">
        <v>124</v>
      </c>
      <c r="CP85" s="101" t="s">
        <v>125</v>
      </c>
      <c r="CQ85" s="101" t="s">
        <v>126</v>
      </c>
      <c r="CR85" s="101" t="s">
        <v>127</v>
      </c>
      <c r="CS85" s="101" t="s">
        <v>128</v>
      </c>
      <c r="CT85" s="101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 s="102"/>
      <c r="EE85" s="102"/>
      <c r="EF85" s="238" t="s">
        <v>123</v>
      </c>
      <c r="EG85" s="238"/>
      <c r="EH85" s="101" t="s">
        <v>124</v>
      </c>
      <c r="EI85" s="101" t="s">
        <v>125</v>
      </c>
      <c r="EJ85" s="101" t="s">
        <v>126</v>
      </c>
      <c r="EK85" s="101" t="s">
        <v>127</v>
      </c>
      <c r="EL85" s="101" t="s">
        <v>128</v>
      </c>
      <c r="EM85" s="101"/>
      <c r="EN85" s="32"/>
      <c r="EO85" s="102"/>
      <c r="EP85" s="102"/>
      <c r="EQ85" s="238" t="s">
        <v>123</v>
      </c>
      <c r="ER85" s="238"/>
      <c r="ES85" s="101" t="s">
        <v>124</v>
      </c>
      <c r="ET85" s="101" t="s">
        <v>125</v>
      </c>
      <c r="EU85" s="101" t="s">
        <v>126</v>
      </c>
      <c r="EV85" s="101" t="s">
        <v>127</v>
      </c>
      <c r="EW85" s="101" t="s">
        <v>128</v>
      </c>
      <c r="EX85" s="101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 s="102"/>
      <c r="GH85" s="102"/>
      <c r="GI85" s="238" t="s">
        <v>123</v>
      </c>
      <c r="GJ85" s="238"/>
      <c r="GK85" s="101" t="s">
        <v>124</v>
      </c>
      <c r="GL85" s="101" t="s">
        <v>125</v>
      </c>
      <c r="GM85" s="101" t="s">
        <v>126</v>
      </c>
      <c r="GN85" s="101" t="s">
        <v>127</v>
      </c>
      <c r="GO85" s="101" t="s">
        <v>128</v>
      </c>
      <c r="GP85" s="101"/>
      <c r="GQ85" s="32"/>
      <c r="GR85" s="102"/>
      <c r="GS85" s="102"/>
      <c r="GT85" s="238" t="s">
        <v>123</v>
      </c>
      <c r="GU85" s="238"/>
      <c r="GV85" s="101" t="s">
        <v>124</v>
      </c>
      <c r="GW85" s="101" t="s">
        <v>125</v>
      </c>
      <c r="GX85" s="101" t="s">
        <v>126</v>
      </c>
      <c r="GY85" s="101" t="s">
        <v>127</v>
      </c>
      <c r="GZ85" s="101" t="s">
        <v>128</v>
      </c>
      <c r="HA85" s="101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 s="95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 s="95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 s="95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 s="95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 s="95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 s="95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 s="95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AG87" s="32"/>
      <c r="AH87"/>
      <c r="AR87" s="32"/>
      <c r="BC87" s="32"/>
      <c r="BN87" s="32"/>
      <c r="BY87" s="32"/>
      <c r="CJ87" s="32"/>
      <c r="CU87" s="32"/>
      <c r="DF87" s="32"/>
      <c r="DQ87" s="32"/>
      <c r="EC87" s="32"/>
      <c r="EN87" s="32"/>
      <c r="EY87" s="32"/>
      <c r="FJ87" s="32"/>
      <c r="FU87" s="32"/>
      <c r="GF87" s="32"/>
      <c r="GQ87" s="32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149.1704746040335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56.715856781349515</v>
      </c>
      <c r="S88" s="2">
        <v>0</v>
      </c>
      <c r="T88" s="2">
        <v>0</v>
      </c>
      <c r="V88" s="32"/>
      <c r="X88" s="2">
        <v>1</v>
      </c>
      <c r="Y88" s="233" t="s">
        <v>134</v>
      </c>
      <c r="Z88" s="233"/>
      <c r="AA88" s="105">
        <v>1</v>
      </c>
      <c r="AB88" s="42">
        <v>1.05</v>
      </c>
      <c r="AC88" s="106">
        <f>AD75*AB88*AA88</f>
        <v>103.13853702923254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30.7562614483457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98.860548817266306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103.72755642580965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97.010838701281571</v>
      </c>
      <c r="BV88" s="2">
        <v>0</v>
      </c>
      <c r="BW88" s="2">
        <v>0</v>
      </c>
      <c r="BY88" s="32"/>
      <c r="CA88" s="2">
        <v>1</v>
      </c>
      <c r="CB88" s="233" t="s">
        <v>134</v>
      </c>
      <c r="CC88" s="233"/>
      <c r="CD88" s="105">
        <v>1</v>
      </c>
      <c r="CE88" s="42">
        <v>1.05</v>
      </c>
      <c r="CF88" s="106">
        <f>CG75*CE88*CD88</f>
        <v>97.604730729251912</v>
      </c>
      <c r="CG88" s="2">
        <v>0</v>
      </c>
      <c r="CH88" s="2">
        <v>0</v>
      </c>
      <c r="CJ88" s="32"/>
      <c r="CL88" s="2">
        <v>1</v>
      </c>
      <c r="CM88" s="233" t="s">
        <v>134</v>
      </c>
      <c r="CN88" s="233"/>
      <c r="CO88" s="105">
        <v>1</v>
      </c>
      <c r="CP88" s="42">
        <v>1.05</v>
      </c>
      <c r="CQ88" s="106">
        <f>CR75*CP88*CO88</f>
        <v>124.94809023034078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129.65948760329982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125.52166005518839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83.025384044113608</v>
      </c>
      <c r="DZ88" s="2">
        <v>0</v>
      </c>
      <c r="EA88" s="2">
        <v>0</v>
      </c>
      <c r="EC88" s="32"/>
      <c r="EE88" s="2">
        <v>1</v>
      </c>
      <c r="EF88" s="233" t="s">
        <v>134</v>
      </c>
      <c r="EG88" s="233"/>
      <c r="EH88" s="105">
        <v>1</v>
      </c>
      <c r="EI88" s="42">
        <v>1.05</v>
      </c>
      <c r="EJ88" s="106">
        <f>EK75*EI88*EH88</f>
        <v>126.86599079863451</v>
      </c>
      <c r="EK88" s="2">
        <v>0</v>
      </c>
      <c r="EL88" s="2">
        <v>0</v>
      </c>
      <c r="EN88" s="32"/>
      <c r="EP88" s="2">
        <v>1</v>
      </c>
      <c r="EQ88" s="233" t="s">
        <v>134</v>
      </c>
      <c r="ER88" s="233"/>
      <c r="ES88" s="105">
        <v>1</v>
      </c>
      <c r="ET88" s="42">
        <v>1.05</v>
      </c>
      <c r="EU88" s="106">
        <f>EV75*ET88*ES88</f>
        <v>120.75302728036591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127.63686664505457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114.45181678696294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107.43745051234755</v>
      </c>
      <c r="GC88" s="2">
        <v>0</v>
      </c>
      <c r="GD88" s="2">
        <v>0</v>
      </c>
      <c r="GF88" s="32"/>
      <c r="GH88" s="2">
        <v>1</v>
      </c>
      <c r="GI88" s="233" t="s">
        <v>134</v>
      </c>
      <c r="GJ88" s="233"/>
      <c r="GK88" s="105">
        <v>1</v>
      </c>
      <c r="GL88" s="42">
        <v>1.05</v>
      </c>
      <c r="GM88" s="106">
        <f>GN75*GL88*GK88</f>
        <v>108.22983835751222</v>
      </c>
      <c r="GN88" s="2">
        <v>0</v>
      </c>
      <c r="GO88" s="2">
        <v>0</v>
      </c>
      <c r="GQ88" s="32"/>
      <c r="GS88" s="2">
        <v>1</v>
      </c>
      <c r="GT88" s="233" t="s">
        <v>134</v>
      </c>
      <c r="GU88" s="233"/>
      <c r="GV88" s="105">
        <v>1</v>
      </c>
      <c r="GW88" s="42">
        <v>1.05</v>
      </c>
      <c r="GX88" s="106">
        <f>GY75*GW88*GV88</f>
        <v>123.73217240957186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CA89" s="2">
        <v>2</v>
      </c>
      <c r="CB89" s="233"/>
      <c r="CC89" s="233"/>
      <c r="CD89" s="2">
        <v>0</v>
      </c>
      <c r="CJ89" s="32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E89" s="2">
        <v>2</v>
      </c>
      <c r="EF89" s="233"/>
      <c r="EG89" s="233"/>
      <c r="EH89" s="2">
        <v>0</v>
      </c>
      <c r="EN89" s="32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H89" s="2">
        <v>2</v>
      </c>
      <c r="GI89" s="233"/>
      <c r="GJ89" s="233"/>
      <c r="GK89" s="2">
        <v>0</v>
      </c>
      <c r="GQ89" s="32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CA90" s="2">
        <v>3</v>
      </c>
      <c r="CB90" s="233"/>
      <c r="CC90" s="233"/>
      <c r="CJ90" s="32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E90" s="2">
        <v>3</v>
      </c>
      <c r="EF90" s="233"/>
      <c r="EG90" s="233"/>
      <c r="EN90" s="32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H90" s="2">
        <v>3</v>
      </c>
      <c r="GI90" s="233"/>
      <c r="GJ90" s="233"/>
      <c r="GQ90" s="32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AG91" s="32"/>
      <c r="AH91"/>
      <c r="AR91" s="32"/>
      <c r="BC91" s="32"/>
      <c r="BN91" s="32"/>
      <c r="BY91" s="32"/>
      <c r="CJ91" s="32"/>
      <c r="CU91" s="32"/>
      <c r="DF91" s="32"/>
      <c r="DQ91" s="32"/>
      <c r="EC91" s="32"/>
      <c r="EN91" s="32"/>
      <c r="EY91" s="32"/>
      <c r="FJ91" s="32"/>
      <c r="FU91" s="32"/>
      <c r="GF91" s="32"/>
      <c r="GQ91" s="32"/>
      <c r="HB91" s="32"/>
    </row>
    <row r="92" spans="1:210" x14ac:dyDescent="0.25">
      <c r="A92" s="10"/>
      <c r="K92" s="28"/>
      <c r="V92" s="32"/>
      <c r="AG92" s="32"/>
      <c r="AH92"/>
      <c r="AR92" s="32"/>
      <c r="BC92" s="32"/>
      <c r="BN92" s="32"/>
      <c r="BY92" s="32"/>
      <c r="CJ92" s="32"/>
      <c r="CU92" s="32"/>
      <c r="DF92" s="32"/>
      <c r="DQ92" s="32"/>
      <c r="EC92" s="32"/>
      <c r="EN92" s="32"/>
      <c r="EY92" s="32"/>
      <c r="FJ92" s="32"/>
      <c r="FU92" s="32"/>
      <c r="GF92" s="32"/>
      <c r="GQ92" s="3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CB93" s="109" t="s">
        <v>151</v>
      </c>
      <c r="CC93" s="46"/>
      <c r="CD93" s="46"/>
      <c r="CE93" s="46"/>
      <c r="CF93" s="45"/>
      <c r="CJ93" s="32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F93" s="109" t="s">
        <v>151</v>
      </c>
      <c r="EG93" s="46"/>
      <c r="EH93" s="46"/>
      <c r="EI93" s="46"/>
      <c r="EJ93" s="45"/>
      <c r="EN93" s="32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I93" s="109" t="s">
        <v>151</v>
      </c>
      <c r="GJ93" s="46"/>
      <c r="GK93" s="46"/>
      <c r="GL93" s="46"/>
      <c r="GM93" s="45"/>
      <c r="GQ93" s="32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CB94" s="2" t="s">
        <v>137</v>
      </c>
      <c r="CF94" s="110">
        <v>2.8</v>
      </c>
      <c r="CJ94" s="32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F94" s="2" t="s">
        <v>137</v>
      </c>
      <c r="EJ94" s="110">
        <v>2.8</v>
      </c>
      <c r="EN94" s="32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I94" s="2" t="s">
        <v>137</v>
      </c>
      <c r="GM94" s="110">
        <v>2.8</v>
      </c>
      <c r="GQ94" s="32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Y95" s="2" t="s">
        <v>138</v>
      </c>
      <c r="AC95" s="111">
        <v>2.4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CB95" s="2" t="s">
        <v>138</v>
      </c>
      <c r="CF95" s="111">
        <v>2.4</v>
      </c>
      <c r="CJ95" s="32"/>
      <c r="CM95" s="2" t="s">
        <v>138</v>
      </c>
      <c r="CQ95" s="111">
        <v>2.4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F95" s="2" t="s">
        <v>138</v>
      </c>
      <c r="EJ95" s="111">
        <v>2.4</v>
      </c>
      <c r="EN95" s="32"/>
      <c r="EQ95" s="2" t="s">
        <v>138</v>
      </c>
      <c r="EU95" s="111">
        <v>2.4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I95" s="2" t="s">
        <v>138</v>
      </c>
      <c r="GM95" s="111">
        <v>2.4</v>
      </c>
      <c r="GQ95" s="32"/>
      <c r="GT95" s="2" t="s">
        <v>138</v>
      </c>
      <c r="GX95" s="111">
        <v>2.4</v>
      </c>
      <c r="HB95" s="32"/>
    </row>
    <row r="96" spans="1:210" x14ac:dyDescent="0.25">
      <c r="A96" s="10"/>
      <c r="K96" s="28"/>
      <c r="V96" s="32"/>
      <c r="AG96" s="32"/>
      <c r="AH96"/>
      <c r="AR96" s="32"/>
      <c r="BC96" s="32"/>
      <c r="BN96" s="32"/>
      <c r="BY96" s="32"/>
      <c r="CJ96" s="32"/>
      <c r="CU96" s="32"/>
      <c r="DF96" s="32"/>
      <c r="DQ96" s="32"/>
      <c r="EC96" s="32"/>
      <c r="EN96" s="32"/>
      <c r="EY96" s="32"/>
      <c r="FJ96" s="32"/>
      <c r="FU96" s="32"/>
      <c r="GF96" s="32"/>
      <c r="GQ96" s="32"/>
      <c r="HB96" s="32"/>
    </row>
    <row r="97" spans="1:210" x14ac:dyDescent="0.25">
      <c r="A97" s="10"/>
      <c r="K97" s="28"/>
      <c r="V97" s="32"/>
      <c r="AG97" s="32"/>
      <c r="AH97"/>
      <c r="AR97" s="32"/>
      <c r="BC97" s="32"/>
      <c r="BN97" s="32"/>
      <c r="BY97" s="32"/>
      <c r="CJ97" s="32"/>
      <c r="CU97" s="32"/>
      <c r="DF97" s="32"/>
      <c r="DQ97" s="32"/>
      <c r="EC97" s="32"/>
      <c r="EN97" s="32"/>
      <c r="EY97" s="32"/>
      <c r="FJ97" s="32"/>
      <c r="FU97" s="32"/>
      <c r="GF97" s="32"/>
      <c r="GQ97" s="32"/>
      <c r="HB97" s="32"/>
    </row>
    <row r="98" spans="1:210" x14ac:dyDescent="0.25">
      <c r="A98" s="10"/>
      <c r="K98" s="28"/>
      <c r="V98" s="32"/>
      <c r="AG98" s="32"/>
      <c r="AH98"/>
      <c r="AR98" s="32"/>
      <c r="BC98" s="32"/>
      <c r="BN98" s="32"/>
      <c r="BY98" s="32"/>
      <c r="CJ98" s="32"/>
      <c r="CU98" s="32"/>
      <c r="DF98" s="32"/>
      <c r="DQ98" s="32"/>
      <c r="EC98" s="32"/>
      <c r="EN98" s="32"/>
      <c r="EY98" s="32"/>
      <c r="FJ98" s="32"/>
      <c r="FU98" s="32"/>
      <c r="GF98" s="32"/>
      <c r="GQ98" s="32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3"/>
      <c r="X99" s="113"/>
      <c r="Y99" s="112" t="s">
        <v>139</v>
      </c>
      <c r="Z99" s="113"/>
      <c r="AA99" s="113"/>
      <c r="AB99" s="113"/>
      <c r="AC99" s="113"/>
      <c r="AD99" s="113"/>
      <c r="AE99" s="113"/>
      <c r="AF99" s="113"/>
      <c r="AG99" s="115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3"/>
      <c r="CA99" s="113"/>
      <c r="CB99" s="112" t="s">
        <v>139</v>
      </c>
      <c r="CC99" s="113"/>
      <c r="CD99" s="113"/>
      <c r="CE99" s="113"/>
      <c r="CF99" s="113"/>
      <c r="CG99" s="113"/>
      <c r="CH99" s="113"/>
      <c r="CI99" s="113"/>
      <c r="CJ99" s="115"/>
      <c r="CK99" s="113"/>
      <c r="CL99" s="113"/>
      <c r="CM99" s="112" t="s">
        <v>139</v>
      </c>
      <c r="CN99" s="113"/>
      <c r="CO99" s="113"/>
      <c r="CP99" s="113"/>
      <c r="CQ99" s="113"/>
      <c r="CR99" s="113"/>
      <c r="CS99" s="113"/>
      <c r="CT99" s="113"/>
      <c r="CU99" s="115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3"/>
      <c r="EE99" s="113"/>
      <c r="EF99" s="112" t="s">
        <v>139</v>
      </c>
      <c r="EG99" s="113"/>
      <c r="EH99" s="113"/>
      <c r="EI99" s="113"/>
      <c r="EJ99" s="113"/>
      <c r="EK99" s="113"/>
      <c r="EL99" s="113"/>
      <c r="EM99" s="113"/>
      <c r="EN99" s="115"/>
      <c r="EO99" s="113"/>
      <c r="EP99" s="113"/>
      <c r="EQ99" s="112" t="s">
        <v>139</v>
      </c>
      <c r="ER99" s="113"/>
      <c r="ES99" s="113"/>
      <c r="ET99" s="113"/>
      <c r="EU99" s="113"/>
      <c r="EV99" s="113"/>
      <c r="EW99" s="113"/>
      <c r="EX99" s="113"/>
      <c r="EY99" s="115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3"/>
      <c r="GH99" s="113"/>
      <c r="GI99" s="112" t="s">
        <v>139</v>
      </c>
      <c r="GJ99" s="113"/>
      <c r="GK99" s="113"/>
      <c r="GL99" s="113"/>
      <c r="GM99" s="113"/>
      <c r="GN99" s="113"/>
      <c r="GO99" s="113"/>
      <c r="GP99" s="113"/>
      <c r="GQ99" s="115"/>
      <c r="GR99" s="113"/>
      <c r="GS99" s="113"/>
      <c r="GT99" s="112" t="s">
        <v>139</v>
      </c>
      <c r="GU99" s="113"/>
      <c r="GV99" s="113"/>
      <c r="GW99" s="113"/>
      <c r="GX99" s="113"/>
      <c r="GY99" s="113"/>
      <c r="GZ99" s="113"/>
      <c r="HA99" s="113"/>
      <c r="HB99" s="115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5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5"/>
      <c r="CK100" s="113"/>
      <c r="CL100" s="113"/>
      <c r="CM100" s="113"/>
      <c r="CN100" s="113"/>
      <c r="CO100" s="113"/>
      <c r="CP100" s="113"/>
      <c r="CQ100" s="113"/>
      <c r="CR100" s="113"/>
      <c r="CS100" s="113"/>
      <c r="CT100" s="113"/>
      <c r="CU100" s="115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3"/>
      <c r="EE100" s="113"/>
      <c r="EF100" s="113"/>
      <c r="EG100" s="113"/>
      <c r="EH100" s="113"/>
      <c r="EI100" s="113"/>
      <c r="EJ100" s="113"/>
      <c r="EK100" s="113"/>
      <c r="EL100" s="113"/>
      <c r="EM100" s="113"/>
      <c r="EN100" s="115"/>
      <c r="EO100" s="113"/>
      <c r="EP100" s="113"/>
      <c r="EQ100" s="113"/>
      <c r="ER100" s="113"/>
      <c r="ES100" s="113"/>
      <c r="ET100" s="113"/>
      <c r="EU100" s="113"/>
      <c r="EV100" s="113"/>
      <c r="EW100" s="113"/>
      <c r="EX100" s="113"/>
      <c r="EY100" s="115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3"/>
      <c r="GH100" s="113"/>
      <c r="GI100" s="113"/>
      <c r="GJ100" s="113"/>
      <c r="GK100" s="113"/>
      <c r="GL100" s="113"/>
      <c r="GM100" s="113"/>
      <c r="GN100" s="113"/>
      <c r="GO100" s="113"/>
      <c r="GP100" s="113"/>
      <c r="GQ100" s="115"/>
      <c r="GR100" s="113"/>
      <c r="GS100" s="113"/>
      <c r="GT100" s="113"/>
      <c r="GU100" s="113"/>
      <c r="GV100" s="113"/>
      <c r="GW100" s="113"/>
      <c r="GX100" s="113"/>
      <c r="GY100" s="113"/>
      <c r="GZ100" s="113"/>
      <c r="HA100" s="113"/>
      <c r="HB100" s="115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3"/>
      <c r="X101" s="113"/>
      <c r="Y101" s="117" t="s">
        <v>104</v>
      </c>
      <c r="Z101" s="117" t="s">
        <v>107</v>
      </c>
      <c r="AA101" s="117" t="s">
        <v>108</v>
      </c>
      <c r="AB101" s="117"/>
      <c r="AC101" s="118"/>
      <c r="AD101" s="117" t="s">
        <v>109</v>
      </c>
      <c r="AE101" s="113"/>
      <c r="AF101" s="113"/>
      <c r="AG101" s="115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3"/>
      <c r="CA101" s="113"/>
      <c r="CB101" s="117" t="s">
        <v>104</v>
      </c>
      <c r="CC101" s="117" t="s">
        <v>107</v>
      </c>
      <c r="CD101" s="117" t="s">
        <v>108</v>
      </c>
      <c r="CE101" s="117"/>
      <c r="CF101" s="118"/>
      <c r="CG101" s="117" t="s">
        <v>109</v>
      </c>
      <c r="CH101" s="113"/>
      <c r="CI101" s="113"/>
      <c r="CJ101" s="115"/>
      <c r="CK101" s="113"/>
      <c r="CL101" s="113"/>
      <c r="CM101" s="117" t="s">
        <v>104</v>
      </c>
      <c r="CN101" s="117" t="s">
        <v>107</v>
      </c>
      <c r="CO101" s="117" t="s">
        <v>108</v>
      </c>
      <c r="CP101" s="117"/>
      <c r="CQ101" s="118"/>
      <c r="CR101" s="117" t="s">
        <v>109</v>
      </c>
      <c r="CS101" s="113"/>
      <c r="CT101" s="113"/>
      <c r="CU101" s="115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3"/>
      <c r="EE101" s="113"/>
      <c r="EF101" s="117" t="s">
        <v>104</v>
      </c>
      <c r="EG101" s="117" t="s">
        <v>107</v>
      </c>
      <c r="EH101" s="117" t="s">
        <v>108</v>
      </c>
      <c r="EI101" s="117"/>
      <c r="EJ101" s="118"/>
      <c r="EK101" s="117" t="s">
        <v>109</v>
      </c>
      <c r="EL101" s="113"/>
      <c r="EM101" s="113"/>
      <c r="EN101" s="115"/>
      <c r="EO101" s="113"/>
      <c r="EP101" s="113"/>
      <c r="EQ101" s="117" t="s">
        <v>104</v>
      </c>
      <c r="ER101" s="117" t="s">
        <v>107</v>
      </c>
      <c r="ES101" s="117" t="s">
        <v>108</v>
      </c>
      <c r="ET101" s="117"/>
      <c r="EU101" s="118"/>
      <c r="EV101" s="117" t="s">
        <v>109</v>
      </c>
      <c r="EW101" s="113"/>
      <c r="EX101" s="113"/>
      <c r="EY101" s="115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3"/>
      <c r="GH101" s="113"/>
      <c r="GI101" s="117" t="s">
        <v>104</v>
      </c>
      <c r="GJ101" s="117" t="s">
        <v>107</v>
      </c>
      <c r="GK101" s="117" t="s">
        <v>108</v>
      </c>
      <c r="GL101" s="117"/>
      <c r="GM101" s="118"/>
      <c r="GN101" s="117" t="s">
        <v>109</v>
      </c>
      <c r="GO101" s="113"/>
      <c r="GP101" s="113"/>
      <c r="GQ101" s="115"/>
      <c r="GR101" s="113"/>
      <c r="GS101" s="113"/>
      <c r="GT101" s="117" t="s">
        <v>104</v>
      </c>
      <c r="GU101" s="117" t="s">
        <v>107</v>
      </c>
      <c r="GV101" s="117" t="s">
        <v>108</v>
      </c>
      <c r="GW101" s="117"/>
      <c r="GX101" s="118"/>
      <c r="GY101" s="117" t="s">
        <v>109</v>
      </c>
      <c r="GZ101" s="113"/>
      <c r="HA101" s="113"/>
      <c r="HB101" s="115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3"/>
      <c r="X102" s="113"/>
      <c r="Y102" s="113"/>
      <c r="Z102" s="113"/>
      <c r="AA102" s="113"/>
      <c r="AB102" s="113"/>
      <c r="AC102" s="113"/>
      <c r="AD102" s="119" t="s">
        <v>140</v>
      </c>
      <c r="AE102" s="113"/>
      <c r="AF102" s="113"/>
      <c r="AG102" s="115"/>
      <c r="AH102" s="116"/>
      <c r="AO102" s="120" t="s">
        <v>140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3"/>
      <c r="CA102" s="113"/>
      <c r="CB102" s="113"/>
      <c r="CC102" s="113"/>
      <c r="CD102" s="113"/>
      <c r="CE102" s="113"/>
      <c r="CF102" s="113"/>
      <c r="CG102" s="119" t="s">
        <v>140</v>
      </c>
      <c r="CH102" s="113"/>
      <c r="CI102" s="113"/>
      <c r="CJ102" s="115"/>
      <c r="CK102" s="113"/>
      <c r="CL102" s="113"/>
      <c r="CM102" s="113"/>
      <c r="CN102" s="113"/>
      <c r="CO102" s="113"/>
      <c r="CP102" s="113"/>
      <c r="CQ102" s="113"/>
      <c r="CR102" s="119" t="s">
        <v>140</v>
      </c>
      <c r="CS102" s="113"/>
      <c r="CT102" s="113"/>
      <c r="CU102" s="115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3"/>
      <c r="EE102" s="113"/>
      <c r="EF102" s="113"/>
      <c r="EG102" s="113"/>
      <c r="EH102" s="113"/>
      <c r="EI102" s="113"/>
      <c r="EJ102" s="113"/>
      <c r="EK102" s="119" t="s">
        <v>140</v>
      </c>
      <c r="EL102" s="113"/>
      <c r="EM102" s="113"/>
      <c r="EN102" s="115"/>
      <c r="EO102" s="113"/>
      <c r="EP102" s="113"/>
      <c r="EQ102" s="113"/>
      <c r="ER102" s="113"/>
      <c r="ES102" s="113"/>
      <c r="ET102" s="113"/>
      <c r="EU102" s="113"/>
      <c r="EV102" s="119" t="s">
        <v>140</v>
      </c>
      <c r="EW102" s="113"/>
      <c r="EX102" s="113"/>
      <c r="EY102" s="115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3"/>
      <c r="GH102" s="113"/>
      <c r="GI102" s="113"/>
      <c r="GJ102" s="113"/>
      <c r="GK102" s="113"/>
      <c r="GL102" s="113"/>
      <c r="GM102" s="113"/>
      <c r="GN102" s="119" t="s">
        <v>140</v>
      </c>
      <c r="GO102" s="113"/>
      <c r="GP102" s="113"/>
      <c r="GQ102" s="115"/>
      <c r="GR102" s="113"/>
      <c r="GS102" s="113"/>
      <c r="GT102" s="113"/>
      <c r="GU102" s="113"/>
      <c r="GV102" s="113"/>
      <c r="GW102" s="113"/>
      <c r="GX102" s="113"/>
      <c r="GY102" s="119" t="s">
        <v>140</v>
      </c>
      <c r="GZ102" s="113"/>
      <c r="HA102" s="113"/>
      <c r="HB102" s="115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3"/>
      <c r="X103" s="113"/>
      <c r="Y103" s="113">
        <v>10</v>
      </c>
      <c r="Z103" s="113">
        <v>4.4000000000000004</v>
      </c>
      <c r="AA103" s="113">
        <v>0</v>
      </c>
      <c r="AB103" s="113"/>
      <c r="AC103" s="113"/>
      <c r="AD103" s="113">
        <f>SUM(Y103:AA103)</f>
        <v>14.4</v>
      </c>
      <c r="AE103" s="113"/>
      <c r="AF103" s="113"/>
      <c r="AG103" s="115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3"/>
      <c r="CA103" s="113"/>
      <c r="CB103" s="113">
        <v>10</v>
      </c>
      <c r="CC103" s="113">
        <v>4.4000000000000004</v>
      </c>
      <c r="CD103" s="113">
        <v>0</v>
      </c>
      <c r="CE103" s="113"/>
      <c r="CF103" s="113"/>
      <c r="CG103" s="113">
        <f>SUM(CB103:CD103)</f>
        <v>14.4</v>
      </c>
      <c r="CH103" s="113"/>
      <c r="CI103" s="113"/>
      <c r="CJ103" s="115"/>
      <c r="CK103" s="113"/>
      <c r="CL103" s="113"/>
      <c r="CM103" s="113">
        <v>10</v>
      </c>
      <c r="CN103" s="113">
        <v>4.4000000000000004</v>
      </c>
      <c r="CO103" s="113">
        <v>0</v>
      </c>
      <c r="CP103" s="113"/>
      <c r="CQ103" s="113"/>
      <c r="CR103" s="113">
        <f>SUM(CM103:CO103)</f>
        <v>14.4</v>
      </c>
      <c r="CS103" s="113"/>
      <c r="CT103" s="113"/>
      <c r="CU103" s="115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3"/>
      <c r="EE103" s="113"/>
      <c r="EF103" s="113">
        <v>10</v>
      </c>
      <c r="EG103" s="113">
        <v>4.4000000000000004</v>
      </c>
      <c r="EH103" s="113">
        <v>0</v>
      </c>
      <c r="EI103" s="113"/>
      <c r="EJ103" s="113"/>
      <c r="EK103" s="113">
        <f>SUM(EF103:EH103)</f>
        <v>14.4</v>
      </c>
      <c r="EL103" s="113"/>
      <c r="EM103" s="113"/>
      <c r="EN103" s="115"/>
      <c r="EO103" s="113"/>
      <c r="EP103" s="113"/>
      <c r="EQ103" s="113">
        <v>10</v>
      </c>
      <c r="ER103" s="113">
        <v>4.4000000000000004</v>
      </c>
      <c r="ES103" s="113">
        <v>0</v>
      </c>
      <c r="ET103" s="113"/>
      <c r="EU103" s="113"/>
      <c r="EV103" s="113">
        <f>SUM(EQ103:ES103)</f>
        <v>14.4</v>
      </c>
      <c r="EW103" s="113"/>
      <c r="EX103" s="113"/>
      <c r="EY103" s="115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3"/>
      <c r="GH103" s="113"/>
      <c r="GI103" s="113">
        <v>10</v>
      </c>
      <c r="GJ103" s="113">
        <v>4.4000000000000004</v>
      </c>
      <c r="GK103" s="113">
        <v>0</v>
      </c>
      <c r="GL103" s="113"/>
      <c r="GM103" s="113"/>
      <c r="GN103" s="113">
        <f>SUM(GI103:GK103)</f>
        <v>14.4</v>
      </c>
      <c r="GO103" s="113"/>
      <c r="GP103" s="113"/>
      <c r="GQ103" s="115"/>
      <c r="GR103" s="113"/>
      <c r="GS103" s="113"/>
      <c r="GT103" s="113">
        <v>10</v>
      </c>
      <c r="GU103" s="113">
        <v>4.4000000000000004</v>
      </c>
      <c r="GV103" s="113">
        <v>0</v>
      </c>
      <c r="GW103" s="113"/>
      <c r="GX103" s="113"/>
      <c r="GY103" s="113">
        <f>SUM(GT103:GV103)</f>
        <v>14.4</v>
      </c>
      <c r="GZ103" s="113"/>
      <c r="HA103" s="113"/>
      <c r="HB103" s="115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5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5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5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3"/>
      <c r="EE104" s="113"/>
      <c r="EF104" s="113"/>
      <c r="EG104" s="113"/>
      <c r="EH104" s="113"/>
      <c r="EI104" s="113"/>
      <c r="EJ104" s="113"/>
      <c r="EK104" s="113"/>
      <c r="EL104" s="113"/>
      <c r="EM104" s="113"/>
      <c r="EN104" s="115"/>
      <c r="EO104" s="113"/>
      <c r="EP104" s="113"/>
      <c r="EQ104" s="113"/>
      <c r="ER104" s="113"/>
      <c r="ES104" s="113"/>
      <c r="ET104" s="113"/>
      <c r="EU104" s="113"/>
      <c r="EV104" s="113"/>
      <c r="EW104" s="113"/>
      <c r="EX104" s="113"/>
      <c r="EY104" s="115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3"/>
      <c r="GH104" s="113"/>
      <c r="GI104" s="113"/>
      <c r="GJ104" s="113"/>
      <c r="GK104" s="113"/>
      <c r="GL104" s="113"/>
      <c r="GM104" s="113"/>
      <c r="GN104" s="113"/>
      <c r="GO104" s="113"/>
      <c r="GP104" s="113"/>
      <c r="GQ104" s="115"/>
      <c r="GR104" s="113"/>
      <c r="GS104" s="113"/>
      <c r="GT104" s="113"/>
      <c r="GU104" s="113"/>
      <c r="GV104" s="113"/>
      <c r="GW104" s="113"/>
      <c r="GX104" s="113"/>
      <c r="GY104" s="113"/>
      <c r="GZ104" s="113"/>
      <c r="HA104" s="113"/>
      <c r="HB104" s="115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3"/>
      <c r="X105" s="113"/>
      <c r="Y105" s="234" t="s">
        <v>142</v>
      </c>
      <c r="Z105" s="234"/>
      <c r="AA105" s="121" t="s">
        <v>124</v>
      </c>
      <c r="AB105" s="121" t="s">
        <v>125</v>
      </c>
      <c r="AC105" s="121" t="s">
        <v>126</v>
      </c>
      <c r="AD105" s="121" t="s">
        <v>127</v>
      </c>
      <c r="AE105" s="121" t="s">
        <v>128</v>
      </c>
      <c r="AF105" s="121"/>
      <c r="AG105" s="115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3"/>
      <c r="CA105" s="113"/>
      <c r="CB105" s="234" t="s">
        <v>142</v>
      </c>
      <c r="CC105" s="234"/>
      <c r="CD105" s="121" t="s">
        <v>124</v>
      </c>
      <c r="CE105" s="121" t="s">
        <v>125</v>
      </c>
      <c r="CF105" s="121" t="s">
        <v>126</v>
      </c>
      <c r="CG105" s="121" t="s">
        <v>127</v>
      </c>
      <c r="CH105" s="121" t="s">
        <v>128</v>
      </c>
      <c r="CI105" s="121"/>
      <c r="CJ105" s="115"/>
      <c r="CK105" s="113"/>
      <c r="CL105" s="113"/>
      <c r="CM105" s="234" t="s">
        <v>142</v>
      </c>
      <c r="CN105" s="234"/>
      <c r="CO105" s="121" t="s">
        <v>124</v>
      </c>
      <c r="CP105" s="121" t="s">
        <v>125</v>
      </c>
      <c r="CQ105" s="121" t="s">
        <v>126</v>
      </c>
      <c r="CR105" s="121" t="s">
        <v>127</v>
      </c>
      <c r="CS105" s="121" t="s">
        <v>128</v>
      </c>
      <c r="CT105" s="121"/>
      <c r="CU105" s="115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3"/>
      <c r="EE105" s="113"/>
      <c r="EF105" s="234" t="s">
        <v>142</v>
      </c>
      <c r="EG105" s="234"/>
      <c r="EH105" s="121" t="s">
        <v>124</v>
      </c>
      <c r="EI105" s="121" t="s">
        <v>125</v>
      </c>
      <c r="EJ105" s="121" t="s">
        <v>126</v>
      </c>
      <c r="EK105" s="121" t="s">
        <v>127</v>
      </c>
      <c r="EL105" s="121" t="s">
        <v>128</v>
      </c>
      <c r="EM105" s="121"/>
      <c r="EN105" s="115"/>
      <c r="EO105" s="113"/>
      <c r="EP105" s="113"/>
      <c r="EQ105" s="234" t="s">
        <v>142</v>
      </c>
      <c r="ER105" s="234"/>
      <c r="ES105" s="121" t="s">
        <v>124</v>
      </c>
      <c r="ET105" s="121" t="s">
        <v>125</v>
      </c>
      <c r="EU105" s="121" t="s">
        <v>126</v>
      </c>
      <c r="EV105" s="121" t="s">
        <v>127</v>
      </c>
      <c r="EW105" s="121" t="s">
        <v>128</v>
      </c>
      <c r="EX105" s="121"/>
      <c r="EY105" s="115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3"/>
      <c r="GH105" s="113"/>
      <c r="GI105" s="234" t="s">
        <v>142</v>
      </c>
      <c r="GJ105" s="234"/>
      <c r="GK105" s="121" t="s">
        <v>124</v>
      </c>
      <c r="GL105" s="121" t="s">
        <v>125</v>
      </c>
      <c r="GM105" s="121" t="s">
        <v>126</v>
      </c>
      <c r="GN105" s="121" t="s">
        <v>127</v>
      </c>
      <c r="GO105" s="121" t="s">
        <v>128</v>
      </c>
      <c r="GP105" s="121"/>
      <c r="GQ105" s="115"/>
      <c r="GR105" s="113"/>
      <c r="GS105" s="113"/>
      <c r="GT105" s="234" t="s">
        <v>142</v>
      </c>
      <c r="GU105" s="234"/>
      <c r="GV105" s="121" t="s">
        <v>124</v>
      </c>
      <c r="GW105" s="121" t="s">
        <v>125</v>
      </c>
      <c r="GX105" s="121" t="s">
        <v>126</v>
      </c>
      <c r="GY105" s="121" t="s">
        <v>127</v>
      </c>
      <c r="GZ105" s="121" t="s">
        <v>128</v>
      </c>
      <c r="HA105" s="121"/>
      <c r="HB105" s="115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3"/>
      <c r="X106" s="113"/>
      <c r="Y106" s="113"/>
      <c r="Z106" s="113"/>
      <c r="AA106" s="122" t="s">
        <v>143</v>
      </c>
      <c r="AB106" s="123" t="s">
        <v>144</v>
      </c>
      <c r="AC106" s="123" t="s">
        <v>145</v>
      </c>
      <c r="AD106" s="123" t="s">
        <v>146</v>
      </c>
      <c r="AE106" s="123" t="s">
        <v>147</v>
      </c>
      <c r="AF106" s="123"/>
      <c r="AG106" s="115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3"/>
      <c r="CA106" s="113"/>
      <c r="CB106" s="113"/>
      <c r="CC106" s="113"/>
      <c r="CD106" s="122" t="s">
        <v>143</v>
      </c>
      <c r="CE106" s="123" t="s">
        <v>144</v>
      </c>
      <c r="CF106" s="123" t="s">
        <v>145</v>
      </c>
      <c r="CG106" s="123" t="s">
        <v>146</v>
      </c>
      <c r="CH106" s="123" t="s">
        <v>147</v>
      </c>
      <c r="CI106" s="123"/>
      <c r="CJ106" s="115"/>
      <c r="CK106" s="113"/>
      <c r="CL106" s="113"/>
      <c r="CM106" s="113"/>
      <c r="CN106" s="113"/>
      <c r="CO106" s="122" t="s">
        <v>143</v>
      </c>
      <c r="CP106" s="123" t="s">
        <v>144</v>
      </c>
      <c r="CQ106" s="123" t="s">
        <v>145</v>
      </c>
      <c r="CR106" s="123" t="s">
        <v>146</v>
      </c>
      <c r="CS106" s="123" t="s">
        <v>147</v>
      </c>
      <c r="CT106" s="123"/>
      <c r="CU106" s="115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3"/>
      <c r="EE106" s="113"/>
      <c r="EF106" s="113"/>
      <c r="EG106" s="113"/>
      <c r="EH106" s="122" t="s">
        <v>143</v>
      </c>
      <c r="EI106" s="123" t="s">
        <v>144</v>
      </c>
      <c r="EJ106" s="123" t="s">
        <v>145</v>
      </c>
      <c r="EK106" s="123" t="s">
        <v>146</v>
      </c>
      <c r="EL106" s="123" t="s">
        <v>147</v>
      </c>
      <c r="EM106" s="123"/>
      <c r="EN106" s="115"/>
      <c r="EO106" s="113"/>
      <c r="EP106" s="113"/>
      <c r="EQ106" s="113"/>
      <c r="ER106" s="113"/>
      <c r="ES106" s="122" t="s">
        <v>143</v>
      </c>
      <c r="ET106" s="123" t="s">
        <v>144</v>
      </c>
      <c r="EU106" s="123" t="s">
        <v>145</v>
      </c>
      <c r="EV106" s="123" t="s">
        <v>146</v>
      </c>
      <c r="EW106" s="123" t="s">
        <v>147</v>
      </c>
      <c r="EX106" s="123"/>
      <c r="EY106" s="115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3"/>
      <c r="GH106" s="113"/>
      <c r="GI106" s="113"/>
      <c r="GJ106" s="113"/>
      <c r="GK106" s="122" t="s">
        <v>143</v>
      </c>
      <c r="GL106" s="123" t="s">
        <v>144</v>
      </c>
      <c r="GM106" s="123" t="s">
        <v>145</v>
      </c>
      <c r="GN106" s="123" t="s">
        <v>146</v>
      </c>
      <c r="GO106" s="123" t="s">
        <v>147</v>
      </c>
      <c r="GP106" s="123"/>
      <c r="GQ106" s="115"/>
      <c r="GR106" s="113"/>
      <c r="GS106" s="113"/>
      <c r="GT106" s="113"/>
      <c r="GU106" s="113"/>
      <c r="GV106" s="122" t="s">
        <v>143</v>
      </c>
      <c r="GW106" s="123" t="s">
        <v>144</v>
      </c>
      <c r="GX106" s="123" t="s">
        <v>145</v>
      </c>
      <c r="GY106" s="123" t="s">
        <v>146</v>
      </c>
      <c r="GZ106" s="123" t="s">
        <v>147</v>
      </c>
      <c r="HA106" s="123"/>
      <c r="HB106" s="115"/>
    </row>
    <row r="107" spans="1:210" x14ac:dyDescent="0.25">
      <c r="A107" s="10"/>
      <c r="K107" s="28"/>
      <c r="V107" s="32"/>
      <c r="AG107" s="32"/>
      <c r="AH107"/>
      <c r="AR107" s="32"/>
      <c r="BC107" s="32"/>
      <c r="BN107" s="32"/>
      <c r="BY107" s="32"/>
      <c r="CJ107" s="32"/>
      <c r="CU107" s="32"/>
      <c r="DF107" s="32"/>
      <c r="DQ107" s="32"/>
      <c r="EC107" s="32"/>
      <c r="EN107" s="32"/>
      <c r="EY107" s="32"/>
      <c r="FJ107" s="32"/>
      <c r="FU107" s="32"/>
      <c r="GF107" s="32"/>
      <c r="GQ107" s="32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X108" s="113">
        <v>1</v>
      </c>
      <c r="Y108" s="231" t="s">
        <v>134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CA108" s="113">
        <v>1</v>
      </c>
      <c r="CB108" s="231" t="s">
        <v>134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L108" s="113">
        <v>1</v>
      </c>
      <c r="CM108" s="231" t="s">
        <v>134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R108" s="219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E108" s="113">
        <v>1</v>
      </c>
      <c r="EF108" s="231" t="s">
        <v>134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P108" s="113">
        <v>1</v>
      </c>
      <c r="EQ108" s="231" t="s">
        <v>134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H108" s="113">
        <v>1</v>
      </c>
      <c r="GI108" s="231" t="s">
        <v>134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S108" s="113">
        <v>1</v>
      </c>
      <c r="GT108" s="231" t="s">
        <v>134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CA109" s="113">
        <v>2</v>
      </c>
      <c r="CB109" s="231"/>
      <c r="CC109" s="231"/>
      <c r="CD109" s="113">
        <v>0</v>
      </c>
      <c r="CJ109" s="115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R109" s="219"/>
      <c r="DT109" s="113">
        <v>2</v>
      </c>
      <c r="DU109" s="231"/>
      <c r="DV109" s="231"/>
      <c r="DW109" s="113">
        <v>0</v>
      </c>
      <c r="EC109" s="115"/>
      <c r="EE109" s="113">
        <v>2</v>
      </c>
      <c r="EF109" s="231"/>
      <c r="EG109" s="231"/>
      <c r="EH109" s="113">
        <v>0</v>
      </c>
      <c r="EN109" s="115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H109" s="113">
        <v>2</v>
      </c>
      <c r="GI109" s="231"/>
      <c r="GJ109" s="231"/>
      <c r="GK109" s="113">
        <v>0</v>
      </c>
      <c r="GQ109" s="115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CA110" s="113">
        <v>3</v>
      </c>
      <c r="CB110" s="231"/>
      <c r="CC110" s="231"/>
      <c r="CJ110" s="115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R110" s="219"/>
      <c r="DT110" s="113">
        <v>3</v>
      </c>
      <c r="DU110" s="231"/>
      <c r="DV110" s="231"/>
      <c r="EC110" s="115"/>
      <c r="EE110" s="113">
        <v>3</v>
      </c>
      <c r="EF110" s="231"/>
      <c r="EG110" s="231"/>
      <c r="EN110" s="115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H110" s="113">
        <v>3</v>
      </c>
      <c r="GI110" s="231"/>
      <c r="GJ110" s="231"/>
      <c r="GQ110" s="115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AG111" s="115"/>
      <c r="AH111" s="116"/>
      <c r="AR111" s="115"/>
      <c r="BC111" s="115"/>
      <c r="BN111" s="115"/>
      <c r="BY111" s="115"/>
      <c r="CJ111" s="115"/>
      <c r="CU111" s="115"/>
      <c r="DF111" s="115"/>
      <c r="DQ111" s="115"/>
      <c r="DR111" s="219"/>
      <c r="EC111" s="115"/>
      <c r="EN111" s="115"/>
      <c r="EY111" s="115"/>
      <c r="FJ111" s="115"/>
      <c r="FU111" s="115"/>
      <c r="GF111" s="115"/>
      <c r="GQ111" s="115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Y112" s="113" t="s">
        <v>150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CB112" s="113" t="s">
        <v>150</v>
      </c>
      <c r="CF112" s="126">
        <v>0</v>
      </c>
      <c r="CJ112" s="115"/>
      <c r="CM112" s="113" t="s">
        <v>150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R112" s="219"/>
      <c r="DU112" s="113" t="s">
        <v>150</v>
      </c>
      <c r="DY112" s="126">
        <v>0</v>
      </c>
      <c r="EC112" s="115"/>
      <c r="EF112" s="113" t="s">
        <v>150</v>
      </c>
      <c r="EJ112" s="126">
        <v>0</v>
      </c>
      <c r="EN112" s="115"/>
      <c r="EQ112" s="113" t="s">
        <v>150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I112" s="113" t="s">
        <v>150</v>
      </c>
      <c r="GM112" s="126">
        <v>0</v>
      </c>
      <c r="GQ112" s="115"/>
      <c r="GT112" s="113" t="s">
        <v>150</v>
      </c>
      <c r="GX112" s="126">
        <v>0</v>
      </c>
      <c r="HB112" s="115"/>
    </row>
    <row r="113" spans="1:210" x14ac:dyDescent="0.25">
      <c r="A113" s="10"/>
      <c r="K113" s="28"/>
      <c r="V113" s="32"/>
      <c r="AG113" s="32"/>
      <c r="AH113"/>
      <c r="AR113" s="32"/>
      <c r="BC113" s="32"/>
      <c r="BN113" s="32"/>
      <c r="BY113" s="32"/>
      <c r="CJ113" s="32"/>
      <c r="CU113" s="32"/>
      <c r="DF113" s="32"/>
      <c r="DQ113" s="32"/>
      <c r="EC113" s="32"/>
      <c r="EN113" s="32"/>
      <c r="EY113" s="32"/>
      <c r="FJ113" s="32"/>
      <c r="FU113" s="32"/>
      <c r="GF113" s="32"/>
      <c r="GQ113" s="32"/>
      <c r="HB113" s="32"/>
    </row>
    <row r="114" spans="1:210" x14ac:dyDescent="0.25">
      <c r="A114" s="10"/>
      <c r="K114" s="28"/>
      <c r="V114" s="32"/>
      <c r="AG114" s="32"/>
      <c r="AH114"/>
      <c r="AR114" s="32"/>
      <c r="BC114" s="32"/>
      <c r="BN114" s="32"/>
      <c r="BY114" s="32"/>
      <c r="CJ114" s="32"/>
      <c r="CU114" s="32"/>
      <c r="DF114" s="32"/>
      <c r="DQ114" s="32"/>
      <c r="EC114" s="32"/>
      <c r="EN114" s="32"/>
      <c r="EY114" s="32"/>
      <c r="FJ114" s="32"/>
      <c r="FU114" s="32"/>
      <c r="GF114" s="32"/>
      <c r="GQ114" s="32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CB115" s="90" t="s">
        <v>152</v>
      </c>
      <c r="CJ115" s="32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F115" s="90" t="s">
        <v>152</v>
      </c>
      <c r="EN115" s="32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I115" s="90" t="s">
        <v>152</v>
      </c>
      <c r="GQ115" s="32"/>
      <c r="GT115" s="90" t="s">
        <v>152</v>
      </c>
      <c r="HB115" s="32"/>
    </row>
    <row r="116" spans="1:210" x14ac:dyDescent="0.25">
      <c r="A116" s="10"/>
      <c r="K116" s="28"/>
      <c r="V116" s="32"/>
      <c r="AG116" s="32"/>
      <c r="AH116"/>
      <c r="AR116" s="32"/>
      <c r="BC116" s="32"/>
      <c r="BN116" s="32"/>
      <c r="BY116" s="32"/>
      <c r="CJ116" s="32"/>
      <c r="CU116" s="32"/>
      <c r="DF116" s="32"/>
      <c r="DQ116" s="32"/>
      <c r="EC116" s="32"/>
      <c r="EN116" s="32"/>
      <c r="EY116" s="32"/>
      <c r="FJ116" s="32"/>
      <c r="FU116" s="32"/>
      <c r="GF116" s="32"/>
      <c r="GQ116" s="32"/>
      <c r="HB116" s="32"/>
    </row>
    <row r="117" spans="1:210" ht="33.75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Y117" s="232" t="s">
        <v>153</v>
      </c>
      <c r="Z117" s="232"/>
      <c r="AA117" s="128" t="s">
        <v>126</v>
      </c>
      <c r="AB117" s="230" t="s">
        <v>154</v>
      </c>
      <c r="AC117" s="230"/>
      <c r="AD117" s="230" t="s">
        <v>155</v>
      </c>
      <c r="AE117" s="230"/>
      <c r="AF117" s="129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30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87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29"/>
      <c r="BY117" s="32"/>
      <c r="CB117" s="232" t="s">
        <v>153</v>
      </c>
      <c r="CC117" s="232"/>
      <c r="CD117" s="128" t="s">
        <v>126</v>
      </c>
      <c r="CE117" s="230" t="s">
        <v>154</v>
      </c>
      <c r="CF117" s="230"/>
      <c r="CG117" s="230" t="s">
        <v>155</v>
      </c>
      <c r="CH117" s="230"/>
      <c r="CI117" s="187"/>
      <c r="CJ117" s="32"/>
      <c r="CM117" s="232" t="s">
        <v>153</v>
      </c>
      <c r="CN117" s="232"/>
      <c r="CO117" s="128" t="s">
        <v>126</v>
      </c>
      <c r="CP117" s="230" t="s">
        <v>154</v>
      </c>
      <c r="CQ117" s="230"/>
      <c r="CR117" s="230" t="s">
        <v>155</v>
      </c>
      <c r="CS117" s="230"/>
      <c r="CT117" s="187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F117" s="232" t="s">
        <v>153</v>
      </c>
      <c r="EG117" s="232"/>
      <c r="EH117" s="128" t="s">
        <v>126</v>
      </c>
      <c r="EI117" s="230" t="s">
        <v>154</v>
      </c>
      <c r="EJ117" s="230"/>
      <c r="EK117" s="230" t="s">
        <v>155</v>
      </c>
      <c r="EL117" s="230"/>
      <c r="EM117" s="187"/>
      <c r="EN117" s="32"/>
      <c r="EQ117" s="232" t="s">
        <v>153</v>
      </c>
      <c r="ER117" s="232"/>
      <c r="ES117" s="128" t="s">
        <v>126</v>
      </c>
      <c r="ET117" s="230" t="s">
        <v>154</v>
      </c>
      <c r="EU117" s="230"/>
      <c r="EV117" s="230" t="s">
        <v>155</v>
      </c>
      <c r="EW117" s="230"/>
      <c r="EX117" s="187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I117" s="232" t="s">
        <v>153</v>
      </c>
      <c r="GJ117" s="232"/>
      <c r="GK117" s="128" t="s">
        <v>126</v>
      </c>
      <c r="GL117" s="230" t="s">
        <v>154</v>
      </c>
      <c r="GM117" s="230"/>
      <c r="GN117" s="230" t="s">
        <v>155</v>
      </c>
      <c r="GO117" s="230"/>
      <c r="GP117" s="187"/>
      <c r="GQ117" s="32"/>
      <c r="GT117" s="232" t="s">
        <v>153</v>
      </c>
      <c r="GU117" s="232"/>
      <c r="GV117" s="128" t="s">
        <v>126</v>
      </c>
      <c r="GW117" s="230" t="s">
        <v>154</v>
      </c>
      <c r="GX117" s="230"/>
      <c r="GY117" s="230" t="s">
        <v>155</v>
      </c>
      <c r="GZ117" s="230"/>
      <c r="HA117" s="187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R119" s="220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149.1704746040335</v>
      </c>
      <c r="E120" s="2">
        <v>1.05</v>
      </c>
      <c r="F120" s="133">
        <f>D120*E120</f>
        <v>156.62899833423518</v>
      </c>
      <c r="G120" s="2">
        <v>277</v>
      </c>
      <c r="H120" s="47">
        <f>D120*G120/1000</f>
        <v>41.320221465317275</v>
      </c>
      <c r="K120" s="28"/>
      <c r="N120" s="2" t="s">
        <v>164</v>
      </c>
      <c r="P120" s="34">
        <f>R88</f>
        <v>56.715856781349515</v>
      </c>
      <c r="Q120" s="2">
        <v>1.05</v>
      </c>
      <c r="R120" s="133">
        <f>P120*Q120</f>
        <v>59.551649620416995</v>
      </c>
      <c r="S120" s="2">
        <v>277</v>
      </c>
      <c r="T120" s="47">
        <f>P120*S120/1000</f>
        <v>15.710292328433816</v>
      </c>
      <c r="U120" s="47"/>
      <c r="V120" s="32"/>
      <c r="Y120" s="2" t="s">
        <v>164</v>
      </c>
      <c r="AA120" s="34">
        <f>AC88</f>
        <v>103.13853702923254</v>
      </c>
      <c r="AB120" s="2">
        <v>1.05</v>
      </c>
      <c r="AC120" s="133">
        <f>AA120*AB120</f>
        <v>108.29546388069417</v>
      </c>
      <c r="AD120" s="2">
        <v>277</v>
      </c>
      <c r="AE120" s="47">
        <f>AA120*AD120/1000</f>
        <v>28.56937475709741</v>
      </c>
      <c r="AF120" s="47"/>
      <c r="AG120" s="32"/>
      <c r="AH120"/>
      <c r="AJ120" s="2" t="s">
        <v>165</v>
      </c>
      <c r="AL120" s="34">
        <f>AN88+AN94+AN95</f>
        <v>37.756261448345704</v>
      </c>
      <c r="AM120" s="2">
        <v>2.5</v>
      </c>
      <c r="AN120" s="33">
        <f>AL120*AM120</f>
        <v>94.390653620864256</v>
      </c>
      <c r="AO120" s="2">
        <v>617</v>
      </c>
      <c r="AP120" s="34">
        <f>AL120*AO120/1000</f>
        <v>23.2956133136293</v>
      </c>
      <c r="AQ120" s="34"/>
      <c r="AR120" s="32"/>
      <c r="AU120" s="2" t="s">
        <v>164</v>
      </c>
      <c r="AW120" s="34">
        <f>AY88</f>
        <v>98.860548817266306</v>
      </c>
      <c r="AX120" s="2">
        <v>1.05</v>
      </c>
      <c r="AY120" s="133">
        <f>AW120*AX120</f>
        <v>103.80357625812962</v>
      </c>
      <c r="AZ120" s="2">
        <v>277</v>
      </c>
      <c r="BA120" s="47">
        <f>AW120*AZ120/1000</f>
        <v>27.384372022382767</v>
      </c>
      <c r="BB120" s="47"/>
      <c r="BC120" s="32"/>
      <c r="BF120" s="2" t="s">
        <v>164</v>
      </c>
      <c r="BH120" s="34">
        <f>BJ88</f>
        <v>103.72755642580965</v>
      </c>
      <c r="BI120" s="2">
        <v>1.05</v>
      </c>
      <c r="BJ120" s="133">
        <f>BH120*BI120</f>
        <v>108.91393424710014</v>
      </c>
      <c r="BK120" s="2">
        <v>277</v>
      </c>
      <c r="BL120" s="47">
        <f>BH120*BK120/1000</f>
        <v>28.732533129949275</v>
      </c>
      <c r="BM120" s="47"/>
      <c r="BN120" s="32"/>
      <c r="BQ120" s="2" t="s">
        <v>164</v>
      </c>
      <c r="BS120" s="34">
        <f>BU88</f>
        <v>97.010838701281571</v>
      </c>
      <c r="BT120" s="2">
        <v>1.05</v>
      </c>
      <c r="BU120" s="133">
        <f>BS120*BT120</f>
        <v>101.86138063634566</v>
      </c>
      <c r="BV120" s="2">
        <v>277</v>
      </c>
      <c r="BW120" s="47">
        <f>BS120*BV120/1000</f>
        <v>26.872002320254996</v>
      </c>
      <c r="BX120" s="47"/>
      <c r="BY120" s="32"/>
      <c r="CB120" s="2" t="s">
        <v>164</v>
      </c>
      <c r="CD120" s="34">
        <f>CF88</f>
        <v>97.604730729251912</v>
      </c>
      <c r="CE120" s="2">
        <v>1.05</v>
      </c>
      <c r="CF120" s="133">
        <f>CD120*CE120</f>
        <v>102.48496726571452</v>
      </c>
      <c r="CG120" s="2">
        <v>277</v>
      </c>
      <c r="CH120" s="47">
        <f>CD120*CG120/1000</f>
        <v>27.03651041200278</v>
      </c>
      <c r="CI120" s="47"/>
      <c r="CJ120" s="32"/>
      <c r="CM120" s="2" t="s">
        <v>164</v>
      </c>
      <c r="CO120" s="34">
        <f>CQ88</f>
        <v>124.94809023034078</v>
      </c>
      <c r="CP120" s="2">
        <v>1.05</v>
      </c>
      <c r="CQ120" s="133">
        <f>CO120*CP120</f>
        <v>131.19549474185783</v>
      </c>
      <c r="CR120" s="2">
        <v>277</v>
      </c>
      <c r="CS120" s="47">
        <f>CO120*CR120/1000</f>
        <v>34.610620993804396</v>
      </c>
      <c r="CT120" s="47"/>
      <c r="CU120" s="32"/>
      <c r="CX120" s="2" t="s">
        <v>164</v>
      </c>
      <c r="CZ120" s="34">
        <f>DB88</f>
        <v>129.65948760329982</v>
      </c>
      <c r="DA120" s="2">
        <v>1.05</v>
      </c>
      <c r="DB120" s="133">
        <f>CZ120*DA120</f>
        <v>136.14246198346481</v>
      </c>
      <c r="DC120" s="2">
        <v>277</v>
      </c>
      <c r="DD120" s="47">
        <f>CZ120*DC120/1000</f>
        <v>35.915678066114054</v>
      </c>
      <c r="DE120" s="47"/>
      <c r="DF120" s="32"/>
      <c r="DI120" s="2" t="s">
        <v>164</v>
      </c>
      <c r="DK120" s="34">
        <f>DM88</f>
        <v>125.52166005518839</v>
      </c>
      <c r="DL120" s="2">
        <v>1.05</v>
      </c>
      <c r="DM120" s="133">
        <f>DK120*DL120</f>
        <v>131.79774305794783</v>
      </c>
      <c r="DN120" s="2">
        <v>277</v>
      </c>
      <c r="DO120" s="47">
        <f>DK120*DN120/1000</f>
        <v>34.769499835287185</v>
      </c>
      <c r="DP120" s="47"/>
      <c r="DQ120" s="32"/>
      <c r="DU120" s="2" t="s">
        <v>164</v>
      </c>
      <c r="DW120" s="34">
        <f>DY88</f>
        <v>83.025384044113608</v>
      </c>
      <c r="DX120" s="2">
        <v>1.05</v>
      </c>
      <c r="DY120" s="133">
        <f>DW120*DX120</f>
        <v>87.17665324631929</v>
      </c>
      <c r="DZ120" s="2">
        <v>277</v>
      </c>
      <c r="EA120" s="47">
        <f>DW120*DZ120/1000</f>
        <v>22.998031380219469</v>
      </c>
      <c r="EB120" s="47"/>
      <c r="EC120" s="32"/>
      <c r="EF120" s="2" t="s">
        <v>164</v>
      </c>
      <c r="EH120" s="34">
        <f>EJ88</f>
        <v>126.86599079863451</v>
      </c>
      <c r="EI120" s="2">
        <v>1.05</v>
      </c>
      <c r="EJ120" s="133">
        <f>EH120*EI120</f>
        <v>133.20929033856623</v>
      </c>
      <c r="EK120" s="2">
        <v>277</v>
      </c>
      <c r="EL120" s="47">
        <f>EH120*EK120/1000</f>
        <v>35.141879451221754</v>
      </c>
      <c r="EM120" s="47"/>
      <c r="EN120" s="32"/>
      <c r="EQ120" s="2" t="s">
        <v>164</v>
      </c>
      <c r="ES120" s="34">
        <f>EU88</f>
        <v>120.75302728036591</v>
      </c>
      <c r="ET120" s="2">
        <v>1.05</v>
      </c>
      <c r="EU120" s="133">
        <f>ES120*ET120</f>
        <v>126.79067864438422</v>
      </c>
      <c r="EV120" s="2">
        <v>277</v>
      </c>
      <c r="EW120" s="47">
        <f>ES120*EV120/1000</f>
        <v>33.448588556661356</v>
      </c>
      <c r="EX120" s="47"/>
      <c r="EY120" s="32"/>
      <c r="FB120" s="2" t="s">
        <v>164</v>
      </c>
      <c r="FD120" s="34">
        <f>FF88</f>
        <v>127.63686664505457</v>
      </c>
      <c r="FE120" s="2">
        <v>1.05</v>
      </c>
      <c r="FF120" s="133">
        <f>FD120*FE120</f>
        <v>134.01870997730731</v>
      </c>
      <c r="FG120" s="2">
        <v>277</v>
      </c>
      <c r="FH120" s="47">
        <f>FD120*FG120/1000</f>
        <v>35.355412060680116</v>
      </c>
      <c r="FI120" s="47"/>
      <c r="FJ120" s="32"/>
      <c r="FM120" s="2" t="s">
        <v>164</v>
      </c>
      <c r="FO120" s="34">
        <f>FQ88</f>
        <v>114.45181678696294</v>
      </c>
      <c r="FP120" s="2">
        <v>1.05</v>
      </c>
      <c r="FQ120" s="133">
        <f>FO120*FP120</f>
        <v>120.17440762631109</v>
      </c>
      <c r="FR120" s="2">
        <v>277</v>
      </c>
      <c r="FS120" s="47">
        <f>FO120*FR120/1000</f>
        <v>31.703153249988734</v>
      </c>
      <c r="FT120" s="47"/>
      <c r="FU120" s="32"/>
      <c r="FX120" s="2" t="s">
        <v>164</v>
      </c>
      <c r="FZ120" s="34">
        <f>GB88</f>
        <v>107.43745051234755</v>
      </c>
      <c r="GA120" s="2">
        <v>1.05</v>
      </c>
      <c r="GB120" s="133">
        <f>FZ120*GA120</f>
        <v>112.80932303796493</v>
      </c>
      <c r="GC120" s="2">
        <v>277</v>
      </c>
      <c r="GD120" s="47">
        <f>FZ120*GC120/1000</f>
        <v>29.76017379192027</v>
      </c>
      <c r="GE120" s="47"/>
      <c r="GF120" s="32"/>
      <c r="GI120" s="2" t="s">
        <v>164</v>
      </c>
      <c r="GK120" s="34">
        <f>GM88</f>
        <v>108.22983835751222</v>
      </c>
      <c r="GL120" s="2">
        <v>1.05</v>
      </c>
      <c r="GM120" s="133">
        <f>GK120*GL120</f>
        <v>113.64133027538784</v>
      </c>
      <c r="GN120" s="2">
        <v>277</v>
      </c>
      <c r="GO120" s="47">
        <f>GK120*GN120/1000</f>
        <v>29.979665225030889</v>
      </c>
      <c r="GP120" s="47"/>
      <c r="GQ120" s="32"/>
      <c r="GT120" s="2" t="s">
        <v>164</v>
      </c>
      <c r="GV120" s="34">
        <f>GX88</f>
        <v>123.73217240957186</v>
      </c>
      <c r="GW120" s="2">
        <v>1.05</v>
      </c>
      <c r="GX120" s="133">
        <f>GV120*GW120</f>
        <v>129.91878103005047</v>
      </c>
      <c r="GY120" s="2">
        <v>277</v>
      </c>
      <c r="GZ120" s="47">
        <f>GV120*GY120/1000</f>
        <v>34.273811757451405</v>
      </c>
      <c r="HA120" s="47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Y121" s="2" t="s">
        <v>166</v>
      </c>
      <c r="AA121" s="2">
        <f>AC94+AC95</f>
        <v>5.1999999999999993</v>
      </c>
      <c r="AB121" s="2">
        <v>2.5</v>
      </c>
      <c r="AC121" s="133">
        <f>AA121*AB121</f>
        <v>12.999999999999998</v>
      </c>
      <c r="AD121" s="2">
        <v>617</v>
      </c>
      <c r="AE121" s="47">
        <f>AA121*AD121/1000</f>
        <v>3.2083999999999997</v>
      </c>
      <c r="AF121" s="47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CB121" s="2" t="s">
        <v>166</v>
      </c>
      <c r="CD121" s="2">
        <f>CF94+CF95</f>
        <v>5.1999999999999993</v>
      </c>
      <c r="CE121" s="2">
        <v>2.5</v>
      </c>
      <c r="CF121" s="133">
        <f>CD121*CE121</f>
        <v>12.999999999999998</v>
      </c>
      <c r="CG121" s="2">
        <v>617</v>
      </c>
      <c r="CH121" s="47">
        <f>CD121*CG121/1000</f>
        <v>3.2083999999999997</v>
      </c>
      <c r="CI121" s="47"/>
      <c r="CJ121" s="32"/>
      <c r="CM121" s="2" t="s">
        <v>166</v>
      </c>
      <c r="CO121" s="2">
        <f>CQ94+CQ95</f>
        <v>5.1999999999999993</v>
      </c>
      <c r="CP121" s="2">
        <v>2.5</v>
      </c>
      <c r="CQ121" s="133">
        <f>CO121*CP121</f>
        <v>12.999999999999998</v>
      </c>
      <c r="CR121" s="2">
        <v>617</v>
      </c>
      <c r="CS121" s="47">
        <f>CO121*CR121/1000</f>
        <v>3.2083999999999997</v>
      </c>
      <c r="CT121" s="47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F121" s="2" t="s">
        <v>166</v>
      </c>
      <c r="EH121" s="2">
        <f>EJ94+EJ95</f>
        <v>5.1999999999999993</v>
      </c>
      <c r="EI121" s="2">
        <v>2.5</v>
      </c>
      <c r="EJ121" s="133">
        <f>EH121*EI121</f>
        <v>12.999999999999998</v>
      </c>
      <c r="EK121" s="2">
        <v>617</v>
      </c>
      <c r="EL121" s="47">
        <f>EH121*EK121/1000</f>
        <v>3.2083999999999997</v>
      </c>
      <c r="EM121" s="47"/>
      <c r="EN121" s="32"/>
      <c r="EQ121" s="2" t="s">
        <v>166</v>
      </c>
      <c r="ES121" s="2">
        <f>EU94+EU95</f>
        <v>5.1999999999999993</v>
      </c>
      <c r="ET121" s="2">
        <v>2.5</v>
      </c>
      <c r="EU121" s="133">
        <f>ES121*ET121</f>
        <v>12.999999999999998</v>
      </c>
      <c r="EV121" s="2">
        <v>617</v>
      </c>
      <c r="EW121" s="47">
        <f>ES121*EV121/1000</f>
        <v>3.2083999999999997</v>
      </c>
      <c r="EX121" s="47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I121" s="2" t="s">
        <v>166</v>
      </c>
      <c r="GK121" s="2">
        <f>GM94+GM95</f>
        <v>5.1999999999999993</v>
      </c>
      <c r="GL121" s="2">
        <v>2.5</v>
      </c>
      <c r="GM121" s="133">
        <f>GK121*GL121</f>
        <v>12.999999999999998</v>
      </c>
      <c r="GN121" s="2">
        <v>617</v>
      </c>
      <c r="GO121" s="47">
        <f>GK121*GN121/1000</f>
        <v>3.2083999999999997</v>
      </c>
      <c r="GP121" s="47"/>
      <c r="GQ121" s="32"/>
      <c r="GT121" s="2" t="s">
        <v>166</v>
      </c>
      <c r="GV121" s="2">
        <f>GX94+GX95</f>
        <v>5.1999999999999993</v>
      </c>
      <c r="GW121" s="2">
        <v>2.5</v>
      </c>
      <c r="GX121" s="133">
        <f>GV121*GW121</f>
        <v>12.999999999999998</v>
      </c>
      <c r="GY121" s="2">
        <v>617</v>
      </c>
      <c r="GZ121" s="47">
        <f>GV121*GY121/1000</f>
        <v>3.2083999999999997</v>
      </c>
      <c r="HA121" s="47"/>
      <c r="HB121" s="32"/>
    </row>
    <row r="122" spans="1:210" x14ac:dyDescent="0.25">
      <c r="A122" s="10"/>
      <c r="K122" s="28"/>
      <c r="V122" s="32"/>
      <c r="AG122" s="32"/>
      <c r="AH122"/>
      <c r="AR122" s="32"/>
      <c r="BC122" s="32"/>
      <c r="BN122" s="32"/>
      <c r="BY122" s="32"/>
      <c r="CJ122" s="32"/>
      <c r="CU122" s="32"/>
      <c r="DF122" s="32"/>
      <c r="DQ122" s="32"/>
      <c r="EC122" s="32"/>
      <c r="EN122" s="32"/>
      <c r="EY122" s="32"/>
      <c r="FJ122" s="32"/>
      <c r="FU122" s="32"/>
      <c r="GF122" s="32"/>
      <c r="GQ122" s="3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3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34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88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34"/>
      <c r="BY123" s="115"/>
      <c r="BZ123" s="113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3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3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3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3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3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GL117:GM117"/>
    <mergeCell ref="GN117:GO117"/>
    <mergeCell ref="GL123:GM123"/>
    <mergeCell ref="GN123:GO123"/>
    <mergeCell ref="GR6:HB6"/>
    <mergeCell ref="GT85:GU85"/>
    <mergeCell ref="GT88:GU88"/>
    <mergeCell ref="GT89:GU89"/>
    <mergeCell ref="GT90:GU90"/>
    <mergeCell ref="GT105:GU105"/>
    <mergeCell ref="GT108:GU108"/>
    <mergeCell ref="GT109:GU109"/>
    <mergeCell ref="GT110:GU110"/>
    <mergeCell ref="GT117:GU117"/>
    <mergeCell ref="GW117:GX117"/>
    <mergeCell ref="GY117:GZ117"/>
    <mergeCell ref="GW123:GX123"/>
    <mergeCell ref="GY123:GZ123"/>
    <mergeCell ref="GG6:GQ6"/>
    <mergeCell ref="GI85:GJ85"/>
    <mergeCell ref="GI88:GJ88"/>
    <mergeCell ref="GI89:GJ89"/>
    <mergeCell ref="GI90:GJ90"/>
    <mergeCell ref="GA123:GB123"/>
    <mergeCell ref="GC123:GD123"/>
    <mergeCell ref="FM105:FN105"/>
    <mergeCell ref="FM108:FN108"/>
    <mergeCell ref="FM109:FN109"/>
    <mergeCell ref="FM110:FN110"/>
    <mergeCell ref="FM117:FN117"/>
    <mergeCell ref="FK6:FU6"/>
    <mergeCell ref="FM85:FN85"/>
    <mergeCell ref="FM88:FN88"/>
    <mergeCell ref="FM89:FN89"/>
    <mergeCell ref="FM90:FN90"/>
    <mergeCell ref="FV6:GF6"/>
    <mergeCell ref="FX85:FY85"/>
    <mergeCell ref="FX88:FY88"/>
    <mergeCell ref="FX89:FY89"/>
    <mergeCell ref="FX90:FY90"/>
    <mergeCell ref="GI105:GJ105"/>
    <mergeCell ref="GI108:GJ108"/>
    <mergeCell ref="GI109:GJ109"/>
    <mergeCell ref="GI110:GJ110"/>
    <mergeCell ref="FX105:FY105"/>
    <mergeCell ref="FX108:FY108"/>
    <mergeCell ref="FX109:FY109"/>
    <mergeCell ref="FX110:FY110"/>
    <mergeCell ref="GI117:GJ117"/>
    <mergeCell ref="FX117:FY117"/>
    <mergeCell ref="GA117:GB117"/>
    <mergeCell ref="GC117:GD117"/>
    <mergeCell ref="FP117:FQ117"/>
    <mergeCell ref="FR117:FS117"/>
    <mergeCell ref="FP123:FQ123"/>
    <mergeCell ref="FR123:FS123"/>
    <mergeCell ref="EZ6:FJ6"/>
    <mergeCell ref="FB85:FC85"/>
    <mergeCell ref="FB88:FC88"/>
    <mergeCell ref="FB89:FC89"/>
    <mergeCell ref="FB90:FC90"/>
    <mergeCell ref="FB105:FC105"/>
    <mergeCell ref="FB108:FC108"/>
    <mergeCell ref="FB109:FC109"/>
    <mergeCell ref="FB110:FC110"/>
    <mergeCell ref="FB117:FC117"/>
    <mergeCell ref="FE117:FF117"/>
    <mergeCell ref="FG117:FH117"/>
    <mergeCell ref="FE123:FF123"/>
    <mergeCell ref="FG123:FH123"/>
    <mergeCell ref="EO6:EY6"/>
    <mergeCell ref="EQ85:ER85"/>
    <mergeCell ref="EQ88:ER88"/>
    <mergeCell ref="EQ89:ER89"/>
    <mergeCell ref="EQ90:ER90"/>
    <mergeCell ref="ET117:EU117"/>
    <mergeCell ref="EV117:EW117"/>
    <mergeCell ref="ET123:EU123"/>
    <mergeCell ref="EV123:EW123"/>
    <mergeCell ref="EF117:EG117"/>
    <mergeCell ref="EI117:EJ117"/>
    <mergeCell ref="EK117:EL117"/>
    <mergeCell ref="EI123:EJ123"/>
    <mergeCell ref="EK123:EL123"/>
    <mergeCell ref="EQ105:ER105"/>
    <mergeCell ref="EQ108:ER108"/>
    <mergeCell ref="EQ109:ER109"/>
    <mergeCell ref="EQ110:ER110"/>
    <mergeCell ref="EQ117:ER117"/>
    <mergeCell ref="ED6:EN6"/>
    <mergeCell ref="EF85:EG85"/>
    <mergeCell ref="EF88:EG88"/>
    <mergeCell ref="EF89:EG89"/>
    <mergeCell ref="EF90:EG90"/>
    <mergeCell ref="EF105:EG105"/>
    <mergeCell ref="EF108:EG108"/>
    <mergeCell ref="EF109:EG109"/>
    <mergeCell ref="EF110:EG110"/>
    <mergeCell ref="DL123:DM123"/>
    <mergeCell ref="DN123:DO123"/>
    <mergeCell ref="DS6:EC6"/>
    <mergeCell ref="DU85:DV85"/>
    <mergeCell ref="DU88:DV88"/>
    <mergeCell ref="DU89:DV89"/>
    <mergeCell ref="DU90:DV90"/>
    <mergeCell ref="DU105:DV105"/>
    <mergeCell ref="DU108:DV108"/>
    <mergeCell ref="DU109:DV109"/>
    <mergeCell ref="DU110:DV110"/>
    <mergeCell ref="DU117:DV117"/>
    <mergeCell ref="DX117:DY117"/>
    <mergeCell ref="DZ117:EA117"/>
    <mergeCell ref="DX123:DY123"/>
    <mergeCell ref="DZ123:EA123"/>
    <mergeCell ref="DI105:DJ105"/>
    <mergeCell ref="DI108:DJ108"/>
    <mergeCell ref="DI109:DJ109"/>
    <mergeCell ref="DI110:DJ110"/>
    <mergeCell ref="DI117:DJ117"/>
    <mergeCell ref="DG6:DQ6"/>
    <mergeCell ref="DI85:DJ85"/>
    <mergeCell ref="DI88:DJ88"/>
    <mergeCell ref="DI89:DJ89"/>
    <mergeCell ref="DI90:DJ90"/>
    <mergeCell ref="DL117:DM117"/>
    <mergeCell ref="DN117:DO117"/>
    <mergeCell ref="CP117:CQ117"/>
    <mergeCell ref="CR117:CS117"/>
    <mergeCell ref="CP123:CQ123"/>
    <mergeCell ref="CR123:CS123"/>
    <mergeCell ref="CV6:DF6"/>
    <mergeCell ref="CX85:CY85"/>
    <mergeCell ref="CX88:CY88"/>
    <mergeCell ref="CX89:CY89"/>
    <mergeCell ref="CX90:CY90"/>
    <mergeCell ref="CX105:CY105"/>
    <mergeCell ref="CX108:CY108"/>
    <mergeCell ref="CX109:CY109"/>
    <mergeCell ref="CX110:CY110"/>
    <mergeCell ref="CX117:CY117"/>
    <mergeCell ref="DA117:DB117"/>
    <mergeCell ref="DC117:DD117"/>
    <mergeCell ref="DA123:DB123"/>
    <mergeCell ref="DC123:DD123"/>
    <mergeCell ref="CK6:CU6"/>
    <mergeCell ref="CM85:CN85"/>
    <mergeCell ref="CM88:CN88"/>
    <mergeCell ref="CM89:CN89"/>
    <mergeCell ref="CM90:CN90"/>
    <mergeCell ref="CM105:CN105"/>
    <mergeCell ref="CM108:CN108"/>
    <mergeCell ref="CM109:CN109"/>
    <mergeCell ref="CM110:CN110"/>
    <mergeCell ref="BV123:BW123"/>
    <mergeCell ref="BV117:BW117"/>
    <mergeCell ref="CB105:CC105"/>
    <mergeCell ref="CB108:CC108"/>
    <mergeCell ref="CB109:CC109"/>
    <mergeCell ref="CB110:CC110"/>
    <mergeCell ref="CB117:CC117"/>
    <mergeCell ref="CM117:CN117"/>
    <mergeCell ref="BZ6:CJ6"/>
    <mergeCell ref="CB85:CC85"/>
    <mergeCell ref="CB88:CC88"/>
    <mergeCell ref="CB89:CC89"/>
    <mergeCell ref="CB90:CC90"/>
    <mergeCell ref="CE117:CF117"/>
    <mergeCell ref="CG117:CH117"/>
    <mergeCell ref="CE123:CF123"/>
    <mergeCell ref="CG123:CH123"/>
    <mergeCell ref="BT117:BU117"/>
    <mergeCell ref="AU117:AV117"/>
    <mergeCell ref="AX117:AY117"/>
    <mergeCell ref="BF117:BG117"/>
    <mergeCell ref="BI117:BJ117"/>
    <mergeCell ref="BK117:BL117"/>
    <mergeCell ref="BI123:BJ123"/>
    <mergeCell ref="BK123:BL123"/>
    <mergeCell ref="AX123:AY123"/>
    <mergeCell ref="AZ123:BA123"/>
    <mergeCell ref="BT123:BU123"/>
    <mergeCell ref="AO123:AP123"/>
    <mergeCell ref="AD117:AE117"/>
    <mergeCell ref="E123:F123"/>
    <mergeCell ref="G123:H123"/>
    <mergeCell ref="AB123:AC123"/>
    <mergeCell ref="AD123:AE123"/>
    <mergeCell ref="AM123:AN123"/>
    <mergeCell ref="Q123:R123"/>
    <mergeCell ref="S123:T123"/>
    <mergeCell ref="AJ117:AK117"/>
    <mergeCell ref="AM117:AN117"/>
    <mergeCell ref="AO117:AP117"/>
    <mergeCell ref="B110:C110"/>
    <mergeCell ref="Y110:Z110"/>
    <mergeCell ref="AJ110:AK110"/>
    <mergeCell ref="AU110:AV110"/>
    <mergeCell ref="BQ110:BR110"/>
    <mergeCell ref="N110:O110"/>
    <mergeCell ref="BF110:BG110"/>
    <mergeCell ref="B117:C117"/>
    <mergeCell ref="E117:F117"/>
    <mergeCell ref="G117:H117"/>
    <mergeCell ref="Y117:Z117"/>
    <mergeCell ref="AB117:AC117"/>
    <mergeCell ref="N117:O117"/>
    <mergeCell ref="Q117:R117"/>
    <mergeCell ref="S117:T117"/>
    <mergeCell ref="AZ117:BA117"/>
    <mergeCell ref="BQ117:BR117"/>
    <mergeCell ref="B108:C108"/>
    <mergeCell ref="Y108:Z108"/>
    <mergeCell ref="AJ108:AK108"/>
    <mergeCell ref="AU108:AV108"/>
    <mergeCell ref="BQ108:BR108"/>
    <mergeCell ref="N108:O108"/>
    <mergeCell ref="BF108:BG108"/>
    <mergeCell ref="B109:C109"/>
    <mergeCell ref="Y109:Z109"/>
    <mergeCell ref="AJ109:AK109"/>
    <mergeCell ref="AU109:AV109"/>
    <mergeCell ref="BQ109:BR109"/>
    <mergeCell ref="N109:O109"/>
    <mergeCell ref="BF109:BG109"/>
    <mergeCell ref="B90:C90"/>
    <mergeCell ref="Y90:Z90"/>
    <mergeCell ref="AJ90:AK90"/>
    <mergeCell ref="AU90:AV90"/>
    <mergeCell ref="BQ90:BR90"/>
    <mergeCell ref="BF90:BG90"/>
    <mergeCell ref="B105:C105"/>
    <mergeCell ref="Y105:Z105"/>
    <mergeCell ref="AJ105:AK105"/>
    <mergeCell ref="AU105:AV105"/>
    <mergeCell ref="BQ105:BR105"/>
    <mergeCell ref="BF105:BG105"/>
    <mergeCell ref="N90:O90"/>
    <mergeCell ref="N105:O105"/>
    <mergeCell ref="B88:C88"/>
    <mergeCell ref="Y88:Z88"/>
    <mergeCell ref="AJ88:AK88"/>
    <mergeCell ref="AU88:AV88"/>
    <mergeCell ref="BQ88:BR88"/>
    <mergeCell ref="BF88:BG88"/>
    <mergeCell ref="B89:C89"/>
    <mergeCell ref="Y89:Z89"/>
    <mergeCell ref="AJ89:AK89"/>
    <mergeCell ref="AU89:AV89"/>
    <mergeCell ref="BQ89:BR89"/>
    <mergeCell ref="BF89:BG89"/>
    <mergeCell ref="N88:O88"/>
    <mergeCell ref="N89:O89"/>
    <mergeCell ref="A6:K6"/>
    <mergeCell ref="W6:AG6"/>
    <mergeCell ref="AH6:AR6"/>
    <mergeCell ref="AS6:BC6"/>
    <mergeCell ref="BO6:BY6"/>
    <mergeCell ref="BD6:BN6"/>
    <mergeCell ref="B85:C85"/>
    <mergeCell ref="Y85:Z85"/>
    <mergeCell ref="AJ85:AK85"/>
    <mergeCell ref="AU85:AV85"/>
    <mergeCell ref="BQ85:BR85"/>
    <mergeCell ref="BF85:BG85"/>
    <mergeCell ref="L6:V6"/>
    <mergeCell ref="N85:O8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A627-2A77-42B0-BCD7-FC680C67D5DF}">
  <dimension ref="A1:N32"/>
  <sheetViews>
    <sheetView topLeftCell="C7" workbookViewId="0">
      <selection activeCell="I18" sqref="I18"/>
    </sheetView>
  </sheetViews>
  <sheetFormatPr defaultRowHeight="15" x14ac:dyDescent="0.25"/>
  <cols>
    <col min="1" max="1" width="35.5703125" customWidth="1"/>
    <col min="2" max="2" width="29.42578125" customWidth="1"/>
    <col min="3" max="3" width="13.42578125" customWidth="1"/>
    <col min="4" max="4" width="10.140625" customWidth="1"/>
    <col min="5" max="6" width="14.140625" customWidth="1"/>
    <col min="7" max="7" width="13.42578125" customWidth="1"/>
    <col min="8" max="10" width="13.5703125" customWidth="1"/>
    <col min="11" max="11" width="10.5703125" customWidth="1"/>
    <col min="12" max="12" width="14.140625" customWidth="1"/>
    <col min="13" max="13" width="17.28515625" customWidth="1"/>
  </cols>
  <sheetData>
    <row r="1" spans="1:14" s="162" customFormat="1" ht="6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'DH75-91'!DU12</f>
        <v>0.57426434988434072</v>
      </c>
      <c r="D3" s="156">
        <f>'DH75-91'!$D$12</f>
        <v>144</v>
      </c>
      <c r="E3" s="175">
        <v>1.373</v>
      </c>
      <c r="F3" s="157">
        <f>E3*(19.77+2.81*C3)</f>
        <v>29.359796516219269</v>
      </c>
      <c r="G3" s="157">
        <f>F3*(1-$G$2)</f>
        <v>23.78143517813761</v>
      </c>
      <c r="H3" s="157">
        <f>G3*(1+$H$2)</f>
        <v>28.775536565546506</v>
      </c>
      <c r="I3" s="157">
        <f>$I$2*H3*D3</f>
        <v>3517.4072025463061</v>
      </c>
      <c r="J3" s="157">
        <f>D3*subsidy!$B$2</f>
        <v>2736</v>
      </c>
      <c r="K3" s="223"/>
      <c r="L3" s="190"/>
    </row>
    <row r="4" spans="1:14" x14ac:dyDescent="0.25">
      <c r="A4" s="243"/>
      <c r="B4" s="151" t="s">
        <v>179</v>
      </c>
      <c r="C4" s="165">
        <f>'DH75-91'!$N$12</f>
        <v>11.206448257930319</v>
      </c>
      <c r="D4" s="156">
        <f>'DH75-91'!$D$12</f>
        <v>144</v>
      </c>
      <c r="E4" s="175">
        <v>1.373</v>
      </c>
      <c r="F4" s="157">
        <f>E4*(19.77+2.81*C4)</f>
        <v>70.380144217368695</v>
      </c>
      <c r="G4" s="157">
        <f>F4*(1-$G$2)</f>
        <v>57.007916816068644</v>
      </c>
      <c r="H4" s="157">
        <f>G4*(1+$H$2)</f>
        <v>68.97957934744305</v>
      </c>
      <c r="I4" s="157">
        <f>$I$2*H4*D4</f>
        <v>8431.7895748924166</v>
      </c>
      <c r="J4" s="157">
        <f>D4*subsidy!$B$2</f>
        <v>2736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'DH75-91'!$DU$10</f>
        <v>7.039781591263651</v>
      </c>
      <c r="D6" s="152">
        <f>'DH75-91'!$D$10</f>
        <v>125.5</v>
      </c>
      <c r="E6" s="176">
        <v>1.373</v>
      </c>
      <c r="F6" s="158">
        <f>E6*(33.44+2.37*C6)</f>
        <v>68.820639695787833</v>
      </c>
      <c r="G6" s="158">
        <f>F6*(1-$G$2)</f>
        <v>55.744718153588146</v>
      </c>
      <c r="H6" s="158">
        <f>G6*(1+$H$2)</f>
        <v>67.451108965841655</v>
      </c>
      <c r="I6" s="158">
        <f>$I$2*H6*D6</f>
        <v>7185.707684963525</v>
      </c>
      <c r="J6" s="158">
        <f>D6*subsidy!$B$3</f>
        <v>1882.5</v>
      </c>
      <c r="K6" s="224"/>
      <c r="L6" s="190"/>
    </row>
    <row r="7" spans="1:14" x14ac:dyDescent="0.25">
      <c r="A7" s="244"/>
      <c r="B7" s="152" t="s">
        <v>179</v>
      </c>
      <c r="C7" s="166">
        <f>'DH75-91'!$N$10</f>
        <v>16.414781591263651</v>
      </c>
      <c r="D7" s="152">
        <f>'DH75-91'!$D$10</f>
        <v>125.5</v>
      </c>
      <c r="E7" s="176">
        <v>1.373</v>
      </c>
      <c r="F7" s="158">
        <f>E7*(33.44+2.37*C7)</f>
        <v>99.326983445787832</v>
      </c>
      <c r="G7" s="158">
        <f>F7*(1-$G$2)</f>
        <v>80.454856591088145</v>
      </c>
      <c r="H7" s="158">
        <f>G7*(1+$H$2)</f>
        <v>97.350376475216649</v>
      </c>
      <c r="I7" s="158">
        <f>$I$2*H7*D7</f>
        <v>10370.939175015057</v>
      </c>
      <c r="J7" s="158">
        <f>D7*subsidy!$B$3</f>
        <v>1882.5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'DH75-91'!$DU$15</f>
        <v>9.7698907956318255</v>
      </c>
      <c r="D9" s="153">
        <f>'DH75-91'!$D$15</f>
        <v>95</v>
      </c>
      <c r="E9" s="177">
        <v>1.373</v>
      </c>
      <c r="F9" s="159">
        <f>E9*(54.25+1.55*C9)</f>
        <v>95.277043096723872</v>
      </c>
      <c r="G9" s="159">
        <f>F9*(1-$G$2)</f>
        <v>77.174404908346347</v>
      </c>
      <c r="H9" s="159">
        <f>G9*(1+$H$2)</f>
        <v>93.381029939099079</v>
      </c>
      <c r="I9" s="159">
        <f>$I$2*H9*D9</f>
        <v>7530.416389498776</v>
      </c>
      <c r="J9" s="159">
        <f>D9*subsidy!$B$4</f>
        <v>285</v>
      </c>
      <c r="K9" s="225"/>
      <c r="L9" s="190"/>
    </row>
    <row r="10" spans="1:14" x14ac:dyDescent="0.25">
      <c r="A10" s="245"/>
      <c r="B10" s="153" t="s">
        <v>179</v>
      </c>
      <c r="C10" s="167">
        <f>'DH75-91'!$N$15</f>
        <v>10.232853758594787</v>
      </c>
      <c r="D10" s="153">
        <f>'DH75-91'!$D$15</f>
        <v>95</v>
      </c>
      <c r="E10" s="177">
        <v>1.373</v>
      </c>
      <c r="F10" s="159">
        <f t="shared" ref="F10" si="0">E10*(54.25+1.55*C10)</f>
        <v>96.262297726353495</v>
      </c>
      <c r="G10" s="159">
        <f>F10*(1-$G$2)</f>
        <v>77.972461158346334</v>
      </c>
      <c r="H10" s="159">
        <f>G10*(1+$H$2)</f>
        <v>94.346678001599059</v>
      </c>
      <c r="I10" s="159">
        <f>$I$2*H10*D10</f>
        <v>7608.2880086175637</v>
      </c>
      <c r="J10" s="159">
        <f>D10*subsidy!$B$4</f>
        <v>285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205</v>
      </c>
      <c r="C12" s="185" t="s">
        <v>255</v>
      </c>
      <c r="D12" s="154">
        <f>'DH75-91'!D17+'DH75-91'!D18</f>
        <v>34.700000000000003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14074.449198324006</v>
      </c>
      <c r="J12" s="174">
        <f>D12*subsidy!$B$5</f>
        <v>798.1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'DH75-91'!D19</f>
        <v>2.8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4583.33787866087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'DH75-91'!I63</f>
        <v>136.66711867050807</v>
      </c>
      <c r="M14" s="217">
        <f>'DH75-91'!J$64</f>
        <v>14.116713355356138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40485.465956849046</v>
      </c>
      <c r="J15" s="164">
        <f>I4+I7+I10+I12-2*J4-2*J7-2*J10-2*J12</f>
        <v>29082.265956849045</v>
      </c>
      <c r="K15" s="164">
        <f>J15</f>
        <v>29082.265956849045</v>
      </c>
      <c r="L15" s="202">
        <f>'DH75-91'!T63</f>
        <v>48.615101696523347</v>
      </c>
      <c r="M15" s="202">
        <f>'DH75-91'!U$64</f>
        <v>5.021584284994546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16040.077583509981</v>
      </c>
      <c r="J16" s="164">
        <f>I4+I10-2*J4-2*J10</f>
        <v>9998.0775835099812</v>
      </c>
      <c r="K16" s="164">
        <f t="shared" ref="K16:K21" si="1">J16</f>
        <v>9998.0775835099812</v>
      </c>
      <c r="L16" s="202">
        <f>'DH75-91'!AE63</f>
        <v>92.827178123078596</v>
      </c>
      <c r="M16" s="202">
        <f>'DH75-91'!AF64</f>
        <v>9.5883682768594589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22506.238773216421</v>
      </c>
      <c r="J17" s="163">
        <f>I4+I12-2*J4-2*J12</f>
        <v>15438.03877321642</v>
      </c>
      <c r="K17" s="164">
        <f t="shared" si="1"/>
        <v>15438.03877321642</v>
      </c>
      <c r="L17" s="202">
        <f>'DH75-91'!AP63</f>
        <v>86.99127495360149</v>
      </c>
      <c r="M17" s="202">
        <f>'DH75-91'!AQ64</f>
        <v>8.9855621811829831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18802.728749907474</v>
      </c>
      <c r="J18" s="164">
        <f>I4+I7-2*J4-2*J7</f>
        <v>9565.7287499074737</v>
      </c>
      <c r="K18" s="164">
        <f t="shared" si="1"/>
        <v>9565.7287499074737</v>
      </c>
      <c r="L18" s="202">
        <f>'DH75-91'!BA63</f>
        <v>88.752903635491705</v>
      </c>
      <c r="M18" s="202">
        <f>'DH75-91'!BB64</f>
        <v>9.1675255340562778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21682.737206941569</v>
      </c>
      <c r="J19" s="163">
        <f>I10+I12-2*J10-2*J12</f>
        <v>19516.537206941568</v>
      </c>
      <c r="K19" s="164">
        <f t="shared" si="1"/>
        <v>19516.537206941568</v>
      </c>
      <c r="L19" s="202">
        <f>'DH75-91'!BW63</f>
        <v>86.99127495360149</v>
      </c>
      <c r="M19" s="202">
        <f>'DH75-91'!BM64</f>
        <v>9.646312461400786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17979.227183632622</v>
      </c>
      <c r="J20" s="163">
        <f>I7+I10-2*J7-2*J10</f>
        <v>13644.227183632622</v>
      </c>
      <c r="K20" s="164">
        <f t="shared" si="1"/>
        <v>13644.227183632622</v>
      </c>
      <c r="L20" s="202">
        <f>'DH75-91'!BL63</f>
        <v>93.38814897696156</v>
      </c>
      <c r="M20" s="202">
        <f>'DH75-91'!BX64</f>
        <v>8.9855621811829831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21260.156883287531</v>
      </c>
      <c r="J21" s="163">
        <f>I6+I12-2*J6-2*J12</f>
        <v>15898.95688328753</v>
      </c>
      <c r="K21" s="164">
        <f t="shared" si="1"/>
        <v>15898.95688328753</v>
      </c>
      <c r="L21" s="202">
        <f>'DH75-91'!CH63</f>
        <v>87.556886408811337</v>
      </c>
      <c r="M21" s="202">
        <f>'DH75-91'!CI64</f>
        <v>9.0439857058857562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8431.7895748924166</v>
      </c>
      <c r="J22" s="164">
        <f>I4-J4*2</f>
        <v>2959.7895748924166</v>
      </c>
      <c r="K22" s="164">
        <f>I4-J4</f>
        <v>5695.7895748924166</v>
      </c>
      <c r="L22" s="202">
        <f>'DH75-91'!CS63</f>
        <v>113.59818117175311</v>
      </c>
      <c r="M22" s="202">
        <f>'DH75-91'!CT64</f>
        <v>11.733860908838402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7608.2880086175637</v>
      </c>
      <c r="J23" s="163">
        <f>I10-J10*2</f>
        <v>7038.2880086175637</v>
      </c>
      <c r="K23" s="163">
        <f>I10-J10</f>
        <v>7323.2880086175637</v>
      </c>
      <c r="L23" s="202">
        <f>'DH75-91'!DD63</f>
        <v>118.08522628885697</v>
      </c>
      <c r="M23" s="202">
        <f>'DH75-91'!DE64</f>
        <v>12.197339837397788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10370.939175015057</v>
      </c>
      <c r="J24" s="163">
        <f>I7-J7*2</f>
        <v>6605.9391750150571</v>
      </c>
      <c r="K24" s="163">
        <f>I7-J7</f>
        <v>8488.4391750150571</v>
      </c>
      <c r="L24" s="202">
        <f>'DH75-91'!DO63</f>
        <v>114.14443814779845</v>
      </c>
      <c r="M24" s="202">
        <f>'DH75-91'!DP64</f>
        <v>11.790285257461621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32307.980475332617</v>
      </c>
      <c r="J25" s="158">
        <f>I3+I6+I9+I12-J3*2-J6*2-J9*2-J12*2</f>
        <v>20904.780475332616</v>
      </c>
      <c r="K25" s="158">
        <f>J25</f>
        <v>20904.780475332616</v>
      </c>
      <c r="L25" s="166">
        <f>'DH75-91'!EA63</f>
        <v>73.671794327727241</v>
      </c>
      <c r="M25" s="166">
        <f>'DH75-91'!EB64</f>
        <v>7.6097572921445087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11047.823592045082</v>
      </c>
      <c r="J26" s="158">
        <f>I3+I9-J3*2-J9*2</f>
        <v>5005.8235920450825</v>
      </c>
      <c r="K26" s="158">
        <f t="shared" ref="K26:K31" si="2">J26</f>
        <v>5005.8235920450825</v>
      </c>
      <c r="L26" s="166">
        <f>'DH75-91'!EL63</f>
        <v>115.42475314155666</v>
      </c>
      <c r="M26" s="166">
        <f>'DH75-91'!EM64</f>
        <v>11.922532428158354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17591.856400870311</v>
      </c>
      <c r="J27" s="158">
        <f>I3+I12-J3*2-J12*2</f>
        <v>10523.65640087031</v>
      </c>
      <c r="K27" s="158">
        <f t="shared" si="2"/>
        <v>10523.65640087031</v>
      </c>
      <c r="L27" s="166">
        <f>'DH75-91'!EW63</f>
        <v>109.602883124158</v>
      </c>
      <c r="M27" s="166">
        <f>'DH75-91'!EX64</f>
        <v>11.321175854409979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10703.114887509832</v>
      </c>
      <c r="J28" s="201">
        <f>I3+I6-J3*2-J6*2</f>
        <v>1466.1148875098315</v>
      </c>
      <c r="K28" s="158">
        <f t="shared" si="2"/>
        <v>1466.1148875098315</v>
      </c>
      <c r="L28" s="166">
        <f>'DH75-91'!FH63</f>
        <v>116.15892061433767</v>
      </c>
      <c r="M28" s="166">
        <f>'DH75-91'!FI64</f>
        <v>11.998366556139514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14716.124074462301</v>
      </c>
      <c r="J29" s="201">
        <f>I9+I6-J9*2-J6*2</f>
        <v>10381.124074462301</v>
      </c>
      <c r="K29" s="158">
        <f t="shared" si="2"/>
        <v>10381.124074462301</v>
      </c>
      <c r="L29" s="166">
        <f>'DH75-91'!FS63</f>
        <v>103.60173027329803</v>
      </c>
      <c r="M29" s="166">
        <f>'DH75-91'!FT64</f>
        <v>10.701300675790662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21604.86558782278</v>
      </c>
      <c r="J30" s="201">
        <f>I9+I12-J9*2-J12*2</f>
        <v>19438.665587822779</v>
      </c>
      <c r="K30" s="158">
        <f t="shared" si="2"/>
        <v>19438.665587822779</v>
      </c>
      <c r="L30" s="166">
        <f>'DH75-91'!GD63</f>
        <v>96.92138144033099</v>
      </c>
      <c r="M30" s="166">
        <f>'DH75-91'!GE64</f>
        <v>10.011269521946385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21260.156883287531</v>
      </c>
      <c r="J31" s="158">
        <f>I6+I12-J6*2-J12*2</f>
        <v>15898.95688328753</v>
      </c>
      <c r="K31" s="158">
        <f t="shared" si="2"/>
        <v>15898.95688328753</v>
      </c>
      <c r="L31" s="166">
        <f>'DH75-91'!GO63</f>
        <v>97.676036530964012</v>
      </c>
      <c r="M31" s="166">
        <f>'DH75-91'!GP64</f>
        <v>10.089219870942259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14074.449198324006</v>
      </c>
      <c r="J32" s="158">
        <f>I12-J12*2</f>
        <v>12478.249198324005</v>
      </c>
      <c r="K32" s="158">
        <f>I12-J12</f>
        <v>13276.349198324006</v>
      </c>
      <c r="L32" s="166">
        <f>'DH75-91'!GZ63</f>
        <v>112.44016419959223</v>
      </c>
      <c r="M32" s="166">
        <f>'DH75-91'!HA64</f>
        <v>11.614246228909101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5CAF-82EF-4777-9B92-764F83BFF130}">
  <dimension ref="A1:HB128"/>
  <sheetViews>
    <sheetView topLeftCell="EU3" zoomScale="85" zoomScaleNormal="85" workbookViewId="0">
      <selection activeCell="AL19" sqref="AL19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7.8554687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187</v>
      </c>
      <c r="M1" s="3"/>
    </row>
    <row r="2" spans="1:210" ht="45" x14ac:dyDescent="0.25">
      <c r="B2" s="4" t="s">
        <v>1</v>
      </c>
      <c r="C2" s="5">
        <v>135.30000000000001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0.89300000000000002</v>
      </c>
      <c r="D10" s="24">
        <v>65.2</v>
      </c>
      <c r="E10" s="25">
        <v>1</v>
      </c>
      <c r="H10" s="26">
        <f>C10*D10*E10</f>
        <v>58.223600000000005</v>
      </c>
      <c r="I10" s="27">
        <f>H10*B$38*G$38/$C$2</f>
        <v>24.455911462174495</v>
      </c>
      <c r="J10" s="27"/>
      <c r="K10" s="28"/>
      <c r="M10" s="3" t="s">
        <v>31</v>
      </c>
      <c r="N10" s="150">
        <f>100*O10*(1/P10-1/$C$10)</f>
        <v>17.955627099664056</v>
      </c>
      <c r="O10" s="30">
        <f>'DH65-74'!O10</f>
        <v>3.5000000000000003E-2</v>
      </c>
      <c r="P10" s="146">
        <f>'DH65-74'!P10</f>
        <v>0.16</v>
      </c>
      <c r="Q10" s="66">
        <f>$D10</f>
        <v>65.2</v>
      </c>
      <c r="R10" s="42">
        <v>1</v>
      </c>
      <c r="S10" s="26">
        <f>P10*Q10*R10</f>
        <v>10.432</v>
      </c>
      <c r="T10" s="27">
        <f>S10*M$38*R$38/$C$2</f>
        <v>5.1067076439166694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0.89300000000000002</v>
      </c>
      <c r="AB10" s="66">
        <f>$D10</f>
        <v>65.2</v>
      </c>
      <c r="AC10" s="42">
        <v>1</v>
      </c>
      <c r="AD10" s="26">
        <f>AA10*AB10*AC10</f>
        <v>58.223600000000005</v>
      </c>
      <c r="AE10" s="27">
        <f>AD10*X$38*AC$38/$C$2</f>
        <v>25.839425368924498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0.89300000000000002</v>
      </c>
      <c r="AM10" s="66">
        <f>$D10</f>
        <v>65.2</v>
      </c>
      <c r="AN10" s="42">
        <v>1</v>
      </c>
      <c r="AO10" s="26">
        <f>AL10*AM10*AN10</f>
        <v>58.223600000000005</v>
      </c>
      <c r="AP10" s="27">
        <f>AO10*AI$38*AN$38/$C$2</f>
        <v>25.889589532827866</v>
      </c>
      <c r="AQ10" s="27"/>
      <c r="AR10" s="28"/>
      <c r="AT10" s="3" t="s">
        <v>31</v>
      </c>
      <c r="AU10" s="150">
        <f>100*AV10*(1/AW10-1/$C$10)</f>
        <v>17.955627099664056</v>
      </c>
      <c r="AV10" s="30">
        <f>$O$10</f>
        <v>3.5000000000000003E-2</v>
      </c>
      <c r="AW10" s="146">
        <f>$P10</f>
        <v>0.16</v>
      </c>
      <c r="AX10" s="66">
        <f>$D10</f>
        <v>65.2</v>
      </c>
      <c r="AY10" s="42">
        <v>1</v>
      </c>
      <c r="AZ10" s="26">
        <f>AW10*AX10*AY10</f>
        <v>10.432</v>
      </c>
      <c r="BA10" s="27">
        <f>AZ10*AT$38*AY$38/$C$2</f>
        <v>4.6249687471164203</v>
      </c>
      <c r="BB10" s="27"/>
      <c r="BC10" s="28"/>
      <c r="BE10" s="3" t="s">
        <v>31</v>
      </c>
      <c r="BF10" s="150">
        <f>100*BG10*(1/BH10-1/$C$10)</f>
        <v>17.955627099664056</v>
      </c>
      <c r="BG10" s="30">
        <f>$O$10</f>
        <v>3.5000000000000003E-2</v>
      </c>
      <c r="BH10" s="146">
        <f>$P10</f>
        <v>0.16</v>
      </c>
      <c r="BI10" s="66">
        <f>$D10</f>
        <v>65.2</v>
      </c>
      <c r="BJ10" s="42">
        <v>1</v>
      </c>
      <c r="BK10" s="26">
        <f>BH10*BI10*BJ10</f>
        <v>10.432</v>
      </c>
      <c r="BL10" s="27">
        <f>BK10*BE$38*BJ$38/$C$2</f>
        <v>4.5368460056213884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0.89300000000000002</v>
      </c>
      <c r="BT10" s="66">
        <f>$D10</f>
        <v>65.2</v>
      </c>
      <c r="BU10" s="42">
        <v>1</v>
      </c>
      <c r="BV10" s="26">
        <f>BS10*BT10*BU10</f>
        <v>58.223600000000005</v>
      </c>
      <c r="BW10" s="27">
        <f>BV10*BP$38*BU$38/$C$2</f>
        <v>25.889589532827866</v>
      </c>
      <c r="BX10" s="27"/>
      <c r="BY10" s="28"/>
      <c r="CA10" s="3" t="s">
        <v>31</v>
      </c>
      <c r="CB10" s="150">
        <f>100*CC10*(1/CD10-1/$C$10)</f>
        <v>17.955627099664056</v>
      </c>
      <c r="CC10" s="30">
        <f>$O$10</f>
        <v>3.5000000000000003E-2</v>
      </c>
      <c r="CD10" s="146">
        <f>$P10</f>
        <v>0.16</v>
      </c>
      <c r="CE10" s="66">
        <f>$D10</f>
        <v>65.2</v>
      </c>
      <c r="CF10" s="42">
        <v>1</v>
      </c>
      <c r="CG10" s="26">
        <f>CD10*CE10*CF10</f>
        <v>10.432</v>
      </c>
      <c r="CH10" s="27">
        <f>CG10*CA$38*CF$38/$C$2</f>
        <v>4.5458339857160572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0.89300000000000002</v>
      </c>
      <c r="CP10" s="66">
        <f>$D10</f>
        <v>65.2</v>
      </c>
      <c r="CQ10" s="42">
        <v>1</v>
      </c>
      <c r="CR10" s="26">
        <f>CO10*CP10*CQ10</f>
        <v>58.223600000000005</v>
      </c>
      <c r="CS10" s="27">
        <f>CR10*CL$38*CQ$38/$C$2</f>
        <v>25.393585941034068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0.89300000000000002</v>
      </c>
      <c r="DA10" s="66">
        <f>$D10</f>
        <v>65.2</v>
      </c>
      <c r="DB10" s="42">
        <v>1</v>
      </c>
      <c r="DC10" s="26">
        <f>CZ10*DA10*DB10</f>
        <v>58.223600000000005</v>
      </c>
      <c r="DD10" s="27">
        <f>DC10*CW$38*DB$38/$C$2</f>
        <v>24.901750890064921</v>
      </c>
      <c r="DE10" s="27"/>
      <c r="DF10" s="28"/>
      <c r="DH10" s="3" t="s">
        <v>31</v>
      </c>
      <c r="DI10" s="150">
        <f>100*DJ10*(1/DK10-1/$C$10)</f>
        <v>17.955627099664056</v>
      </c>
      <c r="DJ10" s="30">
        <f>$O$10</f>
        <v>3.5000000000000003E-2</v>
      </c>
      <c r="DK10" s="146">
        <f>$P10</f>
        <v>0.16</v>
      </c>
      <c r="DL10" s="66">
        <f>$D10</f>
        <v>65.2</v>
      </c>
      <c r="DM10" s="42">
        <v>1</v>
      </c>
      <c r="DN10" s="26">
        <f>DK10*DL10*DM10</f>
        <v>10.432</v>
      </c>
      <c r="DO10" s="27">
        <f>DN10*DH$38*DM$38/$C$2</f>
        <v>4.4569643612065297</v>
      </c>
      <c r="DP10" s="27"/>
      <c r="DQ10" s="28"/>
      <c r="DR10" s="203"/>
      <c r="DT10" s="3" t="s">
        <v>31</v>
      </c>
      <c r="DU10" s="150">
        <f>100*DV10*(1/DW10-1/$C$10)</f>
        <v>8.5806270996640546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65.2</v>
      </c>
      <c r="DY10" s="42">
        <v>1</v>
      </c>
      <c r="DZ10" s="26">
        <f>DW10*DX10*DY10</f>
        <v>18.256000000000004</v>
      </c>
      <c r="EA10" s="27">
        <f>DZ10*DT$38*DY$38/$C$2</f>
        <v>8.2789965689185756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0.89300000000000002</v>
      </c>
      <c r="EI10" s="66">
        <f>$D10</f>
        <v>65.2</v>
      </c>
      <c r="EJ10" s="42">
        <v>1</v>
      </c>
      <c r="EK10" s="26">
        <f>EH10*EI10*EJ10</f>
        <v>58.223600000000005</v>
      </c>
      <c r="EL10" s="27">
        <f>EK10*EE$38*EJ$38/$C$2</f>
        <v>25.557241104569531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0.89300000000000002</v>
      </c>
      <c r="ET10" s="66">
        <f>$D10</f>
        <v>65.2</v>
      </c>
      <c r="EU10" s="42">
        <v>1</v>
      </c>
      <c r="EV10" s="26">
        <f>ES10*ET10*EU10</f>
        <v>58.223600000000005</v>
      </c>
      <c r="EW10" s="27">
        <f>EV10*EP$38*EU$38/$C$2</f>
        <v>25.609573748180534</v>
      </c>
      <c r="EX10" s="27"/>
      <c r="EY10" s="28"/>
      <c r="FA10" s="3" t="s">
        <v>31</v>
      </c>
      <c r="FB10" s="150">
        <f>100*FC10*(1/FD10-1/$C$10)</f>
        <v>8.5806270996640546</v>
      </c>
      <c r="FC10" s="30">
        <f>'DH65-74'!FC10</f>
        <v>3.5000000000000003E-2</v>
      </c>
      <c r="FD10" s="146">
        <f>$DW10</f>
        <v>0.28000000000000003</v>
      </c>
      <c r="FE10" s="66">
        <f>$D10</f>
        <v>65.2</v>
      </c>
      <c r="FF10" s="42">
        <v>1</v>
      </c>
      <c r="FG10" s="26">
        <f>FD10*FE10*FF10</f>
        <v>18.256000000000004</v>
      </c>
      <c r="FH10" s="27">
        <f>FG10*FA$38*FF$38/$C$2</f>
        <v>7.9843617747489848</v>
      </c>
      <c r="FI10" s="27"/>
      <c r="FJ10" s="28"/>
      <c r="FL10" s="3" t="s">
        <v>31</v>
      </c>
      <c r="FM10" s="150">
        <f>100*FN10*(1/FO10-1/$C$10)</f>
        <v>8.5806270996640546</v>
      </c>
      <c r="FN10" s="30">
        <f>'DH65-74'!FC10</f>
        <v>3.5000000000000003E-2</v>
      </c>
      <c r="FO10" s="146">
        <f>$DW10</f>
        <v>0.28000000000000003</v>
      </c>
      <c r="FP10" s="66">
        <f>$D10</f>
        <v>65.2</v>
      </c>
      <c r="FQ10" s="42">
        <v>1</v>
      </c>
      <c r="FR10" s="26">
        <f>FO10*FP10*FQ10</f>
        <v>18.256000000000004</v>
      </c>
      <c r="FS10" s="27">
        <f>FR10*FL$38*FQ$38/$C$2</f>
        <v>7.9172659529256419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0.89300000000000002</v>
      </c>
      <c r="GA10" s="66">
        <f>$D10</f>
        <v>65.2</v>
      </c>
      <c r="GB10" s="42">
        <v>1</v>
      </c>
      <c r="GC10" s="26">
        <f>FZ10*GA10*GB10</f>
        <v>58.223600000000005</v>
      </c>
      <c r="GD10" s="27">
        <f>GC10*FW$38*GB$38/$C$2</f>
        <v>25.395586002151081</v>
      </c>
      <c r="GE10" s="27"/>
      <c r="GF10" s="28"/>
      <c r="GH10" s="3" t="s">
        <v>31</v>
      </c>
      <c r="GI10" s="150">
        <f>100*GJ10*(1/GK10-1/$C$10)</f>
        <v>8.5806270996640546</v>
      </c>
      <c r="GJ10" s="30">
        <f>'DH65-74'!FY10</f>
        <v>3.5000000000000003E-2</v>
      </c>
      <c r="GK10" s="146">
        <f>$DW10</f>
        <v>0.28000000000000003</v>
      </c>
      <c r="GL10" s="66">
        <f>$D10</f>
        <v>65.2</v>
      </c>
      <c r="GM10" s="42">
        <v>1</v>
      </c>
      <c r="GN10" s="26">
        <f>GK10*GL10*GM10</f>
        <v>18.256000000000004</v>
      </c>
      <c r="GO10" s="27">
        <f>GN10*GH$38*GM$38/$C$2</f>
        <v>7.9336748445393948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0.89300000000000002</v>
      </c>
      <c r="GW10" s="66">
        <f>$D10</f>
        <v>65.2</v>
      </c>
      <c r="GX10" s="42">
        <v>1</v>
      </c>
      <c r="GY10" s="26">
        <f>GV10*GW10*GX10</f>
        <v>58.223600000000005</v>
      </c>
      <c r="GZ10" s="27">
        <f>GY10*GS$38*GX$38/$C$2</f>
        <v>24.951915053968289</v>
      </c>
      <c r="HA10" s="27"/>
      <c r="HB10" s="28"/>
    </row>
    <row r="11" spans="1:210" x14ac:dyDescent="0.25">
      <c r="A11" s="10"/>
      <c r="B11" s="3" t="s">
        <v>32</v>
      </c>
      <c r="C11" s="23">
        <v>0.89300000000000002</v>
      </c>
      <c r="D11" s="24">
        <v>13.98</v>
      </c>
      <c r="E11" s="25">
        <v>1</v>
      </c>
      <c r="H11" s="26">
        <f>C11*D11*E11</f>
        <v>12.48414</v>
      </c>
      <c r="I11" s="27">
        <f t="shared" ref="I11:I19" si="0">H11*B$38*G$38/$C$2</f>
        <v>5.2437675190368003</v>
      </c>
      <c r="J11" s="27"/>
      <c r="K11" s="28"/>
      <c r="M11" s="3" t="s">
        <v>32</v>
      </c>
      <c r="N11" s="150">
        <f>100*O11*(1/P11-1/$C$10)</f>
        <v>17.955627099664056</v>
      </c>
      <c r="O11" s="30">
        <v>3.5000000000000003E-2</v>
      </c>
      <c r="P11" s="146">
        <f>P$10</f>
        <v>0.16</v>
      </c>
      <c r="Q11" s="66">
        <f t="shared" ref="Q11:Q19" si="1">$D11</f>
        <v>13.98</v>
      </c>
      <c r="R11" s="42">
        <v>1</v>
      </c>
      <c r="S11" s="26">
        <f>P11*Q11*R11</f>
        <v>2.2368000000000001</v>
      </c>
      <c r="T11" s="27">
        <f t="shared" ref="T11:T19" si="2">S11*M$38*R$38/$C$2</f>
        <v>1.0949658414410282</v>
      </c>
      <c r="U11" s="27"/>
      <c r="V11" s="28"/>
      <c r="X11" s="3" t="s">
        <v>32</v>
      </c>
      <c r="Y11" s="150">
        <f>100*Z11*(1/AA11-1/$C$10)</f>
        <v>0</v>
      </c>
      <c r="Z11" s="30">
        <v>3.5000000000000003E-2</v>
      </c>
      <c r="AA11" s="172">
        <f>AA$10</f>
        <v>0.89300000000000002</v>
      </c>
      <c r="AB11" s="66">
        <f t="shared" ref="AB11:AB19" si="3">$D11</f>
        <v>13.98</v>
      </c>
      <c r="AC11" s="42">
        <v>1</v>
      </c>
      <c r="AD11" s="26">
        <f>AA11*AB11*AC11</f>
        <v>12.48414</v>
      </c>
      <c r="AE11" s="27">
        <f t="shared" ref="AE11:AE19" si="4">AD11*X$38*AC$38/$C$2</f>
        <v>5.5404166665270616</v>
      </c>
      <c r="AF11" s="27"/>
      <c r="AG11" s="28"/>
      <c r="AI11" s="3" t="s">
        <v>32</v>
      </c>
      <c r="AJ11" s="150">
        <f>100*AK11*(1/AL11-1/$C$10)</f>
        <v>0</v>
      </c>
      <c r="AK11" s="30">
        <f>$O$10</f>
        <v>3.5000000000000003E-2</v>
      </c>
      <c r="AL11" s="172">
        <f>AL$10</f>
        <v>0.89300000000000002</v>
      </c>
      <c r="AM11" s="66">
        <f t="shared" ref="AM11:AM19" si="5">$D11</f>
        <v>13.98</v>
      </c>
      <c r="AN11" s="42">
        <v>1</v>
      </c>
      <c r="AO11" s="26">
        <f>AL11*AM11*AN11</f>
        <v>12.48414</v>
      </c>
      <c r="AP11" s="27">
        <f t="shared" ref="AP11:AP19" si="6">AO11*AI$38*AN$38/$C$2</f>
        <v>5.5511727249836431</v>
      </c>
      <c r="AQ11" s="27"/>
      <c r="AR11" s="28"/>
      <c r="AT11" s="3" t="s">
        <v>32</v>
      </c>
      <c r="AU11" s="150">
        <f>100*AV11*(1/AW11-1/$C$10)</f>
        <v>17.955627099664056</v>
      </c>
      <c r="AV11" s="30">
        <v>3.5000000000000003E-2</v>
      </c>
      <c r="AW11" s="172">
        <f>AW$10</f>
        <v>0.16</v>
      </c>
      <c r="AX11" s="66">
        <f t="shared" ref="AX11:AX19" si="7">$D11</f>
        <v>13.98</v>
      </c>
      <c r="AY11" s="42">
        <v>1</v>
      </c>
      <c r="AZ11" s="26">
        <f>AW11*AX11*AY11</f>
        <v>2.2368000000000001</v>
      </c>
      <c r="BA11" s="27">
        <f t="shared" ref="BA11:BA19" si="8">AZ11*AT$38*AY$38/$C$2</f>
        <v>0.99167274669766181</v>
      </c>
      <c r="BB11" s="27"/>
      <c r="BC11" s="28"/>
      <c r="BE11" s="3" t="s">
        <v>32</v>
      </c>
      <c r="BF11" s="150">
        <f>100*BG11*(1/BH11-1/$C$10)</f>
        <v>17.955627099664056</v>
      </c>
      <c r="BG11" s="30">
        <v>3.5000000000000003E-2</v>
      </c>
      <c r="BH11" s="172">
        <f>BH$10</f>
        <v>0.16</v>
      </c>
      <c r="BI11" s="66">
        <f t="shared" ref="BI11:BI19" si="9">$D11</f>
        <v>13.98</v>
      </c>
      <c r="BJ11" s="42">
        <v>1</v>
      </c>
      <c r="BK11" s="26">
        <f>BH11*BI11*BJ11</f>
        <v>2.2368000000000001</v>
      </c>
      <c r="BL11" s="27">
        <f t="shared" ref="BL11:BL19" si="10">BK11*BE$38*BJ$38/$C$2</f>
        <v>0.97277771715624239</v>
      </c>
      <c r="BM11" s="27"/>
      <c r="BN11" s="28"/>
      <c r="BP11" s="3" t="s">
        <v>32</v>
      </c>
      <c r="BQ11" s="150">
        <f>100*BR11*(1/BS11-1/$C$10)</f>
        <v>0</v>
      </c>
      <c r="BR11" s="30">
        <f>$O$10</f>
        <v>3.5000000000000003E-2</v>
      </c>
      <c r="BS11" s="172">
        <f>BS$10</f>
        <v>0.89300000000000002</v>
      </c>
      <c r="BT11" s="66">
        <f t="shared" ref="BT11:BT19" si="11">$D11</f>
        <v>13.98</v>
      </c>
      <c r="BU11" s="42">
        <v>1</v>
      </c>
      <c r="BV11" s="26">
        <f>BS11*BT11*BU11</f>
        <v>12.48414</v>
      </c>
      <c r="BW11" s="27">
        <f t="shared" ref="BW11:BW19" si="12">BV11*BP$38*BU$38/$C$2</f>
        <v>5.5511727249836431</v>
      </c>
      <c r="BX11" s="27"/>
      <c r="BY11" s="28"/>
      <c r="CA11" s="3" t="s">
        <v>32</v>
      </c>
      <c r="CB11" s="150">
        <f>100*CC11*(1/CD11-1/$C$10)</f>
        <v>17.955627099664056</v>
      </c>
      <c r="CC11" s="30">
        <f>$O$10</f>
        <v>3.5000000000000003E-2</v>
      </c>
      <c r="CD11" s="146">
        <f>CD$10</f>
        <v>0.16</v>
      </c>
      <c r="CE11" s="66">
        <f t="shared" ref="CE11:CE19" si="13">$D11</f>
        <v>13.98</v>
      </c>
      <c r="CF11" s="42">
        <v>1</v>
      </c>
      <c r="CG11" s="26">
        <f>CD11*CE11*CF11</f>
        <v>2.2368000000000001</v>
      </c>
      <c r="CH11" s="27">
        <f t="shared" ref="CH11:CH19" si="14">CG11*CA$38*CF$38/$C$2</f>
        <v>0.97470489448328956</v>
      </c>
      <c r="CI11" s="27"/>
      <c r="CJ11" s="28"/>
      <c r="CL11" s="3" t="s">
        <v>32</v>
      </c>
      <c r="CM11" s="150"/>
      <c r="CN11" s="30">
        <v>3.5000000000000003E-2</v>
      </c>
      <c r="CO11" s="172">
        <f>CO$10</f>
        <v>0.89300000000000002</v>
      </c>
      <c r="CP11" s="66">
        <f t="shared" ref="CP11:CP19" si="15">$D11</f>
        <v>13.98</v>
      </c>
      <c r="CQ11" s="42">
        <v>1</v>
      </c>
      <c r="CR11" s="26">
        <f>CO11*CP11*CQ11</f>
        <v>12.48414</v>
      </c>
      <c r="CS11" s="27">
        <f t="shared" ref="CS11:CS19" si="16">CR11*CL$38*CQ$38/$C$2</f>
        <v>5.4448210345959547</v>
      </c>
      <c r="CT11" s="27"/>
      <c r="CU11" s="28"/>
      <c r="CW11" s="3" t="s">
        <v>32</v>
      </c>
      <c r="CX11" s="150"/>
      <c r="CY11" s="30">
        <v>3.5000000000000003E-2</v>
      </c>
      <c r="CZ11" s="172">
        <f>CZ$10</f>
        <v>0.89300000000000002</v>
      </c>
      <c r="DA11" s="66">
        <f t="shared" ref="DA11:DA19" si="17">$D11</f>
        <v>13.98</v>
      </c>
      <c r="DB11" s="42">
        <v>1</v>
      </c>
      <c r="DC11" s="26">
        <f>CZ11*DA11*DB11</f>
        <v>12.48414</v>
      </c>
      <c r="DD11" s="27">
        <f t="shared" ref="DD11:DD19" si="18">DC11*CW$38*DB$38/$C$2</f>
        <v>5.339363150967908</v>
      </c>
      <c r="DE11" s="27"/>
      <c r="DF11" s="28"/>
      <c r="DH11" s="3" t="s">
        <v>32</v>
      </c>
      <c r="DI11" s="150"/>
      <c r="DJ11" s="30">
        <v>3.5000000000000003E-2</v>
      </c>
      <c r="DK11" s="172">
        <f>DK$10</f>
        <v>0.16</v>
      </c>
      <c r="DL11" s="66">
        <f t="shared" ref="DL11:DL19" si="19">$D11</f>
        <v>13.98</v>
      </c>
      <c r="DM11" s="42">
        <v>1</v>
      </c>
      <c r="DN11" s="26">
        <f>DK11*DL11*DM11</f>
        <v>2.2368000000000001</v>
      </c>
      <c r="DO11" s="27">
        <f t="shared" ref="DO11:DO19" si="20">DN11*DH$38*DM$38/$C$2</f>
        <v>0.95564972039367002</v>
      </c>
      <c r="DP11" s="27"/>
      <c r="DQ11" s="28"/>
      <c r="DR11" s="203"/>
      <c r="DT11" s="3" t="s">
        <v>32</v>
      </c>
      <c r="DU11" s="150">
        <f>100*DV11*(1/DW11-1/$C$10)</f>
        <v>8.5806270996640546</v>
      </c>
      <c r="DV11" s="30">
        <v>3.5000000000000003E-2</v>
      </c>
      <c r="DW11" s="172">
        <f>DW$10</f>
        <v>0.28000000000000003</v>
      </c>
      <c r="DX11" s="66">
        <f t="shared" ref="DX11:DX19" si="21">$D11</f>
        <v>13.98</v>
      </c>
      <c r="DY11" s="42">
        <v>1</v>
      </c>
      <c r="DZ11" s="26">
        <f>DW11*DX11*DY11</f>
        <v>3.9144000000000005</v>
      </c>
      <c r="EA11" s="27">
        <f t="shared" ref="EA11:EA19" si="22">DZ11*DT$38*DY$38/$C$2</f>
        <v>1.7751590802681241</v>
      </c>
      <c r="EB11" s="27"/>
      <c r="EC11" s="28"/>
      <c r="EE11" s="3" t="s">
        <v>32</v>
      </c>
      <c r="EF11" s="150">
        <f>100*EG11*(1/EH11-1/$C$10)</f>
        <v>0</v>
      </c>
      <c r="EG11" s="30">
        <v>3.5000000000000003E-2</v>
      </c>
      <c r="EH11" s="172">
        <f>EH$10</f>
        <v>0.89300000000000002</v>
      </c>
      <c r="EI11" s="66">
        <f t="shared" ref="EI11:EI19" si="23">$D11</f>
        <v>13.98</v>
      </c>
      <c r="EJ11" s="42">
        <v>1</v>
      </c>
      <c r="EK11" s="26">
        <f>EH11*EI11*EJ11</f>
        <v>12.48414</v>
      </c>
      <c r="EL11" s="27">
        <f t="shared" ref="EL11:EL19" si="24">EK11*EE$38*EJ$38/$C$2</f>
        <v>5.4799115129123006</v>
      </c>
      <c r="EM11" s="27"/>
      <c r="EN11" s="28"/>
      <c r="EP11" s="3" t="s">
        <v>32</v>
      </c>
      <c r="EQ11" s="150"/>
      <c r="ER11" s="30">
        <v>3.5000000000000003E-2</v>
      </c>
      <c r="ES11" s="172">
        <f>ES$10</f>
        <v>0.89300000000000002</v>
      </c>
      <c r="ET11" s="66">
        <f t="shared" ref="ET11:ET19" si="25">$D11</f>
        <v>13.98</v>
      </c>
      <c r="EU11" s="42">
        <v>1</v>
      </c>
      <c r="EV11" s="26">
        <f>ES11*ET11*EU11</f>
        <v>12.48414</v>
      </c>
      <c r="EW11" s="27">
        <f t="shared" ref="EW11:EW19" si="26">EV11*EP$38*EU$38/$C$2</f>
        <v>5.4911325306681578</v>
      </c>
      <c r="EX11" s="27"/>
      <c r="EY11" s="28"/>
      <c r="FA11" s="3" t="s">
        <v>32</v>
      </c>
      <c r="FB11" s="150"/>
      <c r="FC11" s="30">
        <v>3.5000000000000003E-2</v>
      </c>
      <c r="FD11" s="172">
        <f>FD$10</f>
        <v>0.28000000000000003</v>
      </c>
      <c r="FE11" s="66">
        <f t="shared" ref="FE11:FE19" si="27">$D11</f>
        <v>13.98</v>
      </c>
      <c r="FF11" s="42">
        <v>1</v>
      </c>
      <c r="FG11" s="26">
        <f>FD11*FE11*FF11</f>
        <v>3.9144000000000005</v>
      </c>
      <c r="FH11" s="27">
        <f t="shared" ref="FH11:FH19" si="28">FG11*FA$38*FF$38/$C$2</f>
        <v>1.7119843191869757</v>
      </c>
      <c r="FI11" s="27"/>
      <c r="FJ11" s="28"/>
      <c r="FL11" s="3" t="s">
        <v>32</v>
      </c>
      <c r="FM11" s="150"/>
      <c r="FN11" s="30">
        <v>3.5000000000000003E-2</v>
      </c>
      <c r="FO11" s="172">
        <f>FO$10</f>
        <v>0.28000000000000003</v>
      </c>
      <c r="FP11" s="66">
        <f t="shared" ref="FP11:FP19" si="29">$D11</f>
        <v>13.98</v>
      </c>
      <c r="FQ11" s="42">
        <v>1</v>
      </c>
      <c r="FR11" s="26">
        <f>FO11*FP11*FQ11</f>
        <v>3.9144000000000005</v>
      </c>
      <c r="FS11" s="27">
        <f t="shared" ref="FS11:FS19" si="30">FR11*FL$38*FQ$38/$C$2</f>
        <v>1.6975978224217863</v>
      </c>
      <c r="FT11" s="27"/>
      <c r="FU11" s="28"/>
      <c r="FW11" s="3" t="s">
        <v>32</v>
      </c>
      <c r="FX11" s="150"/>
      <c r="FY11" s="30">
        <v>3.5000000000000003E-2</v>
      </c>
      <c r="FZ11" s="172">
        <f>FZ$10</f>
        <v>0.89300000000000002</v>
      </c>
      <c r="GA11" s="66">
        <f t="shared" ref="GA11:GA19" si="31">$D11</f>
        <v>13.98</v>
      </c>
      <c r="GB11" s="42">
        <v>1</v>
      </c>
      <c r="GC11" s="26">
        <f>FZ11*GA11*GB11</f>
        <v>12.48414</v>
      </c>
      <c r="GD11" s="27">
        <f t="shared" ref="GD11:GD19" si="32">GC11*FW$38*GB$38/$C$2</f>
        <v>5.44524988205632</v>
      </c>
      <c r="GE11" s="27"/>
      <c r="GF11" s="28"/>
      <c r="GH11" s="3" t="s">
        <v>32</v>
      </c>
      <c r="GI11" s="150"/>
      <c r="GJ11" s="30">
        <v>3.5000000000000003E-2</v>
      </c>
      <c r="GK11" s="172">
        <f>GK$10</f>
        <v>0.28000000000000003</v>
      </c>
      <c r="GL11" s="66">
        <f t="shared" ref="GL11:GL19" si="33">$D11</f>
        <v>13.98</v>
      </c>
      <c r="GM11" s="42">
        <v>1</v>
      </c>
      <c r="GN11" s="26">
        <f>GK11*GL11*GM11</f>
        <v>3.9144000000000005</v>
      </c>
      <c r="GO11" s="27">
        <f t="shared" ref="GO11:GO19" si="34">GN11*GH$38*GM$38/$C$2</f>
        <v>1.7011161706543054</v>
      </c>
      <c r="GP11" s="27"/>
      <c r="GQ11" s="28"/>
      <c r="GS11" s="3" t="s">
        <v>32</v>
      </c>
      <c r="GT11" s="150"/>
      <c r="GU11" s="30">
        <v>3.5000000000000003E-2</v>
      </c>
      <c r="GV11" s="172">
        <f>GV$10</f>
        <v>0.89300000000000002</v>
      </c>
      <c r="GW11" s="66">
        <f t="shared" ref="GW11:GW19" si="35">$D11</f>
        <v>13.98</v>
      </c>
      <c r="GX11" s="42">
        <v>1</v>
      </c>
      <c r="GY11" s="26">
        <f>GV11*GW11*GX11</f>
        <v>12.48414</v>
      </c>
      <c r="GZ11" s="27">
        <f t="shared" ref="GZ11:GZ19" si="36">GY11*GS$38*GX$38/$C$2</f>
        <v>5.3501192094244878</v>
      </c>
      <c r="HA11" s="27"/>
      <c r="HB11" s="28"/>
    </row>
    <row r="12" spans="1:210" x14ac:dyDescent="0.25">
      <c r="A12" s="10"/>
      <c r="B12" s="3" t="s">
        <v>34</v>
      </c>
      <c r="C12" s="23">
        <v>1.4490000000000001</v>
      </c>
      <c r="D12" s="24">
        <v>104.7</v>
      </c>
      <c r="E12" s="25">
        <v>1</v>
      </c>
      <c r="H12" s="26">
        <f>C12*D12*E12</f>
        <v>151.71030000000002</v>
      </c>
      <c r="I12" s="27">
        <f t="shared" si="0"/>
        <v>63.723535897813449</v>
      </c>
      <c r="J12" s="27"/>
      <c r="K12" s="28"/>
      <c r="M12" s="3" t="s">
        <v>34</v>
      </c>
      <c r="N12" s="150">
        <f>100*O12*(1/P12-1/$C$10)</f>
        <v>12.747293766330722</v>
      </c>
      <c r="O12" s="30">
        <f>'DH65-74'!O12</f>
        <v>3.5000000000000003E-2</v>
      </c>
      <c r="P12" s="146">
        <f>'DH65-74'!P12</f>
        <v>0.21</v>
      </c>
      <c r="Q12" s="66">
        <f t="shared" si="1"/>
        <v>104.7</v>
      </c>
      <c r="R12" s="42">
        <v>1</v>
      </c>
      <c r="S12" s="26">
        <f>P12*Q12*R12</f>
        <v>21.986999999999998</v>
      </c>
      <c r="T12" s="27">
        <f t="shared" si="2"/>
        <v>10.763150015988861</v>
      </c>
      <c r="U12" s="27"/>
      <c r="V12" s="28"/>
      <c r="X12" s="3" t="s">
        <v>34</v>
      </c>
      <c r="Y12" s="150">
        <f>100*Z12*(1/AA12-1/$C$12)</f>
        <v>14.2512077294686</v>
      </c>
      <c r="Z12" s="30">
        <f>$O$12</f>
        <v>3.5000000000000003E-2</v>
      </c>
      <c r="AA12" s="146">
        <f>$P12</f>
        <v>0.21</v>
      </c>
      <c r="AB12" s="66">
        <f t="shared" si="3"/>
        <v>104.7</v>
      </c>
      <c r="AC12" s="42">
        <v>1</v>
      </c>
      <c r="AD12" s="26">
        <f>AA12*AB12*AC12</f>
        <v>21.986999999999998</v>
      </c>
      <c r="AE12" s="27">
        <f t="shared" si="4"/>
        <v>9.7577519354100879</v>
      </c>
      <c r="AF12" s="27"/>
      <c r="AG12" s="28"/>
      <c r="AI12" s="3" t="s">
        <v>34</v>
      </c>
      <c r="AJ12" s="150">
        <f>100*AK12*(1/AL12-1/$C$12)</f>
        <v>14.2512077294686</v>
      </c>
      <c r="AK12" s="30">
        <f>$O$12</f>
        <v>3.5000000000000003E-2</v>
      </c>
      <c r="AL12" s="146">
        <f>$P12</f>
        <v>0.21</v>
      </c>
      <c r="AM12" s="66">
        <f t="shared" si="5"/>
        <v>104.7</v>
      </c>
      <c r="AN12" s="42">
        <v>1</v>
      </c>
      <c r="AO12" s="26">
        <f>AL12*AM12*AN12</f>
        <v>21.986999999999998</v>
      </c>
      <c r="AP12" s="27">
        <f t="shared" si="6"/>
        <v>9.7766954475210444</v>
      </c>
      <c r="AQ12" s="27"/>
      <c r="AR12" s="28"/>
      <c r="AT12" s="3" t="s">
        <v>34</v>
      </c>
      <c r="AU12" s="150">
        <f>100*AV12*(1/AW12-1/$C$12)</f>
        <v>14.2512077294686</v>
      </c>
      <c r="AV12" s="30">
        <f>$O$12</f>
        <v>3.5000000000000003E-2</v>
      </c>
      <c r="AW12" s="146">
        <f>$P12</f>
        <v>0.21</v>
      </c>
      <c r="AX12" s="66">
        <f t="shared" si="7"/>
        <v>104.7</v>
      </c>
      <c r="AY12" s="42">
        <v>1</v>
      </c>
      <c r="AZ12" s="26">
        <f>AW12*AX12*AY12</f>
        <v>21.986999999999998</v>
      </c>
      <c r="BA12" s="27">
        <f t="shared" si="8"/>
        <v>9.7478132518068179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1.4490000000000001</v>
      </c>
      <c r="BI12" s="66">
        <f t="shared" si="9"/>
        <v>104.7</v>
      </c>
      <c r="BJ12" s="42">
        <v>1</v>
      </c>
      <c r="BK12" s="26">
        <f>BH12*BI12*BJ12</f>
        <v>151.71030000000002</v>
      </c>
      <c r="BL12" s="27">
        <f t="shared" si="10"/>
        <v>65.978361634070424</v>
      </c>
      <c r="BM12" s="27"/>
      <c r="BN12" s="28"/>
      <c r="BP12" s="3" t="s">
        <v>34</v>
      </c>
      <c r="BQ12" s="150">
        <f>100*BR12*(1/BS12-1/$C$12)</f>
        <v>14.2512077294686</v>
      </c>
      <c r="BR12" s="30">
        <f>$O$12</f>
        <v>3.5000000000000003E-2</v>
      </c>
      <c r="BS12" s="146">
        <f>$P12</f>
        <v>0.21</v>
      </c>
      <c r="BT12" s="66">
        <f t="shared" si="11"/>
        <v>104.7</v>
      </c>
      <c r="BU12" s="42">
        <v>1</v>
      </c>
      <c r="BV12" s="26">
        <f>BS12*BT12*BU12</f>
        <v>21.986999999999998</v>
      </c>
      <c r="BW12" s="27">
        <f t="shared" si="12"/>
        <v>9.7766954475210444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1.4490000000000001</v>
      </c>
      <c r="CE12" s="66">
        <f t="shared" si="13"/>
        <v>104.7</v>
      </c>
      <c r="CF12" s="42">
        <v>1</v>
      </c>
      <c r="CG12" s="26">
        <f>CD12*CE12*CF12</f>
        <v>151.71030000000002</v>
      </c>
      <c r="CH12" s="27">
        <f t="shared" si="14"/>
        <v>66.10907186763599</v>
      </c>
      <c r="CI12" s="27"/>
      <c r="CJ12" s="28"/>
      <c r="CL12" s="3" t="s">
        <v>34</v>
      </c>
      <c r="CM12" s="150">
        <f>100*CN12*(1/CO12-1/$C$12)</f>
        <v>14.2512077294686</v>
      </c>
      <c r="CN12" s="30">
        <f>$O$12</f>
        <v>3.5000000000000003E-2</v>
      </c>
      <c r="CO12" s="171">
        <f>$P12</f>
        <v>0.21</v>
      </c>
      <c r="CP12" s="66">
        <f t="shared" si="15"/>
        <v>104.7</v>
      </c>
      <c r="CQ12" s="42">
        <v>1</v>
      </c>
      <c r="CR12" s="26">
        <f>CO12*CP12*CQ12</f>
        <v>21.986999999999998</v>
      </c>
      <c r="CS12" s="27">
        <f t="shared" si="16"/>
        <v>9.5893894243144686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1.4490000000000001</v>
      </c>
      <c r="DA12" s="66">
        <f t="shared" si="17"/>
        <v>104.7</v>
      </c>
      <c r="DB12" s="42">
        <v>1</v>
      </c>
      <c r="DC12" s="26">
        <f>CZ12*DA12*DB12</f>
        <v>151.71030000000002</v>
      </c>
      <c r="DD12" s="27">
        <f t="shared" si="18"/>
        <v>64.885237224373213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1.4490000000000001</v>
      </c>
      <c r="DL12" s="66">
        <f t="shared" si="19"/>
        <v>104.7</v>
      </c>
      <c r="DM12" s="42">
        <v>1</v>
      </c>
      <c r="DN12" s="26">
        <f>DK12*DL12*DM12</f>
        <v>151.71030000000002</v>
      </c>
      <c r="DO12" s="27">
        <f t="shared" si="20"/>
        <v>64.816660307510645</v>
      </c>
      <c r="DP12" s="27"/>
      <c r="DQ12" s="28"/>
      <c r="DR12" s="203"/>
      <c r="DT12" s="3" t="s">
        <v>34</v>
      </c>
      <c r="DU12" s="150">
        <f>100*DV12*(1/DW12-1/$C$10)</f>
        <v>2.1151098582847441</v>
      </c>
      <c r="DV12" s="30">
        <f>'DH65-74'!DV12</f>
        <v>3.5000000000000003E-2</v>
      </c>
      <c r="DW12" s="146">
        <f>'DH65-74'!DW12</f>
        <v>0.57999999999999996</v>
      </c>
      <c r="DX12" s="66">
        <f t="shared" si="21"/>
        <v>104.7</v>
      </c>
      <c r="DY12" s="42">
        <v>1</v>
      </c>
      <c r="DZ12" s="26">
        <f>DW12*DX12*DY12</f>
        <v>60.725999999999999</v>
      </c>
      <c r="EA12" s="27">
        <f t="shared" si="22"/>
        <v>27.538910256581364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3"/>
        <v>104.7</v>
      </c>
      <c r="EJ12" s="42">
        <v>1</v>
      </c>
      <c r="EK12" s="26">
        <f>EH12*EI12*EJ12</f>
        <v>60.725999999999999</v>
      </c>
      <c r="EL12" s="27">
        <f t="shared" si="24"/>
        <v>26.655669235775338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5"/>
        <v>104.7</v>
      </c>
      <c r="EU12" s="42">
        <v>1</v>
      </c>
      <c r="EV12" s="26">
        <f>ES12*ET12*EU12</f>
        <v>60.725999999999999</v>
      </c>
      <c r="EW12" s="27">
        <f t="shared" si="26"/>
        <v>26.710251091172839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7"/>
        <v>104.7</v>
      </c>
      <c r="FF12" s="42">
        <v>1</v>
      </c>
      <c r="FG12" s="26">
        <f>FD12*FE12*FF12</f>
        <v>60.725999999999999</v>
      </c>
      <c r="FH12" s="27">
        <f t="shared" si="28"/>
        <v>26.55884931712351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1.4490000000000001</v>
      </c>
      <c r="FP12" s="66">
        <f t="shared" si="29"/>
        <v>104.7</v>
      </c>
      <c r="FQ12" s="42">
        <v>1</v>
      </c>
      <c r="FR12" s="26">
        <f>FO12*FP12*FQ12</f>
        <v>151.71030000000002</v>
      </c>
      <c r="FS12" s="27">
        <f t="shared" si="30"/>
        <v>65.793755088635777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1.4490000000000001</v>
      </c>
      <c r="GA12" s="66">
        <f t="shared" si="31"/>
        <v>104.7</v>
      </c>
      <c r="GB12" s="42">
        <v>1</v>
      </c>
      <c r="GC12" s="26">
        <f>FZ12*GA12*GB12</f>
        <v>151.71030000000002</v>
      </c>
      <c r="GD12" s="27">
        <f t="shared" si="32"/>
        <v>66.171998486217632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1.4490000000000001</v>
      </c>
      <c r="GL12" s="66">
        <f t="shared" si="33"/>
        <v>104.7</v>
      </c>
      <c r="GM12" s="42">
        <v>1</v>
      </c>
      <c r="GN12" s="26">
        <f>GK12*GL12*GM12</f>
        <v>151.71030000000002</v>
      </c>
      <c r="GO12" s="27">
        <f t="shared" si="34"/>
        <v>65.930115620482297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1.4490000000000001</v>
      </c>
      <c r="GW12" s="66">
        <f t="shared" si="35"/>
        <v>104.7</v>
      </c>
      <c r="GX12" s="42">
        <v>1</v>
      </c>
      <c r="GY12" s="26">
        <f>GV12*GW12*GX12</f>
        <v>151.71030000000002</v>
      </c>
      <c r="GZ12" s="27">
        <f t="shared" si="36"/>
        <v>65.015947457938807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0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1"/>
        <v>0</v>
      </c>
      <c r="R13" s="42" t="s">
        <v>33</v>
      </c>
      <c r="S13" s="26"/>
      <c r="T13" s="27">
        <f t="shared" si="2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3"/>
        <v>0</v>
      </c>
      <c r="AC13" s="42" t="s">
        <v>33</v>
      </c>
      <c r="AD13" s="26"/>
      <c r="AE13" s="27">
        <f t="shared" si="4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5"/>
        <v>0</v>
      </c>
      <c r="AN13" s="42" t="s">
        <v>33</v>
      </c>
      <c r="AO13" s="26"/>
      <c r="AP13" s="27">
        <f t="shared" si="6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7"/>
        <v>0</v>
      </c>
      <c r="AY13" s="42" t="s">
        <v>33</v>
      </c>
      <c r="AZ13" s="26"/>
      <c r="BA13" s="27">
        <f t="shared" si="8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9"/>
        <v>0</v>
      </c>
      <c r="BJ13" s="42" t="s">
        <v>33</v>
      </c>
      <c r="BK13" s="26"/>
      <c r="BL13" s="27">
        <f t="shared" si="10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1"/>
        <v>0</v>
      </c>
      <c r="BU13" s="42" t="s">
        <v>33</v>
      </c>
      <c r="BV13" s="26"/>
      <c r="BW13" s="27">
        <f t="shared" si="12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3"/>
        <v>0</v>
      </c>
      <c r="CF13" s="42" t="s">
        <v>33</v>
      </c>
      <c r="CG13" s="26"/>
      <c r="CH13" s="27">
        <f t="shared" si="14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5"/>
        <v>0</v>
      </c>
      <c r="CQ13" s="42" t="s">
        <v>33</v>
      </c>
      <c r="CR13" s="26"/>
      <c r="CS13" s="27">
        <f t="shared" si="16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7"/>
        <v>0</v>
      </c>
      <c r="DB13" s="42" t="s">
        <v>33</v>
      </c>
      <c r="DC13" s="26"/>
      <c r="DD13" s="27">
        <f t="shared" si="18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9"/>
        <v>0</v>
      </c>
      <c r="DM13" s="42" t="s">
        <v>33</v>
      </c>
      <c r="DN13" s="26"/>
      <c r="DO13" s="27">
        <f t="shared" si="20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1"/>
        <v>0</v>
      </c>
      <c r="DY13" s="42" t="s">
        <v>33</v>
      </c>
      <c r="DZ13" s="26"/>
      <c r="EA13" s="27">
        <f t="shared" si="22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3"/>
        <v>0</v>
      </c>
      <c r="EJ13" s="42" t="s">
        <v>33</v>
      </c>
      <c r="EK13" s="26"/>
      <c r="EL13" s="27">
        <f t="shared" si="24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5"/>
        <v>0</v>
      </c>
      <c r="EU13" s="42" t="s">
        <v>33</v>
      </c>
      <c r="EV13" s="26"/>
      <c r="EW13" s="27">
        <f t="shared" si="26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7"/>
        <v>0</v>
      </c>
      <c r="FF13" s="42" t="s">
        <v>33</v>
      </c>
      <c r="FG13" s="26"/>
      <c r="FH13" s="27">
        <f t="shared" si="28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9"/>
        <v>0</v>
      </c>
      <c r="FQ13" s="42" t="s">
        <v>33</v>
      </c>
      <c r="FR13" s="26"/>
      <c r="FS13" s="27">
        <f t="shared" si="30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1"/>
        <v>0</v>
      </c>
      <c r="GB13" s="42" t="s">
        <v>33</v>
      </c>
      <c r="GC13" s="26"/>
      <c r="GD13" s="27">
        <f t="shared" si="32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3"/>
        <v>0</v>
      </c>
      <c r="GM13" s="42" t="s">
        <v>33</v>
      </c>
      <c r="GN13" s="26"/>
      <c r="GO13" s="27">
        <f t="shared" si="34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5"/>
        <v>0</v>
      </c>
      <c r="GX13" s="42" t="s">
        <v>33</v>
      </c>
      <c r="GY13" s="26"/>
      <c r="GZ13" s="27">
        <f t="shared" si="36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0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1"/>
        <v>0</v>
      </c>
      <c r="R14" s="42" t="s">
        <v>33</v>
      </c>
      <c r="S14" s="26"/>
      <c r="T14" s="27">
        <f t="shared" si="2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3"/>
        <v>0</v>
      </c>
      <c r="AC14" s="42" t="s">
        <v>33</v>
      </c>
      <c r="AD14" s="26"/>
      <c r="AE14" s="27">
        <f t="shared" si="4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5"/>
        <v>0</v>
      </c>
      <c r="AN14" s="42" t="s">
        <v>33</v>
      </c>
      <c r="AO14" s="26"/>
      <c r="AP14" s="27">
        <f t="shared" si="6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7"/>
        <v>0</v>
      </c>
      <c r="AY14" s="42" t="s">
        <v>33</v>
      </c>
      <c r="AZ14" s="26"/>
      <c r="BA14" s="27">
        <f t="shared" si="8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9"/>
        <v>0</v>
      </c>
      <c r="BJ14" s="42" t="s">
        <v>33</v>
      </c>
      <c r="BK14" s="26"/>
      <c r="BL14" s="27">
        <f t="shared" si="10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1"/>
        <v>0</v>
      </c>
      <c r="BU14" s="42" t="s">
        <v>33</v>
      </c>
      <c r="BV14" s="26"/>
      <c r="BW14" s="27">
        <f t="shared" si="12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3"/>
        <v>0</v>
      </c>
      <c r="CF14" s="42" t="s">
        <v>33</v>
      </c>
      <c r="CG14" s="26"/>
      <c r="CH14" s="27">
        <f t="shared" si="14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5"/>
        <v>0</v>
      </c>
      <c r="CQ14" s="42" t="s">
        <v>33</v>
      </c>
      <c r="CR14" s="26"/>
      <c r="CS14" s="27">
        <f t="shared" si="16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7"/>
        <v>0</v>
      </c>
      <c r="DB14" s="42" t="s">
        <v>33</v>
      </c>
      <c r="DC14" s="26"/>
      <c r="DD14" s="27">
        <f t="shared" si="18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9"/>
        <v>0</v>
      </c>
      <c r="DM14" s="42" t="s">
        <v>33</v>
      </c>
      <c r="DN14" s="26"/>
      <c r="DO14" s="27">
        <f t="shared" si="20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1"/>
        <v>0</v>
      </c>
      <c r="DY14" s="42" t="s">
        <v>33</v>
      </c>
      <c r="DZ14" s="26"/>
      <c r="EA14" s="27">
        <f t="shared" si="22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3"/>
        <v>0</v>
      </c>
      <c r="EJ14" s="42" t="s">
        <v>33</v>
      </c>
      <c r="EK14" s="26"/>
      <c r="EL14" s="27">
        <f t="shared" si="24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5"/>
        <v>0</v>
      </c>
      <c r="EU14" s="42" t="s">
        <v>33</v>
      </c>
      <c r="EV14" s="26"/>
      <c r="EW14" s="27">
        <f t="shared" si="26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7"/>
        <v>0</v>
      </c>
      <c r="FF14" s="42" t="s">
        <v>33</v>
      </c>
      <c r="FG14" s="26"/>
      <c r="FH14" s="27">
        <f t="shared" si="28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9"/>
        <v>0</v>
      </c>
      <c r="FQ14" s="42" t="s">
        <v>33</v>
      </c>
      <c r="FR14" s="26"/>
      <c r="FS14" s="27">
        <f t="shared" si="30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1"/>
        <v>0</v>
      </c>
      <c r="GB14" s="42" t="s">
        <v>33</v>
      </c>
      <c r="GC14" s="26"/>
      <c r="GD14" s="27">
        <f t="shared" si="32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3"/>
        <v>0</v>
      </c>
      <c r="GM14" s="42" t="s">
        <v>33</v>
      </c>
      <c r="GN14" s="26"/>
      <c r="GO14" s="27">
        <f t="shared" si="34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5"/>
        <v>0</v>
      </c>
      <c r="GX14" s="42" t="s">
        <v>33</v>
      </c>
      <c r="GY14" s="26"/>
      <c r="GZ14" s="27">
        <f t="shared" si="36"/>
        <v>0</v>
      </c>
      <c r="HA14" s="27"/>
      <c r="HB14" s="28"/>
    </row>
    <row r="15" spans="1:210" x14ac:dyDescent="0.25">
      <c r="A15" s="10"/>
      <c r="B15" s="3" t="s">
        <v>37</v>
      </c>
      <c r="C15" s="23">
        <v>2.3260000000000001</v>
      </c>
      <c r="D15" s="24">
        <v>60</v>
      </c>
      <c r="E15" s="25">
        <v>0.5</v>
      </c>
      <c r="H15" s="26">
        <f>C15*D15*E15</f>
        <v>69.78</v>
      </c>
      <c r="I15" s="27">
        <f t="shared" si="0"/>
        <v>29.309996321603887</v>
      </c>
      <c r="J15" s="27"/>
      <c r="K15" s="28"/>
      <c r="M15" s="3" t="s">
        <v>37</v>
      </c>
      <c r="N15" s="150">
        <f>100*O15*(1/P15-1/$C$15)</f>
        <v>11.45823381420974</v>
      </c>
      <c r="O15" s="30">
        <f>'DH65-74'!O15</f>
        <v>3.5000000000000003E-2</v>
      </c>
      <c r="P15" s="146">
        <f>'DH65-74'!P15</f>
        <v>0.27</v>
      </c>
      <c r="Q15" s="66">
        <f t="shared" si="1"/>
        <v>60</v>
      </c>
      <c r="R15" s="42">
        <v>0.5</v>
      </c>
      <c r="S15" s="26">
        <f>P15*Q15*R15</f>
        <v>8.1000000000000014</v>
      </c>
      <c r="T15" s="27">
        <f t="shared" si="2"/>
        <v>3.9651391790380588</v>
      </c>
      <c r="U15" s="27"/>
      <c r="V15" s="28"/>
      <c r="X15" s="3" t="s">
        <v>37</v>
      </c>
      <c r="Y15" s="150">
        <f>100*Z15*(1/AA15-1/$C$15)</f>
        <v>11.45823381420974</v>
      </c>
      <c r="Z15" s="30">
        <f>$O$15</f>
        <v>3.5000000000000003E-2</v>
      </c>
      <c r="AA15" s="146">
        <f>$P15</f>
        <v>0.27</v>
      </c>
      <c r="AB15" s="66">
        <f t="shared" si="3"/>
        <v>60</v>
      </c>
      <c r="AC15" s="42">
        <v>0.5</v>
      </c>
      <c r="AD15" s="26">
        <f>AA15*AB15*AC15</f>
        <v>8.1000000000000014</v>
      </c>
      <c r="AE15" s="27">
        <f t="shared" si="4"/>
        <v>3.5947510200037174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2.3260000000000001</v>
      </c>
      <c r="AM15" s="66">
        <f t="shared" si="5"/>
        <v>60</v>
      </c>
      <c r="AN15" s="42">
        <v>0.5</v>
      </c>
      <c r="AO15" s="26">
        <f>AL15*AM15*AN15</f>
        <v>69.78</v>
      </c>
      <c r="AP15" s="27">
        <f t="shared" si="6"/>
        <v>31.028235244827325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2.3260000000000001</v>
      </c>
      <c r="AX15" s="66">
        <f t="shared" si="7"/>
        <v>60</v>
      </c>
      <c r="AY15" s="42">
        <v>0.5</v>
      </c>
      <c r="AZ15" s="26">
        <f>AW15*AX15*AY15</f>
        <v>69.78</v>
      </c>
      <c r="BA15" s="27">
        <f t="shared" si="8"/>
        <v>30.936572006689396</v>
      </c>
      <c r="BB15" s="27"/>
      <c r="BC15" s="28"/>
      <c r="BE15" s="3" t="s">
        <v>37</v>
      </c>
      <c r="BF15" s="150">
        <f>100*BG15*(1/BH15-1/$C$15)</f>
        <v>11.45823381420974</v>
      </c>
      <c r="BG15" s="30">
        <f>$O$15</f>
        <v>3.5000000000000003E-2</v>
      </c>
      <c r="BH15" s="146">
        <f>$P15</f>
        <v>0.27</v>
      </c>
      <c r="BI15" s="66">
        <f t="shared" si="9"/>
        <v>60</v>
      </c>
      <c r="BJ15" s="42">
        <v>0.5</v>
      </c>
      <c r="BK15" s="26">
        <f>BH15*BI15*BJ15</f>
        <v>8.1000000000000014</v>
      </c>
      <c r="BL15" s="27">
        <f t="shared" si="10"/>
        <v>3.5226660894874664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2.3260000000000001</v>
      </c>
      <c r="BT15" s="66">
        <f t="shared" si="11"/>
        <v>60</v>
      </c>
      <c r="BU15" s="42">
        <v>0.5</v>
      </c>
      <c r="BV15" s="26">
        <f>BS15*BT15*BU15</f>
        <v>69.78</v>
      </c>
      <c r="BW15" s="27">
        <f t="shared" si="12"/>
        <v>31.028235244827325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2.3260000000000001</v>
      </c>
      <c r="CE15" s="66">
        <f t="shared" si="13"/>
        <v>60</v>
      </c>
      <c r="CF15" s="42">
        <v>0.5</v>
      </c>
      <c r="CG15" s="26">
        <f>CD15*CE15*CF15</f>
        <v>69.78</v>
      </c>
      <c r="CH15" s="27">
        <f t="shared" si="14"/>
        <v>30.407236917491026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2.3260000000000001</v>
      </c>
      <c r="CP15" s="66">
        <f t="shared" si="15"/>
        <v>60</v>
      </c>
      <c r="CQ15" s="42">
        <v>0.5</v>
      </c>
      <c r="CR15" s="26">
        <f>CO15*CP15*CQ15</f>
        <v>69.78</v>
      </c>
      <c r="CS15" s="27">
        <f t="shared" si="16"/>
        <v>30.433783327814787</v>
      </c>
      <c r="CT15" s="27"/>
      <c r="CU15" s="28"/>
      <c r="CW15" s="3" t="s">
        <v>37</v>
      </c>
      <c r="CX15" s="150">
        <f>100*CY15*(1/CZ15-1/$C$15)</f>
        <v>11.45823381420974</v>
      </c>
      <c r="CY15" s="30">
        <f>$O$15</f>
        <v>3.5000000000000003E-2</v>
      </c>
      <c r="CZ15" s="146">
        <f>$P15</f>
        <v>0.27</v>
      </c>
      <c r="DA15" s="66">
        <f t="shared" si="17"/>
        <v>60</v>
      </c>
      <c r="DB15" s="42">
        <v>0.5</v>
      </c>
      <c r="DC15" s="26">
        <f>CZ15*DA15*DB15</f>
        <v>8.1000000000000014</v>
      </c>
      <c r="DD15" s="27">
        <f t="shared" si="18"/>
        <v>3.4643028292569662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2.3260000000000001</v>
      </c>
      <c r="DL15" s="66">
        <f t="shared" si="19"/>
        <v>60</v>
      </c>
      <c r="DM15" s="42">
        <v>0.5</v>
      </c>
      <c r="DN15" s="26">
        <f>DK15*DL15*DM15</f>
        <v>69.78</v>
      </c>
      <c r="DO15" s="27">
        <f t="shared" si="20"/>
        <v>29.812785000478495</v>
      </c>
      <c r="DP15" s="27"/>
      <c r="DQ15" s="28"/>
      <c r="DR15" s="203"/>
      <c r="DT15" s="3" t="s">
        <v>37</v>
      </c>
      <c r="DU15" s="150">
        <f>100*DV15*(1/DW15-1/$C$15)</f>
        <v>10.995270851246778</v>
      </c>
      <c r="DV15" s="30">
        <f>'DH65-74'!DV15</f>
        <v>3.5000000000000003E-2</v>
      </c>
      <c r="DW15" s="146">
        <f>'DH65-74'!DW15</f>
        <v>0.28000000000000003</v>
      </c>
      <c r="DX15" s="66">
        <f t="shared" si="21"/>
        <v>60</v>
      </c>
      <c r="DY15" s="42">
        <v>0.5</v>
      </c>
      <c r="DZ15" s="26">
        <f>DW15*DX15*DY15</f>
        <v>8.4</v>
      </c>
      <c r="EA15" s="27">
        <f t="shared" si="22"/>
        <v>3.809354249502412</v>
      </c>
      <c r="EB15" s="27"/>
      <c r="EC15" s="28"/>
      <c r="EE15" s="3" t="s">
        <v>37</v>
      </c>
      <c r="EF15" s="150">
        <f>100*EG15*(1/EH15-1/$C$15)</f>
        <v>10.995270851246778</v>
      </c>
      <c r="EG15" s="30">
        <f>'DH65-74'!EG15</f>
        <v>3.5000000000000003E-2</v>
      </c>
      <c r="EH15" s="146">
        <f>$DW15</f>
        <v>0.28000000000000003</v>
      </c>
      <c r="EI15" s="66">
        <f t="shared" si="23"/>
        <v>60</v>
      </c>
      <c r="EJ15" s="42">
        <v>0.5</v>
      </c>
      <c r="EK15" s="26">
        <f>EH15*EI15*EJ15</f>
        <v>8.4</v>
      </c>
      <c r="EL15" s="27">
        <f t="shared" si="24"/>
        <v>3.6871788291755236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2.3260000000000001</v>
      </c>
      <c r="ET15" s="66">
        <f t="shared" si="25"/>
        <v>60</v>
      </c>
      <c r="EU15" s="42">
        <v>0.5</v>
      </c>
      <c r="EV15" s="26">
        <f>ES15*ET15*EU15</f>
        <v>69.78</v>
      </c>
      <c r="EW15" s="27">
        <f t="shared" si="26"/>
        <v>30.692641062181622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2.3260000000000001</v>
      </c>
      <c r="FE15" s="66">
        <f t="shared" si="27"/>
        <v>60</v>
      </c>
      <c r="FF15" s="42">
        <v>0.5</v>
      </c>
      <c r="FG15" s="26">
        <f>FD15*FE15*FF15</f>
        <v>69.78</v>
      </c>
      <c r="FH15" s="27">
        <f t="shared" si="28"/>
        <v>30.518665898443484</v>
      </c>
      <c r="FI15" s="27"/>
      <c r="FJ15" s="28"/>
      <c r="FL15" s="3" t="s">
        <v>37</v>
      </c>
      <c r="FM15" s="150">
        <f>100*FN15*(1/FO15-1/$C$15)</f>
        <v>10.995270851246778</v>
      </c>
      <c r="FN15" s="30">
        <f>'DH65-74'!FC15</f>
        <v>3.5000000000000003E-2</v>
      </c>
      <c r="FO15" s="146">
        <f>$DW15</f>
        <v>0.28000000000000003</v>
      </c>
      <c r="FP15" s="66">
        <f t="shared" si="29"/>
        <v>60</v>
      </c>
      <c r="FQ15" s="42">
        <v>0.5</v>
      </c>
      <c r="FR15" s="26">
        <f>FO15*FP15*FQ15</f>
        <v>8.4</v>
      </c>
      <c r="FS15" s="27">
        <f t="shared" si="30"/>
        <v>3.642913782021</v>
      </c>
      <c r="FT15" s="27"/>
      <c r="FU15" s="28"/>
      <c r="FW15" s="3" t="s">
        <v>37</v>
      </c>
      <c r="FX15" s="150">
        <f>100*FY15*(1/FZ15-1/$C$15)</f>
        <v>10.995270851246778</v>
      </c>
      <c r="FY15" s="30">
        <f>'DH65-74'!FN15</f>
        <v>3.5000000000000003E-2</v>
      </c>
      <c r="FZ15" s="146">
        <f>$DW15</f>
        <v>0.28000000000000003</v>
      </c>
      <c r="GA15" s="66">
        <f t="shared" si="31"/>
        <v>60</v>
      </c>
      <c r="GB15" s="42">
        <v>0.5</v>
      </c>
      <c r="GC15" s="26">
        <f>FZ15*GA15*GB15</f>
        <v>8.4</v>
      </c>
      <c r="GD15" s="27">
        <f t="shared" si="32"/>
        <v>3.6638566220238711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2.3260000000000001</v>
      </c>
      <c r="GL15" s="66">
        <f t="shared" si="33"/>
        <v>60</v>
      </c>
      <c r="GM15" s="42">
        <v>0.5</v>
      </c>
      <c r="GN15" s="26">
        <f>GK15*GL15*GM15</f>
        <v>69.78</v>
      </c>
      <c r="GO15" s="27">
        <f t="shared" si="34"/>
        <v>30.324924991890818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2.3260000000000001</v>
      </c>
      <c r="GW15" s="66">
        <f t="shared" si="35"/>
        <v>60</v>
      </c>
      <c r="GX15" s="42">
        <v>0.5</v>
      </c>
      <c r="GY15" s="26">
        <f>GV15*GW15*GX15</f>
        <v>69.78</v>
      </c>
      <c r="GZ15" s="27">
        <f t="shared" si="36"/>
        <v>29.904448238616421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0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1"/>
        <v>0</v>
      </c>
      <c r="R16" s="42" t="s">
        <v>33</v>
      </c>
      <c r="S16" s="26"/>
      <c r="T16" s="27">
        <f t="shared" si="2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3"/>
        <v>0</v>
      </c>
      <c r="AC16" s="42" t="s">
        <v>33</v>
      </c>
      <c r="AD16" s="26"/>
      <c r="AE16" s="27">
        <f t="shared" si="4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5"/>
        <v>0</v>
      </c>
      <c r="AN16" s="42" t="s">
        <v>33</v>
      </c>
      <c r="AO16" s="26"/>
      <c r="AP16" s="27">
        <f t="shared" si="6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7"/>
        <v>0</v>
      </c>
      <c r="AY16" s="42" t="s">
        <v>33</v>
      </c>
      <c r="AZ16" s="26"/>
      <c r="BA16" s="27">
        <f t="shared" si="8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9"/>
        <v>0</v>
      </c>
      <c r="BJ16" s="42" t="s">
        <v>33</v>
      </c>
      <c r="BK16" s="26"/>
      <c r="BL16" s="27">
        <f t="shared" si="10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1"/>
        <v>0</v>
      </c>
      <c r="BU16" s="42" t="s">
        <v>33</v>
      </c>
      <c r="BV16" s="26"/>
      <c r="BW16" s="27">
        <f t="shared" si="12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3"/>
        <v>0</v>
      </c>
      <c r="CF16" s="42" t="s">
        <v>33</v>
      </c>
      <c r="CG16" s="26"/>
      <c r="CH16" s="27">
        <f t="shared" si="14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5"/>
        <v>0</v>
      </c>
      <c r="CQ16" s="42" t="s">
        <v>33</v>
      </c>
      <c r="CR16" s="26"/>
      <c r="CS16" s="27">
        <f t="shared" si="16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7"/>
        <v>0</v>
      </c>
      <c r="DB16" s="42" t="s">
        <v>33</v>
      </c>
      <c r="DC16" s="26"/>
      <c r="DD16" s="27">
        <f t="shared" si="18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9"/>
        <v>0</v>
      </c>
      <c r="DM16" s="42" t="s">
        <v>33</v>
      </c>
      <c r="DN16" s="26"/>
      <c r="DO16" s="27">
        <f t="shared" si="20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1"/>
        <v>0</v>
      </c>
      <c r="DY16" s="42" t="s">
        <v>33</v>
      </c>
      <c r="DZ16" s="26"/>
      <c r="EA16" s="27">
        <f t="shared" si="22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3"/>
        <v>0</v>
      </c>
      <c r="EJ16" s="42" t="s">
        <v>33</v>
      </c>
      <c r="EK16" s="26"/>
      <c r="EL16" s="27">
        <f t="shared" si="24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5"/>
        <v>0</v>
      </c>
      <c r="EU16" s="42" t="s">
        <v>33</v>
      </c>
      <c r="EV16" s="26"/>
      <c r="EW16" s="27">
        <f t="shared" si="26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7"/>
        <v>0</v>
      </c>
      <c r="FF16" s="42" t="s">
        <v>33</v>
      </c>
      <c r="FG16" s="26"/>
      <c r="FH16" s="27">
        <f t="shared" si="28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9"/>
        <v>0</v>
      </c>
      <c r="FQ16" s="42" t="s">
        <v>33</v>
      </c>
      <c r="FR16" s="26"/>
      <c r="FS16" s="27">
        <f t="shared" si="30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1"/>
        <v>0</v>
      </c>
      <c r="GB16" s="42" t="s">
        <v>33</v>
      </c>
      <c r="GC16" s="26"/>
      <c r="GD16" s="27">
        <f t="shared" si="32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3"/>
        <v>0</v>
      </c>
      <c r="GM16" s="42" t="s">
        <v>33</v>
      </c>
      <c r="GN16" s="26"/>
      <c r="GO16" s="27">
        <f t="shared" si="34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5"/>
        <v>0</v>
      </c>
      <c r="GX16" s="42" t="s">
        <v>33</v>
      </c>
      <c r="GY16" s="26"/>
      <c r="GZ16" s="27">
        <f t="shared" si="36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6.7</v>
      </c>
      <c r="E17" s="25">
        <v>1</v>
      </c>
      <c r="H17" s="26">
        <f>C17*D17*E17</f>
        <v>34.840000000000003</v>
      </c>
      <c r="I17" s="27">
        <f t="shared" si="0"/>
        <v>14.633996443747199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1"/>
        <v>6.7</v>
      </c>
      <c r="R17" s="42">
        <v>1</v>
      </c>
      <c r="S17" s="26">
        <f>P17*Q17*R17</f>
        <v>8.0399999999999991</v>
      </c>
      <c r="T17" s="27">
        <f t="shared" si="2"/>
        <v>3.9357677777118498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3"/>
        <v>6.7</v>
      </c>
      <c r="AC17" s="42">
        <v>1</v>
      </c>
      <c r="AD17" s="26">
        <f>AA17*AB17*AC17</f>
        <v>34.840000000000003</v>
      </c>
      <c r="AE17" s="27">
        <f t="shared" si="4"/>
        <v>15.46186735023821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5"/>
        <v>6.7</v>
      </c>
      <c r="AN17" s="42">
        <v>1</v>
      </c>
      <c r="AO17" s="26">
        <f>AL17*AM17*AN17</f>
        <v>8.0399999999999991</v>
      </c>
      <c r="AP17" s="27">
        <f t="shared" si="6"/>
        <v>3.5750503205562003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7"/>
        <v>6.7</v>
      </c>
      <c r="AY17" s="42">
        <v>1</v>
      </c>
      <c r="AZ17" s="26">
        <f>AW17*AX17*AY17</f>
        <v>34.840000000000003</v>
      </c>
      <c r="BA17" s="27">
        <f t="shared" si="8"/>
        <v>15.446118783506144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9"/>
        <v>6.7</v>
      </c>
      <c r="BJ17" s="42">
        <v>1</v>
      </c>
      <c r="BK17" s="26">
        <f>BH17*BI17*BJ17</f>
        <v>34.840000000000003</v>
      </c>
      <c r="BL17" s="27">
        <f t="shared" si="10"/>
        <v>15.151813155276953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1"/>
        <v>6.7</v>
      </c>
      <c r="BU17" s="42">
        <v>1</v>
      </c>
      <c r="BV17" s="26">
        <f>BS17*BT17*BU17</f>
        <v>8.0399999999999991</v>
      </c>
      <c r="BW17" s="27">
        <f t="shared" si="12"/>
        <v>3.5750503205562003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3"/>
        <v>6.7</v>
      </c>
      <c r="CF17" s="42">
        <v>1</v>
      </c>
      <c r="CG17" s="26">
        <f>CD17*CE17*CF17</f>
        <v>8.0399999999999991</v>
      </c>
      <c r="CH17" s="27">
        <f t="shared" si="14"/>
        <v>3.5034993524882179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5"/>
        <v>6.7</v>
      </c>
      <c r="CQ17" s="42">
        <v>1</v>
      </c>
      <c r="CR17" s="26">
        <f>CO17*CP17*CQ17</f>
        <v>34.840000000000003</v>
      </c>
      <c r="CS17" s="27">
        <f t="shared" si="16"/>
        <v>15.195084711107299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7"/>
        <v>6.7</v>
      </c>
      <c r="DB17" s="42">
        <v>1</v>
      </c>
      <c r="DC17" s="26">
        <f>CZ17*DA17*DB17</f>
        <v>34.840000000000003</v>
      </c>
      <c r="DD17" s="27">
        <f t="shared" si="18"/>
        <v>14.90077908287811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9"/>
        <v>6.7</v>
      </c>
      <c r="DM17" s="42">
        <v>1</v>
      </c>
      <c r="DN17" s="26">
        <f>DK17*DL17*DM17</f>
        <v>34.840000000000003</v>
      </c>
      <c r="DO17" s="27">
        <f t="shared" si="20"/>
        <v>14.885030516146042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1"/>
        <v>6.7</v>
      </c>
      <c r="DY17" s="42">
        <v>1</v>
      </c>
      <c r="DZ17" s="26">
        <f>DW17*DX17*DY17</f>
        <v>8.0399999999999991</v>
      </c>
      <c r="EA17" s="27">
        <f t="shared" si="22"/>
        <v>3.6460962102380221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3"/>
        <v>6.7</v>
      </c>
      <c r="EJ17" s="42">
        <v>1</v>
      </c>
      <c r="EK17" s="26">
        <f>EH17*EI17*EJ17</f>
        <v>34.840000000000003</v>
      </c>
      <c r="EL17" s="27">
        <f t="shared" si="24"/>
        <v>15.293013143866103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5"/>
        <v>6.7</v>
      </c>
      <c r="EU17" s="42">
        <v>1</v>
      </c>
      <c r="EV17" s="26">
        <f>ES17*ET17*EU17</f>
        <v>8.0399999999999991</v>
      </c>
      <c r="EW17" s="27">
        <f t="shared" si="26"/>
        <v>3.5363834069925506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7"/>
        <v>6.7</v>
      </c>
      <c r="FF17" s="42">
        <v>1</v>
      </c>
      <c r="FG17" s="26">
        <f>FD17*FE17*FF17</f>
        <v>34.840000000000003</v>
      </c>
      <c r="FH17" s="27">
        <f t="shared" si="28"/>
        <v>15.237465174860574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9"/>
        <v>6.7</v>
      </c>
      <c r="FQ17" s="42">
        <v>1</v>
      </c>
      <c r="FR17" s="26">
        <f>FO17*FP17*FQ17</f>
        <v>34.840000000000003</v>
      </c>
      <c r="FS17" s="27">
        <f t="shared" si="30"/>
        <v>15.109418591144244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1"/>
        <v>6.7</v>
      </c>
      <c r="GB17" s="42">
        <v>1</v>
      </c>
      <c r="GC17" s="26">
        <f>FZ17*GA17*GB17</f>
        <v>8.0399999999999991</v>
      </c>
      <c r="GD17" s="27">
        <f t="shared" si="32"/>
        <v>3.506834195365705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3"/>
        <v>6.7</v>
      </c>
      <c r="GM17" s="42">
        <v>1</v>
      </c>
      <c r="GN17" s="26">
        <f>GK17*GL17*GM17</f>
        <v>8.0399999999999991</v>
      </c>
      <c r="GO17" s="27">
        <f t="shared" si="34"/>
        <v>3.494015433287506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5"/>
        <v>6.7</v>
      </c>
      <c r="GX17" s="42">
        <v>1</v>
      </c>
      <c r="GY17" s="26">
        <f>GV17*GW17*GX17</f>
        <v>8.0399999999999991</v>
      </c>
      <c r="GZ17" s="27">
        <f t="shared" si="36"/>
        <v>3.4455684127038695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24.6</v>
      </c>
      <c r="E18" s="25">
        <v>1</v>
      </c>
      <c r="H18" s="26">
        <f>C18*D18*E18</f>
        <v>71.34</v>
      </c>
      <c r="I18" s="27">
        <f t="shared" si="0"/>
        <v>29.96524989371197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1"/>
        <v>24.6</v>
      </c>
      <c r="R18" s="42">
        <v>1</v>
      </c>
      <c r="S18" s="26">
        <f>P18*Q18*R18</f>
        <v>29.52</v>
      </c>
      <c r="T18" s="27">
        <f t="shared" si="2"/>
        <v>14.450729452494256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3"/>
        <v>24.6</v>
      </c>
      <c r="AC18" s="42">
        <v>1</v>
      </c>
      <c r="AD18" s="26">
        <f>AA18*AB18*AC18</f>
        <v>71.34</v>
      </c>
      <c r="AE18" s="27">
        <f t="shared" si="4"/>
        <v>31.660436761366071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5"/>
        <v>24.6</v>
      </c>
      <c r="AN18" s="42">
        <v>1</v>
      </c>
      <c r="AO18" s="26">
        <f>AL18*AM18*AN18</f>
        <v>29.52</v>
      </c>
      <c r="AP18" s="27">
        <f t="shared" si="6"/>
        <v>13.126304162042169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7"/>
        <v>24.6</v>
      </c>
      <c r="AY18" s="42">
        <v>1</v>
      </c>
      <c r="AZ18" s="26">
        <f>AW18*AX18*AY18</f>
        <v>71.34</v>
      </c>
      <c r="BA18" s="27">
        <f t="shared" si="8"/>
        <v>31.628189265652363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9"/>
        <v>24.6</v>
      </c>
      <c r="BJ18" s="42">
        <v>1</v>
      </c>
      <c r="BK18" s="26">
        <f>BH18*BI18*BJ18</f>
        <v>71.34</v>
      </c>
      <c r="BL18" s="27">
        <f t="shared" si="10"/>
        <v>31.025555410374793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1"/>
        <v>24.6</v>
      </c>
      <c r="BU18" s="42">
        <v>1</v>
      </c>
      <c r="BV18" s="26">
        <f>BS18*BT18*BU18</f>
        <v>29.52</v>
      </c>
      <c r="BW18" s="27">
        <f t="shared" si="12"/>
        <v>13.126304162042169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3"/>
        <v>24.6</v>
      </c>
      <c r="CF18" s="42">
        <v>1</v>
      </c>
      <c r="CG18" s="26">
        <f>CD18*CE18*CF18</f>
        <v>29.52</v>
      </c>
      <c r="CH18" s="27">
        <f t="shared" si="14"/>
        <v>12.863594637494055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5"/>
        <v>24.6</v>
      </c>
      <c r="CQ18" s="42">
        <v>1</v>
      </c>
      <c r="CR18" s="26">
        <f>CO18*CP18*CQ18</f>
        <v>71.34</v>
      </c>
      <c r="CS18" s="27">
        <f t="shared" si="16"/>
        <v>31.114160255177804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7"/>
        <v>24.6</v>
      </c>
      <c r="DB18" s="42">
        <v>1</v>
      </c>
      <c r="DC18" s="26">
        <f>CZ18*DA18*DB18</f>
        <v>71.34</v>
      </c>
      <c r="DD18" s="27">
        <f t="shared" si="18"/>
        <v>30.511526399900241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9"/>
        <v>24.6</v>
      </c>
      <c r="DM18" s="42">
        <v>1</v>
      </c>
      <c r="DN18" s="26">
        <f>DK18*DL18*DM18</f>
        <v>71.34</v>
      </c>
      <c r="DO18" s="27">
        <f t="shared" si="20"/>
        <v>30.479278904186526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1"/>
        <v>24.6</v>
      </c>
      <c r="DY18" s="42">
        <v>1</v>
      </c>
      <c r="DZ18" s="26">
        <f>DW18*DX18*DY18</f>
        <v>29.52</v>
      </c>
      <c r="EA18" s="27">
        <f t="shared" si="22"/>
        <v>13.387159219679905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3"/>
        <v>24.6</v>
      </c>
      <c r="EJ18" s="42">
        <v>1</v>
      </c>
      <c r="EK18" s="26">
        <f>EH18*EI18*EJ18</f>
        <v>71.34</v>
      </c>
      <c r="EL18" s="27">
        <f t="shared" si="24"/>
        <v>31.314683056354987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5"/>
        <v>24.6</v>
      </c>
      <c r="EU18" s="42">
        <v>1</v>
      </c>
      <c r="EV18" s="26">
        <f>ES18*ET18*EU18</f>
        <v>29.52</v>
      </c>
      <c r="EW18" s="27">
        <f t="shared" si="26"/>
        <v>12.984333106271157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7"/>
        <v>24.6</v>
      </c>
      <c r="FF18" s="42">
        <v>1</v>
      </c>
      <c r="FG18" s="26">
        <f>FD18*FE18*FF18</f>
        <v>71.34</v>
      </c>
      <c r="FH18" s="27">
        <f t="shared" si="28"/>
        <v>31.200940458511862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9"/>
        <v>24.6</v>
      </c>
      <c r="FQ18" s="42">
        <v>1</v>
      </c>
      <c r="FR18" s="26">
        <f>FO18*FP18*FQ18</f>
        <v>71.34</v>
      </c>
      <c r="FS18" s="27">
        <f t="shared" si="30"/>
        <v>30.938746334449778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1"/>
        <v>24.6</v>
      </c>
      <c r="GB18" s="42">
        <v>1</v>
      </c>
      <c r="GC18" s="26">
        <f>FZ18*GA18*GB18</f>
        <v>29.52</v>
      </c>
      <c r="GD18" s="27">
        <f t="shared" si="32"/>
        <v>12.875838985969603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3"/>
        <v>24.6</v>
      </c>
      <c r="GM18" s="42">
        <v>1</v>
      </c>
      <c r="GN18" s="26">
        <f>GK18*GL18*GM18</f>
        <v>29.52</v>
      </c>
      <c r="GO18" s="27">
        <f t="shared" si="34"/>
        <v>12.828773083413829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5"/>
        <v>24.6</v>
      </c>
      <c r="GX18" s="42">
        <v>1</v>
      </c>
      <c r="GY18" s="26">
        <f>GV18*GW18*GX18</f>
        <v>29.52</v>
      </c>
      <c r="GZ18" s="27">
        <f t="shared" si="36"/>
        <v>12.650892977987343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1.9</v>
      </c>
      <c r="E19" s="25">
        <v>1</v>
      </c>
      <c r="H19" s="26">
        <f>C19*D19*E19</f>
        <v>6.6499999999999995</v>
      </c>
      <c r="I19" s="27">
        <f t="shared" si="0"/>
        <v>2.7932283682812531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1"/>
        <v>1.9</v>
      </c>
      <c r="R19" s="42">
        <v>1</v>
      </c>
      <c r="S19" s="26">
        <f>P19*Q19*R19</f>
        <v>6.6499999999999995</v>
      </c>
      <c r="T19" s="27">
        <f t="shared" si="2"/>
        <v>3.255330313654702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3"/>
        <v>1.9</v>
      </c>
      <c r="AC19" s="42">
        <v>1</v>
      </c>
      <c r="AD19" s="26">
        <f>AA19*AB19*AC19</f>
        <v>6.6499999999999995</v>
      </c>
      <c r="AE19" s="27">
        <f t="shared" si="4"/>
        <v>2.9512462077808288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5"/>
        <v>1.9</v>
      </c>
      <c r="AN19" s="42">
        <v>1</v>
      </c>
      <c r="AO19" s="26">
        <f>AL19*AM19*AN19</f>
        <v>6.6499999999999995</v>
      </c>
      <c r="AP19" s="27">
        <f t="shared" si="6"/>
        <v>2.9569757004600414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7"/>
        <v>1.9</v>
      </c>
      <c r="AY19" s="42">
        <v>1</v>
      </c>
      <c r="AZ19" s="26">
        <f>AW19*AX19*AY19</f>
        <v>6.6499999999999995</v>
      </c>
      <c r="BA19" s="27">
        <f t="shared" si="8"/>
        <v>2.9482402385280086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9"/>
        <v>1.9</v>
      </c>
      <c r="BJ19" s="42">
        <v>1</v>
      </c>
      <c r="BK19" s="26">
        <f>BH19*BI19*BJ19</f>
        <v>6.6499999999999995</v>
      </c>
      <c r="BL19" s="27">
        <f t="shared" si="10"/>
        <v>2.8920653697644005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1"/>
        <v>1.9</v>
      </c>
      <c r="BU19" s="42">
        <v>1</v>
      </c>
      <c r="BV19" s="26">
        <f>BS19*BT19*BU19</f>
        <v>6.6499999999999995</v>
      </c>
      <c r="BW19" s="27">
        <f t="shared" si="12"/>
        <v>2.9569757004600414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3"/>
        <v>1.9</v>
      </c>
      <c r="CF19" s="42">
        <v>1</v>
      </c>
      <c r="CG19" s="26">
        <f>CD19*CE19*CF19</f>
        <v>6.6499999999999995</v>
      </c>
      <c r="CH19" s="27">
        <f t="shared" si="14"/>
        <v>2.8977948624436132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5"/>
        <v>1.9</v>
      </c>
      <c r="CQ19" s="42">
        <v>1</v>
      </c>
      <c r="CR19" s="26">
        <f>CO19*CP19*CQ19</f>
        <v>6.6499999999999995</v>
      </c>
      <c r="CS19" s="27">
        <f t="shared" si="16"/>
        <v>2.900324722412845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7"/>
        <v>1.9</v>
      </c>
      <c r="DB19" s="42">
        <v>1</v>
      </c>
      <c r="DC19" s="26">
        <f>CZ19*DA19*DB19</f>
        <v>6.6499999999999995</v>
      </c>
      <c r="DD19" s="27">
        <f t="shared" si="18"/>
        <v>2.8441498536492364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9"/>
        <v>1.9</v>
      </c>
      <c r="DM19" s="42">
        <v>1</v>
      </c>
      <c r="DN19" s="26">
        <f>DK19*DL19*DM19</f>
        <v>6.6499999999999995</v>
      </c>
      <c r="DO19" s="27">
        <f t="shared" si="20"/>
        <v>2.8411438843964172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1"/>
        <v>1.9</v>
      </c>
      <c r="DY19" s="42">
        <v>1</v>
      </c>
      <c r="DZ19" s="26">
        <f>DW19*DX19*DY19</f>
        <v>6.6499999999999995</v>
      </c>
      <c r="EA19" s="27">
        <f t="shared" si="22"/>
        <v>3.0157387808560761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3"/>
        <v>1.9</v>
      </c>
      <c r="EJ19" s="42">
        <v>1</v>
      </c>
      <c r="EK19" s="26">
        <f>EH19*EI19*EJ19</f>
        <v>6.6499999999999995</v>
      </c>
      <c r="EL19" s="27">
        <f t="shared" si="24"/>
        <v>2.9190165730972897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5"/>
        <v>1.9</v>
      </c>
      <c r="EU19" s="42">
        <v>1</v>
      </c>
      <c r="EV19" s="26">
        <f>ES19*ET19*EU19</f>
        <v>6.6499999999999995</v>
      </c>
      <c r="EW19" s="27">
        <f t="shared" si="26"/>
        <v>2.9249937383707043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7"/>
        <v>1.9</v>
      </c>
      <c r="FF19" s="42">
        <v>1</v>
      </c>
      <c r="FG19" s="26">
        <f>FD19*FE19*FF19</f>
        <v>6.6499999999999995</v>
      </c>
      <c r="FH19" s="27">
        <f t="shared" si="28"/>
        <v>2.9084139900350974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9"/>
        <v>1.9</v>
      </c>
      <c r="FQ19" s="42">
        <v>1</v>
      </c>
      <c r="FR19" s="26">
        <f>FO19*FP19*FQ19</f>
        <v>6.6499999999999995</v>
      </c>
      <c r="FS19" s="27">
        <f t="shared" si="30"/>
        <v>2.8839734107666248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1"/>
        <v>1.9</v>
      </c>
      <c r="GB19" s="42">
        <v>1</v>
      </c>
      <c r="GC19" s="26">
        <f>FZ19*GA19*GB19</f>
        <v>6.6499999999999995</v>
      </c>
      <c r="GD19" s="27">
        <f t="shared" si="32"/>
        <v>2.9005531591022309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3"/>
        <v>1.9</v>
      </c>
      <c r="GM19" s="42">
        <v>1</v>
      </c>
      <c r="GN19" s="26">
        <f>GK19*GL19*GM19</f>
        <v>6.6499999999999995</v>
      </c>
      <c r="GO19" s="27">
        <f t="shared" si="34"/>
        <v>2.889950576040039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5"/>
        <v>1.9</v>
      </c>
      <c r="GX19" s="42">
        <v>1</v>
      </c>
      <c r="GY19" s="26">
        <f>GV19*GW19*GX19</f>
        <v>6.6499999999999995</v>
      </c>
      <c r="GZ19" s="27">
        <f t="shared" si="36"/>
        <v>2.8498793463284495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8" t="s">
        <v>43</v>
      </c>
      <c r="Q21" s="38" t="s">
        <v>44</v>
      </c>
      <c r="S21" s="39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277.08</v>
      </c>
      <c r="E22" s="42">
        <v>1</v>
      </c>
      <c r="H22" s="41">
        <f>C22*D22*E22</f>
        <v>0</v>
      </c>
      <c r="I22" s="35"/>
      <c r="J22" s="35"/>
      <c r="K22" s="28"/>
      <c r="P22" s="44">
        <v>0</v>
      </c>
      <c r="Q22" s="41">
        <f>SUM(Q10:Q19)</f>
        <v>277.08</v>
      </c>
      <c r="R22" s="4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277.08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277.08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277.08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277.08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277.08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277.08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277.08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277.08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277.08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277.08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277.08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277.08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277.08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277.08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277.08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277.08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277.08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405.02804000000003</v>
      </c>
      <c r="I24" s="48">
        <f>H24*B$38*G$38/$C$2</f>
        <v>170.12568590636906</v>
      </c>
      <c r="J24" s="48">
        <f>H24*(C38-I38)/1000</f>
        <v>12.1508412</v>
      </c>
      <c r="K24" s="50">
        <f>H24/$C$2</f>
        <v>2.9935553584626757</v>
      </c>
      <c r="M24" s="45" t="s">
        <v>46</v>
      </c>
      <c r="N24" s="46"/>
      <c r="O24" s="46"/>
      <c r="P24" s="46"/>
      <c r="Q24" s="46"/>
      <c r="R24" s="46"/>
      <c r="S24" s="47">
        <f>SUM(S10:S22)</f>
        <v>86.965800000000002</v>
      </c>
      <c r="T24" s="48">
        <f>S24*M$38*R$38/$C$2</f>
        <v>42.571790224245426</v>
      </c>
      <c r="U24" s="48">
        <f>S24*(N38-T38)/1000</f>
        <v>2.6089740000000003</v>
      </c>
      <c r="V24" s="50">
        <f>S24/$C$2</f>
        <v>0.64276274944567624</v>
      </c>
      <c r="X24" s="45" t="s">
        <v>46</v>
      </c>
      <c r="Y24" s="46"/>
      <c r="Z24" s="46"/>
      <c r="AA24" s="46"/>
      <c r="AB24" s="46"/>
      <c r="AC24" s="46"/>
      <c r="AD24" s="47">
        <f>SUM(AD10:AD22)</f>
        <v>213.62474</v>
      </c>
      <c r="AE24" s="48">
        <f>AD24*X$38*AC$38/$C$2</f>
        <v>94.805895310250463</v>
      </c>
      <c r="AF24" s="48">
        <f>AD24*(Y38-AE38)/1000</f>
        <v>6.4087421999999998</v>
      </c>
      <c r="AG24" s="50">
        <f>AD24/$C$2</f>
        <v>1.5788968218773096</v>
      </c>
      <c r="AI24" s="45" t="s">
        <v>46</v>
      </c>
      <c r="AJ24" s="46"/>
      <c r="AK24" s="46"/>
      <c r="AL24" s="46"/>
      <c r="AM24" s="46"/>
      <c r="AN24" s="46"/>
      <c r="AO24" s="47">
        <f>SUM(AO10:AO22)</f>
        <v>206.68474000000001</v>
      </c>
      <c r="AP24" s="48">
        <f>AO24*AI$38*AN$38/$C$2</f>
        <v>91.904023133218288</v>
      </c>
      <c r="AQ24" s="48">
        <f>AO24*(AJ38-AP38)/1000</f>
        <v>6.2005422000000001</v>
      </c>
      <c r="AR24" s="50">
        <f>AO24/$C$2</f>
        <v>1.5276033998521803</v>
      </c>
      <c r="AT24" s="45" t="s">
        <v>46</v>
      </c>
      <c r="AU24" s="46"/>
      <c r="AV24" s="46"/>
      <c r="AW24" s="46"/>
      <c r="AX24" s="46"/>
      <c r="AY24" s="46"/>
      <c r="AZ24" s="47">
        <f>SUM(AZ10:AZ22)</f>
        <v>217.26580000000001</v>
      </c>
      <c r="BA24" s="48">
        <f>AZ24*AT$38*AY$38/$C$2</f>
        <v>96.323575039996811</v>
      </c>
      <c r="BB24" s="48">
        <f>AZ24*(AU38-BA38)/1000</f>
        <v>6.5179740000000006</v>
      </c>
      <c r="BC24" s="50">
        <f>AZ24/$C$2</f>
        <v>1.6058078344419808</v>
      </c>
      <c r="BE24" s="45" t="s">
        <v>46</v>
      </c>
      <c r="BF24" s="46"/>
      <c r="BG24" s="46"/>
      <c r="BH24" s="46"/>
      <c r="BI24" s="46"/>
      <c r="BJ24" s="46"/>
      <c r="BK24" s="47">
        <f>SUM(BK10:BK22)</f>
        <v>285.3091</v>
      </c>
      <c r="BL24" s="48">
        <f>BK24*BE$38*BJ$38/$C$2</f>
        <v>124.08008538175164</v>
      </c>
      <c r="BM24" s="48">
        <f>BK24*(BF38-BL38)/1000</f>
        <v>8.5592729999999992</v>
      </c>
      <c r="BN24" s="50">
        <f>BK24/$C$2</f>
        <v>2.1087147080561714</v>
      </c>
      <c r="BP24" s="45" t="s">
        <v>46</v>
      </c>
      <c r="BQ24" s="46"/>
      <c r="BR24" s="46"/>
      <c r="BS24" s="46"/>
      <c r="BT24" s="46"/>
      <c r="BU24" s="46"/>
      <c r="BV24" s="47">
        <f>SUM(BV10:BV22)</f>
        <v>206.68474000000001</v>
      </c>
      <c r="BW24" s="48">
        <f>BV24*BP$38*BU$38/$C$2</f>
        <v>91.904023133218288</v>
      </c>
      <c r="BX24" s="48">
        <f>BV24*(BQ38-BW38)/1000</f>
        <v>6.2005422000000001</v>
      </c>
      <c r="BY24" s="50">
        <f>BV24/$C$2</f>
        <v>1.5276033998521803</v>
      </c>
      <c r="CA24" s="45" t="s">
        <v>46</v>
      </c>
      <c r="CB24" s="46"/>
      <c r="CC24" s="46"/>
      <c r="CD24" s="46"/>
      <c r="CE24" s="46"/>
      <c r="CF24" s="46"/>
      <c r="CG24" s="47">
        <f>SUM(CG10:CG22)</f>
        <v>278.3691</v>
      </c>
      <c r="CH24" s="48">
        <f>CG24*CA$38*CF$38/$C$2</f>
        <v>121.30173651775226</v>
      </c>
      <c r="CI24" s="48">
        <f>CG24*(CB38-CH38)/1000</f>
        <v>8.3510729999999995</v>
      </c>
      <c r="CJ24" s="50">
        <f>CG24/$C$2</f>
        <v>2.0574212860310421</v>
      </c>
      <c r="CL24" s="45" t="s">
        <v>46</v>
      </c>
      <c r="CM24" s="46"/>
      <c r="CN24" s="46"/>
      <c r="CO24" s="46"/>
      <c r="CP24" s="46"/>
      <c r="CQ24" s="46"/>
      <c r="CR24" s="47">
        <f>SUM(CR10:CR22)</f>
        <v>275.30473999999998</v>
      </c>
      <c r="CS24" s="48">
        <f>CR24*CL$38*CQ$38/$C$2</f>
        <v>120.07114941645723</v>
      </c>
      <c r="CT24" s="48">
        <f>CR24*(CM38-CS38)/1000</f>
        <v>8.2591421999999994</v>
      </c>
      <c r="CU24" s="50">
        <f>CR24/$C$2</f>
        <v>2.0347726533628969</v>
      </c>
      <c r="CW24" s="45" t="s">
        <v>46</v>
      </c>
      <c r="CX24" s="46"/>
      <c r="CY24" s="46"/>
      <c r="CZ24" s="46"/>
      <c r="DA24" s="46"/>
      <c r="DB24" s="46"/>
      <c r="DC24" s="47">
        <f>SUM(DC10:DC22)</f>
        <v>343.34803999999997</v>
      </c>
      <c r="DD24" s="48">
        <f>DC24*CW$38*DB$38/$C$2</f>
        <v>146.84710943109056</v>
      </c>
      <c r="DE24" s="48">
        <f>DC24*(CX38-DD38)/1000</f>
        <v>10.3004412</v>
      </c>
      <c r="DF24" s="50">
        <f>DC24/$C$2</f>
        <v>2.5376795269770875</v>
      </c>
      <c r="DH24" s="45" t="s">
        <v>46</v>
      </c>
      <c r="DI24" s="46"/>
      <c r="DJ24" s="46"/>
      <c r="DK24" s="46"/>
      <c r="DL24" s="46"/>
      <c r="DM24" s="46"/>
      <c r="DN24" s="47">
        <f>SUM(DN10:DN22)</f>
        <v>346.98910000000001</v>
      </c>
      <c r="DO24" s="48">
        <f>DN24*DH$38*DM$38/$C$2</f>
        <v>148.24751269431832</v>
      </c>
      <c r="DP24" s="48">
        <f>DN24*(DI38-DO38)/1000</f>
        <v>10.409673000000002</v>
      </c>
      <c r="DQ24" s="50">
        <f>DN24/$C$2</f>
        <v>2.5645905395417588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135.50640000000001</v>
      </c>
      <c r="EA24" s="48">
        <f>DZ24*DT$38*DY$38/$C$2</f>
        <v>61.451414366044489</v>
      </c>
      <c r="EB24" s="48">
        <f>DZ24*(DU38-EA38)/1000</f>
        <v>4.0651920000000006</v>
      </c>
      <c r="EC24" s="50">
        <f>DZ24/$C$2</f>
        <v>1.0015254988913527</v>
      </c>
      <c r="EE24" s="45" t="s">
        <v>46</v>
      </c>
      <c r="EF24" s="46"/>
      <c r="EG24" s="46"/>
      <c r="EH24" s="46"/>
      <c r="EI24" s="46"/>
      <c r="EJ24" s="46"/>
      <c r="EK24" s="47">
        <f>SUM(EK10:EK22)</f>
        <v>252.66374000000002</v>
      </c>
      <c r="EL24" s="48">
        <f>EK24*EE$38*EJ$38/$C$2</f>
        <v>110.90671345575107</v>
      </c>
      <c r="EM24" s="48">
        <f>EK24*(EF38-EL38)/1000</f>
        <v>7.5799122000000008</v>
      </c>
      <c r="EN24" s="50">
        <f>EK24/$C$2</f>
        <v>1.8674334072431633</v>
      </c>
      <c r="EP24" s="45" t="s">
        <v>46</v>
      </c>
      <c r="EQ24" s="46"/>
      <c r="ER24" s="46"/>
      <c r="ES24" s="46"/>
      <c r="ET24" s="46"/>
      <c r="EU24" s="46"/>
      <c r="EV24" s="47">
        <f>SUM(EV10:EV22)</f>
        <v>245.42374000000001</v>
      </c>
      <c r="EW24" s="48">
        <f>EV24*EP$38*EU$38/$C$2</f>
        <v>107.94930868383756</v>
      </c>
      <c r="EX24" s="48">
        <f>EV24*(EQ38-EW38)/1000</f>
        <v>7.3627121999999998</v>
      </c>
      <c r="EY24" s="50">
        <f>EV24/$C$2</f>
        <v>1.8139226903178123</v>
      </c>
      <c r="FA24" s="45" t="s">
        <v>46</v>
      </c>
      <c r="FB24" s="46"/>
      <c r="FC24" s="46"/>
      <c r="FD24" s="46"/>
      <c r="FE24" s="46"/>
      <c r="FF24" s="46"/>
      <c r="FG24" s="47">
        <f>SUM(FG10:FG22)</f>
        <v>265.50639999999999</v>
      </c>
      <c r="FH24" s="48">
        <f>FG24*FA$38*FF$38/$C$2</f>
        <v>116.12068093291046</v>
      </c>
      <c r="FI24" s="48">
        <f>FG24*(FB38-FH38)/1000</f>
        <v>7.9651919999999992</v>
      </c>
      <c r="FJ24" s="50">
        <f>FG24/$C$2</f>
        <v>1.9623532889874351</v>
      </c>
      <c r="FL24" s="45" t="s">
        <v>46</v>
      </c>
      <c r="FM24" s="46"/>
      <c r="FN24" s="46"/>
      <c r="FO24" s="46"/>
      <c r="FP24" s="46"/>
      <c r="FQ24" s="46"/>
      <c r="FR24" s="47">
        <f>SUM(FR10:FR22)</f>
        <v>295.11070000000001</v>
      </c>
      <c r="FS24" s="48">
        <f>FR24*FL$38*FQ$38/$C$2</f>
        <v>127.98367098236486</v>
      </c>
      <c r="FT24" s="48">
        <f>FR24*(FM38-FS38)/1000</f>
        <v>8.8533209999999993</v>
      </c>
      <c r="FU24" s="50">
        <f>FR24/$C$2</f>
        <v>2.1811581670362159</v>
      </c>
      <c r="FW24" s="45" t="s">
        <v>46</v>
      </c>
      <c r="FX24" s="46"/>
      <c r="FY24" s="46"/>
      <c r="FZ24" s="46"/>
      <c r="GA24" s="46"/>
      <c r="GB24" s="46"/>
      <c r="GC24" s="47">
        <f>SUM(GC10:GC22)</f>
        <v>275.02803999999998</v>
      </c>
      <c r="GD24" s="48">
        <f>GC24*FW$38*GB$38/$C$2</f>
        <v>119.95991733288642</v>
      </c>
      <c r="GE24" s="48">
        <f>GC24*(FX38-GD38)/1000</f>
        <v>8.2508411999999982</v>
      </c>
      <c r="GF24" s="50">
        <f>GC24/$C$2</f>
        <v>2.0327275683665924</v>
      </c>
      <c r="GH24" s="45" t="s">
        <v>46</v>
      </c>
      <c r="GI24" s="46"/>
      <c r="GJ24" s="46"/>
      <c r="GK24" s="46"/>
      <c r="GL24" s="46"/>
      <c r="GM24" s="46"/>
      <c r="GN24" s="47">
        <f>SUM(GN10:GN22)</f>
        <v>287.8707</v>
      </c>
      <c r="GO24" s="48">
        <f>GN24*GH$38*GM$38/$C$2</f>
        <v>125.10257072030818</v>
      </c>
      <c r="GP24" s="48">
        <f>GN24*(GI38-GO38)/1000</f>
        <v>8.6361209999999993</v>
      </c>
      <c r="GQ24" s="50">
        <f>GN24/$C$2</f>
        <v>2.1276474501108646</v>
      </c>
      <c r="GS24" s="45" t="s">
        <v>46</v>
      </c>
      <c r="GT24" s="46"/>
      <c r="GU24" s="46"/>
      <c r="GV24" s="46"/>
      <c r="GW24" s="46"/>
      <c r="GX24" s="46"/>
      <c r="GY24" s="47">
        <f>SUM(GY10:GY22)</f>
        <v>336.40803999999997</v>
      </c>
      <c r="GZ24" s="48">
        <f>GY24*GS$38*GX$38/$C$2</f>
        <v>144.16877069696764</v>
      </c>
      <c r="HA24" s="48">
        <f>GY24*(GT38-GZ38)/1000</f>
        <v>10.092241199999998</v>
      </c>
      <c r="HB24" s="50">
        <f>GY24/$C$2</f>
        <v>2.4863861049519582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92.004000000000019</v>
      </c>
      <c r="I26" s="48">
        <f>H26*B$38*G$38/$C$2</f>
        <v>38.644839518097513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57.502500000000012</v>
      </c>
      <c r="T26" s="48">
        <f>S26*M$38*R$38/$C$2</f>
        <v>28.148816746004439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69.003000000000029</v>
      </c>
      <c r="AE26" s="48">
        <f>AD26*X$38*AC$38/$C$2</f>
        <v>30.623284522631675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69.003000000000029</v>
      </c>
      <c r="AP26" s="48">
        <f>AO26*AI$38*AN$38/$C$2</f>
        <v>30.682735978773586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69.003000000000029</v>
      </c>
      <c r="BA26" s="48">
        <f>AZ26*AT$38*AY$38/$C$2</f>
        <v>30.592093410398242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69.003000000000029</v>
      </c>
      <c r="BL26" s="48">
        <f>BK26*BE$38*BJ$38/$C$2</f>
        <v>30.009201009000456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69.003000000000029</v>
      </c>
      <c r="BW26" s="48">
        <f>BV26*BP$38*BU$38/$C$2</f>
        <v>30.682735978773586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69.003000000000029</v>
      </c>
      <c r="CH26" s="48">
        <f>CG26*CA$38*CF$38/$C$2</f>
        <v>30.068652465142364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80.503500000000003</v>
      </c>
      <c r="CS26" s="48">
        <f>CR26*CL$38*CQ$38/$C$2</f>
        <v>35.110720494851499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80.503500000000003</v>
      </c>
      <c r="DD26" s="48">
        <f>DC26*CW$38*DB$38/$C$2</f>
        <v>34.430679359887421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80.503500000000003</v>
      </c>
      <c r="DO26" s="48">
        <f>DN26*DH$38*DM$38/$C$2</f>
        <v>34.394289728948415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69.003000000000029</v>
      </c>
      <c r="EA26" s="48">
        <f>DZ26*DT$38*DY$38/$C$2</f>
        <v>31.292484676001791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80.503500000000003</v>
      </c>
      <c r="EL26" s="48">
        <f>EK26*EE$38*EJ$38/$C$2</f>
        <v>35.337000104110921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80.503500000000003</v>
      </c>
      <c r="EW26" s="48">
        <f>EV26*EP$38*EU$38/$C$2</f>
        <v>35.409358408560301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80.503500000000003</v>
      </c>
      <c r="FH26" s="48">
        <f>FG26*FA$38*FF$38/$C$2</f>
        <v>35.20864746568278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80.503500000000003</v>
      </c>
      <c r="FS26" s="48">
        <f>FR26*FL$38*FQ$38/$C$2</f>
        <v>34.912774958443762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80.503500000000003</v>
      </c>
      <c r="GD26" s="48">
        <f>GC26*FW$38*GB$38/$C$2</f>
        <v>35.113485901321269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80.503500000000003</v>
      </c>
      <c r="GO26" s="48">
        <f>GN26*GH$38*GM$38/$C$2</f>
        <v>34.985133262893129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80.503500000000003</v>
      </c>
      <c r="GZ26" s="48">
        <f>GY26*GS$38*GX$38/$C$2</f>
        <v>34.50003939205299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9" t="s">
        <v>52</v>
      </c>
      <c r="N29" s="39" t="s">
        <v>53</v>
      </c>
      <c r="O29" s="51" t="s">
        <v>54</v>
      </c>
      <c r="P29" s="53" t="s">
        <v>55</v>
      </c>
      <c r="V29" s="32"/>
      <c r="X29" s="39" t="s">
        <v>52</v>
      </c>
      <c r="Y29" s="39" t="s">
        <v>53</v>
      </c>
      <c r="Z29" s="51" t="s">
        <v>54</v>
      </c>
      <c r="AA29" s="53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'DH75-91'!O31</f>
        <v>0.1</v>
      </c>
      <c r="P31" s="42">
        <v>2.5</v>
      </c>
      <c r="V31" s="32"/>
      <c r="X31" s="2">
        <v>0.34</v>
      </c>
      <c r="Y31" s="2">
        <v>0.4</v>
      </c>
      <c r="Z31" s="55">
        <f>'DH65-74'!DV31</f>
        <v>0.2</v>
      </c>
      <c r="AA31" s="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DR32" s="203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28246.652089930329</v>
      </c>
      <c r="I33" s="48">
        <f>H33/$C$2</f>
        <v>208.77052542446657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9568.4981230748072</v>
      </c>
      <c r="T33" s="48">
        <f>S33/$C$2</f>
        <v>70.720606970249861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16970.568031388957</v>
      </c>
      <c r="AE33" s="48">
        <f>AD33/$C$2</f>
        <v>125.42917983288216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16585.9885078525</v>
      </c>
      <c r="AP33" s="48">
        <f>AO33/$C$2</f>
        <v>122.58675911199187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17171.689941338453</v>
      </c>
      <c r="BA33" s="48">
        <f>AZ33/$C$2</f>
        <v>126.91566845039506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20848.280448668764</v>
      </c>
      <c r="BL33" s="48">
        <f>BK33/$C$2</f>
        <v>154.08928639075211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16585.9885078525</v>
      </c>
      <c r="BW33" s="48">
        <f>BV33/$C$2</f>
        <v>122.58675911199187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20480.413629385646</v>
      </c>
      <c r="CH33" s="48">
        <f>CG33/$C$2</f>
        <v>151.37038898289464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20996.106999000072</v>
      </c>
      <c r="CS33" s="48">
        <f>CR33/$C$2</f>
        <v>155.18186991130872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24526.884823419328</v>
      </c>
      <c r="DD33" s="48">
        <f>DC33/$C$2</f>
        <v>181.27778879097801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24711.435867867993</v>
      </c>
      <c r="DO33" s="48">
        <f>DN33/$C$2</f>
        <v>182.64180242326674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12548.249540388861</v>
      </c>
      <c r="EA33" s="48">
        <f>DZ33/$C$2</f>
        <v>92.743899042046266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19786.774444649331</v>
      </c>
      <c r="EL33" s="48">
        <f>EK33/$C$2</f>
        <v>146.24371355986202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19396.427657601431</v>
      </c>
      <c r="EW33" s="48">
        <f>EV33/$C$2</f>
        <v>143.35866709239784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20474.858132329671</v>
      </c>
      <c r="FH33" s="48">
        <f>FG33/$C$2</f>
        <v>151.32932839859328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22039.889135791407</v>
      </c>
      <c r="FS33" s="48">
        <f>FR33/$C$2</f>
        <v>162.8964459408086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20981.4314575883</v>
      </c>
      <c r="GD33" s="48">
        <f>GC33/$C$2</f>
        <v>155.07340323420766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21659.866348927138</v>
      </c>
      <c r="GO33" s="48">
        <f>GN33/$C$2</f>
        <v>160.08770398320129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24173.89000504449</v>
      </c>
      <c r="GZ33" s="48">
        <f>GY33/$C$2</f>
        <v>178.66881008902061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9" t="s">
        <v>65</v>
      </c>
      <c r="N36" s="59" t="s">
        <v>66</v>
      </c>
      <c r="O36" s="59" t="s">
        <v>67</v>
      </c>
      <c r="P36" s="60" t="s">
        <v>68</v>
      </c>
      <c r="R36" s="58" t="s">
        <v>69</v>
      </c>
      <c r="V36" s="32"/>
      <c r="X36" s="39" t="s">
        <v>65</v>
      </c>
      <c r="Y36" s="59" t="s">
        <v>66</v>
      </c>
      <c r="Z36" s="59" t="s">
        <v>67</v>
      </c>
      <c r="AA36" s="60" t="s">
        <v>68</v>
      </c>
      <c r="AC36" s="58" t="s">
        <v>69</v>
      </c>
      <c r="AG36" s="32"/>
      <c r="AI36" s="39" t="s">
        <v>65</v>
      </c>
      <c r="AJ36" s="59" t="s">
        <v>66</v>
      </c>
      <c r="AK36" s="59" t="s">
        <v>67</v>
      </c>
      <c r="AL36" s="60" t="s">
        <v>68</v>
      </c>
      <c r="AN36" s="58" t="s">
        <v>69</v>
      </c>
      <c r="AR36" s="32"/>
      <c r="AT36" s="39" t="s">
        <v>65</v>
      </c>
      <c r="AU36" s="59" t="s">
        <v>66</v>
      </c>
      <c r="AV36" s="59" t="s">
        <v>67</v>
      </c>
      <c r="AW36" s="60" t="s">
        <v>68</v>
      </c>
      <c r="AY36" s="58" t="s">
        <v>69</v>
      </c>
      <c r="BC36" s="32"/>
      <c r="BE36" s="39" t="s">
        <v>65</v>
      </c>
      <c r="BF36" s="59" t="s">
        <v>66</v>
      </c>
      <c r="BG36" s="59" t="s">
        <v>67</v>
      </c>
      <c r="BH36" s="60" t="s">
        <v>68</v>
      </c>
      <c r="BJ36" s="58" t="s">
        <v>69</v>
      </c>
      <c r="BN36" s="32"/>
      <c r="BP36" s="39" t="s">
        <v>65</v>
      </c>
      <c r="BQ36" s="59" t="s">
        <v>66</v>
      </c>
      <c r="BR36" s="59" t="s">
        <v>67</v>
      </c>
      <c r="BS36" s="60" t="s">
        <v>68</v>
      </c>
      <c r="BU36" s="58" t="s">
        <v>69</v>
      </c>
      <c r="BY36" s="32"/>
      <c r="CA36" s="39" t="s">
        <v>65</v>
      </c>
      <c r="CB36" s="59" t="s">
        <v>66</v>
      </c>
      <c r="CC36" s="59" t="s">
        <v>67</v>
      </c>
      <c r="CD36" s="60" t="s">
        <v>68</v>
      </c>
      <c r="CF36" s="58" t="s">
        <v>69</v>
      </c>
      <c r="CJ36" s="32"/>
      <c r="CL36" s="39" t="s">
        <v>65</v>
      </c>
      <c r="CM36" s="59" t="s">
        <v>66</v>
      </c>
      <c r="CN36" s="59" t="s">
        <v>67</v>
      </c>
      <c r="CO36" s="60" t="s">
        <v>68</v>
      </c>
      <c r="CQ36" s="58" t="s">
        <v>69</v>
      </c>
      <c r="CU36" s="32"/>
      <c r="CW36" s="39" t="s">
        <v>65</v>
      </c>
      <c r="CX36" s="59" t="s">
        <v>66</v>
      </c>
      <c r="CY36" s="59" t="s">
        <v>67</v>
      </c>
      <c r="CZ36" s="60" t="s">
        <v>68</v>
      </c>
      <c r="DB36" s="58" t="s">
        <v>69</v>
      </c>
      <c r="DF36" s="32"/>
      <c r="DH36" s="39" t="s">
        <v>65</v>
      </c>
      <c r="DI36" s="59" t="s">
        <v>66</v>
      </c>
      <c r="DJ36" s="59" t="s">
        <v>67</v>
      </c>
      <c r="DK36" s="60" t="s">
        <v>68</v>
      </c>
      <c r="DM36" s="58" t="s">
        <v>69</v>
      </c>
      <c r="DQ36" s="32"/>
      <c r="DT36" s="39" t="s">
        <v>65</v>
      </c>
      <c r="DU36" s="59" t="s">
        <v>66</v>
      </c>
      <c r="DV36" s="59" t="s">
        <v>67</v>
      </c>
      <c r="DW36" s="60" t="s">
        <v>68</v>
      </c>
      <c r="DY36" s="58" t="s">
        <v>69</v>
      </c>
      <c r="EC36" s="32"/>
      <c r="EE36" s="39" t="s">
        <v>65</v>
      </c>
      <c r="EF36" s="59" t="s">
        <v>66</v>
      </c>
      <c r="EG36" s="59" t="s">
        <v>67</v>
      </c>
      <c r="EH36" s="60" t="s">
        <v>68</v>
      </c>
      <c r="EJ36" s="58" t="s">
        <v>69</v>
      </c>
      <c r="EN36" s="32"/>
      <c r="EP36" s="39" t="s">
        <v>65</v>
      </c>
      <c r="EQ36" s="59" t="s">
        <v>66</v>
      </c>
      <c r="ER36" s="59" t="s">
        <v>67</v>
      </c>
      <c r="ES36" s="60" t="s">
        <v>68</v>
      </c>
      <c r="EU36" s="58" t="s">
        <v>69</v>
      </c>
      <c r="EY36" s="32"/>
      <c r="FA36" s="39" t="s">
        <v>65</v>
      </c>
      <c r="FB36" s="59" t="s">
        <v>66</v>
      </c>
      <c r="FC36" s="59" t="s">
        <v>67</v>
      </c>
      <c r="FD36" s="60" t="s">
        <v>68</v>
      </c>
      <c r="FF36" s="58" t="s">
        <v>69</v>
      </c>
      <c r="FJ36" s="32"/>
      <c r="FL36" s="39" t="s">
        <v>65</v>
      </c>
      <c r="FM36" s="59" t="s">
        <v>66</v>
      </c>
      <c r="FN36" s="59" t="s">
        <v>67</v>
      </c>
      <c r="FO36" s="60" t="s">
        <v>68</v>
      </c>
      <c r="FQ36" s="58" t="s">
        <v>69</v>
      </c>
      <c r="FU36" s="32"/>
      <c r="FW36" s="39" t="s">
        <v>65</v>
      </c>
      <c r="FX36" s="59" t="s">
        <v>66</v>
      </c>
      <c r="FY36" s="59" t="s">
        <v>67</v>
      </c>
      <c r="FZ36" s="60" t="s">
        <v>68</v>
      </c>
      <c r="GB36" s="58" t="s">
        <v>69</v>
      </c>
      <c r="GF36" s="32"/>
      <c r="GH36" s="39" t="s">
        <v>65</v>
      </c>
      <c r="GI36" s="59" t="s">
        <v>66</v>
      </c>
      <c r="GJ36" s="59" t="s">
        <v>67</v>
      </c>
      <c r="GK36" s="60" t="s">
        <v>68</v>
      </c>
      <c r="GM36" s="58" t="s">
        <v>69</v>
      </c>
      <c r="GQ36" s="32"/>
      <c r="GS36" s="39" t="s">
        <v>65</v>
      </c>
      <c r="GT36" s="59" t="s">
        <v>66</v>
      </c>
      <c r="GU36" s="59" t="s">
        <v>67</v>
      </c>
      <c r="GV36" s="60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0.83354815471791088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0.97144745011086475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0.88070343927075634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0.88241322000492739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0.87980640551860068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0.86304284306479429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0.88241322000492739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0.86475262379896534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0.86550757822123681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0.84874401576743042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0.84784698201527475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0.89994915003695497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0.87108555309189462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0.87286924365607299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0.86792155703375218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0.86062806109879286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0.86557574772111356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0.86241175166297124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0.85045379650160147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1905.7187519999998</v>
      </c>
      <c r="I40" s="48">
        <f>H40/$C$2</f>
        <v>14.085134900221727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1588.0989599999998</v>
      </c>
      <c r="T40" s="48">
        <f>S40/$C$2</f>
        <v>11.737612416851439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1588.0989599999998</v>
      </c>
      <c r="AE40" s="48">
        <f>AD40/$C$2</f>
        <v>11.737612416851439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1588.0989599999998</v>
      </c>
      <c r="AP40" s="48">
        <f>AO40/$C$2</f>
        <v>11.737612416851439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1588.0989599999998</v>
      </c>
      <c r="BA40" s="48">
        <f>AZ40/$C$2</f>
        <v>11.737612416851439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1588.0989599999998</v>
      </c>
      <c r="BL40" s="48">
        <f>BK40/$C$2</f>
        <v>11.737612416851439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1588.0989599999998</v>
      </c>
      <c r="BW40" s="48">
        <f>BV40/$C$2</f>
        <v>11.737612416851439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1588.0989599999998</v>
      </c>
      <c r="CH40" s="48">
        <f>CG40/$C$2</f>
        <v>11.737612416851439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1588.0989599999998</v>
      </c>
      <c r="CS40" s="48">
        <f>CR40/$C$2</f>
        <v>11.737612416851439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1588.0989599999998</v>
      </c>
      <c r="DD40" s="48">
        <f>DC40/$C$2</f>
        <v>11.737612416851439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1588.0989599999998</v>
      </c>
      <c r="DO40" s="48">
        <f>DN40/$C$2</f>
        <v>11.737612416851439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1588.0989599999998</v>
      </c>
      <c r="EA40" s="48">
        <f>DZ40/$C$2</f>
        <v>11.737612416851439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1588.0989599999998</v>
      </c>
      <c r="EL40" s="48">
        <f>EK40/$C$2</f>
        <v>11.737612416851439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1588.0989599999998</v>
      </c>
      <c r="EW40" s="48">
        <f>EV40/$C$2</f>
        <v>11.737612416851439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1588.0989599999998</v>
      </c>
      <c r="FH40" s="48">
        <f>FG40/$C$2</f>
        <v>11.737612416851439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1588.0989599999998</v>
      </c>
      <c r="FS40" s="48">
        <f>FR40/$C$2</f>
        <v>11.737612416851439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1588.0989599999998</v>
      </c>
      <c r="GD40" s="48">
        <f>GC40/$C$2</f>
        <v>11.737612416851439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1588.0989599999998</v>
      </c>
      <c r="GO40" s="48">
        <f>GN40/$C$2</f>
        <v>11.737612416851439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1588.0989599999998</v>
      </c>
      <c r="GZ40" s="48">
        <f>GY40/$C$2</f>
        <v>11.737612416851439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15.7</v>
      </c>
      <c r="G45" s="42">
        <v>225</v>
      </c>
      <c r="H45" s="65">
        <f>B45*(1-C45)*D45*E45*F45*G45</f>
        <v>961.40519999999992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15.7</v>
      </c>
      <c r="R45" s="42">
        <v>225</v>
      </c>
      <c r="S45" s="65">
        <f>M45*(1-N45)*O45*P45*Q45*R45</f>
        <v>801.17099999999994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15.7</v>
      </c>
      <c r="AC45" s="42">
        <v>225</v>
      </c>
      <c r="AD45" s="65">
        <f>X45*(1-Y45)*Z45*AA45*AB45*AC45</f>
        <v>801.17099999999994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15.7</v>
      </c>
      <c r="AN45" s="42">
        <v>225</v>
      </c>
      <c r="AO45" s="65">
        <f>AI45*(1-AJ45)*AK45*AL45*AM45*AN45</f>
        <v>801.17099999999994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15.7</v>
      </c>
      <c r="AY45" s="42">
        <v>225</v>
      </c>
      <c r="AZ45" s="65">
        <f>AT45*(1-AU45)*AV45*AW45*AX45*AY45</f>
        <v>801.17099999999994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15.7</v>
      </c>
      <c r="BJ45" s="42">
        <v>225</v>
      </c>
      <c r="BK45" s="65">
        <f>BE45*(1-BF45)*BG45*BH45*BI45*BJ45</f>
        <v>801.17099999999994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15.7</v>
      </c>
      <c r="BU45" s="42">
        <v>225</v>
      </c>
      <c r="BV45" s="65">
        <f>BP45*(1-BQ45)*BR45*BS45*BT45*BU45</f>
        <v>801.17099999999994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15.7</v>
      </c>
      <c r="CF45" s="42">
        <v>225</v>
      </c>
      <c r="CG45" s="65">
        <f>CA45*(1-CB45)*CC45*CD45*CE45*CF45</f>
        <v>801.17099999999994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15.7</v>
      </c>
      <c r="CQ45" s="42">
        <v>225</v>
      </c>
      <c r="CR45" s="65">
        <f>CL45*(1-CM45)*CN45*CO45*CP45*CQ45</f>
        <v>801.17099999999994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15.7</v>
      </c>
      <c r="DB45" s="42">
        <v>225</v>
      </c>
      <c r="DC45" s="65">
        <f>CW45*(1-CX45)*CY45*CZ45*DA45*DB45</f>
        <v>801.17099999999994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15.7</v>
      </c>
      <c r="DM45" s="42">
        <v>225</v>
      </c>
      <c r="DN45" s="65">
        <f>DH45*(1-DI45)*DJ45*DK45*DL45*DM45</f>
        <v>801.17099999999994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15.7</v>
      </c>
      <c r="DY45" s="42">
        <v>225</v>
      </c>
      <c r="DZ45" s="65">
        <f>DT45*(1-DU45)*DV45*DW45*DX45*DY45</f>
        <v>801.17099999999994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15.7</v>
      </c>
      <c r="EJ45" s="42">
        <v>225</v>
      </c>
      <c r="EK45" s="65">
        <f>EE45*(1-EF45)*EG45*EH45*EI45*EJ45</f>
        <v>801.17099999999994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15.7</v>
      </c>
      <c r="EU45" s="42">
        <v>225</v>
      </c>
      <c r="EV45" s="65">
        <f>EP45*(1-EQ45)*ER45*ES45*ET45*EU45</f>
        <v>801.17099999999994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15.7</v>
      </c>
      <c r="FF45" s="42">
        <v>225</v>
      </c>
      <c r="FG45" s="65">
        <f>FA45*(1-FB45)*FC45*FD45*FE45*FF45</f>
        <v>801.17099999999994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15.7</v>
      </c>
      <c r="FQ45" s="42">
        <v>225</v>
      </c>
      <c r="FR45" s="65">
        <f>FL45*(1-FM45)*FN45*FO45*FP45*FQ45</f>
        <v>801.17099999999994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15.7</v>
      </c>
      <c r="GB45" s="42">
        <v>225</v>
      </c>
      <c r="GC45" s="65">
        <f>FW45*(1-FX45)*FY45*FZ45*GA45*GB45</f>
        <v>801.17099999999994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15.7</v>
      </c>
      <c r="GM45" s="42">
        <v>225</v>
      </c>
      <c r="GN45" s="65">
        <f>GH45*(1-GI45)*GJ45*GK45*GL45*GM45</f>
        <v>801.17099999999994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15.7</v>
      </c>
      <c r="GX45" s="42">
        <v>225</v>
      </c>
      <c r="GY45" s="65">
        <f>GS45*(1-GT45)*GU45*GV45*GW45*GX45</f>
        <v>801.17099999999994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15.7</v>
      </c>
      <c r="G47" s="42">
        <v>221</v>
      </c>
      <c r="H47" s="65">
        <f t="shared" ref="H47" si="45">B47*(1-C47)*D47*E47*F47*G47</f>
        <v>944.31355199999996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15.7</v>
      </c>
      <c r="R47" s="42">
        <v>221</v>
      </c>
      <c r="S47" s="65">
        <f t="shared" ref="S47" si="46">M47*(1-N47)*O47*P47*Q47*R47</f>
        <v>786.92795999999998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15.7</v>
      </c>
      <c r="AC47" s="42">
        <v>221</v>
      </c>
      <c r="AD47" s="65">
        <f t="shared" ref="AD47" si="47">X47*(1-Y47)*Z47*AA47*AB47*AC47</f>
        <v>786.92795999999998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15.7</v>
      </c>
      <c r="AN47" s="42">
        <v>221</v>
      </c>
      <c r="AO47" s="65">
        <f t="shared" ref="AO47" si="48">AI47*(1-AJ47)*AK47*AL47*AM47*AN47</f>
        <v>786.92795999999998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15.7</v>
      </c>
      <c r="AY47" s="42">
        <v>221</v>
      </c>
      <c r="AZ47" s="65">
        <f t="shared" ref="AZ47" si="49">AT47*(1-AU47)*AV47*AW47*AX47*AY47</f>
        <v>786.92795999999998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15.7</v>
      </c>
      <c r="BJ47" s="42">
        <v>221</v>
      </c>
      <c r="BK47" s="65">
        <f t="shared" ref="BK47" si="50">BE47*(1-BF47)*BG47*BH47*BI47*BJ47</f>
        <v>786.92795999999998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15.7</v>
      </c>
      <c r="BU47" s="42">
        <v>221</v>
      </c>
      <c r="BV47" s="65">
        <f t="shared" ref="BV47" si="51">BP47*(1-BQ47)*BR47*BS47*BT47*BU47</f>
        <v>786.92795999999998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15.7</v>
      </c>
      <c r="CF47" s="42">
        <v>221</v>
      </c>
      <c r="CG47" s="65">
        <f t="shared" ref="CG47" si="52">CA47*(1-CB47)*CC47*CD47*CE47*CF47</f>
        <v>786.92795999999998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15.7</v>
      </c>
      <c r="CQ47" s="42">
        <v>221</v>
      </c>
      <c r="CR47" s="65">
        <f t="shared" ref="CR47" si="53">CL47*(1-CM47)*CN47*CO47*CP47*CQ47</f>
        <v>786.92795999999998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15.7</v>
      </c>
      <c r="DB47" s="42">
        <v>221</v>
      </c>
      <c r="DC47" s="65">
        <f t="shared" ref="DC47" si="54">CW47*(1-CX47)*CY47*CZ47*DA47*DB47</f>
        <v>786.92795999999998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15.7</v>
      </c>
      <c r="DM47" s="42">
        <v>221</v>
      </c>
      <c r="DN47" s="65">
        <f t="shared" ref="DN47" si="55">DH47*(1-DI47)*DJ47*DK47*DL47*DM47</f>
        <v>786.92795999999998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15.7</v>
      </c>
      <c r="DY47" s="42">
        <v>221</v>
      </c>
      <c r="DZ47" s="65">
        <f t="shared" ref="DZ47" si="56">DT47*(1-DU47)*DV47*DW47*DX47*DY47</f>
        <v>786.92795999999998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15.7</v>
      </c>
      <c r="EJ47" s="42">
        <v>221</v>
      </c>
      <c r="EK47" s="65">
        <f t="shared" ref="EK47" si="57">EE47*(1-EF47)*EG47*EH47*EI47*EJ47</f>
        <v>786.92795999999998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15.7</v>
      </c>
      <c r="EU47" s="42">
        <v>221</v>
      </c>
      <c r="EV47" s="65">
        <f t="shared" ref="EV47" si="58">EP47*(1-EQ47)*ER47*ES47*ET47*EU47</f>
        <v>786.92795999999998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15.7</v>
      </c>
      <c r="FF47" s="42">
        <v>221</v>
      </c>
      <c r="FG47" s="65">
        <f t="shared" ref="FG47" si="59">FA47*(1-FB47)*FC47*FD47*FE47*FF47</f>
        <v>786.92795999999998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15.7</v>
      </c>
      <c r="FQ47" s="42">
        <v>221</v>
      </c>
      <c r="FR47" s="65">
        <f t="shared" ref="FR47" si="60">FL47*(1-FM47)*FN47*FO47*FP47*FQ47</f>
        <v>786.92795999999998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15.7</v>
      </c>
      <c r="GB47" s="42">
        <v>221</v>
      </c>
      <c r="GC47" s="65">
        <f t="shared" ref="GC47" si="61">FW47*(1-FX47)*FY47*FZ47*GA47*GB47</f>
        <v>786.92795999999998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15.7</v>
      </c>
      <c r="GM47" s="42">
        <v>221</v>
      </c>
      <c r="GN47" s="65">
        <f t="shared" ref="GN47" si="62">GH47*(1-GI47)*GJ47*GK47*GL47*GM47</f>
        <v>786.92795999999998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15.7</v>
      </c>
      <c r="GX47" s="42">
        <v>221</v>
      </c>
      <c r="GY47" s="65">
        <f t="shared" ref="GY47" si="63">GS47*(1-GT47)*GU47*GV47*GW47*GX47</f>
        <v>786.92795999999998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2065.2192000000005</v>
      </c>
      <c r="I50" s="48">
        <f>H50/$C$2</f>
        <v>15.264000000000003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2065.2192000000005</v>
      </c>
      <c r="T50" s="48">
        <f>S50/$C$2</f>
        <v>15.264000000000003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2065.2192000000005</v>
      </c>
      <c r="AE50" s="48">
        <f>AD50/$C$2</f>
        <v>15.264000000000003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2065.2192000000005</v>
      </c>
      <c r="AP50" s="48">
        <f>AO50/$C$2</f>
        <v>15.264000000000003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2065.2192000000005</v>
      </c>
      <c r="BA50" s="48">
        <f>AZ50/$C$2</f>
        <v>15.264000000000003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2065.2192000000005</v>
      </c>
      <c r="BL50" s="48">
        <f>BK50/$C$2</f>
        <v>15.264000000000003</v>
      </c>
      <c r="BM50" s="48"/>
      <c r="BN50" s="32"/>
      <c r="BP50" s="45" t="s">
        <v>89</v>
      </c>
      <c r="BQ50" s="46"/>
      <c r="BR50" s="46"/>
      <c r="BS50" s="46"/>
      <c r="BT50" s="46"/>
      <c r="BU50" s="46"/>
      <c r="BV50" s="47">
        <f>BP54*BQ54*BR54*$C$2</f>
        <v>2065.2192000000005</v>
      </c>
      <c r="BW50" s="48">
        <f>BV50/$C$2</f>
        <v>15.264000000000003</v>
      </c>
      <c r="BX50" s="48"/>
      <c r="BY50" s="32"/>
      <c r="CA50" s="45" t="s">
        <v>89</v>
      </c>
      <c r="CB50" s="46"/>
      <c r="CC50" s="46"/>
      <c r="CD50" s="46"/>
      <c r="CE50" s="46"/>
      <c r="CF50" s="46"/>
      <c r="CG50" s="47">
        <f>CA54*CB54*CC54*$C$2</f>
        <v>2065.2192000000005</v>
      </c>
      <c r="CH50" s="48">
        <f>CG50/$C$2</f>
        <v>15.264000000000003</v>
      </c>
      <c r="CI50" s="48"/>
      <c r="CJ50" s="32"/>
      <c r="CL50" s="45" t="s">
        <v>89</v>
      </c>
      <c r="CM50" s="46"/>
      <c r="CN50" s="46"/>
      <c r="CO50" s="46"/>
      <c r="CP50" s="46"/>
      <c r="CQ50" s="46"/>
      <c r="CR50" s="47">
        <f>CL54*CM54*CN54*$C$2</f>
        <v>2065.2192000000005</v>
      </c>
      <c r="CS50" s="48">
        <f>CR50/$C$2</f>
        <v>15.264000000000003</v>
      </c>
      <c r="CT50" s="48"/>
      <c r="CU50" s="32"/>
      <c r="CW50" s="45" t="s">
        <v>89</v>
      </c>
      <c r="CX50" s="46"/>
      <c r="CY50" s="46"/>
      <c r="CZ50" s="46"/>
      <c r="DA50" s="46"/>
      <c r="DB50" s="46"/>
      <c r="DC50" s="47">
        <f>CW54*CX54*CY54*$C$2</f>
        <v>2065.2192000000005</v>
      </c>
      <c r="DD50" s="48">
        <f>DC50/$C$2</f>
        <v>15.264000000000003</v>
      </c>
      <c r="DE50" s="48"/>
      <c r="DF50" s="32"/>
      <c r="DH50" s="45" t="s">
        <v>89</v>
      </c>
      <c r="DI50" s="46"/>
      <c r="DJ50" s="46"/>
      <c r="DK50" s="46"/>
      <c r="DL50" s="46"/>
      <c r="DM50" s="46"/>
      <c r="DN50" s="47">
        <f>DH54*DI54*DJ54*$C$2</f>
        <v>2065.2192000000005</v>
      </c>
      <c r="DO50" s="48">
        <f>DN50/$C$2</f>
        <v>15.264000000000003</v>
      </c>
      <c r="DP50" s="48"/>
      <c r="DQ50" s="32"/>
      <c r="DT50" s="45" t="s">
        <v>89</v>
      </c>
      <c r="DU50" s="46"/>
      <c r="DV50" s="46"/>
      <c r="DW50" s="46"/>
      <c r="DX50" s="46"/>
      <c r="DY50" s="46"/>
      <c r="DZ50" s="47">
        <f>DT54*DU54*DV54*$C$2</f>
        <v>2065.2192000000005</v>
      </c>
      <c r="EA50" s="48">
        <f>DZ50/$C$2</f>
        <v>15.264000000000003</v>
      </c>
      <c r="EB50" s="48"/>
      <c r="EC50" s="32"/>
      <c r="EE50" s="45" t="s">
        <v>89</v>
      </c>
      <c r="EF50" s="46"/>
      <c r="EG50" s="46"/>
      <c r="EH50" s="46"/>
      <c r="EI50" s="46"/>
      <c r="EJ50" s="46"/>
      <c r="EK50" s="47">
        <f>EE54*EF54*EG54*$C$2</f>
        <v>2065.2192000000005</v>
      </c>
      <c r="EL50" s="48">
        <f>EK50/$C$2</f>
        <v>15.264000000000003</v>
      </c>
      <c r="EM50" s="48"/>
      <c r="EN50" s="32"/>
      <c r="EP50" s="45" t="s">
        <v>89</v>
      </c>
      <c r="EQ50" s="46"/>
      <c r="ER50" s="46"/>
      <c r="ES50" s="46"/>
      <c r="ET50" s="46"/>
      <c r="EU50" s="46"/>
      <c r="EV50" s="47">
        <f>EP54*EQ54*ER54*$C$2</f>
        <v>2065.2192000000005</v>
      </c>
      <c r="EW50" s="48">
        <f>EV50/$C$2</f>
        <v>15.264000000000003</v>
      </c>
      <c r="EX50" s="48"/>
      <c r="EY50" s="32"/>
      <c r="FA50" s="45" t="s">
        <v>89</v>
      </c>
      <c r="FB50" s="46"/>
      <c r="FC50" s="46"/>
      <c r="FD50" s="46"/>
      <c r="FE50" s="46"/>
      <c r="FF50" s="46"/>
      <c r="FG50" s="47">
        <f>FA54*FB54*FC54*$C$2</f>
        <v>2065.2192000000005</v>
      </c>
      <c r="FH50" s="48">
        <f>FG50/$C$2</f>
        <v>15.264000000000003</v>
      </c>
      <c r="FI50" s="48"/>
      <c r="FJ50" s="32"/>
      <c r="FL50" s="45" t="s">
        <v>89</v>
      </c>
      <c r="FM50" s="46"/>
      <c r="FN50" s="46"/>
      <c r="FO50" s="46"/>
      <c r="FP50" s="46"/>
      <c r="FQ50" s="46"/>
      <c r="FR50" s="47">
        <f>FL54*FM54*FN54*$C$2</f>
        <v>2065.2192000000005</v>
      </c>
      <c r="FS50" s="48">
        <f>FR50/$C$2</f>
        <v>15.264000000000003</v>
      </c>
      <c r="FT50" s="48"/>
      <c r="FU50" s="32"/>
      <c r="FW50" s="45" t="s">
        <v>89</v>
      </c>
      <c r="FX50" s="46"/>
      <c r="FY50" s="46"/>
      <c r="FZ50" s="46"/>
      <c r="GA50" s="46"/>
      <c r="GB50" s="46"/>
      <c r="GC50" s="47">
        <f>FW54*FX54*FY54*$C$2</f>
        <v>2065.2192000000005</v>
      </c>
      <c r="GD50" s="48">
        <f>GC50/$C$2</f>
        <v>15.264000000000003</v>
      </c>
      <c r="GE50" s="48"/>
      <c r="GF50" s="32"/>
      <c r="GH50" s="45" t="s">
        <v>89</v>
      </c>
      <c r="GI50" s="46"/>
      <c r="GJ50" s="46"/>
      <c r="GK50" s="46"/>
      <c r="GL50" s="46"/>
      <c r="GM50" s="46"/>
      <c r="GN50" s="47">
        <f>GH54*GI54*GJ54*$C$2</f>
        <v>2065.2192000000005</v>
      </c>
      <c r="GO50" s="48">
        <f>GN50/$C$2</f>
        <v>15.264000000000003</v>
      </c>
      <c r="GP50" s="48"/>
      <c r="GQ50" s="32"/>
      <c r="GS50" s="45" t="s">
        <v>89</v>
      </c>
      <c r="GT50" s="46"/>
      <c r="GU50" s="46"/>
      <c r="GV50" s="46"/>
      <c r="GW50" s="46"/>
      <c r="GX50" s="46"/>
      <c r="GY50" s="47">
        <f>GS54*GT54*GU54*$C$2</f>
        <v>2065.2192000000005</v>
      </c>
      <c r="GZ50" s="48">
        <f>GY50/$C$2</f>
        <v>15.264000000000003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3" t="s">
        <v>92</v>
      </c>
      <c r="O52" s="60" t="s">
        <v>68</v>
      </c>
      <c r="V52" s="32"/>
      <c r="Y52" s="73" t="s">
        <v>92</v>
      </c>
      <c r="Z52" s="60" t="s">
        <v>68</v>
      </c>
      <c r="AG52" s="32"/>
      <c r="AJ52" s="73" t="s">
        <v>92</v>
      </c>
      <c r="AK52" s="60" t="s">
        <v>68</v>
      </c>
      <c r="AR52" s="32"/>
      <c r="AU52" s="73" t="s">
        <v>92</v>
      </c>
      <c r="AV52" s="60" t="s">
        <v>68</v>
      </c>
      <c r="BC52" s="32"/>
      <c r="BF52" s="73" t="s">
        <v>92</v>
      </c>
      <c r="BG52" s="60" t="s">
        <v>68</v>
      </c>
      <c r="BN52" s="32"/>
      <c r="BQ52" s="73" t="s">
        <v>92</v>
      </c>
      <c r="BR52" s="60" t="s">
        <v>68</v>
      </c>
      <c r="BY52" s="32"/>
      <c r="CB52" s="73" t="s">
        <v>92</v>
      </c>
      <c r="CC52" s="60" t="s">
        <v>68</v>
      </c>
      <c r="CJ52" s="32"/>
      <c r="CM52" s="73" t="s">
        <v>92</v>
      </c>
      <c r="CN52" s="60" t="s">
        <v>68</v>
      </c>
      <c r="CU52" s="32"/>
      <c r="CX52" s="73" t="s">
        <v>92</v>
      </c>
      <c r="CY52" s="60" t="s">
        <v>68</v>
      </c>
      <c r="DF52" s="32"/>
      <c r="DI52" s="73" t="s">
        <v>92</v>
      </c>
      <c r="DJ52" s="60" t="s">
        <v>68</v>
      </c>
      <c r="DQ52" s="32"/>
      <c r="DU52" s="73" t="s">
        <v>92</v>
      </c>
      <c r="DV52" s="60" t="s">
        <v>68</v>
      </c>
      <c r="EC52" s="32"/>
      <c r="EF52" s="73" t="s">
        <v>92</v>
      </c>
      <c r="EG52" s="60" t="s">
        <v>68</v>
      </c>
      <c r="EN52" s="32"/>
      <c r="EQ52" s="73" t="s">
        <v>92</v>
      </c>
      <c r="ER52" s="60" t="s">
        <v>68</v>
      </c>
      <c r="EY52" s="32"/>
      <c r="FB52" s="73" t="s">
        <v>92</v>
      </c>
      <c r="FC52" s="60" t="s">
        <v>68</v>
      </c>
      <c r="FJ52" s="32"/>
      <c r="FM52" s="73" t="s">
        <v>92</v>
      </c>
      <c r="FN52" s="60" t="s">
        <v>68</v>
      </c>
      <c r="FU52" s="32"/>
      <c r="FX52" s="73" t="s">
        <v>92</v>
      </c>
      <c r="FY52" s="60" t="s">
        <v>68</v>
      </c>
      <c r="GF52" s="32"/>
      <c r="GI52" s="73" t="s">
        <v>92</v>
      </c>
      <c r="GJ52" s="60" t="s">
        <v>68</v>
      </c>
      <c r="GQ52" s="32"/>
      <c r="GT52" s="73" t="s">
        <v>92</v>
      </c>
      <c r="GU52" s="60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8"/>
      <c r="N55" s="60"/>
      <c r="V55" s="32"/>
      <c r="W55" s="78"/>
      <c r="X55" s="78"/>
      <c r="Y55" s="60"/>
      <c r="AG55" s="32"/>
      <c r="AH55" s="78"/>
      <c r="AI55" s="78"/>
      <c r="AJ55" s="60"/>
      <c r="AR55" s="32"/>
      <c r="AS55" s="78"/>
      <c r="AT55" s="78"/>
      <c r="AU55" s="60"/>
      <c r="BC55" s="32"/>
      <c r="BD55" s="78"/>
      <c r="BE55" s="78"/>
      <c r="BF55" s="60"/>
      <c r="BN55" s="32"/>
      <c r="BO55" s="78"/>
      <c r="BP55" s="78"/>
      <c r="BQ55" s="60"/>
      <c r="BY55" s="32"/>
      <c r="BZ55" s="78"/>
      <c r="CA55" s="78"/>
      <c r="CB55" s="60"/>
      <c r="CJ55" s="32"/>
      <c r="CK55" s="78"/>
      <c r="CL55" s="78"/>
      <c r="CM55" s="60"/>
      <c r="CU55" s="32"/>
      <c r="CV55" s="78"/>
      <c r="CW55" s="78"/>
      <c r="CX55" s="60"/>
      <c r="DF55" s="32"/>
      <c r="DG55" s="78"/>
      <c r="DH55" s="78"/>
      <c r="DI55" s="60"/>
      <c r="DQ55" s="32"/>
      <c r="DS55" s="78"/>
      <c r="DT55" s="78"/>
      <c r="DU55" s="60"/>
      <c r="EC55" s="32"/>
      <c r="ED55" s="78"/>
      <c r="EE55" s="78"/>
      <c r="EF55" s="60"/>
      <c r="EN55" s="32"/>
      <c r="EO55" s="78"/>
      <c r="EP55" s="78"/>
      <c r="EQ55" s="60"/>
      <c r="EY55" s="32"/>
      <c r="EZ55" s="78"/>
      <c r="FA55" s="78"/>
      <c r="FB55" s="60"/>
      <c r="FJ55" s="32"/>
      <c r="FK55" s="78"/>
      <c r="FL55" s="78"/>
      <c r="FM55" s="60"/>
      <c r="FU55" s="32"/>
      <c r="FV55" s="78"/>
      <c r="FW55" s="78"/>
      <c r="FX55" s="60"/>
      <c r="GF55" s="32"/>
      <c r="GG55" s="78"/>
      <c r="GH55" s="78"/>
      <c r="GI55" s="60"/>
      <c r="GQ55" s="32"/>
      <c r="GR55" s="78"/>
      <c r="GS55" s="78"/>
      <c r="GT55" s="60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0.91864860098333845</v>
      </c>
      <c r="I57" s="33"/>
      <c r="J57" s="33"/>
      <c r="K57" s="28"/>
      <c r="M57" s="81" t="s">
        <v>95</v>
      </c>
      <c r="S57" s="82">
        <f>(1-S61^S60)/(1-S61^(S60+1))</f>
        <v>0.9224674004829384</v>
      </c>
      <c r="V57" s="32"/>
      <c r="X57" s="81" t="s">
        <v>95</v>
      </c>
      <c r="AD57" s="82">
        <f>(1-AD61^AD60)/(1-AD61^(AD60+1))</f>
        <v>0.92213855490483487</v>
      </c>
      <c r="AG57" s="32"/>
      <c r="AI57" s="81" t="s">
        <v>95</v>
      </c>
      <c r="AO57" s="82">
        <f>(1-AO61^AO60)/(1-AO61^(AO60+1))</f>
        <v>0.92200396126833539</v>
      </c>
      <c r="AR57" s="32"/>
      <c r="AT57" s="81" t="s">
        <v>95</v>
      </c>
      <c r="AZ57" s="82">
        <f>(1-AZ61^AZ60)/(1-AZ61^(AZ60+1))</f>
        <v>0.92220639200737653</v>
      </c>
      <c r="BC57" s="32"/>
      <c r="BE57" s="81" t="s">
        <v>95</v>
      </c>
      <c r="BK57" s="82">
        <f>(1-BK61^BK60)/(1-BK61^(BK60+1))</f>
        <v>0.92326525151119632</v>
      </c>
      <c r="BN57" s="32"/>
      <c r="BP57" s="81" t="s">
        <v>95</v>
      </c>
      <c r="BV57" s="82">
        <f>(1-BV61^BV60)/(1-BV61^(BV60+1))</f>
        <v>0.92200396126833539</v>
      </c>
      <c r="BY57" s="32"/>
      <c r="CA57" s="81" t="s">
        <v>95</v>
      </c>
      <c r="CG57" s="82">
        <f>(1-CG61^CG60)/(1-CG61^(CG60+1))</f>
        <v>0.92316851295385594</v>
      </c>
      <c r="CJ57" s="32"/>
      <c r="CL57" s="81" t="s">
        <v>95</v>
      </c>
      <c r="CR57" s="82">
        <f>(1-CR61^CR60)/(1-CR61^(CR60+1))</f>
        <v>0.92358658118055381</v>
      </c>
      <c r="CU57" s="32"/>
      <c r="CW57" s="81" t="s">
        <v>95</v>
      </c>
      <c r="DC57" s="82">
        <f>(1-DC61^DC60)/(1-DC61^(DC60+1))</f>
        <v>0.9244684030794188</v>
      </c>
      <c r="DF57" s="32"/>
      <c r="DH57" s="81" t="s">
        <v>95</v>
      </c>
      <c r="DN57" s="82">
        <f>(1-DN61^DN60)/(1-DN61^(DN60+1))</f>
        <v>0.92451417867496966</v>
      </c>
      <c r="DQ57" s="32"/>
      <c r="DT57" s="81" t="s">
        <v>95</v>
      </c>
      <c r="DZ57" s="82">
        <f>(1-DZ61^DZ60)/(1-DZ61^(DZ60+1))</f>
        <v>0.91981256590293448</v>
      </c>
      <c r="EC57" s="32"/>
      <c r="EE57" s="81" t="s">
        <v>95</v>
      </c>
      <c r="EK57" s="82">
        <f>(1-EK61^EK60)/(1-EK61^(EK60+1))</f>
        <v>0.9232718074502162</v>
      </c>
      <c r="EN57" s="32"/>
      <c r="EP57" s="81" t="s">
        <v>95</v>
      </c>
      <c r="EV57" s="82">
        <f>(1-EV61^EV60)/(1-EV61^(EV60+1))</f>
        <v>0.92316686412629601</v>
      </c>
      <c r="EY57" s="32"/>
      <c r="FA57" s="81" t="s">
        <v>95</v>
      </c>
      <c r="FG57" s="82">
        <f>(1-FG61^FG60)/(1-FG61^(FG60+1))</f>
        <v>0.92345249224814441</v>
      </c>
      <c r="FJ57" s="32"/>
      <c r="FL57" s="81" t="s">
        <v>95</v>
      </c>
      <c r="FR57" s="82">
        <f>(1-FR61^FR60)/(1-FR61^(FR60+1))</f>
        <v>0.92385033741444622</v>
      </c>
      <c r="FU57" s="32"/>
      <c r="FW57" s="81" t="s">
        <v>95</v>
      </c>
      <c r="GC57" s="82">
        <f>(1-GC61^GC60)/(1-GC61^(GC60+1))</f>
        <v>0.92358283226059168</v>
      </c>
      <c r="GF57" s="32"/>
      <c r="GH57" s="81" t="s">
        <v>95</v>
      </c>
      <c r="GN57" s="82">
        <f>(1-GN61^GN60)/(1-GN61^(GN60+1))</f>
        <v>0.92375487621739938</v>
      </c>
      <c r="GQ57" s="32"/>
      <c r="GS57" s="81" t="s">
        <v>95</v>
      </c>
      <c r="GY57" s="82">
        <f>(1-GY61^GY60)/(1-GY61^(GY60+1))</f>
        <v>0.92438088544976105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12.249713318280246</v>
      </c>
      <c r="I59" s="33"/>
      <c r="J59" s="33"/>
      <c r="K59" s="28"/>
      <c r="M59" s="83" t="s">
        <v>97</v>
      </c>
      <c r="S59" s="84">
        <f>S58*$C$2/(S24+S26)</f>
        <v>42.144193570492632</v>
      </c>
      <c r="V59" s="32"/>
      <c r="X59" s="83" t="s">
        <v>97</v>
      </c>
      <c r="AD59" s="84">
        <f>AD58*$C$2/(AD24+AD26)</f>
        <v>21.542471379490209</v>
      </c>
      <c r="AG59" s="32"/>
      <c r="AI59" s="83" t="s">
        <v>97</v>
      </c>
      <c r="AO59" s="84">
        <f>AO58*$C$2/(AO24+AO26)</f>
        <v>22.084768804009929</v>
      </c>
      <c r="AR59" s="32"/>
      <c r="AT59" s="83" t="s">
        <v>97</v>
      </c>
      <c r="AZ59" s="84">
        <f>AZ58*$C$2/(AZ24+AZ26)</f>
        <v>21.26847214925273</v>
      </c>
      <c r="BC59" s="32"/>
      <c r="BE59" s="83" t="s">
        <v>97</v>
      </c>
      <c r="BK59" s="84">
        <f>BK58*$C$2/(BK24+BK26)</f>
        <v>17.184002465622822</v>
      </c>
      <c r="BN59" s="32"/>
      <c r="BP59" s="83" t="s">
        <v>97</v>
      </c>
      <c r="BV59" s="84">
        <f>BV58*$C$2/(BV24+BV26)</f>
        <v>22.084768804009929</v>
      </c>
      <c r="BY59" s="32"/>
      <c r="CA59" s="83" t="s">
        <v>97</v>
      </c>
      <c r="CG59" s="84">
        <f>CG58*$C$2/(CG24+CG26)</f>
        <v>17.527314369806902</v>
      </c>
      <c r="CJ59" s="32"/>
      <c r="CL59" s="83" t="s">
        <v>97</v>
      </c>
      <c r="CR59" s="84">
        <f>CR58*$C$2/(CR24+CR26)</f>
        <v>17.111745360366026</v>
      </c>
      <c r="CU59" s="32"/>
      <c r="CW59" s="83" t="s">
        <v>97</v>
      </c>
      <c r="DC59" s="84">
        <f>DC58*$C$2/(DC24+DC26)</f>
        <v>14.36469948888236</v>
      </c>
      <c r="DF59" s="32"/>
      <c r="DH59" s="83" t="s">
        <v>97</v>
      </c>
      <c r="DN59" s="84">
        <f>DN58*$C$2/(DN24+DN26)</f>
        <v>14.242351797434623</v>
      </c>
      <c r="DQ59" s="32"/>
      <c r="DT59" s="83" t="s">
        <v>97</v>
      </c>
      <c r="DZ59" s="84">
        <f>DZ58*$C$2/(DZ24+DZ26)</f>
        <v>29.771247678590814</v>
      </c>
      <c r="EC59" s="32"/>
      <c r="EE59" s="83" t="s">
        <v>97</v>
      </c>
      <c r="EK59" s="84">
        <f>EK58*$C$2/(EK24+EK26)</f>
        <v>18.274605870613211</v>
      </c>
      <c r="EN59" s="32"/>
      <c r="EP59" s="83" t="s">
        <v>97</v>
      </c>
      <c r="EV59" s="84">
        <f>EV58*$C$2/(EV24+EV26)</f>
        <v>18.680549683420143</v>
      </c>
      <c r="EY59" s="32"/>
      <c r="FA59" s="83" t="s">
        <v>97</v>
      </c>
      <c r="FG59" s="84">
        <f>FG58*$C$2/(FG24+FG26)</f>
        <v>17.596317330804698</v>
      </c>
      <c r="FJ59" s="32"/>
      <c r="FL59" s="83" t="s">
        <v>97</v>
      </c>
      <c r="FR59" s="84">
        <f>FR58*$C$2/(FR24+FR26)</f>
        <v>16.209451080390469</v>
      </c>
      <c r="FU59" s="32"/>
      <c r="FW59" s="83" t="s">
        <v>97</v>
      </c>
      <c r="GC59" s="84">
        <f>GC58*$C$2/(GC24+GC26)</f>
        <v>17.125062940970025</v>
      </c>
      <c r="GF59" s="32"/>
      <c r="GH59" s="83" t="s">
        <v>97</v>
      </c>
      <c r="GN59" s="84">
        <f>GN58*$C$2/(GN24+GN26)</f>
        <v>16.528030464674242</v>
      </c>
      <c r="GQ59" s="32"/>
      <c r="GS59" s="83" t="s">
        <v>97</v>
      </c>
      <c r="GY59" s="84">
        <f>GY58*$C$2/(GY24+GY26)</f>
        <v>14.603817394932271</v>
      </c>
      <c r="HB59" s="32"/>
    </row>
    <row r="60" spans="1:210" x14ac:dyDescent="0.25">
      <c r="A60" s="10"/>
      <c r="B60" s="83" t="s">
        <v>98</v>
      </c>
      <c r="H60" s="64">
        <f>0.8+H59/30</f>
        <v>1.2083237772760083</v>
      </c>
      <c r="I60" s="33"/>
      <c r="J60" s="33"/>
      <c r="K60" s="28"/>
      <c r="M60" s="83" t="s">
        <v>98</v>
      </c>
      <c r="S60" s="64">
        <f>0.8+S59/30</f>
        <v>2.2048064523497546</v>
      </c>
      <c r="V60" s="32"/>
      <c r="X60" s="83" t="s">
        <v>98</v>
      </c>
      <c r="AD60" s="64">
        <f>0.8+AD59/30</f>
        <v>1.5180823793163403</v>
      </c>
      <c r="AG60" s="32"/>
      <c r="AI60" s="83" t="s">
        <v>98</v>
      </c>
      <c r="AO60" s="64">
        <f>0.8+AO59/30</f>
        <v>1.5361589601336645</v>
      </c>
      <c r="AR60" s="32"/>
      <c r="AT60" s="83" t="s">
        <v>98</v>
      </c>
      <c r="AZ60" s="64">
        <f>0.8+AZ59/30</f>
        <v>1.5089490716417577</v>
      </c>
      <c r="BC60" s="32"/>
      <c r="BE60" s="83" t="s">
        <v>98</v>
      </c>
      <c r="BK60" s="64">
        <f>0.8+BK59/30</f>
        <v>1.3728000821874273</v>
      </c>
      <c r="BN60" s="32"/>
      <c r="BP60" s="83" t="s">
        <v>98</v>
      </c>
      <c r="BV60" s="64">
        <f>0.8+BV59/30</f>
        <v>1.5361589601336645</v>
      </c>
      <c r="BY60" s="32"/>
      <c r="CA60" s="83" t="s">
        <v>98</v>
      </c>
      <c r="CG60" s="64">
        <f>0.8+CG59/30</f>
        <v>1.3842438123268967</v>
      </c>
      <c r="CJ60" s="32"/>
      <c r="CL60" s="83" t="s">
        <v>98</v>
      </c>
      <c r="CR60" s="64">
        <f>0.8+CR59/30</f>
        <v>1.3703915120122008</v>
      </c>
      <c r="CU60" s="32"/>
      <c r="CW60" s="83" t="s">
        <v>98</v>
      </c>
      <c r="DC60" s="64">
        <f>0.8+DC59/30</f>
        <v>1.2788233162960787</v>
      </c>
      <c r="DF60" s="32"/>
      <c r="DH60" s="83" t="s">
        <v>98</v>
      </c>
      <c r="DN60" s="64">
        <f>0.8+DN59/30</f>
        <v>1.2747450599144874</v>
      </c>
      <c r="DQ60" s="32"/>
      <c r="DT60" s="83" t="s">
        <v>98</v>
      </c>
      <c r="DZ60" s="64">
        <f>0.8+DZ59/30</f>
        <v>1.7923749226196939</v>
      </c>
      <c r="EC60" s="32"/>
      <c r="EE60" s="83" t="s">
        <v>98</v>
      </c>
      <c r="EK60" s="64">
        <f>0.8+EK59/30</f>
        <v>1.4091535290204404</v>
      </c>
      <c r="EN60" s="32"/>
      <c r="EP60" s="83" t="s">
        <v>98</v>
      </c>
      <c r="EV60" s="64">
        <f>0.8+EV59/30</f>
        <v>1.4226849894473381</v>
      </c>
      <c r="EY60" s="32"/>
      <c r="FA60" s="83" t="s">
        <v>98</v>
      </c>
      <c r="FG60" s="64">
        <f>0.8+FG59/30</f>
        <v>1.3865439110268234</v>
      </c>
      <c r="FJ60" s="32"/>
      <c r="FL60" s="83" t="s">
        <v>98</v>
      </c>
      <c r="FR60" s="64">
        <f>0.8+FR59/30</f>
        <v>1.3403150360130156</v>
      </c>
      <c r="FU60" s="32"/>
      <c r="FW60" s="83" t="s">
        <v>98</v>
      </c>
      <c r="GC60" s="64">
        <f>0.8+GC59/30</f>
        <v>1.3708354313656677</v>
      </c>
      <c r="GF60" s="32"/>
      <c r="GH60" s="83" t="s">
        <v>98</v>
      </c>
      <c r="GN60" s="64">
        <f>0.8+GN59/30</f>
        <v>1.3509343488224748</v>
      </c>
      <c r="GQ60" s="32"/>
      <c r="GS60" s="83" t="s">
        <v>98</v>
      </c>
      <c r="GY60" s="64">
        <f>0.8+GY59/30</f>
        <v>1.2867939131644091</v>
      </c>
      <c r="HB60" s="32"/>
    </row>
    <row r="61" spans="1:210" x14ac:dyDescent="0.25">
      <c r="A61" s="10"/>
      <c r="B61" s="58" t="s">
        <v>99</v>
      </c>
      <c r="H61" s="85">
        <f>(H50+H40)/H33</f>
        <v>0.14058083553964271</v>
      </c>
      <c r="I61" s="33"/>
      <c r="J61" s="33"/>
      <c r="K61" s="28"/>
      <c r="M61" s="58" t="s">
        <v>99</v>
      </c>
      <c r="S61" s="85">
        <f>(S50+S40)/S33</f>
        <v>0.38180685338589143</v>
      </c>
      <c r="V61" s="32"/>
      <c r="X61" s="58" t="s">
        <v>99</v>
      </c>
      <c r="AD61" s="85">
        <f>(AD50+AD40)/AD33</f>
        <v>0.2152737700495812</v>
      </c>
      <c r="AG61" s="32"/>
      <c r="AI61" s="58" t="s">
        <v>99</v>
      </c>
      <c r="AO61" s="85">
        <f>(AO50+AO40)/AO33</f>
        <v>0.22026532565546916</v>
      </c>
      <c r="AR61" s="32"/>
      <c r="AT61" s="58" t="s">
        <v>99</v>
      </c>
      <c r="AZ61" s="85">
        <f>(AZ50+AZ40)/AZ33</f>
        <v>0.21275239492911793</v>
      </c>
      <c r="BC61" s="32"/>
      <c r="BE61" s="58" t="s">
        <v>99</v>
      </c>
      <c r="BK61" s="85">
        <f>(BK50+BK40)/BK33</f>
        <v>0.175233548349225</v>
      </c>
      <c r="BN61" s="32"/>
      <c r="BP61" s="58" t="s">
        <v>99</v>
      </c>
      <c r="BV61" s="85">
        <f>(BV50+BV40)/BV33</f>
        <v>0.22026532565546916</v>
      </c>
      <c r="BY61" s="32"/>
      <c r="CA61" s="58" t="s">
        <v>99</v>
      </c>
      <c r="CG61" s="85">
        <f>(CG50+CG40)/CG33</f>
        <v>0.17838107306378603</v>
      </c>
      <c r="CJ61" s="32"/>
      <c r="CL61" s="58" t="s">
        <v>99</v>
      </c>
      <c r="CR61" s="85">
        <f>(CR50+CR40)/CR33</f>
        <v>0.17399978768321134</v>
      </c>
      <c r="CU61" s="32"/>
      <c r="CW61" s="58" t="s">
        <v>99</v>
      </c>
      <c r="DC61" s="85">
        <f>(DC50+DC40)/DC33</f>
        <v>0.14895157645587564</v>
      </c>
      <c r="DF61" s="32"/>
      <c r="DH61" s="58" t="s">
        <v>99</v>
      </c>
      <c r="DN61" s="85">
        <f>(DN50+DN40)/DN33</f>
        <v>0.14783916966761002</v>
      </c>
      <c r="DQ61" s="32"/>
      <c r="DT61" s="58" t="s">
        <v>99</v>
      </c>
      <c r="DZ61" s="85">
        <f>(DZ50+DZ40)/DZ33</f>
        <v>0.2911416567100551</v>
      </c>
      <c r="EC61" s="32"/>
      <c r="EE61" s="58" t="s">
        <v>99</v>
      </c>
      <c r="EK61" s="85">
        <f>(EK50+EK40)/EK33</f>
        <v>0.18463434604865159</v>
      </c>
      <c r="EN61" s="32"/>
      <c r="EP61" s="58" t="s">
        <v>99</v>
      </c>
      <c r="EV61" s="85">
        <f>(EV50+EV40)/EV33</f>
        <v>0.18835005210705746</v>
      </c>
      <c r="EY61" s="32"/>
      <c r="FA61" s="58" t="s">
        <v>99</v>
      </c>
      <c r="FG61" s="85">
        <f>(FG50+FG40)/FG33</f>
        <v>0.17842947366904752</v>
      </c>
      <c r="FJ61" s="32"/>
      <c r="FL61" s="58" t="s">
        <v>99</v>
      </c>
      <c r="FR61" s="85">
        <f>(FR50+FR40)/FR33</f>
        <v>0.16575937099734495</v>
      </c>
      <c r="FU61" s="32"/>
      <c r="FW61" s="58" t="s">
        <v>99</v>
      </c>
      <c r="GC61" s="85">
        <f>(GC50+GC40)/GC33</f>
        <v>0.17412149249133876</v>
      </c>
      <c r="GF61" s="32"/>
      <c r="GH61" s="58" t="s">
        <v>99</v>
      </c>
      <c r="GN61" s="85">
        <f>(GN50+GN40)/GN33</f>
        <v>0.1686676224657756</v>
      </c>
      <c r="GQ61" s="32"/>
      <c r="GS61" s="58" t="s">
        <v>99</v>
      </c>
      <c r="GY61" s="85">
        <f>(GY50+GY40)/GY33</f>
        <v>0.15112661467548846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24598.755495733887</v>
      </c>
      <c r="I63" s="48">
        <f>H63/$C$2</f>
        <v>181.80898370830661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6198.4312168824954</v>
      </c>
      <c r="T63" s="87">
        <f>S63/$C$2</f>
        <v>45.812499755229084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13601.702502718967</v>
      </c>
      <c r="AE63" s="48">
        <f>AD63/$C$2</f>
        <v>100.52995197870632</v>
      </c>
      <c r="AF63" s="48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13217.614692558953</v>
      </c>
      <c r="AP63" s="48">
        <f>AO63/$C$2</f>
        <v>97.69116550302256</v>
      </c>
      <c r="AQ63" s="48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13802.576582149824</v>
      </c>
      <c r="BA63" s="87">
        <f>AZ63/$C$2</f>
        <v>102.01460888506891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17475.298738825943</v>
      </c>
      <c r="BL63" s="87">
        <f>BK63/$C$2</f>
        <v>129.15963591149995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13217.614692558953</v>
      </c>
      <c r="BW63" s="48">
        <f>BV63/$C$2</f>
        <v>97.69116550302256</v>
      </c>
      <c r="BX63" s="48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17107.785336271128</v>
      </c>
      <c r="CH63" s="48">
        <f>CG63/$C$2</f>
        <v>126.44335060067351</v>
      </c>
      <c r="CI63" s="48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17621.951369640839</v>
      </c>
      <c r="CS63" s="48">
        <f>CR63/$C$2</f>
        <v>130.2435430128665</v>
      </c>
      <c r="CT63" s="48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21149.507618103089</v>
      </c>
      <c r="DD63" s="48">
        <f>DC63/$C$2</f>
        <v>156.31565127940198</v>
      </c>
      <c r="DE63" s="48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21333.891429737239</v>
      </c>
      <c r="DO63" s="48">
        <f>DN63/$C$2</f>
        <v>157.67842889680145</v>
      </c>
      <c r="DP63" s="48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9187.8815895794723</v>
      </c>
      <c r="EA63" s="48">
        <f>DZ63/$C$2</f>
        <v>67.9074766413856</v>
      </c>
      <c r="EB63" s="48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16413.768783875432</v>
      </c>
      <c r="EL63" s="48">
        <f>EK63/$C$2</f>
        <v>121.31388605968537</v>
      </c>
      <c r="EM63" s="48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16023.805388178582</v>
      </c>
      <c r="EW63" s="48">
        <f>EV63/$C$2</f>
        <v>118.43167323117946</v>
      </c>
      <c r="EX63" s="48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17101.192372502264</v>
      </c>
      <c r="FH63" s="48">
        <f>FG63/$C$2</f>
        <v>126.39462211753336</v>
      </c>
      <c r="FI63" s="48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18664.769920993083</v>
      </c>
      <c r="FS63" s="48">
        <f>FR63/$C$2</f>
        <v>137.95099719876632</v>
      </c>
      <c r="FT63" s="48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17607.289524226446</v>
      </c>
      <c r="GD63" s="48">
        <f>GC63/$C$2</f>
        <v>130.13517756264926</v>
      </c>
      <c r="GE63" s="48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18285.095884253562</v>
      </c>
      <c r="GO63" s="48">
        <f>GN63/$C$2</f>
        <v>135.14483284740251</v>
      </c>
      <c r="GP63" s="48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20796.832529473999</v>
      </c>
      <c r="GZ63" s="48">
        <f>GY63/$C$2</f>
        <v>153.70903569456021</v>
      </c>
      <c r="HA63" s="48"/>
      <c r="HB63" s="32"/>
    </row>
    <row r="64" spans="1:210" x14ac:dyDescent="0.25">
      <c r="A64" s="10"/>
      <c r="B64" s="88" t="s">
        <v>101</v>
      </c>
      <c r="J64" s="49">
        <f>H63/1640</f>
        <v>14.999241155935296</v>
      </c>
      <c r="K64" s="28"/>
      <c r="U64" s="49">
        <f>S63/1640</f>
        <v>3.7795312298063997</v>
      </c>
      <c r="V64" s="32"/>
      <c r="AF64" s="49">
        <f>AD63/1640</f>
        <v>8.2937210382432731</v>
      </c>
      <c r="AG64" s="32"/>
      <c r="AQ64" s="49">
        <f>AO63/1640</f>
        <v>8.059521153999361</v>
      </c>
      <c r="AR64" s="32"/>
      <c r="BB64" s="49">
        <f>AZ63/1640</f>
        <v>8.4162052330181858</v>
      </c>
      <c r="BC64" s="32"/>
      <c r="BM64" s="49">
        <f>BK63/1640</f>
        <v>10.655669962698745</v>
      </c>
      <c r="BN64" s="32"/>
      <c r="BX64" s="49">
        <f>BV63/1640</f>
        <v>8.059521153999361</v>
      </c>
      <c r="BY64" s="32"/>
      <c r="CI64" s="49">
        <f>CG63/1640</f>
        <v>10.431576424555566</v>
      </c>
      <c r="CJ64" s="32"/>
      <c r="CT64" s="49">
        <f>CR63/1640</f>
        <v>10.745092298561488</v>
      </c>
      <c r="CU64" s="32"/>
      <c r="DE64" s="49">
        <f>DC63/1640</f>
        <v>12.896041230550663</v>
      </c>
      <c r="DF64" s="32"/>
      <c r="DP64" s="49">
        <f>DN63/1640</f>
        <v>13.008470383986122</v>
      </c>
      <c r="DQ64" s="32"/>
      <c r="EB64" s="49">
        <f>DZ63/1640</f>
        <v>5.6023668229143126</v>
      </c>
      <c r="EC64" s="32"/>
      <c r="EM64" s="49">
        <f>EK63/1640</f>
        <v>10.008395599924043</v>
      </c>
      <c r="EN64" s="32"/>
      <c r="EX64" s="49">
        <f>EV63/1640</f>
        <v>9.7706130415723056</v>
      </c>
      <c r="EY64" s="32"/>
      <c r="FI64" s="49">
        <f>FG63/1640</f>
        <v>10.427556324696504</v>
      </c>
      <c r="FJ64" s="32"/>
      <c r="FT64" s="49">
        <f>FR63/1640</f>
        <v>11.380957268898221</v>
      </c>
      <c r="FU64" s="32"/>
      <c r="GE64" s="49">
        <f>GC63/1640</f>
        <v>10.736152148918565</v>
      </c>
      <c r="GF64" s="32"/>
      <c r="GP64" s="49">
        <f>GN63/1640</f>
        <v>11.149448709910709</v>
      </c>
      <c r="GQ64" s="32"/>
      <c r="HA64" s="49">
        <f>GY63/1640</f>
        <v>12.680995444801219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O68"/>
      <c r="BP68" s="9" t="s">
        <v>102</v>
      </c>
      <c r="BY68" s="32"/>
      <c r="BZ68"/>
      <c r="CA68" s="9" t="s">
        <v>102</v>
      </c>
      <c r="CJ68" s="32"/>
      <c r="CK68"/>
      <c r="CL68" s="9" t="s">
        <v>102</v>
      </c>
      <c r="CU68" s="32"/>
      <c r="CV68"/>
      <c r="CW68" s="9" t="s">
        <v>102</v>
      </c>
      <c r="DF68" s="32"/>
      <c r="DG68"/>
      <c r="DH68" s="9" t="s">
        <v>102</v>
      </c>
      <c r="DQ68" s="32"/>
      <c r="DS68"/>
      <c r="DT68" s="9" t="s">
        <v>102</v>
      </c>
      <c r="EC68" s="32"/>
      <c r="ED68"/>
      <c r="EE68" s="9" t="s">
        <v>102</v>
      </c>
      <c r="EN68" s="32"/>
      <c r="EO68"/>
      <c r="EP68" s="9" t="s">
        <v>102</v>
      </c>
      <c r="EY68" s="32"/>
      <c r="EZ68"/>
      <c r="FA68" s="9" t="s">
        <v>102</v>
      </c>
      <c r="FJ68" s="32"/>
      <c r="FK68"/>
      <c r="FL68" s="9" t="s">
        <v>102</v>
      </c>
      <c r="FU68" s="32"/>
      <c r="FV68"/>
      <c r="FW68" s="9" t="s">
        <v>102</v>
      </c>
      <c r="GF68" s="32"/>
      <c r="GG68"/>
      <c r="GH68" s="9" t="s">
        <v>102</v>
      </c>
      <c r="GQ68" s="32"/>
      <c r="GR68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O69"/>
      <c r="BY69" s="32"/>
      <c r="BZ69"/>
      <c r="CJ69" s="32"/>
      <c r="CK69"/>
      <c r="CU69" s="32"/>
      <c r="CV69"/>
      <c r="DF69" s="32"/>
      <c r="DG69"/>
      <c r="DQ69" s="32"/>
      <c r="DS69"/>
      <c r="EC69" s="32"/>
      <c r="ED69"/>
      <c r="EN69" s="32"/>
      <c r="EO69"/>
      <c r="EY69" s="32"/>
      <c r="EZ69"/>
      <c r="FJ69" s="32"/>
      <c r="FK69"/>
      <c r="FU69" s="32"/>
      <c r="FV69"/>
      <c r="GF69" s="32"/>
      <c r="GG69"/>
      <c r="GQ69" s="32"/>
      <c r="GR69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O70"/>
      <c r="BQ70" s="90" t="s">
        <v>103</v>
      </c>
      <c r="BY70" s="32"/>
      <c r="BZ70"/>
      <c r="CB70" s="90" t="s">
        <v>103</v>
      </c>
      <c r="CJ70" s="32"/>
      <c r="CK70"/>
      <c r="CM70" s="90" t="s">
        <v>103</v>
      </c>
      <c r="CU70" s="32"/>
      <c r="CV70"/>
      <c r="CX70" s="90" t="s">
        <v>103</v>
      </c>
      <c r="DF70" s="32"/>
      <c r="DG70"/>
      <c r="DI70" s="90" t="s">
        <v>103</v>
      </c>
      <c r="DQ70" s="32"/>
      <c r="DS70"/>
      <c r="DU70" s="90" t="s">
        <v>103</v>
      </c>
      <c r="EC70" s="32"/>
      <c r="ED70"/>
      <c r="EF70" s="90" t="s">
        <v>103</v>
      </c>
      <c r="EN70" s="32"/>
      <c r="EO70"/>
      <c r="EQ70" s="90" t="s">
        <v>103</v>
      </c>
      <c r="EY70" s="32"/>
      <c r="EZ70"/>
      <c r="FB70" s="90" t="s">
        <v>103</v>
      </c>
      <c r="FJ70" s="32"/>
      <c r="FK70"/>
      <c r="FM70" s="90" t="s">
        <v>103</v>
      </c>
      <c r="FU70" s="32"/>
      <c r="FV70"/>
      <c r="FX70" s="90" t="s">
        <v>103</v>
      </c>
      <c r="GF70" s="32"/>
      <c r="GG70"/>
      <c r="GI70" s="90" t="s">
        <v>103</v>
      </c>
      <c r="GQ70" s="32"/>
      <c r="GR70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O71"/>
      <c r="BY71" s="32"/>
      <c r="BZ71"/>
      <c r="CJ71" s="32"/>
      <c r="CK71"/>
      <c r="CU71" s="32"/>
      <c r="CV71"/>
      <c r="DF71" s="32"/>
      <c r="DG71"/>
      <c r="DQ71" s="32"/>
      <c r="DS71"/>
      <c r="EC71" s="32"/>
      <c r="ED71"/>
      <c r="EN71" s="32"/>
      <c r="EO71"/>
      <c r="EY71" s="32"/>
      <c r="EZ71"/>
      <c r="FJ71" s="32"/>
      <c r="FK71"/>
      <c r="FU71" s="32"/>
      <c r="FV71"/>
      <c r="GF71" s="32"/>
      <c r="GG71"/>
      <c r="GQ71" s="32"/>
      <c r="GR71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O7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BZ7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K7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V7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G7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S7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D7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O7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EZ7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K7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V7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G7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R7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O73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BZ73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K73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V73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G73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S73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D73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O73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EZ73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K73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V73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G73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R73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O74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BZ74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K74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V74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G74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S74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D74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O74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EZ74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K74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V74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G74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R74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181.80898370830661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187.20898370830662</v>
      </c>
      <c r="K75" s="28"/>
      <c r="N75" s="65">
        <f>T63</f>
        <v>45.812499755229084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51.212499755229082</v>
      </c>
      <c r="V75" s="32"/>
      <c r="W75"/>
      <c r="Y75" s="65">
        <f>AE63</f>
        <v>100.52995197870632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106.27216197870632</v>
      </c>
      <c r="AG75" s="32"/>
      <c r="AH75"/>
      <c r="AJ75" s="65">
        <f>AP63</f>
        <v>97.69116550302256</v>
      </c>
      <c r="AK75" s="41">
        <f>AO77*AO78</f>
        <v>0.75778999999999996</v>
      </c>
      <c r="AL75" s="41">
        <f>AO77*AO80</f>
        <v>24.193337319262973</v>
      </c>
      <c r="AM75" s="42">
        <v>6.5</v>
      </c>
      <c r="AN75" s="42">
        <v>0</v>
      </c>
      <c r="AO75" s="96">
        <f>AJ75-AK75-AL75+AM75+AN75</f>
        <v>79.240038183759594</v>
      </c>
      <c r="AR75" s="32"/>
      <c r="AU75" s="65">
        <f>BA63</f>
        <v>102.01460888506891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107.41460888506892</v>
      </c>
      <c r="BC75" s="32"/>
      <c r="BF75" s="65">
        <f>BL63</f>
        <v>129.15963591149995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134.55963591149995</v>
      </c>
      <c r="BN75" s="32"/>
      <c r="BO75"/>
      <c r="BQ75" s="65">
        <f>BW63</f>
        <v>97.69116550302256</v>
      </c>
      <c r="BR75" s="41">
        <f>BV77*BV78</f>
        <v>0.75778999999999996</v>
      </c>
      <c r="BS75" s="41">
        <f>BV77*BV80</f>
        <v>24.193337319262973</v>
      </c>
      <c r="BT75" s="42">
        <v>6.5</v>
      </c>
      <c r="BU75" s="42">
        <v>0</v>
      </c>
      <c r="BV75" s="96">
        <f>BQ75-BR75-BS75+BT75+BU75</f>
        <v>79.240038183759594</v>
      </c>
      <c r="BY75" s="32"/>
      <c r="BZ75"/>
      <c r="CB75" s="65">
        <f>CH63</f>
        <v>126.44335060067351</v>
      </c>
      <c r="CC75" s="41">
        <f>CG77*CG78</f>
        <v>0.75778999999999996</v>
      </c>
      <c r="CD75" s="41">
        <f>CG77*CG80</f>
        <v>23.709132468764754</v>
      </c>
      <c r="CE75" s="42">
        <v>6.5</v>
      </c>
      <c r="CF75" s="42">
        <v>0</v>
      </c>
      <c r="CG75" s="96">
        <f>CB75-CC75-CD75+CE75+CF75</f>
        <v>108.47642813190876</v>
      </c>
      <c r="CJ75" s="32"/>
      <c r="CK75"/>
      <c r="CM75" s="65">
        <f>CS63</f>
        <v>130.2435430128665</v>
      </c>
      <c r="CN75" s="41">
        <f>CR77*CR78</f>
        <v>0.75778999999999996</v>
      </c>
      <c r="CO75" s="41">
        <f>CR77*CR80</f>
        <v>27.684803110190405</v>
      </c>
      <c r="CP75" s="42">
        <v>6.5</v>
      </c>
      <c r="CQ75" s="42">
        <v>0</v>
      </c>
      <c r="CR75" s="96">
        <f>CM75-CN75-CO75+CP75+CQ75</f>
        <v>108.30094990267609</v>
      </c>
      <c r="CU75" s="32"/>
      <c r="CV75"/>
      <c r="CX75" s="65">
        <f>DD63</f>
        <v>156.31565127940198</v>
      </c>
      <c r="CY75" s="41">
        <f>DC77*DC78</f>
        <v>0.75778999999999996</v>
      </c>
      <c r="CZ75" s="41">
        <f>DC77*DC80</f>
        <v>27.148590675271226</v>
      </c>
      <c r="DA75" s="42">
        <v>6.5</v>
      </c>
      <c r="DB75" s="42">
        <v>0</v>
      </c>
      <c r="DC75" s="96">
        <f>CX75-CY75-CZ75+DA75+DB75</f>
        <v>134.90927060413074</v>
      </c>
      <c r="DF75" s="32"/>
      <c r="DG75"/>
      <c r="DI75" s="65">
        <f>DO63</f>
        <v>157.67842889680145</v>
      </c>
      <c r="DJ75" s="41">
        <f>DN77*DN78</f>
        <v>0.75778999999999996</v>
      </c>
      <c r="DK75" s="41">
        <f>DN77*DN80</f>
        <v>27.119897451275822</v>
      </c>
      <c r="DL75" s="42">
        <v>6.5</v>
      </c>
      <c r="DM75" s="42">
        <v>0</v>
      </c>
      <c r="DN75" s="96">
        <f>DI75-DJ75-DK75+DL75+DM75</f>
        <v>136.30074144552563</v>
      </c>
      <c r="DQ75" s="32"/>
      <c r="DS75"/>
      <c r="DU75" s="65">
        <f>EA63</f>
        <v>67.9074766413856</v>
      </c>
      <c r="DV75" s="41">
        <f>DZ77*DZ78</f>
        <v>0.75778999999999996</v>
      </c>
      <c r="DW75" s="41">
        <f>DZ77*DZ80</f>
        <v>24.674124167027408</v>
      </c>
      <c r="DX75" s="42">
        <v>6.5</v>
      </c>
      <c r="DY75" s="42">
        <v>0</v>
      </c>
      <c r="DZ75" s="96">
        <f>DU75-DV75-DW75+DX75+DY75</f>
        <v>48.975562474358192</v>
      </c>
      <c r="EC75" s="32"/>
      <c r="ED75"/>
      <c r="EF75" s="65">
        <f>EL63</f>
        <v>121.31388605968537</v>
      </c>
      <c r="EG75" s="41">
        <f>EK77*EK78</f>
        <v>0.75778999999999996</v>
      </c>
      <c r="EH75" s="41">
        <f>EK77*EK80</f>
        <v>27.863224582091458</v>
      </c>
      <c r="EI75" s="42">
        <v>6.5</v>
      </c>
      <c r="EJ75" s="42">
        <v>0</v>
      </c>
      <c r="EK75" s="96">
        <f>EF75-EG75-EH75+EI75+EJ75</f>
        <v>99.192871477593911</v>
      </c>
      <c r="EN75" s="32"/>
      <c r="EO75"/>
      <c r="EQ75" s="65">
        <f>EW63</f>
        <v>118.43167323117946</v>
      </c>
      <c r="ER75" s="41">
        <f>EV77*EV78</f>
        <v>0.75778999999999996</v>
      </c>
      <c r="ES75" s="41">
        <f>EV77*EV80</f>
        <v>27.920279105149792</v>
      </c>
      <c r="ET75" s="42">
        <v>6.5</v>
      </c>
      <c r="EU75" s="42">
        <v>0</v>
      </c>
      <c r="EV75" s="96">
        <f>EQ75-ER75-ES75+ET75+EU75</f>
        <v>96.253604126029671</v>
      </c>
      <c r="EY75" s="32"/>
      <c r="EZ75"/>
      <c r="FB75" s="65">
        <f>FH63</f>
        <v>126.39462211753336</v>
      </c>
      <c r="FC75" s="41">
        <f>FG77*FG78</f>
        <v>0.75778999999999996</v>
      </c>
      <c r="FD75" s="41">
        <f>FG77*FG80</f>
        <v>27.76201852669087</v>
      </c>
      <c r="FE75" s="42">
        <v>6.5</v>
      </c>
      <c r="FF75" s="42">
        <v>0</v>
      </c>
      <c r="FG75" s="96">
        <f>FB75-FC75-FD75+FE75+FF75</f>
        <v>104.37481359084249</v>
      </c>
      <c r="FJ75" s="32"/>
      <c r="FK75"/>
      <c r="FM75" s="65">
        <f>FS63</f>
        <v>137.95099719876632</v>
      </c>
      <c r="FN75" s="41">
        <f>FR77*FR78</f>
        <v>0.75778999999999996</v>
      </c>
      <c r="FO75" s="41">
        <f>FR77*FR80</f>
        <v>27.5287230547329</v>
      </c>
      <c r="FP75" s="42">
        <v>6.5</v>
      </c>
      <c r="FQ75" s="42">
        <v>0</v>
      </c>
      <c r="FR75" s="96">
        <f>FM75-FN75-FO75+FP75+FQ75</f>
        <v>116.16448414403342</v>
      </c>
      <c r="FU75" s="32"/>
      <c r="FV75"/>
      <c r="FX75" s="65">
        <f>GD63</f>
        <v>130.13517756264926</v>
      </c>
      <c r="FY75" s="41">
        <f>GC77*GC78</f>
        <v>0.75778999999999996</v>
      </c>
      <c r="FZ75" s="41">
        <f>GC77*GC80</f>
        <v>27.686983633191819</v>
      </c>
      <c r="GA75" s="42">
        <v>6.5</v>
      </c>
      <c r="GB75" s="42">
        <v>0</v>
      </c>
      <c r="GC75" s="96">
        <f>FX75-FY75-FZ75+GA75+GB75</f>
        <v>108.19040392945745</v>
      </c>
      <c r="GF75" s="32"/>
      <c r="GG75"/>
      <c r="GI75" s="65">
        <f>GO63</f>
        <v>135.14483284740251</v>
      </c>
      <c r="GJ75" s="41">
        <f>GN77*GN78</f>
        <v>0.75778999999999996</v>
      </c>
      <c r="GK75" s="41">
        <f>GN77*GN80</f>
        <v>27.58577757779123</v>
      </c>
      <c r="GL75" s="42">
        <v>6.5</v>
      </c>
      <c r="GM75" s="42">
        <v>0</v>
      </c>
      <c r="GN75" s="96">
        <f>GI75-GJ75-GK75+GL75+GM75</f>
        <v>113.30126526961128</v>
      </c>
      <c r="GQ75" s="32"/>
      <c r="GR75"/>
      <c r="GT75" s="65">
        <f>GZ63</f>
        <v>153.70903569456021</v>
      </c>
      <c r="GU75" s="41">
        <f>GY77*GY78</f>
        <v>0.75778999999999996</v>
      </c>
      <c r="GV75" s="41">
        <f>GY77*GY80</f>
        <v>27.203281060633781</v>
      </c>
      <c r="GW75" s="42">
        <v>6.5</v>
      </c>
      <c r="GX75" s="42">
        <v>0</v>
      </c>
      <c r="GY75" s="96">
        <f>GT75-GU75-GV75+GW75+GX75</f>
        <v>132.24796463392641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O76"/>
      <c r="BU76" s="54"/>
      <c r="BV76" s="95"/>
      <c r="BY76" s="32"/>
      <c r="BZ76"/>
      <c r="CF76" s="54"/>
      <c r="CG76" s="95"/>
      <c r="CJ76" s="32"/>
      <c r="CK76"/>
      <c r="CQ76" s="54"/>
      <c r="CR76" s="95"/>
      <c r="CU76" s="32"/>
      <c r="CV76"/>
      <c r="DB76" s="54"/>
      <c r="DC76" s="95"/>
      <c r="DF76" s="32"/>
      <c r="DG76"/>
      <c r="DM76" s="54"/>
      <c r="DN76" s="95"/>
      <c r="DQ76" s="32"/>
      <c r="DS76"/>
      <c r="DY76" s="54"/>
      <c r="DZ76" s="95"/>
      <c r="EC76" s="32"/>
      <c r="ED76"/>
      <c r="EJ76" s="54"/>
      <c r="EK76" s="95"/>
      <c r="EN76" s="32"/>
      <c r="EO76"/>
      <c r="EU76" s="54"/>
      <c r="EV76" s="95"/>
      <c r="EY76" s="32"/>
      <c r="EZ76"/>
      <c r="FF76" s="54"/>
      <c r="FG76" s="95"/>
      <c r="FJ76" s="32"/>
      <c r="FK76"/>
      <c r="FQ76" s="54"/>
      <c r="FR76" s="95"/>
      <c r="FU76" s="32"/>
      <c r="FV76"/>
      <c r="GB76" s="54"/>
      <c r="GC76" s="95"/>
      <c r="GF76" s="32"/>
      <c r="GG76"/>
      <c r="GM76" s="54"/>
      <c r="GN76" s="95"/>
      <c r="GQ76" s="32"/>
      <c r="GR76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O77"/>
      <c r="BQ77" s="97" t="s">
        <v>116</v>
      </c>
      <c r="BR77" s="98"/>
      <c r="BS77" s="98"/>
      <c r="BT77" s="97"/>
      <c r="BU77" s="98"/>
      <c r="BV77" s="55">
        <v>0.83</v>
      </c>
      <c r="BY77" s="32"/>
      <c r="BZ77"/>
      <c r="CB77" s="97" t="s">
        <v>116</v>
      </c>
      <c r="CC77" s="98"/>
      <c r="CD77" s="98"/>
      <c r="CE77" s="97"/>
      <c r="CF77" s="98"/>
      <c r="CG77" s="55">
        <v>0.83</v>
      </c>
      <c r="CJ77" s="32"/>
      <c r="CK77"/>
      <c r="CM77" s="97" t="s">
        <v>116</v>
      </c>
      <c r="CN77" s="98"/>
      <c r="CO77" s="98"/>
      <c r="CP77" s="97"/>
      <c r="CQ77" s="98"/>
      <c r="CR77" s="55">
        <v>0.83</v>
      </c>
      <c r="CU77" s="32"/>
      <c r="CV77"/>
      <c r="CX77" s="97" t="s">
        <v>116</v>
      </c>
      <c r="CY77" s="98"/>
      <c r="CZ77" s="98"/>
      <c r="DA77" s="97"/>
      <c r="DB77" s="98"/>
      <c r="DC77" s="55">
        <v>0.83</v>
      </c>
      <c r="DF77" s="32"/>
      <c r="DG77"/>
      <c r="DI77" s="97" t="s">
        <v>116</v>
      </c>
      <c r="DJ77" s="98"/>
      <c r="DK77" s="98"/>
      <c r="DL77" s="97"/>
      <c r="DM77" s="98"/>
      <c r="DN77" s="55">
        <v>0.83</v>
      </c>
      <c r="DQ77" s="32"/>
      <c r="DS77"/>
      <c r="DU77" s="97" t="s">
        <v>116</v>
      </c>
      <c r="DV77" s="98"/>
      <c r="DW77" s="98"/>
      <c r="DX77" s="97"/>
      <c r="DY77" s="98"/>
      <c r="DZ77" s="55">
        <v>0.83</v>
      </c>
      <c r="EC77" s="32"/>
      <c r="ED77"/>
      <c r="EF77" s="97" t="s">
        <v>116</v>
      </c>
      <c r="EG77" s="98"/>
      <c r="EH77" s="98"/>
      <c r="EI77" s="97"/>
      <c r="EJ77" s="98"/>
      <c r="EK77" s="55">
        <v>0.83</v>
      </c>
      <c r="EN77" s="32"/>
      <c r="EO77"/>
      <c r="EQ77" s="97" t="s">
        <v>116</v>
      </c>
      <c r="ER77" s="98"/>
      <c r="ES77" s="98"/>
      <c r="ET77" s="97"/>
      <c r="EU77" s="98"/>
      <c r="EV77" s="55">
        <v>0.83</v>
      </c>
      <c r="EY77" s="32"/>
      <c r="EZ77"/>
      <c r="FB77" s="97" t="s">
        <v>116</v>
      </c>
      <c r="FC77" s="98"/>
      <c r="FD77" s="98"/>
      <c r="FE77" s="97"/>
      <c r="FF77" s="98"/>
      <c r="FG77" s="55">
        <v>0.83</v>
      </c>
      <c r="FJ77" s="32"/>
      <c r="FK77"/>
      <c r="FM77" s="97" t="s">
        <v>116</v>
      </c>
      <c r="FN77" s="98"/>
      <c r="FO77" s="98"/>
      <c r="FP77" s="97"/>
      <c r="FQ77" s="98"/>
      <c r="FR77" s="55">
        <v>0.83</v>
      </c>
      <c r="FU77" s="32"/>
      <c r="FV77"/>
      <c r="FX77" s="97" t="s">
        <v>116</v>
      </c>
      <c r="FY77" s="98"/>
      <c r="FZ77" s="98"/>
      <c r="GA77" s="97"/>
      <c r="GB77" s="98"/>
      <c r="GC77" s="55">
        <v>0.83</v>
      </c>
      <c r="GF77" s="32"/>
      <c r="GG77"/>
      <c r="GI77" s="97" t="s">
        <v>116</v>
      </c>
      <c r="GJ77" s="98"/>
      <c r="GK77" s="98"/>
      <c r="GL77" s="97"/>
      <c r="GM77" s="98"/>
      <c r="GN77" s="55">
        <v>0.83</v>
      </c>
      <c r="GQ77" s="32"/>
      <c r="GR77"/>
      <c r="GT77" s="97" t="s">
        <v>116</v>
      </c>
      <c r="GU77" s="98"/>
      <c r="GV77" s="98"/>
      <c r="GW77" s="97"/>
      <c r="GX77" s="98"/>
      <c r="GY77" s="55">
        <v>0.83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O78"/>
      <c r="BQ78" s="98"/>
      <c r="BR78" s="97" t="s">
        <v>117</v>
      </c>
      <c r="BS78" s="98"/>
      <c r="BT78" s="98"/>
      <c r="BU78" s="98"/>
      <c r="BV78" s="41">
        <f>BV77*1.1</f>
        <v>0.91300000000000003</v>
      </c>
      <c r="BY78" s="32"/>
      <c r="BZ78"/>
      <c r="CB78" s="98"/>
      <c r="CC78" s="97" t="s">
        <v>117</v>
      </c>
      <c r="CD78" s="98"/>
      <c r="CE78" s="98"/>
      <c r="CF78" s="98"/>
      <c r="CG78" s="41">
        <f>CG77*1.1</f>
        <v>0.91300000000000003</v>
      </c>
      <c r="CJ78" s="32"/>
      <c r="CK78"/>
      <c r="CM78" s="98"/>
      <c r="CN78" s="97" t="s">
        <v>117</v>
      </c>
      <c r="CO78" s="98"/>
      <c r="CP78" s="98"/>
      <c r="CQ78" s="98"/>
      <c r="CR78" s="41">
        <f>CR77*1.1</f>
        <v>0.91300000000000003</v>
      </c>
      <c r="CU78" s="32"/>
      <c r="CV78"/>
      <c r="CX78" s="98"/>
      <c r="CY78" s="97" t="s">
        <v>117</v>
      </c>
      <c r="CZ78" s="98"/>
      <c r="DA78" s="98"/>
      <c r="DB78" s="98"/>
      <c r="DC78" s="41">
        <f>DC77*1.1</f>
        <v>0.91300000000000003</v>
      </c>
      <c r="DF78" s="32"/>
      <c r="DG78"/>
      <c r="DI78" s="98"/>
      <c r="DJ78" s="97" t="s">
        <v>117</v>
      </c>
      <c r="DK78" s="98"/>
      <c r="DL78" s="98"/>
      <c r="DM78" s="98"/>
      <c r="DN78" s="41">
        <f>DN77*1.1</f>
        <v>0.91300000000000003</v>
      </c>
      <c r="DQ78" s="32"/>
      <c r="DS78"/>
      <c r="DU78" s="98"/>
      <c r="DV78" s="97" t="s">
        <v>117</v>
      </c>
      <c r="DW78" s="98"/>
      <c r="DX78" s="98"/>
      <c r="DY78" s="98"/>
      <c r="DZ78" s="41">
        <f>DZ77*1.1</f>
        <v>0.91300000000000003</v>
      </c>
      <c r="EC78" s="32"/>
      <c r="ED78"/>
      <c r="EF78" s="98"/>
      <c r="EG78" s="97" t="s">
        <v>117</v>
      </c>
      <c r="EH78" s="98"/>
      <c r="EI78" s="98"/>
      <c r="EJ78" s="98"/>
      <c r="EK78" s="41">
        <f>EK77*1.1</f>
        <v>0.91300000000000003</v>
      </c>
      <c r="EN78" s="32"/>
      <c r="EO78"/>
      <c r="EQ78" s="98"/>
      <c r="ER78" s="97" t="s">
        <v>117</v>
      </c>
      <c r="ES78" s="98"/>
      <c r="ET78" s="98"/>
      <c r="EU78" s="98"/>
      <c r="EV78" s="41">
        <f>EV77*1.1</f>
        <v>0.91300000000000003</v>
      </c>
      <c r="EY78" s="32"/>
      <c r="EZ78"/>
      <c r="FB78" s="98"/>
      <c r="FC78" s="97" t="s">
        <v>117</v>
      </c>
      <c r="FD78" s="98"/>
      <c r="FE78" s="98"/>
      <c r="FF78" s="98"/>
      <c r="FG78" s="41">
        <f>FG77*1.1</f>
        <v>0.91300000000000003</v>
      </c>
      <c r="FJ78" s="32"/>
      <c r="FK78"/>
      <c r="FM78" s="98"/>
      <c r="FN78" s="97" t="s">
        <v>117</v>
      </c>
      <c r="FO78" s="98"/>
      <c r="FP78" s="98"/>
      <c r="FQ78" s="98"/>
      <c r="FR78" s="41">
        <f>FR77*1.1</f>
        <v>0.91300000000000003</v>
      </c>
      <c r="FU78" s="32"/>
      <c r="FV78"/>
      <c r="FX78" s="98"/>
      <c r="FY78" s="97" t="s">
        <v>117</v>
      </c>
      <c r="FZ78" s="98"/>
      <c r="GA78" s="98"/>
      <c r="GB78" s="98"/>
      <c r="GC78" s="41">
        <f>GC77*1.1</f>
        <v>0.91300000000000003</v>
      </c>
      <c r="GF78" s="32"/>
      <c r="GG78"/>
      <c r="GI78" s="98"/>
      <c r="GJ78" s="97" t="s">
        <v>117</v>
      </c>
      <c r="GK78" s="98"/>
      <c r="GL78" s="98"/>
      <c r="GM78" s="98"/>
      <c r="GN78" s="41">
        <f>GN77*1.1</f>
        <v>0.91300000000000003</v>
      </c>
      <c r="GQ78" s="32"/>
      <c r="GR78"/>
      <c r="GT78" s="98"/>
      <c r="GU78" s="97" t="s">
        <v>117</v>
      </c>
      <c r="GV78" s="98"/>
      <c r="GW78" s="98"/>
      <c r="GX78" s="98"/>
      <c r="GY78" s="41">
        <f>GY77*1.1</f>
        <v>0.91300000000000003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O79"/>
      <c r="BQ79" s="98"/>
      <c r="BR79" s="98"/>
      <c r="BS79" s="97" t="s">
        <v>118</v>
      </c>
      <c r="BT79" s="98"/>
      <c r="BU79" s="98"/>
      <c r="BY79" s="32"/>
      <c r="BZ79"/>
      <c r="CB79" s="98"/>
      <c r="CC79" s="98"/>
      <c r="CD79" s="97" t="s">
        <v>118</v>
      </c>
      <c r="CE79" s="98"/>
      <c r="CF79" s="98"/>
      <c r="CJ79" s="32"/>
      <c r="CK79"/>
      <c r="CM79" s="98"/>
      <c r="CN79" s="98"/>
      <c r="CO79" s="97" t="s">
        <v>118</v>
      </c>
      <c r="CP79" s="98"/>
      <c r="CQ79" s="98"/>
      <c r="CU79" s="32"/>
      <c r="CV79"/>
      <c r="CX79" s="98"/>
      <c r="CY79" s="98"/>
      <c r="CZ79" s="97" t="s">
        <v>118</v>
      </c>
      <c r="DA79" s="98"/>
      <c r="DB79" s="98"/>
      <c r="DF79" s="32"/>
      <c r="DG79"/>
      <c r="DI79" s="98"/>
      <c r="DJ79" s="98"/>
      <c r="DK79" s="97" t="s">
        <v>118</v>
      </c>
      <c r="DL79" s="98"/>
      <c r="DM79" s="98"/>
      <c r="DQ79" s="32"/>
      <c r="DS79"/>
      <c r="DU79" s="98"/>
      <c r="DV79" s="98"/>
      <c r="DW79" s="97" t="s">
        <v>118</v>
      </c>
      <c r="DX79" s="98"/>
      <c r="DY79" s="98"/>
      <c r="EC79" s="32"/>
      <c r="ED79"/>
      <c r="EF79" s="98"/>
      <c r="EG79" s="98"/>
      <c r="EH79" s="97" t="s">
        <v>118</v>
      </c>
      <c r="EI79" s="98"/>
      <c r="EJ79" s="98"/>
      <c r="EN79" s="32"/>
      <c r="EO79"/>
      <c r="EQ79" s="98"/>
      <c r="ER79" s="98"/>
      <c r="ES79" s="97" t="s">
        <v>118</v>
      </c>
      <c r="ET79" s="98"/>
      <c r="EU79" s="98"/>
      <c r="EY79" s="32"/>
      <c r="EZ79"/>
      <c r="FB79" s="98"/>
      <c r="FC79" s="98"/>
      <c r="FD79" s="97" t="s">
        <v>118</v>
      </c>
      <c r="FE79" s="98"/>
      <c r="FF79" s="98"/>
      <c r="FJ79" s="32"/>
      <c r="FK79"/>
      <c r="FM79" s="98"/>
      <c r="FN79" s="98"/>
      <c r="FO79" s="97" t="s">
        <v>118</v>
      </c>
      <c r="FP79" s="98"/>
      <c r="FQ79" s="98"/>
      <c r="FU79" s="32"/>
      <c r="FV79"/>
      <c r="FX79" s="98"/>
      <c r="FY79" s="98"/>
      <c r="FZ79" s="97" t="s">
        <v>118</v>
      </c>
      <c r="GA79" s="98"/>
      <c r="GB79" s="98"/>
      <c r="GF79" s="32"/>
      <c r="GG79"/>
      <c r="GI79" s="98"/>
      <c r="GJ79" s="98"/>
      <c r="GK79" s="97" t="s">
        <v>118</v>
      </c>
      <c r="GL79" s="98"/>
      <c r="GM79" s="98"/>
      <c r="GQ79" s="32"/>
      <c r="GR79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29.148599179834907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O80"/>
      <c r="BT80" s="91" t="s">
        <v>119</v>
      </c>
      <c r="BU80" s="95" t="s">
        <v>27</v>
      </c>
      <c r="BV80" s="33">
        <f>BV81*BV82</f>
        <v>29.148599179834907</v>
      </c>
      <c r="BY80" s="32"/>
      <c r="BZ80"/>
      <c r="CE80" s="91" t="s">
        <v>119</v>
      </c>
      <c r="CF80" s="95" t="s">
        <v>27</v>
      </c>
      <c r="CG80" s="33">
        <f>CG81*CG82</f>
        <v>28.565219841885245</v>
      </c>
      <c r="CJ80" s="32"/>
      <c r="CK80"/>
      <c r="CP80" s="91" t="s">
        <v>119</v>
      </c>
      <c r="CQ80" s="95" t="s">
        <v>27</v>
      </c>
      <c r="CR80" s="33">
        <f>CR81*CR82</f>
        <v>33.355184470108924</v>
      </c>
      <c r="CU80" s="32"/>
      <c r="CV80"/>
      <c r="DA80" s="91" t="s">
        <v>119</v>
      </c>
      <c r="DB80" s="95" t="s">
        <v>27</v>
      </c>
      <c r="DC80" s="33">
        <f>DC81*DC82</f>
        <v>32.709145391893045</v>
      </c>
      <c r="DF80" s="32"/>
      <c r="DG80"/>
      <c r="DL80" s="91" t="s">
        <v>119</v>
      </c>
      <c r="DM80" s="95" t="s">
        <v>27</v>
      </c>
      <c r="DN80" s="33">
        <f>DN81*DN82</f>
        <v>32.674575242500993</v>
      </c>
      <c r="DQ80" s="32"/>
      <c r="DS80"/>
      <c r="DX80" s="91" t="s">
        <v>119</v>
      </c>
      <c r="DY80" s="95" t="s">
        <v>27</v>
      </c>
      <c r="DZ80" s="33">
        <f>DZ81*DZ82</f>
        <v>29.727860442201699</v>
      </c>
      <c r="EC80" s="32"/>
      <c r="ED80"/>
      <c r="EI80" s="91" t="s">
        <v>119</v>
      </c>
      <c r="EJ80" s="95" t="s">
        <v>27</v>
      </c>
      <c r="EK80" s="33">
        <f>EK81*EK82</f>
        <v>33.570150098905373</v>
      </c>
      <c r="EN80" s="32"/>
      <c r="EO80"/>
      <c r="ET80" s="91" t="s">
        <v>119</v>
      </c>
      <c r="EU80" s="95" t="s">
        <v>27</v>
      </c>
      <c r="EV80" s="33">
        <f>EV81*EV82</f>
        <v>33.638890488132283</v>
      </c>
      <c r="EY80" s="32"/>
      <c r="EZ80"/>
      <c r="FE80" s="91" t="s">
        <v>119</v>
      </c>
      <c r="FF80" s="95" t="s">
        <v>27</v>
      </c>
      <c r="FG80" s="33">
        <f>FG81*FG82</f>
        <v>33.448215092398641</v>
      </c>
      <c r="FJ80" s="32"/>
      <c r="FK80"/>
      <c r="FP80" s="91" t="s">
        <v>119</v>
      </c>
      <c r="FQ80" s="95" t="s">
        <v>27</v>
      </c>
      <c r="FR80" s="33">
        <f>FR81*FR82</f>
        <v>33.167136210521569</v>
      </c>
      <c r="FU80" s="32"/>
      <c r="FV80"/>
      <c r="GA80" s="91" t="s">
        <v>119</v>
      </c>
      <c r="GB80" s="95" t="s">
        <v>27</v>
      </c>
      <c r="GC80" s="33">
        <f>GC81*GC82</f>
        <v>33.357811606255204</v>
      </c>
      <c r="GF80" s="32"/>
      <c r="GG80"/>
      <c r="GL80" s="91" t="s">
        <v>119</v>
      </c>
      <c r="GM80" s="95" t="s">
        <v>27</v>
      </c>
      <c r="GN80" s="33">
        <f>GN81*GN82</f>
        <v>33.235876599748472</v>
      </c>
      <c r="GQ80" s="32"/>
      <c r="GR80"/>
      <c r="GW80" s="91" t="s">
        <v>119</v>
      </c>
      <c r="GX80" s="95" t="s">
        <v>27</v>
      </c>
      <c r="GY80" s="33">
        <f>GY81*GY82</f>
        <v>32.775037422450339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O81"/>
      <c r="BT81" s="99" t="s">
        <v>120</v>
      </c>
      <c r="BU81" s="2" t="s">
        <v>121</v>
      </c>
      <c r="BV81" s="55">
        <v>0.95</v>
      </c>
      <c r="BY81" s="32"/>
      <c r="BZ81"/>
      <c r="CE81" s="99" t="s">
        <v>120</v>
      </c>
      <c r="CF81" s="2" t="s">
        <v>121</v>
      </c>
      <c r="CG81" s="55">
        <v>0.95</v>
      </c>
      <c r="CJ81" s="32"/>
      <c r="CK81"/>
      <c r="CP81" s="99" t="s">
        <v>120</v>
      </c>
      <c r="CQ81" s="2" t="s">
        <v>121</v>
      </c>
      <c r="CR81" s="55">
        <v>0.95</v>
      </c>
      <c r="CU81" s="32"/>
      <c r="CV81"/>
      <c r="DA81" s="99" t="s">
        <v>120</v>
      </c>
      <c r="DB81" s="2" t="s">
        <v>121</v>
      </c>
      <c r="DC81" s="55">
        <v>0.95</v>
      </c>
      <c r="DF81" s="32"/>
      <c r="DG81"/>
      <c r="DL81" s="99" t="s">
        <v>120</v>
      </c>
      <c r="DM81" s="2" t="s">
        <v>121</v>
      </c>
      <c r="DN81" s="55">
        <v>0.95</v>
      </c>
      <c r="DQ81" s="32"/>
      <c r="DS81"/>
      <c r="DX81" s="99" t="s">
        <v>120</v>
      </c>
      <c r="DY81" s="2" t="s">
        <v>121</v>
      </c>
      <c r="DZ81" s="55">
        <v>0.95</v>
      </c>
      <c r="EC81" s="32"/>
      <c r="ED81"/>
      <c r="EI81" s="99" t="s">
        <v>120</v>
      </c>
      <c r="EJ81" s="2" t="s">
        <v>121</v>
      </c>
      <c r="EK81" s="55">
        <v>0.95</v>
      </c>
      <c r="EN81" s="32"/>
      <c r="EO81"/>
      <c r="ET81" s="99" t="s">
        <v>120</v>
      </c>
      <c r="EU81" s="2" t="s">
        <v>121</v>
      </c>
      <c r="EV81" s="55">
        <v>0.95</v>
      </c>
      <c r="EY81" s="32"/>
      <c r="EZ81"/>
      <c r="FE81" s="99" t="s">
        <v>120</v>
      </c>
      <c r="FF81" s="2" t="s">
        <v>121</v>
      </c>
      <c r="FG81" s="55">
        <v>0.95</v>
      </c>
      <c r="FJ81" s="32"/>
      <c r="FK81"/>
      <c r="FP81" s="99" t="s">
        <v>120</v>
      </c>
      <c r="FQ81" s="2" t="s">
        <v>121</v>
      </c>
      <c r="FR81" s="55">
        <v>0.95</v>
      </c>
      <c r="FU81" s="32"/>
      <c r="FV81"/>
      <c r="GA81" s="99" t="s">
        <v>120</v>
      </c>
      <c r="GB81" s="2" t="s">
        <v>121</v>
      </c>
      <c r="GC81" s="55">
        <v>0.95</v>
      </c>
      <c r="GF81" s="32"/>
      <c r="GG81"/>
      <c r="GL81" s="99" t="s">
        <v>120</v>
      </c>
      <c r="GM81" s="2" t="s">
        <v>121</v>
      </c>
      <c r="GN81" s="55">
        <v>0.95</v>
      </c>
      <c r="GQ81" s="32"/>
      <c r="GR81"/>
      <c r="GW81" s="99" t="s">
        <v>120</v>
      </c>
      <c r="GX81" s="2" t="s">
        <v>121</v>
      </c>
      <c r="GY81" s="55">
        <v>0.95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30.682735978773586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O82"/>
      <c r="BT82" s="100" t="s">
        <v>122</v>
      </c>
      <c r="BU82" s="95" t="s">
        <v>27</v>
      </c>
      <c r="BV82" s="66">
        <f>BW26</f>
        <v>30.682735978773586</v>
      </c>
      <c r="BY82" s="32"/>
      <c r="BZ82"/>
      <c r="CE82" s="100" t="s">
        <v>122</v>
      </c>
      <c r="CF82" s="95" t="s">
        <v>27</v>
      </c>
      <c r="CG82" s="66">
        <f>CH26</f>
        <v>30.068652465142364</v>
      </c>
      <c r="CJ82" s="32"/>
      <c r="CK82"/>
      <c r="CP82" s="100" t="s">
        <v>122</v>
      </c>
      <c r="CQ82" s="95" t="s">
        <v>27</v>
      </c>
      <c r="CR82" s="66">
        <f>CS26</f>
        <v>35.110720494851499</v>
      </c>
      <c r="CU82" s="32"/>
      <c r="CV82"/>
      <c r="DA82" s="100" t="s">
        <v>122</v>
      </c>
      <c r="DB82" s="95" t="s">
        <v>27</v>
      </c>
      <c r="DC82" s="66">
        <f>DD26</f>
        <v>34.430679359887421</v>
      </c>
      <c r="DF82" s="32"/>
      <c r="DG82"/>
      <c r="DL82" s="100" t="s">
        <v>122</v>
      </c>
      <c r="DM82" s="95" t="s">
        <v>27</v>
      </c>
      <c r="DN82" s="66">
        <f>DO26</f>
        <v>34.394289728948415</v>
      </c>
      <c r="DQ82" s="32"/>
      <c r="DS82"/>
      <c r="DX82" s="100" t="s">
        <v>122</v>
      </c>
      <c r="DY82" s="95" t="s">
        <v>27</v>
      </c>
      <c r="DZ82" s="66">
        <f>EA26</f>
        <v>31.292484676001791</v>
      </c>
      <c r="EC82" s="32"/>
      <c r="ED82"/>
      <c r="EI82" s="100" t="s">
        <v>122</v>
      </c>
      <c r="EJ82" s="95" t="s">
        <v>27</v>
      </c>
      <c r="EK82" s="66">
        <f>EL26</f>
        <v>35.337000104110921</v>
      </c>
      <c r="EN82" s="32"/>
      <c r="EO82"/>
      <c r="ET82" s="100" t="s">
        <v>122</v>
      </c>
      <c r="EU82" s="95" t="s">
        <v>27</v>
      </c>
      <c r="EV82" s="66">
        <f>EW26</f>
        <v>35.409358408560301</v>
      </c>
      <c r="EY82" s="32"/>
      <c r="EZ82"/>
      <c r="FE82" s="100" t="s">
        <v>122</v>
      </c>
      <c r="FF82" s="95" t="s">
        <v>27</v>
      </c>
      <c r="FG82" s="66">
        <f>FH26</f>
        <v>35.20864746568278</v>
      </c>
      <c r="FJ82" s="32"/>
      <c r="FK82"/>
      <c r="FP82" s="100" t="s">
        <v>122</v>
      </c>
      <c r="FQ82" s="95" t="s">
        <v>27</v>
      </c>
      <c r="FR82" s="66">
        <f>FS26</f>
        <v>34.912774958443762</v>
      </c>
      <c r="FU82" s="32"/>
      <c r="FV82"/>
      <c r="GA82" s="100" t="s">
        <v>122</v>
      </c>
      <c r="GB82" s="95" t="s">
        <v>27</v>
      </c>
      <c r="GC82" s="66">
        <f>GD26</f>
        <v>35.113485901321269</v>
      </c>
      <c r="GF82" s="32"/>
      <c r="GG82"/>
      <c r="GL82" s="100" t="s">
        <v>122</v>
      </c>
      <c r="GM82" s="95" t="s">
        <v>27</v>
      </c>
      <c r="GN82" s="66">
        <f>GO26</f>
        <v>34.985133262893129</v>
      </c>
      <c r="GQ82" s="32"/>
      <c r="GR82"/>
      <c r="GW82" s="100" t="s">
        <v>122</v>
      </c>
      <c r="GX82" s="95" t="s">
        <v>27</v>
      </c>
      <c r="GY82" s="66">
        <f>GZ26</f>
        <v>34.50003939205299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O83"/>
      <c r="BY83" s="32"/>
      <c r="BZ83"/>
      <c r="CJ83" s="32"/>
      <c r="CK83"/>
      <c r="CU83" s="32"/>
      <c r="CV83"/>
      <c r="DF83" s="32"/>
      <c r="DG83"/>
      <c r="DQ83" s="32"/>
      <c r="DS83"/>
      <c r="EC83" s="32"/>
      <c r="ED83"/>
      <c r="EN83" s="32"/>
      <c r="EO83"/>
      <c r="EY83" s="32"/>
      <c r="EZ83"/>
      <c r="FJ83" s="32"/>
      <c r="FK83"/>
      <c r="FU83" s="32"/>
      <c r="FV83"/>
      <c r="GF83" s="32"/>
      <c r="GG83"/>
      <c r="GQ83" s="32"/>
      <c r="GR83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O84"/>
      <c r="BY84" s="32"/>
      <c r="BZ84"/>
      <c r="CJ84" s="32"/>
      <c r="CK84"/>
      <c r="CU84" s="32"/>
      <c r="CV84"/>
      <c r="DF84" s="32"/>
      <c r="DG84"/>
      <c r="DQ84" s="32"/>
      <c r="DS84"/>
      <c r="EC84" s="32"/>
      <c r="ED84"/>
      <c r="EN84" s="32"/>
      <c r="EO84"/>
      <c r="EY84" s="32"/>
      <c r="EZ84"/>
      <c r="FJ84" s="32"/>
      <c r="FK84"/>
      <c r="FU84" s="32"/>
      <c r="FV84"/>
      <c r="GF84" s="32"/>
      <c r="GG84"/>
      <c r="GQ84" s="32"/>
      <c r="GR84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/>
      <c r="BQ85" s="242" t="s">
        <v>123</v>
      </c>
      <c r="BR85" s="242"/>
      <c r="BS85" s="6" t="s">
        <v>124</v>
      </c>
      <c r="BT85" s="6" t="s">
        <v>125</v>
      </c>
      <c r="BU85" s="6" t="s">
        <v>126</v>
      </c>
      <c r="BV85" s="6" t="s">
        <v>127</v>
      </c>
      <c r="BW85" s="6" t="s">
        <v>128</v>
      </c>
      <c r="BX85" s="6"/>
      <c r="BY85" s="32"/>
      <c r="BZ85"/>
      <c r="CB85" s="242" t="s">
        <v>123</v>
      </c>
      <c r="CC85" s="242"/>
      <c r="CD85" s="6" t="s">
        <v>124</v>
      </c>
      <c r="CE85" s="6" t="s">
        <v>125</v>
      </c>
      <c r="CF85" s="6" t="s">
        <v>126</v>
      </c>
      <c r="CG85" s="6" t="s">
        <v>127</v>
      </c>
      <c r="CH85" s="6" t="s">
        <v>128</v>
      </c>
      <c r="CI85" s="6"/>
      <c r="CJ85" s="32"/>
      <c r="CK85"/>
      <c r="CM85" s="242" t="s">
        <v>123</v>
      </c>
      <c r="CN85" s="242"/>
      <c r="CO85" s="6" t="s">
        <v>124</v>
      </c>
      <c r="CP85" s="6" t="s">
        <v>125</v>
      </c>
      <c r="CQ85" s="6" t="s">
        <v>126</v>
      </c>
      <c r="CR85" s="6" t="s">
        <v>127</v>
      </c>
      <c r="CS85" s="6" t="s">
        <v>128</v>
      </c>
      <c r="CT85" s="6"/>
      <c r="CU85" s="32"/>
      <c r="CV85"/>
      <c r="CX85" s="242" t="s">
        <v>123</v>
      </c>
      <c r="CY85" s="242"/>
      <c r="CZ85" s="6" t="s">
        <v>124</v>
      </c>
      <c r="DA85" s="6" t="s">
        <v>125</v>
      </c>
      <c r="DB85" s="6" t="s">
        <v>126</v>
      </c>
      <c r="DC85" s="6" t="s">
        <v>127</v>
      </c>
      <c r="DD85" s="6" t="s">
        <v>128</v>
      </c>
      <c r="DE85" s="6"/>
      <c r="DF85" s="32"/>
      <c r="DG85"/>
      <c r="DI85" s="242" t="s">
        <v>123</v>
      </c>
      <c r="DJ85" s="242"/>
      <c r="DK85" s="6" t="s">
        <v>124</v>
      </c>
      <c r="DL85" s="6" t="s">
        <v>125</v>
      </c>
      <c r="DM85" s="6" t="s">
        <v>126</v>
      </c>
      <c r="DN85" s="6" t="s">
        <v>127</v>
      </c>
      <c r="DO85" s="6" t="s">
        <v>128</v>
      </c>
      <c r="DP85" s="6"/>
      <c r="DQ85" s="32"/>
      <c r="DS85"/>
      <c r="DU85" s="242" t="s">
        <v>123</v>
      </c>
      <c r="DV85" s="242"/>
      <c r="DW85" s="6" t="s">
        <v>124</v>
      </c>
      <c r="DX85" s="6" t="s">
        <v>125</v>
      </c>
      <c r="DY85" s="6" t="s">
        <v>126</v>
      </c>
      <c r="DZ85" s="6" t="s">
        <v>127</v>
      </c>
      <c r="EA85" s="6" t="s">
        <v>128</v>
      </c>
      <c r="EB85" s="6"/>
      <c r="EC85" s="32"/>
      <c r="ED85"/>
      <c r="EF85" s="242" t="s">
        <v>123</v>
      </c>
      <c r="EG85" s="242"/>
      <c r="EH85" s="6" t="s">
        <v>124</v>
      </c>
      <c r="EI85" s="6" t="s">
        <v>125</v>
      </c>
      <c r="EJ85" s="6" t="s">
        <v>126</v>
      </c>
      <c r="EK85" s="6" t="s">
        <v>127</v>
      </c>
      <c r="EL85" s="6" t="s">
        <v>128</v>
      </c>
      <c r="EM85" s="6"/>
      <c r="EN85" s="32"/>
      <c r="EO85"/>
      <c r="EQ85" s="242" t="s">
        <v>123</v>
      </c>
      <c r="ER85" s="242"/>
      <c r="ES85" s="6" t="s">
        <v>124</v>
      </c>
      <c r="ET85" s="6" t="s">
        <v>125</v>
      </c>
      <c r="EU85" s="6" t="s">
        <v>126</v>
      </c>
      <c r="EV85" s="6" t="s">
        <v>127</v>
      </c>
      <c r="EW85" s="6" t="s">
        <v>128</v>
      </c>
      <c r="EX85" s="6"/>
      <c r="EY85" s="32"/>
      <c r="EZ85"/>
      <c r="FB85" s="242" t="s">
        <v>123</v>
      </c>
      <c r="FC85" s="242"/>
      <c r="FD85" s="6" t="s">
        <v>124</v>
      </c>
      <c r="FE85" s="6" t="s">
        <v>125</v>
      </c>
      <c r="FF85" s="6" t="s">
        <v>126</v>
      </c>
      <c r="FG85" s="6" t="s">
        <v>127</v>
      </c>
      <c r="FH85" s="6" t="s">
        <v>128</v>
      </c>
      <c r="FI85" s="6"/>
      <c r="FJ85" s="32"/>
      <c r="FK85"/>
      <c r="FM85" s="242" t="s">
        <v>123</v>
      </c>
      <c r="FN85" s="242"/>
      <c r="FO85" s="6" t="s">
        <v>124</v>
      </c>
      <c r="FP85" s="6" t="s">
        <v>125</v>
      </c>
      <c r="FQ85" s="6" t="s">
        <v>126</v>
      </c>
      <c r="FR85" s="6" t="s">
        <v>127</v>
      </c>
      <c r="FS85" s="6" t="s">
        <v>128</v>
      </c>
      <c r="FT85" s="6"/>
      <c r="FU85" s="32"/>
      <c r="FV85"/>
      <c r="FX85" s="242" t="s">
        <v>123</v>
      </c>
      <c r="FY85" s="242"/>
      <c r="FZ85" s="6" t="s">
        <v>124</v>
      </c>
      <c r="GA85" s="6" t="s">
        <v>125</v>
      </c>
      <c r="GB85" s="6" t="s">
        <v>126</v>
      </c>
      <c r="GC85" s="6" t="s">
        <v>127</v>
      </c>
      <c r="GD85" s="6" t="s">
        <v>128</v>
      </c>
      <c r="GE85" s="6"/>
      <c r="GF85" s="32"/>
      <c r="GG85"/>
      <c r="GI85" s="242" t="s">
        <v>123</v>
      </c>
      <c r="GJ85" s="242"/>
      <c r="GK85" s="6" t="s">
        <v>124</v>
      </c>
      <c r="GL85" s="6" t="s">
        <v>125</v>
      </c>
      <c r="GM85" s="6" t="s">
        <v>126</v>
      </c>
      <c r="GN85" s="6" t="s">
        <v>127</v>
      </c>
      <c r="GO85" s="6" t="s">
        <v>128</v>
      </c>
      <c r="GP85" s="6"/>
      <c r="GQ85" s="32"/>
      <c r="GR85"/>
      <c r="GT85" s="242" t="s">
        <v>123</v>
      </c>
      <c r="GU85" s="242"/>
      <c r="GV85" s="6" t="s">
        <v>124</v>
      </c>
      <c r="GW85" s="6" t="s">
        <v>125</v>
      </c>
      <c r="GX85" s="6" t="s">
        <v>126</v>
      </c>
      <c r="GY85" s="6" t="s">
        <v>127</v>
      </c>
      <c r="GZ85" s="6" t="s">
        <v>128</v>
      </c>
      <c r="HA85" s="6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O87"/>
      <c r="BY87" s="32"/>
      <c r="BZ87"/>
      <c r="CJ87" s="32"/>
      <c r="CK87"/>
      <c r="CU87" s="32"/>
      <c r="CV87"/>
      <c r="DF87" s="32"/>
      <c r="DG87"/>
      <c r="DQ87" s="32"/>
      <c r="DS87"/>
      <c r="EC87" s="32"/>
      <c r="ED87"/>
      <c r="EN87" s="32"/>
      <c r="EO87"/>
      <c r="EY87" s="32"/>
      <c r="EZ87"/>
      <c r="FJ87" s="32"/>
      <c r="FK87"/>
      <c r="FU87" s="32"/>
      <c r="FV87"/>
      <c r="GF87" s="32"/>
      <c r="GG87"/>
      <c r="GQ87" s="32"/>
      <c r="GR87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196.56943289372197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53.773124742990539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47.822472890417849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35.658017182691822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112.78533932932237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141.28761770707496</v>
      </c>
      <c r="BK88" s="2">
        <v>0</v>
      </c>
      <c r="BL88" s="2">
        <v>0</v>
      </c>
      <c r="BN88" s="32"/>
      <c r="BO88"/>
      <c r="BP88" s="2">
        <v>1</v>
      </c>
      <c r="BQ88" s="241" t="s">
        <v>135</v>
      </c>
      <c r="BR88" s="241"/>
      <c r="BS88" s="105">
        <v>1</v>
      </c>
      <c r="BT88" s="107">
        <v>0.45</v>
      </c>
      <c r="BU88" s="108">
        <f>BV75*BT88*BS88</f>
        <v>35.658017182691822</v>
      </c>
      <c r="BV88" s="2">
        <v>0</v>
      </c>
      <c r="BW88" s="2">
        <v>0</v>
      </c>
      <c r="BY88" s="32"/>
      <c r="BZ88"/>
      <c r="CA88" s="2">
        <v>1</v>
      </c>
      <c r="CB88" s="241" t="s">
        <v>135</v>
      </c>
      <c r="CC88" s="241"/>
      <c r="CD88" s="105">
        <v>1</v>
      </c>
      <c r="CE88" s="107">
        <v>0.45</v>
      </c>
      <c r="CF88" s="108">
        <f>CG75*CE88*CD88</f>
        <v>48.814392659358944</v>
      </c>
      <c r="CG88" s="2">
        <v>0</v>
      </c>
      <c r="CH88" s="2">
        <v>0</v>
      </c>
      <c r="CJ88" s="32"/>
      <c r="CK88"/>
      <c r="CL88" s="2">
        <v>1</v>
      </c>
      <c r="CM88" s="241" t="s">
        <v>135</v>
      </c>
      <c r="CN88" s="241"/>
      <c r="CO88" s="105">
        <v>1</v>
      </c>
      <c r="CP88" s="107">
        <v>0.45</v>
      </c>
      <c r="CQ88" s="108">
        <f>CR75*CP88*CO88</f>
        <v>48.735427456204242</v>
      </c>
      <c r="CR88" s="2">
        <v>0</v>
      </c>
      <c r="CS88" s="2">
        <v>0</v>
      </c>
      <c r="CU88" s="32"/>
      <c r="CV88"/>
      <c r="CW88" s="2">
        <v>1</v>
      </c>
      <c r="CX88" s="241" t="s">
        <v>135</v>
      </c>
      <c r="CY88" s="241"/>
      <c r="CZ88" s="105">
        <v>1</v>
      </c>
      <c r="DA88" s="107">
        <v>0.45</v>
      </c>
      <c r="DB88" s="108">
        <f>DC75*DA88*CZ88</f>
        <v>60.709171771858834</v>
      </c>
      <c r="DC88" s="2">
        <v>0</v>
      </c>
      <c r="DD88" s="2">
        <v>0</v>
      </c>
      <c r="DF88" s="32"/>
      <c r="DG88"/>
      <c r="DH88" s="2">
        <v>1</v>
      </c>
      <c r="DI88" s="241" t="s">
        <v>135</v>
      </c>
      <c r="DJ88" s="241"/>
      <c r="DK88" s="105">
        <v>1</v>
      </c>
      <c r="DL88" s="107">
        <v>0.45</v>
      </c>
      <c r="DM88" s="108">
        <f>DN75*DL88*DK88</f>
        <v>61.335333650486533</v>
      </c>
      <c r="DN88" s="2">
        <v>0</v>
      </c>
      <c r="DO88" s="2">
        <v>0</v>
      </c>
      <c r="DQ88" s="32"/>
      <c r="DS88"/>
      <c r="DT88" s="2">
        <v>1</v>
      </c>
      <c r="DU88" s="241" t="s">
        <v>135</v>
      </c>
      <c r="DV88" s="241"/>
      <c r="DW88" s="105">
        <v>1</v>
      </c>
      <c r="DX88" s="107">
        <v>0.45</v>
      </c>
      <c r="DY88" s="108">
        <f>DZ75*DX88*DW88</f>
        <v>22.039003113461188</v>
      </c>
      <c r="DZ88" s="2">
        <v>0</v>
      </c>
      <c r="EA88" s="2">
        <v>0</v>
      </c>
      <c r="EC88" s="32"/>
      <c r="ED88"/>
      <c r="EE88" s="2">
        <v>1</v>
      </c>
      <c r="EF88" s="241" t="s">
        <v>135</v>
      </c>
      <c r="EG88" s="241"/>
      <c r="EH88" s="105">
        <v>1</v>
      </c>
      <c r="EI88" s="107">
        <v>0.45</v>
      </c>
      <c r="EJ88" s="108">
        <f>EK75*EI88*EH88</f>
        <v>44.63679216491726</v>
      </c>
      <c r="EK88" s="2">
        <v>0</v>
      </c>
      <c r="EL88" s="2">
        <v>0</v>
      </c>
      <c r="EN88" s="32"/>
      <c r="EO88"/>
      <c r="EP88" s="2">
        <v>1</v>
      </c>
      <c r="EQ88" s="241" t="s">
        <v>135</v>
      </c>
      <c r="ER88" s="241"/>
      <c r="ES88" s="105">
        <v>1</v>
      </c>
      <c r="ET88" s="107">
        <v>0.45</v>
      </c>
      <c r="EU88" s="108">
        <f>EV75*ET88*ES88</f>
        <v>43.314121856713356</v>
      </c>
      <c r="EV88" s="2">
        <v>0</v>
      </c>
      <c r="EW88" s="2">
        <v>0</v>
      </c>
      <c r="EY88" s="32"/>
      <c r="EZ88"/>
      <c r="FA88" s="2">
        <v>1</v>
      </c>
      <c r="FB88" s="241" t="s">
        <v>135</v>
      </c>
      <c r="FC88" s="241"/>
      <c r="FD88" s="105">
        <v>1</v>
      </c>
      <c r="FE88" s="107">
        <v>0.45</v>
      </c>
      <c r="FF88" s="108">
        <f>FG75*FE88*FD88</f>
        <v>46.968666115879124</v>
      </c>
      <c r="FG88" s="2">
        <v>0</v>
      </c>
      <c r="FH88" s="2">
        <v>0</v>
      </c>
      <c r="FJ88" s="32"/>
      <c r="FK88"/>
      <c r="FL88" s="2">
        <v>1</v>
      </c>
      <c r="FM88" s="241" t="s">
        <v>135</v>
      </c>
      <c r="FN88" s="241"/>
      <c r="FO88" s="105">
        <v>1</v>
      </c>
      <c r="FP88" s="107">
        <v>0.45</v>
      </c>
      <c r="FQ88" s="108">
        <f>FR75*FP88*FO88</f>
        <v>52.274017864815043</v>
      </c>
      <c r="FR88" s="2">
        <v>0</v>
      </c>
      <c r="FS88" s="2">
        <v>0</v>
      </c>
      <c r="FU88" s="32"/>
      <c r="FV88"/>
      <c r="FW88" s="2">
        <v>1</v>
      </c>
      <c r="FX88" s="241" t="s">
        <v>135</v>
      </c>
      <c r="FY88" s="241"/>
      <c r="FZ88" s="105">
        <v>1</v>
      </c>
      <c r="GA88" s="107">
        <v>0.45</v>
      </c>
      <c r="GB88" s="108">
        <f>GC75*GA88*FZ88</f>
        <v>48.685681768255854</v>
      </c>
      <c r="GC88" s="2">
        <v>0</v>
      </c>
      <c r="GD88" s="2">
        <v>0</v>
      </c>
      <c r="GF88" s="32"/>
      <c r="GG88"/>
      <c r="GH88" s="2">
        <v>1</v>
      </c>
      <c r="GI88" s="241" t="s">
        <v>135</v>
      </c>
      <c r="GJ88" s="241"/>
      <c r="GK88" s="105">
        <v>1</v>
      </c>
      <c r="GL88" s="107">
        <v>0.45</v>
      </c>
      <c r="GM88" s="108">
        <f>GN75*GL88*GK88</f>
        <v>50.985569371325077</v>
      </c>
      <c r="GN88" s="2">
        <v>0</v>
      </c>
      <c r="GO88" s="2">
        <v>0</v>
      </c>
      <c r="GQ88" s="32"/>
      <c r="GR88"/>
      <c r="GS88" s="2">
        <v>1</v>
      </c>
      <c r="GT88" s="241" t="s">
        <v>135</v>
      </c>
      <c r="GU88" s="241"/>
      <c r="GV88" s="105">
        <v>1</v>
      </c>
      <c r="GW88" s="107">
        <v>0.45</v>
      </c>
      <c r="GX88" s="108">
        <f>GY75*GW88*GV88</f>
        <v>59.51158408526689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O89"/>
      <c r="BP89" s="2">
        <v>2</v>
      </c>
      <c r="BQ89" s="233"/>
      <c r="BR89" s="233"/>
      <c r="BS89" s="2">
        <v>0</v>
      </c>
      <c r="BY89" s="32"/>
      <c r="BZ89"/>
      <c r="CA89" s="2">
        <v>2</v>
      </c>
      <c r="CB89" s="233"/>
      <c r="CC89" s="233"/>
      <c r="CD89" s="2">
        <v>0</v>
      </c>
      <c r="CJ89" s="32"/>
      <c r="CK89"/>
      <c r="CL89" s="2">
        <v>2</v>
      </c>
      <c r="CM89" s="233"/>
      <c r="CN89" s="233"/>
      <c r="CO89" s="2">
        <v>0</v>
      </c>
      <c r="CU89" s="32"/>
      <c r="CV89"/>
      <c r="CW89" s="2">
        <v>2</v>
      </c>
      <c r="CX89" s="233"/>
      <c r="CY89" s="233"/>
      <c r="CZ89" s="2">
        <v>0</v>
      </c>
      <c r="DF89" s="32"/>
      <c r="DG89"/>
      <c r="DH89" s="2">
        <v>2</v>
      </c>
      <c r="DI89" s="233"/>
      <c r="DJ89" s="233"/>
      <c r="DK89" s="2">
        <v>0</v>
      </c>
      <c r="DQ89" s="32"/>
      <c r="DS89"/>
      <c r="DT89" s="2">
        <v>2</v>
      </c>
      <c r="DU89" s="233"/>
      <c r="DV89" s="233"/>
      <c r="DW89" s="2">
        <v>0</v>
      </c>
      <c r="EC89" s="32"/>
      <c r="ED89"/>
      <c r="EE89" s="2">
        <v>2</v>
      </c>
      <c r="EF89" s="233"/>
      <c r="EG89" s="233"/>
      <c r="EH89" s="2">
        <v>0</v>
      </c>
      <c r="EN89" s="32"/>
      <c r="EO89"/>
      <c r="EP89" s="2">
        <v>2</v>
      </c>
      <c r="EQ89" s="233"/>
      <c r="ER89" s="233"/>
      <c r="ES89" s="2">
        <v>0</v>
      </c>
      <c r="EY89" s="32"/>
      <c r="EZ89"/>
      <c r="FA89" s="2">
        <v>2</v>
      </c>
      <c r="FB89" s="233"/>
      <c r="FC89" s="233"/>
      <c r="FD89" s="2">
        <v>0</v>
      </c>
      <c r="FJ89" s="32"/>
      <c r="FK89"/>
      <c r="FL89" s="2">
        <v>2</v>
      </c>
      <c r="FM89" s="233"/>
      <c r="FN89" s="233"/>
      <c r="FO89" s="2">
        <v>0</v>
      </c>
      <c r="FU89" s="32"/>
      <c r="FV89"/>
      <c r="FW89" s="2">
        <v>2</v>
      </c>
      <c r="FX89" s="233"/>
      <c r="FY89" s="233"/>
      <c r="FZ89" s="2">
        <v>0</v>
      </c>
      <c r="GF89" s="32"/>
      <c r="GG89"/>
      <c r="GH89" s="2">
        <v>2</v>
      </c>
      <c r="GI89" s="233"/>
      <c r="GJ89" s="233"/>
      <c r="GK89" s="2">
        <v>0</v>
      </c>
      <c r="GQ89" s="32"/>
      <c r="GR89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O90"/>
      <c r="BP90" s="2">
        <v>3</v>
      </c>
      <c r="BQ90" s="233"/>
      <c r="BR90" s="233"/>
      <c r="BY90" s="32"/>
      <c r="BZ90"/>
      <c r="CA90" s="2">
        <v>3</v>
      </c>
      <c r="CB90" s="233"/>
      <c r="CC90" s="233"/>
      <c r="CJ90" s="32"/>
      <c r="CK90"/>
      <c r="CL90" s="2">
        <v>3</v>
      </c>
      <c r="CM90" s="233"/>
      <c r="CN90" s="233"/>
      <c r="CU90" s="32"/>
      <c r="CV90"/>
      <c r="CW90" s="2">
        <v>3</v>
      </c>
      <c r="CX90" s="233"/>
      <c r="CY90" s="233"/>
      <c r="DF90" s="32"/>
      <c r="DG90"/>
      <c r="DH90" s="2">
        <v>3</v>
      </c>
      <c r="DI90" s="233"/>
      <c r="DJ90" s="233"/>
      <c r="DQ90" s="32"/>
      <c r="DS90"/>
      <c r="DT90" s="2">
        <v>3</v>
      </c>
      <c r="DU90" s="233"/>
      <c r="DV90" s="233"/>
      <c r="EC90" s="32"/>
      <c r="ED90"/>
      <c r="EE90" s="2">
        <v>3</v>
      </c>
      <c r="EF90" s="233"/>
      <c r="EG90" s="233"/>
      <c r="EN90" s="32"/>
      <c r="EO90"/>
      <c r="EP90" s="2">
        <v>3</v>
      </c>
      <c r="EQ90" s="233"/>
      <c r="ER90" s="233"/>
      <c r="EY90" s="32"/>
      <c r="EZ90"/>
      <c r="FA90" s="2">
        <v>3</v>
      </c>
      <c r="FB90" s="233"/>
      <c r="FC90" s="233"/>
      <c r="FJ90" s="32"/>
      <c r="FK90"/>
      <c r="FL90" s="2">
        <v>3</v>
      </c>
      <c r="FM90" s="233"/>
      <c r="FN90" s="233"/>
      <c r="FU90" s="32"/>
      <c r="FV90"/>
      <c r="FW90" s="2">
        <v>3</v>
      </c>
      <c r="FX90" s="233"/>
      <c r="FY90" s="233"/>
      <c r="GF90" s="32"/>
      <c r="GG90"/>
      <c r="GH90" s="2">
        <v>3</v>
      </c>
      <c r="GI90" s="233"/>
      <c r="GJ90" s="233"/>
      <c r="GQ90" s="32"/>
      <c r="GR90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O91"/>
      <c r="BY91" s="32"/>
      <c r="BZ91"/>
      <c r="CJ91" s="32"/>
      <c r="CK91"/>
      <c r="CU91" s="32"/>
      <c r="CV91"/>
      <c r="DF91" s="32"/>
      <c r="DG91"/>
      <c r="DQ91" s="32"/>
      <c r="DS91"/>
      <c r="EC91" s="32"/>
      <c r="ED91"/>
      <c r="EN91" s="32"/>
      <c r="EO91"/>
      <c r="EY91" s="32"/>
      <c r="EZ91"/>
      <c r="FJ91" s="32"/>
      <c r="FK91"/>
      <c r="FU91" s="32"/>
      <c r="FV91"/>
      <c r="GF91" s="32"/>
      <c r="GG91"/>
      <c r="GQ91" s="32"/>
      <c r="GR91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O92"/>
      <c r="BY92" s="32"/>
      <c r="BZ92"/>
      <c r="CJ92" s="32"/>
      <c r="CK92"/>
      <c r="CU92" s="32"/>
      <c r="CV92"/>
      <c r="DF92" s="32"/>
      <c r="DG92"/>
      <c r="DQ92" s="32"/>
      <c r="DS92"/>
      <c r="EC92" s="32"/>
      <c r="ED92"/>
      <c r="EN92" s="32"/>
      <c r="EO92"/>
      <c r="EY92" s="32"/>
      <c r="EZ92"/>
      <c r="FJ92" s="32"/>
      <c r="FK92"/>
      <c r="FU92" s="32"/>
      <c r="FV92"/>
      <c r="GF92" s="32"/>
      <c r="GG92"/>
      <c r="GQ92" s="32"/>
      <c r="GR9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O93"/>
      <c r="BQ93" s="109" t="s">
        <v>151</v>
      </c>
      <c r="BR93" s="46"/>
      <c r="BS93" s="46"/>
      <c r="BT93" s="46"/>
      <c r="BU93" s="45"/>
      <c r="BY93" s="32"/>
      <c r="BZ93"/>
      <c r="CB93" s="109" t="s">
        <v>151</v>
      </c>
      <c r="CC93" s="46"/>
      <c r="CD93" s="46"/>
      <c r="CE93" s="46"/>
      <c r="CF93" s="45"/>
      <c r="CJ93" s="32"/>
      <c r="CK93"/>
      <c r="CM93" s="109" t="s">
        <v>151</v>
      </c>
      <c r="CN93" s="46"/>
      <c r="CO93" s="46"/>
      <c r="CP93" s="46"/>
      <c r="CQ93" s="45"/>
      <c r="CU93" s="32"/>
      <c r="CV93"/>
      <c r="CX93" s="109" t="s">
        <v>151</v>
      </c>
      <c r="CY93" s="46"/>
      <c r="CZ93" s="46"/>
      <c r="DA93" s="46"/>
      <c r="DB93" s="45"/>
      <c r="DF93" s="32"/>
      <c r="DG93"/>
      <c r="DI93" s="109" t="s">
        <v>151</v>
      </c>
      <c r="DJ93" s="46"/>
      <c r="DK93" s="46"/>
      <c r="DL93" s="46"/>
      <c r="DM93" s="45"/>
      <c r="DQ93" s="32"/>
      <c r="DS93"/>
      <c r="DU93" s="109" t="s">
        <v>151</v>
      </c>
      <c r="DV93" s="46"/>
      <c r="DW93" s="46"/>
      <c r="DX93" s="46"/>
      <c r="DY93" s="45"/>
      <c r="EC93" s="32"/>
      <c r="ED93"/>
      <c r="EF93" s="109" t="s">
        <v>151</v>
      </c>
      <c r="EG93" s="46"/>
      <c r="EH93" s="46"/>
      <c r="EI93" s="46"/>
      <c r="EJ93" s="45"/>
      <c r="EN93" s="32"/>
      <c r="EO93"/>
      <c r="EQ93" s="109" t="s">
        <v>151</v>
      </c>
      <c r="ER93" s="46"/>
      <c r="ES93" s="46"/>
      <c r="ET93" s="46"/>
      <c r="EU93" s="45"/>
      <c r="EY93" s="32"/>
      <c r="EZ93"/>
      <c r="FB93" s="109" t="s">
        <v>151</v>
      </c>
      <c r="FC93" s="46"/>
      <c r="FD93" s="46"/>
      <c r="FE93" s="46"/>
      <c r="FF93" s="45"/>
      <c r="FJ93" s="32"/>
      <c r="FK93"/>
      <c r="FM93" s="109" t="s">
        <v>151</v>
      </c>
      <c r="FN93" s="46"/>
      <c r="FO93" s="46"/>
      <c r="FP93" s="46"/>
      <c r="FQ93" s="45"/>
      <c r="FU93" s="32"/>
      <c r="FV93"/>
      <c r="FX93" s="109" t="s">
        <v>151</v>
      </c>
      <c r="FY93" s="46"/>
      <c r="FZ93" s="46"/>
      <c r="GA93" s="46"/>
      <c r="GB93" s="45"/>
      <c r="GF93" s="32"/>
      <c r="GG93"/>
      <c r="GI93" s="109" t="s">
        <v>151</v>
      </c>
      <c r="GJ93" s="46"/>
      <c r="GK93" s="46"/>
      <c r="GL93" s="46"/>
      <c r="GM93" s="45"/>
      <c r="GQ93" s="32"/>
      <c r="GR93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O94"/>
      <c r="BQ94" s="2" t="s">
        <v>137</v>
      </c>
      <c r="BU94" s="110">
        <v>2.8</v>
      </c>
      <c r="BY94" s="32"/>
      <c r="BZ94"/>
      <c r="CB94" s="2" t="s">
        <v>137</v>
      </c>
      <c r="CF94" s="110">
        <v>2.8</v>
      </c>
      <c r="CJ94" s="32"/>
      <c r="CK94"/>
      <c r="CM94" s="2" t="s">
        <v>137</v>
      </c>
      <c r="CQ94" s="110">
        <v>2.8</v>
      </c>
      <c r="CU94" s="32"/>
      <c r="CV94"/>
      <c r="CX94" s="2" t="s">
        <v>137</v>
      </c>
      <c r="DB94" s="110">
        <v>2.8</v>
      </c>
      <c r="DF94" s="32"/>
      <c r="DG94"/>
      <c r="DI94" s="2" t="s">
        <v>137</v>
      </c>
      <c r="DM94" s="110">
        <v>2.8</v>
      </c>
      <c r="DQ94" s="32"/>
      <c r="DS94"/>
      <c r="DU94" s="2" t="s">
        <v>137</v>
      </c>
      <c r="DY94" s="110">
        <v>2.8</v>
      </c>
      <c r="EC94" s="32"/>
      <c r="ED94"/>
      <c r="EF94" s="2" t="s">
        <v>137</v>
      </c>
      <c r="EJ94" s="110">
        <v>2.8</v>
      </c>
      <c r="EN94" s="32"/>
      <c r="EO94"/>
      <c r="EQ94" s="2" t="s">
        <v>137</v>
      </c>
      <c r="EU94" s="110">
        <v>2.8</v>
      </c>
      <c r="EY94" s="32"/>
      <c r="EZ94"/>
      <c r="FB94" s="2" t="s">
        <v>137</v>
      </c>
      <c r="FF94" s="110">
        <v>2.8</v>
      </c>
      <c r="FJ94" s="32"/>
      <c r="FK94"/>
      <c r="FM94" s="2" t="s">
        <v>137</v>
      </c>
      <c r="FQ94" s="110">
        <v>2.8</v>
      </c>
      <c r="FU94" s="32"/>
      <c r="FV94"/>
      <c r="FX94" s="2" t="s">
        <v>137</v>
      </c>
      <c r="GB94" s="110">
        <v>2.8</v>
      </c>
      <c r="GF94" s="32"/>
      <c r="GG94"/>
      <c r="GI94" s="2" t="s">
        <v>137</v>
      </c>
      <c r="GM94" s="110">
        <v>2.8</v>
      </c>
      <c r="GQ94" s="32"/>
      <c r="GR94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O95"/>
      <c r="BQ95" s="2" t="s">
        <v>138</v>
      </c>
      <c r="BU95" s="111">
        <v>4.2</v>
      </c>
      <c r="BY95" s="32"/>
      <c r="BZ95"/>
      <c r="CB95" s="2" t="s">
        <v>138</v>
      </c>
      <c r="CF95" s="111">
        <v>4.2</v>
      </c>
      <c r="CJ95" s="32"/>
      <c r="CK95"/>
      <c r="CM95" s="2" t="s">
        <v>138</v>
      </c>
      <c r="CQ95" s="111">
        <v>4.2</v>
      </c>
      <c r="CU95" s="32"/>
      <c r="CV95"/>
      <c r="CX95" s="2" t="s">
        <v>138</v>
      </c>
      <c r="DB95" s="111">
        <v>4.2</v>
      </c>
      <c r="DF95" s="32"/>
      <c r="DG95"/>
      <c r="DI95" s="2" t="s">
        <v>138</v>
      </c>
      <c r="DM95" s="111">
        <v>4.2</v>
      </c>
      <c r="DQ95" s="32"/>
      <c r="DS95"/>
      <c r="DU95" s="2" t="s">
        <v>138</v>
      </c>
      <c r="DY95" s="111">
        <v>4.2</v>
      </c>
      <c r="EC95" s="32"/>
      <c r="ED95"/>
      <c r="EF95" s="2" t="s">
        <v>138</v>
      </c>
      <c r="EJ95" s="111">
        <v>4.2</v>
      </c>
      <c r="EN95" s="32"/>
      <c r="EO95"/>
      <c r="EQ95" s="2" t="s">
        <v>138</v>
      </c>
      <c r="EU95" s="111">
        <v>4.2</v>
      </c>
      <c r="EY95" s="32"/>
      <c r="EZ95"/>
      <c r="FB95" s="2" t="s">
        <v>138</v>
      </c>
      <c r="FF95" s="111">
        <v>4.2</v>
      </c>
      <c r="FJ95" s="32"/>
      <c r="FK95"/>
      <c r="FM95" s="2" t="s">
        <v>138</v>
      </c>
      <c r="FQ95" s="111">
        <v>4.2</v>
      </c>
      <c r="FU95" s="32"/>
      <c r="FV95"/>
      <c r="FX95" s="2" t="s">
        <v>138</v>
      </c>
      <c r="GB95" s="111">
        <v>4.2</v>
      </c>
      <c r="GF95" s="32"/>
      <c r="GG95"/>
      <c r="GI95" s="2" t="s">
        <v>138</v>
      </c>
      <c r="GM95" s="111">
        <v>4.2</v>
      </c>
      <c r="GQ95" s="32"/>
      <c r="GR95"/>
      <c r="GT95" s="2" t="s">
        <v>138</v>
      </c>
      <c r="GX95" s="111">
        <v>4.2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O96"/>
      <c r="BY96" s="32"/>
      <c r="BZ96"/>
      <c r="CJ96" s="32"/>
      <c r="CK96"/>
      <c r="CU96" s="32"/>
      <c r="CV96"/>
      <c r="DF96" s="32"/>
      <c r="DG96"/>
      <c r="DQ96" s="32"/>
      <c r="DS96"/>
      <c r="EC96" s="32"/>
      <c r="ED96"/>
      <c r="EN96" s="32"/>
      <c r="EO96"/>
      <c r="EY96" s="32"/>
      <c r="EZ96"/>
      <c r="FJ96" s="32"/>
      <c r="FK96"/>
      <c r="FU96" s="32"/>
      <c r="FV96"/>
      <c r="GF96" s="32"/>
      <c r="GG96"/>
      <c r="GQ96" s="32"/>
      <c r="GR96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O97"/>
      <c r="BY97" s="32"/>
      <c r="BZ97"/>
      <c r="CJ97" s="32"/>
      <c r="CK97"/>
      <c r="CU97" s="32"/>
      <c r="CV97"/>
      <c r="DF97" s="32"/>
      <c r="DG97"/>
      <c r="DQ97" s="32"/>
      <c r="DS97"/>
      <c r="EC97" s="32"/>
      <c r="ED97"/>
      <c r="EN97" s="32"/>
      <c r="EO97"/>
      <c r="EY97" s="32"/>
      <c r="EZ97"/>
      <c r="FJ97" s="32"/>
      <c r="FK97"/>
      <c r="FU97" s="32"/>
      <c r="FV97"/>
      <c r="GF97" s="32"/>
      <c r="GG97"/>
      <c r="GQ97" s="32"/>
      <c r="GR97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O98"/>
      <c r="BY98" s="32"/>
      <c r="BZ98"/>
      <c r="CJ98" s="32"/>
      <c r="CK98"/>
      <c r="CU98" s="32"/>
      <c r="CV98"/>
      <c r="DF98" s="32"/>
      <c r="DG98"/>
      <c r="DQ98" s="32"/>
      <c r="DS98"/>
      <c r="EC98" s="32"/>
      <c r="ED98"/>
      <c r="EN98" s="32"/>
      <c r="EO98"/>
      <c r="EY98" s="32"/>
      <c r="EZ98"/>
      <c r="FJ98" s="32"/>
      <c r="FK98"/>
      <c r="FU98" s="32"/>
      <c r="FV98"/>
      <c r="GF98" s="32"/>
      <c r="GG98"/>
      <c r="GQ98" s="32"/>
      <c r="GR98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6"/>
      <c r="BQ99" s="90" t="s">
        <v>139</v>
      </c>
      <c r="BY99" s="32"/>
      <c r="BZ99" s="116"/>
      <c r="CB99" s="90" t="s">
        <v>139</v>
      </c>
      <c r="CJ99" s="32"/>
      <c r="CK99" s="116"/>
      <c r="CM99" s="90" t="s">
        <v>139</v>
      </c>
      <c r="CU99" s="32"/>
      <c r="CV99" s="116"/>
      <c r="CX99" s="90" t="s">
        <v>139</v>
      </c>
      <c r="DF99" s="32"/>
      <c r="DG99" s="116"/>
      <c r="DI99" s="90" t="s">
        <v>139</v>
      </c>
      <c r="DQ99" s="32"/>
      <c r="DS99" s="116"/>
      <c r="DU99" s="90" t="s">
        <v>139</v>
      </c>
      <c r="EC99" s="32"/>
      <c r="ED99" s="116"/>
      <c r="EF99" s="90" t="s">
        <v>139</v>
      </c>
      <c r="EN99" s="32"/>
      <c r="EO99" s="116"/>
      <c r="EQ99" s="90" t="s">
        <v>139</v>
      </c>
      <c r="EY99" s="32"/>
      <c r="EZ99" s="116"/>
      <c r="FB99" s="90" t="s">
        <v>139</v>
      </c>
      <c r="FJ99" s="32"/>
      <c r="FK99" s="116"/>
      <c r="FM99" s="90" t="s">
        <v>139</v>
      </c>
      <c r="FU99" s="32"/>
      <c r="FV99" s="116"/>
      <c r="FX99" s="90" t="s">
        <v>139</v>
      </c>
      <c r="GF99" s="32"/>
      <c r="GG99" s="116"/>
      <c r="GI99" s="90" t="s">
        <v>139</v>
      </c>
      <c r="GQ99" s="32"/>
      <c r="GR99" s="116"/>
      <c r="GT99" s="90" t="s">
        <v>139</v>
      </c>
      <c r="HB99" s="32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6"/>
      <c r="BY100" s="32"/>
      <c r="BZ100" s="116"/>
      <c r="CJ100" s="32"/>
      <c r="CK100" s="116"/>
      <c r="CU100" s="32"/>
      <c r="CV100" s="116"/>
      <c r="DF100" s="32"/>
      <c r="DG100" s="116"/>
      <c r="DQ100" s="32"/>
      <c r="DS100" s="116"/>
      <c r="EC100" s="32"/>
      <c r="ED100" s="116"/>
      <c r="EN100" s="32"/>
      <c r="EO100" s="116"/>
      <c r="EY100" s="32"/>
      <c r="EZ100" s="116"/>
      <c r="FJ100" s="32"/>
      <c r="FK100" s="116"/>
      <c r="FU100" s="32"/>
      <c r="FV100" s="116"/>
      <c r="GF100" s="32"/>
      <c r="GG100" s="116"/>
      <c r="GQ100" s="32"/>
      <c r="GR100" s="116"/>
      <c r="HB100" s="32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6"/>
      <c r="BQ101" s="6" t="s">
        <v>104</v>
      </c>
      <c r="BR101" s="6" t="s">
        <v>107</v>
      </c>
      <c r="BS101" s="6" t="s">
        <v>108</v>
      </c>
      <c r="BT101" s="6"/>
      <c r="BU101" s="54"/>
      <c r="BV101" s="6" t="s">
        <v>109</v>
      </c>
      <c r="BY101" s="32"/>
      <c r="BZ101" s="116"/>
      <c r="CB101" s="6" t="s">
        <v>104</v>
      </c>
      <c r="CC101" s="6" t="s">
        <v>107</v>
      </c>
      <c r="CD101" s="6" t="s">
        <v>108</v>
      </c>
      <c r="CE101" s="6"/>
      <c r="CF101" s="54"/>
      <c r="CG101" s="6" t="s">
        <v>109</v>
      </c>
      <c r="CJ101" s="32"/>
      <c r="CK101" s="116"/>
      <c r="CM101" s="6" t="s">
        <v>104</v>
      </c>
      <c r="CN101" s="6" t="s">
        <v>107</v>
      </c>
      <c r="CO101" s="6" t="s">
        <v>108</v>
      </c>
      <c r="CP101" s="6"/>
      <c r="CQ101" s="54"/>
      <c r="CR101" s="6" t="s">
        <v>109</v>
      </c>
      <c r="CU101" s="32"/>
      <c r="CV101" s="116"/>
      <c r="CX101" s="6" t="s">
        <v>104</v>
      </c>
      <c r="CY101" s="6" t="s">
        <v>107</v>
      </c>
      <c r="CZ101" s="6" t="s">
        <v>108</v>
      </c>
      <c r="DA101" s="6"/>
      <c r="DB101" s="54"/>
      <c r="DC101" s="6" t="s">
        <v>109</v>
      </c>
      <c r="DF101" s="32"/>
      <c r="DG101" s="116"/>
      <c r="DI101" s="6" t="s">
        <v>104</v>
      </c>
      <c r="DJ101" s="6" t="s">
        <v>107</v>
      </c>
      <c r="DK101" s="6" t="s">
        <v>108</v>
      </c>
      <c r="DL101" s="6"/>
      <c r="DM101" s="54"/>
      <c r="DN101" s="6" t="s">
        <v>109</v>
      </c>
      <c r="DQ101" s="32"/>
      <c r="DS101" s="116"/>
      <c r="DU101" s="6" t="s">
        <v>104</v>
      </c>
      <c r="DV101" s="6" t="s">
        <v>107</v>
      </c>
      <c r="DW101" s="6" t="s">
        <v>108</v>
      </c>
      <c r="DX101" s="6"/>
      <c r="DY101" s="54"/>
      <c r="DZ101" s="6" t="s">
        <v>109</v>
      </c>
      <c r="EC101" s="32"/>
      <c r="ED101" s="116"/>
      <c r="EF101" s="6" t="s">
        <v>104</v>
      </c>
      <c r="EG101" s="6" t="s">
        <v>107</v>
      </c>
      <c r="EH101" s="6" t="s">
        <v>108</v>
      </c>
      <c r="EI101" s="6"/>
      <c r="EJ101" s="54"/>
      <c r="EK101" s="6" t="s">
        <v>109</v>
      </c>
      <c r="EN101" s="32"/>
      <c r="EO101" s="116"/>
      <c r="EQ101" s="6" t="s">
        <v>104</v>
      </c>
      <c r="ER101" s="6" t="s">
        <v>107</v>
      </c>
      <c r="ES101" s="6" t="s">
        <v>108</v>
      </c>
      <c r="ET101" s="6"/>
      <c r="EU101" s="54"/>
      <c r="EV101" s="6" t="s">
        <v>109</v>
      </c>
      <c r="EY101" s="32"/>
      <c r="EZ101" s="116"/>
      <c r="FB101" s="6" t="s">
        <v>104</v>
      </c>
      <c r="FC101" s="6" t="s">
        <v>107</v>
      </c>
      <c r="FD101" s="6" t="s">
        <v>108</v>
      </c>
      <c r="FE101" s="6"/>
      <c r="FF101" s="54"/>
      <c r="FG101" s="6" t="s">
        <v>109</v>
      </c>
      <c r="FJ101" s="32"/>
      <c r="FK101" s="116"/>
      <c r="FM101" s="6" t="s">
        <v>104</v>
      </c>
      <c r="FN101" s="6" t="s">
        <v>107</v>
      </c>
      <c r="FO101" s="6" t="s">
        <v>108</v>
      </c>
      <c r="FP101" s="6"/>
      <c r="FQ101" s="54"/>
      <c r="FR101" s="6" t="s">
        <v>109</v>
      </c>
      <c r="FU101" s="32"/>
      <c r="FV101" s="116"/>
      <c r="FX101" s="6" t="s">
        <v>104</v>
      </c>
      <c r="FY101" s="6" t="s">
        <v>107</v>
      </c>
      <c r="FZ101" s="6" t="s">
        <v>108</v>
      </c>
      <c r="GA101" s="6"/>
      <c r="GB101" s="54"/>
      <c r="GC101" s="6" t="s">
        <v>109</v>
      </c>
      <c r="GF101" s="32"/>
      <c r="GG101" s="116"/>
      <c r="GI101" s="6" t="s">
        <v>104</v>
      </c>
      <c r="GJ101" s="6" t="s">
        <v>107</v>
      </c>
      <c r="GK101" s="6" t="s">
        <v>108</v>
      </c>
      <c r="GL101" s="6"/>
      <c r="GM101" s="54"/>
      <c r="GN101" s="6" t="s">
        <v>109</v>
      </c>
      <c r="GQ101" s="32"/>
      <c r="GR101" s="116"/>
      <c r="GT101" s="6" t="s">
        <v>104</v>
      </c>
      <c r="GU101" s="6" t="s">
        <v>107</v>
      </c>
      <c r="GV101" s="6" t="s">
        <v>108</v>
      </c>
      <c r="GW101" s="6"/>
      <c r="GX101" s="54"/>
      <c r="GY101" s="6" t="s">
        <v>109</v>
      </c>
      <c r="HB101" s="32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6"/>
      <c r="BV102" s="120" t="s">
        <v>141</v>
      </c>
      <c r="BY102" s="32"/>
      <c r="BZ102" s="116"/>
      <c r="CG102" s="120" t="s">
        <v>141</v>
      </c>
      <c r="CJ102" s="32"/>
      <c r="CK102" s="116"/>
      <c r="CR102" s="120" t="s">
        <v>141</v>
      </c>
      <c r="CU102" s="32"/>
      <c r="CV102" s="116"/>
      <c r="DC102" s="120" t="s">
        <v>141</v>
      </c>
      <c r="DF102" s="32"/>
      <c r="DG102" s="116"/>
      <c r="DN102" s="120" t="s">
        <v>141</v>
      </c>
      <c r="DQ102" s="32"/>
      <c r="DS102" s="116"/>
      <c r="DZ102" s="120" t="s">
        <v>141</v>
      </c>
      <c r="EC102" s="32"/>
      <c r="ED102" s="116"/>
      <c r="EK102" s="120" t="s">
        <v>141</v>
      </c>
      <c r="EN102" s="32"/>
      <c r="EO102" s="116"/>
      <c r="EV102" s="120" t="s">
        <v>141</v>
      </c>
      <c r="EY102" s="32"/>
      <c r="EZ102" s="116"/>
      <c r="FG102" s="120" t="s">
        <v>141</v>
      </c>
      <c r="FJ102" s="32"/>
      <c r="FK102" s="116"/>
      <c r="FR102" s="120" t="s">
        <v>141</v>
      </c>
      <c r="FU102" s="32"/>
      <c r="FV102" s="116"/>
      <c r="GC102" s="120" t="s">
        <v>141</v>
      </c>
      <c r="GF102" s="32"/>
      <c r="GG102" s="116"/>
      <c r="GN102" s="120" t="s">
        <v>141</v>
      </c>
      <c r="GQ102" s="32"/>
      <c r="GR102" s="116"/>
      <c r="GY102" s="120" t="s">
        <v>141</v>
      </c>
      <c r="HB102" s="32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6"/>
      <c r="BQ103" s="2">
        <v>10</v>
      </c>
      <c r="BR103" s="2">
        <v>4.4000000000000004</v>
      </c>
      <c r="BS103" s="2">
        <v>0</v>
      </c>
      <c r="BV103" s="2">
        <f>SUM(BQ103:BS103)</f>
        <v>14.4</v>
      </c>
      <c r="BY103" s="32"/>
      <c r="BZ103" s="116"/>
      <c r="CB103" s="2">
        <v>10</v>
      </c>
      <c r="CC103" s="2">
        <v>4.4000000000000004</v>
      </c>
      <c r="CD103" s="2">
        <v>0</v>
      </c>
      <c r="CG103" s="2">
        <f>SUM(CB103:CD103)</f>
        <v>14.4</v>
      </c>
      <c r="CJ103" s="32"/>
      <c r="CK103" s="116"/>
      <c r="CM103" s="2">
        <v>10</v>
      </c>
      <c r="CN103" s="2">
        <v>4.4000000000000004</v>
      </c>
      <c r="CO103" s="2">
        <v>0</v>
      </c>
      <c r="CR103" s="2">
        <f>SUM(CM103:CO103)</f>
        <v>14.4</v>
      </c>
      <c r="CU103" s="32"/>
      <c r="CV103" s="116"/>
      <c r="CX103" s="2">
        <v>10</v>
      </c>
      <c r="CY103" s="2">
        <v>4.4000000000000004</v>
      </c>
      <c r="CZ103" s="2">
        <v>0</v>
      </c>
      <c r="DC103" s="2">
        <f>SUM(CX103:CZ103)</f>
        <v>14.4</v>
      </c>
      <c r="DF103" s="32"/>
      <c r="DG103" s="116"/>
      <c r="DI103" s="2">
        <v>10</v>
      </c>
      <c r="DJ103" s="2">
        <v>4.4000000000000004</v>
      </c>
      <c r="DK103" s="2">
        <v>0</v>
      </c>
      <c r="DN103" s="2">
        <f>SUM(DI103:DK103)</f>
        <v>14.4</v>
      </c>
      <c r="DQ103" s="32"/>
      <c r="DS103" s="116"/>
      <c r="DU103" s="2">
        <v>10</v>
      </c>
      <c r="DV103" s="2">
        <v>4.4000000000000004</v>
      </c>
      <c r="DW103" s="2">
        <v>0</v>
      </c>
      <c r="DZ103" s="2">
        <f>SUM(DU103:DW103)</f>
        <v>14.4</v>
      </c>
      <c r="EC103" s="32"/>
      <c r="ED103" s="116"/>
      <c r="EF103" s="2">
        <v>10</v>
      </c>
      <c r="EG103" s="2">
        <v>4.4000000000000004</v>
      </c>
      <c r="EH103" s="2">
        <v>0</v>
      </c>
      <c r="EK103" s="2">
        <f>SUM(EF103:EH103)</f>
        <v>14.4</v>
      </c>
      <c r="EN103" s="32"/>
      <c r="EO103" s="116"/>
      <c r="EQ103" s="2">
        <v>10</v>
      </c>
      <c r="ER103" s="2">
        <v>4.4000000000000004</v>
      </c>
      <c r="ES103" s="2">
        <v>0</v>
      </c>
      <c r="EV103" s="2">
        <f>SUM(EQ103:ES103)</f>
        <v>14.4</v>
      </c>
      <c r="EY103" s="32"/>
      <c r="EZ103" s="116"/>
      <c r="FB103" s="2">
        <v>10</v>
      </c>
      <c r="FC103" s="2">
        <v>4.4000000000000004</v>
      </c>
      <c r="FD103" s="2">
        <v>0</v>
      </c>
      <c r="FG103" s="2">
        <f>SUM(FB103:FD103)</f>
        <v>14.4</v>
      </c>
      <c r="FJ103" s="32"/>
      <c r="FK103" s="116"/>
      <c r="FM103" s="2">
        <v>10</v>
      </c>
      <c r="FN103" s="2">
        <v>4.4000000000000004</v>
      </c>
      <c r="FO103" s="2">
        <v>0</v>
      </c>
      <c r="FR103" s="2">
        <f>SUM(FM103:FO103)</f>
        <v>14.4</v>
      </c>
      <c r="FU103" s="32"/>
      <c r="FV103" s="116"/>
      <c r="FX103" s="2">
        <v>10</v>
      </c>
      <c r="FY103" s="2">
        <v>4.4000000000000004</v>
      </c>
      <c r="FZ103" s="2">
        <v>0</v>
      </c>
      <c r="GC103" s="2">
        <f>SUM(FX103:FZ103)</f>
        <v>14.4</v>
      </c>
      <c r="GF103" s="32"/>
      <c r="GG103" s="116"/>
      <c r="GI103" s="2">
        <v>10</v>
      </c>
      <c r="GJ103" s="2">
        <v>4.4000000000000004</v>
      </c>
      <c r="GK103" s="2">
        <v>0</v>
      </c>
      <c r="GN103" s="2">
        <f>SUM(GI103:GK103)</f>
        <v>14.4</v>
      </c>
      <c r="GQ103" s="32"/>
      <c r="GR103" s="116"/>
      <c r="GT103" s="2">
        <v>10</v>
      </c>
      <c r="GU103" s="2">
        <v>4.4000000000000004</v>
      </c>
      <c r="GV103" s="2">
        <v>0</v>
      </c>
      <c r="GY103" s="2">
        <f>SUM(GT103:GV103)</f>
        <v>14.4</v>
      </c>
      <c r="HB103" s="32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6"/>
      <c r="BY104" s="32"/>
      <c r="BZ104" s="116"/>
      <c r="CJ104" s="32"/>
      <c r="CK104" s="116"/>
      <c r="CU104" s="32"/>
      <c r="CV104" s="116"/>
      <c r="DF104" s="32"/>
      <c r="DG104" s="116"/>
      <c r="DQ104" s="32"/>
      <c r="DS104" s="116"/>
      <c r="EC104" s="32"/>
      <c r="ED104" s="116"/>
      <c r="EN104" s="32"/>
      <c r="EO104" s="116"/>
      <c r="EY104" s="32"/>
      <c r="EZ104" s="116"/>
      <c r="FJ104" s="32"/>
      <c r="FK104" s="116"/>
      <c r="FU104" s="32"/>
      <c r="FV104" s="116"/>
      <c r="GF104" s="32"/>
      <c r="GG104" s="116"/>
      <c r="GQ104" s="32"/>
      <c r="GR104" s="116"/>
      <c r="HB104" s="32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6"/>
      <c r="BQ105" s="239" t="s">
        <v>142</v>
      </c>
      <c r="BR105" s="239"/>
      <c r="BS105" s="69" t="s">
        <v>124</v>
      </c>
      <c r="BT105" s="69" t="s">
        <v>125</v>
      </c>
      <c r="BU105" s="69" t="s">
        <v>126</v>
      </c>
      <c r="BV105" s="69" t="s">
        <v>127</v>
      </c>
      <c r="BW105" s="69" t="s">
        <v>128</v>
      </c>
      <c r="BX105" s="69"/>
      <c r="BY105" s="32"/>
      <c r="BZ105" s="116"/>
      <c r="CB105" s="239" t="s">
        <v>142</v>
      </c>
      <c r="CC105" s="239"/>
      <c r="CD105" s="69" t="s">
        <v>124</v>
      </c>
      <c r="CE105" s="69" t="s">
        <v>125</v>
      </c>
      <c r="CF105" s="69" t="s">
        <v>126</v>
      </c>
      <c r="CG105" s="69" t="s">
        <v>127</v>
      </c>
      <c r="CH105" s="69" t="s">
        <v>128</v>
      </c>
      <c r="CI105" s="69"/>
      <c r="CJ105" s="32"/>
      <c r="CK105" s="116"/>
      <c r="CM105" s="239" t="s">
        <v>142</v>
      </c>
      <c r="CN105" s="239"/>
      <c r="CO105" s="69" t="s">
        <v>124</v>
      </c>
      <c r="CP105" s="69" t="s">
        <v>125</v>
      </c>
      <c r="CQ105" s="69" t="s">
        <v>126</v>
      </c>
      <c r="CR105" s="69" t="s">
        <v>127</v>
      </c>
      <c r="CS105" s="69" t="s">
        <v>128</v>
      </c>
      <c r="CT105" s="69"/>
      <c r="CU105" s="32"/>
      <c r="CV105" s="116"/>
      <c r="CX105" s="239" t="s">
        <v>142</v>
      </c>
      <c r="CY105" s="239"/>
      <c r="CZ105" s="69" t="s">
        <v>124</v>
      </c>
      <c r="DA105" s="69" t="s">
        <v>125</v>
      </c>
      <c r="DB105" s="69" t="s">
        <v>126</v>
      </c>
      <c r="DC105" s="69" t="s">
        <v>127</v>
      </c>
      <c r="DD105" s="69" t="s">
        <v>128</v>
      </c>
      <c r="DE105" s="69"/>
      <c r="DF105" s="32"/>
      <c r="DG105" s="116"/>
      <c r="DI105" s="239" t="s">
        <v>142</v>
      </c>
      <c r="DJ105" s="239"/>
      <c r="DK105" s="69" t="s">
        <v>124</v>
      </c>
      <c r="DL105" s="69" t="s">
        <v>125</v>
      </c>
      <c r="DM105" s="69" t="s">
        <v>126</v>
      </c>
      <c r="DN105" s="69" t="s">
        <v>127</v>
      </c>
      <c r="DO105" s="69" t="s">
        <v>128</v>
      </c>
      <c r="DP105" s="69"/>
      <c r="DQ105" s="32"/>
      <c r="DS105" s="116"/>
      <c r="DU105" s="239" t="s">
        <v>142</v>
      </c>
      <c r="DV105" s="239"/>
      <c r="DW105" s="69" t="s">
        <v>124</v>
      </c>
      <c r="DX105" s="69" t="s">
        <v>125</v>
      </c>
      <c r="DY105" s="69" t="s">
        <v>126</v>
      </c>
      <c r="DZ105" s="69" t="s">
        <v>127</v>
      </c>
      <c r="EA105" s="69" t="s">
        <v>128</v>
      </c>
      <c r="EB105" s="69"/>
      <c r="EC105" s="32"/>
      <c r="ED105" s="116"/>
      <c r="EF105" s="239" t="s">
        <v>142</v>
      </c>
      <c r="EG105" s="239"/>
      <c r="EH105" s="69" t="s">
        <v>124</v>
      </c>
      <c r="EI105" s="69" t="s">
        <v>125</v>
      </c>
      <c r="EJ105" s="69" t="s">
        <v>126</v>
      </c>
      <c r="EK105" s="69" t="s">
        <v>127</v>
      </c>
      <c r="EL105" s="69" t="s">
        <v>128</v>
      </c>
      <c r="EM105" s="69"/>
      <c r="EN105" s="32"/>
      <c r="EO105" s="116"/>
      <c r="EQ105" s="239" t="s">
        <v>142</v>
      </c>
      <c r="ER105" s="239"/>
      <c r="ES105" s="69" t="s">
        <v>124</v>
      </c>
      <c r="ET105" s="69" t="s">
        <v>125</v>
      </c>
      <c r="EU105" s="69" t="s">
        <v>126</v>
      </c>
      <c r="EV105" s="69" t="s">
        <v>127</v>
      </c>
      <c r="EW105" s="69" t="s">
        <v>128</v>
      </c>
      <c r="EX105" s="69"/>
      <c r="EY105" s="32"/>
      <c r="EZ105" s="116"/>
      <c r="FB105" s="239" t="s">
        <v>142</v>
      </c>
      <c r="FC105" s="239"/>
      <c r="FD105" s="69" t="s">
        <v>124</v>
      </c>
      <c r="FE105" s="69" t="s">
        <v>125</v>
      </c>
      <c r="FF105" s="69" t="s">
        <v>126</v>
      </c>
      <c r="FG105" s="69" t="s">
        <v>127</v>
      </c>
      <c r="FH105" s="69" t="s">
        <v>128</v>
      </c>
      <c r="FI105" s="69"/>
      <c r="FJ105" s="32"/>
      <c r="FK105" s="116"/>
      <c r="FM105" s="239" t="s">
        <v>142</v>
      </c>
      <c r="FN105" s="239"/>
      <c r="FO105" s="69" t="s">
        <v>124</v>
      </c>
      <c r="FP105" s="69" t="s">
        <v>125</v>
      </c>
      <c r="FQ105" s="69" t="s">
        <v>126</v>
      </c>
      <c r="FR105" s="69" t="s">
        <v>127</v>
      </c>
      <c r="FS105" s="69" t="s">
        <v>128</v>
      </c>
      <c r="FT105" s="69"/>
      <c r="FU105" s="32"/>
      <c r="FV105" s="116"/>
      <c r="FX105" s="239" t="s">
        <v>142</v>
      </c>
      <c r="FY105" s="239"/>
      <c r="FZ105" s="69" t="s">
        <v>124</v>
      </c>
      <c r="GA105" s="69" t="s">
        <v>125</v>
      </c>
      <c r="GB105" s="69" t="s">
        <v>126</v>
      </c>
      <c r="GC105" s="69" t="s">
        <v>127</v>
      </c>
      <c r="GD105" s="69" t="s">
        <v>128</v>
      </c>
      <c r="GE105" s="69"/>
      <c r="GF105" s="32"/>
      <c r="GG105" s="116"/>
      <c r="GI105" s="239" t="s">
        <v>142</v>
      </c>
      <c r="GJ105" s="239"/>
      <c r="GK105" s="69" t="s">
        <v>124</v>
      </c>
      <c r="GL105" s="69" t="s">
        <v>125</v>
      </c>
      <c r="GM105" s="69" t="s">
        <v>126</v>
      </c>
      <c r="GN105" s="69" t="s">
        <v>127</v>
      </c>
      <c r="GO105" s="69" t="s">
        <v>128</v>
      </c>
      <c r="GP105" s="69"/>
      <c r="GQ105" s="32"/>
      <c r="GR105" s="116"/>
      <c r="GT105" s="239" t="s">
        <v>142</v>
      </c>
      <c r="GU105" s="239"/>
      <c r="GV105" s="69" t="s">
        <v>124</v>
      </c>
      <c r="GW105" s="69" t="s">
        <v>125</v>
      </c>
      <c r="GX105" s="69" t="s">
        <v>126</v>
      </c>
      <c r="GY105" s="69" t="s">
        <v>127</v>
      </c>
      <c r="GZ105" s="69" t="s">
        <v>128</v>
      </c>
      <c r="HA105" s="69"/>
      <c r="HB105" s="32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6"/>
      <c r="BS106" s="99" t="s">
        <v>129</v>
      </c>
      <c r="BT106" s="100" t="s">
        <v>130</v>
      </c>
      <c r="BU106" s="100" t="s">
        <v>131</v>
      </c>
      <c r="BV106" s="100" t="s">
        <v>132</v>
      </c>
      <c r="BW106" s="100" t="s">
        <v>133</v>
      </c>
      <c r="BX106" s="100"/>
      <c r="BY106" s="32"/>
      <c r="BZ106" s="116"/>
      <c r="CD106" s="99" t="s">
        <v>129</v>
      </c>
      <c r="CE106" s="100" t="s">
        <v>130</v>
      </c>
      <c r="CF106" s="100" t="s">
        <v>131</v>
      </c>
      <c r="CG106" s="100" t="s">
        <v>132</v>
      </c>
      <c r="CH106" s="100" t="s">
        <v>133</v>
      </c>
      <c r="CI106" s="100"/>
      <c r="CJ106" s="32"/>
      <c r="CK106" s="116"/>
      <c r="CO106" s="99" t="s">
        <v>129</v>
      </c>
      <c r="CP106" s="100" t="s">
        <v>130</v>
      </c>
      <c r="CQ106" s="100" t="s">
        <v>131</v>
      </c>
      <c r="CR106" s="100" t="s">
        <v>132</v>
      </c>
      <c r="CS106" s="100" t="s">
        <v>133</v>
      </c>
      <c r="CT106" s="100"/>
      <c r="CU106" s="32"/>
      <c r="CV106" s="116"/>
      <c r="CZ106" s="99" t="s">
        <v>129</v>
      </c>
      <c r="DA106" s="100" t="s">
        <v>130</v>
      </c>
      <c r="DB106" s="100" t="s">
        <v>131</v>
      </c>
      <c r="DC106" s="100" t="s">
        <v>132</v>
      </c>
      <c r="DD106" s="100" t="s">
        <v>133</v>
      </c>
      <c r="DE106" s="100"/>
      <c r="DF106" s="32"/>
      <c r="DG106" s="116"/>
      <c r="DK106" s="99" t="s">
        <v>129</v>
      </c>
      <c r="DL106" s="100" t="s">
        <v>130</v>
      </c>
      <c r="DM106" s="100" t="s">
        <v>131</v>
      </c>
      <c r="DN106" s="100" t="s">
        <v>132</v>
      </c>
      <c r="DO106" s="100" t="s">
        <v>133</v>
      </c>
      <c r="DP106" s="100"/>
      <c r="DQ106" s="32"/>
      <c r="DS106" s="116"/>
      <c r="DW106" s="99" t="s">
        <v>129</v>
      </c>
      <c r="DX106" s="100" t="s">
        <v>130</v>
      </c>
      <c r="DY106" s="100" t="s">
        <v>131</v>
      </c>
      <c r="DZ106" s="100" t="s">
        <v>132</v>
      </c>
      <c r="EA106" s="100" t="s">
        <v>133</v>
      </c>
      <c r="EB106" s="100"/>
      <c r="EC106" s="32"/>
      <c r="ED106" s="116"/>
      <c r="EH106" s="99" t="s">
        <v>129</v>
      </c>
      <c r="EI106" s="100" t="s">
        <v>130</v>
      </c>
      <c r="EJ106" s="100" t="s">
        <v>131</v>
      </c>
      <c r="EK106" s="100" t="s">
        <v>132</v>
      </c>
      <c r="EL106" s="100" t="s">
        <v>133</v>
      </c>
      <c r="EM106" s="100"/>
      <c r="EN106" s="32"/>
      <c r="EO106" s="116"/>
      <c r="ES106" s="99" t="s">
        <v>129</v>
      </c>
      <c r="ET106" s="100" t="s">
        <v>130</v>
      </c>
      <c r="EU106" s="100" t="s">
        <v>131</v>
      </c>
      <c r="EV106" s="100" t="s">
        <v>132</v>
      </c>
      <c r="EW106" s="100" t="s">
        <v>133</v>
      </c>
      <c r="EX106" s="100"/>
      <c r="EY106" s="32"/>
      <c r="EZ106" s="116"/>
      <c r="FD106" s="99" t="s">
        <v>129</v>
      </c>
      <c r="FE106" s="100" t="s">
        <v>130</v>
      </c>
      <c r="FF106" s="100" t="s">
        <v>131</v>
      </c>
      <c r="FG106" s="100" t="s">
        <v>132</v>
      </c>
      <c r="FH106" s="100" t="s">
        <v>133</v>
      </c>
      <c r="FI106" s="100"/>
      <c r="FJ106" s="32"/>
      <c r="FK106" s="116"/>
      <c r="FO106" s="99" t="s">
        <v>129</v>
      </c>
      <c r="FP106" s="100" t="s">
        <v>130</v>
      </c>
      <c r="FQ106" s="100" t="s">
        <v>131</v>
      </c>
      <c r="FR106" s="100" t="s">
        <v>132</v>
      </c>
      <c r="FS106" s="100" t="s">
        <v>133</v>
      </c>
      <c r="FT106" s="100"/>
      <c r="FU106" s="32"/>
      <c r="FV106" s="116"/>
      <c r="FZ106" s="99" t="s">
        <v>129</v>
      </c>
      <c r="GA106" s="100" t="s">
        <v>130</v>
      </c>
      <c r="GB106" s="100" t="s">
        <v>131</v>
      </c>
      <c r="GC106" s="100" t="s">
        <v>132</v>
      </c>
      <c r="GD106" s="100" t="s">
        <v>133</v>
      </c>
      <c r="GE106" s="100"/>
      <c r="GF106" s="32"/>
      <c r="GG106" s="116"/>
      <c r="GK106" s="99" t="s">
        <v>129</v>
      </c>
      <c r="GL106" s="100" t="s">
        <v>130</v>
      </c>
      <c r="GM106" s="100" t="s">
        <v>131</v>
      </c>
      <c r="GN106" s="100" t="s">
        <v>132</v>
      </c>
      <c r="GO106" s="100" t="s">
        <v>133</v>
      </c>
      <c r="GP106" s="100"/>
      <c r="GQ106" s="32"/>
      <c r="GR106" s="116"/>
      <c r="GV106" s="99" t="s">
        <v>129</v>
      </c>
      <c r="GW106" s="100" t="s">
        <v>130</v>
      </c>
      <c r="GX106" s="100" t="s">
        <v>131</v>
      </c>
      <c r="GY106" s="100" t="s">
        <v>132</v>
      </c>
      <c r="GZ106" s="100" t="s">
        <v>133</v>
      </c>
      <c r="HA106" s="100"/>
      <c r="HB106" s="32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O107"/>
      <c r="BY107" s="32"/>
      <c r="BZ107"/>
      <c r="CJ107" s="32"/>
      <c r="CK107"/>
      <c r="CU107" s="32"/>
      <c r="CV107"/>
      <c r="DF107" s="32"/>
      <c r="DG107"/>
      <c r="DQ107" s="32"/>
      <c r="DS107"/>
      <c r="EC107" s="32"/>
      <c r="ED107"/>
      <c r="EN107" s="32"/>
      <c r="EO107"/>
      <c r="EY107" s="32"/>
      <c r="EZ107"/>
      <c r="FJ107" s="32"/>
      <c r="FK107"/>
      <c r="FU107" s="32"/>
      <c r="FV107"/>
      <c r="GF107" s="32"/>
      <c r="GG107"/>
      <c r="GQ107" s="32"/>
      <c r="GR107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O108" s="116"/>
      <c r="BP108" s="113">
        <v>1</v>
      </c>
      <c r="BQ108" s="231" t="s">
        <v>148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BZ108" s="116"/>
      <c r="CA108" s="113">
        <v>1</v>
      </c>
      <c r="CB108" s="231" t="s">
        <v>148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K108" s="116"/>
      <c r="CL108" s="113">
        <v>1</v>
      </c>
      <c r="CM108" s="231" t="s">
        <v>148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V108" s="116"/>
      <c r="CW108" s="113">
        <v>1</v>
      </c>
      <c r="CX108" s="231" t="s">
        <v>148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G108" s="116"/>
      <c r="DH108" s="113">
        <v>1</v>
      </c>
      <c r="DI108" s="231" t="s">
        <v>148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S108" s="116"/>
      <c r="DT108" s="113">
        <v>1</v>
      </c>
      <c r="DU108" s="231" t="s">
        <v>148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D108" s="116"/>
      <c r="EE108" s="113">
        <v>1</v>
      </c>
      <c r="EF108" s="231" t="s">
        <v>148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O108" s="116"/>
      <c r="EP108" s="113">
        <v>1</v>
      </c>
      <c r="EQ108" s="231" t="s">
        <v>148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EZ108" s="116"/>
      <c r="FA108" s="113">
        <v>1</v>
      </c>
      <c r="FB108" s="231" t="s">
        <v>148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K108" s="116"/>
      <c r="FL108" s="113">
        <v>1</v>
      </c>
      <c r="FM108" s="231" t="s">
        <v>148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V108" s="116"/>
      <c r="FW108" s="113">
        <v>1</v>
      </c>
      <c r="FX108" s="231" t="s">
        <v>148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G108" s="116"/>
      <c r="GH108" s="113">
        <v>1</v>
      </c>
      <c r="GI108" s="231" t="s">
        <v>148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R108" s="116"/>
      <c r="GS108" s="113">
        <v>1</v>
      </c>
      <c r="GT108" s="231" t="s">
        <v>148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O109" s="116"/>
      <c r="BP109" s="113">
        <v>2</v>
      </c>
      <c r="BQ109" s="231"/>
      <c r="BR109" s="231"/>
      <c r="BS109" s="113">
        <v>0</v>
      </c>
      <c r="BY109" s="115"/>
      <c r="BZ109" s="116"/>
      <c r="CA109" s="113">
        <v>2</v>
      </c>
      <c r="CB109" s="231"/>
      <c r="CC109" s="231"/>
      <c r="CD109" s="113">
        <v>0</v>
      </c>
      <c r="CJ109" s="115"/>
      <c r="CK109" s="116"/>
      <c r="CL109" s="113">
        <v>2</v>
      </c>
      <c r="CM109" s="231"/>
      <c r="CN109" s="231"/>
      <c r="CO109" s="113">
        <v>0</v>
      </c>
      <c r="CU109" s="115"/>
      <c r="CV109" s="116"/>
      <c r="CW109" s="113">
        <v>2</v>
      </c>
      <c r="CX109" s="231"/>
      <c r="CY109" s="231"/>
      <c r="CZ109" s="113">
        <v>0</v>
      </c>
      <c r="DF109" s="115"/>
      <c r="DG109" s="116"/>
      <c r="DH109" s="113">
        <v>2</v>
      </c>
      <c r="DI109" s="231"/>
      <c r="DJ109" s="231"/>
      <c r="DK109" s="113">
        <v>0</v>
      </c>
      <c r="DQ109" s="115"/>
      <c r="DS109" s="116"/>
      <c r="DT109" s="113">
        <v>2</v>
      </c>
      <c r="DU109" s="231"/>
      <c r="DV109" s="231"/>
      <c r="DW109" s="113">
        <v>0</v>
      </c>
      <c r="EC109" s="115"/>
      <c r="ED109" s="116"/>
      <c r="EE109" s="113">
        <v>2</v>
      </c>
      <c r="EF109" s="231"/>
      <c r="EG109" s="231"/>
      <c r="EH109" s="113">
        <v>0</v>
      </c>
      <c r="EN109" s="115"/>
      <c r="EO109" s="116"/>
      <c r="EP109" s="113">
        <v>2</v>
      </c>
      <c r="EQ109" s="231"/>
      <c r="ER109" s="231"/>
      <c r="ES109" s="113">
        <v>0</v>
      </c>
      <c r="EY109" s="115"/>
      <c r="EZ109" s="116"/>
      <c r="FA109" s="113">
        <v>2</v>
      </c>
      <c r="FB109" s="231"/>
      <c r="FC109" s="231"/>
      <c r="FD109" s="113">
        <v>0</v>
      </c>
      <c r="FJ109" s="115"/>
      <c r="FK109" s="116"/>
      <c r="FL109" s="113">
        <v>2</v>
      </c>
      <c r="FM109" s="231"/>
      <c r="FN109" s="231"/>
      <c r="FO109" s="113">
        <v>0</v>
      </c>
      <c r="FU109" s="115"/>
      <c r="FV109" s="116"/>
      <c r="FW109" s="113">
        <v>2</v>
      </c>
      <c r="FX109" s="231"/>
      <c r="FY109" s="231"/>
      <c r="FZ109" s="113">
        <v>0</v>
      </c>
      <c r="GF109" s="115"/>
      <c r="GG109" s="116"/>
      <c r="GH109" s="113">
        <v>2</v>
      </c>
      <c r="GI109" s="231"/>
      <c r="GJ109" s="231"/>
      <c r="GK109" s="113">
        <v>0</v>
      </c>
      <c r="GQ109" s="115"/>
      <c r="GR109" s="116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O110" s="116"/>
      <c r="BP110" s="113">
        <v>3</v>
      </c>
      <c r="BQ110" s="231"/>
      <c r="BR110" s="231"/>
      <c r="BY110" s="115"/>
      <c r="BZ110" s="116"/>
      <c r="CA110" s="113">
        <v>3</v>
      </c>
      <c r="CB110" s="231"/>
      <c r="CC110" s="231"/>
      <c r="CJ110" s="115"/>
      <c r="CK110" s="116"/>
      <c r="CL110" s="113">
        <v>3</v>
      </c>
      <c r="CM110" s="231"/>
      <c r="CN110" s="231"/>
      <c r="CU110" s="115"/>
      <c r="CV110" s="116"/>
      <c r="CW110" s="113">
        <v>3</v>
      </c>
      <c r="CX110" s="231"/>
      <c r="CY110" s="231"/>
      <c r="DF110" s="115"/>
      <c r="DG110" s="116"/>
      <c r="DH110" s="113">
        <v>3</v>
      </c>
      <c r="DI110" s="231"/>
      <c r="DJ110" s="231"/>
      <c r="DQ110" s="115"/>
      <c r="DS110" s="116"/>
      <c r="DT110" s="113">
        <v>3</v>
      </c>
      <c r="DU110" s="231"/>
      <c r="DV110" s="231"/>
      <c r="EC110" s="115"/>
      <c r="ED110" s="116"/>
      <c r="EE110" s="113">
        <v>3</v>
      </c>
      <c r="EF110" s="231"/>
      <c r="EG110" s="231"/>
      <c r="EN110" s="115"/>
      <c r="EO110" s="116"/>
      <c r="EP110" s="113">
        <v>3</v>
      </c>
      <c r="EQ110" s="231"/>
      <c r="ER110" s="231"/>
      <c r="EY110" s="115"/>
      <c r="EZ110" s="116"/>
      <c r="FA110" s="113">
        <v>3</v>
      </c>
      <c r="FB110" s="231"/>
      <c r="FC110" s="231"/>
      <c r="FJ110" s="115"/>
      <c r="FK110" s="116"/>
      <c r="FL110" s="113">
        <v>3</v>
      </c>
      <c r="FM110" s="231"/>
      <c r="FN110" s="231"/>
      <c r="FU110" s="115"/>
      <c r="FV110" s="116"/>
      <c r="FW110" s="113">
        <v>3</v>
      </c>
      <c r="FX110" s="231"/>
      <c r="FY110" s="231"/>
      <c r="GF110" s="115"/>
      <c r="GG110" s="116"/>
      <c r="GH110" s="113">
        <v>3</v>
      </c>
      <c r="GI110" s="231"/>
      <c r="GJ110" s="231"/>
      <c r="GQ110" s="115"/>
      <c r="GR110" s="116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O111" s="116"/>
      <c r="BY111" s="115"/>
      <c r="BZ111" s="116"/>
      <c r="CJ111" s="115"/>
      <c r="CK111" s="116"/>
      <c r="CU111" s="115"/>
      <c r="CV111" s="116"/>
      <c r="DF111" s="115"/>
      <c r="DG111" s="116"/>
      <c r="DQ111" s="115"/>
      <c r="DS111" s="116"/>
      <c r="EC111" s="115"/>
      <c r="ED111" s="116"/>
      <c r="EN111" s="115"/>
      <c r="EO111" s="116"/>
      <c r="EY111" s="115"/>
      <c r="EZ111" s="116"/>
      <c r="FJ111" s="115"/>
      <c r="FK111" s="116"/>
      <c r="FU111" s="115"/>
      <c r="FV111" s="116"/>
      <c r="GF111" s="115"/>
      <c r="GG111" s="116"/>
      <c r="GQ111" s="115"/>
      <c r="GR111" s="116"/>
      <c r="HB111" s="115"/>
    </row>
    <row r="112" spans="1:210" s="113" customFormat="1" ht="22.5" customHeigh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O112" s="116"/>
      <c r="BQ112" s="113" t="s">
        <v>151</v>
      </c>
      <c r="BU112" s="126">
        <v>0</v>
      </c>
      <c r="BY112" s="115"/>
      <c r="BZ112" s="116"/>
      <c r="CB112" s="113" t="s">
        <v>151</v>
      </c>
      <c r="CF112" s="126">
        <v>0</v>
      </c>
      <c r="CJ112" s="115"/>
      <c r="CK112" s="116"/>
      <c r="CM112" s="113" t="s">
        <v>151</v>
      </c>
      <c r="CQ112" s="126">
        <v>0</v>
      </c>
      <c r="CU112" s="115"/>
      <c r="CV112" s="116"/>
      <c r="CX112" s="113" t="s">
        <v>151</v>
      </c>
      <c r="DB112" s="126">
        <v>0</v>
      </c>
      <c r="DF112" s="115"/>
      <c r="DG112" s="116"/>
      <c r="DI112" s="113" t="s">
        <v>151</v>
      </c>
      <c r="DM112" s="126">
        <v>0</v>
      </c>
      <c r="DQ112" s="115"/>
      <c r="DS112" s="116"/>
      <c r="DU112" s="113" t="s">
        <v>151</v>
      </c>
      <c r="DY112" s="126">
        <v>0</v>
      </c>
      <c r="EC112" s="115"/>
      <c r="ED112" s="116"/>
      <c r="EF112" s="113" t="s">
        <v>151</v>
      </c>
      <c r="EJ112" s="126">
        <v>0</v>
      </c>
      <c r="EN112" s="115"/>
      <c r="EO112" s="116"/>
      <c r="EQ112" s="113" t="s">
        <v>151</v>
      </c>
      <c r="EU112" s="126">
        <v>0</v>
      </c>
      <c r="EY112" s="115"/>
      <c r="EZ112" s="116"/>
      <c r="FB112" s="113" t="s">
        <v>151</v>
      </c>
      <c r="FF112" s="126">
        <v>0</v>
      </c>
      <c r="FJ112" s="115"/>
      <c r="FK112" s="116"/>
      <c r="FM112" s="113" t="s">
        <v>151</v>
      </c>
      <c r="FQ112" s="126">
        <v>0</v>
      </c>
      <c r="FU112" s="115"/>
      <c r="FV112" s="116"/>
      <c r="FX112" s="113" t="s">
        <v>151</v>
      </c>
      <c r="GB112" s="126">
        <v>0</v>
      </c>
      <c r="GF112" s="115"/>
      <c r="GG112" s="116"/>
      <c r="GI112" s="113" t="s">
        <v>151</v>
      </c>
      <c r="GM112" s="126">
        <v>0</v>
      </c>
      <c r="GQ112" s="115"/>
      <c r="GR112" s="116"/>
      <c r="GT112" s="113" t="s">
        <v>151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O113"/>
      <c r="BY113" s="32"/>
      <c r="BZ113"/>
      <c r="CJ113" s="32"/>
      <c r="CK113"/>
      <c r="CU113" s="32"/>
      <c r="CV113"/>
      <c r="DF113" s="32"/>
      <c r="DG113"/>
      <c r="DQ113" s="32"/>
      <c r="DS113"/>
      <c r="EC113" s="32"/>
      <c r="ED113"/>
      <c r="EN113" s="32"/>
      <c r="EO113"/>
      <c r="EY113" s="32"/>
      <c r="EZ113"/>
      <c r="FJ113" s="32"/>
      <c r="FK113"/>
      <c r="FU113" s="32"/>
      <c r="FV113"/>
      <c r="GF113" s="32"/>
      <c r="GG113"/>
      <c r="GQ113" s="32"/>
      <c r="GR113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O114"/>
      <c r="BY114" s="32"/>
      <c r="BZ114"/>
      <c r="CJ114" s="32"/>
      <c r="CK114"/>
      <c r="CU114" s="32"/>
      <c r="CV114"/>
      <c r="DF114" s="32"/>
      <c r="DG114"/>
      <c r="DQ114" s="32"/>
      <c r="DS114"/>
      <c r="EC114" s="32"/>
      <c r="ED114"/>
      <c r="EN114" s="32"/>
      <c r="EO114"/>
      <c r="EY114" s="32"/>
      <c r="EZ114"/>
      <c r="FJ114" s="32"/>
      <c r="FK114"/>
      <c r="FU114" s="32"/>
      <c r="FV114"/>
      <c r="GF114" s="32"/>
      <c r="GG114"/>
      <c r="GQ114" s="32"/>
      <c r="GR114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O115"/>
      <c r="BQ115" s="90" t="s">
        <v>152</v>
      </c>
      <c r="BY115" s="32"/>
      <c r="BZ115"/>
      <c r="CB115" s="90" t="s">
        <v>152</v>
      </c>
      <c r="CJ115" s="32"/>
      <c r="CK115"/>
      <c r="CM115" s="90" t="s">
        <v>152</v>
      </c>
      <c r="CU115" s="32"/>
      <c r="CV115"/>
      <c r="CX115" s="90" t="s">
        <v>152</v>
      </c>
      <c r="DF115" s="32"/>
      <c r="DG115"/>
      <c r="DI115" s="90" t="s">
        <v>152</v>
      </c>
      <c r="DQ115" s="32"/>
      <c r="DS115"/>
      <c r="DU115" s="90" t="s">
        <v>152</v>
      </c>
      <c r="EC115" s="32"/>
      <c r="ED115"/>
      <c r="EF115" s="90" t="s">
        <v>152</v>
      </c>
      <c r="EN115" s="32"/>
      <c r="EO115"/>
      <c r="EQ115" s="90" t="s">
        <v>152</v>
      </c>
      <c r="EY115" s="32"/>
      <c r="EZ115"/>
      <c r="FB115" s="90" t="s">
        <v>152</v>
      </c>
      <c r="FJ115" s="32"/>
      <c r="FK115"/>
      <c r="FM115" s="90" t="s">
        <v>152</v>
      </c>
      <c r="FU115" s="32"/>
      <c r="FV115"/>
      <c r="FX115" s="90" t="s">
        <v>152</v>
      </c>
      <c r="GF115" s="32"/>
      <c r="GG115"/>
      <c r="GI115" s="90" t="s">
        <v>152</v>
      </c>
      <c r="GQ115" s="32"/>
      <c r="GR115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O116"/>
      <c r="BY116" s="32"/>
      <c r="BZ116"/>
      <c r="CJ116" s="32"/>
      <c r="CK116"/>
      <c r="CU116" s="32"/>
      <c r="CV116"/>
      <c r="DF116" s="32"/>
      <c r="DG116"/>
      <c r="DQ116" s="32"/>
      <c r="DS116"/>
      <c r="EC116" s="32"/>
      <c r="ED116"/>
      <c r="EN116" s="32"/>
      <c r="EO116"/>
      <c r="EY116" s="32"/>
      <c r="EZ116"/>
      <c r="FJ116" s="32"/>
      <c r="FK116"/>
      <c r="FU116" s="32"/>
      <c r="FV116"/>
      <c r="GF116" s="32"/>
      <c r="GG116"/>
      <c r="GQ116" s="32"/>
      <c r="GR116"/>
      <c r="HB116" s="32"/>
    </row>
    <row r="117" spans="1:210" ht="34.5" customHeight="1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87"/>
      <c r="V117" s="32"/>
      <c r="W117"/>
      <c r="Y117" s="239" t="s">
        <v>153</v>
      </c>
      <c r="Z117" s="239"/>
      <c r="AA117" s="69" t="s">
        <v>126</v>
      </c>
      <c r="AB117" s="233" t="s">
        <v>154</v>
      </c>
      <c r="AC117" s="233"/>
      <c r="AD117" s="233" t="s">
        <v>155</v>
      </c>
      <c r="AE117" s="233"/>
      <c r="AF117" s="186"/>
      <c r="AG117" s="32"/>
      <c r="AH117"/>
      <c r="AJ117" s="239" t="s">
        <v>153</v>
      </c>
      <c r="AK117" s="239"/>
      <c r="AL117" s="69" t="s">
        <v>126</v>
      </c>
      <c r="AM117" s="233" t="s">
        <v>154</v>
      </c>
      <c r="AN117" s="233"/>
      <c r="AO117" s="233" t="s">
        <v>155</v>
      </c>
      <c r="AP117" s="233"/>
      <c r="AQ117" s="186"/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87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87"/>
      <c r="BN117" s="32"/>
      <c r="BO117"/>
      <c r="BQ117" s="239" t="s">
        <v>153</v>
      </c>
      <c r="BR117" s="239"/>
      <c r="BS117" s="69" t="s">
        <v>126</v>
      </c>
      <c r="BT117" s="233" t="s">
        <v>154</v>
      </c>
      <c r="BU117" s="233"/>
      <c r="BV117" s="233" t="s">
        <v>155</v>
      </c>
      <c r="BW117" s="233"/>
      <c r="BX117" s="186"/>
      <c r="BY117" s="32"/>
      <c r="BZ117"/>
      <c r="CB117" s="239" t="s">
        <v>153</v>
      </c>
      <c r="CC117" s="239"/>
      <c r="CD117" s="69" t="s">
        <v>126</v>
      </c>
      <c r="CE117" s="233" t="s">
        <v>154</v>
      </c>
      <c r="CF117" s="233"/>
      <c r="CG117" s="233" t="s">
        <v>155</v>
      </c>
      <c r="CH117" s="233"/>
      <c r="CI117" s="186"/>
      <c r="CJ117" s="32"/>
      <c r="CK117"/>
      <c r="CM117" s="239" t="s">
        <v>153</v>
      </c>
      <c r="CN117" s="239"/>
      <c r="CO117" s="69" t="s">
        <v>126</v>
      </c>
      <c r="CP117" s="233" t="s">
        <v>154</v>
      </c>
      <c r="CQ117" s="233"/>
      <c r="CR117" s="233" t="s">
        <v>155</v>
      </c>
      <c r="CS117" s="233"/>
      <c r="CT117" s="186"/>
      <c r="CU117" s="32"/>
      <c r="CV117"/>
      <c r="CX117" s="239" t="s">
        <v>153</v>
      </c>
      <c r="CY117" s="239"/>
      <c r="CZ117" s="69" t="s">
        <v>126</v>
      </c>
      <c r="DA117" s="233" t="s">
        <v>154</v>
      </c>
      <c r="DB117" s="233"/>
      <c r="DC117" s="233" t="s">
        <v>155</v>
      </c>
      <c r="DD117" s="233"/>
      <c r="DE117" s="186"/>
      <c r="DF117" s="32"/>
      <c r="DG117"/>
      <c r="DI117" s="239" t="s">
        <v>153</v>
      </c>
      <c r="DJ117" s="239"/>
      <c r="DK117" s="69" t="s">
        <v>126</v>
      </c>
      <c r="DL117" s="233" t="s">
        <v>154</v>
      </c>
      <c r="DM117" s="233"/>
      <c r="DN117" s="233" t="s">
        <v>155</v>
      </c>
      <c r="DO117" s="233"/>
      <c r="DP117" s="186"/>
      <c r="DQ117" s="32"/>
      <c r="DS117"/>
      <c r="DU117" s="239" t="s">
        <v>153</v>
      </c>
      <c r="DV117" s="239"/>
      <c r="DW117" s="69" t="s">
        <v>126</v>
      </c>
      <c r="DX117" s="233" t="s">
        <v>154</v>
      </c>
      <c r="DY117" s="233"/>
      <c r="DZ117" s="233" t="s">
        <v>155</v>
      </c>
      <c r="EA117" s="233"/>
      <c r="EB117" s="186"/>
      <c r="EC117" s="32"/>
      <c r="ED117"/>
      <c r="EF117" s="239" t="s">
        <v>153</v>
      </c>
      <c r="EG117" s="239"/>
      <c r="EH117" s="69" t="s">
        <v>126</v>
      </c>
      <c r="EI117" s="233" t="s">
        <v>154</v>
      </c>
      <c r="EJ117" s="233"/>
      <c r="EK117" s="233" t="s">
        <v>155</v>
      </c>
      <c r="EL117" s="233"/>
      <c r="EM117" s="186"/>
      <c r="EN117" s="32"/>
      <c r="EO117"/>
      <c r="EQ117" s="239" t="s">
        <v>153</v>
      </c>
      <c r="ER117" s="239"/>
      <c r="ES117" s="69" t="s">
        <v>126</v>
      </c>
      <c r="ET117" s="233" t="s">
        <v>154</v>
      </c>
      <c r="EU117" s="233"/>
      <c r="EV117" s="233" t="s">
        <v>155</v>
      </c>
      <c r="EW117" s="233"/>
      <c r="EX117" s="186"/>
      <c r="EY117" s="32"/>
      <c r="EZ117"/>
      <c r="FB117" s="239" t="s">
        <v>153</v>
      </c>
      <c r="FC117" s="239"/>
      <c r="FD117" s="69" t="s">
        <v>126</v>
      </c>
      <c r="FE117" s="233" t="s">
        <v>154</v>
      </c>
      <c r="FF117" s="233"/>
      <c r="FG117" s="233" t="s">
        <v>155</v>
      </c>
      <c r="FH117" s="233"/>
      <c r="FI117" s="186"/>
      <c r="FJ117" s="32"/>
      <c r="FK117"/>
      <c r="FM117" s="239" t="s">
        <v>153</v>
      </c>
      <c r="FN117" s="239"/>
      <c r="FO117" s="69" t="s">
        <v>126</v>
      </c>
      <c r="FP117" s="233" t="s">
        <v>154</v>
      </c>
      <c r="FQ117" s="233"/>
      <c r="FR117" s="233" t="s">
        <v>155</v>
      </c>
      <c r="FS117" s="233"/>
      <c r="FT117" s="186"/>
      <c r="FU117" s="32"/>
      <c r="FV117"/>
      <c r="FX117" s="239" t="s">
        <v>153</v>
      </c>
      <c r="FY117" s="239"/>
      <c r="FZ117" s="69" t="s">
        <v>126</v>
      </c>
      <c r="GA117" s="233" t="s">
        <v>154</v>
      </c>
      <c r="GB117" s="233"/>
      <c r="GC117" s="233" t="s">
        <v>155</v>
      </c>
      <c r="GD117" s="233"/>
      <c r="GE117" s="186"/>
      <c r="GF117" s="32"/>
      <c r="GG117"/>
      <c r="GI117" s="239" t="s">
        <v>153</v>
      </c>
      <c r="GJ117" s="239"/>
      <c r="GK117" s="69" t="s">
        <v>126</v>
      </c>
      <c r="GL117" s="233" t="s">
        <v>154</v>
      </c>
      <c r="GM117" s="233"/>
      <c r="GN117" s="233" t="s">
        <v>155</v>
      </c>
      <c r="GO117" s="233"/>
      <c r="GP117" s="186"/>
      <c r="GQ117" s="32"/>
      <c r="GR117"/>
      <c r="GT117" s="239" t="s">
        <v>153</v>
      </c>
      <c r="GU117" s="239"/>
      <c r="GV117" s="69" t="s">
        <v>126</v>
      </c>
      <c r="GW117" s="233" t="s">
        <v>154</v>
      </c>
      <c r="GX117" s="233"/>
      <c r="GY117" s="233" t="s">
        <v>155</v>
      </c>
      <c r="GZ117" s="233"/>
      <c r="HA117" s="186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AA118" s="2" t="s">
        <v>156</v>
      </c>
      <c r="AB118" s="2" t="s">
        <v>157</v>
      </c>
      <c r="AC118" s="2" t="s">
        <v>158</v>
      </c>
      <c r="AD118" s="2" t="s">
        <v>159</v>
      </c>
      <c r="AE118" s="2" t="s">
        <v>160</v>
      </c>
      <c r="AG118" s="32"/>
      <c r="AH118"/>
      <c r="AL118" s="2" t="s">
        <v>156</v>
      </c>
      <c r="AM118" s="2" t="s">
        <v>157</v>
      </c>
      <c r="AN118" s="2" t="s">
        <v>158</v>
      </c>
      <c r="AO118" s="2" t="s">
        <v>159</v>
      </c>
      <c r="AP118" s="2" t="s">
        <v>160</v>
      </c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O118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BZ118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K118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V118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G118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S118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D118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O118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EZ118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K118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V118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G118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R118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AA119" s="54" t="s">
        <v>161</v>
      </c>
      <c r="AC119" s="54" t="s">
        <v>161</v>
      </c>
      <c r="AD119" s="54" t="s">
        <v>162</v>
      </c>
      <c r="AE119" s="54" t="s">
        <v>163</v>
      </c>
      <c r="AG119" s="132"/>
      <c r="AL119" s="54" t="s">
        <v>161</v>
      </c>
      <c r="AN119" s="54" t="s">
        <v>161</v>
      </c>
      <c r="AO119" s="54" t="s">
        <v>162</v>
      </c>
      <c r="AP119" s="54" t="s">
        <v>163</v>
      </c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196.56943289372197</v>
      </c>
      <c r="E120" s="2">
        <v>1.05</v>
      </c>
      <c r="F120" s="133">
        <f>D120*E120</f>
        <v>206.39790453840808</v>
      </c>
      <c r="G120" s="2">
        <v>277</v>
      </c>
      <c r="H120" s="47">
        <f>D120*G120/1000</f>
        <v>54.449732911560986</v>
      </c>
      <c r="K120" s="28"/>
      <c r="N120" s="2" t="s">
        <v>164</v>
      </c>
      <c r="P120" s="34">
        <f>R88</f>
        <v>53.773124742990539</v>
      </c>
      <c r="Q120" s="2">
        <v>1.05</v>
      </c>
      <c r="R120" s="133">
        <f>P120*Q120</f>
        <v>56.46178098014007</v>
      </c>
      <c r="S120" s="2">
        <v>277</v>
      </c>
      <c r="T120" s="47">
        <f>P120*S120/1000</f>
        <v>14.89515555380838</v>
      </c>
      <c r="U120" s="47"/>
      <c r="V120" s="32"/>
      <c r="W120"/>
      <c r="Y120" s="2" t="s">
        <v>165</v>
      </c>
      <c r="AA120" s="34">
        <f>AC88+AC94+AC95</f>
        <v>54.822472890417849</v>
      </c>
      <c r="AB120" s="2">
        <v>2.5</v>
      </c>
      <c r="AC120" s="33">
        <f>AA120*AB120</f>
        <v>137.05618222604463</v>
      </c>
      <c r="AD120" s="2">
        <v>617</v>
      </c>
      <c r="AE120" s="34">
        <f>AA120*AD120/1000</f>
        <v>33.825465773387812</v>
      </c>
      <c r="AF120" s="34"/>
      <c r="AG120" s="32"/>
      <c r="AH120"/>
      <c r="AJ120" s="2" t="s">
        <v>165</v>
      </c>
      <c r="AL120" s="34">
        <f>AN88+AN94+AN95</f>
        <v>42.658017182691822</v>
      </c>
      <c r="AM120" s="2">
        <v>2.5</v>
      </c>
      <c r="AN120" s="33">
        <f>AL120*AM120</f>
        <v>106.64504295672955</v>
      </c>
      <c r="AO120" s="2">
        <v>617</v>
      </c>
      <c r="AP120" s="34">
        <f>AL120*AO120/1000</f>
        <v>26.319996601720852</v>
      </c>
      <c r="AQ120" s="34"/>
      <c r="AR120" s="32"/>
      <c r="AU120" s="2" t="s">
        <v>164</v>
      </c>
      <c r="AW120" s="34">
        <f>AY88</f>
        <v>112.78533932932237</v>
      </c>
      <c r="AX120" s="2">
        <v>1.05</v>
      </c>
      <c r="AY120" s="133">
        <f>AW120*AX120</f>
        <v>118.42460629578849</v>
      </c>
      <c r="AZ120" s="2">
        <v>277</v>
      </c>
      <c r="BA120" s="47">
        <f>AW120*AZ120/1000</f>
        <v>31.241538994222296</v>
      </c>
      <c r="BB120" s="47"/>
      <c r="BC120" s="32"/>
      <c r="BF120" s="2" t="s">
        <v>164</v>
      </c>
      <c r="BH120" s="34">
        <f>BJ88</f>
        <v>141.28761770707496</v>
      </c>
      <c r="BI120" s="2">
        <v>1.05</v>
      </c>
      <c r="BJ120" s="133">
        <f>BH120*BI120</f>
        <v>148.35199859242871</v>
      </c>
      <c r="BK120" s="2">
        <v>277</v>
      </c>
      <c r="BL120" s="47">
        <f>BH120*BK120/1000</f>
        <v>39.13667010485976</v>
      </c>
      <c r="BM120" s="47"/>
      <c r="BN120" s="32"/>
      <c r="BO120"/>
      <c r="BQ120" s="2" t="s">
        <v>165</v>
      </c>
      <c r="BS120" s="34">
        <f>BU88+BU94+BU95</f>
        <v>42.658017182691822</v>
      </c>
      <c r="BT120" s="2">
        <v>2.5</v>
      </c>
      <c r="BU120" s="33">
        <f>BS120*BT120</f>
        <v>106.64504295672955</v>
      </c>
      <c r="BV120" s="2">
        <v>617</v>
      </c>
      <c r="BW120" s="34">
        <f>BS120*BV120/1000</f>
        <v>26.319996601720852</v>
      </c>
      <c r="BX120" s="34"/>
      <c r="BY120" s="32"/>
      <c r="BZ120"/>
      <c r="CB120" s="2" t="s">
        <v>165</v>
      </c>
      <c r="CD120" s="34">
        <f>CF88+CF94+CF95</f>
        <v>55.814392659358944</v>
      </c>
      <c r="CE120" s="2">
        <v>2.5</v>
      </c>
      <c r="CF120" s="33">
        <f>CD120*CE120</f>
        <v>139.53598164839735</v>
      </c>
      <c r="CG120" s="2">
        <v>617</v>
      </c>
      <c r="CH120" s="34">
        <f>CD120*CG120/1000</f>
        <v>34.437480270824466</v>
      </c>
      <c r="CI120" s="34"/>
      <c r="CJ120" s="32"/>
      <c r="CK120"/>
      <c r="CM120" s="2" t="s">
        <v>165</v>
      </c>
      <c r="CO120" s="34">
        <f>CQ88+CQ94+CQ95</f>
        <v>55.735427456204242</v>
      </c>
      <c r="CP120" s="2">
        <v>2.5</v>
      </c>
      <c r="CQ120" s="33">
        <f>CO120*CP120</f>
        <v>139.3385686405106</v>
      </c>
      <c r="CR120" s="2">
        <v>617</v>
      </c>
      <c r="CS120" s="34">
        <f>CO120*CR120/1000</f>
        <v>34.388758740478018</v>
      </c>
      <c r="CT120" s="34"/>
      <c r="CU120" s="32"/>
      <c r="CV120"/>
      <c r="CX120" s="2" t="s">
        <v>165</v>
      </c>
      <c r="CZ120" s="34">
        <f>DB88+DB94+DB95</f>
        <v>67.709171771858834</v>
      </c>
      <c r="DA120" s="2">
        <v>2.5</v>
      </c>
      <c r="DB120" s="33">
        <f>CZ120*DA120</f>
        <v>169.27292942964709</v>
      </c>
      <c r="DC120" s="2">
        <v>617</v>
      </c>
      <c r="DD120" s="34">
        <f>CZ120*DC120/1000</f>
        <v>41.776558983236903</v>
      </c>
      <c r="DE120" s="34"/>
      <c r="DF120" s="32"/>
      <c r="DG120"/>
      <c r="DI120" s="2" t="s">
        <v>165</v>
      </c>
      <c r="DK120" s="34">
        <f>DM88+DM94+DM95</f>
        <v>68.335333650486533</v>
      </c>
      <c r="DL120" s="2">
        <v>2.5</v>
      </c>
      <c r="DM120" s="33">
        <f>DK120*DL120</f>
        <v>170.83833412621632</v>
      </c>
      <c r="DN120" s="2">
        <v>617</v>
      </c>
      <c r="DO120" s="34">
        <f>DK120*DN120/1000</f>
        <v>42.162900862350192</v>
      </c>
      <c r="DP120" s="34"/>
      <c r="DQ120" s="32"/>
      <c r="DS120"/>
      <c r="DU120" s="2" t="s">
        <v>165</v>
      </c>
      <c r="DW120" s="34">
        <f>DY88+DY94+DY95</f>
        <v>29.039003113461188</v>
      </c>
      <c r="DX120" s="2">
        <v>2.5</v>
      </c>
      <c r="DY120" s="33">
        <f>DW120*DX120</f>
        <v>72.597507783652972</v>
      </c>
      <c r="DZ120" s="2">
        <v>617</v>
      </c>
      <c r="EA120" s="34">
        <f>DW120*DZ120/1000</f>
        <v>17.917064921005554</v>
      </c>
      <c r="EB120" s="34"/>
      <c r="EC120" s="32"/>
      <c r="ED120"/>
      <c r="EF120" s="2" t="s">
        <v>165</v>
      </c>
      <c r="EH120" s="34">
        <f>EJ88+EJ94+EJ95</f>
        <v>51.63679216491726</v>
      </c>
      <c r="EI120" s="2">
        <v>2.5</v>
      </c>
      <c r="EJ120" s="33">
        <f>EH120*EI120</f>
        <v>129.09198041229314</v>
      </c>
      <c r="EK120" s="2">
        <v>617</v>
      </c>
      <c r="EL120" s="34">
        <f>EH120*EK120/1000</f>
        <v>31.859900765753949</v>
      </c>
      <c r="EM120" s="34"/>
      <c r="EN120" s="32"/>
      <c r="EO120"/>
      <c r="EQ120" s="2" t="s">
        <v>165</v>
      </c>
      <c r="ES120" s="34">
        <f>EU88+EU94+EU95</f>
        <v>50.314121856713356</v>
      </c>
      <c r="ET120" s="2">
        <v>2.5</v>
      </c>
      <c r="EU120" s="33">
        <f>ES120*ET120</f>
        <v>125.7853046417834</v>
      </c>
      <c r="EV120" s="2">
        <v>617</v>
      </c>
      <c r="EW120" s="34">
        <f>ES120*EV120/1000</f>
        <v>31.043813185592143</v>
      </c>
      <c r="EX120" s="34"/>
      <c r="EY120" s="32"/>
      <c r="EZ120"/>
      <c r="FB120" s="2" t="s">
        <v>165</v>
      </c>
      <c r="FD120" s="34">
        <f>FF88+FF94+FF95</f>
        <v>53.968666115879124</v>
      </c>
      <c r="FE120" s="2">
        <v>2.5</v>
      </c>
      <c r="FF120" s="33">
        <f>FD120*FE120</f>
        <v>134.92166528969781</v>
      </c>
      <c r="FG120" s="2">
        <v>617</v>
      </c>
      <c r="FH120" s="34">
        <f>FD120*FG120/1000</f>
        <v>33.29866699349742</v>
      </c>
      <c r="FI120" s="34"/>
      <c r="FJ120" s="32"/>
      <c r="FK120"/>
      <c r="FM120" s="2" t="s">
        <v>165</v>
      </c>
      <c r="FO120" s="34">
        <f>FQ88+FQ94+FQ95</f>
        <v>59.274017864815043</v>
      </c>
      <c r="FP120" s="2">
        <v>2.5</v>
      </c>
      <c r="FQ120" s="33">
        <f>FO120*FP120</f>
        <v>148.1850446620376</v>
      </c>
      <c r="FR120" s="2">
        <v>617</v>
      </c>
      <c r="FS120" s="34">
        <f>FO120*FR120/1000</f>
        <v>36.572069022590881</v>
      </c>
      <c r="FT120" s="34"/>
      <c r="FU120" s="32"/>
      <c r="FV120"/>
      <c r="FX120" s="2" t="s">
        <v>165</v>
      </c>
      <c r="FZ120" s="34">
        <f>GB88+GB94+GB95</f>
        <v>55.685681768255854</v>
      </c>
      <c r="GA120" s="2">
        <v>2.5</v>
      </c>
      <c r="GB120" s="33">
        <f>FZ120*GA120</f>
        <v>139.21420442063965</v>
      </c>
      <c r="GC120" s="2">
        <v>617</v>
      </c>
      <c r="GD120" s="34">
        <f>FZ120*GC120/1000</f>
        <v>34.358065651013867</v>
      </c>
      <c r="GE120" s="34"/>
      <c r="GF120" s="32"/>
      <c r="GG120"/>
      <c r="GI120" s="2" t="s">
        <v>165</v>
      </c>
      <c r="GK120" s="34">
        <f>GM88+GM94+GM95</f>
        <v>57.985569371325077</v>
      </c>
      <c r="GL120" s="2">
        <v>2.5</v>
      </c>
      <c r="GM120" s="33">
        <f>GK120*GL120</f>
        <v>144.96392342831268</v>
      </c>
      <c r="GN120" s="2">
        <v>617</v>
      </c>
      <c r="GO120" s="34">
        <f>GK120*GN120/1000</f>
        <v>35.777096302107573</v>
      </c>
      <c r="GP120" s="34"/>
      <c r="GQ120" s="32"/>
      <c r="GR120"/>
      <c r="GT120" s="2" t="s">
        <v>165</v>
      </c>
      <c r="GV120" s="34">
        <f>GX88+GX94+GX95</f>
        <v>66.51158408526689</v>
      </c>
      <c r="GW120" s="2">
        <v>2.5</v>
      </c>
      <c r="GX120" s="33">
        <f>GV120*GW120</f>
        <v>166.27896021316724</v>
      </c>
      <c r="GY120" s="2">
        <v>617</v>
      </c>
      <c r="GZ120" s="34">
        <f>GV120*GY120/1000</f>
        <v>41.03764738060967</v>
      </c>
      <c r="HA120" s="34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O121"/>
      <c r="BY121" s="32"/>
      <c r="BZ121"/>
      <c r="CJ121" s="32"/>
      <c r="CK121"/>
      <c r="CU121" s="32"/>
      <c r="CV121"/>
      <c r="DF121" s="32"/>
      <c r="DG121"/>
      <c r="DQ121" s="32"/>
      <c r="DS121"/>
      <c r="EC121" s="32"/>
      <c r="ED121"/>
      <c r="EN121" s="32"/>
      <c r="EO121"/>
      <c r="EY121" s="32"/>
      <c r="EZ121"/>
      <c r="FJ121" s="32"/>
      <c r="FK121"/>
      <c r="FU121" s="32"/>
      <c r="FV121"/>
      <c r="GF121" s="32"/>
      <c r="GG121"/>
      <c r="GQ121" s="32"/>
      <c r="GR121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O122"/>
      <c r="BY122" s="32"/>
      <c r="BZ122"/>
      <c r="CJ122" s="32"/>
      <c r="CK122"/>
      <c r="CU122" s="32"/>
      <c r="CV122"/>
      <c r="DF122" s="32"/>
      <c r="DG122"/>
      <c r="DQ122" s="32"/>
      <c r="DS122"/>
      <c r="EC122" s="32"/>
      <c r="ED122"/>
      <c r="EN122" s="32"/>
      <c r="EO122"/>
      <c r="EY122" s="32"/>
      <c r="EZ122"/>
      <c r="FJ122" s="32"/>
      <c r="FK122"/>
      <c r="FU122" s="32"/>
      <c r="FV122"/>
      <c r="GF122" s="32"/>
      <c r="GG122"/>
      <c r="GQ122" s="32"/>
      <c r="GR12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88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8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88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88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88"/>
      <c r="BN123" s="115"/>
      <c r="BO123" s="116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8"/>
      <c r="BY123" s="115"/>
      <c r="BZ123" s="116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8"/>
      <c r="CJ123" s="115"/>
      <c r="CK123" s="116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6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6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6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6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6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6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6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6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6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6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6">
    <mergeCell ref="GY123:GZ123"/>
    <mergeCell ref="GA123:GB123"/>
    <mergeCell ref="GC123:GD123"/>
    <mergeCell ref="GL123:GM123"/>
    <mergeCell ref="GN123:GO123"/>
    <mergeCell ref="GW123:GX123"/>
    <mergeCell ref="EV123:EW123"/>
    <mergeCell ref="FE123:FF123"/>
    <mergeCell ref="FG123:FH123"/>
    <mergeCell ref="FP123:FQ123"/>
    <mergeCell ref="FR123:FS123"/>
    <mergeCell ref="GY117:GZ117"/>
    <mergeCell ref="BT123:BU123"/>
    <mergeCell ref="BV123:BW123"/>
    <mergeCell ref="CE123:CF123"/>
    <mergeCell ref="CG123:CH123"/>
    <mergeCell ref="CP123:CQ123"/>
    <mergeCell ref="CR123:CS123"/>
    <mergeCell ref="DA123:DB123"/>
    <mergeCell ref="DC123:DD123"/>
    <mergeCell ref="DL123:DM123"/>
    <mergeCell ref="DN123:DO123"/>
    <mergeCell ref="DX123:DY123"/>
    <mergeCell ref="DZ123:EA123"/>
    <mergeCell ref="EI123:EJ123"/>
    <mergeCell ref="EK123:EL123"/>
    <mergeCell ref="ET123:EU123"/>
    <mergeCell ref="GI117:GJ117"/>
    <mergeCell ref="GL117:GM117"/>
    <mergeCell ref="GN117:GO117"/>
    <mergeCell ref="GT117:GU117"/>
    <mergeCell ref="GW117:GX117"/>
    <mergeCell ref="FP117:FQ117"/>
    <mergeCell ref="FR117:FS117"/>
    <mergeCell ref="FX117:FY117"/>
    <mergeCell ref="EV117:EW117"/>
    <mergeCell ref="FB117:FC117"/>
    <mergeCell ref="FE117:FF117"/>
    <mergeCell ref="FG117:FH117"/>
    <mergeCell ref="FM117:FN117"/>
    <mergeCell ref="EF117:EG117"/>
    <mergeCell ref="EI117:EJ117"/>
    <mergeCell ref="EK117:EL117"/>
    <mergeCell ref="EQ117:ER117"/>
    <mergeCell ref="ET117:EU117"/>
    <mergeCell ref="DU117:DV117"/>
    <mergeCell ref="DX117:DY117"/>
    <mergeCell ref="DZ117:EA117"/>
    <mergeCell ref="FX110:FY110"/>
    <mergeCell ref="GI110:GJ110"/>
    <mergeCell ref="GT110:GU110"/>
    <mergeCell ref="BQ117:BR117"/>
    <mergeCell ref="BT117:BU117"/>
    <mergeCell ref="BV117:BW117"/>
    <mergeCell ref="CB117:CC117"/>
    <mergeCell ref="CE117:CF117"/>
    <mergeCell ref="CG117:CH117"/>
    <mergeCell ref="CM117:CN117"/>
    <mergeCell ref="CP117:CQ117"/>
    <mergeCell ref="CR117:CS117"/>
    <mergeCell ref="CX117:CY117"/>
    <mergeCell ref="DA117:DB117"/>
    <mergeCell ref="DC117:DD117"/>
    <mergeCell ref="DI117:DJ117"/>
    <mergeCell ref="DU110:DV110"/>
    <mergeCell ref="EF110:EG110"/>
    <mergeCell ref="EQ110:ER110"/>
    <mergeCell ref="GA117:GB117"/>
    <mergeCell ref="GC117:GD117"/>
    <mergeCell ref="FB110:FC110"/>
    <mergeCell ref="FM110:FN110"/>
    <mergeCell ref="BQ110:BR110"/>
    <mergeCell ref="CB110:CC110"/>
    <mergeCell ref="CM110:CN110"/>
    <mergeCell ref="CX110:CY110"/>
    <mergeCell ref="DI110:DJ110"/>
    <mergeCell ref="FX108:FY108"/>
    <mergeCell ref="GI108:GJ108"/>
    <mergeCell ref="GT108:GU108"/>
    <mergeCell ref="BQ109:BR109"/>
    <mergeCell ref="CB109:CC109"/>
    <mergeCell ref="CM109:CN109"/>
    <mergeCell ref="CX109:CY109"/>
    <mergeCell ref="DI109:DJ109"/>
    <mergeCell ref="DU109:DV109"/>
    <mergeCell ref="EF109:EG109"/>
    <mergeCell ref="EQ109:ER109"/>
    <mergeCell ref="FB109:FC109"/>
    <mergeCell ref="FM109:FN109"/>
    <mergeCell ref="FX109:FY109"/>
    <mergeCell ref="GI109:GJ109"/>
    <mergeCell ref="GT109:GU109"/>
    <mergeCell ref="DU108:DV108"/>
    <mergeCell ref="EF108:EG108"/>
    <mergeCell ref="EQ108:ER108"/>
    <mergeCell ref="FB108:FC108"/>
    <mergeCell ref="FM108:FN108"/>
    <mergeCell ref="BQ108:BR108"/>
    <mergeCell ref="CB108:CC108"/>
    <mergeCell ref="CM108:CN108"/>
    <mergeCell ref="CX108:CY108"/>
    <mergeCell ref="DI108:DJ108"/>
    <mergeCell ref="GI90:GJ90"/>
    <mergeCell ref="GT90:GU90"/>
    <mergeCell ref="BQ105:BR105"/>
    <mergeCell ref="CB105:CC105"/>
    <mergeCell ref="CM105:CN105"/>
    <mergeCell ref="CX105:CY105"/>
    <mergeCell ref="DI105:DJ105"/>
    <mergeCell ref="DU105:DV105"/>
    <mergeCell ref="EF105:EG105"/>
    <mergeCell ref="EQ105:ER105"/>
    <mergeCell ref="FB105:FC105"/>
    <mergeCell ref="FM105:FN105"/>
    <mergeCell ref="FX105:FY105"/>
    <mergeCell ref="GI105:GJ105"/>
    <mergeCell ref="GT105:GU105"/>
    <mergeCell ref="DU90:DV90"/>
    <mergeCell ref="EF90:EG90"/>
    <mergeCell ref="EQ90:ER90"/>
    <mergeCell ref="FB90:FC90"/>
    <mergeCell ref="FM90:FN90"/>
    <mergeCell ref="BQ90:BR90"/>
    <mergeCell ref="CB90:CC90"/>
    <mergeCell ref="CM90:CN90"/>
    <mergeCell ref="DI90:DJ90"/>
    <mergeCell ref="FX88:FY88"/>
    <mergeCell ref="GI88:GJ88"/>
    <mergeCell ref="GT88:GU88"/>
    <mergeCell ref="BQ89:BR89"/>
    <mergeCell ref="CB89:CC89"/>
    <mergeCell ref="CM89:CN89"/>
    <mergeCell ref="CX89:CY89"/>
    <mergeCell ref="DI89:DJ89"/>
    <mergeCell ref="DU89:DV89"/>
    <mergeCell ref="EF89:EG89"/>
    <mergeCell ref="EQ89:ER89"/>
    <mergeCell ref="FB89:FC89"/>
    <mergeCell ref="FM89:FN89"/>
    <mergeCell ref="FX89:FY89"/>
    <mergeCell ref="GI89:GJ89"/>
    <mergeCell ref="GT89:GU89"/>
    <mergeCell ref="DU88:DV88"/>
    <mergeCell ref="EF88:EG88"/>
    <mergeCell ref="EQ88:ER88"/>
    <mergeCell ref="FB88:FC88"/>
    <mergeCell ref="FM88:FN88"/>
    <mergeCell ref="BQ88:BR88"/>
    <mergeCell ref="FX90:FY90"/>
    <mergeCell ref="FV6:GF6"/>
    <mergeCell ref="GG6:GQ6"/>
    <mergeCell ref="GR6:HB6"/>
    <mergeCell ref="BQ85:BR85"/>
    <mergeCell ref="CB85:CC85"/>
    <mergeCell ref="CM85:CN85"/>
    <mergeCell ref="CX85:CY85"/>
    <mergeCell ref="DI85:DJ85"/>
    <mergeCell ref="DU85:DV85"/>
    <mergeCell ref="EF85:EG85"/>
    <mergeCell ref="EQ85:ER85"/>
    <mergeCell ref="FB85:FC85"/>
    <mergeCell ref="FM85:FN85"/>
    <mergeCell ref="FX85:FY85"/>
    <mergeCell ref="GI85:GJ85"/>
    <mergeCell ref="GT85:GU85"/>
    <mergeCell ref="DS6:EC6"/>
    <mergeCell ref="ED6:EN6"/>
    <mergeCell ref="EO6:EY6"/>
    <mergeCell ref="EZ6:FJ6"/>
    <mergeCell ref="FK6:FU6"/>
    <mergeCell ref="BO6:BY6"/>
    <mergeCell ref="BZ6:CJ6"/>
    <mergeCell ref="CK6:CU6"/>
    <mergeCell ref="CV6:DF6"/>
    <mergeCell ref="DG6:DQ6"/>
    <mergeCell ref="AX123:AY123"/>
    <mergeCell ref="AZ123:BA123"/>
    <mergeCell ref="BI123:BJ123"/>
    <mergeCell ref="BK123:BL123"/>
    <mergeCell ref="AZ117:BA117"/>
    <mergeCell ref="BF117:BG117"/>
    <mergeCell ref="BI117:BJ117"/>
    <mergeCell ref="BK117:BL117"/>
    <mergeCell ref="BF110:BG110"/>
    <mergeCell ref="AX117:AY117"/>
    <mergeCell ref="BF108:BG108"/>
    <mergeCell ref="BF109:BG109"/>
    <mergeCell ref="BF85:BG85"/>
    <mergeCell ref="CB88:CC88"/>
    <mergeCell ref="CM88:CN88"/>
    <mergeCell ref="CX88:CY88"/>
    <mergeCell ref="DI88:DJ88"/>
    <mergeCell ref="CX90:CY90"/>
    <mergeCell ref="DL117:DM117"/>
    <mergeCell ref="DN117:DO117"/>
    <mergeCell ref="E123:F123"/>
    <mergeCell ref="G123:H123"/>
    <mergeCell ref="Q123:R123"/>
    <mergeCell ref="S123:T123"/>
    <mergeCell ref="AM123:AN123"/>
    <mergeCell ref="AO123:AP123"/>
    <mergeCell ref="S117:T117"/>
    <mergeCell ref="AJ117:AK117"/>
    <mergeCell ref="AM117:AN117"/>
    <mergeCell ref="AO117:AP117"/>
    <mergeCell ref="AB123:AC123"/>
    <mergeCell ref="AD123:AE123"/>
    <mergeCell ref="B117:C117"/>
    <mergeCell ref="E117:F117"/>
    <mergeCell ref="G117:H117"/>
    <mergeCell ref="N117:O117"/>
    <mergeCell ref="Q117:R117"/>
    <mergeCell ref="Y117:Z117"/>
    <mergeCell ref="AB117:AC117"/>
    <mergeCell ref="AD117:AE117"/>
    <mergeCell ref="AU117:AV117"/>
    <mergeCell ref="B110:C110"/>
    <mergeCell ref="N110:O110"/>
    <mergeCell ref="AJ110:AK110"/>
    <mergeCell ref="AU110:AV110"/>
    <mergeCell ref="Y110:Z110"/>
    <mergeCell ref="B108:C108"/>
    <mergeCell ref="N108:O108"/>
    <mergeCell ref="AJ108:AK108"/>
    <mergeCell ref="AU108:AV108"/>
    <mergeCell ref="Y108:Z108"/>
    <mergeCell ref="B109:C109"/>
    <mergeCell ref="N109:O109"/>
    <mergeCell ref="AJ109:AK109"/>
    <mergeCell ref="AU109:AV109"/>
    <mergeCell ref="Y109:Z109"/>
    <mergeCell ref="B90:C90"/>
    <mergeCell ref="N90:O90"/>
    <mergeCell ref="AJ90:AK90"/>
    <mergeCell ref="AU90:AV90"/>
    <mergeCell ref="BF90:BG90"/>
    <mergeCell ref="Y90:Z90"/>
    <mergeCell ref="B105:C105"/>
    <mergeCell ref="N105:O105"/>
    <mergeCell ref="AJ105:AK105"/>
    <mergeCell ref="AU105:AV105"/>
    <mergeCell ref="BF105:BG105"/>
    <mergeCell ref="Y105:Z105"/>
    <mergeCell ref="B88:C88"/>
    <mergeCell ref="N88:O88"/>
    <mergeCell ref="AJ88:AK88"/>
    <mergeCell ref="AU88:AV88"/>
    <mergeCell ref="BF88:BG88"/>
    <mergeCell ref="Y88:Z88"/>
    <mergeCell ref="B89:C89"/>
    <mergeCell ref="N89:O89"/>
    <mergeCell ref="AJ89:AK89"/>
    <mergeCell ref="AU89:AV89"/>
    <mergeCell ref="BF89:BG89"/>
    <mergeCell ref="Y89:Z89"/>
    <mergeCell ref="A6:K6"/>
    <mergeCell ref="L6:V6"/>
    <mergeCell ref="AH6:AR6"/>
    <mergeCell ref="AS6:BC6"/>
    <mergeCell ref="BD6:BN6"/>
    <mergeCell ref="W6:AG6"/>
    <mergeCell ref="B85:C85"/>
    <mergeCell ref="N85:O85"/>
    <mergeCell ref="AJ85:AK85"/>
    <mergeCell ref="AU85:AV85"/>
    <mergeCell ref="Y85:Z8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6E23-C6EE-4937-91F6-DE71CEE9B856}">
  <dimension ref="A1:N32"/>
  <sheetViews>
    <sheetView topLeftCell="B1" workbookViewId="0">
      <selection activeCell="K1" sqref="J1:K1048576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'SD65-74'!DU12</f>
        <v>2.1151098582847441</v>
      </c>
      <c r="D3" s="156">
        <f>'SD65-74'!$D$12</f>
        <v>104.7</v>
      </c>
      <c r="E3" s="175">
        <v>1.373</v>
      </c>
      <c r="F3" s="157">
        <f>E3*(19.77+2.81*C3)</f>
        <v>35.304578797544117</v>
      </c>
      <c r="G3" s="157">
        <f>F3*(1-$G$2)</f>
        <v>28.596708826010737</v>
      </c>
      <c r="H3" s="157">
        <f>G3*(1+$H$2)</f>
        <v>34.602017679472993</v>
      </c>
      <c r="I3" s="157">
        <f>$I$2*H3*D3</f>
        <v>3075.2811861837208</v>
      </c>
      <c r="J3" s="157">
        <f>D3*subsidy!$B$2</f>
        <v>1989.3</v>
      </c>
      <c r="K3" s="223"/>
      <c r="L3" s="190"/>
    </row>
    <row r="4" spans="1:14" x14ac:dyDescent="0.25">
      <c r="A4" s="243"/>
      <c r="B4" s="151" t="s">
        <v>179</v>
      </c>
      <c r="C4" s="165">
        <f>'SD65-74'!$N$12</f>
        <v>12.747293766330722</v>
      </c>
      <c r="D4" s="156">
        <f>'SD65-74'!$D$12</f>
        <v>104.7</v>
      </c>
      <c r="E4" s="175">
        <v>1.373</v>
      </c>
      <c r="F4" s="157">
        <f>E4*(19.77+2.81*C4)</f>
        <v>76.324926498693543</v>
      </c>
      <c r="G4" s="157">
        <f>F4*(1-$G$2)</f>
        <v>61.823190463941771</v>
      </c>
      <c r="H4" s="157">
        <f>G4*(1+$H$2)</f>
        <v>74.80606046136954</v>
      </c>
      <c r="I4" s="157">
        <f>$I$2*H4*D4</f>
        <v>6648.4467027437067</v>
      </c>
      <c r="J4" s="157">
        <f>D4*subsidy!$B$2</f>
        <v>1989.3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'SD65-74'!$DU$10</f>
        <v>8.5806270996640546</v>
      </c>
      <c r="D6" s="152">
        <f>'SD65-74'!$D$10</f>
        <v>65.2</v>
      </c>
      <c r="E6" s="176">
        <v>1.373</v>
      </c>
      <c r="F6" s="158">
        <f>E6*(33.44+2.37*C6)</f>
        <v>73.834566388577827</v>
      </c>
      <c r="G6" s="158">
        <f>F6*(1-$G$2)</f>
        <v>59.805998774748041</v>
      </c>
      <c r="H6" s="158">
        <f>G6*(1+$H$2)</f>
        <v>72.365258517445127</v>
      </c>
      <c r="I6" s="158">
        <f>$I$2*H6*D6</f>
        <v>4005.1099186094061</v>
      </c>
      <c r="J6" s="158">
        <f>D6*subsidy!$B$3</f>
        <v>978</v>
      </c>
      <c r="K6" s="224"/>
      <c r="L6" s="190"/>
    </row>
    <row r="7" spans="1:14" x14ac:dyDescent="0.25">
      <c r="A7" s="244"/>
      <c r="B7" s="152" t="s">
        <v>179</v>
      </c>
      <c r="C7" s="166">
        <f>'SD65-74'!$N$10</f>
        <v>17.955627099664056</v>
      </c>
      <c r="D7" s="152">
        <f>'SD65-74'!$D$10</f>
        <v>65.2</v>
      </c>
      <c r="E7" s="176">
        <v>1.373</v>
      </c>
      <c r="F7" s="158">
        <f>E7*(33.44+2.37*C7)</f>
        <v>104.34091013857784</v>
      </c>
      <c r="G7" s="158">
        <f>F7*(1-$G$2)</f>
        <v>84.516137212248054</v>
      </c>
      <c r="H7" s="158">
        <f>G7*(1+$H$2)</f>
        <v>102.26452602682015</v>
      </c>
      <c r="I7" s="158">
        <f>$I$2*H7*D7</f>
        <v>5659.907473600324</v>
      </c>
      <c r="J7" s="158">
        <f>D7*subsidy!$B$3</f>
        <v>978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'SD65-74'!$DU$15</f>
        <v>10.995270851246778</v>
      </c>
      <c r="D9" s="153">
        <f>'SD65-74'!$D$15</f>
        <v>60</v>
      </c>
      <c r="E9" s="177">
        <v>1.373</v>
      </c>
      <c r="F9" s="159">
        <f>E9*(54.25+1.55*C9)</f>
        <v>97.884835662080832</v>
      </c>
      <c r="G9" s="159">
        <f>F9*(1-$G$2)</f>
        <v>79.286716886285475</v>
      </c>
      <c r="H9" s="159">
        <f>G9*(1+$H$2)</f>
        <v>95.936927432405426</v>
      </c>
      <c r="I9" s="159">
        <f>$I$2*H9*D9</f>
        <v>4886.2286021473574</v>
      </c>
      <c r="J9" s="159">
        <f>D9*subsidy!$B$4</f>
        <v>180</v>
      </c>
      <c r="K9" s="225"/>
      <c r="L9" s="190"/>
    </row>
    <row r="10" spans="1:14" x14ac:dyDescent="0.25">
      <c r="A10" s="245"/>
      <c r="B10" s="153" t="s">
        <v>179</v>
      </c>
      <c r="C10" s="167">
        <f>'SD65-74'!$N$15</f>
        <v>11.45823381420974</v>
      </c>
      <c r="D10" s="153">
        <f>'SD65-74'!$D$15</f>
        <v>60</v>
      </c>
      <c r="E10" s="177">
        <v>1.373</v>
      </c>
      <c r="F10" s="159">
        <f t="shared" ref="F10" si="0">E10*(54.25+1.55*C10)</f>
        <v>98.870090291710454</v>
      </c>
      <c r="G10" s="159">
        <f>F10*(1-$G$2)</f>
        <v>80.084773136285477</v>
      </c>
      <c r="H10" s="159">
        <f>G10*(1+$H$2)</f>
        <v>96.90257549490542</v>
      </c>
      <c r="I10" s="159">
        <f>$I$2*H10*D10</f>
        <v>4935.410677380276</v>
      </c>
      <c r="J10" s="159">
        <f>D10*subsidy!$B$4</f>
        <v>180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205</v>
      </c>
      <c r="C12" s="185" t="s">
        <v>255</v>
      </c>
      <c r="D12" s="154">
        <f>'SD65-74'!D17+'SD65-74'!D18</f>
        <v>31.3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12695.39653912223</v>
      </c>
      <c r="J12" s="174">
        <f>D12*subsidy!$B$5</f>
        <v>719.9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'SD65-74'!D19</f>
        <v>1.9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3110.1221319484475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'SD65-74'!I63</f>
        <v>181.80898370830661</v>
      </c>
      <c r="M14" s="217">
        <f>'SD65-74'!J$64</f>
        <v>14.999241155935296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29939.161392846538</v>
      </c>
      <c r="J15" s="164">
        <f>I4+I7+I10+I12-2*J4-2*J7-2*J10-2*J12</f>
        <v>22204.76139284654</v>
      </c>
      <c r="K15" s="164">
        <f>J15</f>
        <v>22204.76139284654</v>
      </c>
      <c r="L15" s="202">
        <f>'SD65-74'!T63</f>
        <v>45.812499755229084</v>
      </c>
      <c r="M15" s="202">
        <f>'SD65-74'!U$64</f>
        <v>3.7795312298063997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11583.857380123984</v>
      </c>
      <c r="J16" s="164">
        <f>I4+I10-2*J4-2*J10</f>
        <v>7245.2573801239832</v>
      </c>
      <c r="K16" s="164">
        <f t="shared" ref="K16:K21" si="1">J16</f>
        <v>7245.2573801239832</v>
      </c>
      <c r="L16" s="202">
        <f>'SD65-74'!AE63</f>
        <v>100.52995197870632</v>
      </c>
      <c r="M16" s="202">
        <f>'SD65-74'!AF64</f>
        <v>8.2937210382432731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19343.843241865936</v>
      </c>
      <c r="J17" s="163">
        <f>I4+I12-2*J4-2*J12</f>
        <v>13925.443241865936</v>
      </c>
      <c r="K17" s="164">
        <f t="shared" si="1"/>
        <v>13925.443241865936</v>
      </c>
      <c r="L17" s="202">
        <f>'SD65-74'!AP63</f>
        <v>97.69116550302256</v>
      </c>
      <c r="M17" s="202">
        <f>'SD65-74'!AQ64</f>
        <v>8.059521153999361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12308.35417634403</v>
      </c>
      <c r="J18" s="164">
        <f>I4+I7-2*J4-2*J7</f>
        <v>6373.7541763440295</v>
      </c>
      <c r="K18" s="164">
        <f t="shared" si="1"/>
        <v>6373.7541763440295</v>
      </c>
      <c r="L18" s="202">
        <f>'SD65-74'!BA63</f>
        <v>102.01460888506891</v>
      </c>
      <c r="M18" s="202">
        <f>'SD65-74'!BB64</f>
        <v>8.4162052330181858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17630.807216502508</v>
      </c>
      <c r="J19" s="163">
        <f>I10+I12-2*J10-2*J12</f>
        <v>15831.007216502509</v>
      </c>
      <c r="K19" s="164">
        <f t="shared" si="1"/>
        <v>15831.007216502509</v>
      </c>
      <c r="L19" s="202">
        <f>'SD65-74'!BW63</f>
        <v>97.69116550302256</v>
      </c>
      <c r="M19" s="202">
        <f>'SD65-74'!BM64</f>
        <v>10.655669962698745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10595.3181509806</v>
      </c>
      <c r="J20" s="163">
        <f>I7+I10-2*J7-2*J10</f>
        <v>8279.3181509806</v>
      </c>
      <c r="K20" s="164">
        <f t="shared" si="1"/>
        <v>8279.3181509806</v>
      </c>
      <c r="L20" s="202">
        <f>'SD65-74'!BL63</f>
        <v>129.15963591149995</v>
      </c>
      <c r="M20" s="202">
        <f>'SD65-74'!BX64</f>
        <v>8.059521153999361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16700.506457731637</v>
      </c>
      <c r="J21" s="163">
        <f>I6+I12-2*J6-2*J12</f>
        <v>13304.706457731638</v>
      </c>
      <c r="K21" s="164">
        <f t="shared" si="1"/>
        <v>13304.706457731638</v>
      </c>
      <c r="L21" s="202">
        <f>'SD65-74'!CH63</f>
        <v>126.44335060067351</v>
      </c>
      <c r="M21" s="202">
        <f>'SD65-74'!CI64</f>
        <v>10.431576424555566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6648.4467027437067</v>
      </c>
      <c r="J22" s="164">
        <f>I4-J4*2</f>
        <v>2669.8467027437068</v>
      </c>
      <c r="K22" s="164">
        <f>I4-J4</f>
        <v>4659.1467027437066</v>
      </c>
      <c r="L22" s="202">
        <f>'SD65-74'!CS63</f>
        <v>130.2435430128665</v>
      </c>
      <c r="M22" s="202">
        <f>'SD65-74'!CT64</f>
        <v>10.745092298561488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4935.410677380276</v>
      </c>
      <c r="J23" s="163">
        <f>I10-J10*2</f>
        <v>4575.410677380276</v>
      </c>
      <c r="K23" s="163">
        <f>I10-J10</f>
        <v>4755.410677380276</v>
      </c>
      <c r="L23" s="202">
        <f>'SD65-74'!DD63</f>
        <v>156.31565127940198</v>
      </c>
      <c r="M23" s="202">
        <f>'SD65-74'!DE64</f>
        <v>12.896041230550663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5659.907473600324</v>
      </c>
      <c r="J24" s="163">
        <f>I7-J7*2</f>
        <v>3703.907473600324</v>
      </c>
      <c r="K24" s="163">
        <f>I7-J7</f>
        <v>4681.907473600324</v>
      </c>
      <c r="L24" s="202">
        <f>'SD65-74'!DO63</f>
        <v>157.67842889680145</v>
      </c>
      <c r="M24" s="202">
        <f>'SD65-74'!DP64</f>
        <v>13.008470383986122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24662.016246062714</v>
      </c>
      <c r="J25" s="158">
        <f>I3+I6+I9+I12-J3*2-J6*2-J9*2-J12*2</f>
        <v>16927.616246062717</v>
      </c>
      <c r="K25" s="158">
        <f>J25</f>
        <v>16927.616246062717</v>
      </c>
      <c r="L25" s="166">
        <f>'SD65-74'!EA63</f>
        <v>67.9074766413856</v>
      </c>
      <c r="M25" s="166">
        <f>'SD65-74'!EB64</f>
        <v>5.6023668229143126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7961.5097883310782</v>
      </c>
      <c r="J26" s="158">
        <f>I3+I9-J3*2-J9*2</f>
        <v>3622.9097883310783</v>
      </c>
      <c r="K26" s="158">
        <f t="shared" ref="K26:K31" si="2">J26</f>
        <v>3622.9097883310783</v>
      </c>
      <c r="L26" s="166">
        <f>'SD65-74'!EL63</f>
        <v>121.31388605968537</v>
      </c>
      <c r="M26" s="166">
        <f>'SD65-74'!EM64</f>
        <v>10.008395599924043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15770.677725305952</v>
      </c>
      <c r="J27" s="158">
        <f>I3+I12-J3*2-J12*2</f>
        <v>10352.277725305952</v>
      </c>
      <c r="K27" s="158">
        <f t="shared" si="2"/>
        <v>10352.277725305952</v>
      </c>
      <c r="L27" s="166">
        <f>'SD65-74'!EW63</f>
        <v>118.43167323117946</v>
      </c>
      <c r="M27" s="166">
        <f>'SD65-74'!EX64</f>
        <v>9.7706130415723056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7080.3911047931269</v>
      </c>
      <c r="J28" s="201">
        <f>I3+I6-J3*2-J6*2</f>
        <v>1145.791104793127</v>
      </c>
      <c r="K28" s="158">
        <f t="shared" si="2"/>
        <v>1145.791104793127</v>
      </c>
      <c r="L28" s="166">
        <f>'SD65-74'!FH63</f>
        <v>126.39462211753336</v>
      </c>
      <c r="M28" s="166">
        <f>'SD65-74'!FI64</f>
        <v>10.427556324696504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8891.3385207567626</v>
      </c>
      <c r="J29" s="201">
        <f>I9+I6-J9*2-J6*2</f>
        <v>6575.3385207567626</v>
      </c>
      <c r="K29" s="158">
        <f t="shared" si="2"/>
        <v>6575.3385207567626</v>
      </c>
      <c r="L29" s="166">
        <f>'SD65-74'!FS63</f>
        <v>137.95099719876632</v>
      </c>
      <c r="M29" s="166">
        <f>'SD65-74'!FT64</f>
        <v>11.380957268898221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17581.625141269586</v>
      </c>
      <c r="J30" s="201">
        <f>I9+I12-J9*2-J12*2</f>
        <v>15781.825141269586</v>
      </c>
      <c r="K30" s="158">
        <f t="shared" si="2"/>
        <v>15781.825141269586</v>
      </c>
      <c r="L30" s="166">
        <f>'SD65-74'!GD63</f>
        <v>130.13517756264926</v>
      </c>
      <c r="M30" s="166">
        <f>'SD65-74'!GE64</f>
        <v>10.736152148918565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16700.506457731637</v>
      </c>
      <c r="J31" s="158">
        <f>I6+I12-J6*2-J12*2</f>
        <v>13304.706457731638</v>
      </c>
      <c r="K31" s="158">
        <f t="shared" si="2"/>
        <v>13304.706457731638</v>
      </c>
      <c r="L31" s="166">
        <f>'SD65-74'!GO63</f>
        <v>135.14483284740251</v>
      </c>
      <c r="M31" s="166">
        <f>'SD65-74'!GP64</f>
        <v>11.149448709910709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12695.39653912223</v>
      </c>
      <c r="J32" s="158">
        <f>I12-J12*2</f>
        <v>11255.596539122231</v>
      </c>
      <c r="K32" s="158">
        <f>I12-J12</f>
        <v>11975.49653912223</v>
      </c>
      <c r="L32" s="166">
        <f>'SD65-74'!GZ63</f>
        <v>153.70903569456021</v>
      </c>
      <c r="M32" s="166">
        <f>'SD65-74'!HA64</f>
        <v>12.680995444801219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D4B1-D3FD-45A7-B8DB-4954EC9FB3AB}">
  <dimension ref="A1:HB128"/>
  <sheetViews>
    <sheetView topLeftCell="CV1" zoomScale="85" zoomScaleNormal="85" workbookViewId="0">
      <selection activeCell="DR6" sqref="DR6"/>
    </sheetView>
  </sheetViews>
  <sheetFormatPr defaultColWidth="8.7109375" defaultRowHeight="15" x14ac:dyDescent="0.25"/>
  <cols>
    <col min="1" max="1" width="11.140625" style="2" customWidth="1"/>
    <col min="2" max="2" width="11.85546875" style="2" customWidth="1"/>
    <col min="3" max="3" width="9.42578125" style="2" customWidth="1"/>
    <col min="4" max="4" width="7.85546875" style="2" customWidth="1"/>
    <col min="5" max="5" width="9.140625" style="2" customWidth="1"/>
    <col min="6" max="6" width="14.5703125" style="2" customWidth="1"/>
    <col min="7" max="7" width="8.7109375" style="2"/>
    <col min="8" max="8" width="10.42578125" style="2" bestFit="1" customWidth="1"/>
    <col min="9" max="9" width="9.42578125" style="2" bestFit="1" customWidth="1"/>
    <col min="10" max="10" width="9.42578125" style="2" customWidth="1"/>
    <col min="11" max="11" width="9.140625" customWidth="1"/>
    <col min="12" max="16384" width="8.7109375" style="2"/>
  </cols>
  <sheetData>
    <row r="1" spans="1:210" ht="14.1" customHeight="1" x14ac:dyDescent="0.25">
      <c r="A1" s="1" t="s">
        <v>189</v>
      </c>
      <c r="M1" s="3"/>
    </row>
    <row r="2" spans="1:210" ht="45" x14ac:dyDescent="0.25">
      <c r="B2" s="4" t="s">
        <v>1</v>
      </c>
      <c r="C2" s="5">
        <v>135.30000000000001</v>
      </c>
      <c r="M2" s="3"/>
    </row>
    <row r="3" spans="1:210" x14ac:dyDescent="0.25">
      <c r="A3" s="6"/>
      <c r="B3" s="7" t="s">
        <v>2</v>
      </c>
      <c r="C3" s="8" t="s">
        <v>3</v>
      </c>
    </row>
    <row r="5" spans="1:210" ht="15.75" thickBot="1" x14ac:dyDescent="0.3">
      <c r="A5" s="9" t="s">
        <v>4</v>
      </c>
    </row>
    <row r="6" spans="1:210" ht="14.45" customHeight="1" thickBot="1" x14ac:dyDescent="0.3">
      <c r="A6" s="235" t="s">
        <v>5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5" t="s">
        <v>219</v>
      </c>
      <c r="M6" s="236"/>
      <c r="N6" s="236"/>
      <c r="O6" s="236"/>
      <c r="P6" s="236"/>
      <c r="Q6" s="236"/>
      <c r="R6" s="236"/>
      <c r="S6" s="236"/>
      <c r="T6" s="236"/>
      <c r="U6" s="236"/>
      <c r="V6" s="237"/>
      <c r="W6" s="235" t="s">
        <v>221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5" t="s">
        <v>251</v>
      </c>
      <c r="AI6" s="236"/>
      <c r="AJ6" s="236"/>
      <c r="AK6" s="236"/>
      <c r="AL6" s="236"/>
      <c r="AM6" s="236"/>
      <c r="AN6" s="236"/>
      <c r="AO6" s="236"/>
      <c r="AP6" s="236"/>
      <c r="AQ6" s="236"/>
      <c r="AR6" s="237"/>
      <c r="AS6" s="235" t="s">
        <v>220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5" t="s">
        <v>222</v>
      </c>
      <c r="BE6" s="236"/>
      <c r="BF6" s="236"/>
      <c r="BG6" s="236"/>
      <c r="BH6" s="236"/>
      <c r="BI6" s="236"/>
      <c r="BJ6" s="236"/>
      <c r="BK6" s="236"/>
      <c r="BL6" s="236"/>
      <c r="BM6" s="236"/>
      <c r="BN6" s="237"/>
      <c r="BO6" s="235" t="s">
        <v>250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5" t="s">
        <v>249</v>
      </c>
      <c r="CA6" s="236"/>
      <c r="CB6" s="236"/>
      <c r="CC6" s="236"/>
      <c r="CD6" s="236"/>
      <c r="CE6" s="236"/>
      <c r="CF6" s="236"/>
      <c r="CG6" s="236"/>
      <c r="CH6" s="236"/>
      <c r="CI6" s="236"/>
      <c r="CJ6" s="237"/>
      <c r="CK6" s="235" t="s">
        <v>223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5" t="s">
        <v>224</v>
      </c>
      <c r="CW6" s="236"/>
      <c r="CX6" s="236"/>
      <c r="CY6" s="236"/>
      <c r="CZ6" s="236"/>
      <c r="DA6" s="236"/>
      <c r="DB6" s="236"/>
      <c r="DC6" s="236"/>
      <c r="DD6" s="236"/>
      <c r="DE6" s="236"/>
      <c r="DF6" s="237"/>
      <c r="DG6" s="235" t="s">
        <v>225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03"/>
      <c r="DS6" s="235" t="s">
        <v>226</v>
      </c>
      <c r="DT6" s="236"/>
      <c r="DU6" s="236"/>
      <c r="DV6" s="236"/>
      <c r="DW6" s="236"/>
      <c r="DX6" s="236"/>
      <c r="DY6" s="236"/>
      <c r="DZ6" s="236"/>
      <c r="EA6" s="236"/>
      <c r="EB6" s="236"/>
      <c r="EC6" s="237"/>
      <c r="ED6" s="235" t="s">
        <v>227</v>
      </c>
      <c r="EE6" s="236"/>
      <c r="EF6" s="236"/>
      <c r="EG6" s="236"/>
      <c r="EH6" s="236"/>
      <c r="EI6" s="236"/>
      <c r="EJ6" s="236"/>
      <c r="EK6" s="236"/>
      <c r="EL6" s="236"/>
      <c r="EM6" s="236"/>
      <c r="EN6" s="237"/>
      <c r="EO6" s="235" t="s">
        <v>248</v>
      </c>
      <c r="EP6" s="236"/>
      <c r="EQ6" s="236"/>
      <c r="ER6" s="236"/>
      <c r="ES6" s="236"/>
      <c r="ET6" s="236"/>
      <c r="EU6" s="236"/>
      <c r="EV6" s="236"/>
      <c r="EW6" s="236"/>
      <c r="EX6" s="236"/>
      <c r="EY6" s="237"/>
      <c r="EZ6" s="235" t="s">
        <v>228</v>
      </c>
      <c r="FA6" s="236"/>
      <c r="FB6" s="236"/>
      <c r="FC6" s="236"/>
      <c r="FD6" s="236"/>
      <c r="FE6" s="236"/>
      <c r="FF6" s="236"/>
      <c r="FG6" s="236"/>
      <c r="FH6" s="236"/>
      <c r="FI6" s="236"/>
      <c r="FJ6" s="237"/>
      <c r="FK6" s="235" t="s">
        <v>252</v>
      </c>
      <c r="FL6" s="236"/>
      <c r="FM6" s="236"/>
      <c r="FN6" s="236"/>
      <c r="FO6" s="236"/>
      <c r="FP6" s="236"/>
      <c r="FQ6" s="236"/>
      <c r="FR6" s="236"/>
      <c r="FS6" s="236"/>
      <c r="FT6" s="236"/>
      <c r="FU6" s="237"/>
      <c r="FV6" s="235" t="s">
        <v>229</v>
      </c>
      <c r="FW6" s="236"/>
      <c r="FX6" s="236"/>
      <c r="FY6" s="236"/>
      <c r="FZ6" s="236"/>
      <c r="GA6" s="236"/>
      <c r="GB6" s="236"/>
      <c r="GC6" s="236"/>
      <c r="GD6" s="236"/>
      <c r="GE6" s="236"/>
      <c r="GF6" s="237"/>
      <c r="GG6" s="235" t="s">
        <v>253</v>
      </c>
      <c r="GH6" s="236"/>
      <c r="GI6" s="236"/>
      <c r="GJ6" s="236"/>
      <c r="GK6" s="236"/>
      <c r="GL6" s="236"/>
      <c r="GM6" s="236"/>
      <c r="GN6" s="236"/>
      <c r="GO6" s="236"/>
      <c r="GP6" s="236"/>
      <c r="GQ6" s="237"/>
      <c r="GR6" s="235" t="s">
        <v>254</v>
      </c>
      <c r="GS6" s="236"/>
      <c r="GT6" s="236"/>
      <c r="GU6" s="236"/>
      <c r="GV6" s="236"/>
      <c r="GW6" s="236"/>
      <c r="GX6" s="236"/>
      <c r="GY6" s="236"/>
      <c r="GZ6" s="236"/>
      <c r="HA6" s="236"/>
      <c r="HB6" s="237"/>
    </row>
    <row r="7" spans="1:210" ht="48" customHeight="1" x14ac:dyDescent="0.25">
      <c r="A7" s="10"/>
      <c r="B7" s="11"/>
      <c r="C7" s="12" t="s">
        <v>6</v>
      </c>
      <c r="D7" s="12" t="s">
        <v>7</v>
      </c>
      <c r="E7" s="12" t="s">
        <v>8</v>
      </c>
      <c r="F7" s="12"/>
      <c r="G7" s="12"/>
      <c r="H7" s="12" t="s">
        <v>9</v>
      </c>
      <c r="I7" s="12" t="s">
        <v>188</v>
      </c>
      <c r="J7" s="12" t="s">
        <v>11</v>
      </c>
      <c r="K7" s="13" t="s">
        <v>12</v>
      </c>
      <c r="M7" s="11"/>
      <c r="N7" s="12" t="s">
        <v>13</v>
      </c>
      <c r="O7" s="12" t="s">
        <v>14</v>
      </c>
      <c r="P7" s="12" t="s">
        <v>15</v>
      </c>
      <c r="Q7" s="12" t="s">
        <v>7</v>
      </c>
      <c r="R7" s="12" t="s">
        <v>8</v>
      </c>
      <c r="S7" s="12" t="s">
        <v>9</v>
      </c>
      <c r="T7" s="12" t="s">
        <v>10</v>
      </c>
      <c r="U7" s="12" t="s">
        <v>11</v>
      </c>
      <c r="V7" s="13" t="s">
        <v>12</v>
      </c>
      <c r="X7" s="11"/>
      <c r="Y7" s="12" t="s">
        <v>13</v>
      </c>
      <c r="Z7" s="12" t="s">
        <v>14</v>
      </c>
      <c r="AA7" s="12" t="s">
        <v>15</v>
      </c>
      <c r="AB7" s="12" t="s">
        <v>7</v>
      </c>
      <c r="AC7" s="12" t="s">
        <v>8</v>
      </c>
      <c r="AD7" s="12" t="s">
        <v>9</v>
      </c>
      <c r="AE7" s="12" t="s">
        <v>10</v>
      </c>
      <c r="AF7" s="12" t="s">
        <v>11</v>
      </c>
      <c r="AG7" s="13" t="s">
        <v>12</v>
      </c>
      <c r="AH7" s="10"/>
      <c r="AI7" s="12"/>
      <c r="AJ7" s="12" t="s">
        <v>13</v>
      </c>
      <c r="AK7" s="12" t="s">
        <v>14</v>
      </c>
      <c r="AL7" s="12" t="s">
        <v>15</v>
      </c>
      <c r="AM7" s="12" t="s">
        <v>7</v>
      </c>
      <c r="AN7" s="11" t="s">
        <v>8</v>
      </c>
      <c r="AO7" s="12" t="s">
        <v>9</v>
      </c>
      <c r="AP7" s="12" t="s">
        <v>10</v>
      </c>
      <c r="AQ7" s="12" t="s">
        <v>11</v>
      </c>
      <c r="AR7" s="13" t="s">
        <v>12</v>
      </c>
      <c r="AT7" s="11"/>
      <c r="AU7" s="12" t="s">
        <v>13</v>
      </c>
      <c r="AV7" s="12" t="s">
        <v>14</v>
      </c>
      <c r="AW7" s="12" t="s">
        <v>15</v>
      </c>
      <c r="AX7" s="12" t="s">
        <v>7</v>
      </c>
      <c r="AY7" s="12" t="s">
        <v>8</v>
      </c>
      <c r="AZ7" s="12" t="s">
        <v>9</v>
      </c>
      <c r="BA7" s="12" t="s">
        <v>10</v>
      </c>
      <c r="BB7" s="12" t="s">
        <v>11</v>
      </c>
      <c r="BC7" s="13" t="s">
        <v>12</v>
      </c>
      <c r="BE7" s="11"/>
      <c r="BF7" s="12" t="s">
        <v>13</v>
      </c>
      <c r="BG7" s="12" t="s">
        <v>14</v>
      </c>
      <c r="BH7" s="12" t="s">
        <v>15</v>
      </c>
      <c r="BI7" s="12" t="s">
        <v>7</v>
      </c>
      <c r="BJ7" s="12" t="s">
        <v>8</v>
      </c>
      <c r="BK7" s="12" t="s">
        <v>9</v>
      </c>
      <c r="BL7" s="12" t="s">
        <v>10</v>
      </c>
      <c r="BM7" s="12" t="s">
        <v>11</v>
      </c>
      <c r="BN7" s="13" t="s">
        <v>12</v>
      </c>
      <c r="BP7" s="11"/>
      <c r="BQ7" s="12" t="s">
        <v>13</v>
      </c>
      <c r="BR7" s="12" t="s">
        <v>14</v>
      </c>
      <c r="BS7" s="12" t="s">
        <v>15</v>
      </c>
      <c r="BT7" s="12" t="s">
        <v>7</v>
      </c>
      <c r="BU7" s="12" t="s">
        <v>8</v>
      </c>
      <c r="BV7" s="12" t="s">
        <v>9</v>
      </c>
      <c r="BW7" s="12" t="s">
        <v>10</v>
      </c>
      <c r="BX7" s="12" t="s">
        <v>11</v>
      </c>
      <c r="BY7" s="13" t="s">
        <v>12</v>
      </c>
      <c r="CA7" s="11"/>
      <c r="CB7" s="12" t="s">
        <v>13</v>
      </c>
      <c r="CC7" s="12" t="s">
        <v>14</v>
      </c>
      <c r="CD7" s="12" t="s">
        <v>15</v>
      </c>
      <c r="CE7" s="12" t="s">
        <v>7</v>
      </c>
      <c r="CF7" s="12" t="s">
        <v>8</v>
      </c>
      <c r="CG7" s="12" t="s">
        <v>9</v>
      </c>
      <c r="CH7" s="12" t="s">
        <v>10</v>
      </c>
      <c r="CI7" s="12" t="s">
        <v>11</v>
      </c>
      <c r="CJ7" s="13" t="s">
        <v>12</v>
      </c>
      <c r="CL7" s="11"/>
      <c r="CM7" s="12" t="s">
        <v>13</v>
      </c>
      <c r="CN7" s="12" t="s">
        <v>14</v>
      </c>
      <c r="CO7" s="12" t="s">
        <v>15</v>
      </c>
      <c r="CP7" s="12" t="s">
        <v>7</v>
      </c>
      <c r="CQ7" s="12" t="s">
        <v>8</v>
      </c>
      <c r="CR7" s="12" t="s">
        <v>9</v>
      </c>
      <c r="CS7" s="12" t="s">
        <v>10</v>
      </c>
      <c r="CT7" s="12" t="s">
        <v>11</v>
      </c>
      <c r="CU7" s="13" t="s">
        <v>12</v>
      </c>
      <c r="CW7" s="11"/>
      <c r="CX7" s="12" t="s">
        <v>13</v>
      </c>
      <c r="CY7" s="12" t="s">
        <v>14</v>
      </c>
      <c r="CZ7" s="12" t="s">
        <v>15</v>
      </c>
      <c r="DA7" s="12" t="s">
        <v>7</v>
      </c>
      <c r="DB7" s="12" t="s">
        <v>8</v>
      </c>
      <c r="DC7" s="12" t="s">
        <v>9</v>
      </c>
      <c r="DD7" s="12" t="s">
        <v>10</v>
      </c>
      <c r="DE7" s="12" t="s">
        <v>11</v>
      </c>
      <c r="DF7" s="13" t="s">
        <v>12</v>
      </c>
      <c r="DH7" s="11"/>
      <c r="DI7" s="12" t="s">
        <v>13</v>
      </c>
      <c r="DJ7" s="12" t="s">
        <v>14</v>
      </c>
      <c r="DK7" s="12" t="s">
        <v>15</v>
      </c>
      <c r="DL7" s="12" t="s">
        <v>7</v>
      </c>
      <c r="DM7" s="12" t="s">
        <v>8</v>
      </c>
      <c r="DN7" s="12" t="s">
        <v>9</v>
      </c>
      <c r="DO7" s="12" t="s">
        <v>10</v>
      </c>
      <c r="DP7" s="12" t="s">
        <v>11</v>
      </c>
      <c r="DQ7" s="13" t="s">
        <v>12</v>
      </c>
      <c r="DR7" s="203"/>
      <c r="DT7" s="11"/>
      <c r="DU7" s="12" t="s">
        <v>13</v>
      </c>
      <c r="DV7" s="12" t="s">
        <v>14</v>
      </c>
      <c r="DW7" s="12" t="s">
        <v>15</v>
      </c>
      <c r="DX7" s="12" t="s">
        <v>7</v>
      </c>
      <c r="DY7" s="12" t="s">
        <v>8</v>
      </c>
      <c r="DZ7" s="12" t="s">
        <v>9</v>
      </c>
      <c r="EA7" s="12" t="s">
        <v>10</v>
      </c>
      <c r="EB7" s="12" t="s">
        <v>11</v>
      </c>
      <c r="EC7" s="13" t="s">
        <v>12</v>
      </c>
      <c r="EE7" s="11"/>
      <c r="EF7" s="12" t="s">
        <v>13</v>
      </c>
      <c r="EG7" s="12" t="s">
        <v>14</v>
      </c>
      <c r="EH7" s="12" t="s">
        <v>15</v>
      </c>
      <c r="EI7" s="12" t="s">
        <v>7</v>
      </c>
      <c r="EJ7" s="12" t="s">
        <v>8</v>
      </c>
      <c r="EK7" s="12" t="s">
        <v>9</v>
      </c>
      <c r="EL7" s="12" t="s">
        <v>10</v>
      </c>
      <c r="EM7" s="12" t="s">
        <v>11</v>
      </c>
      <c r="EN7" s="13" t="s">
        <v>12</v>
      </c>
      <c r="EP7" s="11"/>
      <c r="EQ7" s="12" t="s">
        <v>13</v>
      </c>
      <c r="ER7" s="12" t="s">
        <v>14</v>
      </c>
      <c r="ES7" s="12" t="s">
        <v>15</v>
      </c>
      <c r="ET7" s="12" t="s">
        <v>7</v>
      </c>
      <c r="EU7" s="12" t="s">
        <v>8</v>
      </c>
      <c r="EV7" s="12" t="s">
        <v>9</v>
      </c>
      <c r="EW7" s="12" t="s">
        <v>10</v>
      </c>
      <c r="EX7" s="12" t="s">
        <v>11</v>
      </c>
      <c r="EY7" s="13" t="s">
        <v>12</v>
      </c>
      <c r="FA7" s="11"/>
      <c r="FB7" s="12" t="s">
        <v>13</v>
      </c>
      <c r="FC7" s="12" t="s">
        <v>14</v>
      </c>
      <c r="FD7" s="12" t="s">
        <v>15</v>
      </c>
      <c r="FE7" s="12" t="s">
        <v>7</v>
      </c>
      <c r="FF7" s="12" t="s">
        <v>8</v>
      </c>
      <c r="FG7" s="12" t="s">
        <v>9</v>
      </c>
      <c r="FH7" s="12" t="s">
        <v>10</v>
      </c>
      <c r="FI7" s="12" t="s">
        <v>11</v>
      </c>
      <c r="FJ7" s="13" t="s">
        <v>12</v>
      </c>
      <c r="FL7" s="11"/>
      <c r="FM7" s="12" t="s">
        <v>13</v>
      </c>
      <c r="FN7" s="12" t="s">
        <v>14</v>
      </c>
      <c r="FO7" s="12" t="s">
        <v>15</v>
      </c>
      <c r="FP7" s="12" t="s">
        <v>7</v>
      </c>
      <c r="FQ7" s="12" t="s">
        <v>8</v>
      </c>
      <c r="FR7" s="12" t="s">
        <v>9</v>
      </c>
      <c r="FS7" s="12" t="s">
        <v>10</v>
      </c>
      <c r="FT7" s="12" t="s">
        <v>11</v>
      </c>
      <c r="FU7" s="13" t="s">
        <v>12</v>
      </c>
      <c r="FW7" s="11"/>
      <c r="FX7" s="12" t="s">
        <v>13</v>
      </c>
      <c r="FY7" s="12" t="s">
        <v>14</v>
      </c>
      <c r="FZ7" s="12" t="s">
        <v>15</v>
      </c>
      <c r="GA7" s="12" t="s">
        <v>7</v>
      </c>
      <c r="GB7" s="12" t="s">
        <v>8</v>
      </c>
      <c r="GC7" s="12" t="s">
        <v>9</v>
      </c>
      <c r="GD7" s="12" t="s">
        <v>10</v>
      </c>
      <c r="GE7" s="12" t="s">
        <v>11</v>
      </c>
      <c r="GF7" s="13" t="s">
        <v>12</v>
      </c>
      <c r="GH7" s="11"/>
      <c r="GI7" s="12" t="s">
        <v>13</v>
      </c>
      <c r="GJ7" s="12" t="s">
        <v>14</v>
      </c>
      <c r="GK7" s="12" t="s">
        <v>15</v>
      </c>
      <c r="GL7" s="12" t="s">
        <v>7</v>
      </c>
      <c r="GM7" s="12" t="s">
        <v>8</v>
      </c>
      <c r="GN7" s="12" t="s">
        <v>9</v>
      </c>
      <c r="GO7" s="12" t="s">
        <v>10</v>
      </c>
      <c r="GP7" s="12" t="s">
        <v>11</v>
      </c>
      <c r="GQ7" s="13" t="s">
        <v>12</v>
      </c>
      <c r="GS7" s="11"/>
      <c r="GT7" s="12" t="s">
        <v>13</v>
      </c>
      <c r="GU7" s="12" t="s">
        <v>14</v>
      </c>
      <c r="GV7" s="12" t="s">
        <v>15</v>
      </c>
      <c r="GW7" s="12" t="s">
        <v>7</v>
      </c>
      <c r="GX7" s="12" t="s">
        <v>8</v>
      </c>
      <c r="GY7" s="12" t="s">
        <v>9</v>
      </c>
      <c r="GZ7" s="12" t="s">
        <v>10</v>
      </c>
      <c r="HA7" s="12" t="s">
        <v>11</v>
      </c>
      <c r="HB7" s="13" t="s">
        <v>12</v>
      </c>
    </row>
    <row r="8" spans="1:210" ht="14.25" x14ac:dyDescent="0.25">
      <c r="A8" s="10"/>
      <c r="B8" s="11"/>
      <c r="C8" s="14" t="s">
        <v>16</v>
      </c>
      <c r="D8" s="14" t="s">
        <v>17</v>
      </c>
      <c r="E8" s="15" t="s">
        <v>18</v>
      </c>
      <c r="F8" s="11"/>
      <c r="G8" s="11"/>
      <c r="H8" s="15" t="s">
        <v>19</v>
      </c>
      <c r="I8" s="16"/>
      <c r="J8" s="16"/>
      <c r="K8" s="17" t="s">
        <v>20</v>
      </c>
      <c r="M8" s="11"/>
      <c r="N8" s="11" t="s">
        <v>21</v>
      </c>
      <c r="O8" s="14" t="s">
        <v>22</v>
      </c>
      <c r="P8" s="14" t="s">
        <v>183</v>
      </c>
      <c r="Q8" s="15" t="s">
        <v>184</v>
      </c>
      <c r="R8" s="11" t="s">
        <v>185</v>
      </c>
      <c r="S8" s="15" t="s">
        <v>186</v>
      </c>
      <c r="T8" s="16"/>
      <c r="U8" s="16"/>
      <c r="V8" s="17" t="s">
        <v>20</v>
      </c>
      <c r="X8" s="11"/>
      <c r="Y8" s="11" t="s">
        <v>21</v>
      </c>
      <c r="Z8" s="14" t="s">
        <v>22</v>
      </c>
      <c r="AA8" s="14" t="s">
        <v>183</v>
      </c>
      <c r="AB8" s="15" t="s">
        <v>184</v>
      </c>
      <c r="AC8" s="11" t="s">
        <v>185</v>
      </c>
      <c r="AD8" s="15" t="s">
        <v>186</v>
      </c>
      <c r="AE8" s="16"/>
      <c r="AF8" s="16"/>
      <c r="AG8" s="17" t="s">
        <v>20</v>
      </c>
      <c r="AH8" s="10"/>
      <c r="AI8" s="11"/>
      <c r="AJ8" s="11" t="s">
        <v>21</v>
      </c>
      <c r="AK8" s="14" t="s">
        <v>22</v>
      </c>
      <c r="AL8" s="14" t="s">
        <v>183</v>
      </c>
      <c r="AM8" s="15" t="s">
        <v>184</v>
      </c>
      <c r="AN8" s="11" t="s">
        <v>185</v>
      </c>
      <c r="AO8" s="15" t="s">
        <v>186</v>
      </c>
      <c r="AP8" s="16"/>
      <c r="AQ8" s="16"/>
      <c r="AR8" s="17" t="s">
        <v>20</v>
      </c>
      <c r="AT8" s="11"/>
      <c r="AU8" s="11" t="s">
        <v>21</v>
      </c>
      <c r="AV8" s="14" t="s">
        <v>22</v>
      </c>
      <c r="AW8" s="14" t="s">
        <v>183</v>
      </c>
      <c r="AX8" s="15" t="s">
        <v>184</v>
      </c>
      <c r="AY8" s="11" t="s">
        <v>185</v>
      </c>
      <c r="AZ8" s="15" t="s">
        <v>186</v>
      </c>
      <c r="BA8" s="16"/>
      <c r="BB8" s="16"/>
      <c r="BC8" s="17" t="s">
        <v>20</v>
      </c>
      <c r="BE8" s="11"/>
      <c r="BF8" s="11" t="s">
        <v>21</v>
      </c>
      <c r="BG8" s="14" t="s">
        <v>22</v>
      </c>
      <c r="BH8" s="14" t="s">
        <v>183</v>
      </c>
      <c r="BI8" s="15" t="s">
        <v>184</v>
      </c>
      <c r="BJ8" s="11" t="s">
        <v>185</v>
      </c>
      <c r="BK8" s="15" t="s">
        <v>186</v>
      </c>
      <c r="BL8" s="16"/>
      <c r="BM8" s="16"/>
      <c r="BN8" s="17" t="s">
        <v>20</v>
      </c>
      <c r="BP8" s="11"/>
      <c r="BQ8" s="11" t="s">
        <v>21</v>
      </c>
      <c r="BR8" s="14" t="s">
        <v>22</v>
      </c>
      <c r="BS8" s="14" t="s">
        <v>183</v>
      </c>
      <c r="BT8" s="15" t="s">
        <v>184</v>
      </c>
      <c r="BU8" s="11" t="s">
        <v>185</v>
      </c>
      <c r="BV8" s="15" t="s">
        <v>186</v>
      </c>
      <c r="BW8" s="16"/>
      <c r="BX8" s="16"/>
      <c r="BY8" s="17" t="s">
        <v>20</v>
      </c>
      <c r="CA8" s="11"/>
      <c r="CB8" s="11" t="s">
        <v>21</v>
      </c>
      <c r="CC8" s="14" t="s">
        <v>22</v>
      </c>
      <c r="CD8" s="14" t="s">
        <v>183</v>
      </c>
      <c r="CE8" s="15" t="s">
        <v>184</v>
      </c>
      <c r="CF8" s="11" t="s">
        <v>185</v>
      </c>
      <c r="CG8" s="15" t="s">
        <v>186</v>
      </c>
      <c r="CH8" s="16"/>
      <c r="CI8" s="16"/>
      <c r="CJ8" s="17" t="s">
        <v>20</v>
      </c>
      <c r="CL8" s="11"/>
      <c r="CM8" s="11" t="s">
        <v>21</v>
      </c>
      <c r="CN8" s="14" t="s">
        <v>22</v>
      </c>
      <c r="CO8" s="14" t="s">
        <v>183</v>
      </c>
      <c r="CP8" s="15" t="s">
        <v>184</v>
      </c>
      <c r="CQ8" s="11" t="s">
        <v>185</v>
      </c>
      <c r="CR8" s="15" t="s">
        <v>186</v>
      </c>
      <c r="CS8" s="16"/>
      <c r="CT8" s="16"/>
      <c r="CU8" s="17" t="s">
        <v>20</v>
      </c>
      <c r="CW8" s="11"/>
      <c r="CX8" s="11" t="s">
        <v>21</v>
      </c>
      <c r="CY8" s="14" t="s">
        <v>22</v>
      </c>
      <c r="CZ8" s="14" t="s">
        <v>183</v>
      </c>
      <c r="DA8" s="15" t="s">
        <v>184</v>
      </c>
      <c r="DB8" s="11" t="s">
        <v>185</v>
      </c>
      <c r="DC8" s="15" t="s">
        <v>186</v>
      </c>
      <c r="DD8" s="16"/>
      <c r="DE8" s="16"/>
      <c r="DF8" s="17" t="s">
        <v>20</v>
      </c>
      <c r="DH8" s="11"/>
      <c r="DI8" s="11" t="s">
        <v>21</v>
      </c>
      <c r="DJ8" s="14" t="s">
        <v>22</v>
      </c>
      <c r="DK8" s="14" t="s">
        <v>183</v>
      </c>
      <c r="DL8" s="15" t="s">
        <v>184</v>
      </c>
      <c r="DM8" s="11" t="s">
        <v>185</v>
      </c>
      <c r="DN8" s="15" t="s">
        <v>186</v>
      </c>
      <c r="DO8" s="16"/>
      <c r="DP8" s="16"/>
      <c r="DQ8" s="17" t="s">
        <v>20</v>
      </c>
      <c r="DR8" s="203"/>
      <c r="DT8" s="11"/>
      <c r="DU8" s="11" t="s">
        <v>21</v>
      </c>
      <c r="DV8" s="14" t="s">
        <v>22</v>
      </c>
      <c r="DW8" s="14" t="s">
        <v>183</v>
      </c>
      <c r="DX8" s="15" t="s">
        <v>184</v>
      </c>
      <c r="DY8" s="11" t="s">
        <v>185</v>
      </c>
      <c r="DZ8" s="15" t="s">
        <v>186</v>
      </c>
      <c r="EA8" s="16"/>
      <c r="EB8" s="16"/>
      <c r="EC8" s="17" t="s">
        <v>20</v>
      </c>
      <c r="EE8" s="11"/>
      <c r="EF8" s="11" t="s">
        <v>21</v>
      </c>
      <c r="EG8" s="14" t="s">
        <v>22</v>
      </c>
      <c r="EH8" s="14" t="s">
        <v>183</v>
      </c>
      <c r="EI8" s="15" t="s">
        <v>184</v>
      </c>
      <c r="EJ8" s="11" t="s">
        <v>185</v>
      </c>
      <c r="EK8" s="15" t="s">
        <v>186</v>
      </c>
      <c r="EL8" s="16"/>
      <c r="EM8" s="16"/>
      <c r="EN8" s="17" t="s">
        <v>20</v>
      </c>
      <c r="EP8" s="11"/>
      <c r="EQ8" s="11" t="s">
        <v>21</v>
      </c>
      <c r="ER8" s="14" t="s">
        <v>22</v>
      </c>
      <c r="ES8" s="14" t="s">
        <v>183</v>
      </c>
      <c r="ET8" s="15" t="s">
        <v>184</v>
      </c>
      <c r="EU8" s="11" t="s">
        <v>185</v>
      </c>
      <c r="EV8" s="15" t="s">
        <v>186</v>
      </c>
      <c r="EW8" s="16"/>
      <c r="EX8" s="16"/>
      <c r="EY8" s="17" t="s">
        <v>20</v>
      </c>
      <c r="FA8" s="11"/>
      <c r="FB8" s="11" t="s">
        <v>21</v>
      </c>
      <c r="FC8" s="14" t="s">
        <v>22</v>
      </c>
      <c r="FD8" s="14" t="s">
        <v>183</v>
      </c>
      <c r="FE8" s="15" t="s">
        <v>184</v>
      </c>
      <c r="FF8" s="11" t="s">
        <v>185</v>
      </c>
      <c r="FG8" s="15" t="s">
        <v>186</v>
      </c>
      <c r="FH8" s="16"/>
      <c r="FI8" s="16"/>
      <c r="FJ8" s="17" t="s">
        <v>20</v>
      </c>
      <c r="FL8" s="11"/>
      <c r="FM8" s="11" t="s">
        <v>21</v>
      </c>
      <c r="FN8" s="14" t="s">
        <v>22</v>
      </c>
      <c r="FO8" s="14" t="s">
        <v>183</v>
      </c>
      <c r="FP8" s="15" t="s">
        <v>184</v>
      </c>
      <c r="FQ8" s="11" t="s">
        <v>185</v>
      </c>
      <c r="FR8" s="15" t="s">
        <v>186</v>
      </c>
      <c r="FS8" s="16"/>
      <c r="FT8" s="16"/>
      <c r="FU8" s="17" t="s">
        <v>20</v>
      </c>
      <c r="FW8" s="11"/>
      <c r="FX8" s="11" t="s">
        <v>21</v>
      </c>
      <c r="FY8" s="14" t="s">
        <v>22</v>
      </c>
      <c r="FZ8" s="14" t="s">
        <v>183</v>
      </c>
      <c r="GA8" s="15" t="s">
        <v>184</v>
      </c>
      <c r="GB8" s="11" t="s">
        <v>185</v>
      </c>
      <c r="GC8" s="15" t="s">
        <v>186</v>
      </c>
      <c r="GD8" s="16"/>
      <c r="GE8" s="16"/>
      <c r="GF8" s="17" t="s">
        <v>20</v>
      </c>
      <c r="GH8" s="11"/>
      <c r="GI8" s="11" t="s">
        <v>21</v>
      </c>
      <c r="GJ8" s="14" t="s">
        <v>22</v>
      </c>
      <c r="GK8" s="14" t="s">
        <v>183</v>
      </c>
      <c r="GL8" s="15" t="s">
        <v>184</v>
      </c>
      <c r="GM8" s="11" t="s">
        <v>185</v>
      </c>
      <c r="GN8" s="15" t="s">
        <v>186</v>
      </c>
      <c r="GO8" s="16"/>
      <c r="GP8" s="16"/>
      <c r="GQ8" s="17" t="s">
        <v>20</v>
      </c>
      <c r="GS8" s="11"/>
      <c r="GT8" s="11" t="s">
        <v>21</v>
      </c>
      <c r="GU8" s="14" t="s">
        <v>22</v>
      </c>
      <c r="GV8" s="14" t="s">
        <v>183</v>
      </c>
      <c r="GW8" s="15" t="s">
        <v>184</v>
      </c>
      <c r="GX8" s="11" t="s">
        <v>185</v>
      </c>
      <c r="GY8" s="15" t="s">
        <v>186</v>
      </c>
      <c r="GZ8" s="16"/>
      <c r="HA8" s="16"/>
      <c r="HB8" s="17" t="s">
        <v>20</v>
      </c>
    </row>
    <row r="9" spans="1:210" ht="11.25" x14ac:dyDescent="0.25">
      <c r="A9" s="10"/>
      <c r="B9" s="11"/>
      <c r="C9" s="19" t="s">
        <v>24</v>
      </c>
      <c r="D9" s="20" t="s">
        <v>25</v>
      </c>
      <c r="E9" s="21"/>
      <c r="F9" s="11"/>
      <c r="G9" s="11"/>
      <c r="H9" s="21" t="s">
        <v>26</v>
      </c>
      <c r="I9" s="21" t="s">
        <v>27</v>
      </c>
      <c r="J9" s="21" t="s">
        <v>28</v>
      </c>
      <c r="K9" s="17" t="s">
        <v>24</v>
      </c>
      <c r="M9" s="11"/>
      <c r="N9" s="11" t="s">
        <v>29</v>
      </c>
      <c r="O9" s="19" t="s">
        <v>30</v>
      </c>
      <c r="P9" s="20" t="s">
        <v>24</v>
      </c>
      <c r="Q9" s="21" t="s">
        <v>25</v>
      </c>
      <c r="R9" s="11"/>
      <c r="S9" s="21" t="s">
        <v>26</v>
      </c>
      <c r="T9" s="21" t="s">
        <v>27</v>
      </c>
      <c r="U9" s="21" t="s">
        <v>28</v>
      </c>
      <c r="V9" s="17" t="s">
        <v>24</v>
      </c>
      <c r="X9" s="11"/>
      <c r="Y9" s="11" t="s">
        <v>29</v>
      </c>
      <c r="Z9" s="19" t="s">
        <v>30</v>
      </c>
      <c r="AA9" s="20" t="s">
        <v>24</v>
      </c>
      <c r="AB9" s="21" t="s">
        <v>25</v>
      </c>
      <c r="AC9" s="11"/>
      <c r="AD9" s="21" t="s">
        <v>26</v>
      </c>
      <c r="AE9" s="21" t="s">
        <v>27</v>
      </c>
      <c r="AF9" s="21" t="s">
        <v>28</v>
      </c>
      <c r="AG9" s="17" t="s">
        <v>24</v>
      </c>
      <c r="AH9" s="10"/>
      <c r="AI9" s="11"/>
      <c r="AJ9" s="11" t="s">
        <v>29</v>
      </c>
      <c r="AK9" s="19" t="s">
        <v>30</v>
      </c>
      <c r="AL9" s="20" t="s">
        <v>24</v>
      </c>
      <c r="AM9" s="21" t="s">
        <v>25</v>
      </c>
      <c r="AN9" s="11"/>
      <c r="AO9" s="21" t="s">
        <v>26</v>
      </c>
      <c r="AP9" s="21" t="s">
        <v>27</v>
      </c>
      <c r="AQ9" s="21" t="s">
        <v>28</v>
      </c>
      <c r="AR9" s="17" t="s">
        <v>24</v>
      </c>
      <c r="AT9" s="11"/>
      <c r="AU9" s="11" t="s">
        <v>29</v>
      </c>
      <c r="AV9" s="19" t="s">
        <v>30</v>
      </c>
      <c r="AW9" s="20" t="s">
        <v>24</v>
      </c>
      <c r="AX9" s="21" t="s">
        <v>25</v>
      </c>
      <c r="AY9" s="11"/>
      <c r="AZ9" s="21" t="s">
        <v>26</v>
      </c>
      <c r="BA9" s="21" t="s">
        <v>27</v>
      </c>
      <c r="BB9" s="21" t="s">
        <v>28</v>
      </c>
      <c r="BC9" s="17" t="s">
        <v>24</v>
      </c>
      <c r="BE9" s="11"/>
      <c r="BF9" s="11" t="s">
        <v>29</v>
      </c>
      <c r="BG9" s="19" t="s">
        <v>30</v>
      </c>
      <c r="BH9" s="20" t="s">
        <v>24</v>
      </c>
      <c r="BI9" s="21" t="s">
        <v>25</v>
      </c>
      <c r="BJ9" s="11"/>
      <c r="BK9" s="21" t="s">
        <v>26</v>
      </c>
      <c r="BL9" s="21" t="s">
        <v>27</v>
      </c>
      <c r="BM9" s="21" t="s">
        <v>28</v>
      </c>
      <c r="BN9" s="17" t="s">
        <v>24</v>
      </c>
      <c r="BP9" s="11"/>
      <c r="BQ9" s="11" t="s">
        <v>29</v>
      </c>
      <c r="BR9" s="19" t="s">
        <v>30</v>
      </c>
      <c r="BS9" s="20" t="s">
        <v>24</v>
      </c>
      <c r="BT9" s="21" t="s">
        <v>25</v>
      </c>
      <c r="BU9" s="11"/>
      <c r="BV9" s="21" t="s">
        <v>26</v>
      </c>
      <c r="BW9" s="21" t="s">
        <v>27</v>
      </c>
      <c r="BX9" s="21" t="s">
        <v>28</v>
      </c>
      <c r="BY9" s="17" t="s">
        <v>24</v>
      </c>
      <c r="CA9" s="11"/>
      <c r="CB9" s="11" t="s">
        <v>29</v>
      </c>
      <c r="CC9" s="19" t="s">
        <v>30</v>
      </c>
      <c r="CD9" s="20" t="s">
        <v>24</v>
      </c>
      <c r="CE9" s="21" t="s">
        <v>25</v>
      </c>
      <c r="CF9" s="11"/>
      <c r="CG9" s="21" t="s">
        <v>26</v>
      </c>
      <c r="CH9" s="21" t="s">
        <v>27</v>
      </c>
      <c r="CI9" s="21" t="s">
        <v>28</v>
      </c>
      <c r="CJ9" s="17" t="s">
        <v>24</v>
      </c>
      <c r="CL9" s="11"/>
      <c r="CM9" s="11" t="s">
        <v>29</v>
      </c>
      <c r="CN9" s="19" t="s">
        <v>30</v>
      </c>
      <c r="CO9" s="20" t="s">
        <v>24</v>
      </c>
      <c r="CP9" s="21" t="s">
        <v>25</v>
      </c>
      <c r="CQ9" s="11"/>
      <c r="CR9" s="21" t="s">
        <v>26</v>
      </c>
      <c r="CS9" s="21" t="s">
        <v>27</v>
      </c>
      <c r="CT9" s="21" t="s">
        <v>28</v>
      </c>
      <c r="CU9" s="17" t="s">
        <v>24</v>
      </c>
      <c r="CW9" s="11"/>
      <c r="CX9" s="11" t="s">
        <v>29</v>
      </c>
      <c r="CY9" s="19" t="s">
        <v>30</v>
      </c>
      <c r="CZ9" s="20" t="s">
        <v>24</v>
      </c>
      <c r="DA9" s="21" t="s">
        <v>25</v>
      </c>
      <c r="DB9" s="11"/>
      <c r="DC9" s="21" t="s">
        <v>26</v>
      </c>
      <c r="DD9" s="21" t="s">
        <v>27</v>
      </c>
      <c r="DE9" s="21" t="s">
        <v>28</v>
      </c>
      <c r="DF9" s="17" t="s">
        <v>24</v>
      </c>
      <c r="DH9" s="11"/>
      <c r="DI9" s="11" t="s">
        <v>29</v>
      </c>
      <c r="DJ9" s="19" t="s">
        <v>30</v>
      </c>
      <c r="DK9" s="20" t="s">
        <v>24</v>
      </c>
      <c r="DL9" s="21" t="s">
        <v>25</v>
      </c>
      <c r="DM9" s="11"/>
      <c r="DN9" s="21" t="s">
        <v>26</v>
      </c>
      <c r="DO9" s="21" t="s">
        <v>27</v>
      </c>
      <c r="DP9" s="21" t="s">
        <v>28</v>
      </c>
      <c r="DQ9" s="17" t="s">
        <v>24</v>
      </c>
      <c r="DR9" s="203"/>
      <c r="DT9" s="11"/>
      <c r="DU9" s="11" t="s">
        <v>29</v>
      </c>
      <c r="DV9" s="19" t="s">
        <v>30</v>
      </c>
      <c r="DW9" s="20" t="s">
        <v>24</v>
      </c>
      <c r="DX9" s="21" t="s">
        <v>25</v>
      </c>
      <c r="DY9" s="11"/>
      <c r="DZ9" s="21" t="s">
        <v>26</v>
      </c>
      <c r="EA9" s="21" t="s">
        <v>27</v>
      </c>
      <c r="EB9" s="21" t="s">
        <v>28</v>
      </c>
      <c r="EC9" s="17" t="s">
        <v>24</v>
      </c>
      <c r="EE9" s="11"/>
      <c r="EF9" s="11" t="s">
        <v>29</v>
      </c>
      <c r="EG9" s="19" t="s">
        <v>30</v>
      </c>
      <c r="EH9" s="20" t="s">
        <v>24</v>
      </c>
      <c r="EI9" s="21" t="s">
        <v>25</v>
      </c>
      <c r="EJ9" s="11"/>
      <c r="EK9" s="21" t="s">
        <v>26</v>
      </c>
      <c r="EL9" s="21" t="s">
        <v>27</v>
      </c>
      <c r="EM9" s="21" t="s">
        <v>28</v>
      </c>
      <c r="EN9" s="17" t="s">
        <v>24</v>
      </c>
      <c r="EP9" s="11"/>
      <c r="EQ9" s="11" t="s">
        <v>29</v>
      </c>
      <c r="ER9" s="19" t="s">
        <v>30</v>
      </c>
      <c r="ES9" s="20" t="s">
        <v>24</v>
      </c>
      <c r="ET9" s="21" t="s">
        <v>25</v>
      </c>
      <c r="EU9" s="11"/>
      <c r="EV9" s="21" t="s">
        <v>26</v>
      </c>
      <c r="EW9" s="21" t="s">
        <v>27</v>
      </c>
      <c r="EX9" s="21" t="s">
        <v>28</v>
      </c>
      <c r="EY9" s="17" t="s">
        <v>24</v>
      </c>
      <c r="FA9" s="11"/>
      <c r="FB9" s="11" t="s">
        <v>29</v>
      </c>
      <c r="FC9" s="19" t="s">
        <v>30</v>
      </c>
      <c r="FD9" s="20" t="s">
        <v>24</v>
      </c>
      <c r="FE9" s="21" t="s">
        <v>25</v>
      </c>
      <c r="FF9" s="11"/>
      <c r="FG9" s="21" t="s">
        <v>26</v>
      </c>
      <c r="FH9" s="21" t="s">
        <v>27</v>
      </c>
      <c r="FI9" s="21" t="s">
        <v>28</v>
      </c>
      <c r="FJ9" s="17" t="s">
        <v>24</v>
      </c>
      <c r="FL9" s="11"/>
      <c r="FM9" s="11" t="s">
        <v>29</v>
      </c>
      <c r="FN9" s="19" t="s">
        <v>30</v>
      </c>
      <c r="FO9" s="20" t="s">
        <v>24</v>
      </c>
      <c r="FP9" s="21" t="s">
        <v>25</v>
      </c>
      <c r="FQ9" s="11"/>
      <c r="FR9" s="21" t="s">
        <v>26</v>
      </c>
      <c r="FS9" s="21" t="s">
        <v>27</v>
      </c>
      <c r="FT9" s="21" t="s">
        <v>28</v>
      </c>
      <c r="FU9" s="17" t="s">
        <v>24</v>
      </c>
      <c r="FW9" s="11"/>
      <c r="FX9" s="11" t="s">
        <v>29</v>
      </c>
      <c r="FY9" s="19" t="s">
        <v>30</v>
      </c>
      <c r="FZ9" s="20" t="s">
        <v>24</v>
      </c>
      <c r="GA9" s="21" t="s">
        <v>25</v>
      </c>
      <c r="GB9" s="11"/>
      <c r="GC9" s="21" t="s">
        <v>26</v>
      </c>
      <c r="GD9" s="21" t="s">
        <v>27</v>
      </c>
      <c r="GE9" s="21" t="s">
        <v>28</v>
      </c>
      <c r="GF9" s="17" t="s">
        <v>24</v>
      </c>
      <c r="GH9" s="11"/>
      <c r="GI9" s="11" t="s">
        <v>29</v>
      </c>
      <c r="GJ9" s="19" t="s">
        <v>30</v>
      </c>
      <c r="GK9" s="20" t="s">
        <v>24</v>
      </c>
      <c r="GL9" s="21" t="s">
        <v>25</v>
      </c>
      <c r="GM9" s="11"/>
      <c r="GN9" s="21" t="s">
        <v>26</v>
      </c>
      <c r="GO9" s="21" t="s">
        <v>27</v>
      </c>
      <c r="GP9" s="21" t="s">
        <v>28</v>
      </c>
      <c r="GQ9" s="17" t="s">
        <v>24</v>
      </c>
      <c r="GS9" s="11"/>
      <c r="GT9" s="11" t="s">
        <v>29</v>
      </c>
      <c r="GU9" s="19" t="s">
        <v>30</v>
      </c>
      <c r="GV9" s="20" t="s">
        <v>24</v>
      </c>
      <c r="GW9" s="21" t="s">
        <v>25</v>
      </c>
      <c r="GX9" s="11"/>
      <c r="GY9" s="21" t="s">
        <v>26</v>
      </c>
      <c r="GZ9" s="21" t="s">
        <v>27</v>
      </c>
      <c r="HA9" s="21" t="s">
        <v>28</v>
      </c>
      <c r="HB9" s="17" t="s">
        <v>24</v>
      </c>
    </row>
    <row r="10" spans="1:210" ht="11.45" customHeight="1" x14ac:dyDescent="0.25">
      <c r="A10" s="10"/>
      <c r="B10" s="3" t="s">
        <v>31</v>
      </c>
      <c r="C10" s="23">
        <v>0.64100000000000001</v>
      </c>
      <c r="D10" s="24">
        <v>73.400000000000006</v>
      </c>
      <c r="E10" s="25">
        <v>1</v>
      </c>
      <c r="H10" s="26">
        <f>C10*D10*E10</f>
        <v>47.049400000000006</v>
      </c>
      <c r="I10" s="27">
        <f>H10*B$38*G$38/$C$2</f>
        <v>20.773257137911401</v>
      </c>
      <c r="J10" s="27"/>
      <c r="K10" s="28"/>
      <c r="M10" s="3" t="s">
        <v>31</v>
      </c>
      <c r="N10" s="150">
        <f>100*O10*(1/P10-1/$C$10)</f>
        <v>16.414781591263651</v>
      </c>
      <c r="O10" s="30">
        <f>'DH65-74'!O10</f>
        <v>3.5000000000000003E-2</v>
      </c>
      <c r="P10" s="146">
        <f>'DH65-74'!P10</f>
        <v>0.16</v>
      </c>
      <c r="Q10" s="66">
        <f>$D10</f>
        <v>73.400000000000006</v>
      </c>
      <c r="R10" s="42">
        <v>1</v>
      </c>
      <c r="S10" s="26">
        <f>P10*Q10*R10</f>
        <v>11.744000000000002</v>
      </c>
      <c r="T10" s="27">
        <f>S10*M$38*R$38/$C$2</f>
        <v>5.7926858926589313</v>
      </c>
      <c r="U10" s="27"/>
      <c r="V10" s="28"/>
      <c r="X10" s="3" t="s">
        <v>31</v>
      </c>
      <c r="Y10" s="150">
        <f>100*Z10*(1/AA10-1/$C$10)</f>
        <v>0</v>
      </c>
      <c r="Z10" s="30">
        <f>$O$10</f>
        <v>3.5000000000000003E-2</v>
      </c>
      <c r="AA10" s="172">
        <f>C10</f>
        <v>0.64100000000000001</v>
      </c>
      <c r="AB10" s="66">
        <f>$D10</f>
        <v>73.400000000000006</v>
      </c>
      <c r="AC10" s="42">
        <v>1</v>
      </c>
      <c r="AD10" s="26">
        <f>AA10*AB10*AC10</f>
        <v>47.049400000000006</v>
      </c>
      <c r="AE10" s="27">
        <f>AD10*X$38*AC$38/$C$2</f>
        <v>21.08795760258834</v>
      </c>
      <c r="AF10" s="27"/>
      <c r="AG10" s="28"/>
      <c r="AI10" s="3" t="s">
        <v>31</v>
      </c>
      <c r="AJ10" s="150">
        <f>100*AK10*(1/AL10-1/$C$10)</f>
        <v>0</v>
      </c>
      <c r="AK10" s="30">
        <f>$O$10</f>
        <v>3.5000000000000003E-2</v>
      </c>
      <c r="AL10" s="172">
        <f>$C10</f>
        <v>0.64100000000000001</v>
      </c>
      <c r="AM10" s="66">
        <f>$D10</f>
        <v>73.400000000000006</v>
      </c>
      <c r="AN10" s="42">
        <v>1</v>
      </c>
      <c r="AO10" s="26">
        <f>AL10*AM10*AN10</f>
        <v>47.049400000000006</v>
      </c>
      <c r="AP10" s="27">
        <f>AO10*AI$38*AN$38/$C$2</f>
        <v>21.324267993166892</v>
      </c>
      <c r="AQ10" s="27"/>
      <c r="AR10" s="28"/>
      <c r="AT10" s="3" t="s">
        <v>31</v>
      </c>
      <c r="AU10" s="150">
        <f>100*AV10*(1/AW10-1/$C$10)</f>
        <v>16.414781591263651</v>
      </c>
      <c r="AV10" s="30">
        <f>$O$10</f>
        <v>3.5000000000000003E-2</v>
      </c>
      <c r="AW10" s="146">
        <f>$P10</f>
        <v>0.16</v>
      </c>
      <c r="AX10" s="66">
        <f>$D10</f>
        <v>73.400000000000006</v>
      </c>
      <c r="AY10" s="42">
        <v>1</v>
      </c>
      <c r="AZ10" s="26">
        <f>AW10*AX10*AY10</f>
        <v>11.744000000000002</v>
      </c>
      <c r="BA10" s="27">
        <f>AZ10*AT$38*AY$38/$C$2</f>
        <v>5.3092129589588994</v>
      </c>
      <c r="BB10" s="27"/>
      <c r="BC10" s="28"/>
      <c r="BE10" s="3" t="s">
        <v>31</v>
      </c>
      <c r="BF10" s="150">
        <f>100*BG10*(1/BH10-1/$C$10)</f>
        <v>16.414781591263651</v>
      </c>
      <c r="BG10" s="30">
        <f>$O$10</f>
        <v>3.5000000000000003E-2</v>
      </c>
      <c r="BH10" s="146">
        <f>$P10</f>
        <v>0.16</v>
      </c>
      <c r="BI10" s="66">
        <f>$D10</f>
        <v>73.400000000000006</v>
      </c>
      <c r="BJ10" s="42">
        <v>1</v>
      </c>
      <c r="BK10" s="26">
        <f>BH10*BI10*BJ10</f>
        <v>11.744000000000002</v>
      </c>
      <c r="BL10" s="27">
        <f>BK10*BE$38*BJ$38/$C$2</f>
        <v>5.2663606404530334</v>
      </c>
      <c r="BM10" s="27"/>
      <c r="BN10" s="28"/>
      <c r="BP10" s="3" t="s">
        <v>31</v>
      </c>
      <c r="BQ10" s="150">
        <f>100*BR10*(1/BS10-1/$C$10)</f>
        <v>0</v>
      </c>
      <c r="BR10" s="30">
        <f>$O$10</f>
        <v>3.5000000000000003E-2</v>
      </c>
      <c r="BS10" s="172">
        <f>$C10</f>
        <v>0.64100000000000001</v>
      </c>
      <c r="BT10" s="66">
        <f>$D10</f>
        <v>73.400000000000006</v>
      </c>
      <c r="BU10" s="42">
        <v>1</v>
      </c>
      <c r="BV10" s="26">
        <f>BS10*BT10*BU10</f>
        <v>47.049400000000006</v>
      </c>
      <c r="BW10" s="27">
        <f>BV10*BP$38*BU$38/$C$2</f>
        <v>21.324267993166892</v>
      </c>
      <c r="BX10" s="27"/>
      <c r="BY10" s="28"/>
      <c r="CA10" s="3" t="s">
        <v>31</v>
      </c>
      <c r="CB10" s="150">
        <f>100*CC10*(1/CD10-1/$C$10)</f>
        <v>16.414781591263651</v>
      </c>
      <c r="CC10" s="30">
        <f>$O$10</f>
        <v>3.5000000000000003E-2</v>
      </c>
      <c r="CD10" s="146">
        <f>$P10</f>
        <v>0.16</v>
      </c>
      <c r="CE10" s="66">
        <f>$D10</f>
        <v>73.400000000000006</v>
      </c>
      <c r="CF10" s="42">
        <v>1</v>
      </c>
      <c r="CG10" s="26">
        <f>CD10*CE10*CF10</f>
        <v>11.744000000000002</v>
      </c>
      <c r="CH10" s="27">
        <f>CG10*CA$38*CF$38/$C$2</f>
        <v>5.3253460733587552</v>
      </c>
      <c r="CI10" s="27"/>
      <c r="CJ10" s="28"/>
      <c r="CL10" s="3" t="s">
        <v>31</v>
      </c>
      <c r="CM10" s="150">
        <f>100*CN10*(1/CO10-1/$C$10)</f>
        <v>0</v>
      </c>
      <c r="CN10" s="30">
        <f>$O$10</f>
        <v>3.5000000000000003E-2</v>
      </c>
      <c r="CO10" s="172">
        <f>$C10</f>
        <v>0.64100000000000001</v>
      </c>
      <c r="CP10" s="66">
        <f>$D10</f>
        <v>73.400000000000006</v>
      </c>
      <c r="CQ10" s="42">
        <v>1</v>
      </c>
      <c r="CR10" s="26">
        <f>CO10*CP10*CQ10</f>
        <v>47.049400000000006</v>
      </c>
      <c r="CS10" s="27">
        <f>CR10*CL$38*CQ$38/$C$2</f>
        <v>21.016445920756937</v>
      </c>
      <c r="CT10" s="27"/>
      <c r="CU10" s="28"/>
      <c r="CW10" s="3" t="s">
        <v>31</v>
      </c>
      <c r="CX10" s="150">
        <f>100*CY10*(1/CZ10-1/$C$10)</f>
        <v>0</v>
      </c>
      <c r="CY10" s="30">
        <f>$O$10</f>
        <v>3.5000000000000003E-2</v>
      </c>
      <c r="CZ10" s="172">
        <f>$C10</f>
        <v>0.64100000000000001</v>
      </c>
      <c r="DA10" s="66">
        <f>$D10</f>
        <v>73.400000000000006</v>
      </c>
      <c r="DB10" s="42">
        <v>1</v>
      </c>
      <c r="DC10" s="26">
        <f>CZ10*DA10*DB10</f>
        <v>47.049400000000006</v>
      </c>
      <c r="DD10" s="27">
        <f>DC10*CW$38*DB$38/$C$2</f>
        <v>20.844768819742807</v>
      </c>
      <c r="DE10" s="27"/>
      <c r="DF10" s="28"/>
      <c r="DH10" s="3" t="s">
        <v>31</v>
      </c>
      <c r="DI10" s="150">
        <f>100*DJ10*(1/DK10-1/$C$10)</f>
        <v>16.414781591263651</v>
      </c>
      <c r="DJ10" s="30">
        <f>$O$10</f>
        <v>3.5000000000000003E-2</v>
      </c>
      <c r="DK10" s="146">
        <f>$P10</f>
        <v>0.16</v>
      </c>
      <c r="DL10" s="66">
        <f>$D10</f>
        <v>73.400000000000006</v>
      </c>
      <c r="DM10" s="42">
        <v>1</v>
      </c>
      <c r="DN10" s="26">
        <f>DK10*DL10*DM10</f>
        <v>11.744000000000002</v>
      </c>
      <c r="DO10" s="27">
        <f>DN10*DH$38*DM$38/$C$2</f>
        <v>5.248510610666723</v>
      </c>
      <c r="DP10" s="27"/>
      <c r="DQ10" s="28"/>
      <c r="DR10" s="203"/>
      <c r="DT10" s="3" t="s">
        <v>31</v>
      </c>
      <c r="DU10" s="150">
        <f>100*DV10*(1/DW10-1/$C$10)</f>
        <v>7.039781591263651</v>
      </c>
      <c r="DV10" s="30">
        <f>'DH65-74'!DV10</f>
        <v>3.5000000000000003E-2</v>
      </c>
      <c r="DW10" s="146">
        <f>'DH65-74'!DW10</f>
        <v>0.28000000000000003</v>
      </c>
      <c r="DX10" s="66">
        <f>$D10</f>
        <v>73.400000000000006</v>
      </c>
      <c r="DY10" s="42">
        <v>1</v>
      </c>
      <c r="DZ10" s="26">
        <f>DW10*DX10*DY10</f>
        <v>20.552000000000003</v>
      </c>
      <c r="EA10" s="27">
        <f>DZ10*DT$38*DY$38/$C$2</f>
        <v>9.4191698515413993</v>
      </c>
      <c r="EB10" s="27"/>
      <c r="EC10" s="28"/>
      <c r="EE10" s="3" t="s">
        <v>31</v>
      </c>
      <c r="EF10" s="150">
        <f>100*EG10*(1/EH10-1/$C$10)</f>
        <v>0</v>
      </c>
      <c r="EG10" s="30">
        <v>3.5000000000000003E-2</v>
      </c>
      <c r="EH10" s="172">
        <f>$C10</f>
        <v>0.64100000000000001</v>
      </c>
      <c r="EI10" s="66">
        <f>$D10</f>
        <v>73.400000000000006</v>
      </c>
      <c r="EJ10" s="42">
        <v>1</v>
      </c>
      <c r="EK10" s="26">
        <f>EH10*EI10*EJ10</f>
        <v>47.049400000000006</v>
      </c>
      <c r="EL10" s="27">
        <f>EK10*EE$38*EJ$38/$C$2</f>
        <v>20.877260111203675</v>
      </c>
      <c r="EM10" s="27"/>
      <c r="EN10" s="28"/>
      <c r="EP10" s="3" t="s">
        <v>31</v>
      </c>
      <c r="EQ10" s="150">
        <f>100*ER10*(1/ES10-1/$C$10)</f>
        <v>0</v>
      </c>
      <c r="ER10" s="30">
        <f>'DH65-74'!ER10</f>
        <v>3.5000000000000003E-2</v>
      </c>
      <c r="ES10" s="172">
        <f>$C10</f>
        <v>0.64100000000000001</v>
      </c>
      <c r="ET10" s="66">
        <f>$D10</f>
        <v>73.400000000000006</v>
      </c>
      <c r="EU10" s="42">
        <v>1</v>
      </c>
      <c r="EV10" s="26">
        <f>ES10*ET10*EU10</f>
        <v>47.049400000000006</v>
      </c>
      <c r="EW10" s="27">
        <f>EV10*EP$38*EU$38/$C$2</f>
        <v>21.115498040376064</v>
      </c>
      <c r="EX10" s="27"/>
      <c r="EY10" s="28"/>
      <c r="FA10" s="3" t="s">
        <v>31</v>
      </c>
      <c r="FB10" s="150">
        <f>100*FC10*(1/FD10-1/$C$10)</f>
        <v>7.039781591263651</v>
      </c>
      <c r="FC10" s="30">
        <f>'DH65-74'!FC10</f>
        <v>3.5000000000000003E-2</v>
      </c>
      <c r="FD10" s="146">
        <f>$DW10</f>
        <v>0.28000000000000003</v>
      </c>
      <c r="FE10" s="66">
        <f>$D10</f>
        <v>73.400000000000006</v>
      </c>
      <c r="FF10" s="42">
        <v>1</v>
      </c>
      <c r="FG10" s="26">
        <f>FD10*FE10*FF10</f>
        <v>20.552000000000003</v>
      </c>
      <c r="FH10" s="27">
        <f>FG10*FA$38*FF$38/$C$2</f>
        <v>9.1722929172798775</v>
      </c>
      <c r="FI10" s="27"/>
      <c r="FJ10" s="28"/>
      <c r="FL10" s="3" t="s">
        <v>31</v>
      </c>
      <c r="FM10" s="150">
        <f>100*FN10*(1/FO10-1/$C$10)</f>
        <v>7.039781591263651</v>
      </c>
      <c r="FN10" s="30">
        <f>'DH65-74'!FC10</f>
        <v>3.5000000000000003E-2</v>
      </c>
      <c r="FO10" s="146">
        <f>$DW10</f>
        <v>0.28000000000000003</v>
      </c>
      <c r="FP10" s="66">
        <f>$D10</f>
        <v>73.400000000000006</v>
      </c>
      <c r="FQ10" s="42">
        <v>1</v>
      </c>
      <c r="FR10" s="26">
        <f>FO10*FP10*FQ10</f>
        <v>20.552000000000003</v>
      </c>
      <c r="FS10" s="27">
        <f>FR10*FL$38*FQ$38/$C$2</f>
        <v>9.1876537405110792</v>
      </c>
      <c r="FT10" s="27"/>
      <c r="FU10" s="28"/>
      <c r="FW10" s="3" t="s">
        <v>31</v>
      </c>
      <c r="FX10" s="150">
        <f>100*FY10*(1/FZ10-1/$C$10)</f>
        <v>0</v>
      </c>
      <c r="FY10" s="30">
        <f>'DH65-74'!FN10</f>
        <v>3.5000000000000003E-2</v>
      </c>
      <c r="FZ10" s="172">
        <f>$C10</f>
        <v>0.64100000000000001</v>
      </c>
      <c r="GA10" s="66">
        <f>$D10</f>
        <v>73.400000000000006</v>
      </c>
      <c r="GB10" s="42">
        <v>1</v>
      </c>
      <c r="GC10" s="26">
        <f>FZ10*GA10*GB10</f>
        <v>47.049400000000006</v>
      </c>
      <c r="GD10" s="27">
        <f>GC10*FW$38*GB$38/$C$2</f>
        <v>21.150663353558926</v>
      </c>
      <c r="GE10" s="27"/>
      <c r="GF10" s="28"/>
      <c r="GH10" s="3" t="s">
        <v>31</v>
      </c>
      <c r="GI10" s="150">
        <f>100*GJ10*(1/GK10-1/$C$10)</f>
        <v>7.039781591263651</v>
      </c>
      <c r="GJ10" s="30">
        <f>'DH65-74'!FY10</f>
        <v>3.5000000000000003E-2</v>
      </c>
      <c r="GK10" s="146">
        <f>$DW10</f>
        <v>0.28000000000000003</v>
      </c>
      <c r="GL10" s="66">
        <f>$D10</f>
        <v>73.400000000000006</v>
      </c>
      <c r="GM10" s="42">
        <v>1</v>
      </c>
      <c r="GN10" s="26">
        <f>GK10*GL10*GM10</f>
        <v>20.552000000000003</v>
      </c>
      <c r="GO10" s="27">
        <f>GN10*GH$38*GM$38/$C$2</f>
        <v>9.2917202306331852</v>
      </c>
      <c r="GP10" s="27"/>
      <c r="GQ10" s="28"/>
      <c r="GS10" s="3" t="s">
        <v>31</v>
      </c>
      <c r="GT10" s="150">
        <f>100*GU10*(1/GV10-1/$C$10)</f>
        <v>0</v>
      </c>
      <c r="GU10" s="30">
        <f>'DH65-74'!GJ10</f>
        <v>3.5000000000000003E-2</v>
      </c>
      <c r="GV10" s="172">
        <f>$C10</f>
        <v>0.64100000000000001</v>
      </c>
      <c r="GW10" s="66">
        <f>$D10</f>
        <v>73.400000000000006</v>
      </c>
      <c r="GX10" s="42">
        <v>1</v>
      </c>
      <c r="GY10" s="26">
        <f>GV10*GW10*GX10</f>
        <v>47.049400000000006</v>
      </c>
      <c r="GZ10" s="27">
        <f>GY10*GS$38*GX$38/$C$2</f>
        <v>21.081079210321356</v>
      </c>
      <c r="HA10" s="27"/>
      <c r="HB10" s="28"/>
    </row>
    <row r="11" spans="1:210" x14ac:dyDescent="0.25">
      <c r="A11" s="10"/>
      <c r="B11" s="3" t="s">
        <v>32</v>
      </c>
      <c r="C11" s="23">
        <v>0.64100000000000001</v>
      </c>
      <c r="D11" s="24">
        <v>16.86</v>
      </c>
      <c r="E11" s="25">
        <v>1</v>
      </c>
      <c r="H11" s="26">
        <f>C11*D11*E11</f>
        <v>10.807259999999999</v>
      </c>
      <c r="I11" s="27">
        <f t="shared" ref="I11:I19" si="0">H11*B$38*G$38/$C$2</f>
        <v>4.771622824866296</v>
      </c>
      <c r="J11" s="27"/>
      <c r="K11" s="28"/>
      <c r="M11" s="3" t="s">
        <v>32</v>
      </c>
      <c r="N11" s="150">
        <f>100*O11*(1/P11-1/$C$10)</f>
        <v>16.414781591263651</v>
      </c>
      <c r="O11" s="30">
        <v>3.5000000000000003E-2</v>
      </c>
      <c r="P11" s="146">
        <f>P$10</f>
        <v>0.16</v>
      </c>
      <c r="Q11" s="66">
        <f t="shared" ref="Q11:Q19" si="1">$D11</f>
        <v>16.86</v>
      </c>
      <c r="R11" s="42">
        <v>1</v>
      </c>
      <c r="S11" s="26">
        <f>P11*Q11*R11</f>
        <v>2.6976</v>
      </c>
      <c r="T11" s="27">
        <f t="shared" ref="T11:T19" si="2">S11*M$38*R$38/$C$2</f>
        <v>1.3305815279322828</v>
      </c>
      <c r="U11" s="27"/>
      <c r="V11" s="28"/>
      <c r="X11" s="3" t="s">
        <v>32</v>
      </c>
      <c r="Y11" s="150">
        <f>100*Z11*(1/AA11-1/$C$10)</f>
        <v>0</v>
      </c>
      <c r="Z11" s="30">
        <v>3.5000000000000003E-2</v>
      </c>
      <c r="AA11" s="172">
        <f>AA$10</f>
        <v>0.64100000000000001</v>
      </c>
      <c r="AB11" s="66">
        <f t="shared" ref="AB11:AB19" si="3">$D11</f>
        <v>16.86</v>
      </c>
      <c r="AC11" s="42">
        <v>1</v>
      </c>
      <c r="AD11" s="26">
        <f>AA11*AB11*AC11</f>
        <v>10.807259999999999</v>
      </c>
      <c r="AE11" s="27">
        <f t="shared" ref="AE11:AE19" si="4">AD11*X$38*AC$38/$C$2</f>
        <v>4.8439096073520354</v>
      </c>
      <c r="AF11" s="27"/>
      <c r="AG11" s="28"/>
      <c r="AI11" s="3" t="s">
        <v>32</v>
      </c>
      <c r="AJ11" s="150">
        <f>100*AK11*(1/AL11-1/$C$10)</f>
        <v>0</v>
      </c>
      <c r="AK11" s="30">
        <f>$O$10</f>
        <v>3.5000000000000003E-2</v>
      </c>
      <c r="AL11" s="172">
        <f>AL$10</f>
        <v>0.64100000000000001</v>
      </c>
      <c r="AM11" s="66">
        <f t="shared" ref="AM11:AM19" si="5">$D11</f>
        <v>16.86</v>
      </c>
      <c r="AN11" s="42">
        <v>1</v>
      </c>
      <c r="AO11" s="26">
        <f>AL11*AM11*AN11</f>
        <v>10.807259999999999</v>
      </c>
      <c r="AP11" s="27">
        <f t="shared" ref="AP11:AP19" si="6">AO11*AI$38*AN$38/$C$2</f>
        <v>4.8981901684576812</v>
      </c>
      <c r="AQ11" s="27"/>
      <c r="AR11" s="28"/>
      <c r="AT11" s="3" t="s">
        <v>32</v>
      </c>
      <c r="AU11" s="150">
        <f>100*AV11*(1/AW11-1/$C$10)</f>
        <v>16.414781591263651</v>
      </c>
      <c r="AV11" s="30">
        <v>3.5000000000000003E-2</v>
      </c>
      <c r="AW11" s="172">
        <f>AW$10</f>
        <v>0.16</v>
      </c>
      <c r="AX11" s="66">
        <f t="shared" ref="AX11:AX19" si="7">$D11</f>
        <v>16.86</v>
      </c>
      <c r="AY11" s="42">
        <v>1</v>
      </c>
      <c r="AZ11" s="26">
        <f>AW11*AX11*AY11</f>
        <v>2.6976</v>
      </c>
      <c r="BA11" s="27">
        <f t="shared" ref="BA11:BA19" si="8">AZ11*AT$38*AY$38/$C$2</f>
        <v>1.2195276633248915</v>
      </c>
      <c r="BB11" s="27"/>
      <c r="BC11" s="28"/>
      <c r="BE11" s="3" t="s">
        <v>32</v>
      </c>
      <c r="BF11" s="150">
        <f>100*BG11*(1/BH11-1/$C$10)</f>
        <v>16.414781591263651</v>
      </c>
      <c r="BG11" s="30">
        <v>3.5000000000000003E-2</v>
      </c>
      <c r="BH11" s="172">
        <f>BH$10</f>
        <v>0.16</v>
      </c>
      <c r="BI11" s="66">
        <f t="shared" ref="BI11:BI19" si="9">$D11</f>
        <v>16.86</v>
      </c>
      <c r="BJ11" s="42">
        <v>1</v>
      </c>
      <c r="BK11" s="26">
        <f>BH11*BI11*BJ11</f>
        <v>2.6976</v>
      </c>
      <c r="BL11" s="27">
        <f t="shared" ref="BL11:BL19" si="10">BK11*BE$38*BJ$38/$C$2</f>
        <v>1.2096844740877128</v>
      </c>
      <c r="BM11" s="27"/>
      <c r="BN11" s="28"/>
      <c r="BP11" s="3" t="s">
        <v>32</v>
      </c>
      <c r="BQ11" s="150">
        <f>100*BR11*(1/BS11-1/$C$10)</f>
        <v>0</v>
      </c>
      <c r="BR11" s="30">
        <f>$O$10</f>
        <v>3.5000000000000003E-2</v>
      </c>
      <c r="BS11" s="172">
        <f>BS$10</f>
        <v>0.64100000000000001</v>
      </c>
      <c r="BT11" s="66">
        <f t="shared" ref="BT11:BT19" si="11">$D11</f>
        <v>16.86</v>
      </c>
      <c r="BU11" s="42">
        <v>1</v>
      </c>
      <c r="BV11" s="26">
        <f>BS11*BT11*BU11</f>
        <v>10.807259999999999</v>
      </c>
      <c r="BW11" s="27">
        <f t="shared" ref="BW11:BW19" si="12">BV11*BP$38*BU$38/$C$2</f>
        <v>4.8981901684576812</v>
      </c>
      <c r="BX11" s="27"/>
      <c r="BY11" s="28"/>
      <c r="CA11" s="3" t="s">
        <v>32</v>
      </c>
      <c r="CB11" s="150">
        <f>100*CC11*(1/CD11-1/$C$10)</f>
        <v>16.414781591263651</v>
      </c>
      <c r="CC11" s="30">
        <f>$O$10</f>
        <v>3.5000000000000003E-2</v>
      </c>
      <c r="CD11" s="146">
        <f>CD$10</f>
        <v>0.16</v>
      </c>
      <c r="CE11" s="66">
        <f t="shared" ref="CE11:CE19" si="13">$D11</f>
        <v>16.86</v>
      </c>
      <c r="CF11" s="42">
        <v>1</v>
      </c>
      <c r="CG11" s="26">
        <f>CD11*CE11*CF11</f>
        <v>2.6976</v>
      </c>
      <c r="CH11" s="27">
        <f t="shared" ref="CH11:CH19" si="14">CG11*CA$38*CF$38/$C$2</f>
        <v>1.2232334440984824</v>
      </c>
      <c r="CI11" s="27"/>
      <c r="CJ11" s="28"/>
      <c r="CL11" s="3" t="s">
        <v>32</v>
      </c>
      <c r="CM11" s="150"/>
      <c r="CN11" s="30">
        <v>3.5000000000000003E-2</v>
      </c>
      <c r="CO11" s="172">
        <f>CO$10</f>
        <v>0.64100000000000001</v>
      </c>
      <c r="CP11" s="66">
        <f t="shared" ref="CP11:CP19" si="15">$D11</f>
        <v>16.86</v>
      </c>
      <c r="CQ11" s="42">
        <v>1</v>
      </c>
      <c r="CR11" s="26">
        <f>CO11*CP11*CQ11</f>
        <v>10.807259999999999</v>
      </c>
      <c r="CS11" s="27">
        <f t="shared" ref="CS11:CS19" si="16">CR11*CL$38*CQ$38/$C$2</f>
        <v>4.827483354549889</v>
      </c>
      <c r="CT11" s="27"/>
      <c r="CU11" s="28"/>
      <c r="CW11" s="3" t="s">
        <v>32</v>
      </c>
      <c r="CX11" s="150"/>
      <c r="CY11" s="30">
        <v>3.5000000000000003E-2</v>
      </c>
      <c r="CZ11" s="172">
        <f>CZ$10</f>
        <v>0.64100000000000001</v>
      </c>
      <c r="DA11" s="66">
        <f t="shared" ref="DA11:DA19" si="17">$D11</f>
        <v>16.86</v>
      </c>
      <c r="DB11" s="42">
        <v>1</v>
      </c>
      <c r="DC11" s="26">
        <f>CZ11*DA11*DB11</f>
        <v>10.807259999999999</v>
      </c>
      <c r="DD11" s="27">
        <f t="shared" ref="DD11:DD19" si="18">DC11*CW$38*DB$38/$C$2</f>
        <v>4.7880490776684432</v>
      </c>
      <c r="DE11" s="27"/>
      <c r="DF11" s="28"/>
      <c r="DH11" s="3" t="s">
        <v>32</v>
      </c>
      <c r="DI11" s="150"/>
      <c r="DJ11" s="30">
        <v>3.5000000000000003E-2</v>
      </c>
      <c r="DK11" s="172">
        <f>DK$10</f>
        <v>0.16</v>
      </c>
      <c r="DL11" s="66">
        <f t="shared" ref="DL11:DL19" si="19">$D11</f>
        <v>16.86</v>
      </c>
      <c r="DM11" s="42">
        <v>1</v>
      </c>
      <c r="DN11" s="26">
        <f>DK11*DL11*DM11</f>
        <v>2.6976</v>
      </c>
      <c r="DO11" s="27">
        <f t="shared" ref="DO11:DO19" si="20">DN11*DH$38*DM$38/$C$2</f>
        <v>1.2055843173820293</v>
      </c>
      <c r="DP11" s="27"/>
      <c r="DQ11" s="28"/>
      <c r="DR11" s="203"/>
      <c r="DT11" s="3" t="s">
        <v>32</v>
      </c>
      <c r="DU11" s="150">
        <f>100*DV11*(1/DW11-1/$C$10)</f>
        <v>7.039781591263651</v>
      </c>
      <c r="DV11" s="30">
        <v>3.5000000000000003E-2</v>
      </c>
      <c r="DW11" s="172">
        <f>DW$10</f>
        <v>0.28000000000000003</v>
      </c>
      <c r="DX11" s="66">
        <f t="shared" ref="DX11:DX19" si="21">$D11</f>
        <v>16.86</v>
      </c>
      <c r="DY11" s="42">
        <v>1</v>
      </c>
      <c r="DZ11" s="26">
        <f>DW11*DX11*DY11</f>
        <v>4.7208000000000006</v>
      </c>
      <c r="EA11" s="27">
        <f t="shared" ref="EA11:EA19" si="22">DZ11*DT$38*DY$38/$C$2</f>
        <v>2.1635858814303539</v>
      </c>
      <c r="EB11" s="27"/>
      <c r="EC11" s="28"/>
      <c r="EE11" s="3" t="s">
        <v>32</v>
      </c>
      <c r="EF11" s="150">
        <f>100*EG11*(1/EH11-1/$C$10)</f>
        <v>0</v>
      </c>
      <c r="EG11" s="30">
        <v>3.5000000000000003E-2</v>
      </c>
      <c r="EH11" s="172">
        <f>EH$10</f>
        <v>0.64100000000000001</v>
      </c>
      <c r="EI11" s="66">
        <f t="shared" ref="EI11:EI19" si="23">$D11</f>
        <v>16.86</v>
      </c>
      <c r="EJ11" s="42">
        <v>1</v>
      </c>
      <c r="EK11" s="26">
        <f>EH11*EI11*EJ11</f>
        <v>10.807259999999999</v>
      </c>
      <c r="EL11" s="27">
        <f t="shared" ref="EL11:EL19" si="24">EK11*EE$38*EJ$38/$C$2</f>
        <v>4.7955123361702157</v>
      </c>
      <c r="EM11" s="27"/>
      <c r="EN11" s="28"/>
      <c r="EP11" s="3" t="s">
        <v>32</v>
      </c>
      <c r="EQ11" s="150"/>
      <c r="ER11" s="30">
        <v>3.5000000000000003E-2</v>
      </c>
      <c r="ES11" s="172">
        <f>ES$10</f>
        <v>0.64100000000000001</v>
      </c>
      <c r="ET11" s="66">
        <f t="shared" ref="ET11:ET19" si="25">$D11</f>
        <v>16.86</v>
      </c>
      <c r="EU11" s="42">
        <v>1</v>
      </c>
      <c r="EV11" s="26">
        <f>ES11*ET11*EU11</f>
        <v>10.807259999999999</v>
      </c>
      <c r="EW11" s="27">
        <f t="shared" ref="EW11:EW19" si="26">EV11*EP$38*EU$38/$C$2</f>
        <v>4.8502356534160809</v>
      </c>
      <c r="EX11" s="27"/>
      <c r="EY11" s="28"/>
      <c r="FA11" s="3" t="s">
        <v>32</v>
      </c>
      <c r="FB11" s="150"/>
      <c r="FC11" s="30">
        <v>3.5000000000000003E-2</v>
      </c>
      <c r="FD11" s="172">
        <f>FD$10</f>
        <v>0.28000000000000003</v>
      </c>
      <c r="FE11" s="66">
        <f t="shared" ref="FE11:FE19" si="27">$D11</f>
        <v>16.86</v>
      </c>
      <c r="FF11" s="42">
        <v>1</v>
      </c>
      <c r="FG11" s="26">
        <f>FD11*FE11*FF11</f>
        <v>4.7208000000000006</v>
      </c>
      <c r="FH11" s="27">
        <f t="shared" ref="FH11:FH19" si="28">FG11*FA$38*FF$38/$C$2</f>
        <v>2.1068781823615628</v>
      </c>
      <c r="FI11" s="27"/>
      <c r="FJ11" s="28"/>
      <c r="FL11" s="3" t="s">
        <v>32</v>
      </c>
      <c r="FM11" s="150"/>
      <c r="FN11" s="30">
        <v>3.5000000000000003E-2</v>
      </c>
      <c r="FO11" s="172">
        <f>FO$10</f>
        <v>0.28000000000000003</v>
      </c>
      <c r="FP11" s="66">
        <f t="shared" ref="FP11:FP19" si="29">$D11</f>
        <v>16.86</v>
      </c>
      <c r="FQ11" s="42">
        <v>1</v>
      </c>
      <c r="FR11" s="26">
        <f>FO11*FP11*FQ11</f>
        <v>4.7208000000000006</v>
      </c>
      <c r="FS11" s="27">
        <f t="shared" ref="FS11:FS19" si="30">FR11*FL$38*FQ$38/$C$2</f>
        <v>2.1104065676432806</v>
      </c>
      <c r="FT11" s="27"/>
      <c r="FU11" s="28"/>
      <c r="FW11" s="3" t="s">
        <v>32</v>
      </c>
      <c r="FX11" s="150"/>
      <c r="FY11" s="30">
        <v>3.5000000000000003E-2</v>
      </c>
      <c r="FZ11" s="172">
        <f>FZ$10</f>
        <v>0.64100000000000001</v>
      </c>
      <c r="GA11" s="66">
        <f t="shared" ref="GA11:GA19" si="31">$D11</f>
        <v>16.86</v>
      </c>
      <c r="GB11" s="42">
        <v>1</v>
      </c>
      <c r="GC11" s="26">
        <f>FZ11*GA11*GB11</f>
        <v>10.807259999999999</v>
      </c>
      <c r="GD11" s="27">
        <f t="shared" ref="GD11:GD19" si="32">GC11*FW$38*GB$38/$C$2</f>
        <v>4.8583131354360134</v>
      </c>
      <c r="GE11" s="27"/>
      <c r="GF11" s="28"/>
      <c r="GH11" s="3" t="s">
        <v>32</v>
      </c>
      <c r="GI11" s="150"/>
      <c r="GJ11" s="30">
        <v>3.5000000000000003E-2</v>
      </c>
      <c r="GK11" s="172">
        <f>GK$10</f>
        <v>0.28000000000000003</v>
      </c>
      <c r="GL11" s="66">
        <f t="shared" ref="GL11:GL19" si="33">$D11</f>
        <v>16.86</v>
      </c>
      <c r="GM11" s="42">
        <v>1</v>
      </c>
      <c r="GN11" s="26">
        <f>GK11*GL11*GM11</f>
        <v>4.7208000000000006</v>
      </c>
      <c r="GO11" s="27">
        <f t="shared" ref="GO11:GO19" si="34">GN11*GH$38*GM$38/$C$2</f>
        <v>2.1343106687803206</v>
      </c>
      <c r="GP11" s="27"/>
      <c r="GQ11" s="28"/>
      <c r="GS11" s="3" t="s">
        <v>32</v>
      </c>
      <c r="GT11" s="150"/>
      <c r="GU11" s="30">
        <v>3.5000000000000003E-2</v>
      </c>
      <c r="GV11" s="172">
        <f>GV$10</f>
        <v>0.64100000000000001</v>
      </c>
      <c r="GW11" s="66">
        <f t="shared" ref="GW11:GW19" si="35">$D11</f>
        <v>16.86</v>
      </c>
      <c r="GX11" s="42">
        <v>1</v>
      </c>
      <c r="GY11" s="26">
        <f>GV11*GW11*GX11</f>
        <v>10.807259999999999</v>
      </c>
      <c r="GZ11" s="27">
        <f t="shared" ref="GZ11:GZ19" si="36">GY11*GS$38*GX$38/$C$2</f>
        <v>4.8423296387740882</v>
      </c>
      <c r="HA11" s="27"/>
      <c r="HB11" s="28"/>
    </row>
    <row r="12" spans="1:210" x14ac:dyDescent="0.25">
      <c r="A12" s="10"/>
      <c r="B12" s="3" t="s">
        <v>34</v>
      </c>
      <c r="C12" s="23">
        <v>0.64100000000000001</v>
      </c>
      <c r="D12" s="24">
        <v>96.6</v>
      </c>
      <c r="E12" s="25">
        <v>1</v>
      </c>
      <c r="H12" s="26">
        <f>C12*D12*E12</f>
        <v>61.9206</v>
      </c>
      <c r="I12" s="27">
        <f t="shared" si="0"/>
        <v>27.339191274144973</v>
      </c>
      <c r="J12" s="27"/>
      <c r="K12" s="28"/>
      <c r="M12" s="3" t="s">
        <v>34</v>
      </c>
      <c r="N12" s="150">
        <f>100*O12*(1/P12-1/$C$10)</f>
        <v>11.206448257930319</v>
      </c>
      <c r="O12" s="30">
        <f>'DH65-74'!O12</f>
        <v>3.5000000000000003E-2</v>
      </c>
      <c r="P12" s="146">
        <f>'DH65-74'!P12</f>
        <v>0.21</v>
      </c>
      <c r="Q12" s="66">
        <f t="shared" si="1"/>
        <v>96.6</v>
      </c>
      <c r="R12" s="42">
        <v>1</v>
      </c>
      <c r="S12" s="26">
        <f>P12*Q12*R12</f>
        <v>20.285999999999998</v>
      </c>
      <c r="T12" s="27">
        <f t="shared" si="2"/>
        <v>10.005996765878665</v>
      </c>
      <c r="U12" s="27"/>
      <c r="V12" s="28"/>
      <c r="X12" s="3" t="s">
        <v>34</v>
      </c>
      <c r="Y12" s="150">
        <f>100*Z12*(1/AA12-1/$C$12)</f>
        <v>11.206448257930319</v>
      </c>
      <c r="Z12" s="30">
        <f>$O$12</f>
        <v>3.5000000000000003E-2</v>
      </c>
      <c r="AA12" s="146">
        <f>$P12</f>
        <v>0.21</v>
      </c>
      <c r="AB12" s="66">
        <f t="shared" si="3"/>
        <v>96.6</v>
      </c>
      <c r="AC12" s="42">
        <v>1</v>
      </c>
      <c r="AD12" s="26">
        <f>AA12*AB12*AC12</f>
        <v>20.285999999999998</v>
      </c>
      <c r="AE12" s="27">
        <f t="shared" si="4"/>
        <v>9.0923647894788662</v>
      </c>
      <c r="AF12" s="27"/>
      <c r="AG12" s="28"/>
      <c r="AI12" s="3" t="s">
        <v>34</v>
      </c>
      <c r="AJ12" s="150">
        <f>100*AK12*(1/AL12-1/$C$12)</f>
        <v>11.206448257930319</v>
      </c>
      <c r="AK12" s="30">
        <f>$O$12</f>
        <v>3.5000000000000003E-2</v>
      </c>
      <c r="AL12" s="146">
        <f>$P12</f>
        <v>0.21</v>
      </c>
      <c r="AM12" s="66">
        <f t="shared" si="5"/>
        <v>96.6</v>
      </c>
      <c r="AN12" s="42">
        <v>1</v>
      </c>
      <c r="AO12" s="26">
        <f>AL12*AM12*AN12</f>
        <v>20.285999999999998</v>
      </c>
      <c r="AP12" s="27">
        <f t="shared" si="6"/>
        <v>9.1942532850447289</v>
      </c>
      <c r="AQ12" s="27"/>
      <c r="AR12" s="28"/>
      <c r="AT12" s="3" t="s">
        <v>34</v>
      </c>
      <c r="AU12" s="150">
        <f>100*AV12*(1/AW12-1/$C$12)</f>
        <v>11.206448257930319</v>
      </c>
      <c r="AV12" s="30">
        <f>$O$12</f>
        <v>3.5000000000000003E-2</v>
      </c>
      <c r="AW12" s="146">
        <f>$P12</f>
        <v>0.21</v>
      </c>
      <c r="AX12" s="66">
        <f t="shared" si="7"/>
        <v>96.6</v>
      </c>
      <c r="AY12" s="42">
        <v>1</v>
      </c>
      <c r="AZ12" s="26">
        <f>AW12*AX12*AY12</f>
        <v>20.285999999999998</v>
      </c>
      <c r="BA12" s="27">
        <f t="shared" si="8"/>
        <v>9.1708697279836677</v>
      </c>
      <c r="BB12" s="27"/>
      <c r="BC12" s="28"/>
      <c r="BE12" s="3" t="s">
        <v>34</v>
      </c>
      <c r="BF12" s="150">
        <f>100*BG12*(1/BH12-1/$C$12)</f>
        <v>0</v>
      </c>
      <c r="BG12" s="30">
        <f>$O$12</f>
        <v>3.5000000000000003E-2</v>
      </c>
      <c r="BH12" s="172">
        <f>$C12</f>
        <v>0.64100000000000001</v>
      </c>
      <c r="BI12" s="66">
        <f t="shared" si="9"/>
        <v>96.6</v>
      </c>
      <c r="BJ12" s="42">
        <v>1</v>
      </c>
      <c r="BK12" s="26">
        <f>BH12*BI12*BJ12</f>
        <v>61.9206</v>
      </c>
      <c r="BL12" s="27">
        <f t="shared" si="10"/>
        <v>27.76704791154939</v>
      </c>
      <c r="BM12" s="27"/>
      <c r="BN12" s="28"/>
      <c r="BP12" s="3" t="s">
        <v>34</v>
      </c>
      <c r="BQ12" s="150">
        <f>100*BR12*(1/BS12-1/$C$12)</f>
        <v>11.206448257930319</v>
      </c>
      <c r="BR12" s="30">
        <f>$O$12</f>
        <v>3.5000000000000003E-2</v>
      </c>
      <c r="BS12" s="146">
        <f>$P12</f>
        <v>0.21</v>
      </c>
      <c r="BT12" s="66">
        <f t="shared" si="11"/>
        <v>96.6</v>
      </c>
      <c r="BU12" s="42">
        <v>1</v>
      </c>
      <c r="BV12" s="26">
        <f>BS12*BT12*BU12</f>
        <v>20.285999999999998</v>
      </c>
      <c r="BW12" s="27">
        <f t="shared" si="12"/>
        <v>9.1942532850447289</v>
      </c>
      <c r="BX12" s="27"/>
      <c r="BY12" s="28"/>
      <c r="CA12" s="3" t="s">
        <v>34</v>
      </c>
      <c r="CB12" s="150">
        <f>100*CC12*(1/CD12-1/$C$12)</f>
        <v>0</v>
      </c>
      <c r="CC12" s="30">
        <f>$O$12</f>
        <v>3.5000000000000003E-2</v>
      </c>
      <c r="CD12" s="172">
        <f>$C12</f>
        <v>0.64100000000000001</v>
      </c>
      <c r="CE12" s="66">
        <f t="shared" si="13"/>
        <v>96.6</v>
      </c>
      <c r="CF12" s="42">
        <v>1</v>
      </c>
      <c r="CG12" s="26">
        <f>CD12*CE12*CF12</f>
        <v>61.9206</v>
      </c>
      <c r="CH12" s="27">
        <f t="shared" si="14"/>
        <v>28.078050414681382</v>
      </c>
      <c r="CI12" s="27"/>
      <c r="CJ12" s="28"/>
      <c r="CL12" s="3" t="s">
        <v>34</v>
      </c>
      <c r="CM12" s="150">
        <f>100*CN12*(1/CO12-1/$C$12)</f>
        <v>11.206448257930319</v>
      </c>
      <c r="CN12" s="30">
        <f>$O$12</f>
        <v>3.5000000000000003E-2</v>
      </c>
      <c r="CO12" s="171">
        <f>$P12</f>
        <v>0.21</v>
      </c>
      <c r="CP12" s="66">
        <f t="shared" si="15"/>
        <v>96.6</v>
      </c>
      <c r="CQ12" s="42">
        <v>1</v>
      </c>
      <c r="CR12" s="26">
        <f>CO12*CP12*CQ12</f>
        <v>20.285999999999998</v>
      </c>
      <c r="CS12" s="27">
        <f t="shared" si="16"/>
        <v>9.0615315380956005</v>
      </c>
      <c r="CT12" s="27"/>
      <c r="CU12" s="28"/>
      <c r="CW12" s="3" t="s">
        <v>34</v>
      </c>
      <c r="CX12" s="150">
        <f>100*CY12*(1/CZ12-1/$C$12)</f>
        <v>0</v>
      </c>
      <c r="CY12" s="30">
        <f>$O$12</f>
        <v>3.5000000000000003E-2</v>
      </c>
      <c r="CZ12" s="172">
        <f>$C12</f>
        <v>0.64100000000000001</v>
      </c>
      <c r="DA12" s="66">
        <f t="shared" si="17"/>
        <v>96.6</v>
      </c>
      <c r="DB12" s="42">
        <v>1</v>
      </c>
      <c r="DC12" s="26">
        <f>CZ12*DA12*DB12</f>
        <v>61.9206</v>
      </c>
      <c r="DD12" s="27">
        <f t="shared" si="18"/>
        <v>27.433306103367237</v>
      </c>
      <c r="DE12" s="27"/>
      <c r="DF12" s="28"/>
      <c r="DH12" s="3" t="s">
        <v>34</v>
      </c>
      <c r="DI12" s="150">
        <f>100*DJ12*(1/DK12-1/$C$12)</f>
        <v>0</v>
      </c>
      <c r="DJ12" s="30">
        <f>$O$12</f>
        <v>3.5000000000000003E-2</v>
      </c>
      <c r="DK12" s="172">
        <f>$C12</f>
        <v>0.64100000000000001</v>
      </c>
      <c r="DL12" s="66">
        <f t="shared" si="19"/>
        <v>96.6</v>
      </c>
      <c r="DM12" s="42">
        <v>1</v>
      </c>
      <c r="DN12" s="26">
        <f>DK12*DL12*DM12</f>
        <v>61.9206</v>
      </c>
      <c r="DO12" s="27">
        <f t="shared" si="20"/>
        <v>27.67293308232713</v>
      </c>
      <c r="DP12" s="27"/>
      <c r="DQ12" s="28"/>
      <c r="DR12" s="203"/>
      <c r="DT12" s="3" t="s">
        <v>34</v>
      </c>
      <c r="DU12" s="150">
        <f>100*DV12*(1/DW12-1/$C$10)</f>
        <v>0.57426434988434072</v>
      </c>
      <c r="DV12" s="30">
        <f>'DH65-74'!DV12</f>
        <v>3.5000000000000003E-2</v>
      </c>
      <c r="DW12" s="146">
        <f>'DH65-74'!DW12</f>
        <v>0.57999999999999996</v>
      </c>
      <c r="DX12" s="66">
        <f t="shared" si="21"/>
        <v>96.6</v>
      </c>
      <c r="DY12" s="42">
        <v>1</v>
      </c>
      <c r="DZ12" s="26">
        <f>DW12*DX12*DY12</f>
        <v>56.027999999999992</v>
      </c>
      <c r="EA12" s="27">
        <f t="shared" si="22"/>
        <v>25.678145603452773</v>
      </c>
      <c r="EB12" s="27"/>
      <c r="EC12" s="28"/>
      <c r="EE12" s="3" t="s">
        <v>34</v>
      </c>
      <c r="EF12" s="150">
        <v>0</v>
      </c>
      <c r="EG12" s="30">
        <f>'DH65-74'!EG12</f>
        <v>3.5000000000000003E-2</v>
      </c>
      <c r="EH12" s="146">
        <f>$DW12</f>
        <v>0.57999999999999996</v>
      </c>
      <c r="EI12" s="66">
        <f t="shared" si="23"/>
        <v>96.6</v>
      </c>
      <c r="EJ12" s="42">
        <v>1</v>
      </c>
      <c r="EK12" s="26">
        <f>EH12*EI12*EJ12</f>
        <v>56.027999999999992</v>
      </c>
      <c r="EL12" s="27">
        <f t="shared" si="24"/>
        <v>24.861339985430615</v>
      </c>
      <c r="EM12" s="27"/>
      <c r="EN12" s="28"/>
      <c r="EP12" s="3" t="s">
        <v>34</v>
      </c>
      <c r="EQ12" s="150">
        <v>0</v>
      </c>
      <c r="ER12" s="30">
        <f>'DH65-74'!ER12</f>
        <v>3.5000000000000003E-2</v>
      </c>
      <c r="ES12" s="146">
        <f>$DW12</f>
        <v>0.57999999999999996</v>
      </c>
      <c r="ET12" s="66">
        <f t="shared" si="25"/>
        <v>96.6</v>
      </c>
      <c r="EU12" s="42">
        <v>1</v>
      </c>
      <c r="EV12" s="26">
        <f>ES12*ET12*EU12</f>
        <v>56.027999999999992</v>
      </c>
      <c r="EW12" s="27">
        <f t="shared" si="26"/>
        <v>25.145041683978747</v>
      </c>
      <c r="EX12" s="27"/>
      <c r="EY12" s="28"/>
      <c r="FA12" s="3" t="s">
        <v>34</v>
      </c>
      <c r="FB12" s="150">
        <v>0</v>
      </c>
      <c r="FC12" s="30">
        <f>'DH65-74'!FC12</f>
        <v>3.5000000000000003E-2</v>
      </c>
      <c r="FD12" s="146">
        <f>$DW12</f>
        <v>0.57999999999999996</v>
      </c>
      <c r="FE12" s="66">
        <f t="shared" si="27"/>
        <v>96.6</v>
      </c>
      <c r="FF12" s="42">
        <v>1</v>
      </c>
      <c r="FG12" s="26">
        <f>FD12*FE12*FF12</f>
        <v>56.027999999999992</v>
      </c>
      <c r="FH12" s="27">
        <f t="shared" si="28"/>
        <v>25.0051200646826</v>
      </c>
      <c r="FI12" s="27"/>
      <c r="FJ12" s="28"/>
      <c r="FL12" s="3" t="s">
        <v>34</v>
      </c>
      <c r="FM12" s="150">
        <v>0</v>
      </c>
      <c r="FN12" s="30">
        <f>'DH65-74'!FC12</f>
        <v>3.5000000000000003E-2</v>
      </c>
      <c r="FO12" s="172">
        <f>$C12</f>
        <v>0.64100000000000001</v>
      </c>
      <c r="FP12" s="66">
        <f t="shared" si="29"/>
        <v>96.6</v>
      </c>
      <c r="FQ12" s="42">
        <v>1</v>
      </c>
      <c r="FR12" s="26">
        <f>FO12*FP12*FQ12</f>
        <v>61.9206</v>
      </c>
      <c r="FS12" s="27">
        <f t="shared" si="30"/>
        <v>27.681249134132461</v>
      </c>
      <c r="FT12" s="27"/>
      <c r="FU12" s="28"/>
      <c r="FW12" s="3" t="s">
        <v>34</v>
      </c>
      <c r="FX12" s="150">
        <v>0</v>
      </c>
      <c r="FY12" s="30">
        <f>'DH65-74'!FN12</f>
        <v>3.5000000000000003E-2</v>
      </c>
      <c r="FZ12" s="172">
        <f>$C12</f>
        <v>0.64100000000000001</v>
      </c>
      <c r="GA12" s="66">
        <f t="shared" si="31"/>
        <v>96.6</v>
      </c>
      <c r="GB12" s="42">
        <v>1</v>
      </c>
      <c r="GC12" s="26">
        <f>FZ12*GA12*GB12</f>
        <v>61.9206</v>
      </c>
      <c r="GD12" s="27">
        <f t="shared" si="32"/>
        <v>27.835886647871828</v>
      </c>
      <c r="GE12" s="27"/>
      <c r="GF12" s="28"/>
      <c r="GH12" s="3" t="s">
        <v>34</v>
      </c>
      <c r="GI12" s="150">
        <v>0</v>
      </c>
      <c r="GJ12" s="30">
        <f>'DH65-74'!FY12</f>
        <v>3.5000000000000003E-2</v>
      </c>
      <c r="GK12" s="172">
        <f>$C12</f>
        <v>0.64100000000000001</v>
      </c>
      <c r="GL12" s="66">
        <f t="shared" si="33"/>
        <v>96.6</v>
      </c>
      <c r="GM12" s="42">
        <v>1</v>
      </c>
      <c r="GN12" s="26">
        <f>GK12*GL12*GM12</f>
        <v>61.9206</v>
      </c>
      <c r="GO12" s="27">
        <f t="shared" si="34"/>
        <v>27.994788425114109</v>
      </c>
      <c r="GP12" s="27"/>
      <c r="GQ12" s="28"/>
      <c r="GS12" s="3" t="s">
        <v>34</v>
      </c>
      <c r="GT12" s="150">
        <v>0</v>
      </c>
      <c r="GU12" s="30">
        <f>'DH65-74'!GJ12</f>
        <v>3.5000000000000003E-2</v>
      </c>
      <c r="GV12" s="172">
        <f>$C12</f>
        <v>0.64100000000000001</v>
      </c>
      <c r="GW12" s="66">
        <f t="shared" si="35"/>
        <v>96.6</v>
      </c>
      <c r="GX12" s="42">
        <v>1</v>
      </c>
      <c r="GY12" s="26">
        <f>GV12*GW12*GX12</f>
        <v>61.9206</v>
      </c>
      <c r="GZ12" s="27">
        <f t="shared" si="36"/>
        <v>27.744308606499221</v>
      </c>
      <c r="HA12" s="27"/>
      <c r="HB12" s="28"/>
    </row>
    <row r="13" spans="1:210" x14ac:dyDescent="0.25">
      <c r="A13" s="10"/>
      <c r="B13" s="3" t="s">
        <v>35</v>
      </c>
      <c r="C13" s="31" t="s">
        <v>33</v>
      </c>
      <c r="D13" s="34"/>
      <c r="E13" s="25" t="s">
        <v>33</v>
      </c>
      <c r="H13" s="26"/>
      <c r="I13" s="27">
        <f t="shared" si="0"/>
        <v>0</v>
      </c>
      <c r="J13" s="27"/>
      <c r="K13" s="28"/>
      <c r="M13" s="3" t="s">
        <v>35</v>
      </c>
      <c r="N13" s="150"/>
      <c r="O13" s="30"/>
      <c r="P13" s="146" t="str">
        <f>'DH65-74'!P13</f>
        <v/>
      </c>
      <c r="Q13" s="66">
        <f t="shared" si="1"/>
        <v>0</v>
      </c>
      <c r="R13" s="42" t="s">
        <v>33</v>
      </c>
      <c r="S13" s="26"/>
      <c r="T13" s="27">
        <f t="shared" si="2"/>
        <v>0</v>
      </c>
      <c r="U13" s="27"/>
      <c r="V13" s="28"/>
      <c r="X13" s="3" t="s">
        <v>35</v>
      </c>
      <c r="Y13" s="150"/>
      <c r="Z13" s="30"/>
      <c r="AA13" s="146" t="str">
        <f>'DH65-74'!AA13</f>
        <v/>
      </c>
      <c r="AB13" s="66">
        <f t="shared" si="3"/>
        <v>0</v>
      </c>
      <c r="AC13" s="42" t="s">
        <v>33</v>
      </c>
      <c r="AD13" s="26"/>
      <c r="AE13" s="27">
        <f t="shared" si="4"/>
        <v>0</v>
      </c>
      <c r="AF13" s="27"/>
      <c r="AG13" s="28"/>
      <c r="AI13" s="3" t="s">
        <v>35</v>
      </c>
      <c r="AJ13" s="150"/>
      <c r="AK13" s="30"/>
      <c r="AL13" s="146" t="str">
        <f>'DH65-74'!P13</f>
        <v/>
      </c>
      <c r="AM13" s="66">
        <f t="shared" si="5"/>
        <v>0</v>
      </c>
      <c r="AN13" s="42" t="s">
        <v>33</v>
      </c>
      <c r="AO13" s="26"/>
      <c r="AP13" s="27">
        <f t="shared" si="6"/>
        <v>0</v>
      </c>
      <c r="AQ13" s="27"/>
      <c r="AR13" s="28"/>
      <c r="AT13" s="3" t="s">
        <v>35</v>
      </c>
      <c r="AU13" s="150"/>
      <c r="AV13" s="30"/>
      <c r="AW13" s="146" t="str">
        <f>'DH65-74'!CD13</f>
        <v/>
      </c>
      <c r="AX13" s="66">
        <f t="shared" si="7"/>
        <v>0</v>
      </c>
      <c r="AY13" s="42" t="s">
        <v>33</v>
      </c>
      <c r="AZ13" s="26"/>
      <c r="BA13" s="27">
        <f t="shared" si="8"/>
        <v>0</v>
      </c>
      <c r="BB13" s="27"/>
      <c r="BC13" s="28"/>
      <c r="BE13" s="3" t="s">
        <v>35</v>
      </c>
      <c r="BF13" s="150"/>
      <c r="BG13" s="30"/>
      <c r="BH13" s="147" t="s">
        <v>33</v>
      </c>
      <c r="BI13" s="66">
        <f t="shared" si="9"/>
        <v>0</v>
      </c>
      <c r="BJ13" s="42" t="s">
        <v>33</v>
      </c>
      <c r="BK13" s="26"/>
      <c r="BL13" s="27">
        <f t="shared" si="10"/>
        <v>0</v>
      </c>
      <c r="BM13" s="27"/>
      <c r="BN13" s="28"/>
      <c r="BP13" s="3" t="s">
        <v>35</v>
      </c>
      <c r="BQ13" s="150"/>
      <c r="BR13" s="30"/>
      <c r="BS13" s="147" t="s">
        <v>33</v>
      </c>
      <c r="BT13" s="66">
        <f t="shared" si="11"/>
        <v>0</v>
      </c>
      <c r="BU13" s="42" t="s">
        <v>33</v>
      </c>
      <c r="BV13" s="26"/>
      <c r="BW13" s="27">
        <f t="shared" si="12"/>
        <v>0</v>
      </c>
      <c r="BX13" s="27"/>
      <c r="BY13" s="28"/>
      <c r="CA13" s="3" t="s">
        <v>35</v>
      </c>
      <c r="CB13" s="150"/>
      <c r="CC13" s="30"/>
      <c r="CD13" s="147" t="s">
        <v>33</v>
      </c>
      <c r="CE13" s="66">
        <f t="shared" si="13"/>
        <v>0</v>
      </c>
      <c r="CF13" s="42" t="s">
        <v>33</v>
      </c>
      <c r="CG13" s="26"/>
      <c r="CH13" s="27">
        <f t="shared" si="14"/>
        <v>0</v>
      </c>
      <c r="CI13" s="27"/>
      <c r="CJ13" s="28"/>
      <c r="CL13" s="3" t="s">
        <v>35</v>
      </c>
      <c r="CM13" s="150"/>
      <c r="CN13" s="30"/>
      <c r="CO13" s="147" t="s">
        <v>33</v>
      </c>
      <c r="CP13" s="66">
        <f t="shared" si="15"/>
        <v>0</v>
      </c>
      <c r="CQ13" s="42" t="s">
        <v>33</v>
      </c>
      <c r="CR13" s="26"/>
      <c r="CS13" s="27">
        <f t="shared" si="16"/>
        <v>0</v>
      </c>
      <c r="CT13" s="27"/>
      <c r="CU13" s="28"/>
      <c r="CW13" s="3" t="s">
        <v>35</v>
      </c>
      <c r="CX13" s="150"/>
      <c r="CY13" s="30"/>
      <c r="CZ13" s="147" t="s">
        <v>33</v>
      </c>
      <c r="DA13" s="66">
        <f t="shared" si="17"/>
        <v>0</v>
      </c>
      <c r="DB13" s="42" t="s">
        <v>33</v>
      </c>
      <c r="DC13" s="26"/>
      <c r="DD13" s="27">
        <f t="shared" si="18"/>
        <v>0</v>
      </c>
      <c r="DE13" s="27"/>
      <c r="DF13" s="28"/>
      <c r="DH13" s="3" t="s">
        <v>35</v>
      </c>
      <c r="DI13" s="150"/>
      <c r="DJ13" s="30"/>
      <c r="DK13" s="147" t="s">
        <v>33</v>
      </c>
      <c r="DL13" s="66">
        <f t="shared" si="19"/>
        <v>0</v>
      </c>
      <c r="DM13" s="42" t="s">
        <v>33</v>
      </c>
      <c r="DN13" s="26"/>
      <c r="DO13" s="27">
        <f t="shared" si="20"/>
        <v>0</v>
      </c>
      <c r="DP13" s="27"/>
      <c r="DQ13" s="28"/>
      <c r="DR13" s="203"/>
      <c r="DT13" s="3" t="s">
        <v>35</v>
      </c>
      <c r="DU13" s="150"/>
      <c r="DV13" s="30"/>
      <c r="DW13" s="146" t="str">
        <f>'DH65-74'!DW13</f>
        <v/>
      </c>
      <c r="DX13" s="66">
        <f t="shared" si="21"/>
        <v>0</v>
      </c>
      <c r="DY13" s="42" t="s">
        <v>33</v>
      </c>
      <c r="DZ13" s="26"/>
      <c r="EA13" s="27">
        <f t="shared" si="22"/>
        <v>0</v>
      </c>
      <c r="EB13" s="27"/>
      <c r="EC13" s="28"/>
      <c r="EE13" s="3" t="s">
        <v>35</v>
      </c>
      <c r="EF13" s="150"/>
      <c r="EG13" s="30"/>
      <c r="EH13" s="146" t="str">
        <f>'DH65-74'!EH13</f>
        <v/>
      </c>
      <c r="EI13" s="66">
        <f t="shared" si="23"/>
        <v>0</v>
      </c>
      <c r="EJ13" s="42" t="s">
        <v>33</v>
      </c>
      <c r="EK13" s="26"/>
      <c r="EL13" s="27">
        <f t="shared" si="24"/>
        <v>0</v>
      </c>
      <c r="EM13" s="27"/>
      <c r="EN13" s="28"/>
      <c r="EP13" s="3" t="s">
        <v>35</v>
      </c>
      <c r="EQ13" s="150"/>
      <c r="ER13" s="30"/>
      <c r="ES13" s="146" t="str">
        <f>'DH65-74'!ES13</f>
        <v/>
      </c>
      <c r="ET13" s="66">
        <f t="shared" si="25"/>
        <v>0</v>
      </c>
      <c r="EU13" s="42" t="s">
        <v>33</v>
      </c>
      <c r="EV13" s="26"/>
      <c r="EW13" s="27">
        <f t="shared" si="26"/>
        <v>0</v>
      </c>
      <c r="EX13" s="27"/>
      <c r="EY13" s="28"/>
      <c r="FA13" s="3" t="s">
        <v>35</v>
      </c>
      <c r="FB13" s="150"/>
      <c r="FC13" s="30"/>
      <c r="FD13" s="146" t="str">
        <f>'DH65-74'!FD13</f>
        <v/>
      </c>
      <c r="FE13" s="66">
        <f t="shared" si="27"/>
        <v>0</v>
      </c>
      <c r="FF13" s="42" t="s">
        <v>33</v>
      </c>
      <c r="FG13" s="26"/>
      <c r="FH13" s="27">
        <f t="shared" si="28"/>
        <v>0</v>
      </c>
      <c r="FI13" s="27"/>
      <c r="FJ13" s="28"/>
      <c r="FL13" s="3" t="s">
        <v>35</v>
      </c>
      <c r="FM13" s="150"/>
      <c r="FN13" s="30"/>
      <c r="FO13" s="146" t="str">
        <f>'DH65-74'!FD13</f>
        <v/>
      </c>
      <c r="FP13" s="66">
        <f t="shared" si="29"/>
        <v>0</v>
      </c>
      <c r="FQ13" s="42" t="s">
        <v>33</v>
      </c>
      <c r="FR13" s="26"/>
      <c r="FS13" s="27">
        <f t="shared" si="30"/>
        <v>0</v>
      </c>
      <c r="FT13" s="27"/>
      <c r="FU13" s="28"/>
      <c r="FW13" s="3" t="s">
        <v>35</v>
      </c>
      <c r="FX13" s="150"/>
      <c r="FY13" s="30"/>
      <c r="FZ13" s="146" t="str">
        <f>'DH65-74'!FO13</f>
        <v/>
      </c>
      <c r="GA13" s="66">
        <f t="shared" si="31"/>
        <v>0</v>
      </c>
      <c r="GB13" s="42" t="s">
        <v>33</v>
      </c>
      <c r="GC13" s="26"/>
      <c r="GD13" s="27">
        <f t="shared" si="32"/>
        <v>0</v>
      </c>
      <c r="GE13" s="27"/>
      <c r="GF13" s="28"/>
      <c r="GH13" s="3" t="s">
        <v>35</v>
      </c>
      <c r="GI13" s="150"/>
      <c r="GJ13" s="30"/>
      <c r="GK13" s="146" t="str">
        <f>'DH65-74'!FZ13</f>
        <v/>
      </c>
      <c r="GL13" s="66">
        <f t="shared" si="33"/>
        <v>0</v>
      </c>
      <c r="GM13" s="42" t="s">
        <v>33</v>
      </c>
      <c r="GN13" s="26"/>
      <c r="GO13" s="27">
        <f t="shared" si="34"/>
        <v>0</v>
      </c>
      <c r="GP13" s="27"/>
      <c r="GQ13" s="28"/>
      <c r="GS13" s="3" t="s">
        <v>35</v>
      </c>
      <c r="GT13" s="150"/>
      <c r="GU13" s="30"/>
      <c r="GV13" s="146" t="str">
        <f>'DH65-74'!GK13</f>
        <v/>
      </c>
      <c r="GW13" s="66">
        <f t="shared" si="35"/>
        <v>0</v>
      </c>
      <c r="GX13" s="42" t="s">
        <v>33</v>
      </c>
      <c r="GY13" s="26"/>
      <c r="GZ13" s="27">
        <f t="shared" si="36"/>
        <v>0</v>
      </c>
      <c r="HA13" s="27"/>
      <c r="HB13" s="28"/>
    </row>
    <row r="14" spans="1:210" x14ac:dyDescent="0.25">
      <c r="A14" s="10"/>
      <c r="B14" s="3" t="s">
        <v>36</v>
      </c>
      <c r="C14" s="31" t="s">
        <v>33</v>
      </c>
      <c r="D14" s="34"/>
      <c r="E14" s="25" t="s">
        <v>33</v>
      </c>
      <c r="H14" s="26"/>
      <c r="I14" s="27">
        <f t="shared" si="0"/>
        <v>0</v>
      </c>
      <c r="J14" s="27"/>
      <c r="K14" s="28"/>
      <c r="M14" s="3" t="s">
        <v>36</v>
      </c>
      <c r="N14" s="150"/>
      <c r="O14" s="30"/>
      <c r="P14" s="146" t="str">
        <f>'DH65-74'!P14</f>
        <v/>
      </c>
      <c r="Q14" s="66">
        <f t="shared" si="1"/>
        <v>0</v>
      </c>
      <c r="R14" s="42" t="s">
        <v>33</v>
      </c>
      <c r="S14" s="26"/>
      <c r="T14" s="27">
        <f t="shared" si="2"/>
        <v>0</v>
      </c>
      <c r="U14" s="27"/>
      <c r="V14" s="28"/>
      <c r="X14" s="3" t="s">
        <v>36</v>
      </c>
      <c r="Y14" s="150"/>
      <c r="Z14" s="30"/>
      <c r="AA14" s="146" t="str">
        <f>'DH65-74'!AA14</f>
        <v/>
      </c>
      <c r="AB14" s="66">
        <f t="shared" si="3"/>
        <v>0</v>
      </c>
      <c r="AC14" s="42" t="s">
        <v>33</v>
      </c>
      <c r="AD14" s="26"/>
      <c r="AE14" s="27">
        <f t="shared" si="4"/>
        <v>0</v>
      </c>
      <c r="AF14" s="27"/>
      <c r="AG14" s="28"/>
      <c r="AI14" s="3" t="s">
        <v>36</v>
      </c>
      <c r="AJ14" s="150"/>
      <c r="AK14" s="30"/>
      <c r="AL14" s="146" t="str">
        <f>'DH65-74'!P14</f>
        <v/>
      </c>
      <c r="AM14" s="66">
        <f t="shared" si="5"/>
        <v>0</v>
      </c>
      <c r="AN14" s="42" t="s">
        <v>33</v>
      </c>
      <c r="AO14" s="26"/>
      <c r="AP14" s="27">
        <f t="shared" si="6"/>
        <v>0</v>
      </c>
      <c r="AQ14" s="27"/>
      <c r="AR14" s="28"/>
      <c r="AT14" s="3" t="s">
        <v>36</v>
      </c>
      <c r="AU14" s="150"/>
      <c r="AV14" s="30"/>
      <c r="AW14" s="146" t="str">
        <f>'DH65-74'!CD14</f>
        <v/>
      </c>
      <c r="AX14" s="66">
        <f t="shared" si="7"/>
        <v>0</v>
      </c>
      <c r="AY14" s="42" t="s">
        <v>33</v>
      </c>
      <c r="AZ14" s="26"/>
      <c r="BA14" s="27">
        <f t="shared" si="8"/>
        <v>0</v>
      </c>
      <c r="BB14" s="27"/>
      <c r="BC14" s="28"/>
      <c r="BE14" s="3" t="s">
        <v>36</v>
      </c>
      <c r="BF14" s="150"/>
      <c r="BG14" s="30"/>
      <c r="BH14" s="147" t="s">
        <v>33</v>
      </c>
      <c r="BI14" s="66">
        <f t="shared" si="9"/>
        <v>0</v>
      </c>
      <c r="BJ14" s="42" t="s">
        <v>33</v>
      </c>
      <c r="BK14" s="26"/>
      <c r="BL14" s="27">
        <f t="shared" si="10"/>
        <v>0</v>
      </c>
      <c r="BM14" s="27"/>
      <c r="BN14" s="28"/>
      <c r="BP14" s="3" t="s">
        <v>36</v>
      </c>
      <c r="BQ14" s="150"/>
      <c r="BR14" s="30"/>
      <c r="BS14" s="147" t="s">
        <v>33</v>
      </c>
      <c r="BT14" s="66">
        <f t="shared" si="11"/>
        <v>0</v>
      </c>
      <c r="BU14" s="42" t="s">
        <v>33</v>
      </c>
      <c r="BV14" s="26"/>
      <c r="BW14" s="27">
        <f t="shared" si="12"/>
        <v>0</v>
      </c>
      <c r="BX14" s="27"/>
      <c r="BY14" s="28"/>
      <c r="CA14" s="3" t="s">
        <v>36</v>
      </c>
      <c r="CB14" s="150"/>
      <c r="CC14" s="30"/>
      <c r="CD14" s="147" t="s">
        <v>33</v>
      </c>
      <c r="CE14" s="66">
        <f t="shared" si="13"/>
        <v>0</v>
      </c>
      <c r="CF14" s="42" t="s">
        <v>33</v>
      </c>
      <c r="CG14" s="26"/>
      <c r="CH14" s="27">
        <f t="shared" si="14"/>
        <v>0</v>
      </c>
      <c r="CI14" s="27"/>
      <c r="CJ14" s="28"/>
      <c r="CL14" s="3" t="s">
        <v>36</v>
      </c>
      <c r="CM14" s="150"/>
      <c r="CN14" s="30"/>
      <c r="CO14" s="147" t="s">
        <v>33</v>
      </c>
      <c r="CP14" s="66">
        <f t="shared" si="15"/>
        <v>0</v>
      </c>
      <c r="CQ14" s="42" t="s">
        <v>33</v>
      </c>
      <c r="CR14" s="26"/>
      <c r="CS14" s="27">
        <f t="shared" si="16"/>
        <v>0</v>
      </c>
      <c r="CT14" s="27"/>
      <c r="CU14" s="28"/>
      <c r="CW14" s="3" t="s">
        <v>36</v>
      </c>
      <c r="CX14" s="150"/>
      <c r="CY14" s="30"/>
      <c r="CZ14" s="147" t="s">
        <v>33</v>
      </c>
      <c r="DA14" s="66">
        <f t="shared" si="17"/>
        <v>0</v>
      </c>
      <c r="DB14" s="42" t="s">
        <v>33</v>
      </c>
      <c r="DC14" s="26"/>
      <c r="DD14" s="27">
        <f t="shared" si="18"/>
        <v>0</v>
      </c>
      <c r="DE14" s="27"/>
      <c r="DF14" s="28"/>
      <c r="DH14" s="3" t="s">
        <v>36</v>
      </c>
      <c r="DI14" s="150"/>
      <c r="DJ14" s="30"/>
      <c r="DK14" s="147" t="s">
        <v>33</v>
      </c>
      <c r="DL14" s="66">
        <f t="shared" si="19"/>
        <v>0</v>
      </c>
      <c r="DM14" s="42" t="s">
        <v>33</v>
      </c>
      <c r="DN14" s="26"/>
      <c r="DO14" s="27">
        <f t="shared" si="20"/>
        <v>0</v>
      </c>
      <c r="DP14" s="27"/>
      <c r="DQ14" s="28"/>
      <c r="DR14" s="203"/>
      <c r="DT14" s="3" t="s">
        <v>36</v>
      </c>
      <c r="DU14" s="150"/>
      <c r="DV14" s="30"/>
      <c r="DW14" s="146" t="str">
        <f>'DH65-74'!DW14</f>
        <v/>
      </c>
      <c r="DX14" s="66">
        <f t="shared" si="21"/>
        <v>0</v>
      </c>
      <c r="DY14" s="42" t="s">
        <v>33</v>
      </c>
      <c r="DZ14" s="26"/>
      <c r="EA14" s="27">
        <f t="shared" si="22"/>
        <v>0</v>
      </c>
      <c r="EB14" s="27"/>
      <c r="EC14" s="28"/>
      <c r="EE14" s="3" t="s">
        <v>36</v>
      </c>
      <c r="EF14" s="150"/>
      <c r="EG14" s="30"/>
      <c r="EH14" s="146" t="str">
        <f>'DH65-74'!EH14</f>
        <v/>
      </c>
      <c r="EI14" s="66">
        <f t="shared" si="23"/>
        <v>0</v>
      </c>
      <c r="EJ14" s="42" t="s">
        <v>33</v>
      </c>
      <c r="EK14" s="26"/>
      <c r="EL14" s="27">
        <f t="shared" si="24"/>
        <v>0</v>
      </c>
      <c r="EM14" s="27"/>
      <c r="EN14" s="28"/>
      <c r="EP14" s="3" t="s">
        <v>36</v>
      </c>
      <c r="EQ14" s="150"/>
      <c r="ER14" s="30"/>
      <c r="ES14" s="146" t="str">
        <f>'DH65-74'!ES14</f>
        <v/>
      </c>
      <c r="ET14" s="66">
        <f t="shared" si="25"/>
        <v>0</v>
      </c>
      <c r="EU14" s="42" t="s">
        <v>33</v>
      </c>
      <c r="EV14" s="26"/>
      <c r="EW14" s="27">
        <f t="shared" si="26"/>
        <v>0</v>
      </c>
      <c r="EX14" s="27"/>
      <c r="EY14" s="28"/>
      <c r="FA14" s="3" t="s">
        <v>36</v>
      </c>
      <c r="FB14" s="150"/>
      <c r="FC14" s="30"/>
      <c r="FD14" s="146" t="str">
        <f>'DH65-74'!FD14</f>
        <v/>
      </c>
      <c r="FE14" s="66">
        <f t="shared" si="27"/>
        <v>0</v>
      </c>
      <c r="FF14" s="42" t="s">
        <v>33</v>
      </c>
      <c r="FG14" s="26"/>
      <c r="FH14" s="27">
        <f t="shared" si="28"/>
        <v>0</v>
      </c>
      <c r="FI14" s="27"/>
      <c r="FJ14" s="28"/>
      <c r="FL14" s="3" t="s">
        <v>36</v>
      </c>
      <c r="FM14" s="150"/>
      <c r="FN14" s="30"/>
      <c r="FO14" s="146" t="str">
        <f>'DH65-74'!FD14</f>
        <v/>
      </c>
      <c r="FP14" s="66">
        <f t="shared" si="29"/>
        <v>0</v>
      </c>
      <c r="FQ14" s="42" t="s">
        <v>33</v>
      </c>
      <c r="FR14" s="26"/>
      <c r="FS14" s="27">
        <f t="shared" si="30"/>
        <v>0</v>
      </c>
      <c r="FT14" s="27"/>
      <c r="FU14" s="28"/>
      <c r="FW14" s="3" t="s">
        <v>36</v>
      </c>
      <c r="FX14" s="150"/>
      <c r="FY14" s="30"/>
      <c r="FZ14" s="146" t="str">
        <f>'DH65-74'!FO14</f>
        <v/>
      </c>
      <c r="GA14" s="66">
        <f t="shared" si="31"/>
        <v>0</v>
      </c>
      <c r="GB14" s="42" t="s">
        <v>33</v>
      </c>
      <c r="GC14" s="26"/>
      <c r="GD14" s="27">
        <f t="shared" si="32"/>
        <v>0</v>
      </c>
      <c r="GE14" s="27"/>
      <c r="GF14" s="28"/>
      <c r="GH14" s="3" t="s">
        <v>36</v>
      </c>
      <c r="GI14" s="150"/>
      <c r="GJ14" s="30"/>
      <c r="GK14" s="146" t="str">
        <f>'DH65-74'!FZ14</f>
        <v/>
      </c>
      <c r="GL14" s="66">
        <f t="shared" si="33"/>
        <v>0</v>
      </c>
      <c r="GM14" s="42" t="s">
        <v>33</v>
      </c>
      <c r="GN14" s="26"/>
      <c r="GO14" s="27">
        <f t="shared" si="34"/>
        <v>0</v>
      </c>
      <c r="GP14" s="27"/>
      <c r="GQ14" s="28"/>
      <c r="GS14" s="3" t="s">
        <v>36</v>
      </c>
      <c r="GT14" s="150"/>
      <c r="GU14" s="30"/>
      <c r="GV14" s="146" t="str">
        <f>'DH65-74'!GK14</f>
        <v/>
      </c>
      <c r="GW14" s="66">
        <f t="shared" si="35"/>
        <v>0</v>
      </c>
      <c r="GX14" s="42" t="s">
        <v>33</v>
      </c>
      <c r="GY14" s="26"/>
      <c r="GZ14" s="27">
        <f t="shared" si="36"/>
        <v>0</v>
      </c>
      <c r="HA14" s="27"/>
      <c r="HB14" s="28"/>
    </row>
    <row r="15" spans="1:210" x14ac:dyDescent="0.25">
      <c r="A15" s="10"/>
      <c r="B15" s="3" t="s">
        <v>37</v>
      </c>
      <c r="C15" s="23">
        <v>0.64100000000000001</v>
      </c>
      <c r="D15" s="24">
        <v>66</v>
      </c>
      <c r="E15" s="25">
        <v>0.5</v>
      </c>
      <c r="H15" s="26">
        <f>C15*D15*E15</f>
        <v>21.152999999999999</v>
      </c>
      <c r="I15" s="27">
        <f t="shared" si="0"/>
        <v>9.3394752799874112</v>
      </c>
      <c r="J15" s="27"/>
      <c r="K15" s="28"/>
      <c r="M15" s="3" t="s">
        <v>37</v>
      </c>
      <c r="N15" s="150">
        <f>100*O15*(1/P15-1/$C$15)</f>
        <v>7.5027445542266129</v>
      </c>
      <c r="O15" s="30">
        <f>'DH65-74'!O15</f>
        <v>3.5000000000000003E-2</v>
      </c>
      <c r="P15" s="146">
        <f>'DH65-74'!P15</f>
        <v>0.27</v>
      </c>
      <c r="Q15" s="66">
        <f t="shared" si="1"/>
        <v>66</v>
      </c>
      <c r="R15" s="42">
        <v>0.5</v>
      </c>
      <c r="S15" s="26">
        <f>P15*Q15*R15</f>
        <v>8.91</v>
      </c>
      <c r="T15" s="27">
        <f t="shared" si="2"/>
        <v>4.3948255537798939</v>
      </c>
      <c r="U15" s="27"/>
      <c r="V15" s="28"/>
      <c r="X15" s="3" t="s">
        <v>37</v>
      </c>
      <c r="Y15" s="150">
        <f>100*Z15*(1/AA15-1/$C$15)</f>
        <v>7.5027445542266129</v>
      </c>
      <c r="Z15" s="30">
        <f>$O$15</f>
        <v>3.5000000000000003E-2</v>
      </c>
      <c r="AA15" s="146">
        <f>$P15</f>
        <v>0.27</v>
      </c>
      <c r="AB15" s="66">
        <f t="shared" si="3"/>
        <v>66</v>
      </c>
      <c r="AC15" s="42">
        <v>0.5</v>
      </c>
      <c r="AD15" s="26">
        <f>AA15*AB15*AC15</f>
        <v>8.91</v>
      </c>
      <c r="AE15" s="27">
        <f t="shared" si="4"/>
        <v>3.9935408791411184</v>
      </c>
      <c r="AF15" s="27"/>
      <c r="AG15" s="28"/>
      <c r="AI15" s="3" t="s">
        <v>37</v>
      </c>
      <c r="AJ15" s="150">
        <f>100*AK15*(1/AL15-1/$C$15)</f>
        <v>0</v>
      </c>
      <c r="AK15" s="30">
        <f>$O$15</f>
        <v>3.5000000000000003E-2</v>
      </c>
      <c r="AL15" s="172">
        <f>$C15</f>
        <v>0.64100000000000001</v>
      </c>
      <c r="AM15" s="66">
        <f t="shared" si="5"/>
        <v>66</v>
      </c>
      <c r="AN15" s="42">
        <v>0.5</v>
      </c>
      <c r="AO15" s="26">
        <f>AL15*AM15*AN15</f>
        <v>21.152999999999999</v>
      </c>
      <c r="AP15" s="27">
        <f t="shared" si="6"/>
        <v>9.5872049560559578</v>
      </c>
      <c r="AQ15" s="27"/>
      <c r="AR15" s="28"/>
      <c r="AT15" s="3" t="s">
        <v>37</v>
      </c>
      <c r="AU15" s="150">
        <f>100*AV15*(1/AW15-1/$C$15)</f>
        <v>0</v>
      </c>
      <c r="AV15" s="30">
        <f>$O$15</f>
        <v>3.5000000000000003E-2</v>
      </c>
      <c r="AW15" s="172">
        <f>C15</f>
        <v>0.64100000000000001</v>
      </c>
      <c r="AX15" s="66">
        <f t="shared" si="7"/>
        <v>66</v>
      </c>
      <c r="AY15" s="42">
        <v>0.5</v>
      </c>
      <c r="AZ15" s="26">
        <f>AW15*AX15*AY15</f>
        <v>21.152999999999999</v>
      </c>
      <c r="BA15" s="27">
        <f t="shared" si="8"/>
        <v>9.5628220130158006</v>
      </c>
      <c r="BB15" s="27"/>
      <c r="BC15" s="28"/>
      <c r="BE15" s="3" t="s">
        <v>37</v>
      </c>
      <c r="BF15" s="150">
        <f>100*BG15*(1/BH15-1/$C$15)</f>
        <v>7.5027445542266129</v>
      </c>
      <c r="BG15" s="30">
        <f>$O$15</f>
        <v>3.5000000000000003E-2</v>
      </c>
      <c r="BH15" s="146">
        <f>$P15</f>
        <v>0.27</v>
      </c>
      <c r="BI15" s="66">
        <f t="shared" si="9"/>
        <v>66</v>
      </c>
      <c r="BJ15" s="42">
        <v>0.5</v>
      </c>
      <c r="BK15" s="26">
        <f>BH15*BI15*BJ15</f>
        <v>8.91</v>
      </c>
      <c r="BL15" s="27">
        <f t="shared" si="10"/>
        <v>3.9955103292265428</v>
      </c>
      <c r="BM15" s="27"/>
      <c r="BN15" s="28"/>
      <c r="BP15" s="3" t="s">
        <v>37</v>
      </c>
      <c r="BQ15" s="150">
        <f>100*BR15*(1/BS15-1/$C$15)</f>
        <v>0</v>
      </c>
      <c r="BR15" s="30">
        <f>$O$15</f>
        <v>3.5000000000000003E-2</v>
      </c>
      <c r="BS15" s="172">
        <f>$C15</f>
        <v>0.64100000000000001</v>
      </c>
      <c r="BT15" s="66">
        <f t="shared" si="11"/>
        <v>66</v>
      </c>
      <c r="BU15" s="42">
        <v>0.5</v>
      </c>
      <c r="BV15" s="26">
        <f>BS15*BT15*BU15</f>
        <v>21.152999999999999</v>
      </c>
      <c r="BW15" s="27">
        <f t="shared" si="12"/>
        <v>9.5872049560559578</v>
      </c>
      <c r="BX15" s="27"/>
      <c r="BY15" s="28"/>
      <c r="CA15" s="3" t="s">
        <v>37</v>
      </c>
      <c r="CB15" s="150">
        <f>100*CC15*(1/CD15-1/$C$15)</f>
        <v>0</v>
      </c>
      <c r="CC15" s="30">
        <f>$O$15</f>
        <v>3.5000000000000003E-2</v>
      </c>
      <c r="CD15" s="172">
        <f>$C15</f>
        <v>0.64100000000000001</v>
      </c>
      <c r="CE15" s="66">
        <f t="shared" si="13"/>
        <v>66</v>
      </c>
      <c r="CF15" s="42">
        <v>0.5</v>
      </c>
      <c r="CG15" s="26">
        <f>CD15*CE15*CF15</f>
        <v>21.152999999999999</v>
      </c>
      <c r="CH15" s="27">
        <f t="shared" si="14"/>
        <v>9.5918805764439501</v>
      </c>
      <c r="CI15" s="27"/>
      <c r="CJ15" s="28"/>
      <c r="CL15" s="3" t="s">
        <v>37</v>
      </c>
      <c r="CM15" s="150">
        <f>100*CN15*(1/CO15-1/$C$15)</f>
        <v>0</v>
      </c>
      <c r="CN15" s="30">
        <f>$O$15</f>
        <v>3.5000000000000003E-2</v>
      </c>
      <c r="CO15" s="172">
        <f>$C15</f>
        <v>0.64100000000000001</v>
      </c>
      <c r="CP15" s="66">
        <f t="shared" si="15"/>
        <v>66</v>
      </c>
      <c r="CQ15" s="42">
        <v>0.5</v>
      </c>
      <c r="CR15" s="26">
        <f>CO15*CP15*CQ15</f>
        <v>21.152999999999999</v>
      </c>
      <c r="CS15" s="27">
        <f t="shared" si="16"/>
        <v>9.4488108363076115</v>
      </c>
      <c r="CT15" s="27"/>
      <c r="CU15" s="28"/>
      <c r="CW15" s="3" t="s">
        <v>37</v>
      </c>
      <c r="CX15" s="150">
        <f>100*CY15*(1/CZ15-1/$C$15)</f>
        <v>7.5027445542266129</v>
      </c>
      <c r="CY15" s="30">
        <f>$O$15</f>
        <v>3.5000000000000003E-2</v>
      </c>
      <c r="CZ15" s="146">
        <f>$P15</f>
        <v>0.27</v>
      </c>
      <c r="DA15" s="66">
        <f t="shared" si="17"/>
        <v>66</v>
      </c>
      <c r="DB15" s="42">
        <v>0.5</v>
      </c>
      <c r="DC15" s="26">
        <f>CZ15*DA15*DB15</f>
        <v>8.91</v>
      </c>
      <c r="DD15" s="27">
        <f t="shared" si="18"/>
        <v>3.9474869006599107</v>
      </c>
      <c r="DE15" s="27"/>
      <c r="DF15" s="28"/>
      <c r="DH15" s="3" t="s">
        <v>37</v>
      </c>
      <c r="DI15" s="150">
        <f>100*DJ15*(1/DK15-1/$C$15)</f>
        <v>0</v>
      </c>
      <c r="DJ15" s="30">
        <f>$O$15</f>
        <v>3.5000000000000003E-2</v>
      </c>
      <c r="DK15" s="172">
        <f>$C15</f>
        <v>0.64100000000000001</v>
      </c>
      <c r="DL15" s="66">
        <f t="shared" si="19"/>
        <v>66</v>
      </c>
      <c r="DM15" s="42">
        <v>0.5</v>
      </c>
      <c r="DN15" s="26">
        <f>DK15*DL15*DM15</f>
        <v>21.152999999999999</v>
      </c>
      <c r="DO15" s="27">
        <f t="shared" si="20"/>
        <v>9.4534864566956038</v>
      </c>
      <c r="DP15" s="27"/>
      <c r="DQ15" s="28"/>
      <c r="DR15" s="203"/>
      <c r="DT15" s="3" t="s">
        <v>37</v>
      </c>
      <c r="DU15" s="150">
        <f>100*DV15*(1/DW15-1/$C$15)</f>
        <v>7.039781591263651</v>
      </c>
      <c r="DV15" s="30">
        <f>'DH65-74'!DV15</f>
        <v>3.5000000000000003E-2</v>
      </c>
      <c r="DW15" s="146">
        <f>'DH65-74'!DW15</f>
        <v>0.28000000000000003</v>
      </c>
      <c r="DX15" s="66">
        <f t="shared" si="21"/>
        <v>66</v>
      </c>
      <c r="DY15" s="42">
        <v>0.5</v>
      </c>
      <c r="DZ15" s="26">
        <f>DW15*DX15*DY15</f>
        <v>9.24</v>
      </c>
      <c r="EA15" s="27">
        <f t="shared" si="22"/>
        <v>4.2347766362515822</v>
      </c>
      <c r="EB15" s="27"/>
      <c r="EC15" s="28"/>
      <c r="EE15" s="3" t="s">
        <v>37</v>
      </c>
      <c r="EF15" s="150">
        <f>100*EG15*(1/EH15-1/$C$15)</f>
        <v>7.039781591263651</v>
      </c>
      <c r="EG15" s="30">
        <f>'DH65-74'!EG15</f>
        <v>3.5000000000000003E-2</v>
      </c>
      <c r="EH15" s="146">
        <f>$DW15</f>
        <v>0.28000000000000003</v>
      </c>
      <c r="EI15" s="66">
        <f t="shared" si="23"/>
        <v>66</v>
      </c>
      <c r="EJ15" s="42">
        <v>0.5</v>
      </c>
      <c r="EK15" s="26">
        <f>EH15*EI15*EJ15</f>
        <v>9.24</v>
      </c>
      <c r="EL15" s="27">
        <f t="shared" si="24"/>
        <v>4.1000710620650196</v>
      </c>
      <c r="EM15" s="27"/>
      <c r="EN15" s="28"/>
      <c r="EP15" s="3" t="s">
        <v>37</v>
      </c>
      <c r="EQ15" s="150">
        <f>100*ER15*(1/ES15-1/$C$15)</f>
        <v>0</v>
      </c>
      <c r="ER15" s="30">
        <f>'DH65-74'!ER15</f>
        <v>3.5000000000000003E-2</v>
      </c>
      <c r="ES15" s="172">
        <f>$C15</f>
        <v>0.64100000000000001</v>
      </c>
      <c r="ET15" s="66">
        <f t="shared" si="25"/>
        <v>66</v>
      </c>
      <c r="EU15" s="42">
        <v>0.5</v>
      </c>
      <c r="EV15" s="26">
        <f>ES15*ET15*EU15</f>
        <v>21.152999999999999</v>
      </c>
      <c r="EW15" s="27">
        <f t="shared" si="26"/>
        <v>9.4933438056186628</v>
      </c>
      <c r="EX15" s="27"/>
      <c r="EY15" s="28"/>
      <c r="FA15" s="3" t="s">
        <v>37</v>
      </c>
      <c r="FB15" s="150">
        <f>100*FC15*(1/FD15-1/$C$15)</f>
        <v>0</v>
      </c>
      <c r="FC15" s="30">
        <f>'DH65-74'!FC15</f>
        <v>3.5000000000000003E-2</v>
      </c>
      <c r="FD15" s="172">
        <f>$C15</f>
        <v>0.64100000000000001</v>
      </c>
      <c r="FE15" s="66">
        <f t="shared" si="27"/>
        <v>66</v>
      </c>
      <c r="FF15" s="42">
        <v>0.5</v>
      </c>
      <c r="FG15" s="26">
        <f>FD15*FE15*FF15</f>
        <v>21.152999999999999</v>
      </c>
      <c r="FH15" s="27">
        <f t="shared" si="28"/>
        <v>9.4405173257698127</v>
      </c>
      <c r="FI15" s="27"/>
      <c r="FJ15" s="28"/>
      <c r="FL15" s="3" t="s">
        <v>37</v>
      </c>
      <c r="FM15" s="150">
        <f>100*FN15*(1/FO15-1/$C$15)</f>
        <v>7.039781591263651</v>
      </c>
      <c r="FN15" s="30">
        <f>'DH65-74'!FC15</f>
        <v>3.5000000000000003E-2</v>
      </c>
      <c r="FO15" s="146">
        <f>$DW15</f>
        <v>0.28000000000000003</v>
      </c>
      <c r="FP15" s="66">
        <f t="shared" si="29"/>
        <v>66</v>
      </c>
      <c r="FQ15" s="42">
        <v>0.5</v>
      </c>
      <c r="FR15" s="26">
        <f>FO15*FP15*FQ15</f>
        <v>9.24</v>
      </c>
      <c r="FS15" s="27">
        <f t="shared" si="30"/>
        <v>4.1306890114014392</v>
      </c>
      <c r="FT15" s="27"/>
      <c r="FU15" s="28"/>
      <c r="FW15" s="3" t="s">
        <v>37</v>
      </c>
      <c r="FX15" s="150">
        <f>100*FY15*(1/FZ15-1/$C$15)</f>
        <v>7.039781591263651</v>
      </c>
      <c r="FY15" s="30">
        <f>'DH65-74'!FN15</f>
        <v>3.5000000000000003E-2</v>
      </c>
      <c r="FZ15" s="146">
        <f>$DW15</f>
        <v>0.28000000000000003</v>
      </c>
      <c r="GA15" s="66">
        <f t="shared" si="31"/>
        <v>66</v>
      </c>
      <c r="GB15" s="42">
        <v>0.5</v>
      </c>
      <c r="GC15" s="26">
        <f>FZ15*GA15*GB15</f>
        <v>9.24</v>
      </c>
      <c r="GD15" s="27">
        <f t="shared" si="32"/>
        <v>4.1537645408205943</v>
      </c>
      <c r="GE15" s="27"/>
      <c r="GF15" s="28"/>
      <c r="GH15" s="3" t="s">
        <v>37</v>
      </c>
      <c r="GI15" s="150">
        <f>100*GJ15*(1/GK15-1/$C$15)</f>
        <v>0</v>
      </c>
      <c r="GJ15" s="30">
        <f>'DH65-74'!FY15</f>
        <v>3.5000000000000003E-2</v>
      </c>
      <c r="GK15" s="172">
        <f>$C15</f>
        <v>0.64100000000000001</v>
      </c>
      <c r="GL15" s="66">
        <f t="shared" si="33"/>
        <v>66</v>
      </c>
      <c r="GM15" s="42">
        <v>0.5</v>
      </c>
      <c r="GN15" s="26">
        <f>GK15*GL15*GM15</f>
        <v>21.152999999999999</v>
      </c>
      <c r="GO15" s="27">
        <f t="shared" si="34"/>
        <v>9.5634370396352537</v>
      </c>
      <c r="GP15" s="27"/>
      <c r="GQ15" s="28"/>
      <c r="GS15" s="3" t="s">
        <v>37</v>
      </c>
      <c r="GT15" s="150">
        <f>100*GU15*(1/GV15-1/$C$15)</f>
        <v>0</v>
      </c>
      <c r="GU15" s="30">
        <f>'DH65-74'!GJ15</f>
        <v>3.5000000000000003E-2</v>
      </c>
      <c r="GV15" s="172">
        <f>$C15</f>
        <v>0.64100000000000001</v>
      </c>
      <c r="GW15" s="66">
        <f t="shared" si="35"/>
        <v>66</v>
      </c>
      <c r="GX15" s="42">
        <v>0.5</v>
      </c>
      <c r="GY15" s="26">
        <f>GV15*GW15*GX15</f>
        <v>21.152999999999999</v>
      </c>
      <c r="GZ15" s="27">
        <f t="shared" si="36"/>
        <v>9.4778693997357593</v>
      </c>
      <c r="HA15" s="27"/>
      <c r="HB15" s="28"/>
    </row>
    <row r="16" spans="1:210" x14ac:dyDescent="0.25">
      <c r="A16" s="10"/>
      <c r="B16" s="3" t="s">
        <v>38</v>
      </c>
      <c r="C16" s="31" t="s">
        <v>33</v>
      </c>
      <c r="D16" s="34"/>
      <c r="E16" s="25" t="s">
        <v>33</v>
      </c>
      <c r="H16" s="26"/>
      <c r="I16" s="27">
        <f t="shared" si="0"/>
        <v>0</v>
      </c>
      <c r="J16" s="27"/>
      <c r="K16" s="28"/>
      <c r="M16" s="3" t="s">
        <v>38</v>
      </c>
      <c r="N16" s="29" t="s">
        <v>33</v>
      </c>
      <c r="O16" s="30"/>
      <c r="P16" s="146" t="str">
        <f>'DH65-74'!P16</f>
        <v/>
      </c>
      <c r="Q16" s="66">
        <f t="shared" si="1"/>
        <v>0</v>
      </c>
      <c r="R16" s="42" t="s">
        <v>33</v>
      </c>
      <c r="S16" s="26"/>
      <c r="T16" s="27">
        <f t="shared" si="2"/>
        <v>0</v>
      </c>
      <c r="U16" s="27"/>
      <c r="V16" s="28"/>
      <c r="X16" s="3" t="s">
        <v>38</v>
      </c>
      <c r="Y16" s="29" t="s">
        <v>33</v>
      </c>
      <c r="Z16" s="30"/>
      <c r="AA16" s="146" t="str">
        <f>'DH65-74'!AA16</f>
        <v/>
      </c>
      <c r="AB16" s="66">
        <f t="shared" si="3"/>
        <v>0</v>
      </c>
      <c r="AC16" s="42" t="s">
        <v>33</v>
      </c>
      <c r="AD16" s="26"/>
      <c r="AE16" s="27">
        <f t="shared" si="4"/>
        <v>0</v>
      </c>
      <c r="AF16" s="27"/>
      <c r="AG16" s="28"/>
      <c r="AI16" s="3" t="s">
        <v>38</v>
      </c>
      <c r="AJ16" s="29" t="s">
        <v>33</v>
      </c>
      <c r="AK16" s="30"/>
      <c r="AL16" s="146" t="str">
        <f>'DH65-74'!P16</f>
        <v/>
      </c>
      <c r="AM16" s="66">
        <f t="shared" si="5"/>
        <v>0</v>
      </c>
      <c r="AN16" s="42" t="s">
        <v>33</v>
      </c>
      <c r="AO16" s="26"/>
      <c r="AP16" s="27">
        <f t="shared" si="6"/>
        <v>0</v>
      </c>
      <c r="AQ16" s="27"/>
      <c r="AR16" s="28"/>
      <c r="AT16" s="3" t="s">
        <v>38</v>
      </c>
      <c r="AU16" s="29" t="s">
        <v>33</v>
      </c>
      <c r="AV16" s="30"/>
      <c r="AW16" s="146" t="str">
        <f>'DH65-74'!CD16</f>
        <v/>
      </c>
      <c r="AX16" s="66">
        <f t="shared" si="7"/>
        <v>0</v>
      </c>
      <c r="AY16" s="42" t="s">
        <v>33</v>
      </c>
      <c r="AZ16" s="26"/>
      <c r="BA16" s="27">
        <f t="shared" si="8"/>
        <v>0</v>
      </c>
      <c r="BB16" s="27"/>
      <c r="BC16" s="28"/>
      <c r="BE16" s="3" t="s">
        <v>38</v>
      </c>
      <c r="BF16" s="29" t="s">
        <v>33</v>
      </c>
      <c r="BG16" s="30"/>
      <c r="BH16" s="169" t="s">
        <v>33</v>
      </c>
      <c r="BI16" s="66">
        <f t="shared" si="9"/>
        <v>0</v>
      </c>
      <c r="BJ16" s="42" t="s">
        <v>33</v>
      </c>
      <c r="BK16" s="26"/>
      <c r="BL16" s="27">
        <f t="shared" si="10"/>
        <v>0</v>
      </c>
      <c r="BM16" s="27"/>
      <c r="BN16" s="28"/>
      <c r="BP16" s="3" t="s">
        <v>38</v>
      </c>
      <c r="BQ16" s="29" t="s">
        <v>33</v>
      </c>
      <c r="BR16" s="30"/>
      <c r="BS16" s="169" t="s">
        <v>33</v>
      </c>
      <c r="BT16" s="66">
        <f t="shared" si="11"/>
        <v>0</v>
      </c>
      <c r="BU16" s="42" t="s">
        <v>33</v>
      </c>
      <c r="BV16" s="26"/>
      <c r="BW16" s="27">
        <f t="shared" si="12"/>
        <v>0</v>
      </c>
      <c r="BX16" s="27"/>
      <c r="BY16" s="28"/>
      <c r="CA16" s="3" t="s">
        <v>38</v>
      </c>
      <c r="CB16" s="29" t="s">
        <v>33</v>
      </c>
      <c r="CC16" s="30"/>
      <c r="CD16" s="169" t="s">
        <v>33</v>
      </c>
      <c r="CE16" s="66">
        <f t="shared" si="13"/>
        <v>0</v>
      </c>
      <c r="CF16" s="42" t="s">
        <v>33</v>
      </c>
      <c r="CG16" s="26"/>
      <c r="CH16" s="27">
        <f t="shared" si="14"/>
        <v>0</v>
      </c>
      <c r="CI16" s="27"/>
      <c r="CJ16" s="28"/>
      <c r="CL16" s="3" t="s">
        <v>38</v>
      </c>
      <c r="CM16" s="29" t="s">
        <v>33</v>
      </c>
      <c r="CN16" s="30"/>
      <c r="CO16" s="169" t="s">
        <v>33</v>
      </c>
      <c r="CP16" s="66">
        <f t="shared" si="15"/>
        <v>0</v>
      </c>
      <c r="CQ16" s="42" t="s">
        <v>33</v>
      </c>
      <c r="CR16" s="26"/>
      <c r="CS16" s="27">
        <f t="shared" si="16"/>
        <v>0</v>
      </c>
      <c r="CT16" s="27"/>
      <c r="CU16" s="28"/>
      <c r="CW16" s="3" t="s">
        <v>38</v>
      </c>
      <c r="CX16" s="29" t="s">
        <v>33</v>
      </c>
      <c r="CY16" s="30"/>
      <c r="CZ16" s="169" t="s">
        <v>33</v>
      </c>
      <c r="DA16" s="66">
        <f t="shared" si="17"/>
        <v>0</v>
      </c>
      <c r="DB16" s="42" t="s">
        <v>33</v>
      </c>
      <c r="DC16" s="26"/>
      <c r="DD16" s="27">
        <f t="shared" si="18"/>
        <v>0</v>
      </c>
      <c r="DE16" s="27"/>
      <c r="DF16" s="28"/>
      <c r="DH16" s="3" t="s">
        <v>38</v>
      </c>
      <c r="DI16" s="29" t="s">
        <v>33</v>
      </c>
      <c r="DJ16" s="30"/>
      <c r="DK16" s="169" t="s">
        <v>33</v>
      </c>
      <c r="DL16" s="66">
        <f t="shared" si="19"/>
        <v>0</v>
      </c>
      <c r="DM16" s="42" t="s">
        <v>33</v>
      </c>
      <c r="DN16" s="26"/>
      <c r="DO16" s="27">
        <f t="shared" si="20"/>
        <v>0</v>
      </c>
      <c r="DP16" s="27"/>
      <c r="DQ16" s="28"/>
      <c r="DR16" s="203"/>
      <c r="DT16" s="3" t="s">
        <v>38</v>
      </c>
      <c r="DU16" s="29" t="s">
        <v>33</v>
      </c>
      <c r="DV16" s="30"/>
      <c r="DW16" s="146" t="str">
        <f>'DH65-74'!DW16</f>
        <v/>
      </c>
      <c r="DX16" s="66">
        <f t="shared" si="21"/>
        <v>0</v>
      </c>
      <c r="DY16" s="42" t="s">
        <v>33</v>
      </c>
      <c r="DZ16" s="26"/>
      <c r="EA16" s="27">
        <f t="shared" si="22"/>
        <v>0</v>
      </c>
      <c r="EB16" s="27"/>
      <c r="EC16" s="28"/>
      <c r="EE16" s="3" t="s">
        <v>38</v>
      </c>
      <c r="EF16" s="29" t="s">
        <v>33</v>
      </c>
      <c r="EG16" s="30"/>
      <c r="EH16" s="146" t="str">
        <f>'DH65-74'!EH16</f>
        <v/>
      </c>
      <c r="EI16" s="66">
        <f t="shared" si="23"/>
        <v>0</v>
      </c>
      <c r="EJ16" s="42" t="s">
        <v>33</v>
      </c>
      <c r="EK16" s="26"/>
      <c r="EL16" s="27">
        <f t="shared" si="24"/>
        <v>0</v>
      </c>
      <c r="EM16" s="27"/>
      <c r="EN16" s="28"/>
      <c r="EP16" s="3" t="s">
        <v>38</v>
      </c>
      <c r="EQ16" s="29" t="s">
        <v>33</v>
      </c>
      <c r="ER16" s="30"/>
      <c r="ES16" s="146" t="str">
        <f>'DH65-74'!ES16</f>
        <v/>
      </c>
      <c r="ET16" s="66">
        <f t="shared" si="25"/>
        <v>0</v>
      </c>
      <c r="EU16" s="42" t="s">
        <v>33</v>
      </c>
      <c r="EV16" s="26"/>
      <c r="EW16" s="27">
        <f t="shared" si="26"/>
        <v>0</v>
      </c>
      <c r="EX16" s="27"/>
      <c r="EY16" s="28"/>
      <c r="FA16" s="3" t="s">
        <v>38</v>
      </c>
      <c r="FB16" s="29" t="s">
        <v>33</v>
      </c>
      <c r="FC16" s="30"/>
      <c r="FD16" s="146" t="str">
        <f>'DH65-74'!FD16</f>
        <v/>
      </c>
      <c r="FE16" s="66">
        <f t="shared" si="27"/>
        <v>0</v>
      </c>
      <c r="FF16" s="42" t="s">
        <v>33</v>
      </c>
      <c r="FG16" s="26"/>
      <c r="FH16" s="27">
        <f t="shared" si="28"/>
        <v>0</v>
      </c>
      <c r="FI16" s="27"/>
      <c r="FJ16" s="28"/>
      <c r="FL16" s="3" t="s">
        <v>38</v>
      </c>
      <c r="FM16" s="29" t="s">
        <v>33</v>
      </c>
      <c r="FN16" s="30"/>
      <c r="FO16" s="146" t="str">
        <f>'DH65-74'!FD16</f>
        <v/>
      </c>
      <c r="FP16" s="66">
        <f t="shared" si="29"/>
        <v>0</v>
      </c>
      <c r="FQ16" s="42" t="s">
        <v>33</v>
      </c>
      <c r="FR16" s="26"/>
      <c r="FS16" s="27">
        <f t="shared" si="30"/>
        <v>0</v>
      </c>
      <c r="FT16" s="27"/>
      <c r="FU16" s="28"/>
      <c r="FW16" s="3" t="s">
        <v>38</v>
      </c>
      <c r="FX16" s="29" t="s">
        <v>33</v>
      </c>
      <c r="FY16" s="30"/>
      <c r="FZ16" s="146"/>
      <c r="GA16" s="66">
        <f t="shared" si="31"/>
        <v>0</v>
      </c>
      <c r="GB16" s="42" t="s">
        <v>33</v>
      </c>
      <c r="GC16" s="26"/>
      <c r="GD16" s="27">
        <f t="shared" si="32"/>
        <v>0</v>
      </c>
      <c r="GE16" s="27"/>
      <c r="GF16" s="28"/>
      <c r="GH16" s="3" t="s">
        <v>38</v>
      </c>
      <c r="GI16" s="29" t="s">
        <v>33</v>
      </c>
      <c r="GJ16" s="30"/>
      <c r="GK16" s="146"/>
      <c r="GL16" s="66">
        <f t="shared" si="33"/>
        <v>0</v>
      </c>
      <c r="GM16" s="42" t="s">
        <v>33</v>
      </c>
      <c r="GN16" s="26"/>
      <c r="GO16" s="27">
        <f t="shared" si="34"/>
        <v>0</v>
      </c>
      <c r="GP16" s="27"/>
      <c r="GQ16" s="28"/>
      <c r="GS16" s="3" t="s">
        <v>38</v>
      </c>
      <c r="GT16" s="29" t="s">
        <v>33</v>
      </c>
      <c r="GU16" s="30"/>
      <c r="GV16" s="146"/>
      <c r="GW16" s="66">
        <f t="shared" si="35"/>
        <v>0</v>
      </c>
      <c r="GX16" s="42" t="s">
        <v>33</v>
      </c>
      <c r="GY16" s="26"/>
      <c r="GZ16" s="27">
        <f t="shared" si="36"/>
        <v>0</v>
      </c>
      <c r="HA16" s="27"/>
      <c r="HB16" s="28"/>
    </row>
    <row r="17" spans="1:210" x14ac:dyDescent="0.25">
      <c r="A17" s="10"/>
      <c r="B17" s="3" t="s">
        <v>39</v>
      </c>
      <c r="C17" s="23">
        <v>5.2</v>
      </c>
      <c r="D17" s="24">
        <v>3.4</v>
      </c>
      <c r="E17" s="25">
        <v>1</v>
      </c>
      <c r="H17" s="26">
        <f>C17*D17*E17</f>
        <v>17.68</v>
      </c>
      <c r="I17" s="27">
        <f t="shared" si="0"/>
        <v>7.8060758734069617</v>
      </c>
      <c r="J17" s="27"/>
      <c r="K17" s="28"/>
      <c r="M17" s="3" t="s">
        <v>39</v>
      </c>
      <c r="N17" s="29" t="s">
        <v>40</v>
      </c>
      <c r="O17" s="30"/>
      <c r="P17" s="146">
        <f>'DH65-74'!P17</f>
        <v>1.2</v>
      </c>
      <c r="Q17" s="66">
        <f t="shared" si="1"/>
        <v>3.4</v>
      </c>
      <c r="R17" s="42">
        <v>1</v>
      </c>
      <c r="S17" s="26">
        <f>P17*Q17*R17</f>
        <v>4.08</v>
      </c>
      <c r="T17" s="27">
        <f t="shared" si="2"/>
        <v>2.0124453714278299</v>
      </c>
      <c r="U17" s="27"/>
      <c r="V17" s="28"/>
      <c r="X17" s="3" t="s">
        <v>39</v>
      </c>
      <c r="Y17" s="29" t="s">
        <v>40</v>
      </c>
      <c r="Z17" s="30"/>
      <c r="AA17" s="172">
        <f>C17</f>
        <v>5.2</v>
      </c>
      <c r="AB17" s="66">
        <f t="shared" si="3"/>
        <v>3.4</v>
      </c>
      <c r="AC17" s="42">
        <v>1</v>
      </c>
      <c r="AD17" s="26">
        <f>AA17*AB17*AC17</f>
        <v>17.68</v>
      </c>
      <c r="AE17" s="27">
        <f t="shared" si="4"/>
        <v>7.9243325188793445</v>
      </c>
      <c r="AF17" s="27"/>
      <c r="AG17" s="28"/>
      <c r="AI17" s="3" t="s">
        <v>39</v>
      </c>
      <c r="AJ17" s="29" t="s">
        <v>40</v>
      </c>
      <c r="AK17" s="30"/>
      <c r="AL17" s="146">
        <f>$P17</f>
        <v>1.2</v>
      </c>
      <c r="AM17" s="66">
        <f t="shared" si="5"/>
        <v>3.4</v>
      </c>
      <c r="AN17" s="42">
        <v>1</v>
      </c>
      <c r="AO17" s="26">
        <f>AL17*AM17*AN17</f>
        <v>4.08</v>
      </c>
      <c r="AP17" s="27">
        <f t="shared" si="6"/>
        <v>1.849184334170487</v>
      </c>
      <c r="AQ17" s="27"/>
      <c r="AR17" s="28"/>
      <c r="AT17" s="3" t="s">
        <v>39</v>
      </c>
      <c r="AU17" s="29" t="s">
        <v>40</v>
      </c>
      <c r="AV17" s="30"/>
      <c r="AW17" s="172">
        <f>$C17</f>
        <v>5.2</v>
      </c>
      <c r="AX17" s="66">
        <f t="shared" si="7"/>
        <v>3.4</v>
      </c>
      <c r="AY17" s="42">
        <v>1</v>
      </c>
      <c r="AZ17" s="26">
        <f>AW17*AX17*AY17</f>
        <v>17.68</v>
      </c>
      <c r="BA17" s="27">
        <f t="shared" si="8"/>
        <v>7.9927524790866249</v>
      </c>
      <c r="BB17" s="27"/>
      <c r="BC17" s="28"/>
      <c r="BE17" s="3" t="s">
        <v>39</v>
      </c>
      <c r="BF17" s="29" t="s">
        <v>40</v>
      </c>
      <c r="BG17" s="30"/>
      <c r="BH17" s="189">
        <f>$C17</f>
        <v>5.2</v>
      </c>
      <c r="BI17" s="66">
        <f t="shared" si="9"/>
        <v>3.4</v>
      </c>
      <c r="BJ17" s="42">
        <v>1</v>
      </c>
      <c r="BK17" s="26">
        <f>BH17*BI17*BJ17</f>
        <v>17.68</v>
      </c>
      <c r="BL17" s="27">
        <f t="shared" si="10"/>
        <v>7.9282404737065413</v>
      </c>
      <c r="BM17" s="27"/>
      <c r="BN17" s="28"/>
      <c r="BP17" s="3" t="s">
        <v>39</v>
      </c>
      <c r="BQ17" s="29" t="s">
        <v>40</v>
      </c>
      <c r="BR17" s="30"/>
      <c r="BS17" s="171">
        <f>AL17</f>
        <v>1.2</v>
      </c>
      <c r="BT17" s="66">
        <f t="shared" si="11"/>
        <v>3.4</v>
      </c>
      <c r="BU17" s="42">
        <v>1</v>
      </c>
      <c r="BV17" s="26">
        <f>BS17*BT17*BU17</f>
        <v>4.08</v>
      </c>
      <c r="BW17" s="27">
        <f t="shared" si="12"/>
        <v>1.849184334170487</v>
      </c>
      <c r="BX17" s="27"/>
      <c r="BY17" s="28"/>
      <c r="CA17" s="3" t="s">
        <v>39</v>
      </c>
      <c r="CB17" s="29" t="s">
        <v>40</v>
      </c>
      <c r="CC17" s="30"/>
      <c r="CD17" s="171">
        <f>$P17</f>
        <v>1.2</v>
      </c>
      <c r="CE17" s="66">
        <f t="shared" si="13"/>
        <v>3.4</v>
      </c>
      <c r="CF17" s="42">
        <v>1</v>
      </c>
      <c r="CG17" s="26">
        <f>CD17*CE17*CF17</f>
        <v>4.08</v>
      </c>
      <c r="CH17" s="27">
        <f t="shared" si="14"/>
        <v>1.8500861698998401</v>
      </c>
      <c r="CI17" s="27"/>
      <c r="CJ17" s="28"/>
      <c r="CL17" s="3" t="s">
        <v>39</v>
      </c>
      <c r="CM17" s="29" t="s">
        <v>40</v>
      </c>
      <c r="CN17" s="30"/>
      <c r="CO17" s="172">
        <f>$C17</f>
        <v>5.2</v>
      </c>
      <c r="CP17" s="66">
        <f t="shared" si="15"/>
        <v>3.4</v>
      </c>
      <c r="CQ17" s="42">
        <v>1</v>
      </c>
      <c r="CR17" s="26">
        <f>CO17*CP17*CQ17</f>
        <v>17.68</v>
      </c>
      <c r="CS17" s="27">
        <f t="shared" si="16"/>
        <v>7.8974601988331958</v>
      </c>
      <c r="CT17" s="27"/>
      <c r="CU17" s="28"/>
      <c r="CW17" s="3" t="s">
        <v>39</v>
      </c>
      <c r="CX17" s="29" t="s">
        <v>40</v>
      </c>
      <c r="CY17" s="30"/>
      <c r="CZ17" s="172">
        <f>$C17</f>
        <v>5.2</v>
      </c>
      <c r="DA17" s="66">
        <f t="shared" si="17"/>
        <v>3.4</v>
      </c>
      <c r="DB17" s="42">
        <v>1</v>
      </c>
      <c r="DC17" s="26">
        <f>CZ17*DA17*DB17</f>
        <v>17.68</v>
      </c>
      <c r="DD17" s="27">
        <f t="shared" si="18"/>
        <v>7.8329481934531122</v>
      </c>
      <c r="DE17" s="27"/>
      <c r="DF17" s="28"/>
      <c r="DH17" s="3" t="s">
        <v>39</v>
      </c>
      <c r="DI17" s="29" t="s">
        <v>40</v>
      </c>
      <c r="DJ17" s="30"/>
      <c r="DK17" s="172">
        <f>$C17</f>
        <v>5.2</v>
      </c>
      <c r="DL17" s="66">
        <f t="shared" si="19"/>
        <v>3.4</v>
      </c>
      <c r="DM17" s="42">
        <v>1</v>
      </c>
      <c r="DN17" s="26">
        <f>DK17*DL17*DM17</f>
        <v>17.68</v>
      </c>
      <c r="DO17" s="27">
        <f t="shared" si="20"/>
        <v>7.9013681536603926</v>
      </c>
      <c r="DP17" s="27"/>
      <c r="DQ17" s="28"/>
      <c r="DR17" s="203"/>
      <c r="DT17" s="3" t="s">
        <v>39</v>
      </c>
      <c r="DU17" s="29" t="s">
        <v>40</v>
      </c>
      <c r="DV17" s="30"/>
      <c r="DW17" s="146">
        <f>'DH65-74'!DW17</f>
        <v>1.2</v>
      </c>
      <c r="DX17" s="66">
        <f t="shared" si="21"/>
        <v>3.4</v>
      </c>
      <c r="DY17" s="42">
        <v>1</v>
      </c>
      <c r="DZ17" s="26">
        <f>DW17*DX17*DY17</f>
        <v>4.08</v>
      </c>
      <c r="EA17" s="27">
        <f t="shared" si="22"/>
        <v>1.869901371851348</v>
      </c>
      <c r="EB17" s="27"/>
      <c r="EC17" s="28"/>
      <c r="EE17" s="3" t="s">
        <v>39</v>
      </c>
      <c r="EF17" s="29" t="s">
        <v>40</v>
      </c>
      <c r="EG17" s="30"/>
      <c r="EH17" s="172">
        <f>$C17</f>
        <v>5.2</v>
      </c>
      <c r="EI17" s="66">
        <f t="shared" si="23"/>
        <v>3.4</v>
      </c>
      <c r="EJ17" s="42">
        <v>1</v>
      </c>
      <c r="EK17" s="26">
        <f>EH17*EI17*EJ17</f>
        <v>17.68</v>
      </c>
      <c r="EL17" s="27">
        <f t="shared" si="24"/>
        <v>7.8451576165919414</v>
      </c>
      <c r="EM17" s="27"/>
      <c r="EN17" s="28"/>
      <c r="EP17" s="3" t="s">
        <v>39</v>
      </c>
      <c r="EQ17" s="29" t="s">
        <v>40</v>
      </c>
      <c r="ER17" s="30"/>
      <c r="ES17" s="146">
        <f>$DW17</f>
        <v>1.2</v>
      </c>
      <c r="ET17" s="66">
        <f t="shared" si="25"/>
        <v>3.4</v>
      </c>
      <c r="EU17" s="42">
        <v>1</v>
      </c>
      <c r="EV17" s="26">
        <f>ES17*ET17*EU17</f>
        <v>4.08</v>
      </c>
      <c r="EW17" s="27">
        <f t="shared" si="26"/>
        <v>1.8310803539414813</v>
      </c>
      <c r="EX17" s="27"/>
      <c r="EY17" s="28"/>
      <c r="FA17" s="3" t="s">
        <v>39</v>
      </c>
      <c r="FB17" s="29" t="s">
        <v>40</v>
      </c>
      <c r="FC17" s="30"/>
      <c r="FD17" s="172">
        <f>$C17</f>
        <v>5.2</v>
      </c>
      <c r="FE17" s="66">
        <f t="shared" si="27"/>
        <v>3.4</v>
      </c>
      <c r="FF17" s="42">
        <v>1</v>
      </c>
      <c r="FG17" s="26">
        <f>FD17*FE17*FF17</f>
        <v>17.68</v>
      </c>
      <c r="FH17" s="27">
        <f t="shared" si="28"/>
        <v>7.8905283562431006</v>
      </c>
      <c r="FI17" s="27"/>
      <c r="FJ17" s="28"/>
      <c r="FL17" s="3" t="s">
        <v>39</v>
      </c>
      <c r="FM17" s="29" t="s">
        <v>40</v>
      </c>
      <c r="FN17" s="30"/>
      <c r="FO17" s="172">
        <f>$C17</f>
        <v>5.2</v>
      </c>
      <c r="FP17" s="66">
        <f t="shared" si="29"/>
        <v>3.4</v>
      </c>
      <c r="FQ17" s="42">
        <v>1</v>
      </c>
      <c r="FR17" s="26">
        <f>FO17*FP17*FQ17</f>
        <v>17.68</v>
      </c>
      <c r="FS17" s="27">
        <f t="shared" si="30"/>
        <v>7.9037426105603288</v>
      </c>
      <c r="FT17" s="27"/>
      <c r="FU17" s="28"/>
      <c r="FW17" s="3" t="s">
        <v>39</v>
      </c>
      <c r="FX17" s="29" t="s">
        <v>40</v>
      </c>
      <c r="FY17" s="30"/>
      <c r="FZ17" s="146">
        <f>$DW17</f>
        <v>1.2</v>
      </c>
      <c r="GA17" s="66">
        <f t="shared" si="31"/>
        <v>3.4</v>
      </c>
      <c r="GB17" s="42">
        <v>1</v>
      </c>
      <c r="GC17" s="26">
        <f>FZ17*GA17*GB17</f>
        <v>4.08</v>
      </c>
      <c r="GD17" s="27">
        <f t="shared" si="32"/>
        <v>1.8341297972454573</v>
      </c>
      <c r="GE17" s="27"/>
      <c r="GF17" s="28"/>
      <c r="GH17" s="3" t="s">
        <v>39</v>
      </c>
      <c r="GI17" s="29" t="s">
        <v>40</v>
      </c>
      <c r="GJ17" s="30"/>
      <c r="GK17" s="146">
        <f>$DW17</f>
        <v>1.2</v>
      </c>
      <c r="GL17" s="66">
        <f t="shared" si="33"/>
        <v>3.4</v>
      </c>
      <c r="GM17" s="42">
        <v>1</v>
      </c>
      <c r="GN17" s="26">
        <f>GK17*GL17*GM17</f>
        <v>4.08</v>
      </c>
      <c r="GO17" s="27">
        <f t="shared" si="34"/>
        <v>1.844599967934186</v>
      </c>
      <c r="GP17" s="27"/>
      <c r="GQ17" s="28"/>
      <c r="GS17" s="3" t="s">
        <v>39</v>
      </c>
      <c r="GT17" s="29" t="s">
        <v>40</v>
      </c>
      <c r="GU17" s="30"/>
      <c r="GV17" s="146">
        <f>$DW17</f>
        <v>1.2</v>
      </c>
      <c r="GW17" s="66">
        <f t="shared" si="35"/>
        <v>3.4</v>
      </c>
      <c r="GX17" s="42">
        <v>1</v>
      </c>
      <c r="GY17" s="26">
        <f>GV17*GW17*GX17</f>
        <v>4.08</v>
      </c>
      <c r="GZ17" s="27">
        <f t="shared" si="36"/>
        <v>1.82809564368751</v>
      </c>
      <c r="HA17" s="27"/>
      <c r="HB17" s="28"/>
    </row>
    <row r="18" spans="1:210" x14ac:dyDescent="0.25">
      <c r="A18" s="10"/>
      <c r="B18" s="3" t="s">
        <v>41</v>
      </c>
      <c r="C18" s="23">
        <v>2.9</v>
      </c>
      <c r="D18" s="24">
        <v>23</v>
      </c>
      <c r="E18" s="25">
        <v>1</v>
      </c>
      <c r="H18" s="26">
        <f>C18*D18*E18</f>
        <v>66.7</v>
      </c>
      <c r="I18" s="27">
        <f t="shared" si="0"/>
        <v>29.449392576710654</v>
      </c>
      <c r="J18" s="27"/>
      <c r="K18" s="28"/>
      <c r="M18" s="3" t="s">
        <v>41</v>
      </c>
      <c r="N18" s="29" t="s">
        <v>40</v>
      </c>
      <c r="O18" s="30"/>
      <c r="P18" s="146">
        <f>'DH65-74'!P18</f>
        <v>1.2</v>
      </c>
      <c r="Q18" s="66">
        <f t="shared" si="1"/>
        <v>23</v>
      </c>
      <c r="R18" s="42">
        <v>1</v>
      </c>
      <c r="S18" s="26">
        <f>P18*Q18*R18</f>
        <v>27.599999999999998</v>
      </c>
      <c r="T18" s="27">
        <f t="shared" si="2"/>
        <v>13.613601042011792</v>
      </c>
      <c r="U18" s="27"/>
      <c r="V18" s="28"/>
      <c r="X18" s="3" t="s">
        <v>41</v>
      </c>
      <c r="Y18" s="29" t="s">
        <v>40</v>
      </c>
      <c r="Z18" s="30"/>
      <c r="AA18" s="172">
        <f>C18</f>
        <v>2.9</v>
      </c>
      <c r="AB18" s="66">
        <f t="shared" si="3"/>
        <v>23</v>
      </c>
      <c r="AC18" s="42">
        <v>1</v>
      </c>
      <c r="AD18" s="26">
        <f>AA18*AB18*AC18</f>
        <v>66.7</v>
      </c>
      <c r="AE18" s="27">
        <f t="shared" si="4"/>
        <v>29.895530486948662</v>
      </c>
      <c r="AF18" s="27"/>
      <c r="AG18" s="28"/>
      <c r="AI18" s="3" t="s">
        <v>41</v>
      </c>
      <c r="AJ18" s="29" t="s">
        <v>40</v>
      </c>
      <c r="AK18" s="30"/>
      <c r="AL18" s="146">
        <f>$P18</f>
        <v>1.2</v>
      </c>
      <c r="AM18" s="66">
        <f t="shared" si="5"/>
        <v>23</v>
      </c>
      <c r="AN18" s="42">
        <v>1</v>
      </c>
      <c r="AO18" s="26">
        <f>AL18*AM18*AN18</f>
        <v>27.599999999999998</v>
      </c>
      <c r="AP18" s="27">
        <f t="shared" si="6"/>
        <v>12.509188142917999</v>
      </c>
      <c r="AQ18" s="27"/>
      <c r="AR18" s="28"/>
      <c r="AT18" s="3" t="s">
        <v>41</v>
      </c>
      <c r="AU18" s="29" t="s">
        <v>40</v>
      </c>
      <c r="AV18" s="30"/>
      <c r="AW18" s="172">
        <f>$C18</f>
        <v>2.9</v>
      </c>
      <c r="AX18" s="66">
        <f t="shared" si="7"/>
        <v>23</v>
      </c>
      <c r="AY18" s="42">
        <v>1</v>
      </c>
      <c r="AZ18" s="26">
        <f>AW18*AX18*AY18</f>
        <v>66.7</v>
      </c>
      <c r="BA18" s="27">
        <f t="shared" si="8"/>
        <v>30.15365330062658</v>
      </c>
      <c r="BB18" s="27"/>
      <c r="BC18" s="28"/>
      <c r="BE18" s="3" t="s">
        <v>41</v>
      </c>
      <c r="BF18" s="29" t="s">
        <v>40</v>
      </c>
      <c r="BG18" s="30"/>
      <c r="BH18" s="189">
        <f t="shared" ref="BH18:BH19" si="37">$C18</f>
        <v>2.9</v>
      </c>
      <c r="BI18" s="66">
        <f t="shared" si="9"/>
        <v>23</v>
      </c>
      <c r="BJ18" s="42">
        <v>1</v>
      </c>
      <c r="BK18" s="26">
        <f>BH18*BI18*BJ18</f>
        <v>66.7</v>
      </c>
      <c r="BL18" s="27">
        <f t="shared" si="10"/>
        <v>29.910273732818229</v>
      </c>
      <c r="BM18" s="27"/>
      <c r="BN18" s="28"/>
      <c r="BP18" s="3" t="s">
        <v>41</v>
      </c>
      <c r="BQ18" s="29" t="s">
        <v>40</v>
      </c>
      <c r="BR18" s="30"/>
      <c r="BS18" s="171">
        <f>AL18</f>
        <v>1.2</v>
      </c>
      <c r="BT18" s="66">
        <f t="shared" si="11"/>
        <v>23</v>
      </c>
      <c r="BU18" s="42">
        <v>1</v>
      </c>
      <c r="BV18" s="26">
        <f>BS18*BT18*BU18</f>
        <v>27.599999999999998</v>
      </c>
      <c r="BW18" s="27">
        <f t="shared" si="12"/>
        <v>12.509188142917999</v>
      </c>
      <c r="BX18" s="27"/>
      <c r="BY18" s="28"/>
      <c r="CA18" s="3" t="s">
        <v>41</v>
      </c>
      <c r="CB18" s="29" t="s">
        <v>40</v>
      </c>
      <c r="CC18" s="30"/>
      <c r="CD18" s="171">
        <f>$P18</f>
        <v>1.2</v>
      </c>
      <c r="CE18" s="66">
        <f t="shared" si="13"/>
        <v>23</v>
      </c>
      <c r="CF18" s="42">
        <v>1</v>
      </c>
      <c r="CG18" s="26">
        <f>CD18*CE18*CF18</f>
        <v>27.599999999999998</v>
      </c>
      <c r="CH18" s="27">
        <f t="shared" si="14"/>
        <v>12.51528879638127</v>
      </c>
      <c r="CI18" s="27"/>
      <c r="CJ18" s="28"/>
      <c r="CL18" s="3" t="s">
        <v>41</v>
      </c>
      <c r="CM18" s="29" t="s">
        <v>40</v>
      </c>
      <c r="CN18" s="30"/>
      <c r="CO18" s="172">
        <f>$C18</f>
        <v>2.9</v>
      </c>
      <c r="CP18" s="66">
        <f t="shared" si="15"/>
        <v>23</v>
      </c>
      <c r="CQ18" s="42">
        <v>1</v>
      </c>
      <c r="CR18" s="26">
        <f>CO18*CP18*CQ18</f>
        <v>66.7</v>
      </c>
      <c r="CS18" s="27">
        <f t="shared" si="16"/>
        <v>29.794151315733838</v>
      </c>
      <c r="CT18" s="27"/>
      <c r="CU18" s="28"/>
      <c r="CW18" s="3" t="s">
        <v>41</v>
      </c>
      <c r="CX18" s="29" t="s">
        <v>40</v>
      </c>
      <c r="CY18" s="30"/>
      <c r="CZ18" s="172">
        <f>$C18</f>
        <v>2.9</v>
      </c>
      <c r="DA18" s="66">
        <f t="shared" si="17"/>
        <v>23</v>
      </c>
      <c r="DB18" s="42">
        <v>1</v>
      </c>
      <c r="DC18" s="26">
        <f>CZ18*DA18*DB18</f>
        <v>66.7</v>
      </c>
      <c r="DD18" s="27">
        <f t="shared" si="18"/>
        <v>29.550771747925484</v>
      </c>
      <c r="DE18" s="27"/>
      <c r="DF18" s="28"/>
      <c r="DH18" s="3" t="s">
        <v>41</v>
      </c>
      <c r="DI18" s="29" t="s">
        <v>40</v>
      </c>
      <c r="DJ18" s="30"/>
      <c r="DK18" s="172">
        <f>$C18</f>
        <v>2.9</v>
      </c>
      <c r="DL18" s="66">
        <f t="shared" si="19"/>
        <v>23</v>
      </c>
      <c r="DM18" s="42">
        <v>1</v>
      </c>
      <c r="DN18" s="26">
        <f>DK18*DL18*DM18</f>
        <v>66.7</v>
      </c>
      <c r="DO18" s="27">
        <f t="shared" si="20"/>
        <v>29.808894561603406</v>
      </c>
      <c r="DP18" s="27"/>
      <c r="DQ18" s="28"/>
      <c r="DR18" s="203"/>
      <c r="DT18" s="3" t="s">
        <v>41</v>
      </c>
      <c r="DU18" s="29" t="s">
        <v>40</v>
      </c>
      <c r="DV18" s="30"/>
      <c r="DW18" s="146">
        <f>'DH65-74'!DW18</f>
        <v>1.2</v>
      </c>
      <c r="DX18" s="66">
        <f t="shared" si="21"/>
        <v>23</v>
      </c>
      <c r="DY18" s="42">
        <v>1</v>
      </c>
      <c r="DZ18" s="26">
        <f>DW18*DX18*DY18</f>
        <v>27.599999999999998</v>
      </c>
      <c r="EA18" s="27">
        <f t="shared" si="22"/>
        <v>12.649332809582647</v>
      </c>
      <c r="EB18" s="27"/>
      <c r="EC18" s="28"/>
      <c r="EE18" s="3" t="s">
        <v>41</v>
      </c>
      <c r="EF18" s="29" t="s">
        <v>40</v>
      </c>
      <c r="EG18" s="30"/>
      <c r="EH18" s="172">
        <f t="shared" ref="EH18:EH19" si="38">$C18</f>
        <v>2.9</v>
      </c>
      <c r="EI18" s="66">
        <f t="shared" si="23"/>
        <v>23</v>
      </c>
      <c r="EJ18" s="42">
        <v>1</v>
      </c>
      <c r="EK18" s="26">
        <f>EH18*EI18*EJ18</f>
        <v>66.7</v>
      </c>
      <c r="EL18" s="27">
        <f t="shared" si="24"/>
        <v>29.596833315988832</v>
      </c>
      <c r="EM18" s="27"/>
      <c r="EN18" s="28"/>
      <c r="EP18" s="3" t="s">
        <v>41</v>
      </c>
      <c r="EQ18" s="29" t="s">
        <v>40</v>
      </c>
      <c r="ER18" s="30"/>
      <c r="ES18" s="146">
        <f>$DW18</f>
        <v>1.2</v>
      </c>
      <c r="ET18" s="66">
        <f t="shared" si="25"/>
        <v>23</v>
      </c>
      <c r="EU18" s="42">
        <v>1</v>
      </c>
      <c r="EV18" s="26">
        <f>ES18*ET18*EU18</f>
        <v>27.599999999999998</v>
      </c>
      <c r="EW18" s="27">
        <f t="shared" si="26"/>
        <v>12.386720041368841</v>
      </c>
      <c r="EX18" s="27"/>
      <c r="EY18" s="28"/>
      <c r="FA18" s="3" t="s">
        <v>41</v>
      </c>
      <c r="FB18" s="29" t="s">
        <v>40</v>
      </c>
      <c r="FC18" s="30"/>
      <c r="FD18" s="172">
        <f>$C18</f>
        <v>2.9</v>
      </c>
      <c r="FE18" s="66">
        <f t="shared" si="27"/>
        <v>23</v>
      </c>
      <c r="FF18" s="42">
        <v>1</v>
      </c>
      <c r="FG18" s="26">
        <f>FD18*FE18*FF18</f>
        <v>66.7</v>
      </c>
      <c r="FH18" s="27">
        <f t="shared" si="28"/>
        <v>29.768000077003098</v>
      </c>
      <c r="FI18" s="27"/>
      <c r="FJ18" s="28"/>
      <c r="FL18" s="3" t="s">
        <v>41</v>
      </c>
      <c r="FM18" s="29" t="s">
        <v>40</v>
      </c>
      <c r="FN18" s="30"/>
      <c r="FO18" s="172">
        <f>$C18</f>
        <v>2.9</v>
      </c>
      <c r="FP18" s="66">
        <f t="shared" si="29"/>
        <v>23</v>
      </c>
      <c r="FQ18" s="42">
        <v>1</v>
      </c>
      <c r="FR18" s="26">
        <f>FO18*FP18*FQ18</f>
        <v>66.7</v>
      </c>
      <c r="FS18" s="27">
        <f t="shared" si="30"/>
        <v>29.817852495722509</v>
      </c>
      <c r="FT18" s="27"/>
      <c r="FU18" s="28"/>
      <c r="FW18" s="3" t="s">
        <v>41</v>
      </c>
      <c r="FX18" s="29" t="s">
        <v>40</v>
      </c>
      <c r="FY18" s="30"/>
      <c r="FZ18" s="146">
        <f>$DW18</f>
        <v>1.2</v>
      </c>
      <c r="GA18" s="66">
        <f t="shared" si="31"/>
        <v>23</v>
      </c>
      <c r="GB18" s="42">
        <v>1</v>
      </c>
      <c r="GC18" s="26">
        <f>FZ18*GA18*GB18</f>
        <v>27.599999999999998</v>
      </c>
      <c r="GD18" s="27">
        <f t="shared" si="32"/>
        <v>12.407348628425151</v>
      </c>
      <c r="GE18" s="27"/>
      <c r="GF18" s="28"/>
      <c r="GH18" s="3" t="s">
        <v>41</v>
      </c>
      <c r="GI18" s="29" t="s">
        <v>40</v>
      </c>
      <c r="GJ18" s="30"/>
      <c r="GK18" s="146">
        <f>$DW18</f>
        <v>1.2</v>
      </c>
      <c r="GL18" s="66">
        <f t="shared" si="33"/>
        <v>23</v>
      </c>
      <c r="GM18" s="42">
        <v>1</v>
      </c>
      <c r="GN18" s="26">
        <f>GK18*GL18*GM18</f>
        <v>27.599999999999998</v>
      </c>
      <c r="GO18" s="27">
        <f t="shared" si="34"/>
        <v>12.478176253672434</v>
      </c>
      <c r="GP18" s="27"/>
      <c r="GQ18" s="28"/>
      <c r="GS18" s="3" t="s">
        <v>41</v>
      </c>
      <c r="GT18" s="29" t="s">
        <v>40</v>
      </c>
      <c r="GU18" s="30"/>
      <c r="GV18" s="146">
        <f>$DW18</f>
        <v>1.2</v>
      </c>
      <c r="GW18" s="66">
        <f t="shared" si="35"/>
        <v>23</v>
      </c>
      <c r="GX18" s="42">
        <v>1</v>
      </c>
      <c r="GY18" s="26">
        <f>GV18*GW18*GX18</f>
        <v>27.599999999999998</v>
      </c>
      <c r="GZ18" s="27">
        <f t="shared" si="36"/>
        <v>12.366529354356683</v>
      </c>
      <c r="HA18" s="27"/>
      <c r="HB18" s="28"/>
    </row>
    <row r="19" spans="1:210" x14ac:dyDescent="0.25">
      <c r="A19" s="10"/>
      <c r="B19" s="3" t="s">
        <v>42</v>
      </c>
      <c r="C19" s="23">
        <v>3.5</v>
      </c>
      <c r="D19" s="24">
        <v>1.9</v>
      </c>
      <c r="E19" s="25">
        <v>1</v>
      </c>
      <c r="H19" s="26">
        <f>C19*D19*E19</f>
        <v>6.6499999999999995</v>
      </c>
      <c r="I19" s="27">
        <f t="shared" si="0"/>
        <v>2.9361088550993375</v>
      </c>
      <c r="J19" s="27"/>
      <c r="K19" s="28"/>
      <c r="M19" s="3" t="s">
        <v>42</v>
      </c>
      <c r="N19" s="29" t="s">
        <v>40</v>
      </c>
      <c r="O19" s="30"/>
      <c r="P19" s="168">
        <f>C19</f>
        <v>3.5</v>
      </c>
      <c r="Q19" s="66">
        <f t="shared" si="1"/>
        <v>1.9</v>
      </c>
      <c r="R19" s="42">
        <v>1</v>
      </c>
      <c r="S19" s="26">
        <f>P19*Q19*R19</f>
        <v>6.6499999999999995</v>
      </c>
      <c r="T19" s="27">
        <f t="shared" si="2"/>
        <v>3.2800886568615364</v>
      </c>
      <c r="U19" s="27"/>
      <c r="V19" s="28"/>
      <c r="X19" s="3" t="s">
        <v>42</v>
      </c>
      <c r="Y19" s="29" t="s">
        <v>40</v>
      </c>
      <c r="Z19" s="30"/>
      <c r="AA19" s="168">
        <f>C19</f>
        <v>3.5</v>
      </c>
      <c r="AB19" s="66">
        <f t="shared" si="3"/>
        <v>1.9</v>
      </c>
      <c r="AC19" s="42">
        <v>1</v>
      </c>
      <c r="AD19" s="26">
        <f>AA19*AB19*AC19</f>
        <v>6.6499999999999995</v>
      </c>
      <c r="AE19" s="27">
        <f t="shared" si="4"/>
        <v>2.9805888716373099</v>
      </c>
      <c r="AF19" s="27"/>
      <c r="AG19" s="28"/>
      <c r="AI19" s="3" t="s">
        <v>42</v>
      </c>
      <c r="AJ19" s="29" t="s">
        <v>40</v>
      </c>
      <c r="AK19" s="30"/>
      <c r="AL19" s="172">
        <f>$C19</f>
        <v>3.5</v>
      </c>
      <c r="AM19" s="66">
        <f t="shared" si="5"/>
        <v>1.9</v>
      </c>
      <c r="AN19" s="42">
        <v>1</v>
      </c>
      <c r="AO19" s="26">
        <f>AL19*AM19*AN19</f>
        <v>6.6499999999999995</v>
      </c>
      <c r="AP19" s="27">
        <f t="shared" si="6"/>
        <v>3.0139891721161125</v>
      </c>
      <c r="AQ19" s="27"/>
      <c r="AR19" s="28"/>
      <c r="AT19" s="3" t="s">
        <v>42</v>
      </c>
      <c r="AU19" s="29" t="s">
        <v>40</v>
      </c>
      <c r="AV19" s="30"/>
      <c r="AW19" s="168">
        <f>C19</f>
        <v>3.5</v>
      </c>
      <c r="AX19" s="66">
        <f t="shared" si="7"/>
        <v>1.9</v>
      </c>
      <c r="AY19" s="42">
        <v>1</v>
      </c>
      <c r="AZ19" s="26">
        <f>AW19*AX19*AY19</f>
        <v>6.6499999999999995</v>
      </c>
      <c r="BA19" s="27">
        <f t="shared" si="8"/>
        <v>3.0063237548600714</v>
      </c>
      <c r="BB19" s="27"/>
      <c r="BC19" s="28"/>
      <c r="BE19" s="3" t="s">
        <v>42</v>
      </c>
      <c r="BF19" s="29" t="s">
        <v>40</v>
      </c>
      <c r="BG19" s="30"/>
      <c r="BH19" s="189">
        <f t="shared" si="37"/>
        <v>3.5</v>
      </c>
      <c r="BI19" s="66">
        <f t="shared" si="9"/>
        <v>1.9</v>
      </c>
      <c r="BJ19" s="42">
        <v>1</v>
      </c>
      <c r="BK19" s="26">
        <f>BH19*BI19*BJ19</f>
        <v>6.6499999999999995</v>
      </c>
      <c r="BL19" s="27">
        <f t="shared" si="10"/>
        <v>2.9820587754608874</v>
      </c>
      <c r="BM19" s="27"/>
      <c r="BN19" s="28"/>
      <c r="BP19" s="3" t="s">
        <v>42</v>
      </c>
      <c r="BQ19" s="29" t="s">
        <v>40</v>
      </c>
      <c r="BR19" s="30"/>
      <c r="BS19" s="172">
        <f>$C19</f>
        <v>3.5</v>
      </c>
      <c r="BT19" s="66">
        <f t="shared" si="11"/>
        <v>1.9</v>
      </c>
      <c r="BU19" s="42">
        <v>1</v>
      </c>
      <c r="BV19" s="26">
        <f>BS19*BT19*BU19</f>
        <v>6.6499999999999995</v>
      </c>
      <c r="BW19" s="27">
        <f t="shared" si="12"/>
        <v>3.0139891721161125</v>
      </c>
      <c r="BX19" s="27"/>
      <c r="BY19" s="28"/>
      <c r="CA19" s="3" t="s">
        <v>42</v>
      </c>
      <c r="CB19" s="29" t="s">
        <v>40</v>
      </c>
      <c r="CC19" s="30"/>
      <c r="CD19" s="172">
        <f>$C19</f>
        <v>3.5</v>
      </c>
      <c r="CE19" s="66">
        <f t="shared" si="13"/>
        <v>1.9</v>
      </c>
      <c r="CF19" s="42">
        <v>1</v>
      </c>
      <c r="CG19" s="26">
        <f>CD19*CE19*CF19</f>
        <v>6.6499999999999995</v>
      </c>
      <c r="CH19" s="27">
        <f t="shared" si="14"/>
        <v>3.0154590759396904</v>
      </c>
      <c r="CI19" s="27"/>
      <c r="CJ19" s="28"/>
      <c r="CL19" s="3" t="s">
        <v>42</v>
      </c>
      <c r="CM19" s="29" t="s">
        <v>40</v>
      </c>
      <c r="CN19" s="30"/>
      <c r="CO19" s="172">
        <f>$C19</f>
        <v>3.5</v>
      </c>
      <c r="CP19" s="66">
        <f t="shared" si="15"/>
        <v>1.9</v>
      </c>
      <c r="CQ19" s="42">
        <v>1</v>
      </c>
      <c r="CR19" s="26">
        <f>CO19*CP19*CQ19</f>
        <v>6.6499999999999995</v>
      </c>
      <c r="CS19" s="27">
        <f t="shared" si="16"/>
        <v>2.9704813530679157</v>
      </c>
      <c r="CT19" s="27"/>
      <c r="CU19" s="28"/>
      <c r="CW19" s="3" t="s">
        <v>42</v>
      </c>
      <c r="CX19" s="29" t="s">
        <v>40</v>
      </c>
      <c r="CY19" s="30"/>
      <c r="CZ19" s="172">
        <f>$C19</f>
        <v>3.5</v>
      </c>
      <c r="DA19" s="66">
        <f t="shared" si="17"/>
        <v>1.9</v>
      </c>
      <c r="DB19" s="42">
        <v>1</v>
      </c>
      <c r="DC19" s="26">
        <f>CZ19*DA19*DB19</f>
        <v>6.6499999999999995</v>
      </c>
      <c r="DD19" s="27">
        <f t="shared" si="18"/>
        <v>2.9462163736687321</v>
      </c>
      <c r="DE19" s="27"/>
      <c r="DF19" s="28"/>
      <c r="DH19" s="3" t="s">
        <v>42</v>
      </c>
      <c r="DI19" s="29" t="s">
        <v>40</v>
      </c>
      <c r="DJ19" s="30"/>
      <c r="DK19" s="172">
        <f>$C19</f>
        <v>3.5</v>
      </c>
      <c r="DL19" s="66">
        <f t="shared" si="19"/>
        <v>1.9</v>
      </c>
      <c r="DM19" s="42">
        <v>1</v>
      </c>
      <c r="DN19" s="26">
        <f>DK19*DL19*DM19</f>
        <v>6.6499999999999995</v>
      </c>
      <c r="DO19" s="27">
        <f t="shared" si="20"/>
        <v>2.9719512568914936</v>
      </c>
      <c r="DP19" s="27"/>
      <c r="DQ19" s="28"/>
      <c r="DR19" s="203"/>
      <c r="DT19" s="3" t="s">
        <v>42</v>
      </c>
      <c r="DU19" s="29" t="s">
        <v>40</v>
      </c>
      <c r="DV19" s="30"/>
      <c r="DW19" s="172">
        <f>$C19</f>
        <v>3.5</v>
      </c>
      <c r="DX19" s="66">
        <f t="shared" si="21"/>
        <v>1.9</v>
      </c>
      <c r="DY19" s="42">
        <v>1</v>
      </c>
      <c r="DZ19" s="26">
        <f>DW19*DX19*DY19</f>
        <v>6.6499999999999995</v>
      </c>
      <c r="EA19" s="27">
        <f t="shared" si="22"/>
        <v>3.0477559124537899</v>
      </c>
      <c r="EB19" s="27"/>
      <c r="EC19" s="28"/>
      <c r="EE19" s="3" t="s">
        <v>42</v>
      </c>
      <c r="EF19" s="29" t="s">
        <v>40</v>
      </c>
      <c r="EG19" s="30"/>
      <c r="EH19" s="172">
        <f t="shared" si="38"/>
        <v>3.5</v>
      </c>
      <c r="EI19" s="66">
        <f t="shared" si="23"/>
        <v>1.9</v>
      </c>
      <c r="EJ19" s="42">
        <v>1</v>
      </c>
      <c r="EK19" s="26">
        <f>EH19*EI19*EJ19</f>
        <v>6.6499999999999995</v>
      </c>
      <c r="EL19" s="27">
        <f t="shared" si="24"/>
        <v>2.9508087189104302</v>
      </c>
      <c r="EM19" s="27"/>
      <c r="EN19" s="28"/>
      <c r="EP19" s="3" t="s">
        <v>42</v>
      </c>
      <c r="EQ19" s="29" t="s">
        <v>40</v>
      </c>
      <c r="ER19" s="30"/>
      <c r="ES19" s="172">
        <f t="shared" ref="ES19" si="39">$C19</f>
        <v>3.5</v>
      </c>
      <c r="ET19" s="66">
        <f t="shared" si="25"/>
        <v>1.9</v>
      </c>
      <c r="EU19" s="42">
        <v>1</v>
      </c>
      <c r="EV19" s="26">
        <f>ES19*ET19*EU19</f>
        <v>6.6499999999999995</v>
      </c>
      <c r="EW19" s="27">
        <f t="shared" si="26"/>
        <v>2.984481459242855</v>
      </c>
      <c r="EX19" s="27"/>
      <c r="EY19" s="28"/>
      <c r="FA19" s="3" t="s">
        <v>42</v>
      </c>
      <c r="FB19" s="29" t="s">
        <v>40</v>
      </c>
      <c r="FC19" s="30"/>
      <c r="FD19" s="172">
        <f t="shared" ref="FD19" si="40">$C19</f>
        <v>3.5</v>
      </c>
      <c r="FE19" s="66">
        <f t="shared" si="27"/>
        <v>1.9</v>
      </c>
      <c r="FF19" s="42">
        <v>1</v>
      </c>
      <c r="FG19" s="26">
        <f>FD19*FE19*FF19</f>
        <v>6.6499999999999995</v>
      </c>
      <c r="FH19" s="27">
        <f t="shared" si="28"/>
        <v>2.9678740706457365</v>
      </c>
      <c r="FI19" s="27"/>
      <c r="FJ19" s="28"/>
      <c r="FL19" s="3" t="s">
        <v>42</v>
      </c>
      <c r="FM19" s="29" t="s">
        <v>40</v>
      </c>
      <c r="FN19" s="30"/>
      <c r="FO19" s="172">
        <f t="shared" ref="FO19" si="41">$C19</f>
        <v>3.5</v>
      </c>
      <c r="FP19" s="66">
        <f t="shared" si="29"/>
        <v>1.9</v>
      </c>
      <c r="FQ19" s="42">
        <v>1</v>
      </c>
      <c r="FR19" s="26">
        <f>FO19*FP19*FQ19</f>
        <v>6.6499999999999995</v>
      </c>
      <c r="FS19" s="27">
        <f t="shared" si="30"/>
        <v>2.9728443642661868</v>
      </c>
      <c r="FT19" s="27"/>
      <c r="FU19" s="28"/>
      <c r="FW19" s="3" t="s">
        <v>42</v>
      </c>
      <c r="FX19" s="29" t="s">
        <v>40</v>
      </c>
      <c r="FY19" s="30"/>
      <c r="FZ19" s="172">
        <f t="shared" ref="FZ19" si="42">$C19</f>
        <v>3.5</v>
      </c>
      <c r="GA19" s="66">
        <f t="shared" si="31"/>
        <v>1.9</v>
      </c>
      <c r="GB19" s="42">
        <v>1</v>
      </c>
      <c r="GC19" s="26">
        <f>FZ19*GA19*GB19</f>
        <v>6.6499999999999995</v>
      </c>
      <c r="GD19" s="27">
        <f t="shared" si="32"/>
        <v>2.9894517528633062</v>
      </c>
      <c r="GE19" s="27"/>
      <c r="GF19" s="28"/>
      <c r="GH19" s="3" t="s">
        <v>42</v>
      </c>
      <c r="GI19" s="29" t="s">
        <v>40</v>
      </c>
      <c r="GJ19" s="30"/>
      <c r="GK19" s="172">
        <f t="shared" ref="GK19" si="43">$C19</f>
        <v>3.5</v>
      </c>
      <c r="GL19" s="66">
        <f t="shared" si="33"/>
        <v>1.9</v>
      </c>
      <c r="GM19" s="42">
        <v>1</v>
      </c>
      <c r="GN19" s="26">
        <f>GK19*GL19*GM19</f>
        <v>6.6499999999999995</v>
      </c>
      <c r="GO19" s="27">
        <f t="shared" si="34"/>
        <v>3.0065171045986117</v>
      </c>
      <c r="GP19" s="27"/>
      <c r="GQ19" s="28"/>
      <c r="GS19" s="3" t="s">
        <v>42</v>
      </c>
      <c r="GT19" s="29" t="s">
        <v>40</v>
      </c>
      <c r="GU19" s="30"/>
      <c r="GV19" s="172">
        <f t="shared" ref="GV19" si="44">$C19</f>
        <v>3.5</v>
      </c>
      <c r="GW19" s="66">
        <f t="shared" si="35"/>
        <v>1.9</v>
      </c>
      <c r="GX19" s="42">
        <v>1</v>
      </c>
      <c r="GY19" s="26">
        <f>GV19*GW19*GX19</f>
        <v>6.6499999999999995</v>
      </c>
      <c r="GZ19" s="27">
        <f t="shared" si="36"/>
        <v>2.9796166741475343</v>
      </c>
      <c r="HA19" s="27"/>
      <c r="HB19" s="28"/>
    </row>
    <row r="20" spans="1:210" x14ac:dyDescent="0.25">
      <c r="A20" s="10"/>
      <c r="I20" s="35"/>
      <c r="J20" s="35"/>
      <c r="K20" s="28"/>
      <c r="T20" s="35"/>
      <c r="U20" s="35"/>
      <c r="V20" s="28"/>
      <c r="AE20" s="35"/>
      <c r="AF20" s="35"/>
      <c r="AG20" s="28"/>
      <c r="AP20" s="35"/>
      <c r="AQ20" s="35"/>
      <c r="AR20" s="28"/>
      <c r="BA20" s="35"/>
      <c r="BB20" s="35"/>
      <c r="BC20" s="28"/>
      <c r="BL20" s="35"/>
      <c r="BM20" s="35"/>
      <c r="BN20" s="28"/>
      <c r="BW20" s="35"/>
      <c r="BX20" s="35"/>
      <c r="BY20" s="28"/>
      <c r="CH20" s="35"/>
      <c r="CI20" s="35"/>
      <c r="CJ20" s="28"/>
      <c r="CS20" s="35"/>
      <c r="CT20" s="35"/>
      <c r="CU20" s="28"/>
      <c r="DD20" s="35"/>
      <c r="DE20" s="35"/>
      <c r="DF20" s="28"/>
      <c r="DO20" s="35"/>
      <c r="DP20" s="35"/>
      <c r="DQ20" s="28"/>
      <c r="DR20" s="203"/>
      <c r="EA20" s="35"/>
      <c r="EB20" s="35"/>
      <c r="EC20" s="28"/>
      <c r="EL20" s="35"/>
      <c r="EM20" s="35"/>
      <c r="EN20" s="28"/>
      <c r="EW20" s="35"/>
      <c r="EX20" s="35"/>
      <c r="EY20" s="28"/>
      <c r="FH20" s="35"/>
      <c r="FI20" s="35"/>
      <c r="FJ20" s="28"/>
      <c r="FS20" s="35"/>
      <c r="FT20" s="35"/>
      <c r="FU20" s="28"/>
      <c r="GD20" s="35"/>
      <c r="GE20" s="35"/>
      <c r="GF20" s="28"/>
      <c r="GO20" s="35"/>
      <c r="GP20" s="35"/>
      <c r="GQ20" s="28"/>
      <c r="GZ20" s="35"/>
      <c r="HA20" s="35"/>
      <c r="HB20" s="28"/>
    </row>
    <row r="21" spans="1:210" x14ac:dyDescent="0.25">
      <c r="A21" s="10"/>
      <c r="C21" s="36" t="s">
        <v>43</v>
      </c>
      <c r="D21" s="36" t="s">
        <v>44</v>
      </c>
      <c r="H21" s="37" t="s">
        <v>45</v>
      </c>
      <c r="I21" s="35"/>
      <c r="J21" s="35"/>
      <c r="K21" s="28"/>
      <c r="P21" s="38" t="s">
        <v>43</v>
      </c>
      <c r="Q21" s="38" t="s">
        <v>44</v>
      </c>
      <c r="S21" s="39" t="s">
        <v>45</v>
      </c>
      <c r="T21" s="35"/>
      <c r="U21" s="35"/>
      <c r="V21" s="28"/>
      <c r="AA21" s="36" t="s">
        <v>43</v>
      </c>
      <c r="AB21" s="2" t="s">
        <v>44</v>
      </c>
      <c r="AD21" s="37" t="s">
        <v>45</v>
      </c>
      <c r="AE21" s="35"/>
      <c r="AF21" s="35"/>
      <c r="AG21" s="28"/>
      <c r="AK21" s="36" t="s">
        <v>43</v>
      </c>
      <c r="AL21" s="36"/>
      <c r="AM21" s="2" t="s">
        <v>44</v>
      </c>
      <c r="AO21" s="37" t="s">
        <v>45</v>
      </c>
      <c r="AP21" s="35"/>
      <c r="AQ21" s="35"/>
      <c r="AR21" s="28"/>
      <c r="AW21" s="36" t="s">
        <v>43</v>
      </c>
      <c r="AX21" s="2" t="s">
        <v>44</v>
      </c>
      <c r="AZ21" s="37" t="s">
        <v>45</v>
      </c>
      <c r="BA21" s="35"/>
      <c r="BB21" s="35"/>
      <c r="BC21" s="28"/>
      <c r="BH21" s="36" t="s">
        <v>43</v>
      </c>
      <c r="BI21" s="2" t="s">
        <v>44</v>
      </c>
      <c r="BK21" s="37" t="s">
        <v>45</v>
      </c>
      <c r="BL21" s="35"/>
      <c r="BM21" s="35"/>
      <c r="BN21" s="28"/>
      <c r="BS21" s="36" t="s">
        <v>43</v>
      </c>
      <c r="BT21" s="2" t="s">
        <v>44</v>
      </c>
      <c r="BV21" s="37" t="s">
        <v>45</v>
      </c>
      <c r="BW21" s="35"/>
      <c r="BX21" s="35"/>
      <c r="BY21" s="28"/>
      <c r="CD21" s="36" t="s">
        <v>43</v>
      </c>
      <c r="CE21" s="2" t="s">
        <v>44</v>
      </c>
      <c r="CG21" s="37" t="s">
        <v>45</v>
      </c>
      <c r="CH21" s="35"/>
      <c r="CI21" s="35"/>
      <c r="CJ21" s="28"/>
      <c r="CO21" s="36" t="s">
        <v>43</v>
      </c>
      <c r="CP21" s="2" t="s">
        <v>44</v>
      </c>
      <c r="CR21" s="37" t="s">
        <v>45</v>
      </c>
      <c r="CS21" s="35"/>
      <c r="CT21" s="35"/>
      <c r="CU21" s="28"/>
      <c r="CZ21" s="36" t="s">
        <v>43</v>
      </c>
      <c r="DA21" s="2" t="s">
        <v>44</v>
      </c>
      <c r="DC21" s="37" t="s">
        <v>45</v>
      </c>
      <c r="DD21" s="35"/>
      <c r="DE21" s="35"/>
      <c r="DF21" s="28"/>
      <c r="DK21" s="36" t="s">
        <v>43</v>
      </c>
      <c r="DL21" s="2" t="s">
        <v>44</v>
      </c>
      <c r="DN21" s="37" t="s">
        <v>45</v>
      </c>
      <c r="DO21" s="35"/>
      <c r="DP21" s="35"/>
      <c r="DQ21" s="28"/>
      <c r="DR21" s="203"/>
      <c r="DW21" s="36" t="s">
        <v>43</v>
      </c>
      <c r="DX21" s="2" t="s">
        <v>44</v>
      </c>
      <c r="DZ21" s="37" t="s">
        <v>45</v>
      </c>
      <c r="EA21" s="35"/>
      <c r="EB21" s="35"/>
      <c r="EC21" s="28"/>
      <c r="EH21" s="36" t="s">
        <v>43</v>
      </c>
      <c r="EI21" s="2" t="s">
        <v>44</v>
      </c>
      <c r="EK21" s="37" t="s">
        <v>45</v>
      </c>
      <c r="EL21" s="35"/>
      <c r="EM21" s="35"/>
      <c r="EN21" s="28"/>
      <c r="ES21" s="36" t="s">
        <v>43</v>
      </c>
      <c r="ET21" s="2" t="s">
        <v>44</v>
      </c>
      <c r="EV21" s="37" t="s">
        <v>45</v>
      </c>
      <c r="EW21" s="35"/>
      <c r="EX21" s="35"/>
      <c r="EY21" s="28"/>
      <c r="FD21" s="36" t="s">
        <v>43</v>
      </c>
      <c r="FE21" s="2" t="s">
        <v>44</v>
      </c>
      <c r="FG21" s="37" t="s">
        <v>45</v>
      </c>
      <c r="FH21" s="35"/>
      <c r="FI21" s="35"/>
      <c r="FJ21" s="28"/>
      <c r="FO21" s="36" t="s">
        <v>43</v>
      </c>
      <c r="FP21" s="2" t="s">
        <v>44</v>
      </c>
      <c r="FR21" s="37" t="s">
        <v>45</v>
      </c>
      <c r="FS21" s="35"/>
      <c r="FT21" s="35"/>
      <c r="FU21" s="28"/>
      <c r="FZ21" s="36" t="s">
        <v>43</v>
      </c>
      <c r="GA21" s="2" t="s">
        <v>44</v>
      </c>
      <c r="GC21" s="37" t="s">
        <v>45</v>
      </c>
      <c r="GD21" s="35"/>
      <c r="GE21" s="35"/>
      <c r="GF21" s="28"/>
      <c r="GK21" s="36" t="s">
        <v>43</v>
      </c>
      <c r="GL21" s="2" t="s">
        <v>44</v>
      </c>
      <c r="GN21" s="37" t="s">
        <v>45</v>
      </c>
      <c r="GO21" s="35"/>
      <c r="GP21" s="35"/>
      <c r="GQ21" s="28"/>
      <c r="GV21" s="36" t="s">
        <v>43</v>
      </c>
      <c r="GW21" s="2" t="s">
        <v>44</v>
      </c>
      <c r="GY21" s="37" t="s">
        <v>45</v>
      </c>
      <c r="GZ21" s="35"/>
      <c r="HA21" s="35"/>
      <c r="HB21" s="28"/>
    </row>
    <row r="22" spans="1:210" x14ac:dyDescent="0.25">
      <c r="A22" s="10"/>
      <c r="C22" s="40">
        <v>0</v>
      </c>
      <c r="D22" s="41">
        <f>SUM(D10:D19)</f>
        <v>281.15999999999997</v>
      </c>
      <c r="E22" s="42">
        <v>1</v>
      </c>
      <c r="H22" s="41">
        <f>C22*D22*E22</f>
        <v>0</v>
      </c>
      <c r="I22" s="35"/>
      <c r="J22" s="35"/>
      <c r="K22" s="28"/>
      <c r="P22" s="44">
        <v>0</v>
      </c>
      <c r="Q22" s="41">
        <f>SUM(Q10:Q19)</f>
        <v>281.15999999999997</v>
      </c>
      <c r="R22" s="42">
        <v>1</v>
      </c>
      <c r="S22" s="41">
        <f>P22*Q22*R22</f>
        <v>0</v>
      </c>
      <c r="T22" s="35"/>
      <c r="U22" s="35"/>
      <c r="V22" s="28"/>
      <c r="AA22" s="43">
        <v>0</v>
      </c>
      <c r="AB22" s="41">
        <f>SUM(AB10:AB19)</f>
        <v>281.15999999999997</v>
      </c>
      <c r="AC22" s="2">
        <v>1</v>
      </c>
      <c r="AD22" s="41">
        <f>AA22*AB22*AC22</f>
        <v>0</v>
      </c>
      <c r="AE22" s="35"/>
      <c r="AF22" s="35"/>
      <c r="AG22" s="28"/>
      <c r="AK22" s="170">
        <v>0</v>
      </c>
      <c r="AL22" s="41"/>
      <c r="AM22" s="2">
        <f>SUM(AM10:AM19)</f>
        <v>281.15999999999997</v>
      </c>
      <c r="AN22" s="2">
        <v>1</v>
      </c>
      <c r="AO22" s="2">
        <f>AK22*AM22*AN22</f>
        <v>0</v>
      </c>
      <c r="AP22" s="35">
        <f>AO22*$B$38*$G$38/$C$2</f>
        <v>0</v>
      </c>
      <c r="AQ22" s="35"/>
      <c r="AR22" s="28"/>
      <c r="AW22" s="43">
        <v>0</v>
      </c>
      <c r="AX22" s="41">
        <f>SUM(AX10:AX19)</f>
        <v>281.15999999999997</v>
      </c>
      <c r="AY22" s="2">
        <v>1</v>
      </c>
      <c r="AZ22" s="41">
        <f>AW22*AX22*AY22</f>
        <v>0</v>
      </c>
      <c r="BA22" s="35"/>
      <c r="BB22" s="35"/>
      <c r="BC22" s="28"/>
      <c r="BH22" s="43">
        <v>0</v>
      </c>
      <c r="BI22" s="41">
        <f>SUM(BI10:BI19)</f>
        <v>281.15999999999997</v>
      </c>
      <c r="BJ22" s="2">
        <v>1</v>
      </c>
      <c r="BK22" s="41">
        <f>BH22*BI22*BJ22</f>
        <v>0</v>
      </c>
      <c r="BL22" s="35"/>
      <c r="BM22" s="35"/>
      <c r="BN22" s="28"/>
      <c r="BS22" s="43">
        <v>0</v>
      </c>
      <c r="BT22" s="41">
        <f>SUM(BT10:BT19)</f>
        <v>281.15999999999997</v>
      </c>
      <c r="BU22" s="2">
        <v>1</v>
      </c>
      <c r="BV22" s="41">
        <f>BS22*BT22*BU22</f>
        <v>0</v>
      </c>
      <c r="BW22" s="35"/>
      <c r="BX22" s="35"/>
      <c r="BY22" s="28"/>
      <c r="CD22" s="43">
        <v>0</v>
      </c>
      <c r="CE22" s="41">
        <f>SUM(CE10:CE19)</f>
        <v>281.15999999999997</v>
      </c>
      <c r="CF22" s="2">
        <v>1</v>
      </c>
      <c r="CG22" s="41">
        <f>CD22*CE22*CF22</f>
        <v>0</v>
      </c>
      <c r="CH22" s="35"/>
      <c r="CI22" s="35"/>
      <c r="CJ22" s="28"/>
      <c r="CO22" s="43">
        <v>0</v>
      </c>
      <c r="CP22" s="41">
        <f>SUM(CP10:CP19)</f>
        <v>281.15999999999997</v>
      </c>
      <c r="CQ22" s="2">
        <v>1</v>
      </c>
      <c r="CR22" s="41">
        <f>CO22*CP22*CQ22</f>
        <v>0</v>
      </c>
      <c r="CS22" s="35"/>
      <c r="CT22" s="35"/>
      <c r="CU22" s="28"/>
      <c r="CZ22" s="43">
        <v>0</v>
      </c>
      <c r="DA22" s="41">
        <f>SUM(DA10:DA19)</f>
        <v>281.15999999999997</v>
      </c>
      <c r="DB22" s="2">
        <v>1</v>
      </c>
      <c r="DC22" s="41">
        <f>CZ22*DA22*DB22</f>
        <v>0</v>
      </c>
      <c r="DD22" s="35"/>
      <c r="DE22" s="35"/>
      <c r="DF22" s="28"/>
      <c r="DK22" s="43">
        <v>0</v>
      </c>
      <c r="DL22" s="41">
        <f>SUM(DL10:DL19)</f>
        <v>281.15999999999997</v>
      </c>
      <c r="DM22" s="2">
        <v>1</v>
      </c>
      <c r="DN22" s="41">
        <f>DK22*DL22*DM22</f>
        <v>0</v>
      </c>
      <c r="DO22" s="35"/>
      <c r="DP22" s="35"/>
      <c r="DQ22" s="28"/>
      <c r="DR22" s="203"/>
      <c r="DW22" s="43">
        <v>0</v>
      </c>
      <c r="DX22" s="41">
        <f>SUM(DX10:DX19)</f>
        <v>281.15999999999997</v>
      </c>
      <c r="DY22" s="2">
        <v>1</v>
      </c>
      <c r="DZ22" s="41">
        <f>DW22*DX22*DY22</f>
        <v>0</v>
      </c>
      <c r="EA22" s="35"/>
      <c r="EB22" s="35"/>
      <c r="EC22" s="28"/>
      <c r="EH22" s="43">
        <v>0</v>
      </c>
      <c r="EI22" s="41">
        <f>SUM(EI10:EI19)</f>
        <v>281.15999999999997</v>
      </c>
      <c r="EJ22" s="2">
        <v>1</v>
      </c>
      <c r="EK22" s="41">
        <f>EH22*EI22*EJ22</f>
        <v>0</v>
      </c>
      <c r="EL22" s="35"/>
      <c r="EM22" s="35"/>
      <c r="EN22" s="28"/>
      <c r="ES22" s="43">
        <v>0</v>
      </c>
      <c r="ET22" s="41">
        <f>SUM(ET10:ET19)</f>
        <v>281.15999999999997</v>
      </c>
      <c r="EU22" s="2">
        <v>1</v>
      </c>
      <c r="EV22" s="41">
        <f>ES22*ET22*EU22</f>
        <v>0</v>
      </c>
      <c r="EW22" s="35"/>
      <c r="EX22" s="35"/>
      <c r="EY22" s="28"/>
      <c r="FD22" s="43">
        <v>0</v>
      </c>
      <c r="FE22" s="41">
        <f>SUM(FE10:FE19)</f>
        <v>281.15999999999997</v>
      </c>
      <c r="FF22" s="2">
        <v>1</v>
      </c>
      <c r="FG22" s="41">
        <f>FD22*FE22*FF22</f>
        <v>0</v>
      </c>
      <c r="FH22" s="35"/>
      <c r="FI22" s="35"/>
      <c r="FJ22" s="28"/>
      <c r="FO22" s="43">
        <v>0</v>
      </c>
      <c r="FP22" s="41">
        <f>SUM(FP10:FP19)</f>
        <v>281.15999999999997</v>
      </c>
      <c r="FQ22" s="2">
        <v>1</v>
      </c>
      <c r="FR22" s="41">
        <f>FO22*FP22*FQ22</f>
        <v>0</v>
      </c>
      <c r="FS22" s="35"/>
      <c r="FT22" s="35"/>
      <c r="FU22" s="28"/>
      <c r="FZ22" s="43">
        <v>0</v>
      </c>
      <c r="GA22" s="41">
        <f>SUM(GA10:GA19)</f>
        <v>281.15999999999997</v>
      </c>
      <c r="GB22" s="2">
        <v>1</v>
      </c>
      <c r="GC22" s="41">
        <f>FZ22*GA22*GB22</f>
        <v>0</v>
      </c>
      <c r="GD22" s="35"/>
      <c r="GE22" s="35"/>
      <c r="GF22" s="28"/>
      <c r="GK22" s="43">
        <v>0</v>
      </c>
      <c r="GL22" s="41">
        <f>SUM(GL10:GL19)</f>
        <v>281.15999999999997</v>
      </c>
      <c r="GM22" s="2">
        <v>1</v>
      </c>
      <c r="GN22" s="41">
        <f>GK22*GL22*GM22</f>
        <v>0</v>
      </c>
      <c r="GO22" s="35"/>
      <c r="GP22" s="35"/>
      <c r="GQ22" s="28"/>
      <c r="GV22" s="43">
        <v>0</v>
      </c>
      <c r="GW22" s="41">
        <f>SUM(GW10:GW19)</f>
        <v>281.15999999999997</v>
      </c>
      <c r="GX22" s="2">
        <v>1</v>
      </c>
      <c r="GY22" s="41">
        <f>GV22*GW22*GX22</f>
        <v>0</v>
      </c>
      <c r="GZ22" s="35"/>
      <c r="HA22" s="35"/>
      <c r="HB22" s="28"/>
    </row>
    <row r="23" spans="1:210" x14ac:dyDescent="0.25">
      <c r="A23" s="10"/>
      <c r="I23" s="35"/>
      <c r="J23" s="35"/>
      <c r="K23" s="28"/>
      <c r="T23" s="35"/>
      <c r="U23" s="35"/>
      <c r="V23" s="28"/>
      <c r="AE23" s="35"/>
      <c r="AF23" s="35"/>
      <c r="AG23" s="28"/>
      <c r="AP23" s="35"/>
      <c r="AQ23" s="35"/>
      <c r="AR23" s="28"/>
      <c r="BA23" s="35"/>
      <c r="BB23" s="35"/>
      <c r="BC23" s="28"/>
      <c r="BL23" s="35"/>
      <c r="BM23" s="35"/>
      <c r="BN23" s="28"/>
      <c r="BW23" s="35"/>
      <c r="BX23" s="35"/>
      <c r="BY23" s="28"/>
      <c r="CH23" s="35"/>
      <c r="CI23" s="35"/>
      <c r="CJ23" s="28"/>
      <c r="CS23" s="35"/>
      <c r="CT23" s="35"/>
      <c r="CU23" s="28"/>
      <c r="DD23" s="35"/>
      <c r="DE23" s="35"/>
      <c r="DF23" s="28"/>
      <c r="DO23" s="35"/>
      <c r="DP23" s="35"/>
      <c r="DQ23" s="28"/>
      <c r="DR23" s="203"/>
      <c r="EA23" s="35"/>
      <c r="EB23" s="35"/>
      <c r="EC23" s="28"/>
      <c r="EL23" s="35"/>
      <c r="EM23" s="35"/>
      <c r="EN23" s="28"/>
      <c r="EW23" s="35"/>
      <c r="EX23" s="35"/>
      <c r="EY23" s="28"/>
      <c r="FH23" s="35"/>
      <c r="FI23" s="35"/>
      <c r="FJ23" s="28"/>
      <c r="FS23" s="35"/>
      <c r="FT23" s="35"/>
      <c r="FU23" s="28"/>
      <c r="GD23" s="35"/>
      <c r="GE23" s="35"/>
      <c r="GF23" s="28"/>
      <c r="GO23" s="35"/>
      <c r="GP23" s="35"/>
      <c r="GQ23" s="28"/>
      <c r="GZ23" s="35"/>
      <c r="HA23" s="35"/>
      <c r="HB23" s="28"/>
    </row>
    <row r="24" spans="1:210" ht="14.25" x14ac:dyDescent="0.25">
      <c r="A24" s="10"/>
      <c r="B24" s="45" t="s">
        <v>46</v>
      </c>
      <c r="C24" s="46"/>
      <c r="D24" s="46"/>
      <c r="E24" s="46"/>
      <c r="F24" s="46"/>
      <c r="G24" s="46"/>
      <c r="H24" s="47">
        <f>SUM(H10:H22)</f>
        <v>231.96026000000003</v>
      </c>
      <c r="I24" s="48">
        <f>H24*B$38*G$38/$C$2</f>
        <v>102.41512382212706</v>
      </c>
      <c r="J24" s="48">
        <f>H24*(C38-I38)/1000</f>
        <v>6.9588078000000015</v>
      </c>
      <c r="K24" s="50">
        <f>H24/$C$2</f>
        <v>1.7144143385070216</v>
      </c>
      <c r="M24" s="45" t="s">
        <v>46</v>
      </c>
      <c r="N24" s="46"/>
      <c r="O24" s="46"/>
      <c r="P24" s="46"/>
      <c r="Q24" s="46"/>
      <c r="R24" s="46"/>
      <c r="S24" s="47">
        <f>SUM(S10:S22)</f>
        <v>81.96759999999999</v>
      </c>
      <c r="T24" s="48">
        <f>S24*M$38*R$38/$C$2</f>
        <v>40.430224810550932</v>
      </c>
      <c r="U24" s="48">
        <f>S24*(N38-T38)/1000</f>
        <v>2.459028</v>
      </c>
      <c r="V24" s="50">
        <f>S24/$C$2</f>
        <v>0.60582113821138195</v>
      </c>
      <c r="X24" s="45" t="s">
        <v>46</v>
      </c>
      <c r="Y24" s="46"/>
      <c r="Z24" s="46"/>
      <c r="AA24" s="46"/>
      <c r="AB24" s="46"/>
      <c r="AC24" s="46"/>
      <c r="AD24" s="47">
        <f>SUM(AD10:AD22)</f>
        <v>178.08266</v>
      </c>
      <c r="AE24" s="48">
        <f>AD24*X$38*AC$38/$C$2</f>
        <v>79.818224756025671</v>
      </c>
      <c r="AF24" s="48">
        <f>AD24*(Y38-AE38)/1000</f>
        <v>5.3424798000000004</v>
      </c>
      <c r="AG24" s="50">
        <f>AD24/$C$2</f>
        <v>1.3162059127864005</v>
      </c>
      <c r="AI24" s="45" t="s">
        <v>46</v>
      </c>
      <c r="AJ24" s="46"/>
      <c r="AK24" s="46"/>
      <c r="AL24" s="46"/>
      <c r="AM24" s="46"/>
      <c r="AN24" s="46"/>
      <c r="AO24" s="47">
        <f>SUM(AO10:AO22)</f>
        <v>137.62566000000001</v>
      </c>
      <c r="AP24" s="48">
        <f>AO24*AI$38*AN$38/$C$2</f>
        <v>62.376278051929866</v>
      </c>
      <c r="AQ24" s="48">
        <f>AO24*(AJ38-AP38)/1000</f>
        <v>4.1287697999999997</v>
      </c>
      <c r="AR24" s="50">
        <f>AO24/$C$2</f>
        <v>1.0171889135254988</v>
      </c>
      <c r="AT24" s="45" t="s">
        <v>46</v>
      </c>
      <c r="AU24" s="46"/>
      <c r="AV24" s="46"/>
      <c r="AW24" s="46"/>
      <c r="AX24" s="46"/>
      <c r="AY24" s="46"/>
      <c r="AZ24" s="47">
        <f>SUM(AZ10:AZ22)</f>
        <v>146.91060000000002</v>
      </c>
      <c r="BA24" s="48">
        <f>AZ24*AT$38*AY$38/$C$2</f>
        <v>66.415161897856549</v>
      </c>
      <c r="BB24" s="48">
        <f>AZ24*(AU38-BA38)/1000</f>
        <v>4.4073180000000001</v>
      </c>
      <c r="BC24" s="50">
        <f>AZ24/$C$2</f>
        <v>1.0858137472283813</v>
      </c>
      <c r="BE24" s="45" t="s">
        <v>46</v>
      </c>
      <c r="BF24" s="46"/>
      <c r="BG24" s="46"/>
      <c r="BH24" s="46"/>
      <c r="BI24" s="46"/>
      <c r="BJ24" s="46"/>
      <c r="BK24" s="47">
        <f>SUM(BK10:BK22)</f>
        <v>176.3022</v>
      </c>
      <c r="BL24" s="48">
        <f>BK24*BE$38*BJ$38/$C$2</f>
        <v>79.059176337302333</v>
      </c>
      <c r="BM24" s="48">
        <f>BK24*(BF38-BL38)/1000</f>
        <v>5.289066</v>
      </c>
      <c r="BN24" s="50">
        <f>BK24/$C$2</f>
        <v>1.3030465631929045</v>
      </c>
      <c r="BP24" s="45" t="s">
        <v>46</v>
      </c>
      <c r="BQ24" s="46"/>
      <c r="BR24" s="46"/>
      <c r="BS24" s="46"/>
      <c r="BT24" s="46"/>
      <c r="BU24" s="46"/>
      <c r="BV24" s="47">
        <f>SUM(BV10:BV22)</f>
        <v>137.62566000000001</v>
      </c>
      <c r="BW24" s="48">
        <f>BV24*BP$38*BU$38/$C$2</f>
        <v>62.376278051929866</v>
      </c>
      <c r="BX24" s="48">
        <f>BV24*(BQ38-BW38)/1000</f>
        <v>4.1287697999999997</v>
      </c>
      <c r="BY24" s="50">
        <f>BV24/$C$2</f>
        <v>1.0171889135254988</v>
      </c>
      <c r="CA24" s="45" t="s">
        <v>46</v>
      </c>
      <c r="CB24" s="46"/>
      <c r="CC24" s="46"/>
      <c r="CD24" s="46"/>
      <c r="CE24" s="46"/>
      <c r="CF24" s="46"/>
      <c r="CG24" s="47">
        <f>SUM(CG10:CG22)</f>
        <v>135.84520000000001</v>
      </c>
      <c r="CH24" s="48">
        <f>CG24*CA$38*CF$38/$C$2</f>
        <v>61.599344550803373</v>
      </c>
      <c r="CI24" s="48">
        <f>CG24*(CB38-CH38)/1000</f>
        <v>4.0753560000000002</v>
      </c>
      <c r="CJ24" s="50">
        <f>CG24/$C$2</f>
        <v>1.0040295639320029</v>
      </c>
      <c r="CL24" s="45" t="s">
        <v>46</v>
      </c>
      <c r="CM24" s="46"/>
      <c r="CN24" s="46"/>
      <c r="CO24" s="46"/>
      <c r="CP24" s="46"/>
      <c r="CQ24" s="46"/>
      <c r="CR24" s="47">
        <f>SUM(CR10:CR22)</f>
        <v>190.32566</v>
      </c>
      <c r="CS24" s="48">
        <f>CR24*CL$38*CQ$38/$C$2</f>
        <v>85.016364517344982</v>
      </c>
      <c r="CT24" s="48">
        <f>CR24*(CM38-CS38)/1000</f>
        <v>5.7097698000000001</v>
      </c>
      <c r="CU24" s="50">
        <f>CR24/$C$2</f>
        <v>1.4066937176644492</v>
      </c>
      <c r="CW24" s="45" t="s">
        <v>46</v>
      </c>
      <c r="CX24" s="46"/>
      <c r="CY24" s="46"/>
      <c r="CZ24" s="46"/>
      <c r="DA24" s="46"/>
      <c r="DB24" s="46"/>
      <c r="DC24" s="47">
        <f>SUM(DC10:DC22)</f>
        <v>219.71726000000004</v>
      </c>
      <c r="DD24" s="48">
        <f>DC24*CW$38*DB$38/$C$2</f>
        <v>97.343547216485746</v>
      </c>
      <c r="DE24" s="48">
        <f>DC24*(CX38-DD38)/1000</f>
        <v>6.5915178000000019</v>
      </c>
      <c r="DF24" s="50">
        <f>DC24/$C$2</f>
        <v>1.6239265336289728</v>
      </c>
      <c r="DH24" s="45" t="s">
        <v>46</v>
      </c>
      <c r="DI24" s="46"/>
      <c r="DJ24" s="46"/>
      <c r="DK24" s="46"/>
      <c r="DL24" s="46"/>
      <c r="DM24" s="46"/>
      <c r="DN24" s="47">
        <f>SUM(DN10:DN22)</f>
        <v>188.54519999999999</v>
      </c>
      <c r="DO24" s="48">
        <f>DN24*DH$38*DM$38/$C$2</f>
        <v>84.262728439226777</v>
      </c>
      <c r="DP24" s="48">
        <f>DN24*(DI38-DO38)/1000</f>
        <v>5.6563559999999997</v>
      </c>
      <c r="DQ24" s="50">
        <f>DN24/$C$2</f>
        <v>1.3935343680709533</v>
      </c>
      <c r="DR24" s="203"/>
      <c r="DT24" s="45" t="s">
        <v>46</v>
      </c>
      <c r="DU24" s="46"/>
      <c r="DV24" s="46"/>
      <c r="DW24" s="46"/>
      <c r="DX24" s="46"/>
      <c r="DY24" s="46"/>
      <c r="DZ24" s="47">
        <f>SUM(DZ10:DZ22)</f>
        <v>128.87079999999997</v>
      </c>
      <c r="EA24" s="48">
        <f>DZ24*DT$38*DY$38/$C$2</f>
        <v>59.06266806656388</v>
      </c>
      <c r="EB24" s="48">
        <f>DZ24*(DU38-EA38)/1000</f>
        <v>3.8661239999999992</v>
      </c>
      <c r="EC24" s="50">
        <f>DZ24/$C$2</f>
        <v>0.95248189209164791</v>
      </c>
      <c r="EE24" s="45" t="s">
        <v>46</v>
      </c>
      <c r="EF24" s="46"/>
      <c r="EG24" s="46"/>
      <c r="EH24" s="46"/>
      <c r="EI24" s="46"/>
      <c r="EJ24" s="46"/>
      <c r="EK24" s="47">
        <f>SUM(EK10:EK22)</f>
        <v>214.15466000000001</v>
      </c>
      <c r="EL24" s="48">
        <f>EK24*EE$38*EJ$38/$C$2</f>
        <v>95.02698314636072</v>
      </c>
      <c r="EM24" s="48">
        <f>EK24*(EF38-EL38)/1000</f>
        <v>6.4246397999999996</v>
      </c>
      <c r="EN24" s="50">
        <f>EK24/$C$2</f>
        <v>1.5828134515890613</v>
      </c>
      <c r="EP24" s="45" t="s">
        <v>46</v>
      </c>
      <c r="EQ24" s="46"/>
      <c r="ER24" s="46"/>
      <c r="ES24" s="46"/>
      <c r="ET24" s="46"/>
      <c r="EU24" s="46"/>
      <c r="EV24" s="47">
        <f>SUM(EV10:EV22)</f>
        <v>173.36766</v>
      </c>
      <c r="EW24" s="48">
        <f>EV24*EP$38*EU$38/$C$2</f>
        <v>77.806401037942734</v>
      </c>
      <c r="EX24" s="48">
        <f>EV24*(EQ38-EW38)/1000</f>
        <v>5.2010298000000006</v>
      </c>
      <c r="EY24" s="50">
        <f>EV24/$C$2</f>
        <v>1.2813574279379156</v>
      </c>
      <c r="FA24" s="45" t="s">
        <v>46</v>
      </c>
      <c r="FB24" s="46"/>
      <c r="FC24" s="46"/>
      <c r="FD24" s="46"/>
      <c r="FE24" s="46"/>
      <c r="FF24" s="46"/>
      <c r="FG24" s="47">
        <f>SUM(FG10:FG22)</f>
        <v>193.4838</v>
      </c>
      <c r="FH24" s="48">
        <f>FG24*FA$38*FF$38/$C$2</f>
        <v>86.351210993985802</v>
      </c>
      <c r="FI24" s="48">
        <f>FG24*(FB38-FH38)/1000</f>
        <v>5.8045140000000002</v>
      </c>
      <c r="FJ24" s="50">
        <f>FG24/$C$2</f>
        <v>1.4300354767184034</v>
      </c>
      <c r="FL24" s="45" t="s">
        <v>46</v>
      </c>
      <c r="FM24" s="46"/>
      <c r="FN24" s="46"/>
      <c r="FO24" s="46"/>
      <c r="FP24" s="46"/>
      <c r="FQ24" s="46"/>
      <c r="FR24" s="47">
        <f>SUM(FR10:FR22)</f>
        <v>187.46340000000001</v>
      </c>
      <c r="FS24" s="48">
        <f>FR24*FL$38*FQ$38/$C$2</f>
        <v>83.804437924237291</v>
      </c>
      <c r="FT24" s="48">
        <f>FR24*(FM38-FS38)/1000</f>
        <v>5.6239020000000002</v>
      </c>
      <c r="FU24" s="50">
        <f>FR24/$C$2</f>
        <v>1.3855388026607538</v>
      </c>
      <c r="FW24" s="45" t="s">
        <v>46</v>
      </c>
      <c r="FX24" s="46"/>
      <c r="FY24" s="46"/>
      <c r="FZ24" s="46"/>
      <c r="GA24" s="46"/>
      <c r="GB24" s="46"/>
      <c r="GC24" s="47">
        <f>SUM(GC10:GC22)</f>
        <v>167.34726000000003</v>
      </c>
      <c r="GD24" s="48">
        <f>GC24*FW$38*GB$38/$C$2</f>
        <v>75.229557856221291</v>
      </c>
      <c r="GE24" s="48">
        <f>GC24*(FX38-GD38)/1000</f>
        <v>5.0204178000000015</v>
      </c>
      <c r="GF24" s="50">
        <f>GC24/$C$2</f>
        <v>1.2368607538802663</v>
      </c>
      <c r="GH24" s="45" t="s">
        <v>46</v>
      </c>
      <c r="GI24" s="46"/>
      <c r="GJ24" s="46"/>
      <c r="GK24" s="46"/>
      <c r="GL24" s="46"/>
      <c r="GM24" s="46"/>
      <c r="GN24" s="47">
        <f>SUM(GN10:GN22)</f>
        <v>146.6764</v>
      </c>
      <c r="GO24" s="48">
        <f>GN24*GH$38*GM$38/$C$2</f>
        <v>66.313549690368106</v>
      </c>
      <c r="GP24" s="48">
        <f>GN24*(GI38-GO38)/1000</f>
        <v>4.4002920000000003</v>
      </c>
      <c r="GQ24" s="50">
        <f>GN24/$C$2</f>
        <v>1.0840827790096081</v>
      </c>
      <c r="GS24" s="45" t="s">
        <v>46</v>
      </c>
      <c r="GT24" s="46"/>
      <c r="GU24" s="46"/>
      <c r="GV24" s="46"/>
      <c r="GW24" s="46"/>
      <c r="GX24" s="46"/>
      <c r="GY24" s="47">
        <f>SUM(GY10:GY22)</f>
        <v>179.26026000000002</v>
      </c>
      <c r="GZ24" s="48">
        <f>GY24*GS$38*GX$38/$C$2</f>
        <v>80.319828527522162</v>
      </c>
      <c r="HA24" s="48">
        <f>GY24*(GT38-GZ38)/1000</f>
        <v>5.3778078000000002</v>
      </c>
      <c r="HB24" s="50">
        <f>GY24/$C$2</f>
        <v>1.324909534368071</v>
      </c>
    </row>
    <row r="25" spans="1:210" x14ac:dyDescent="0.25">
      <c r="A25" s="10"/>
      <c r="I25" s="33"/>
      <c r="J25" s="33"/>
      <c r="K25" s="28"/>
      <c r="T25" s="33"/>
      <c r="U25" s="33"/>
      <c r="V25" s="32"/>
      <c r="AE25" s="33"/>
      <c r="AF25" s="33"/>
      <c r="AG25" s="32"/>
      <c r="AP25" s="33"/>
      <c r="AQ25" s="33"/>
      <c r="AR25" s="32"/>
      <c r="BA25" s="33"/>
      <c r="BB25" s="33"/>
      <c r="BC25" s="32"/>
      <c r="BL25" s="33"/>
      <c r="BM25" s="33"/>
      <c r="BN25" s="32"/>
      <c r="BW25" s="33"/>
      <c r="BX25" s="33"/>
      <c r="BY25" s="32"/>
      <c r="CH25" s="33"/>
      <c r="CI25" s="33"/>
      <c r="CJ25" s="32"/>
      <c r="CS25" s="33"/>
      <c r="CT25" s="33"/>
      <c r="CU25" s="32"/>
      <c r="DD25" s="33"/>
      <c r="DE25" s="33"/>
      <c r="DF25" s="32"/>
      <c r="DO25" s="33"/>
      <c r="DP25" s="33"/>
      <c r="DQ25" s="32"/>
      <c r="DR25" s="203"/>
      <c r="EA25" s="33"/>
      <c r="EB25" s="33"/>
      <c r="EC25" s="32"/>
      <c r="EL25" s="33"/>
      <c r="EM25" s="33"/>
      <c r="EN25" s="32"/>
      <c r="EW25" s="33"/>
      <c r="EX25" s="33"/>
      <c r="EY25" s="32"/>
      <c r="FH25" s="33"/>
      <c r="FI25" s="33"/>
      <c r="FJ25" s="32"/>
      <c r="FS25" s="33"/>
      <c r="FT25" s="33"/>
      <c r="FU25" s="32"/>
      <c r="GD25" s="33"/>
      <c r="GE25" s="33"/>
      <c r="GF25" s="32"/>
      <c r="GO25" s="33"/>
      <c r="GP25" s="33"/>
      <c r="GQ25" s="32"/>
      <c r="GZ25" s="33"/>
      <c r="HA25" s="33"/>
      <c r="HB25" s="32"/>
    </row>
    <row r="26" spans="1:210" x14ac:dyDescent="0.25">
      <c r="A26" s="10"/>
      <c r="B26" s="45" t="s">
        <v>47</v>
      </c>
      <c r="C26" s="46"/>
      <c r="D26" s="46"/>
      <c r="E26" s="46"/>
      <c r="F26" s="46"/>
      <c r="G26" s="46"/>
      <c r="H26" s="47">
        <f>B31*(C31+D31)*E31*$C$2</f>
        <v>92.004000000000019</v>
      </c>
      <c r="I26" s="48">
        <f>H26*B$38*G$38/$C$2</f>
        <v>40.621617910460088</v>
      </c>
      <c r="J26" s="48"/>
      <c r="K26" s="28"/>
      <c r="M26" s="45" t="s">
        <v>47</v>
      </c>
      <c r="N26" s="46"/>
      <c r="O26" s="46"/>
      <c r="P26" s="46"/>
      <c r="Q26" s="46"/>
      <c r="R26" s="46"/>
      <c r="S26" s="47">
        <f>M31*(N31+O31)*P31*$C$2</f>
        <v>57.502500000000012</v>
      </c>
      <c r="T26" s="48">
        <f>S26*M$38*R$38/$C$2</f>
        <v>28.362901953560986</v>
      </c>
      <c r="U26" s="48"/>
      <c r="V26" s="32"/>
      <c r="X26" s="45" t="s">
        <v>47</v>
      </c>
      <c r="Y26" s="46"/>
      <c r="Z26" s="46"/>
      <c r="AA26" s="46"/>
      <c r="AB26" s="46"/>
      <c r="AC26" s="46"/>
      <c r="AD26" s="47">
        <f>X31*(Y31+Z31)*AA31*$C$2</f>
        <v>69.003000000000029</v>
      </c>
      <c r="AE26" s="48">
        <f>AD26*X$38*AC$38/$C$2</f>
        <v>30.927755475126222</v>
      </c>
      <c r="AF26" s="48"/>
      <c r="AG26" s="32"/>
      <c r="AI26" s="45" t="s">
        <v>47</v>
      </c>
      <c r="AJ26" s="46"/>
      <c r="AK26" s="46"/>
      <c r="AL26" s="46"/>
      <c r="AM26" s="46"/>
      <c r="AN26" s="46"/>
      <c r="AO26" s="47">
        <f>AI31*(AJ31+AK31)*AL31*$C$2</f>
        <v>69.003000000000029</v>
      </c>
      <c r="AP26" s="48">
        <f>AO26*AI$38*AN$38/$C$2</f>
        <v>31.274330051658378</v>
      </c>
      <c r="AQ26" s="48"/>
      <c r="AR26" s="32"/>
      <c r="AT26" s="45" t="s">
        <v>47</v>
      </c>
      <c r="AU26" s="46"/>
      <c r="AV26" s="46"/>
      <c r="AW26" s="46"/>
      <c r="AX26" s="46"/>
      <c r="AY26" s="46"/>
      <c r="AZ26" s="47">
        <f>AT31*(AU31+AV31)*AW31*$C$2</f>
        <v>69.003000000000029</v>
      </c>
      <c r="BA26" s="48">
        <f>AZ26*AT$38*AY$38/$C$2</f>
        <v>31.194790685204453</v>
      </c>
      <c r="BB26" s="48"/>
      <c r="BC26" s="32"/>
      <c r="BE26" s="45" t="s">
        <v>47</v>
      </c>
      <c r="BF26" s="46"/>
      <c r="BG26" s="46"/>
      <c r="BH26" s="46"/>
      <c r="BI26" s="46"/>
      <c r="BJ26" s="46"/>
      <c r="BK26" s="47">
        <f>BE31*(BF31+BG31)*BH31*$C$2</f>
        <v>69.003000000000029</v>
      </c>
      <c r="BL26" s="48">
        <f>BK26*BE$38*BJ$38/$C$2</f>
        <v>30.943007771898905</v>
      </c>
      <c r="BM26" s="48"/>
      <c r="BN26" s="32"/>
      <c r="BP26" s="45" t="s">
        <v>47</v>
      </c>
      <c r="BQ26" s="46"/>
      <c r="BR26" s="46"/>
      <c r="BS26" s="46"/>
      <c r="BT26" s="46"/>
      <c r="BU26" s="46"/>
      <c r="BV26" s="47">
        <f>BP31*(BQ31+BR31)*BS31*$C$2</f>
        <v>69.003000000000029</v>
      </c>
      <c r="BW26" s="48">
        <f>BV26*BP$38*BU$38/$C$2</f>
        <v>31.274330051658378</v>
      </c>
      <c r="BX26" s="48"/>
      <c r="BY26" s="32"/>
      <c r="CA26" s="45" t="s">
        <v>47</v>
      </c>
      <c r="CB26" s="46"/>
      <c r="CC26" s="46"/>
      <c r="CD26" s="46"/>
      <c r="CE26" s="46"/>
      <c r="CF26" s="46"/>
      <c r="CG26" s="47">
        <f>CA31*(CB31+CC31)*CD31*$C$2</f>
        <v>69.003000000000029</v>
      </c>
      <c r="CH26" s="48">
        <f>CG26*CA$38*CF$38/$C$2</f>
        <v>31.289582348431061</v>
      </c>
      <c r="CI26" s="48"/>
      <c r="CJ26" s="32"/>
      <c r="CL26" s="45" t="s">
        <v>47</v>
      </c>
      <c r="CM26" s="46"/>
      <c r="CN26" s="46"/>
      <c r="CO26" s="46"/>
      <c r="CP26" s="46"/>
      <c r="CQ26" s="46"/>
      <c r="CR26" s="47">
        <f>CL31*(CM31+CN31)*CO31*$C$2</f>
        <v>80.503500000000003</v>
      </c>
      <c r="CS26" s="48">
        <f>CR26*CL$38*CQ$38/$C$2</f>
        <v>35.960021895744809</v>
      </c>
      <c r="CT26" s="48"/>
      <c r="CU26" s="32"/>
      <c r="CW26" s="45" t="s">
        <v>47</v>
      </c>
      <c r="CX26" s="46"/>
      <c r="CY26" s="46"/>
      <c r="CZ26" s="46"/>
      <c r="DA26" s="46"/>
      <c r="DB26" s="46"/>
      <c r="DC26" s="47">
        <f>CW31*(CX31+CY31)*CZ31*$C$2</f>
        <v>80.503500000000003</v>
      </c>
      <c r="DD26" s="48">
        <f>DC26*CW$38*DB$38/$C$2</f>
        <v>35.666275163555014</v>
      </c>
      <c r="DE26" s="48"/>
      <c r="DF26" s="32"/>
      <c r="DH26" s="45" t="s">
        <v>47</v>
      </c>
      <c r="DI26" s="46"/>
      <c r="DJ26" s="46"/>
      <c r="DK26" s="46"/>
      <c r="DL26" s="46"/>
      <c r="DM26" s="46"/>
      <c r="DN26" s="47">
        <f>DH31*(DI31+DJ31)*DK31*$C$2</f>
        <v>80.503500000000003</v>
      </c>
      <c r="DO26" s="48">
        <f>DN26*DH$38*DM$38/$C$2</f>
        <v>35.977816241979603</v>
      </c>
      <c r="DP26" s="48"/>
      <c r="DQ26" s="32"/>
      <c r="DR26" s="203"/>
      <c r="DT26" s="45" t="s">
        <v>47</v>
      </c>
      <c r="DU26" s="46"/>
      <c r="DV26" s="46"/>
      <c r="DW26" s="46"/>
      <c r="DX26" s="46"/>
      <c r="DY26" s="46"/>
      <c r="DZ26" s="47">
        <f>DT31*(DU31+DV31)*DW31*$C$2</f>
        <v>69.003000000000029</v>
      </c>
      <c r="EA26" s="48">
        <f>DZ26*DT$38*DY$38/$C$2</f>
        <v>31.624706951435936</v>
      </c>
      <c r="EB26" s="48"/>
      <c r="EC26" s="32"/>
      <c r="EE26" s="45" t="s">
        <v>47</v>
      </c>
      <c r="EF26" s="46"/>
      <c r="EG26" s="46"/>
      <c r="EH26" s="46"/>
      <c r="EI26" s="46"/>
      <c r="EJ26" s="46"/>
      <c r="EK26" s="47">
        <f>EE31*(EF31+EG31)*EH31*$C$2</f>
        <v>80.503500000000003</v>
      </c>
      <c r="EL26" s="48">
        <f>EK26*EE$38*EJ$38/$C$2</f>
        <v>35.72186912824148</v>
      </c>
      <c r="EM26" s="48"/>
      <c r="EN26" s="32"/>
      <c r="EP26" s="45" t="s">
        <v>47</v>
      </c>
      <c r="EQ26" s="46"/>
      <c r="ER26" s="46"/>
      <c r="ES26" s="46"/>
      <c r="ET26" s="46"/>
      <c r="EU26" s="46"/>
      <c r="EV26" s="47">
        <f>EP31*(EQ31+ER31)*ES31*$C$2</f>
        <v>80.503500000000003</v>
      </c>
      <c r="EW26" s="48">
        <f>EV26*EP$38*EU$38/$C$2</f>
        <v>36.129504233707848</v>
      </c>
      <c r="EX26" s="48"/>
      <c r="EY26" s="32"/>
      <c r="FA26" s="45" t="s">
        <v>47</v>
      </c>
      <c r="FB26" s="46"/>
      <c r="FC26" s="46"/>
      <c r="FD26" s="46"/>
      <c r="FE26" s="46"/>
      <c r="FF26" s="46"/>
      <c r="FG26" s="47">
        <f>FA31*(FB31+FC31)*FD31*$C$2</f>
        <v>80.503500000000003</v>
      </c>
      <c r="FH26" s="48">
        <f>FG26*FA$38*FF$38/$C$2</f>
        <v>35.92845868364347</v>
      </c>
      <c r="FI26" s="48"/>
      <c r="FJ26" s="32"/>
      <c r="FL26" s="45" t="s">
        <v>47</v>
      </c>
      <c r="FM26" s="46"/>
      <c r="FN26" s="46"/>
      <c r="FO26" s="46"/>
      <c r="FP26" s="46"/>
      <c r="FQ26" s="46"/>
      <c r="FR26" s="47">
        <f>FL31*(FM31+FN31)*FO31*$C$2</f>
        <v>80.503500000000003</v>
      </c>
      <c r="FS26" s="48">
        <f>FR26*FL$38*FQ$38/$C$2</f>
        <v>35.988628011835026</v>
      </c>
      <c r="FT26" s="48"/>
      <c r="FU26" s="32"/>
      <c r="FW26" s="45" t="s">
        <v>47</v>
      </c>
      <c r="FX26" s="46"/>
      <c r="FY26" s="46"/>
      <c r="FZ26" s="46"/>
      <c r="GA26" s="46"/>
      <c r="GB26" s="46"/>
      <c r="GC26" s="47">
        <f>FW31*(FX31+FY31)*FZ31*$C$2</f>
        <v>80.503500000000003</v>
      </c>
      <c r="GD26" s="48">
        <f>GC26*FW$38*GB$38/$C$2</f>
        <v>36.189673561899426</v>
      </c>
      <c r="GE26" s="48"/>
      <c r="GF26" s="32"/>
      <c r="GH26" s="45" t="s">
        <v>47</v>
      </c>
      <c r="GI26" s="46"/>
      <c r="GJ26" s="46"/>
      <c r="GK26" s="46"/>
      <c r="GL26" s="46"/>
      <c r="GM26" s="46"/>
      <c r="GN26" s="47">
        <f>GH31*(GI31+GJ31)*GK31*$C$2</f>
        <v>80.503500000000003</v>
      </c>
      <c r="GO26" s="48">
        <f>GN26*GH$38*GM$38/$C$2</f>
        <v>36.396263117301416</v>
      </c>
      <c r="GP26" s="48"/>
      <c r="GQ26" s="32"/>
      <c r="GS26" s="45" t="s">
        <v>47</v>
      </c>
      <c r="GT26" s="46"/>
      <c r="GU26" s="46"/>
      <c r="GV26" s="46"/>
      <c r="GW26" s="46"/>
      <c r="GX26" s="46"/>
      <c r="GY26" s="47">
        <f>GS31*(GT31+GU31)*GV31*$C$2</f>
        <v>80.503500000000003</v>
      </c>
      <c r="GZ26" s="48">
        <f>GY26*GS$38*GX$38/$C$2</f>
        <v>36.070612169509189</v>
      </c>
      <c r="HA26" s="48"/>
      <c r="HB26" s="32"/>
    </row>
    <row r="27" spans="1:210" x14ac:dyDescent="0.25">
      <c r="A27" s="10"/>
      <c r="I27" s="33"/>
      <c r="J27" s="33"/>
      <c r="K27" s="28"/>
      <c r="V27" s="32"/>
      <c r="AG27" s="32"/>
      <c r="AR27" s="32"/>
      <c r="BC27" s="32"/>
      <c r="BN27" s="32"/>
      <c r="BY27" s="32"/>
      <c r="CJ27" s="32"/>
      <c r="CU27" s="32"/>
      <c r="DF27" s="32"/>
      <c r="DQ27" s="32"/>
      <c r="DR27" s="203"/>
      <c r="EC27" s="32"/>
      <c r="EN27" s="32"/>
      <c r="EY27" s="32"/>
      <c r="FJ27" s="32"/>
      <c r="FU27" s="32"/>
      <c r="GF27" s="32"/>
      <c r="GQ27" s="32"/>
      <c r="HB27" s="32"/>
    </row>
    <row r="28" spans="1:210" ht="42" x14ac:dyDescent="0.25">
      <c r="A28" s="10"/>
      <c r="B28" s="6" t="s">
        <v>48</v>
      </c>
      <c r="C28" s="6" t="s">
        <v>49</v>
      </c>
      <c r="D28" s="6" t="s">
        <v>50</v>
      </c>
      <c r="E28" s="6" t="s">
        <v>51</v>
      </c>
      <c r="I28" s="33"/>
      <c r="J28" s="33"/>
      <c r="K28" s="28"/>
      <c r="M28" s="6" t="s">
        <v>48</v>
      </c>
      <c r="N28" s="6" t="s">
        <v>49</v>
      </c>
      <c r="O28" s="6" t="s">
        <v>50</v>
      </c>
      <c r="P28" s="6" t="s">
        <v>51</v>
      </c>
      <c r="V28" s="32"/>
      <c r="X28" s="6" t="s">
        <v>48</v>
      </c>
      <c r="Y28" s="6" t="s">
        <v>49</v>
      </c>
      <c r="Z28" s="6" t="s">
        <v>50</v>
      </c>
      <c r="AA28" s="6" t="s">
        <v>51</v>
      </c>
      <c r="AG28" s="32"/>
      <c r="AI28" s="6" t="s">
        <v>48</v>
      </c>
      <c r="AJ28" s="6" t="s">
        <v>49</v>
      </c>
      <c r="AK28" s="6" t="s">
        <v>50</v>
      </c>
      <c r="AL28" s="6" t="s">
        <v>51</v>
      </c>
      <c r="AR28" s="32"/>
      <c r="AT28" s="6" t="s">
        <v>48</v>
      </c>
      <c r="AU28" s="6" t="s">
        <v>49</v>
      </c>
      <c r="AV28" s="6" t="s">
        <v>50</v>
      </c>
      <c r="AW28" s="6" t="s">
        <v>51</v>
      </c>
      <c r="BC28" s="32"/>
      <c r="BE28" s="6" t="s">
        <v>48</v>
      </c>
      <c r="BF28" s="6" t="s">
        <v>49</v>
      </c>
      <c r="BG28" s="6" t="s">
        <v>50</v>
      </c>
      <c r="BH28" s="6" t="s">
        <v>51</v>
      </c>
      <c r="BN28" s="32"/>
      <c r="BP28" s="6" t="s">
        <v>48</v>
      </c>
      <c r="BQ28" s="6" t="s">
        <v>49</v>
      </c>
      <c r="BR28" s="6" t="s">
        <v>50</v>
      </c>
      <c r="BS28" s="6" t="s">
        <v>51</v>
      </c>
      <c r="BY28" s="32"/>
      <c r="CA28" s="6" t="s">
        <v>48</v>
      </c>
      <c r="CB28" s="6" t="s">
        <v>49</v>
      </c>
      <c r="CC28" s="6" t="s">
        <v>50</v>
      </c>
      <c r="CD28" s="6" t="s">
        <v>51</v>
      </c>
      <c r="CJ28" s="32"/>
      <c r="CL28" s="6" t="s">
        <v>48</v>
      </c>
      <c r="CM28" s="6" t="s">
        <v>49</v>
      </c>
      <c r="CN28" s="6" t="s">
        <v>50</v>
      </c>
      <c r="CO28" s="6" t="s">
        <v>51</v>
      </c>
      <c r="CU28" s="32"/>
      <c r="CW28" s="6" t="s">
        <v>48</v>
      </c>
      <c r="CX28" s="6" t="s">
        <v>49</v>
      </c>
      <c r="CY28" s="6" t="s">
        <v>50</v>
      </c>
      <c r="CZ28" s="6" t="s">
        <v>51</v>
      </c>
      <c r="DF28" s="32"/>
      <c r="DH28" s="6" t="s">
        <v>48</v>
      </c>
      <c r="DI28" s="6" t="s">
        <v>49</v>
      </c>
      <c r="DJ28" s="6" t="s">
        <v>50</v>
      </c>
      <c r="DK28" s="6" t="s">
        <v>51</v>
      </c>
      <c r="DQ28" s="32"/>
      <c r="DR28" s="203"/>
      <c r="DT28" s="6" t="s">
        <v>48</v>
      </c>
      <c r="DU28" s="6" t="s">
        <v>49</v>
      </c>
      <c r="DV28" s="6" t="s">
        <v>50</v>
      </c>
      <c r="DW28" s="6" t="s">
        <v>51</v>
      </c>
      <c r="EC28" s="32"/>
      <c r="EE28" s="6" t="s">
        <v>48</v>
      </c>
      <c r="EF28" s="6" t="s">
        <v>49</v>
      </c>
      <c r="EG28" s="6" t="s">
        <v>50</v>
      </c>
      <c r="EH28" s="6" t="s">
        <v>51</v>
      </c>
      <c r="EN28" s="32"/>
      <c r="EP28" s="6" t="s">
        <v>48</v>
      </c>
      <c r="EQ28" s="6" t="s">
        <v>49</v>
      </c>
      <c r="ER28" s="6" t="s">
        <v>50</v>
      </c>
      <c r="ES28" s="6" t="s">
        <v>51</v>
      </c>
      <c r="EY28" s="32"/>
      <c r="FA28" s="6" t="s">
        <v>48</v>
      </c>
      <c r="FB28" s="6" t="s">
        <v>49</v>
      </c>
      <c r="FC28" s="6" t="s">
        <v>50</v>
      </c>
      <c r="FD28" s="6" t="s">
        <v>51</v>
      </c>
      <c r="FJ28" s="32"/>
      <c r="FL28" s="6" t="s">
        <v>48</v>
      </c>
      <c r="FM28" s="6" t="s">
        <v>49</v>
      </c>
      <c r="FN28" s="6" t="s">
        <v>50</v>
      </c>
      <c r="FO28" s="6" t="s">
        <v>51</v>
      </c>
      <c r="FU28" s="32"/>
      <c r="FW28" s="6" t="s">
        <v>48</v>
      </c>
      <c r="FX28" s="6" t="s">
        <v>49</v>
      </c>
      <c r="FY28" s="6" t="s">
        <v>50</v>
      </c>
      <c r="FZ28" s="6" t="s">
        <v>51</v>
      </c>
      <c r="GF28" s="32"/>
      <c r="GH28" s="6" t="s">
        <v>48</v>
      </c>
      <c r="GI28" s="6" t="s">
        <v>49</v>
      </c>
      <c r="GJ28" s="6" t="s">
        <v>50</v>
      </c>
      <c r="GK28" s="6" t="s">
        <v>51</v>
      </c>
      <c r="GQ28" s="32"/>
      <c r="GS28" s="6" t="s">
        <v>48</v>
      </c>
      <c r="GT28" s="6" t="s">
        <v>49</v>
      </c>
      <c r="GU28" s="6" t="s">
        <v>50</v>
      </c>
      <c r="GV28" s="6" t="s">
        <v>51</v>
      </c>
      <c r="HB28" s="32"/>
    </row>
    <row r="29" spans="1:210" x14ac:dyDescent="0.25">
      <c r="A29" s="10"/>
      <c r="B29" s="37" t="s">
        <v>52</v>
      </c>
      <c r="C29" s="37" t="s">
        <v>53</v>
      </c>
      <c r="D29" s="51" t="s">
        <v>54</v>
      </c>
      <c r="E29" s="52" t="s">
        <v>55</v>
      </c>
      <c r="I29" s="33"/>
      <c r="J29" s="33"/>
      <c r="K29" s="28"/>
      <c r="M29" s="39" t="s">
        <v>52</v>
      </c>
      <c r="N29" s="39" t="s">
        <v>53</v>
      </c>
      <c r="O29" s="51" t="s">
        <v>54</v>
      </c>
      <c r="P29" s="53" t="s">
        <v>55</v>
      </c>
      <c r="V29" s="32"/>
      <c r="X29" s="39" t="s">
        <v>52</v>
      </c>
      <c r="Y29" s="39" t="s">
        <v>53</v>
      </c>
      <c r="Z29" s="51" t="s">
        <v>54</v>
      </c>
      <c r="AA29" s="53" t="s">
        <v>55</v>
      </c>
      <c r="AG29" s="32"/>
      <c r="AI29" s="37" t="s">
        <v>52</v>
      </c>
      <c r="AJ29" s="37" t="s">
        <v>53</v>
      </c>
      <c r="AK29" s="51" t="s">
        <v>54</v>
      </c>
      <c r="AL29" s="52" t="s">
        <v>55</v>
      </c>
      <c r="AR29" s="32"/>
      <c r="AT29" s="37" t="s">
        <v>52</v>
      </c>
      <c r="AU29" s="37" t="s">
        <v>53</v>
      </c>
      <c r="AV29" s="51" t="s">
        <v>54</v>
      </c>
      <c r="AW29" s="52" t="s">
        <v>55</v>
      </c>
      <c r="BC29" s="32"/>
      <c r="BE29" s="37" t="s">
        <v>52</v>
      </c>
      <c r="BF29" s="37" t="s">
        <v>53</v>
      </c>
      <c r="BG29" s="51" t="s">
        <v>54</v>
      </c>
      <c r="BH29" s="52" t="s">
        <v>55</v>
      </c>
      <c r="BN29" s="32"/>
      <c r="BP29" s="37" t="s">
        <v>52</v>
      </c>
      <c r="BQ29" s="37" t="s">
        <v>53</v>
      </c>
      <c r="BR29" s="51" t="s">
        <v>54</v>
      </c>
      <c r="BS29" s="52" t="s">
        <v>55</v>
      </c>
      <c r="BY29" s="32"/>
      <c r="CA29" s="37" t="s">
        <v>52</v>
      </c>
      <c r="CB29" s="37" t="s">
        <v>53</v>
      </c>
      <c r="CC29" s="51" t="s">
        <v>54</v>
      </c>
      <c r="CD29" s="52" t="s">
        <v>55</v>
      </c>
      <c r="CJ29" s="32"/>
      <c r="CL29" s="37" t="s">
        <v>52</v>
      </c>
      <c r="CM29" s="37" t="s">
        <v>53</v>
      </c>
      <c r="CN29" s="51" t="s">
        <v>54</v>
      </c>
      <c r="CO29" s="52" t="s">
        <v>55</v>
      </c>
      <c r="CU29" s="32"/>
      <c r="CW29" s="37" t="s">
        <v>52</v>
      </c>
      <c r="CX29" s="37" t="s">
        <v>53</v>
      </c>
      <c r="CY29" s="51" t="s">
        <v>54</v>
      </c>
      <c r="CZ29" s="52" t="s">
        <v>55</v>
      </c>
      <c r="DF29" s="32"/>
      <c r="DH29" s="37" t="s">
        <v>52</v>
      </c>
      <c r="DI29" s="37" t="s">
        <v>53</v>
      </c>
      <c r="DJ29" s="51" t="s">
        <v>54</v>
      </c>
      <c r="DK29" s="52" t="s">
        <v>55</v>
      </c>
      <c r="DQ29" s="32"/>
      <c r="DR29" s="203"/>
      <c r="DT29" s="37" t="s">
        <v>52</v>
      </c>
      <c r="DU29" s="37" t="s">
        <v>53</v>
      </c>
      <c r="DV29" s="51" t="s">
        <v>54</v>
      </c>
      <c r="DW29" s="52" t="s">
        <v>55</v>
      </c>
      <c r="EC29" s="32"/>
      <c r="EE29" s="37" t="s">
        <v>52</v>
      </c>
      <c r="EF29" s="37" t="s">
        <v>53</v>
      </c>
      <c r="EG29" s="51" t="s">
        <v>54</v>
      </c>
      <c r="EH29" s="52" t="s">
        <v>55</v>
      </c>
      <c r="EN29" s="32"/>
      <c r="EP29" s="37" t="s">
        <v>52</v>
      </c>
      <c r="EQ29" s="37" t="s">
        <v>53</v>
      </c>
      <c r="ER29" s="51" t="s">
        <v>54</v>
      </c>
      <c r="ES29" s="52" t="s">
        <v>55</v>
      </c>
      <c r="EY29" s="32"/>
      <c r="FA29" s="37" t="s">
        <v>52</v>
      </c>
      <c r="FB29" s="37" t="s">
        <v>53</v>
      </c>
      <c r="FC29" s="51" t="s">
        <v>54</v>
      </c>
      <c r="FD29" s="52" t="s">
        <v>55</v>
      </c>
      <c r="FJ29" s="32"/>
      <c r="FL29" s="37" t="s">
        <v>52</v>
      </c>
      <c r="FM29" s="37" t="s">
        <v>53</v>
      </c>
      <c r="FN29" s="51" t="s">
        <v>54</v>
      </c>
      <c r="FO29" s="52" t="s">
        <v>55</v>
      </c>
      <c r="FU29" s="32"/>
      <c r="FW29" s="37" t="s">
        <v>52</v>
      </c>
      <c r="FX29" s="37" t="s">
        <v>53</v>
      </c>
      <c r="FY29" s="51" t="s">
        <v>54</v>
      </c>
      <c r="FZ29" s="52" t="s">
        <v>55</v>
      </c>
      <c r="GF29" s="32"/>
      <c r="GH29" s="37" t="s">
        <v>52</v>
      </c>
      <c r="GI29" s="37" t="s">
        <v>53</v>
      </c>
      <c r="GJ29" s="51" t="s">
        <v>54</v>
      </c>
      <c r="GK29" s="52" t="s">
        <v>55</v>
      </c>
      <c r="GQ29" s="32"/>
      <c r="GS29" s="37" t="s">
        <v>52</v>
      </c>
      <c r="GT29" s="37" t="s">
        <v>53</v>
      </c>
      <c r="GU29" s="51" t="s">
        <v>54</v>
      </c>
      <c r="GV29" s="52" t="s">
        <v>55</v>
      </c>
      <c r="HB29" s="32"/>
    </row>
    <row r="30" spans="1:210" x14ac:dyDescent="0.25">
      <c r="A30" s="10"/>
      <c r="B30" s="54" t="s">
        <v>56</v>
      </c>
      <c r="C30" s="2" t="s">
        <v>57</v>
      </c>
      <c r="D30" s="2" t="s">
        <v>57</v>
      </c>
      <c r="E30" s="2" t="s">
        <v>58</v>
      </c>
      <c r="I30" s="33"/>
      <c r="J30" s="33"/>
      <c r="K30" s="28"/>
      <c r="M30" s="54" t="s">
        <v>56</v>
      </c>
      <c r="N30" s="2" t="s">
        <v>57</v>
      </c>
      <c r="O30" s="2" t="s">
        <v>57</v>
      </c>
      <c r="P30" s="2" t="s">
        <v>58</v>
      </c>
      <c r="V30" s="32"/>
      <c r="X30" s="54" t="s">
        <v>56</v>
      </c>
      <c r="Y30" s="2" t="s">
        <v>57</v>
      </c>
      <c r="Z30" s="2" t="s">
        <v>57</v>
      </c>
      <c r="AA30" s="2" t="s">
        <v>58</v>
      </c>
      <c r="AG30" s="32"/>
      <c r="AI30" s="54" t="s">
        <v>56</v>
      </c>
      <c r="AJ30" s="2" t="s">
        <v>57</v>
      </c>
      <c r="AK30" s="2" t="s">
        <v>57</v>
      </c>
      <c r="AL30" s="2" t="s">
        <v>58</v>
      </c>
      <c r="AR30" s="32"/>
      <c r="AT30" s="54" t="s">
        <v>56</v>
      </c>
      <c r="AU30" s="2" t="s">
        <v>57</v>
      </c>
      <c r="AV30" s="2" t="s">
        <v>57</v>
      </c>
      <c r="AW30" s="2" t="s">
        <v>58</v>
      </c>
      <c r="BC30" s="32"/>
      <c r="BE30" s="54" t="s">
        <v>56</v>
      </c>
      <c r="BF30" s="2" t="s">
        <v>57</v>
      </c>
      <c r="BG30" s="2" t="s">
        <v>57</v>
      </c>
      <c r="BH30" s="2" t="s">
        <v>58</v>
      </c>
      <c r="BN30" s="32"/>
      <c r="BP30" s="54" t="s">
        <v>56</v>
      </c>
      <c r="BQ30" s="2" t="s">
        <v>57</v>
      </c>
      <c r="BR30" s="2" t="s">
        <v>57</v>
      </c>
      <c r="BS30" s="2" t="s">
        <v>58</v>
      </c>
      <c r="BY30" s="32"/>
      <c r="CA30" s="54" t="s">
        <v>56</v>
      </c>
      <c r="CB30" s="2" t="s">
        <v>57</v>
      </c>
      <c r="CC30" s="2" t="s">
        <v>57</v>
      </c>
      <c r="CD30" s="2" t="s">
        <v>58</v>
      </c>
      <c r="CJ30" s="32"/>
      <c r="CL30" s="54" t="s">
        <v>56</v>
      </c>
      <c r="CM30" s="2" t="s">
        <v>57</v>
      </c>
      <c r="CN30" s="2" t="s">
        <v>57</v>
      </c>
      <c r="CO30" s="2" t="s">
        <v>58</v>
      </c>
      <c r="CU30" s="32"/>
      <c r="CW30" s="54" t="s">
        <v>56</v>
      </c>
      <c r="CX30" s="2" t="s">
        <v>57</v>
      </c>
      <c r="CY30" s="2" t="s">
        <v>57</v>
      </c>
      <c r="CZ30" s="2" t="s">
        <v>58</v>
      </c>
      <c r="DF30" s="32"/>
      <c r="DH30" s="54" t="s">
        <v>56</v>
      </c>
      <c r="DI30" s="2" t="s">
        <v>57</v>
      </c>
      <c r="DJ30" s="2" t="s">
        <v>57</v>
      </c>
      <c r="DK30" s="2" t="s">
        <v>58</v>
      </c>
      <c r="DQ30" s="32"/>
      <c r="DR30" s="203"/>
      <c r="DT30" s="54" t="s">
        <v>56</v>
      </c>
      <c r="DU30" s="2" t="s">
        <v>57</v>
      </c>
      <c r="DV30" s="2" t="s">
        <v>57</v>
      </c>
      <c r="DW30" s="2" t="s">
        <v>58</v>
      </c>
      <c r="EC30" s="32"/>
      <c r="EE30" s="54" t="s">
        <v>56</v>
      </c>
      <c r="EF30" s="2" t="s">
        <v>57</v>
      </c>
      <c r="EG30" s="2" t="s">
        <v>57</v>
      </c>
      <c r="EH30" s="2" t="s">
        <v>58</v>
      </c>
      <c r="EN30" s="32"/>
      <c r="EP30" s="54" t="s">
        <v>56</v>
      </c>
      <c r="EQ30" s="2" t="s">
        <v>57</v>
      </c>
      <c r="ER30" s="2" t="s">
        <v>57</v>
      </c>
      <c r="ES30" s="2" t="s">
        <v>58</v>
      </c>
      <c r="EY30" s="32"/>
      <c r="FA30" s="54" t="s">
        <v>56</v>
      </c>
      <c r="FB30" s="2" t="s">
        <v>57</v>
      </c>
      <c r="FC30" s="2" t="s">
        <v>57</v>
      </c>
      <c r="FD30" s="2" t="s">
        <v>58</v>
      </c>
      <c r="FJ30" s="32"/>
      <c r="FL30" s="54" t="s">
        <v>56</v>
      </c>
      <c r="FM30" s="2" t="s">
        <v>57</v>
      </c>
      <c r="FN30" s="2" t="s">
        <v>57</v>
      </c>
      <c r="FO30" s="2" t="s">
        <v>58</v>
      </c>
      <c r="FU30" s="32"/>
      <c r="FW30" s="54" t="s">
        <v>56</v>
      </c>
      <c r="FX30" s="2" t="s">
        <v>57</v>
      </c>
      <c r="FY30" s="2" t="s">
        <v>57</v>
      </c>
      <c r="FZ30" s="2" t="s">
        <v>58</v>
      </c>
      <c r="GF30" s="32"/>
      <c r="GH30" s="54" t="s">
        <v>56</v>
      </c>
      <c r="GI30" s="2" t="s">
        <v>57</v>
      </c>
      <c r="GJ30" s="2" t="s">
        <v>57</v>
      </c>
      <c r="GK30" s="2" t="s">
        <v>58</v>
      </c>
      <c r="GQ30" s="32"/>
      <c r="GS30" s="54" t="s">
        <v>56</v>
      </c>
      <c r="GT30" s="2" t="s">
        <v>57</v>
      </c>
      <c r="GU30" s="2" t="s">
        <v>57</v>
      </c>
      <c r="GV30" s="2" t="s">
        <v>58</v>
      </c>
      <c r="HB30" s="32"/>
    </row>
    <row r="31" spans="1:210" x14ac:dyDescent="0.25">
      <c r="A31" s="10"/>
      <c r="B31" s="42">
        <v>0.34</v>
      </c>
      <c r="C31" s="42">
        <v>0.4</v>
      </c>
      <c r="D31" s="55">
        <f>'DH65-74'!D31</f>
        <v>0.4</v>
      </c>
      <c r="E31" s="42">
        <v>2.5</v>
      </c>
      <c r="I31" s="33"/>
      <c r="J31" s="33"/>
      <c r="K31" s="28"/>
      <c r="M31" s="42">
        <v>0.34</v>
      </c>
      <c r="N31" s="42">
        <v>0.4</v>
      </c>
      <c r="O31" s="55">
        <f>'DH75-91'!O31</f>
        <v>0.1</v>
      </c>
      <c r="P31" s="42">
        <v>2.5</v>
      </c>
      <c r="V31" s="32"/>
      <c r="X31" s="2">
        <v>0.34</v>
      </c>
      <c r="Y31" s="2">
        <v>0.4</v>
      </c>
      <c r="Z31" s="55">
        <f>'DH65-74'!DV31</f>
        <v>0.2</v>
      </c>
      <c r="AA31" s="2">
        <v>2.5</v>
      </c>
      <c r="AG31" s="32"/>
      <c r="AI31" s="2">
        <v>0.34</v>
      </c>
      <c r="AJ31" s="2">
        <v>0.4</v>
      </c>
      <c r="AK31" s="55">
        <f>'DH65-74'!AK31</f>
        <v>0.2</v>
      </c>
      <c r="AL31" s="2">
        <v>2.5</v>
      </c>
      <c r="AR31" s="32"/>
      <c r="AT31" s="42">
        <v>0.34</v>
      </c>
      <c r="AU31" s="42">
        <v>0.4</v>
      </c>
      <c r="AV31" s="55">
        <f>'DH65-74'!AV31</f>
        <v>0.2</v>
      </c>
      <c r="AW31" s="42">
        <v>2.5</v>
      </c>
      <c r="BC31" s="32"/>
      <c r="BE31" s="42">
        <v>0.34</v>
      </c>
      <c r="BF31" s="42">
        <v>0.4</v>
      </c>
      <c r="BG31" s="55">
        <f>'DH65-74'!BG31</f>
        <v>0.2</v>
      </c>
      <c r="BH31" s="42">
        <v>2.5</v>
      </c>
      <c r="BN31" s="32"/>
      <c r="BP31" s="42">
        <v>0.34</v>
      </c>
      <c r="BQ31" s="42">
        <v>0.4</v>
      </c>
      <c r="BR31" s="55">
        <f>'DH65-74'!BR31</f>
        <v>0.2</v>
      </c>
      <c r="BS31" s="42">
        <v>2.5</v>
      </c>
      <c r="BY31" s="32"/>
      <c r="CA31" s="42">
        <v>0.34</v>
      </c>
      <c r="CB31" s="42">
        <v>0.4</v>
      </c>
      <c r="CC31" s="55">
        <f>'DH65-74'!CC31</f>
        <v>0.2</v>
      </c>
      <c r="CD31" s="42">
        <v>2.5</v>
      </c>
      <c r="CJ31" s="32"/>
      <c r="CL31" s="42">
        <v>0.34</v>
      </c>
      <c r="CM31" s="42">
        <v>0.4</v>
      </c>
      <c r="CN31" s="55">
        <f>'DH65-74'!CN31</f>
        <v>0.3</v>
      </c>
      <c r="CO31" s="42">
        <v>2.5</v>
      </c>
      <c r="CU31" s="32"/>
      <c r="CW31" s="42">
        <v>0.34</v>
      </c>
      <c r="CX31" s="42">
        <v>0.4</v>
      </c>
      <c r="CY31" s="55">
        <f>'DH65-74'!CY31</f>
        <v>0.3</v>
      </c>
      <c r="CZ31" s="42">
        <v>2.5</v>
      </c>
      <c r="DF31" s="32"/>
      <c r="DH31" s="42">
        <v>0.34</v>
      </c>
      <c r="DI31" s="42">
        <v>0.4</v>
      </c>
      <c r="DJ31" s="55">
        <f>'DH65-74'!DJ31</f>
        <v>0.3</v>
      </c>
      <c r="DK31" s="42">
        <v>2.5</v>
      </c>
      <c r="DQ31" s="32"/>
      <c r="DR31" s="203"/>
      <c r="DT31" s="42">
        <v>0.34</v>
      </c>
      <c r="DU31" s="42">
        <v>0.4</v>
      </c>
      <c r="DV31" s="55">
        <f>'DH65-74'!DV31</f>
        <v>0.2</v>
      </c>
      <c r="DW31" s="42">
        <v>2.5</v>
      </c>
      <c r="EC31" s="32"/>
      <c r="EE31" s="42">
        <v>0.34</v>
      </c>
      <c r="EF31" s="42">
        <v>0.4</v>
      </c>
      <c r="EG31" s="55">
        <f>'DH65-74'!EG31</f>
        <v>0.3</v>
      </c>
      <c r="EH31" s="42">
        <v>2.5</v>
      </c>
      <c r="EN31" s="32"/>
      <c r="EP31" s="42">
        <v>0.34</v>
      </c>
      <c r="EQ31" s="42">
        <v>0.4</v>
      </c>
      <c r="ER31" s="55">
        <f>'DH65-74'!FC31</f>
        <v>0.3</v>
      </c>
      <c r="ES31" s="42">
        <v>2.5</v>
      </c>
      <c r="EY31" s="32"/>
      <c r="FA31" s="42">
        <v>0.34</v>
      </c>
      <c r="FB31" s="42">
        <v>0.4</v>
      </c>
      <c r="FC31" s="55">
        <f>'DH65-74'!FN31</f>
        <v>0.3</v>
      </c>
      <c r="FD31" s="42">
        <v>2.5</v>
      </c>
      <c r="FJ31" s="32"/>
      <c r="FL31" s="42">
        <v>0.34</v>
      </c>
      <c r="FM31" s="42">
        <v>0.4</v>
      </c>
      <c r="FN31" s="55">
        <f>'DH65-74'!FN31</f>
        <v>0.3</v>
      </c>
      <c r="FO31" s="42">
        <v>2.5</v>
      </c>
      <c r="FU31" s="32"/>
      <c r="FW31" s="42">
        <v>0.34</v>
      </c>
      <c r="FX31" s="42">
        <v>0.4</v>
      </c>
      <c r="FY31" s="55">
        <f>'DH65-74'!FY31</f>
        <v>0.3</v>
      </c>
      <c r="FZ31" s="42">
        <v>2.5</v>
      </c>
      <c r="GF31" s="32"/>
      <c r="GH31" s="42">
        <v>0.34</v>
      </c>
      <c r="GI31" s="42">
        <v>0.4</v>
      </c>
      <c r="GJ31" s="55">
        <f>'DH65-74'!GJ31</f>
        <v>0.3</v>
      </c>
      <c r="GK31" s="42">
        <v>2.5</v>
      </c>
      <c r="GQ31" s="32"/>
      <c r="GS31" s="42">
        <v>0.34</v>
      </c>
      <c r="GT31" s="42">
        <v>0.4</v>
      </c>
      <c r="GU31" s="55">
        <f>'DH65-74'!GU31</f>
        <v>0.3</v>
      </c>
      <c r="GV31" s="42">
        <v>2.5</v>
      </c>
      <c r="HB31" s="32"/>
    </row>
    <row r="32" spans="1:210" x14ac:dyDescent="0.25">
      <c r="A32" s="10"/>
      <c r="I32" s="33"/>
      <c r="J32" s="33"/>
      <c r="K32" s="28"/>
      <c r="V32" s="32"/>
      <c r="AG32" s="32"/>
      <c r="AR32" s="32"/>
      <c r="BC32" s="32"/>
      <c r="BN32" s="32"/>
      <c r="BY32" s="32"/>
      <c r="CJ32" s="32"/>
      <c r="CU32" s="32"/>
      <c r="DF32" s="32"/>
      <c r="DQ32" s="32"/>
      <c r="EC32" s="32"/>
      <c r="EN32" s="32"/>
      <c r="EY32" s="32"/>
      <c r="FJ32" s="32"/>
      <c r="FU32" s="32"/>
      <c r="GF32" s="32"/>
      <c r="GQ32" s="32"/>
      <c r="HB32" s="32"/>
    </row>
    <row r="33" spans="1:210" x14ac:dyDescent="0.25">
      <c r="A33" s="10"/>
      <c r="B33" s="45" t="s">
        <v>59</v>
      </c>
      <c r="C33" s="46"/>
      <c r="D33" s="46"/>
      <c r="E33" s="46"/>
      <c r="F33" s="46"/>
      <c r="G33" s="46"/>
      <c r="H33" s="47">
        <f>(H24+H26)*B38*G38</f>
        <v>19352.871156419042</v>
      </c>
      <c r="I33" s="48">
        <f>H33/$C$2</f>
        <v>143.03674173258713</v>
      </c>
      <c r="J33" s="48"/>
      <c r="K33" s="28"/>
      <c r="M33" s="45" t="s">
        <v>59</v>
      </c>
      <c r="N33" s="46"/>
      <c r="O33" s="46"/>
      <c r="P33" s="46"/>
      <c r="Q33" s="46"/>
      <c r="R33" s="46"/>
      <c r="S33" s="47">
        <f>(S24+S26)*M38*R38</f>
        <v>9307.7100511843419</v>
      </c>
      <c r="T33" s="48">
        <f>S33/$C$2</f>
        <v>68.793126764111904</v>
      </c>
      <c r="U33" s="48"/>
      <c r="V33" s="32"/>
      <c r="X33" s="45" t="s">
        <v>59</v>
      </c>
      <c r="Y33" s="46"/>
      <c r="Z33" s="46"/>
      <c r="AA33" s="46"/>
      <c r="AB33" s="46"/>
      <c r="AC33" s="46"/>
      <c r="AD33" s="47">
        <f>(AD24+AD26)*X38*AC38</f>
        <v>14983.931125274852</v>
      </c>
      <c r="AE33" s="48">
        <f>AD33/$C$2</f>
        <v>110.74598023115189</v>
      </c>
      <c r="AF33" s="48"/>
      <c r="AG33" s="32"/>
      <c r="AI33" s="45" t="s">
        <v>59</v>
      </c>
      <c r="AJ33" s="46"/>
      <c r="AK33" s="46"/>
      <c r="AL33" s="46"/>
      <c r="AM33" s="46"/>
      <c r="AN33" s="46"/>
      <c r="AO33" s="47">
        <f>(AO24+AO26)*AI38*AN38</f>
        <v>12670.92727641549</v>
      </c>
      <c r="AP33" s="48">
        <f>AO33/$C$2</f>
        <v>93.65060810358824</v>
      </c>
      <c r="AQ33" s="48"/>
      <c r="AR33" s="32"/>
      <c r="AT33" s="45" t="s">
        <v>59</v>
      </c>
      <c r="AU33" s="46"/>
      <c r="AV33" s="46"/>
      <c r="AW33" s="46"/>
      <c r="AX33" s="46"/>
      <c r="AY33" s="46"/>
      <c r="AZ33" s="47">
        <f>(AZ24+AZ26)*AT38*AY38</f>
        <v>13206.626584488155</v>
      </c>
      <c r="BA33" s="48">
        <f>AZ33/$C$2</f>
        <v>97.609952583061002</v>
      </c>
      <c r="BB33" s="48"/>
      <c r="BC33" s="32"/>
      <c r="BE33" s="45" t="s">
        <v>59</v>
      </c>
      <c r="BF33" s="46"/>
      <c r="BG33" s="46"/>
      <c r="BH33" s="46"/>
      <c r="BI33" s="46"/>
      <c r="BJ33" s="46"/>
      <c r="BK33" s="47">
        <f>(BK24+BK26)*BE38*BJ38</f>
        <v>14883.295509974929</v>
      </c>
      <c r="BL33" s="48">
        <f>BK33/$C$2</f>
        <v>110.00218410920124</v>
      </c>
      <c r="BM33" s="48"/>
      <c r="BN33" s="32"/>
      <c r="BP33" s="45" t="s">
        <v>59</v>
      </c>
      <c r="BQ33" s="46"/>
      <c r="BR33" s="46"/>
      <c r="BS33" s="46"/>
      <c r="BT33" s="46"/>
      <c r="BU33" s="46"/>
      <c r="BV33" s="47">
        <f>(BV24+BV26)*BP38*BU38</f>
        <v>12670.92727641549</v>
      </c>
      <c r="BW33" s="48">
        <f>BV33/$C$2</f>
        <v>93.65060810358824</v>
      </c>
      <c r="BX33" s="48"/>
      <c r="BY33" s="32"/>
      <c r="CA33" s="45" t="s">
        <v>59</v>
      </c>
      <c r="CB33" s="46"/>
      <c r="CC33" s="46"/>
      <c r="CD33" s="46"/>
      <c r="CE33" s="46"/>
      <c r="CF33" s="46"/>
      <c r="CG33" s="47">
        <f>(CG24+CG26)*CA38*CF38</f>
        <v>12567.87180946642</v>
      </c>
      <c r="CH33" s="48">
        <f>CG33/$C$2</f>
        <v>92.888926899234434</v>
      </c>
      <c r="CI33" s="48"/>
      <c r="CJ33" s="32"/>
      <c r="CL33" s="45" t="s">
        <v>59</v>
      </c>
      <c r="CM33" s="46"/>
      <c r="CN33" s="46"/>
      <c r="CO33" s="46"/>
      <c r="CP33" s="46"/>
      <c r="CQ33" s="46"/>
      <c r="CR33" s="47">
        <f>(CR24+CR26)*CL38*CQ38</f>
        <v>16368.10508169105</v>
      </c>
      <c r="CS33" s="48">
        <f>CR33/$C$2</f>
        <v>120.97638641308978</v>
      </c>
      <c r="CT33" s="48"/>
      <c r="CU33" s="32"/>
      <c r="CW33" s="45" t="s">
        <v>59</v>
      </c>
      <c r="CX33" s="46"/>
      <c r="CY33" s="46"/>
      <c r="CZ33" s="46"/>
      <c r="DA33" s="46"/>
      <c r="DB33" s="46"/>
      <c r="DC33" s="47">
        <f>(DC24+DC26)*CW38*DB38</f>
        <v>17996.228968019514</v>
      </c>
      <c r="DD33" s="48">
        <f>DC33/$C$2</f>
        <v>133.00982238004073</v>
      </c>
      <c r="DE33" s="48"/>
      <c r="DF33" s="32"/>
      <c r="DH33" s="45" t="s">
        <v>59</v>
      </c>
      <c r="DI33" s="46"/>
      <c r="DJ33" s="46"/>
      <c r="DK33" s="46"/>
      <c r="DL33" s="46"/>
      <c r="DM33" s="46"/>
      <c r="DN33" s="47">
        <f>(DN24+DN26)*DH38*DM38</f>
        <v>16268.545695367226</v>
      </c>
      <c r="DO33" s="48">
        <f>DN33/$C$2</f>
        <v>120.24054468120639</v>
      </c>
      <c r="DP33" s="48"/>
      <c r="DQ33" s="32"/>
      <c r="DT33" s="45" t="s">
        <v>59</v>
      </c>
      <c r="DU33" s="46"/>
      <c r="DV33" s="46"/>
      <c r="DW33" s="46"/>
      <c r="DX33" s="46"/>
      <c r="DY33" s="46"/>
      <c r="DZ33" s="47">
        <f>(DZ24+DZ26)*DT38*DY38</f>
        <v>12270.001839935378</v>
      </c>
      <c r="EA33" s="48">
        <f>DZ33/$C$2</f>
        <v>90.687375017999827</v>
      </c>
      <c r="EB33" s="48"/>
      <c r="EC33" s="32"/>
      <c r="EE33" s="45" t="s">
        <v>59</v>
      </c>
      <c r="EF33" s="46"/>
      <c r="EG33" s="46"/>
      <c r="EH33" s="46"/>
      <c r="EI33" s="46"/>
      <c r="EJ33" s="46"/>
      <c r="EK33" s="47">
        <f>(EK24+EK26)*EE38*EJ38</f>
        <v>17690.319712753681</v>
      </c>
      <c r="EL33" s="48">
        <f>EK33/$C$2</f>
        <v>130.7488522746022</v>
      </c>
      <c r="EM33" s="48"/>
      <c r="EN33" s="32"/>
      <c r="EP33" s="45" t="s">
        <v>59</v>
      </c>
      <c r="EQ33" s="46"/>
      <c r="ER33" s="46"/>
      <c r="ES33" s="46"/>
      <c r="ET33" s="46"/>
      <c r="EU33" s="46"/>
      <c r="EV33" s="47">
        <f>(EV24+EV26)*EP38*EU38</f>
        <v>15415.527983254326</v>
      </c>
      <c r="EW33" s="48">
        <f>EV33/$C$2</f>
        <v>113.93590527165058</v>
      </c>
      <c r="EX33" s="48"/>
      <c r="EY33" s="32"/>
      <c r="FA33" s="45" t="s">
        <v>59</v>
      </c>
      <c r="FB33" s="46"/>
      <c r="FC33" s="46"/>
      <c r="FD33" s="46"/>
      <c r="FE33" s="46"/>
      <c r="FF33" s="46"/>
      <c r="FG33" s="47">
        <f>(FG24+FG26)*FA38*FF38</f>
        <v>16544.43930738324</v>
      </c>
      <c r="FH33" s="48">
        <f>FG33/$C$2</f>
        <v>122.27966967762926</v>
      </c>
      <c r="FI33" s="48"/>
      <c r="FJ33" s="32"/>
      <c r="FL33" s="45" t="s">
        <v>59</v>
      </c>
      <c r="FM33" s="46"/>
      <c r="FN33" s="46"/>
      <c r="FO33" s="46"/>
      <c r="FP33" s="46"/>
      <c r="FQ33" s="46"/>
      <c r="FR33" s="47">
        <f>(FR24+FR26)*FL38*FQ38</f>
        <v>16208.001821150585</v>
      </c>
      <c r="FS33" s="48">
        <f>FR33/$C$2</f>
        <v>119.79306593607231</v>
      </c>
      <c r="FT33" s="48"/>
      <c r="FU33" s="32"/>
      <c r="FW33" s="45" t="s">
        <v>59</v>
      </c>
      <c r="FX33" s="46"/>
      <c r="FY33" s="46"/>
      <c r="FZ33" s="46"/>
      <c r="GA33" s="46"/>
      <c r="GB33" s="46"/>
      <c r="GC33" s="47">
        <f>(GC24+GC26)*FW38*GB38</f>
        <v>15075.022010871735</v>
      </c>
      <c r="GD33" s="48">
        <f>GC33/$C$2</f>
        <v>111.41923141812072</v>
      </c>
      <c r="GE33" s="48"/>
      <c r="GF33" s="32"/>
      <c r="GH33" s="45" t="s">
        <v>59</v>
      </c>
      <c r="GI33" s="46"/>
      <c r="GJ33" s="46"/>
      <c r="GK33" s="46"/>
      <c r="GL33" s="46"/>
      <c r="GM33" s="46"/>
      <c r="GN33" s="47">
        <f>(GN24+GN26)*GH38*GM38</f>
        <v>13896.637672877685</v>
      </c>
      <c r="GO33" s="48">
        <f>GN33/$C$2</f>
        <v>102.70981280766951</v>
      </c>
      <c r="GP33" s="48"/>
      <c r="GQ33" s="32"/>
      <c r="GS33" s="45" t="s">
        <v>59</v>
      </c>
      <c r="GT33" s="46"/>
      <c r="GU33" s="46"/>
      <c r="GV33" s="46"/>
      <c r="GW33" s="46"/>
      <c r="GX33" s="46"/>
      <c r="GY33" s="47">
        <f>(GY24+GY26)*GS38*GX38</f>
        <v>15747.626626308343</v>
      </c>
      <c r="GZ33" s="48">
        <f>GY33/$C$2</f>
        <v>116.39044069703135</v>
      </c>
      <c r="HA33" s="48"/>
      <c r="HB33" s="32"/>
    </row>
    <row r="34" spans="1:210" x14ac:dyDescent="0.25">
      <c r="A34" s="10"/>
      <c r="I34" s="33"/>
      <c r="J34" s="33"/>
      <c r="K34" s="28"/>
      <c r="V34" s="32"/>
      <c r="AG34" s="32"/>
      <c r="AR34" s="32"/>
      <c r="BC34" s="32"/>
      <c r="BN34" s="32"/>
      <c r="BY34" s="32"/>
      <c r="CJ34" s="32"/>
      <c r="CU34" s="32"/>
      <c r="DF34" s="32"/>
      <c r="DQ34" s="32"/>
      <c r="EC34" s="32"/>
      <c r="EN34" s="32"/>
      <c r="EY34" s="32"/>
      <c r="FJ34" s="32"/>
      <c r="FU34" s="32"/>
      <c r="GF34" s="32"/>
      <c r="GQ34" s="32"/>
      <c r="HB34" s="32"/>
    </row>
    <row r="35" spans="1:210" ht="51.95" customHeight="1" x14ac:dyDescent="0.25">
      <c r="A35" s="10"/>
      <c r="B35" s="6" t="s">
        <v>60</v>
      </c>
      <c r="C35" s="6" t="s">
        <v>61</v>
      </c>
      <c r="D35" s="6" t="s">
        <v>62</v>
      </c>
      <c r="E35" s="6" t="s">
        <v>63</v>
      </c>
      <c r="F35" s="6" t="s">
        <v>64</v>
      </c>
      <c r="I35" s="33"/>
      <c r="J35" s="33"/>
      <c r="K35" s="28"/>
      <c r="M35" s="6" t="s">
        <v>60</v>
      </c>
      <c r="N35" s="6" t="s">
        <v>61</v>
      </c>
      <c r="O35" s="6" t="s">
        <v>62</v>
      </c>
      <c r="P35" s="6" t="s">
        <v>63</v>
      </c>
      <c r="Q35" s="6" t="s">
        <v>64</v>
      </c>
      <c r="V35" s="32"/>
      <c r="X35" s="6" t="s">
        <v>60</v>
      </c>
      <c r="Y35" s="6" t="s">
        <v>61</v>
      </c>
      <c r="Z35" s="6" t="s">
        <v>62</v>
      </c>
      <c r="AA35" s="6" t="s">
        <v>63</v>
      </c>
      <c r="AB35" s="6" t="s">
        <v>64</v>
      </c>
      <c r="AG35" s="32"/>
      <c r="AI35" s="6" t="s">
        <v>60</v>
      </c>
      <c r="AJ35" s="6" t="s">
        <v>61</v>
      </c>
      <c r="AK35" s="6" t="s">
        <v>62</v>
      </c>
      <c r="AL35" s="6" t="s">
        <v>63</v>
      </c>
      <c r="AM35" s="6" t="s">
        <v>64</v>
      </c>
      <c r="AR35" s="32"/>
      <c r="AT35" s="6" t="s">
        <v>60</v>
      </c>
      <c r="AU35" s="6" t="s">
        <v>61</v>
      </c>
      <c r="AV35" s="6" t="s">
        <v>62</v>
      </c>
      <c r="AW35" s="6" t="s">
        <v>63</v>
      </c>
      <c r="AX35" s="6" t="s">
        <v>64</v>
      </c>
      <c r="BC35" s="32"/>
      <c r="BE35" s="6" t="s">
        <v>60</v>
      </c>
      <c r="BF35" s="6" t="s">
        <v>61</v>
      </c>
      <c r="BG35" s="6" t="s">
        <v>62</v>
      </c>
      <c r="BH35" s="6" t="s">
        <v>63</v>
      </c>
      <c r="BI35" s="6" t="s">
        <v>64</v>
      </c>
      <c r="BN35" s="32"/>
      <c r="BP35" s="6" t="s">
        <v>60</v>
      </c>
      <c r="BQ35" s="6" t="s">
        <v>61</v>
      </c>
      <c r="BR35" s="6" t="s">
        <v>62</v>
      </c>
      <c r="BS35" s="6" t="s">
        <v>63</v>
      </c>
      <c r="BT35" s="6" t="s">
        <v>64</v>
      </c>
      <c r="BY35" s="32"/>
      <c r="CA35" s="6" t="s">
        <v>60</v>
      </c>
      <c r="CB35" s="6" t="s">
        <v>61</v>
      </c>
      <c r="CC35" s="6" t="s">
        <v>62</v>
      </c>
      <c r="CD35" s="6" t="s">
        <v>63</v>
      </c>
      <c r="CE35" s="6" t="s">
        <v>64</v>
      </c>
      <c r="CJ35" s="32"/>
      <c r="CL35" s="6" t="s">
        <v>60</v>
      </c>
      <c r="CM35" s="6" t="s">
        <v>61</v>
      </c>
      <c r="CN35" s="6" t="s">
        <v>62</v>
      </c>
      <c r="CO35" s="6" t="s">
        <v>63</v>
      </c>
      <c r="CP35" s="6" t="s">
        <v>64</v>
      </c>
      <c r="CU35" s="32"/>
      <c r="CW35" s="6" t="s">
        <v>60</v>
      </c>
      <c r="CX35" s="6" t="s">
        <v>61</v>
      </c>
      <c r="CY35" s="6" t="s">
        <v>62</v>
      </c>
      <c r="CZ35" s="6" t="s">
        <v>63</v>
      </c>
      <c r="DA35" s="6" t="s">
        <v>64</v>
      </c>
      <c r="DF35" s="32"/>
      <c r="DH35" s="6" t="s">
        <v>60</v>
      </c>
      <c r="DI35" s="6" t="s">
        <v>61</v>
      </c>
      <c r="DJ35" s="6" t="s">
        <v>62</v>
      </c>
      <c r="DK35" s="6" t="s">
        <v>63</v>
      </c>
      <c r="DL35" s="6" t="s">
        <v>64</v>
      </c>
      <c r="DQ35" s="32"/>
      <c r="DT35" s="6" t="s">
        <v>60</v>
      </c>
      <c r="DU35" s="6" t="s">
        <v>61</v>
      </c>
      <c r="DV35" s="6" t="s">
        <v>62</v>
      </c>
      <c r="DW35" s="6" t="s">
        <v>63</v>
      </c>
      <c r="DX35" s="6" t="s">
        <v>64</v>
      </c>
      <c r="EC35" s="32"/>
      <c r="EE35" s="6" t="s">
        <v>60</v>
      </c>
      <c r="EF35" s="6" t="s">
        <v>61</v>
      </c>
      <c r="EG35" s="6" t="s">
        <v>62</v>
      </c>
      <c r="EH35" s="6" t="s">
        <v>63</v>
      </c>
      <c r="EI35" s="6" t="s">
        <v>64</v>
      </c>
      <c r="EN35" s="32"/>
      <c r="EP35" s="6" t="s">
        <v>60</v>
      </c>
      <c r="EQ35" s="6" t="s">
        <v>61</v>
      </c>
      <c r="ER35" s="6" t="s">
        <v>62</v>
      </c>
      <c r="ES35" s="6" t="s">
        <v>63</v>
      </c>
      <c r="ET35" s="6" t="s">
        <v>64</v>
      </c>
      <c r="EY35" s="32"/>
      <c r="FA35" s="6" t="s">
        <v>60</v>
      </c>
      <c r="FB35" s="6" t="s">
        <v>61</v>
      </c>
      <c r="FC35" s="6" t="s">
        <v>62</v>
      </c>
      <c r="FD35" s="6" t="s">
        <v>63</v>
      </c>
      <c r="FE35" s="6" t="s">
        <v>64</v>
      </c>
      <c r="FJ35" s="32"/>
      <c r="FL35" s="6" t="s">
        <v>60</v>
      </c>
      <c r="FM35" s="6" t="s">
        <v>61</v>
      </c>
      <c r="FN35" s="6" t="s">
        <v>62</v>
      </c>
      <c r="FO35" s="6" t="s">
        <v>63</v>
      </c>
      <c r="FP35" s="6" t="s">
        <v>64</v>
      </c>
      <c r="FU35" s="32"/>
      <c r="FW35" s="6" t="s">
        <v>60</v>
      </c>
      <c r="FX35" s="6" t="s">
        <v>61</v>
      </c>
      <c r="FY35" s="6" t="s">
        <v>62</v>
      </c>
      <c r="FZ35" s="6" t="s">
        <v>63</v>
      </c>
      <c r="GA35" s="6" t="s">
        <v>64</v>
      </c>
      <c r="GF35" s="32"/>
      <c r="GH35" s="6" t="s">
        <v>60</v>
      </c>
      <c r="GI35" s="6" t="s">
        <v>61</v>
      </c>
      <c r="GJ35" s="6" t="s">
        <v>62</v>
      </c>
      <c r="GK35" s="6" t="s">
        <v>63</v>
      </c>
      <c r="GL35" s="6" t="s">
        <v>64</v>
      </c>
      <c r="GQ35" s="32"/>
      <c r="GS35" s="6" t="s">
        <v>60</v>
      </c>
      <c r="GT35" s="6" t="s">
        <v>61</v>
      </c>
      <c r="GU35" s="6" t="s">
        <v>62</v>
      </c>
      <c r="GV35" s="6" t="s">
        <v>63</v>
      </c>
      <c r="GW35" s="6" t="s">
        <v>64</v>
      </c>
      <c r="HB35" s="32"/>
    </row>
    <row r="36" spans="1:210" x14ac:dyDescent="0.25">
      <c r="A36" s="10"/>
      <c r="B36" s="37" t="s">
        <v>65</v>
      </c>
      <c r="C36" s="56" t="s">
        <v>66</v>
      </c>
      <c r="D36" s="56" t="s">
        <v>67</v>
      </c>
      <c r="E36" s="57" t="s">
        <v>68</v>
      </c>
      <c r="G36" s="58" t="s">
        <v>69</v>
      </c>
      <c r="I36" s="33"/>
      <c r="J36" s="33"/>
      <c r="K36" s="28"/>
      <c r="M36" s="37" t="s">
        <v>65</v>
      </c>
      <c r="N36" s="56" t="s">
        <v>66</v>
      </c>
      <c r="O36" s="56" t="s">
        <v>67</v>
      </c>
      <c r="P36" s="57" t="s">
        <v>68</v>
      </c>
      <c r="R36" s="58" t="s">
        <v>69</v>
      </c>
      <c r="V36" s="32"/>
      <c r="X36" s="37" t="s">
        <v>65</v>
      </c>
      <c r="Y36" s="56" t="s">
        <v>66</v>
      </c>
      <c r="Z36" s="56" t="s">
        <v>67</v>
      </c>
      <c r="AA36" s="57" t="s">
        <v>68</v>
      </c>
      <c r="AC36" s="58" t="s">
        <v>69</v>
      </c>
      <c r="AG36" s="32"/>
      <c r="AI36" s="37" t="s">
        <v>65</v>
      </c>
      <c r="AJ36" s="56" t="s">
        <v>66</v>
      </c>
      <c r="AK36" s="56" t="s">
        <v>67</v>
      </c>
      <c r="AL36" s="57" t="s">
        <v>68</v>
      </c>
      <c r="AN36" s="58" t="s">
        <v>69</v>
      </c>
      <c r="AR36" s="32"/>
      <c r="AT36" s="37" t="s">
        <v>65</v>
      </c>
      <c r="AU36" s="56" t="s">
        <v>66</v>
      </c>
      <c r="AV36" s="56" t="s">
        <v>67</v>
      </c>
      <c r="AW36" s="57" t="s">
        <v>68</v>
      </c>
      <c r="AY36" s="58" t="s">
        <v>69</v>
      </c>
      <c r="BC36" s="32"/>
      <c r="BE36" s="37" t="s">
        <v>65</v>
      </c>
      <c r="BF36" s="56" t="s">
        <v>66</v>
      </c>
      <c r="BG36" s="56" t="s">
        <v>67</v>
      </c>
      <c r="BH36" s="57" t="s">
        <v>68</v>
      </c>
      <c r="BJ36" s="58" t="s">
        <v>69</v>
      </c>
      <c r="BN36" s="32"/>
      <c r="BP36" s="37" t="s">
        <v>65</v>
      </c>
      <c r="BQ36" s="56" t="s">
        <v>66</v>
      </c>
      <c r="BR36" s="56" t="s">
        <v>67</v>
      </c>
      <c r="BS36" s="57" t="s">
        <v>68</v>
      </c>
      <c r="BU36" s="58" t="s">
        <v>69</v>
      </c>
      <c r="BY36" s="32"/>
      <c r="CA36" s="37" t="s">
        <v>65</v>
      </c>
      <c r="CB36" s="56" t="s">
        <v>66</v>
      </c>
      <c r="CC36" s="56" t="s">
        <v>67</v>
      </c>
      <c r="CD36" s="57" t="s">
        <v>68</v>
      </c>
      <c r="CF36" s="58" t="s">
        <v>69</v>
      </c>
      <c r="CJ36" s="32"/>
      <c r="CL36" s="37" t="s">
        <v>65</v>
      </c>
      <c r="CM36" s="56" t="s">
        <v>66</v>
      </c>
      <c r="CN36" s="56" t="s">
        <v>67</v>
      </c>
      <c r="CO36" s="57" t="s">
        <v>68</v>
      </c>
      <c r="CQ36" s="58" t="s">
        <v>69</v>
      </c>
      <c r="CU36" s="32"/>
      <c r="CW36" s="37" t="s">
        <v>65</v>
      </c>
      <c r="CX36" s="56" t="s">
        <v>66</v>
      </c>
      <c r="CY36" s="56" t="s">
        <v>67</v>
      </c>
      <c r="CZ36" s="57" t="s">
        <v>68</v>
      </c>
      <c r="DB36" s="58" t="s">
        <v>69</v>
      </c>
      <c r="DF36" s="32"/>
      <c r="DH36" s="37" t="s">
        <v>65</v>
      </c>
      <c r="DI36" s="56" t="s">
        <v>66</v>
      </c>
      <c r="DJ36" s="56" t="s">
        <v>67</v>
      </c>
      <c r="DK36" s="57" t="s">
        <v>68</v>
      </c>
      <c r="DM36" s="58" t="s">
        <v>69</v>
      </c>
      <c r="DQ36" s="32"/>
      <c r="DT36" s="37" t="s">
        <v>65</v>
      </c>
      <c r="DU36" s="56" t="s">
        <v>66</v>
      </c>
      <c r="DV36" s="56" t="s">
        <v>67</v>
      </c>
      <c r="DW36" s="57" t="s">
        <v>68</v>
      </c>
      <c r="DY36" s="58" t="s">
        <v>69</v>
      </c>
      <c r="EC36" s="32"/>
      <c r="EE36" s="37" t="s">
        <v>65</v>
      </c>
      <c r="EF36" s="56" t="s">
        <v>66</v>
      </c>
      <c r="EG36" s="56" t="s">
        <v>67</v>
      </c>
      <c r="EH36" s="57" t="s">
        <v>68</v>
      </c>
      <c r="EJ36" s="58" t="s">
        <v>69</v>
      </c>
      <c r="EN36" s="32"/>
      <c r="EP36" s="37" t="s">
        <v>65</v>
      </c>
      <c r="EQ36" s="56" t="s">
        <v>66</v>
      </c>
      <c r="ER36" s="56" t="s">
        <v>67</v>
      </c>
      <c r="ES36" s="57" t="s">
        <v>68</v>
      </c>
      <c r="EU36" s="58" t="s">
        <v>69</v>
      </c>
      <c r="EY36" s="32"/>
      <c r="FA36" s="37" t="s">
        <v>65</v>
      </c>
      <c r="FB36" s="56" t="s">
        <v>66</v>
      </c>
      <c r="FC36" s="56" t="s">
        <v>67</v>
      </c>
      <c r="FD36" s="57" t="s">
        <v>68</v>
      </c>
      <c r="FF36" s="58" t="s">
        <v>69</v>
      </c>
      <c r="FJ36" s="32"/>
      <c r="FL36" s="37" t="s">
        <v>65</v>
      </c>
      <c r="FM36" s="56" t="s">
        <v>66</v>
      </c>
      <c r="FN36" s="56" t="s">
        <v>67</v>
      </c>
      <c r="FO36" s="57" t="s">
        <v>68</v>
      </c>
      <c r="FQ36" s="58" t="s">
        <v>69</v>
      </c>
      <c r="FU36" s="32"/>
      <c r="FW36" s="37" t="s">
        <v>65</v>
      </c>
      <c r="FX36" s="56" t="s">
        <v>66</v>
      </c>
      <c r="FY36" s="56" t="s">
        <v>67</v>
      </c>
      <c r="FZ36" s="57" t="s">
        <v>68</v>
      </c>
      <c r="GB36" s="58" t="s">
        <v>69</v>
      </c>
      <c r="GF36" s="32"/>
      <c r="GH36" s="37" t="s">
        <v>65</v>
      </c>
      <c r="GI36" s="56" t="s">
        <v>66</v>
      </c>
      <c r="GJ36" s="56" t="s">
        <v>67</v>
      </c>
      <c r="GK36" s="57" t="s">
        <v>68</v>
      </c>
      <c r="GM36" s="58" t="s">
        <v>69</v>
      </c>
      <c r="GQ36" s="32"/>
      <c r="GS36" s="37" t="s">
        <v>65</v>
      </c>
      <c r="GT36" s="56" t="s">
        <v>66</v>
      </c>
      <c r="GU36" s="56" t="s">
        <v>67</v>
      </c>
      <c r="GV36" s="57" t="s">
        <v>68</v>
      </c>
      <c r="GX36" s="58" t="s">
        <v>69</v>
      </c>
      <c r="HB36" s="32"/>
    </row>
    <row r="37" spans="1:210" x14ac:dyDescent="0.25">
      <c r="A37" s="10"/>
      <c r="B37" s="61" t="s">
        <v>24</v>
      </c>
      <c r="C37" s="62" t="s">
        <v>70</v>
      </c>
      <c r="D37" s="62" t="s">
        <v>70</v>
      </c>
      <c r="E37" s="62" t="s">
        <v>71</v>
      </c>
      <c r="F37" s="63" t="s">
        <v>72</v>
      </c>
      <c r="G37" s="62" t="s">
        <v>73</v>
      </c>
      <c r="I37" s="33" t="s">
        <v>74</v>
      </c>
      <c r="J37" s="33"/>
      <c r="K37" s="28"/>
      <c r="M37" s="61" t="s">
        <v>24</v>
      </c>
      <c r="N37" s="62" t="s">
        <v>70</v>
      </c>
      <c r="O37" s="62" t="s">
        <v>70</v>
      </c>
      <c r="P37" s="62" t="s">
        <v>71</v>
      </c>
      <c r="Q37" s="63" t="s">
        <v>72</v>
      </c>
      <c r="R37" s="62" t="s">
        <v>73</v>
      </c>
      <c r="T37" s="33" t="s">
        <v>74</v>
      </c>
      <c r="U37" s="33"/>
      <c r="V37" s="32"/>
      <c r="X37" s="61" t="s">
        <v>24</v>
      </c>
      <c r="Y37" s="62" t="s">
        <v>70</v>
      </c>
      <c r="Z37" s="62" t="s">
        <v>70</v>
      </c>
      <c r="AA37" s="62" t="s">
        <v>71</v>
      </c>
      <c r="AB37" s="63" t="s">
        <v>72</v>
      </c>
      <c r="AC37" s="62" t="s">
        <v>73</v>
      </c>
      <c r="AE37" s="33" t="s">
        <v>74</v>
      </c>
      <c r="AF37" s="33"/>
      <c r="AG37" s="32"/>
      <c r="AI37" s="61" t="s">
        <v>24</v>
      </c>
      <c r="AJ37" s="62" t="s">
        <v>70</v>
      </c>
      <c r="AK37" s="62" t="s">
        <v>70</v>
      </c>
      <c r="AL37" s="62" t="s">
        <v>71</v>
      </c>
      <c r="AM37" s="63" t="s">
        <v>72</v>
      </c>
      <c r="AN37" s="62" t="s">
        <v>73</v>
      </c>
      <c r="AP37" s="33" t="s">
        <v>74</v>
      </c>
      <c r="AQ37" s="33"/>
      <c r="AR37" s="32"/>
      <c r="AT37" s="61" t="s">
        <v>24</v>
      </c>
      <c r="AU37" s="62" t="s">
        <v>70</v>
      </c>
      <c r="AV37" s="62" t="s">
        <v>70</v>
      </c>
      <c r="AW37" s="62" t="s">
        <v>71</v>
      </c>
      <c r="AX37" s="63" t="s">
        <v>72</v>
      </c>
      <c r="AY37" s="62" t="s">
        <v>73</v>
      </c>
      <c r="BA37" s="33" t="s">
        <v>74</v>
      </c>
      <c r="BB37" s="33"/>
      <c r="BC37" s="32"/>
      <c r="BE37" s="61" t="s">
        <v>24</v>
      </c>
      <c r="BF37" s="62" t="s">
        <v>70</v>
      </c>
      <c r="BG37" s="62" t="s">
        <v>70</v>
      </c>
      <c r="BH37" s="62" t="s">
        <v>71</v>
      </c>
      <c r="BI37" s="63" t="s">
        <v>72</v>
      </c>
      <c r="BJ37" s="62" t="s">
        <v>73</v>
      </c>
      <c r="BL37" s="33" t="s">
        <v>74</v>
      </c>
      <c r="BM37" s="33"/>
      <c r="BN37" s="32"/>
      <c r="BP37" s="61" t="s">
        <v>24</v>
      </c>
      <c r="BQ37" s="62" t="s">
        <v>70</v>
      </c>
      <c r="BR37" s="62" t="s">
        <v>70</v>
      </c>
      <c r="BS37" s="62" t="s">
        <v>71</v>
      </c>
      <c r="BT37" s="63" t="s">
        <v>72</v>
      </c>
      <c r="BU37" s="62" t="s">
        <v>73</v>
      </c>
      <c r="BW37" s="33" t="s">
        <v>74</v>
      </c>
      <c r="BX37" s="33"/>
      <c r="BY37" s="32"/>
      <c r="CA37" s="61" t="s">
        <v>24</v>
      </c>
      <c r="CB37" s="62" t="s">
        <v>70</v>
      </c>
      <c r="CC37" s="62" t="s">
        <v>70</v>
      </c>
      <c r="CD37" s="62" t="s">
        <v>71</v>
      </c>
      <c r="CE37" s="63" t="s">
        <v>72</v>
      </c>
      <c r="CF37" s="62" t="s">
        <v>73</v>
      </c>
      <c r="CH37" s="33" t="s">
        <v>74</v>
      </c>
      <c r="CI37" s="33"/>
      <c r="CJ37" s="32"/>
      <c r="CL37" s="61" t="s">
        <v>24</v>
      </c>
      <c r="CM37" s="62" t="s">
        <v>70</v>
      </c>
      <c r="CN37" s="62" t="s">
        <v>70</v>
      </c>
      <c r="CO37" s="62" t="s">
        <v>71</v>
      </c>
      <c r="CP37" s="63" t="s">
        <v>72</v>
      </c>
      <c r="CQ37" s="62" t="s">
        <v>73</v>
      </c>
      <c r="CS37" s="33" t="s">
        <v>74</v>
      </c>
      <c r="CT37" s="33"/>
      <c r="CU37" s="32"/>
      <c r="CW37" s="61" t="s">
        <v>24</v>
      </c>
      <c r="CX37" s="62" t="s">
        <v>70</v>
      </c>
      <c r="CY37" s="62" t="s">
        <v>70</v>
      </c>
      <c r="CZ37" s="62" t="s">
        <v>71</v>
      </c>
      <c r="DA37" s="63" t="s">
        <v>72</v>
      </c>
      <c r="DB37" s="62" t="s">
        <v>73</v>
      </c>
      <c r="DD37" s="33" t="s">
        <v>74</v>
      </c>
      <c r="DE37" s="33"/>
      <c r="DF37" s="32"/>
      <c r="DH37" s="61" t="s">
        <v>24</v>
      </c>
      <c r="DI37" s="62" t="s">
        <v>70</v>
      </c>
      <c r="DJ37" s="62" t="s">
        <v>70</v>
      </c>
      <c r="DK37" s="62" t="s">
        <v>71</v>
      </c>
      <c r="DL37" s="63" t="s">
        <v>72</v>
      </c>
      <c r="DM37" s="62" t="s">
        <v>73</v>
      </c>
      <c r="DO37" s="33" t="s">
        <v>74</v>
      </c>
      <c r="DP37" s="33"/>
      <c r="DQ37" s="32"/>
      <c r="DT37" s="61" t="s">
        <v>24</v>
      </c>
      <c r="DU37" s="62" t="s">
        <v>70</v>
      </c>
      <c r="DV37" s="62" t="s">
        <v>70</v>
      </c>
      <c r="DW37" s="62" t="s">
        <v>71</v>
      </c>
      <c r="DX37" s="63" t="s">
        <v>72</v>
      </c>
      <c r="DY37" s="62" t="s">
        <v>73</v>
      </c>
      <c r="EA37" s="33" t="s">
        <v>74</v>
      </c>
      <c r="EB37" s="33"/>
      <c r="EC37" s="32"/>
      <c r="EE37" s="61" t="s">
        <v>24</v>
      </c>
      <c r="EF37" s="62" t="s">
        <v>70</v>
      </c>
      <c r="EG37" s="62" t="s">
        <v>70</v>
      </c>
      <c r="EH37" s="62" t="s">
        <v>71</v>
      </c>
      <c r="EI37" s="63" t="s">
        <v>72</v>
      </c>
      <c r="EJ37" s="62" t="s">
        <v>73</v>
      </c>
      <c r="EL37" s="33" t="s">
        <v>74</v>
      </c>
      <c r="EM37" s="33"/>
      <c r="EN37" s="32"/>
      <c r="EP37" s="61" t="s">
        <v>24</v>
      </c>
      <c r="EQ37" s="62" t="s">
        <v>70</v>
      </c>
      <c r="ER37" s="62" t="s">
        <v>70</v>
      </c>
      <c r="ES37" s="62" t="s">
        <v>71</v>
      </c>
      <c r="ET37" s="63" t="s">
        <v>72</v>
      </c>
      <c r="EU37" s="62" t="s">
        <v>73</v>
      </c>
      <c r="EW37" s="33" t="s">
        <v>74</v>
      </c>
      <c r="EX37" s="33"/>
      <c r="EY37" s="32"/>
      <c r="FA37" s="61" t="s">
        <v>24</v>
      </c>
      <c r="FB37" s="62" t="s">
        <v>70</v>
      </c>
      <c r="FC37" s="62" t="s">
        <v>70</v>
      </c>
      <c r="FD37" s="62" t="s">
        <v>71</v>
      </c>
      <c r="FE37" s="63" t="s">
        <v>72</v>
      </c>
      <c r="FF37" s="62" t="s">
        <v>73</v>
      </c>
      <c r="FH37" s="33" t="s">
        <v>74</v>
      </c>
      <c r="FI37" s="33"/>
      <c r="FJ37" s="32"/>
      <c r="FL37" s="61" t="s">
        <v>24</v>
      </c>
      <c r="FM37" s="62" t="s">
        <v>70</v>
      </c>
      <c r="FN37" s="62" t="s">
        <v>70</v>
      </c>
      <c r="FO37" s="62" t="s">
        <v>71</v>
      </c>
      <c r="FP37" s="63" t="s">
        <v>72</v>
      </c>
      <c r="FQ37" s="62" t="s">
        <v>73</v>
      </c>
      <c r="FS37" s="33" t="s">
        <v>74</v>
      </c>
      <c r="FT37" s="33"/>
      <c r="FU37" s="32"/>
      <c r="FW37" s="61" t="s">
        <v>24</v>
      </c>
      <c r="FX37" s="62" t="s">
        <v>70</v>
      </c>
      <c r="FY37" s="62" t="s">
        <v>70</v>
      </c>
      <c r="FZ37" s="62" t="s">
        <v>71</v>
      </c>
      <c r="GA37" s="63" t="s">
        <v>72</v>
      </c>
      <c r="GB37" s="62" t="s">
        <v>73</v>
      </c>
      <c r="GD37" s="33" t="s">
        <v>74</v>
      </c>
      <c r="GE37" s="33"/>
      <c r="GF37" s="32"/>
      <c r="GH37" s="61" t="s">
        <v>24</v>
      </c>
      <c r="GI37" s="62" t="s">
        <v>70</v>
      </c>
      <c r="GJ37" s="62" t="s">
        <v>70</v>
      </c>
      <c r="GK37" s="62" t="s">
        <v>71</v>
      </c>
      <c r="GL37" s="63" t="s">
        <v>72</v>
      </c>
      <c r="GM37" s="62" t="s">
        <v>73</v>
      </c>
      <c r="GO37" s="33" t="s">
        <v>74</v>
      </c>
      <c r="GP37" s="33"/>
      <c r="GQ37" s="32"/>
      <c r="GS37" s="61" t="s">
        <v>24</v>
      </c>
      <c r="GT37" s="62" t="s">
        <v>70</v>
      </c>
      <c r="GU37" s="62" t="s">
        <v>70</v>
      </c>
      <c r="GV37" s="62" t="s">
        <v>71</v>
      </c>
      <c r="GW37" s="63" t="s">
        <v>72</v>
      </c>
      <c r="GX37" s="62" t="s">
        <v>73</v>
      </c>
      <c r="GZ37" s="33" t="s">
        <v>74</v>
      </c>
      <c r="HA37" s="33"/>
      <c r="HB37" s="32"/>
    </row>
    <row r="38" spans="1:210" x14ac:dyDescent="0.25">
      <c r="A38" s="10"/>
      <c r="B38" s="64">
        <f>IF(K24&lt;=1,0.9+(1-K24)/0.5*(1-0.9),IF(K24&gt;=4,0.8,0.9+(K24-1)*(0.8-0.9)/(4-1)))</f>
        <v>0.87618618871643261</v>
      </c>
      <c r="C38" s="42">
        <v>20</v>
      </c>
      <c r="D38" s="42">
        <v>6.6</v>
      </c>
      <c r="E38" s="42">
        <v>212</v>
      </c>
      <c r="F38" s="41">
        <f>(C38-D38)*E38</f>
        <v>2840.8</v>
      </c>
      <c r="G38" s="65">
        <f>F38*0.024</f>
        <v>68.179200000000009</v>
      </c>
      <c r="I38" s="66">
        <v>-10</v>
      </c>
      <c r="J38" s="66"/>
      <c r="K38" s="28"/>
      <c r="M38" s="64">
        <f>IF(V24&lt;=1,0.9+(1-V24)/0.5*(1-0.9),IF(V24&gt;=4,0.8,0.9+(V24-1)*(0.8-0.9)/(4-1)))</f>
        <v>0.97883577235772368</v>
      </c>
      <c r="N38" s="42">
        <v>20</v>
      </c>
      <c r="O38" s="42">
        <v>6.6</v>
      </c>
      <c r="P38" s="42">
        <v>212</v>
      </c>
      <c r="Q38" s="41">
        <f>(N38-O38)*P38</f>
        <v>2840.8</v>
      </c>
      <c r="R38" s="65">
        <f>Q38*0.024</f>
        <v>68.179200000000009</v>
      </c>
      <c r="T38" s="66">
        <v>-10</v>
      </c>
      <c r="U38" s="66"/>
      <c r="V38" s="32"/>
      <c r="X38" s="64">
        <f>IF(AG24&lt;=1,0.9+(1-AG24)/0.5*(1-0.9),IF(AG24&gt;=4,0.8,0.9+(AG24-1)*(0.8-0.9)/(4-1)))</f>
        <v>0.88945980290712001</v>
      </c>
      <c r="Y38" s="42">
        <v>20</v>
      </c>
      <c r="Z38" s="42">
        <v>6.6</v>
      </c>
      <c r="AA38" s="42">
        <v>212</v>
      </c>
      <c r="AB38" s="41">
        <f>(Y38-Z38)*AA38</f>
        <v>2840.8</v>
      </c>
      <c r="AC38" s="65">
        <f>AB38*0.024</f>
        <v>68.179200000000009</v>
      </c>
      <c r="AE38" s="66">
        <v>-10</v>
      </c>
      <c r="AF38" s="66"/>
      <c r="AG38" s="32"/>
      <c r="AI38" s="64">
        <f>IF(AR24&lt;=1,0.9+(1-AR24)/0.5*(1-0.9),IF(AR24&gt;=4,0.8,0.9+(AR24-1)*(0.8-0.9)/(4-1)))</f>
        <v>0.89942703621581677</v>
      </c>
      <c r="AJ38" s="42">
        <v>20</v>
      </c>
      <c r="AK38" s="42">
        <v>6.6</v>
      </c>
      <c r="AL38" s="42">
        <v>212</v>
      </c>
      <c r="AM38" s="41">
        <f>(AJ38-AK38)*AL38</f>
        <v>2840.8</v>
      </c>
      <c r="AN38" s="65">
        <f>AM38*0.024</f>
        <v>68.179200000000009</v>
      </c>
      <c r="AP38" s="66">
        <v>-10</v>
      </c>
      <c r="AQ38" s="66"/>
      <c r="AR38" s="32"/>
      <c r="AT38" s="64">
        <f>IF(BC24&lt;=1,0.9+(1-BC24)/0.5*(1-0.9),IF(BC24&gt;=4,0.8,0.9+(BC24-1)*(0.8-0.9)/(4-1)))</f>
        <v>0.89713954175905397</v>
      </c>
      <c r="AU38" s="42">
        <v>20</v>
      </c>
      <c r="AV38" s="42">
        <v>6.6</v>
      </c>
      <c r="AW38" s="42">
        <v>212</v>
      </c>
      <c r="AX38" s="41">
        <f>(AU38-AV38)*AW38</f>
        <v>2840.8</v>
      </c>
      <c r="AY38" s="65">
        <f>AX38*0.024</f>
        <v>68.179200000000009</v>
      </c>
      <c r="BA38" s="66">
        <v>-10</v>
      </c>
      <c r="BB38" s="66"/>
      <c r="BC38" s="32"/>
      <c r="BE38" s="64">
        <f>IF(BN24&lt;=1,0.9+(1-BN24)/0.5*(1-0.9),IF(BN24&gt;=4,0.8,0.9+(BN24-1)*(0.8-0.9)/(4-1)))</f>
        <v>0.88989844789356987</v>
      </c>
      <c r="BF38" s="42">
        <v>20</v>
      </c>
      <c r="BG38" s="42">
        <v>6.6</v>
      </c>
      <c r="BH38" s="42">
        <v>212</v>
      </c>
      <c r="BI38" s="41">
        <f>(BF38-BG38)*BH38</f>
        <v>2840.8</v>
      </c>
      <c r="BJ38" s="65">
        <f>BI38*0.024</f>
        <v>68.179200000000009</v>
      </c>
      <c r="BL38" s="66">
        <v>-10</v>
      </c>
      <c r="BM38" s="66"/>
      <c r="BN38" s="32"/>
      <c r="BP38" s="64">
        <f>IF(BY24&lt;=1,0.9+(1-BY24)/0.5*(1-0.9),IF(BY24&gt;=4,0.8,0.9+(BY24-1)*(0.8-0.9)/(4-1)))</f>
        <v>0.89942703621581677</v>
      </c>
      <c r="BQ38" s="42">
        <v>20</v>
      </c>
      <c r="BR38" s="42">
        <v>6.6</v>
      </c>
      <c r="BS38" s="42">
        <v>212</v>
      </c>
      <c r="BT38" s="41">
        <f>(BQ38-BR38)*BS38</f>
        <v>2840.8</v>
      </c>
      <c r="BU38" s="65">
        <f>BT38*0.024</f>
        <v>68.179200000000009</v>
      </c>
      <c r="BW38" s="66">
        <v>-10</v>
      </c>
      <c r="BX38" s="66"/>
      <c r="BY38" s="32"/>
      <c r="CA38" s="64">
        <f>IF(CJ24&lt;=1,0.9+(1-CJ24)/0.5*(1-0.9),IF(CJ24&gt;=4,0.8,0.9+(CJ24-1)*(0.8-0.9)/(4-1)))</f>
        <v>0.89986568120226662</v>
      </c>
      <c r="CB38" s="42">
        <v>20</v>
      </c>
      <c r="CC38" s="42">
        <v>6.6</v>
      </c>
      <c r="CD38" s="42">
        <v>212</v>
      </c>
      <c r="CE38" s="41">
        <f>(CB38-CC38)*CD38</f>
        <v>2840.8</v>
      </c>
      <c r="CF38" s="65">
        <f>CE38*0.024</f>
        <v>68.179200000000009</v>
      </c>
      <c r="CH38" s="66">
        <v>-10</v>
      </c>
      <c r="CI38" s="66"/>
      <c r="CJ38" s="32"/>
      <c r="CL38" s="64">
        <f>IF(CU24&lt;=1,0.9+(1-CU24)/0.5*(1-0.9),IF(CU24&gt;=4,0.8,0.9+(CU24-1)*(0.8-0.9)/(4-1)))</f>
        <v>0.88644354274451842</v>
      </c>
      <c r="CM38" s="42">
        <v>20</v>
      </c>
      <c r="CN38" s="42">
        <v>6.6</v>
      </c>
      <c r="CO38" s="42">
        <v>212</v>
      </c>
      <c r="CP38" s="41">
        <f>(CM38-CN38)*CO38</f>
        <v>2840.8</v>
      </c>
      <c r="CQ38" s="65">
        <f>CP38*0.024</f>
        <v>68.179200000000009</v>
      </c>
      <c r="CS38" s="66">
        <v>-10</v>
      </c>
      <c r="CT38" s="66"/>
      <c r="CU38" s="32"/>
      <c r="CW38" s="64">
        <f>IF(DF24&lt;=1,0.9+(1-DF24)/0.5*(1-0.9),IF(DF24&gt;=4,0.8,0.9+(DF24-1)*(0.8-0.9)/(4-1)))</f>
        <v>0.87920244887903432</v>
      </c>
      <c r="CX38" s="42">
        <v>20</v>
      </c>
      <c r="CY38" s="42">
        <v>6.6</v>
      </c>
      <c r="CZ38" s="42">
        <v>212</v>
      </c>
      <c r="DA38" s="41">
        <f>(CX38-CY38)*CZ38</f>
        <v>2840.8</v>
      </c>
      <c r="DB38" s="65">
        <f>DA38*0.024</f>
        <v>68.179200000000009</v>
      </c>
      <c r="DD38" s="66">
        <v>-10</v>
      </c>
      <c r="DE38" s="66"/>
      <c r="DF38" s="32"/>
      <c r="DH38" s="64">
        <f>IF(DQ24&lt;=1,0.9+(1-DQ24)/0.5*(1-0.9),IF(DQ24&gt;=4,0.8,0.9+(DQ24-1)*(0.8-0.9)/(4-1)))</f>
        <v>0.88688218773096827</v>
      </c>
      <c r="DI38" s="42">
        <v>20</v>
      </c>
      <c r="DJ38" s="42">
        <v>6.6</v>
      </c>
      <c r="DK38" s="42">
        <v>212</v>
      </c>
      <c r="DL38" s="41">
        <f>(DI38-DJ38)*DK38</f>
        <v>2840.8</v>
      </c>
      <c r="DM38" s="65">
        <f>DL38*0.024</f>
        <v>68.179200000000009</v>
      </c>
      <c r="DO38" s="66">
        <v>-10</v>
      </c>
      <c r="DP38" s="66"/>
      <c r="DQ38" s="32"/>
      <c r="DT38" s="64">
        <f>IF(EC24&lt;=1,0.9+(1-EC24)/0.5*(1-0.9),IF(EC24&gt;=4,0.8,0.9+(EC24-1)*(0.8-0.9)/(4-1)))</f>
        <v>0.90950362158167042</v>
      </c>
      <c r="DU38" s="42">
        <v>20</v>
      </c>
      <c r="DV38" s="42">
        <v>6.6</v>
      </c>
      <c r="DW38" s="42">
        <v>212</v>
      </c>
      <c r="DX38" s="41">
        <f>(DU38-DV38)*DW38</f>
        <v>2840.8</v>
      </c>
      <c r="DY38" s="65">
        <f>DX38*0.024</f>
        <v>68.179200000000009</v>
      </c>
      <c r="EA38" s="66">
        <v>-10</v>
      </c>
      <c r="EB38" s="66"/>
      <c r="EC38" s="32"/>
      <c r="EE38" s="64">
        <f>IF(EN24&lt;=1,0.9+(1-EN24)/0.5*(1-0.9),IF(EN24&gt;=4,0.8,0.9+(EN24-1)*(0.8-0.9)/(4-1)))</f>
        <v>0.88057288494703134</v>
      </c>
      <c r="EF38" s="42">
        <v>20</v>
      </c>
      <c r="EG38" s="42">
        <v>6.6</v>
      </c>
      <c r="EH38" s="42">
        <v>212</v>
      </c>
      <c r="EI38" s="41">
        <f>(EF38-EG38)*EH38</f>
        <v>2840.8</v>
      </c>
      <c r="EJ38" s="65">
        <f>EI38*0.024</f>
        <v>68.179200000000009</v>
      </c>
      <c r="EL38" s="66">
        <v>-10</v>
      </c>
      <c r="EM38" s="66"/>
      <c r="EN38" s="32"/>
      <c r="EP38" s="64">
        <f>IF(EY24&lt;=1,0.9+(1-EY24)/0.5*(1-0.9),IF(EY24&gt;=4,0.8,0.9+(EY24-1)*(0.8-0.9)/(4-1)))</f>
        <v>0.89062141906873615</v>
      </c>
      <c r="EQ38" s="42">
        <v>20</v>
      </c>
      <c r="ER38" s="42">
        <v>6.6</v>
      </c>
      <c r="ES38" s="42">
        <v>212</v>
      </c>
      <c r="ET38" s="41">
        <f>(EQ38-ER38)*ES38</f>
        <v>2840.8</v>
      </c>
      <c r="EU38" s="65">
        <f>ET38*0.024</f>
        <v>68.179200000000009</v>
      </c>
      <c r="EW38" s="66">
        <v>-10</v>
      </c>
      <c r="EX38" s="66"/>
      <c r="EY38" s="32"/>
      <c r="FA38" s="64">
        <f>IF(FJ24&lt;=1,0.9+(1-FJ24)/0.5*(1-0.9),IF(FJ24&gt;=4,0.8,0.9+(FJ24-1)*(0.8-0.9)/(4-1)))</f>
        <v>0.88566548410938661</v>
      </c>
      <c r="FB38" s="42">
        <v>20</v>
      </c>
      <c r="FC38" s="42">
        <v>6.6</v>
      </c>
      <c r="FD38" s="42">
        <v>212</v>
      </c>
      <c r="FE38" s="41">
        <f>(FB38-FC38)*FD38</f>
        <v>2840.8</v>
      </c>
      <c r="FF38" s="65">
        <f>FE38*0.024</f>
        <v>68.179200000000009</v>
      </c>
      <c r="FH38" s="66">
        <v>-10</v>
      </c>
      <c r="FI38" s="66"/>
      <c r="FJ38" s="32"/>
      <c r="FL38" s="64">
        <f>IF(FU24&lt;=1,0.9+(1-FU24)/0.5*(1-0.9),IF(FU24&gt;=4,0.8,0.9+(FU24-1)*(0.8-0.9)/(4-1)))</f>
        <v>0.88714870657797484</v>
      </c>
      <c r="FM38" s="42">
        <v>20</v>
      </c>
      <c r="FN38" s="42">
        <v>6.6</v>
      </c>
      <c r="FO38" s="42">
        <v>212</v>
      </c>
      <c r="FP38" s="41">
        <f>(FM38-FN38)*FO38</f>
        <v>2840.8</v>
      </c>
      <c r="FQ38" s="65">
        <f>FP38*0.024</f>
        <v>68.179200000000009</v>
      </c>
      <c r="FS38" s="66">
        <v>-10</v>
      </c>
      <c r="FT38" s="66"/>
      <c r="FU38" s="32"/>
      <c r="FW38" s="64">
        <f>IF(GF24&lt;=1,0.9+(1-GF24)/0.5*(1-0.9),IF(GF24&gt;=4,0.8,0.9+(GF24-1)*(0.8-0.9)/(4-1)))</f>
        <v>0.89210464153732449</v>
      </c>
      <c r="FX38" s="42">
        <v>20</v>
      </c>
      <c r="FY38" s="42">
        <v>6.6</v>
      </c>
      <c r="FZ38" s="42">
        <v>212</v>
      </c>
      <c r="GA38" s="41">
        <f>(FX38-FY38)*FZ38</f>
        <v>2840.8</v>
      </c>
      <c r="GB38" s="65">
        <f>GA38*0.024</f>
        <v>68.179200000000009</v>
      </c>
      <c r="GD38" s="66">
        <v>-10</v>
      </c>
      <c r="GE38" s="66"/>
      <c r="GF38" s="32"/>
      <c r="GH38" s="64">
        <f>IF(GQ24&lt;=1,0.9+(1-GQ24)/0.5*(1-0.9),IF(GQ24&gt;=4,0.8,0.9+(GQ24-1)*(0.8-0.9)/(4-1)))</f>
        <v>0.89719724069967977</v>
      </c>
      <c r="GI38" s="42">
        <v>20</v>
      </c>
      <c r="GJ38" s="42">
        <v>6.6</v>
      </c>
      <c r="GK38" s="42">
        <v>212</v>
      </c>
      <c r="GL38" s="41">
        <f>(GI38-GJ38)*GK38</f>
        <v>2840.8</v>
      </c>
      <c r="GM38" s="65">
        <f>GL38*0.024</f>
        <v>68.179200000000009</v>
      </c>
      <c r="GO38" s="66">
        <v>-10</v>
      </c>
      <c r="GP38" s="66"/>
      <c r="GQ38" s="32"/>
      <c r="GS38" s="64">
        <f>IF(HB24&lt;=1,0.9+(1-HB24)/0.5*(1-0.9),IF(HB24&gt;=4,0.8,0.9+(HB24-1)*(0.8-0.9)/(4-1)))</f>
        <v>0.88916968218773096</v>
      </c>
      <c r="GT38" s="42">
        <v>20</v>
      </c>
      <c r="GU38" s="42">
        <v>6.6</v>
      </c>
      <c r="GV38" s="42">
        <v>212</v>
      </c>
      <c r="GW38" s="41">
        <f>(GT38-GU38)*GV38</f>
        <v>2840.8</v>
      </c>
      <c r="GX38" s="65">
        <f>GW38*0.024</f>
        <v>68.179200000000009</v>
      </c>
      <c r="GZ38" s="66">
        <v>-10</v>
      </c>
      <c r="HA38" s="66"/>
      <c r="HB38" s="32"/>
    </row>
    <row r="39" spans="1:210" x14ac:dyDescent="0.25">
      <c r="A39" s="10"/>
      <c r="I39" s="33"/>
      <c r="J39" s="33"/>
      <c r="K39" s="28"/>
      <c r="V39" s="32"/>
      <c r="AG39" s="32"/>
      <c r="AR39" s="32"/>
      <c r="BC39" s="32"/>
      <c r="BN39" s="32"/>
      <c r="BY39" s="32"/>
      <c r="CJ39" s="32"/>
      <c r="CU39" s="32"/>
      <c r="DF39" s="32"/>
      <c r="DQ39" s="32"/>
      <c r="EC39" s="32"/>
      <c r="EN39" s="32"/>
      <c r="EY39" s="32"/>
      <c r="FJ39" s="32"/>
      <c r="FU39" s="32"/>
      <c r="GF39" s="32"/>
      <c r="GQ39" s="32"/>
      <c r="HB39" s="32"/>
    </row>
    <row r="40" spans="1:210" x14ac:dyDescent="0.25">
      <c r="A40" s="10"/>
      <c r="B40" s="45" t="s">
        <v>75</v>
      </c>
      <c r="C40" s="46"/>
      <c r="D40" s="46"/>
      <c r="E40" s="46"/>
      <c r="F40" s="46"/>
      <c r="G40" s="46"/>
      <c r="H40" s="47">
        <f>SUM(H44:H48)</f>
        <v>1602.260352</v>
      </c>
      <c r="I40" s="48">
        <f>H40/$C$2</f>
        <v>11.842279024390242</v>
      </c>
      <c r="J40" s="48"/>
      <c r="K40" s="28"/>
      <c r="M40" s="45" t="s">
        <v>75</v>
      </c>
      <c r="N40" s="46"/>
      <c r="O40" s="46"/>
      <c r="P40" s="46"/>
      <c r="Q40" s="46"/>
      <c r="R40" s="46"/>
      <c r="S40" s="47">
        <f>SUM(S44:S48)</f>
        <v>1335.21696</v>
      </c>
      <c r="T40" s="48">
        <f>S40/$C$2</f>
        <v>9.8685658536585361</v>
      </c>
      <c r="U40" s="48"/>
      <c r="V40" s="32"/>
      <c r="X40" s="45" t="s">
        <v>75</v>
      </c>
      <c r="Y40" s="46"/>
      <c r="Z40" s="46"/>
      <c r="AA40" s="46"/>
      <c r="AB40" s="46"/>
      <c r="AC40" s="46"/>
      <c r="AD40" s="47">
        <f>SUM(AD44:AD48)</f>
        <v>1335.21696</v>
      </c>
      <c r="AE40" s="48">
        <f>AD40/$C$2</f>
        <v>9.8685658536585361</v>
      </c>
      <c r="AF40" s="48"/>
      <c r="AG40" s="32"/>
      <c r="AI40" s="45" t="s">
        <v>75</v>
      </c>
      <c r="AJ40" s="46"/>
      <c r="AK40" s="46"/>
      <c r="AL40" s="46"/>
      <c r="AM40" s="46"/>
      <c r="AN40" s="46"/>
      <c r="AO40" s="47">
        <f>SUM(AO44:AO48)</f>
        <v>1335.21696</v>
      </c>
      <c r="AP40" s="48">
        <f>AO40/$C$2</f>
        <v>9.8685658536585361</v>
      </c>
      <c r="AQ40" s="48"/>
      <c r="AR40" s="32"/>
      <c r="AT40" s="45" t="s">
        <v>75</v>
      </c>
      <c r="AU40" s="46"/>
      <c r="AV40" s="46"/>
      <c r="AW40" s="46"/>
      <c r="AX40" s="46"/>
      <c r="AY40" s="46"/>
      <c r="AZ40" s="47">
        <f>SUM(AZ44:AZ48)</f>
        <v>1335.21696</v>
      </c>
      <c r="BA40" s="48">
        <f>AZ40/$C$2</f>
        <v>9.8685658536585361</v>
      </c>
      <c r="BB40" s="48"/>
      <c r="BC40" s="32"/>
      <c r="BE40" s="45" t="s">
        <v>75</v>
      </c>
      <c r="BF40" s="46"/>
      <c r="BG40" s="46"/>
      <c r="BH40" s="46"/>
      <c r="BI40" s="46"/>
      <c r="BJ40" s="46"/>
      <c r="BK40" s="47">
        <f>SUM(BK44:BK48)</f>
        <v>1335.21696</v>
      </c>
      <c r="BL40" s="48">
        <f>BK40/$C$2</f>
        <v>9.8685658536585361</v>
      </c>
      <c r="BM40" s="48"/>
      <c r="BN40" s="32"/>
      <c r="BP40" s="45" t="s">
        <v>75</v>
      </c>
      <c r="BQ40" s="46"/>
      <c r="BR40" s="46"/>
      <c r="BS40" s="46"/>
      <c r="BT40" s="46"/>
      <c r="BU40" s="46"/>
      <c r="BV40" s="47">
        <f>SUM(BV44:BV48)</f>
        <v>1335.21696</v>
      </c>
      <c r="BW40" s="48">
        <f>BV40/$C$2</f>
        <v>9.8685658536585361</v>
      </c>
      <c r="BX40" s="48"/>
      <c r="BY40" s="32"/>
      <c r="CA40" s="45" t="s">
        <v>75</v>
      </c>
      <c r="CB40" s="46"/>
      <c r="CC40" s="46"/>
      <c r="CD40" s="46"/>
      <c r="CE40" s="46"/>
      <c r="CF40" s="46"/>
      <c r="CG40" s="47">
        <f>SUM(CG44:CG48)</f>
        <v>1335.21696</v>
      </c>
      <c r="CH40" s="48">
        <f>CG40/$C$2</f>
        <v>9.8685658536585361</v>
      </c>
      <c r="CI40" s="48"/>
      <c r="CJ40" s="32"/>
      <c r="CL40" s="45" t="s">
        <v>75</v>
      </c>
      <c r="CM40" s="46"/>
      <c r="CN40" s="46"/>
      <c r="CO40" s="46"/>
      <c r="CP40" s="46"/>
      <c r="CQ40" s="46"/>
      <c r="CR40" s="47">
        <f>SUM(CR44:CR48)</f>
        <v>1335.21696</v>
      </c>
      <c r="CS40" s="48">
        <f>CR40/$C$2</f>
        <v>9.8685658536585361</v>
      </c>
      <c r="CT40" s="48"/>
      <c r="CU40" s="32"/>
      <c r="CW40" s="45" t="s">
        <v>75</v>
      </c>
      <c r="CX40" s="46"/>
      <c r="CY40" s="46"/>
      <c r="CZ40" s="46"/>
      <c r="DA40" s="46"/>
      <c r="DB40" s="46"/>
      <c r="DC40" s="47">
        <f>SUM(DC44:DC48)</f>
        <v>1335.21696</v>
      </c>
      <c r="DD40" s="48">
        <f>DC40/$C$2</f>
        <v>9.8685658536585361</v>
      </c>
      <c r="DE40" s="48"/>
      <c r="DF40" s="32"/>
      <c r="DH40" s="45" t="s">
        <v>75</v>
      </c>
      <c r="DI40" s="46"/>
      <c r="DJ40" s="46"/>
      <c r="DK40" s="46"/>
      <c r="DL40" s="46"/>
      <c r="DM40" s="46"/>
      <c r="DN40" s="47">
        <f>SUM(DN44:DN48)</f>
        <v>1335.21696</v>
      </c>
      <c r="DO40" s="48">
        <f>DN40/$C$2</f>
        <v>9.8685658536585361</v>
      </c>
      <c r="DP40" s="48"/>
      <c r="DQ40" s="32"/>
      <c r="DT40" s="45" t="s">
        <v>75</v>
      </c>
      <c r="DU40" s="46"/>
      <c r="DV40" s="46"/>
      <c r="DW40" s="46"/>
      <c r="DX40" s="46"/>
      <c r="DY40" s="46"/>
      <c r="DZ40" s="47">
        <f>SUM(DZ44:DZ48)</f>
        <v>1335.21696</v>
      </c>
      <c r="EA40" s="48">
        <f>DZ40/$C$2</f>
        <v>9.8685658536585361</v>
      </c>
      <c r="EB40" s="48"/>
      <c r="EC40" s="32"/>
      <c r="EE40" s="45" t="s">
        <v>75</v>
      </c>
      <c r="EF40" s="46"/>
      <c r="EG40" s="46"/>
      <c r="EH40" s="46"/>
      <c r="EI40" s="46"/>
      <c r="EJ40" s="46"/>
      <c r="EK40" s="47">
        <f>SUM(EK44:EK48)</f>
        <v>1335.21696</v>
      </c>
      <c r="EL40" s="48">
        <f>EK40/$C$2</f>
        <v>9.8685658536585361</v>
      </c>
      <c r="EM40" s="48"/>
      <c r="EN40" s="32"/>
      <c r="EP40" s="45" t="s">
        <v>75</v>
      </c>
      <c r="EQ40" s="46"/>
      <c r="ER40" s="46"/>
      <c r="ES40" s="46"/>
      <c r="ET40" s="46"/>
      <c r="EU40" s="46"/>
      <c r="EV40" s="47">
        <f>SUM(EV44:EV48)</f>
        <v>1335.21696</v>
      </c>
      <c r="EW40" s="48">
        <f>EV40/$C$2</f>
        <v>9.8685658536585361</v>
      </c>
      <c r="EX40" s="48"/>
      <c r="EY40" s="32"/>
      <c r="FA40" s="45" t="s">
        <v>75</v>
      </c>
      <c r="FB40" s="46"/>
      <c r="FC40" s="46"/>
      <c r="FD40" s="46"/>
      <c r="FE40" s="46"/>
      <c r="FF40" s="46"/>
      <c r="FG40" s="47">
        <f>SUM(FG44:FG48)</f>
        <v>1335.21696</v>
      </c>
      <c r="FH40" s="48">
        <f>FG40/$C$2</f>
        <v>9.8685658536585361</v>
      </c>
      <c r="FI40" s="48"/>
      <c r="FJ40" s="32"/>
      <c r="FL40" s="45" t="s">
        <v>75</v>
      </c>
      <c r="FM40" s="46"/>
      <c r="FN40" s="46"/>
      <c r="FO40" s="46"/>
      <c r="FP40" s="46"/>
      <c r="FQ40" s="46"/>
      <c r="FR40" s="47">
        <f>SUM(FR44:FR48)</f>
        <v>1335.21696</v>
      </c>
      <c r="FS40" s="48">
        <f>FR40/$C$2</f>
        <v>9.8685658536585361</v>
      </c>
      <c r="FT40" s="48"/>
      <c r="FU40" s="32"/>
      <c r="FW40" s="45" t="s">
        <v>75</v>
      </c>
      <c r="FX40" s="46"/>
      <c r="FY40" s="46"/>
      <c r="FZ40" s="46"/>
      <c r="GA40" s="46"/>
      <c r="GB40" s="46"/>
      <c r="GC40" s="47">
        <f>SUM(GC44:GC48)</f>
        <v>1335.21696</v>
      </c>
      <c r="GD40" s="48">
        <f>GC40/$C$2</f>
        <v>9.8685658536585361</v>
      </c>
      <c r="GE40" s="48"/>
      <c r="GF40" s="32"/>
      <c r="GH40" s="45" t="s">
        <v>75</v>
      </c>
      <c r="GI40" s="46"/>
      <c r="GJ40" s="46"/>
      <c r="GK40" s="46"/>
      <c r="GL40" s="46"/>
      <c r="GM40" s="46"/>
      <c r="GN40" s="47">
        <f>SUM(GN44:GN48)</f>
        <v>1335.21696</v>
      </c>
      <c r="GO40" s="48">
        <f>GN40/$C$2</f>
        <v>9.8685658536585361</v>
      </c>
      <c r="GP40" s="48"/>
      <c r="GQ40" s="32"/>
      <c r="GS40" s="45" t="s">
        <v>75</v>
      </c>
      <c r="GT40" s="46"/>
      <c r="GU40" s="46"/>
      <c r="GV40" s="46"/>
      <c r="GW40" s="46"/>
      <c r="GX40" s="46"/>
      <c r="GY40" s="47">
        <f>SUM(GY44:GY48)</f>
        <v>1335.21696</v>
      </c>
      <c r="GZ40" s="48">
        <f>GY40/$C$2</f>
        <v>9.8685658536585361</v>
      </c>
      <c r="HA40" s="48"/>
      <c r="HB40" s="32"/>
    </row>
    <row r="41" spans="1:210" x14ac:dyDescent="0.25">
      <c r="A41" s="10"/>
      <c r="B41" s="67"/>
      <c r="I41" s="33"/>
      <c r="J41" s="33"/>
      <c r="K41" s="28"/>
      <c r="V41" s="32"/>
      <c r="AG41" s="32"/>
      <c r="AR41" s="32"/>
      <c r="BC41" s="32"/>
      <c r="BN41" s="32"/>
      <c r="BY41" s="32"/>
      <c r="CJ41" s="32"/>
      <c r="CU41" s="32"/>
      <c r="DF41" s="32"/>
      <c r="DQ41" s="32"/>
      <c r="EC41" s="32"/>
      <c r="EN41" s="32"/>
      <c r="EY41" s="32"/>
      <c r="FJ41" s="32"/>
      <c r="FU41" s="32"/>
      <c r="GF41" s="32"/>
      <c r="GQ41" s="32"/>
      <c r="HB41" s="32"/>
    </row>
    <row r="42" spans="1:210" ht="56.25" x14ac:dyDescent="0.25">
      <c r="A42" s="68" t="s">
        <v>76</v>
      </c>
      <c r="B42" s="69" t="s">
        <v>77</v>
      </c>
      <c r="C42" s="69" t="s">
        <v>78</v>
      </c>
      <c r="D42" s="69" t="s">
        <v>79</v>
      </c>
      <c r="E42" s="69" t="s">
        <v>80</v>
      </c>
      <c r="F42" s="69" t="s">
        <v>81</v>
      </c>
      <c r="G42" s="69" t="s">
        <v>82</v>
      </c>
      <c r="I42" s="33"/>
      <c r="J42" s="33"/>
      <c r="K42" s="28"/>
      <c r="L42" s="69" t="s">
        <v>76</v>
      </c>
      <c r="M42" s="69" t="s">
        <v>77</v>
      </c>
      <c r="N42" s="69" t="s">
        <v>78</v>
      </c>
      <c r="O42" s="69" t="s">
        <v>79</v>
      </c>
      <c r="P42" s="69" t="s">
        <v>80</v>
      </c>
      <c r="Q42" s="69" t="s">
        <v>81</v>
      </c>
      <c r="R42" s="69" t="s">
        <v>82</v>
      </c>
      <c r="V42" s="32"/>
      <c r="W42" s="69" t="s">
        <v>76</v>
      </c>
      <c r="X42" s="69" t="s">
        <v>77</v>
      </c>
      <c r="Y42" s="69" t="s">
        <v>78</v>
      </c>
      <c r="Z42" s="69" t="s">
        <v>79</v>
      </c>
      <c r="AA42" s="69" t="s">
        <v>80</v>
      </c>
      <c r="AB42" s="69" t="s">
        <v>81</v>
      </c>
      <c r="AC42" s="69" t="s">
        <v>82</v>
      </c>
      <c r="AG42" s="32"/>
      <c r="AH42" s="69" t="s">
        <v>76</v>
      </c>
      <c r="AI42" s="69" t="s">
        <v>77</v>
      </c>
      <c r="AJ42" s="69" t="s">
        <v>78</v>
      </c>
      <c r="AK42" s="69" t="s">
        <v>79</v>
      </c>
      <c r="AL42" s="69" t="s">
        <v>80</v>
      </c>
      <c r="AM42" s="69" t="s">
        <v>81</v>
      </c>
      <c r="AN42" s="69" t="s">
        <v>82</v>
      </c>
      <c r="AR42" s="32"/>
      <c r="AS42" s="69" t="s">
        <v>76</v>
      </c>
      <c r="AT42" s="69" t="s">
        <v>77</v>
      </c>
      <c r="AU42" s="69" t="s">
        <v>78</v>
      </c>
      <c r="AV42" s="69" t="s">
        <v>79</v>
      </c>
      <c r="AW42" s="69" t="s">
        <v>80</v>
      </c>
      <c r="AX42" s="69" t="s">
        <v>81</v>
      </c>
      <c r="AY42" s="69" t="s">
        <v>82</v>
      </c>
      <c r="BC42" s="32"/>
      <c r="BD42" s="69" t="s">
        <v>76</v>
      </c>
      <c r="BE42" s="69" t="s">
        <v>77</v>
      </c>
      <c r="BF42" s="69" t="s">
        <v>78</v>
      </c>
      <c r="BG42" s="69" t="s">
        <v>79</v>
      </c>
      <c r="BH42" s="69" t="s">
        <v>80</v>
      </c>
      <c r="BI42" s="69" t="s">
        <v>81</v>
      </c>
      <c r="BJ42" s="69" t="s">
        <v>82</v>
      </c>
      <c r="BN42" s="32"/>
      <c r="BO42" s="69" t="s">
        <v>76</v>
      </c>
      <c r="BP42" s="69" t="s">
        <v>77</v>
      </c>
      <c r="BQ42" s="69" t="s">
        <v>78</v>
      </c>
      <c r="BR42" s="69" t="s">
        <v>79</v>
      </c>
      <c r="BS42" s="69" t="s">
        <v>80</v>
      </c>
      <c r="BT42" s="69" t="s">
        <v>81</v>
      </c>
      <c r="BU42" s="69" t="s">
        <v>82</v>
      </c>
      <c r="BY42" s="32"/>
      <c r="BZ42" s="69" t="s">
        <v>76</v>
      </c>
      <c r="CA42" s="69" t="s">
        <v>77</v>
      </c>
      <c r="CB42" s="69" t="s">
        <v>78</v>
      </c>
      <c r="CC42" s="69" t="s">
        <v>79</v>
      </c>
      <c r="CD42" s="69" t="s">
        <v>80</v>
      </c>
      <c r="CE42" s="69" t="s">
        <v>81</v>
      </c>
      <c r="CF42" s="69" t="s">
        <v>82</v>
      </c>
      <c r="CJ42" s="32"/>
      <c r="CK42" s="69" t="s">
        <v>76</v>
      </c>
      <c r="CL42" s="69" t="s">
        <v>77</v>
      </c>
      <c r="CM42" s="69" t="s">
        <v>78</v>
      </c>
      <c r="CN42" s="69" t="s">
        <v>79</v>
      </c>
      <c r="CO42" s="69" t="s">
        <v>80</v>
      </c>
      <c r="CP42" s="69" t="s">
        <v>81</v>
      </c>
      <c r="CQ42" s="69" t="s">
        <v>82</v>
      </c>
      <c r="CU42" s="32"/>
      <c r="CV42" s="69" t="s">
        <v>76</v>
      </c>
      <c r="CW42" s="69" t="s">
        <v>77</v>
      </c>
      <c r="CX42" s="69" t="s">
        <v>78</v>
      </c>
      <c r="CY42" s="69" t="s">
        <v>79</v>
      </c>
      <c r="CZ42" s="69" t="s">
        <v>80</v>
      </c>
      <c r="DA42" s="69" t="s">
        <v>81</v>
      </c>
      <c r="DB42" s="69" t="s">
        <v>82</v>
      </c>
      <c r="DF42" s="32"/>
      <c r="DG42" s="69" t="s">
        <v>76</v>
      </c>
      <c r="DH42" s="69" t="s">
        <v>77</v>
      </c>
      <c r="DI42" s="69" t="s">
        <v>78</v>
      </c>
      <c r="DJ42" s="69" t="s">
        <v>79</v>
      </c>
      <c r="DK42" s="69" t="s">
        <v>80</v>
      </c>
      <c r="DL42" s="69" t="s">
        <v>81</v>
      </c>
      <c r="DM42" s="69" t="s">
        <v>82</v>
      </c>
      <c r="DQ42" s="32"/>
      <c r="DS42" s="69" t="s">
        <v>76</v>
      </c>
      <c r="DT42" s="69" t="s">
        <v>77</v>
      </c>
      <c r="DU42" s="69" t="s">
        <v>78</v>
      </c>
      <c r="DV42" s="69" t="s">
        <v>79</v>
      </c>
      <c r="DW42" s="69" t="s">
        <v>80</v>
      </c>
      <c r="DX42" s="69" t="s">
        <v>81</v>
      </c>
      <c r="DY42" s="69" t="s">
        <v>82</v>
      </c>
      <c r="EC42" s="32"/>
      <c r="ED42" s="69" t="s">
        <v>76</v>
      </c>
      <c r="EE42" s="69" t="s">
        <v>77</v>
      </c>
      <c r="EF42" s="69" t="s">
        <v>78</v>
      </c>
      <c r="EG42" s="69" t="s">
        <v>79</v>
      </c>
      <c r="EH42" s="69" t="s">
        <v>80</v>
      </c>
      <c r="EI42" s="69" t="s">
        <v>81</v>
      </c>
      <c r="EJ42" s="69" t="s">
        <v>82</v>
      </c>
      <c r="EN42" s="32"/>
      <c r="EO42" s="69" t="s">
        <v>76</v>
      </c>
      <c r="EP42" s="69" t="s">
        <v>77</v>
      </c>
      <c r="EQ42" s="69" t="s">
        <v>78</v>
      </c>
      <c r="ER42" s="69" t="s">
        <v>79</v>
      </c>
      <c r="ES42" s="69" t="s">
        <v>80</v>
      </c>
      <c r="ET42" s="69" t="s">
        <v>81</v>
      </c>
      <c r="EU42" s="69" t="s">
        <v>82</v>
      </c>
      <c r="EY42" s="32"/>
      <c r="EZ42" s="69" t="s">
        <v>76</v>
      </c>
      <c r="FA42" s="69" t="s">
        <v>77</v>
      </c>
      <c r="FB42" s="69" t="s">
        <v>78</v>
      </c>
      <c r="FC42" s="69" t="s">
        <v>79</v>
      </c>
      <c r="FD42" s="69" t="s">
        <v>80</v>
      </c>
      <c r="FE42" s="69" t="s">
        <v>81</v>
      </c>
      <c r="FF42" s="69" t="s">
        <v>82</v>
      </c>
      <c r="FJ42" s="32"/>
      <c r="FK42" s="69" t="s">
        <v>76</v>
      </c>
      <c r="FL42" s="69" t="s">
        <v>77</v>
      </c>
      <c r="FM42" s="69" t="s">
        <v>78</v>
      </c>
      <c r="FN42" s="69" t="s">
        <v>79</v>
      </c>
      <c r="FO42" s="69" t="s">
        <v>80</v>
      </c>
      <c r="FP42" s="69" t="s">
        <v>81</v>
      </c>
      <c r="FQ42" s="69" t="s">
        <v>82</v>
      </c>
      <c r="FU42" s="32"/>
      <c r="FV42" s="69" t="s">
        <v>76</v>
      </c>
      <c r="FW42" s="69" t="s">
        <v>77</v>
      </c>
      <c r="FX42" s="69" t="s">
        <v>78</v>
      </c>
      <c r="FY42" s="69" t="s">
        <v>79</v>
      </c>
      <c r="FZ42" s="69" t="s">
        <v>80</v>
      </c>
      <c r="GA42" s="69" t="s">
        <v>81</v>
      </c>
      <c r="GB42" s="69" t="s">
        <v>82</v>
      </c>
      <c r="GF42" s="32"/>
      <c r="GG42" s="69" t="s">
        <v>76</v>
      </c>
      <c r="GH42" s="69" t="s">
        <v>77</v>
      </c>
      <c r="GI42" s="69" t="s">
        <v>78</v>
      </c>
      <c r="GJ42" s="69" t="s">
        <v>79</v>
      </c>
      <c r="GK42" s="69" t="s">
        <v>80</v>
      </c>
      <c r="GL42" s="69" t="s">
        <v>81</v>
      </c>
      <c r="GM42" s="69" t="s">
        <v>82</v>
      </c>
      <c r="GQ42" s="32"/>
      <c r="GR42" s="69" t="s">
        <v>76</v>
      </c>
      <c r="GS42" s="69" t="s">
        <v>77</v>
      </c>
      <c r="GT42" s="69" t="s">
        <v>78</v>
      </c>
      <c r="GU42" s="69" t="s">
        <v>79</v>
      </c>
      <c r="GV42" s="69" t="s">
        <v>80</v>
      </c>
      <c r="GW42" s="69" t="s">
        <v>81</v>
      </c>
      <c r="GX42" s="69" t="s">
        <v>82</v>
      </c>
      <c r="HB42" s="32"/>
    </row>
    <row r="43" spans="1:210" x14ac:dyDescent="0.25">
      <c r="A43" s="10"/>
      <c r="G43" s="2" t="s">
        <v>27</v>
      </c>
      <c r="H43" s="70" t="s">
        <v>83</v>
      </c>
      <c r="I43" s="33"/>
      <c r="J43" s="33"/>
      <c r="K43" s="28"/>
      <c r="R43" s="2" t="s">
        <v>27</v>
      </c>
      <c r="S43" s="70" t="s">
        <v>83</v>
      </c>
      <c r="V43" s="32"/>
      <c r="AC43" s="2" t="s">
        <v>27</v>
      </c>
      <c r="AD43" s="70" t="s">
        <v>83</v>
      </c>
      <c r="AG43" s="32"/>
      <c r="AN43" s="2" t="s">
        <v>27</v>
      </c>
      <c r="AO43" s="70" t="s">
        <v>83</v>
      </c>
      <c r="AR43" s="32"/>
      <c r="AY43" s="2" t="s">
        <v>27</v>
      </c>
      <c r="AZ43" s="70" t="s">
        <v>83</v>
      </c>
      <c r="BC43" s="32"/>
      <c r="BJ43" s="2" t="s">
        <v>27</v>
      </c>
      <c r="BK43" s="70" t="s">
        <v>83</v>
      </c>
      <c r="BN43" s="32"/>
      <c r="BU43" s="2" t="s">
        <v>27</v>
      </c>
      <c r="BV43" s="70" t="s">
        <v>83</v>
      </c>
      <c r="BY43" s="32"/>
      <c r="CF43" s="2" t="s">
        <v>27</v>
      </c>
      <c r="CG43" s="70" t="s">
        <v>83</v>
      </c>
      <c r="CJ43" s="32"/>
      <c r="CQ43" s="2" t="s">
        <v>27</v>
      </c>
      <c r="CR43" s="70" t="s">
        <v>83</v>
      </c>
      <c r="CU43" s="32"/>
      <c r="DB43" s="2" t="s">
        <v>27</v>
      </c>
      <c r="DC43" s="70" t="s">
        <v>83</v>
      </c>
      <c r="DF43" s="32"/>
      <c r="DM43" s="2" t="s">
        <v>27</v>
      </c>
      <c r="DN43" s="70" t="s">
        <v>83</v>
      </c>
      <c r="DQ43" s="32"/>
      <c r="DY43" s="2" t="s">
        <v>27</v>
      </c>
      <c r="DZ43" s="70" t="s">
        <v>83</v>
      </c>
      <c r="EC43" s="32"/>
      <c r="EJ43" s="2" t="s">
        <v>27</v>
      </c>
      <c r="EK43" s="70" t="s">
        <v>83</v>
      </c>
      <c r="EN43" s="32"/>
      <c r="EU43" s="2" t="s">
        <v>27</v>
      </c>
      <c r="EV43" s="70" t="s">
        <v>83</v>
      </c>
      <c r="EY43" s="32"/>
      <c r="FF43" s="2" t="s">
        <v>27</v>
      </c>
      <c r="FG43" s="70" t="s">
        <v>83</v>
      </c>
      <c r="FJ43" s="32"/>
      <c r="FQ43" s="2" t="s">
        <v>27</v>
      </c>
      <c r="FR43" s="70" t="s">
        <v>83</v>
      </c>
      <c r="FU43" s="32"/>
      <c r="GB43" s="2" t="s">
        <v>27</v>
      </c>
      <c r="GC43" s="70" t="s">
        <v>83</v>
      </c>
      <c r="GF43" s="32"/>
      <c r="GM43" s="2" t="s">
        <v>27</v>
      </c>
      <c r="GN43" s="70" t="s">
        <v>83</v>
      </c>
      <c r="GQ43" s="32"/>
      <c r="GX43" s="2" t="s">
        <v>27</v>
      </c>
      <c r="GY43" s="70" t="s">
        <v>83</v>
      </c>
      <c r="HB43" s="32"/>
    </row>
    <row r="44" spans="1:210" x14ac:dyDescent="0.25">
      <c r="A44" s="10" t="s">
        <v>84</v>
      </c>
      <c r="B44" s="42">
        <v>0.8</v>
      </c>
      <c r="C44" s="42">
        <v>0.3</v>
      </c>
      <c r="D44" s="42">
        <v>0.9</v>
      </c>
      <c r="E44" s="55">
        <v>0.72</v>
      </c>
      <c r="G44" s="42">
        <v>324</v>
      </c>
      <c r="I44" s="33"/>
      <c r="J44" s="33"/>
      <c r="K44" s="28"/>
      <c r="L44" s="2" t="s">
        <v>84</v>
      </c>
      <c r="M44" s="42">
        <v>0.8</v>
      </c>
      <c r="N44" s="42">
        <v>0.3</v>
      </c>
      <c r="O44" s="42">
        <v>0.9</v>
      </c>
      <c r="P44" s="55">
        <v>0.6</v>
      </c>
      <c r="R44" s="42">
        <v>324</v>
      </c>
      <c r="V44" s="32"/>
      <c r="W44" s="2" t="s">
        <v>84</v>
      </c>
      <c r="X44" s="42">
        <v>0.8</v>
      </c>
      <c r="Y44" s="42">
        <v>0.3</v>
      </c>
      <c r="Z44" s="42">
        <v>0.9</v>
      </c>
      <c r="AA44" s="55">
        <v>0.6</v>
      </c>
      <c r="AC44" s="42">
        <v>324</v>
      </c>
      <c r="AG44" s="32"/>
      <c r="AH44" s="2" t="s">
        <v>84</v>
      </c>
      <c r="AI44" s="42">
        <v>0.8</v>
      </c>
      <c r="AJ44" s="42">
        <v>0.3</v>
      </c>
      <c r="AK44" s="42">
        <v>0.9</v>
      </c>
      <c r="AL44" s="55">
        <v>0.6</v>
      </c>
      <c r="AN44" s="42">
        <v>324</v>
      </c>
      <c r="AR44" s="32"/>
      <c r="AS44" s="2" t="s">
        <v>84</v>
      </c>
      <c r="AT44" s="42">
        <v>0.8</v>
      </c>
      <c r="AU44" s="42">
        <v>0.3</v>
      </c>
      <c r="AV44" s="42">
        <v>0.9</v>
      </c>
      <c r="AW44" s="55">
        <v>0.6</v>
      </c>
      <c r="AY44" s="42">
        <v>324</v>
      </c>
      <c r="BC44" s="32"/>
      <c r="BD44" s="2" t="s">
        <v>84</v>
      </c>
      <c r="BE44" s="42">
        <v>0.8</v>
      </c>
      <c r="BF44" s="42">
        <v>0.3</v>
      </c>
      <c r="BG44" s="42">
        <v>0.9</v>
      </c>
      <c r="BH44" s="55">
        <v>0.6</v>
      </c>
      <c r="BJ44" s="42">
        <v>324</v>
      </c>
      <c r="BN44" s="32"/>
      <c r="BO44" s="2" t="s">
        <v>84</v>
      </c>
      <c r="BP44" s="42">
        <v>0.8</v>
      </c>
      <c r="BQ44" s="42">
        <v>0.3</v>
      </c>
      <c r="BR44" s="42">
        <v>0.9</v>
      </c>
      <c r="BS44" s="55">
        <v>0.6</v>
      </c>
      <c r="BU44" s="42">
        <v>324</v>
      </c>
      <c r="BY44" s="32"/>
      <c r="BZ44" s="2" t="s">
        <v>84</v>
      </c>
      <c r="CA44" s="42">
        <v>0.8</v>
      </c>
      <c r="CB44" s="42">
        <v>0.3</v>
      </c>
      <c r="CC44" s="42">
        <v>0.9</v>
      </c>
      <c r="CD44" s="55">
        <v>0.6</v>
      </c>
      <c r="CF44" s="42">
        <v>324</v>
      </c>
      <c r="CJ44" s="32"/>
      <c r="CK44" s="2" t="s">
        <v>84</v>
      </c>
      <c r="CL44" s="42">
        <v>0.8</v>
      </c>
      <c r="CM44" s="42">
        <v>0.3</v>
      </c>
      <c r="CN44" s="42">
        <v>0.9</v>
      </c>
      <c r="CO44" s="55">
        <v>0.6</v>
      </c>
      <c r="CQ44" s="42">
        <v>324</v>
      </c>
      <c r="CU44" s="32"/>
      <c r="CV44" s="2" t="s">
        <v>84</v>
      </c>
      <c r="CW44" s="42">
        <v>0.8</v>
      </c>
      <c r="CX44" s="42">
        <v>0.3</v>
      </c>
      <c r="CY44" s="42">
        <v>0.9</v>
      </c>
      <c r="CZ44" s="55">
        <v>0.6</v>
      </c>
      <c r="DB44" s="42">
        <v>324</v>
      </c>
      <c r="DF44" s="32"/>
      <c r="DG44" s="2" t="s">
        <v>84</v>
      </c>
      <c r="DH44" s="42">
        <v>0.8</v>
      </c>
      <c r="DI44" s="42">
        <v>0.3</v>
      </c>
      <c r="DJ44" s="42">
        <v>0.9</v>
      </c>
      <c r="DK44" s="55">
        <v>0.6</v>
      </c>
      <c r="DM44" s="42">
        <v>324</v>
      </c>
      <c r="DQ44" s="32"/>
      <c r="DS44" s="2" t="s">
        <v>84</v>
      </c>
      <c r="DT44" s="42">
        <v>0.8</v>
      </c>
      <c r="DU44" s="42">
        <v>0.3</v>
      </c>
      <c r="DV44" s="42">
        <v>0.9</v>
      </c>
      <c r="DW44" s="55">
        <v>0.6</v>
      </c>
      <c r="DY44" s="42">
        <v>324</v>
      </c>
      <c r="EC44" s="32"/>
      <c r="ED44" s="2" t="s">
        <v>84</v>
      </c>
      <c r="EE44" s="42">
        <v>0.8</v>
      </c>
      <c r="EF44" s="42">
        <v>0.3</v>
      </c>
      <c r="EG44" s="42">
        <v>0.9</v>
      </c>
      <c r="EH44" s="55">
        <v>0.6</v>
      </c>
      <c r="EJ44" s="42">
        <v>324</v>
      </c>
      <c r="EN44" s="32"/>
      <c r="EO44" s="2" t="s">
        <v>84</v>
      </c>
      <c r="EP44" s="42">
        <v>0.8</v>
      </c>
      <c r="EQ44" s="42">
        <v>0.3</v>
      </c>
      <c r="ER44" s="42">
        <v>0.9</v>
      </c>
      <c r="ES44" s="55">
        <v>0.6</v>
      </c>
      <c r="EU44" s="42">
        <v>324</v>
      </c>
      <c r="EY44" s="32"/>
      <c r="EZ44" s="2" t="s">
        <v>84</v>
      </c>
      <c r="FA44" s="42">
        <v>0.8</v>
      </c>
      <c r="FB44" s="42">
        <v>0.3</v>
      </c>
      <c r="FC44" s="42">
        <v>0.9</v>
      </c>
      <c r="FD44" s="55">
        <v>0.6</v>
      </c>
      <c r="FF44" s="42">
        <v>324</v>
      </c>
      <c r="FJ44" s="32"/>
      <c r="FK44" s="2" t="s">
        <v>84</v>
      </c>
      <c r="FL44" s="42">
        <v>0.8</v>
      </c>
      <c r="FM44" s="42">
        <v>0.3</v>
      </c>
      <c r="FN44" s="42">
        <v>0.9</v>
      </c>
      <c r="FO44" s="55">
        <v>0.6</v>
      </c>
      <c r="FQ44" s="42">
        <v>324</v>
      </c>
      <c r="FU44" s="32"/>
      <c r="FV44" s="2" t="s">
        <v>84</v>
      </c>
      <c r="FW44" s="42">
        <v>0.8</v>
      </c>
      <c r="FX44" s="42">
        <v>0.3</v>
      </c>
      <c r="FY44" s="42">
        <v>0.9</v>
      </c>
      <c r="FZ44" s="55">
        <v>0.6</v>
      </c>
      <c r="GB44" s="42">
        <v>324</v>
      </c>
      <c r="GF44" s="32"/>
      <c r="GG44" s="2" t="s">
        <v>84</v>
      </c>
      <c r="GH44" s="42">
        <v>0.8</v>
      </c>
      <c r="GI44" s="42">
        <v>0.3</v>
      </c>
      <c r="GJ44" s="42">
        <v>0.9</v>
      </c>
      <c r="GK44" s="55">
        <v>0.6</v>
      </c>
      <c r="GM44" s="42">
        <v>324</v>
      </c>
      <c r="GQ44" s="32"/>
      <c r="GR44" s="2" t="s">
        <v>84</v>
      </c>
      <c r="GS44" s="42">
        <v>0.8</v>
      </c>
      <c r="GT44" s="42">
        <v>0.3</v>
      </c>
      <c r="GU44" s="42">
        <v>0.9</v>
      </c>
      <c r="GV44" s="55">
        <v>0.6</v>
      </c>
      <c r="GX44" s="42">
        <v>324</v>
      </c>
      <c r="HB44" s="32"/>
    </row>
    <row r="45" spans="1:210" x14ac:dyDescent="0.25">
      <c r="A45" s="10" t="s">
        <v>85</v>
      </c>
      <c r="B45" s="42">
        <v>0.6</v>
      </c>
      <c r="C45" s="42">
        <v>0.3</v>
      </c>
      <c r="D45" s="42">
        <v>0.9</v>
      </c>
      <c r="E45" s="55">
        <v>0.72</v>
      </c>
      <c r="F45" s="55">
        <v>13.2</v>
      </c>
      <c r="G45" s="42">
        <v>225</v>
      </c>
      <c r="H45" s="65">
        <f>B45*(1-C45)*D45*E45*F45*G45</f>
        <v>808.3152</v>
      </c>
      <c r="I45" s="33"/>
      <c r="J45" s="33"/>
      <c r="K45" s="28"/>
      <c r="L45" s="2" t="s">
        <v>85</v>
      </c>
      <c r="M45" s="42">
        <v>0.6</v>
      </c>
      <c r="N45" s="42">
        <v>0.3</v>
      </c>
      <c r="O45" s="42">
        <v>0.9</v>
      </c>
      <c r="P45" s="55">
        <v>0.6</v>
      </c>
      <c r="Q45" s="55">
        <v>13.2</v>
      </c>
      <c r="R45" s="42">
        <v>225</v>
      </c>
      <c r="S45" s="65">
        <f>M45*(1-N45)*O45*P45*Q45*R45</f>
        <v>673.596</v>
      </c>
      <c r="V45" s="32"/>
      <c r="W45" s="2" t="s">
        <v>85</v>
      </c>
      <c r="X45" s="42">
        <v>0.6</v>
      </c>
      <c r="Y45" s="42">
        <v>0.3</v>
      </c>
      <c r="Z45" s="42">
        <v>0.9</v>
      </c>
      <c r="AA45" s="55">
        <v>0.6</v>
      </c>
      <c r="AB45" s="55">
        <v>13.2</v>
      </c>
      <c r="AC45" s="42">
        <v>225</v>
      </c>
      <c r="AD45" s="65">
        <f>X45*(1-Y45)*Z45*AA45*AB45*AC45</f>
        <v>673.596</v>
      </c>
      <c r="AG45" s="32"/>
      <c r="AH45" s="2" t="s">
        <v>85</v>
      </c>
      <c r="AI45" s="42">
        <v>0.6</v>
      </c>
      <c r="AJ45" s="42">
        <v>0.3</v>
      </c>
      <c r="AK45" s="42">
        <v>0.9</v>
      </c>
      <c r="AL45" s="55">
        <v>0.6</v>
      </c>
      <c r="AM45" s="55">
        <v>13.2</v>
      </c>
      <c r="AN45" s="42">
        <v>225</v>
      </c>
      <c r="AO45" s="65">
        <f>AI45*(1-AJ45)*AK45*AL45*AM45*AN45</f>
        <v>673.596</v>
      </c>
      <c r="AR45" s="32"/>
      <c r="AS45" s="2" t="s">
        <v>85</v>
      </c>
      <c r="AT45" s="42">
        <v>0.6</v>
      </c>
      <c r="AU45" s="42">
        <v>0.3</v>
      </c>
      <c r="AV45" s="42">
        <v>0.9</v>
      </c>
      <c r="AW45" s="55">
        <v>0.6</v>
      </c>
      <c r="AX45" s="55">
        <v>13.2</v>
      </c>
      <c r="AY45" s="42">
        <v>225</v>
      </c>
      <c r="AZ45" s="65">
        <f>AT45*(1-AU45)*AV45*AW45*AX45*AY45</f>
        <v>673.596</v>
      </c>
      <c r="BC45" s="32"/>
      <c r="BD45" s="2" t="s">
        <v>85</v>
      </c>
      <c r="BE45" s="42">
        <v>0.6</v>
      </c>
      <c r="BF45" s="42">
        <v>0.3</v>
      </c>
      <c r="BG45" s="42">
        <v>0.9</v>
      </c>
      <c r="BH45" s="55">
        <v>0.6</v>
      </c>
      <c r="BI45" s="55">
        <v>13.2</v>
      </c>
      <c r="BJ45" s="42">
        <v>225</v>
      </c>
      <c r="BK45" s="65">
        <f>BE45*(1-BF45)*BG45*BH45*BI45*BJ45</f>
        <v>673.596</v>
      </c>
      <c r="BN45" s="32"/>
      <c r="BO45" s="2" t="s">
        <v>85</v>
      </c>
      <c r="BP45" s="42">
        <v>0.6</v>
      </c>
      <c r="BQ45" s="42">
        <v>0.3</v>
      </c>
      <c r="BR45" s="42">
        <v>0.9</v>
      </c>
      <c r="BS45" s="55">
        <v>0.6</v>
      </c>
      <c r="BT45" s="55">
        <v>13.2</v>
      </c>
      <c r="BU45" s="42">
        <v>225</v>
      </c>
      <c r="BV45" s="65">
        <f>BP45*(1-BQ45)*BR45*BS45*BT45*BU45</f>
        <v>673.596</v>
      </c>
      <c r="BY45" s="32"/>
      <c r="BZ45" s="2" t="s">
        <v>85</v>
      </c>
      <c r="CA45" s="42">
        <v>0.6</v>
      </c>
      <c r="CB45" s="42">
        <v>0.3</v>
      </c>
      <c r="CC45" s="42">
        <v>0.9</v>
      </c>
      <c r="CD45" s="55">
        <v>0.6</v>
      </c>
      <c r="CE45" s="55">
        <v>13.2</v>
      </c>
      <c r="CF45" s="42">
        <v>225</v>
      </c>
      <c r="CG45" s="65">
        <f>CA45*(1-CB45)*CC45*CD45*CE45*CF45</f>
        <v>673.596</v>
      </c>
      <c r="CJ45" s="32"/>
      <c r="CK45" s="2" t="s">
        <v>85</v>
      </c>
      <c r="CL45" s="42">
        <v>0.6</v>
      </c>
      <c r="CM45" s="42">
        <v>0.3</v>
      </c>
      <c r="CN45" s="42">
        <v>0.9</v>
      </c>
      <c r="CO45" s="55">
        <v>0.6</v>
      </c>
      <c r="CP45" s="55">
        <v>13.2</v>
      </c>
      <c r="CQ45" s="42">
        <v>225</v>
      </c>
      <c r="CR45" s="65">
        <f>CL45*(1-CM45)*CN45*CO45*CP45*CQ45</f>
        <v>673.596</v>
      </c>
      <c r="CU45" s="32"/>
      <c r="CV45" s="2" t="s">
        <v>85</v>
      </c>
      <c r="CW45" s="42">
        <v>0.6</v>
      </c>
      <c r="CX45" s="42">
        <v>0.3</v>
      </c>
      <c r="CY45" s="42">
        <v>0.9</v>
      </c>
      <c r="CZ45" s="55">
        <v>0.6</v>
      </c>
      <c r="DA45" s="55">
        <v>13.2</v>
      </c>
      <c r="DB45" s="42">
        <v>225</v>
      </c>
      <c r="DC45" s="65">
        <f>CW45*(1-CX45)*CY45*CZ45*DA45*DB45</f>
        <v>673.596</v>
      </c>
      <c r="DF45" s="32"/>
      <c r="DG45" s="2" t="s">
        <v>85</v>
      </c>
      <c r="DH45" s="42">
        <v>0.6</v>
      </c>
      <c r="DI45" s="42">
        <v>0.3</v>
      </c>
      <c r="DJ45" s="42">
        <v>0.9</v>
      </c>
      <c r="DK45" s="55">
        <v>0.6</v>
      </c>
      <c r="DL45" s="55">
        <v>13.2</v>
      </c>
      <c r="DM45" s="42">
        <v>225</v>
      </c>
      <c r="DN45" s="65">
        <f>DH45*(1-DI45)*DJ45*DK45*DL45*DM45</f>
        <v>673.596</v>
      </c>
      <c r="DQ45" s="32"/>
      <c r="DS45" s="2" t="s">
        <v>85</v>
      </c>
      <c r="DT45" s="42">
        <v>0.6</v>
      </c>
      <c r="DU45" s="42">
        <v>0.3</v>
      </c>
      <c r="DV45" s="42">
        <v>0.9</v>
      </c>
      <c r="DW45" s="55">
        <v>0.6</v>
      </c>
      <c r="DX45" s="55">
        <v>13.2</v>
      </c>
      <c r="DY45" s="42">
        <v>225</v>
      </c>
      <c r="DZ45" s="65">
        <f>DT45*(1-DU45)*DV45*DW45*DX45*DY45</f>
        <v>673.596</v>
      </c>
      <c r="EC45" s="32"/>
      <c r="ED45" s="2" t="s">
        <v>85</v>
      </c>
      <c r="EE45" s="42">
        <v>0.6</v>
      </c>
      <c r="EF45" s="42">
        <v>0.3</v>
      </c>
      <c r="EG45" s="42">
        <v>0.9</v>
      </c>
      <c r="EH45" s="55">
        <v>0.6</v>
      </c>
      <c r="EI45" s="55">
        <v>13.2</v>
      </c>
      <c r="EJ45" s="42">
        <v>225</v>
      </c>
      <c r="EK45" s="65">
        <f>EE45*(1-EF45)*EG45*EH45*EI45*EJ45</f>
        <v>673.596</v>
      </c>
      <c r="EN45" s="32"/>
      <c r="EO45" s="2" t="s">
        <v>85</v>
      </c>
      <c r="EP45" s="42">
        <v>0.6</v>
      </c>
      <c r="EQ45" s="42">
        <v>0.3</v>
      </c>
      <c r="ER45" s="42">
        <v>0.9</v>
      </c>
      <c r="ES45" s="55">
        <v>0.6</v>
      </c>
      <c r="ET45" s="55">
        <v>13.2</v>
      </c>
      <c r="EU45" s="42">
        <v>225</v>
      </c>
      <c r="EV45" s="65">
        <f>EP45*(1-EQ45)*ER45*ES45*ET45*EU45</f>
        <v>673.596</v>
      </c>
      <c r="EY45" s="32"/>
      <c r="EZ45" s="2" t="s">
        <v>85</v>
      </c>
      <c r="FA45" s="42">
        <v>0.6</v>
      </c>
      <c r="FB45" s="42">
        <v>0.3</v>
      </c>
      <c r="FC45" s="42">
        <v>0.9</v>
      </c>
      <c r="FD45" s="55">
        <v>0.6</v>
      </c>
      <c r="FE45" s="55">
        <v>13.2</v>
      </c>
      <c r="FF45" s="42">
        <v>225</v>
      </c>
      <c r="FG45" s="65">
        <f>FA45*(1-FB45)*FC45*FD45*FE45*FF45</f>
        <v>673.596</v>
      </c>
      <c r="FJ45" s="32"/>
      <c r="FK45" s="2" t="s">
        <v>85</v>
      </c>
      <c r="FL45" s="42">
        <v>0.6</v>
      </c>
      <c r="FM45" s="42">
        <v>0.3</v>
      </c>
      <c r="FN45" s="42">
        <v>0.9</v>
      </c>
      <c r="FO45" s="55">
        <v>0.6</v>
      </c>
      <c r="FP45" s="55">
        <v>13.2</v>
      </c>
      <c r="FQ45" s="42">
        <v>225</v>
      </c>
      <c r="FR45" s="65">
        <f>FL45*(1-FM45)*FN45*FO45*FP45*FQ45</f>
        <v>673.596</v>
      </c>
      <c r="FU45" s="32"/>
      <c r="FV45" s="2" t="s">
        <v>85</v>
      </c>
      <c r="FW45" s="42">
        <v>0.6</v>
      </c>
      <c r="FX45" s="42">
        <v>0.3</v>
      </c>
      <c r="FY45" s="42">
        <v>0.9</v>
      </c>
      <c r="FZ45" s="55">
        <v>0.6</v>
      </c>
      <c r="GA45" s="55">
        <v>13.2</v>
      </c>
      <c r="GB45" s="42">
        <v>225</v>
      </c>
      <c r="GC45" s="65">
        <f>FW45*(1-FX45)*FY45*FZ45*GA45*GB45</f>
        <v>673.596</v>
      </c>
      <c r="GF45" s="32"/>
      <c r="GG45" s="2" t="s">
        <v>85</v>
      </c>
      <c r="GH45" s="42">
        <v>0.6</v>
      </c>
      <c r="GI45" s="42">
        <v>0.3</v>
      </c>
      <c r="GJ45" s="42">
        <v>0.9</v>
      </c>
      <c r="GK45" s="55">
        <v>0.6</v>
      </c>
      <c r="GL45" s="55">
        <v>13.2</v>
      </c>
      <c r="GM45" s="42">
        <v>225</v>
      </c>
      <c r="GN45" s="65">
        <f>GH45*(1-GI45)*GJ45*GK45*GL45*GM45</f>
        <v>673.596</v>
      </c>
      <c r="GQ45" s="32"/>
      <c r="GR45" s="2" t="s">
        <v>85</v>
      </c>
      <c r="GS45" s="42">
        <v>0.6</v>
      </c>
      <c r="GT45" s="42">
        <v>0.3</v>
      </c>
      <c r="GU45" s="42">
        <v>0.9</v>
      </c>
      <c r="GV45" s="55">
        <v>0.6</v>
      </c>
      <c r="GW45" s="55">
        <v>13.2</v>
      </c>
      <c r="GX45" s="42">
        <v>225</v>
      </c>
      <c r="GY45" s="65">
        <f>GS45*(1-GT45)*GU45*GV45*GW45*GX45</f>
        <v>673.596</v>
      </c>
      <c r="HB45" s="32"/>
    </row>
    <row r="46" spans="1:210" x14ac:dyDescent="0.25">
      <c r="A46" s="10" t="s">
        <v>86</v>
      </c>
      <c r="B46" s="42">
        <v>0.6</v>
      </c>
      <c r="C46" s="42">
        <v>0.3</v>
      </c>
      <c r="D46" s="42">
        <v>0.9</v>
      </c>
      <c r="E46" s="55">
        <v>0.72</v>
      </c>
      <c r="G46" s="42">
        <v>402</v>
      </c>
      <c r="H46" s="33"/>
      <c r="I46" s="33"/>
      <c r="J46" s="33"/>
      <c r="K46" s="28"/>
      <c r="L46" s="2" t="s">
        <v>86</v>
      </c>
      <c r="M46" s="42">
        <v>0.6</v>
      </c>
      <c r="N46" s="42">
        <v>0.3</v>
      </c>
      <c r="O46" s="42">
        <v>0.9</v>
      </c>
      <c r="P46" s="55">
        <v>0.6</v>
      </c>
      <c r="R46" s="42">
        <v>402</v>
      </c>
      <c r="S46" s="33"/>
      <c r="V46" s="32"/>
      <c r="W46" s="2" t="s">
        <v>86</v>
      </c>
      <c r="X46" s="42">
        <v>0.6</v>
      </c>
      <c r="Y46" s="42">
        <v>0.3</v>
      </c>
      <c r="Z46" s="42">
        <v>0.9</v>
      </c>
      <c r="AA46" s="55">
        <v>0.6</v>
      </c>
      <c r="AC46" s="42">
        <v>402</v>
      </c>
      <c r="AD46" s="33"/>
      <c r="AG46" s="32"/>
      <c r="AH46" s="2" t="s">
        <v>86</v>
      </c>
      <c r="AI46" s="42">
        <v>0.6</v>
      </c>
      <c r="AJ46" s="42">
        <v>0.3</v>
      </c>
      <c r="AK46" s="42">
        <v>0.9</v>
      </c>
      <c r="AL46" s="55">
        <v>0.6</v>
      </c>
      <c r="AN46" s="42">
        <v>402</v>
      </c>
      <c r="AO46" s="33"/>
      <c r="AR46" s="32"/>
      <c r="AS46" s="2" t="s">
        <v>86</v>
      </c>
      <c r="AT46" s="42">
        <v>0.6</v>
      </c>
      <c r="AU46" s="42">
        <v>0.3</v>
      </c>
      <c r="AV46" s="42">
        <v>0.9</v>
      </c>
      <c r="AW46" s="55">
        <v>0.6</v>
      </c>
      <c r="AY46" s="42">
        <v>402</v>
      </c>
      <c r="AZ46" s="33"/>
      <c r="BC46" s="32"/>
      <c r="BD46" s="2" t="s">
        <v>86</v>
      </c>
      <c r="BE46" s="42">
        <v>0.6</v>
      </c>
      <c r="BF46" s="42">
        <v>0.3</v>
      </c>
      <c r="BG46" s="42">
        <v>0.9</v>
      </c>
      <c r="BH46" s="55">
        <v>0.6</v>
      </c>
      <c r="BJ46" s="42">
        <v>402</v>
      </c>
      <c r="BK46" s="33"/>
      <c r="BN46" s="32"/>
      <c r="BO46" s="2" t="s">
        <v>86</v>
      </c>
      <c r="BP46" s="42">
        <v>0.6</v>
      </c>
      <c r="BQ46" s="42">
        <v>0.3</v>
      </c>
      <c r="BR46" s="42">
        <v>0.9</v>
      </c>
      <c r="BS46" s="55">
        <v>0.6</v>
      </c>
      <c r="BU46" s="42">
        <v>402</v>
      </c>
      <c r="BV46" s="33"/>
      <c r="BY46" s="32"/>
      <c r="BZ46" s="2" t="s">
        <v>86</v>
      </c>
      <c r="CA46" s="42">
        <v>0.6</v>
      </c>
      <c r="CB46" s="42">
        <v>0.3</v>
      </c>
      <c r="CC46" s="42">
        <v>0.9</v>
      </c>
      <c r="CD46" s="55">
        <v>0.6</v>
      </c>
      <c r="CF46" s="42">
        <v>402</v>
      </c>
      <c r="CG46" s="33"/>
      <c r="CJ46" s="32"/>
      <c r="CK46" s="2" t="s">
        <v>86</v>
      </c>
      <c r="CL46" s="42">
        <v>0.6</v>
      </c>
      <c r="CM46" s="42">
        <v>0.3</v>
      </c>
      <c r="CN46" s="42">
        <v>0.9</v>
      </c>
      <c r="CO46" s="55">
        <v>0.6</v>
      </c>
      <c r="CQ46" s="42">
        <v>402</v>
      </c>
      <c r="CR46" s="33"/>
      <c r="CU46" s="32"/>
      <c r="CV46" s="2" t="s">
        <v>86</v>
      </c>
      <c r="CW46" s="42">
        <v>0.6</v>
      </c>
      <c r="CX46" s="42">
        <v>0.3</v>
      </c>
      <c r="CY46" s="42">
        <v>0.9</v>
      </c>
      <c r="CZ46" s="55">
        <v>0.6</v>
      </c>
      <c r="DB46" s="42">
        <v>402</v>
      </c>
      <c r="DC46" s="33"/>
      <c r="DF46" s="32"/>
      <c r="DG46" s="2" t="s">
        <v>86</v>
      </c>
      <c r="DH46" s="42">
        <v>0.6</v>
      </c>
      <c r="DI46" s="42">
        <v>0.3</v>
      </c>
      <c r="DJ46" s="42">
        <v>0.9</v>
      </c>
      <c r="DK46" s="55">
        <v>0.6</v>
      </c>
      <c r="DM46" s="42">
        <v>402</v>
      </c>
      <c r="DN46" s="33"/>
      <c r="DQ46" s="32"/>
      <c r="DS46" s="2" t="s">
        <v>86</v>
      </c>
      <c r="DT46" s="42">
        <v>0.6</v>
      </c>
      <c r="DU46" s="42">
        <v>0.3</v>
      </c>
      <c r="DV46" s="42">
        <v>0.9</v>
      </c>
      <c r="DW46" s="55">
        <v>0.6</v>
      </c>
      <c r="DY46" s="42">
        <v>402</v>
      </c>
      <c r="DZ46" s="33"/>
      <c r="EC46" s="32"/>
      <c r="ED46" s="2" t="s">
        <v>86</v>
      </c>
      <c r="EE46" s="42">
        <v>0.6</v>
      </c>
      <c r="EF46" s="42">
        <v>0.3</v>
      </c>
      <c r="EG46" s="42">
        <v>0.9</v>
      </c>
      <c r="EH46" s="55">
        <v>0.6</v>
      </c>
      <c r="EJ46" s="42">
        <v>402</v>
      </c>
      <c r="EK46" s="33"/>
      <c r="EN46" s="32"/>
      <c r="EO46" s="2" t="s">
        <v>86</v>
      </c>
      <c r="EP46" s="42">
        <v>0.6</v>
      </c>
      <c r="EQ46" s="42">
        <v>0.3</v>
      </c>
      <c r="ER46" s="42">
        <v>0.9</v>
      </c>
      <c r="ES46" s="55">
        <v>0.6</v>
      </c>
      <c r="EU46" s="42">
        <v>402</v>
      </c>
      <c r="EV46" s="33"/>
      <c r="EY46" s="32"/>
      <c r="EZ46" s="2" t="s">
        <v>86</v>
      </c>
      <c r="FA46" s="42">
        <v>0.6</v>
      </c>
      <c r="FB46" s="42">
        <v>0.3</v>
      </c>
      <c r="FC46" s="42">
        <v>0.9</v>
      </c>
      <c r="FD46" s="55">
        <v>0.6</v>
      </c>
      <c r="FF46" s="42">
        <v>402</v>
      </c>
      <c r="FG46" s="33"/>
      <c r="FJ46" s="32"/>
      <c r="FK46" s="2" t="s">
        <v>86</v>
      </c>
      <c r="FL46" s="42">
        <v>0.6</v>
      </c>
      <c r="FM46" s="42">
        <v>0.3</v>
      </c>
      <c r="FN46" s="42">
        <v>0.9</v>
      </c>
      <c r="FO46" s="55">
        <v>0.6</v>
      </c>
      <c r="FQ46" s="42">
        <v>402</v>
      </c>
      <c r="FR46" s="33"/>
      <c r="FU46" s="32"/>
      <c r="FV46" s="2" t="s">
        <v>86</v>
      </c>
      <c r="FW46" s="42">
        <v>0.6</v>
      </c>
      <c r="FX46" s="42">
        <v>0.3</v>
      </c>
      <c r="FY46" s="42">
        <v>0.9</v>
      </c>
      <c r="FZ46" s="55">
        <v>0.6</v>
      </c>
      <c r="GB46" s="42">
        <v>402</v>
      </c>
      <c r="GC46" s="33"/>
      <c r="GF46" s="32"/>
      <c r="GG46" s="2" t="s">
        <v>86</v>
      </c>
      <c r="GH46" s="42">
        <v>0.6</v>
      </c>
      <c r="GI46" s="42">
        <v>0.3</v>
      </c>
      <c r="GJ46" s="42">
        <v>0.9</v>
      </c>
      <c r="GK46" s="55">
        <v>0.6</v>
      </c>
      <c r="GM46" s="42">
        <v>402</v>
      </c>
      <c r="GN46" s="33"/>
      <c r="GQ46" s="32"/>
      <c r="GR46" s="2" t="s">
        <v>86</v>
      </c>
      <c r="GS46" s="42">
        <v>0.6</v>
      </c>
      <c r="GT46" s="42">
        <v>0.3</v>
      </c>
      <c r="GU46" s="42">
        <v>0.9</v>
      </c>
      <c r="GV46" s="55">
        <v>0.6</v>
      </c>
      <c r="GX46" s="42">
        <v>402</v>
      </c>
      <c r="GY46" s="33"/>
      <c r="HB46" s="32"/>
    </row>
    <row r="47" spans="1:210" x14ac:dyDescent="0.25">
      <c r="A47" s="10" t="s">
        <v>87</v>
      </c>
      <c r="B47" s="42">
        <v>0.6</v>
      </c>
      <c r="C47" s="42">
        <v>0.3</v>
      </c>
      <c r="D47" s="42">
        <v>0.9</v>
      </c>
      <c r="E47" s="55">
        <v>0.72</v>
      </c>
      <c r="F47" s="55">
        <v>13.2</v>
      </c>
      <c r="G47" s="42">
        <v>221</v>
      </c>
      <c r="H47" s="65">
        <f t="shared" ref="H47" si="45">B47*(1-C47)*D47*E47*F47*G47</f>
        <v>793.94515200000001</v>
      </c>
      <c r="I47" s="33"/>
      <c r="J47" s="33"/>
      <c r="K47" s="28"/>
      <c r="L47" s="2" t="s">
        <v>87</v>
      </c>
      <c r="M47" s="42">
        <v>0.6</v>
      </c>
      <c r="N47" s="42">
        <v>0.3</v>
      </c>
      <c r="O47" s="42">
        <v>0.9</v>
      </c>
      <c r="P47" s="55">
        <v>0.6</v>
      </c>
      <c r="Q47" s="55">
        <v>13.2</v>
      </c>
      <c r="R47" s="42">
        <v>221</v>
      </c>
      <c r="S47" s="65">
        <f t="shared" ref="S47" si="46">M47*(1-N47)*O47*P47*Q47*R47</f>
        <v>661.62095999999997</v>
      </c>
      <c r="V47" s="32"/>
      <c r="W47" s="2" t="s">
        <v>87</v>
      </c>
      <c r="X47" s="42">
        <v>0.6</v>
      </c>
      <c r="Y47" s="42">
        <v>0.3</v>
      </c>
      <c r="Z47" s="42">
        <v>0.9</v>
      </c>
      <c r="AA47" s="55">
        <v>0.6</v>
      </c>
      <c r="AB47" s="55">
        <v>13.2</v>
      </c>
      <c r="AC47" s="42">
        <v>221</v>
      </c>
      <c r="AD47" s="65">
        <f t="shared" ref="AD47" si="47">X47*(1-Y47)*Z47*AA47*AB47*AC47</f>
        <v>661.62095999999997</v>
      </c>
      <c r="AG47" s="32"/>
      <c r="AH47" s="2" t="s">
        <v>87</v>
      </c>
      <c r="AI47" s="42">
        <v>0.6</v>
      </c>
      <c r="AJ47" s="42">
        <v>0.3</v>
      </c>
      <c r="AK47" s="42">
        <v>0.9</v>
      </c>
      <c r="AL47" s="55">
        <v>0.6</v>
      </c>
      <c r="AM47" s="55">
        <v>13.2</v>
      </c>
      <c r="AN47" s="42">
        <v>221</v>
      </c>
      <c r="AO47" s="65">
        <f t="shared" ref="AO47" si="48">AI47*(1-AJ47)*AK47*AL47*AM47*AN47</f>
        <v>661.62095999999997</v>
      </c>
      <c r="AR47" s="32"/>
      <c r="AS47" s="2" t="s">
        <v>87</v>
      </c>
      <c r="AT47" s="42">
        <v>0.6</v>
      </c>
      <c r="AU47" s="42">
        <v>0.3</v>
      </c>
      <c r="AV47" s="42">
        <v>0.9</v>
      </c>
      <c r="AW47" s="55">
        <v>0.6</v>
      </c>
      <c r="AX47" s="55">
        <v>13.2</v>
      </c>
      <c r="AY47" s="42">
        <v>221</v>
      </c>
      <c r="AZ47" s="65">
        <f t="shared" ref="AZ47" si="49">AT47*(1-AU47)*AV47*AW47*AX47*AY47</f>
        <v>661.62095999999997</v>
      </c>
      <c r="BC47" s="32"/>
      <c r="BD47" s="2" t="s">
        <v>87</v>
      </c>
      <c r="BE47" s="42">
        <v>0.6</v>
      </c>
      <c r="BF47" s="42">
        <v>0.3</v>
      </c>
      <c r="BG47" s="42">
        <v>0.9</v>
      </c>
      <c r="BH47" s="55">
        <v>0.6</v>
      </c>
      <c r="BI47" s="55">
        <v>13.2</v>
      </c>
      <c r="BJ47" s="42">
        <v>221</v>
      </c>
      <c r="BK47" s="65">
        <f t="shared" ref="BK47" si="50">BE47*(1-BF47)*BG47*BH47*BI47*BJ47</f>
        <v>661.62095999999997</v>
      </c>
      <c r="BN47" s="32"/>
      <c r="BO47" s="2" t="s">
        <v>87</v>
      </c>
      <c r="BP47" s="42">
        <v>0.6</v>
      </c>
      <c r="BQ47" s="42">
        <v>0.3</v>
      </c>
      <c r="BR47" s="42">
        <v>0.9</v>
      </c>
      <c r="BS47" s="55">
        <v>0.6</v>
      </c>
      <c r="BT47" s="55">
        <v>13.2</v>
      </c>
      <c r="BU47" s="42">
        <v>221</v>
      </c>
      <c r="BV47" s="65">
        <f t="shared" ref="BV47" si="51">BP47*(1-BQ47)*BR47*BS47*BT47*BU47</f>
        <v>661.62095999999997</v>
      </c>
      <c r="BY47" s="32"/>
      <c r="BZ47" s="2" t="s">
        <v>87</v>
      </c>
      <c r="CA47" s="42">
        <v>0.6</v>
      </c>
      <c r="CB47" s="42">
        <v>0.3</v>
      </c>
      <c r="CC47" s="42">
        <v>0.9</v>
      </c>
      <c r="CD47" s="55">
        <v>0.6</v>
      </c>
      <c r="CE47" s="55">
        <v>13.2</v>
      </c>
      <c r="CF47" s="42">
        <v>221</v>
      </c>
      <c r="CG47" s="65">
        <f t="shared" ref="CG47" si="52">CA47*(1-CB47)*CC47*CD47*CE47*CF47</f>
        <v>661.62095999999997</v>
      </c>
      <c r="CJ47" s="32"/>
      <c r="CK47" s="2" t="s">
        <v>87</v>
      </c>
      <c r="CL47" s="42">
        <v>0.6</v>
      </c>
      <c r="CM47" s="42">
        <v>0.3</v>
      </c>
      <c r="CN47" s="42">
        <v>0.9</v>
      </c>
      <c r="CO47" s="55">
        <v>0.6</v>
      </c>
      <c r="CP47" s="55">
        <v>13.2</v>
      </c>
      <c r="CQ47" s="42">
        <v>221</v>
      </c>
      <c r="CR47" s="65">
        <f t="shared" ref="CR47" si="53">CL47*(1-CM47)*CN47*CO47*CP47*CQ47</f>
        <v>661.62095999999997</v>
      </c>
      <c r="CU47" s="32"/>
      <c r="CV47" s="2" t="s">
        <v>87</v>
      </c>
      <c r="CW47" s="42">
        <v>0.6</v>
      </c>
      <c r="CX47" s="42">
        <v>0.3</v>
      </c>
      <c r="CY47" s="42">
        <v>0.9</v>
      </c>
      <c r="CZ47" s="55">
        <v>0.6</v>
      </c>
      <c r="DA47" s="55">
        <v>13.2</v>
      </c>
      <c r="DB47" s="42">
        <v>221</v>
      </c>
      <c r="DC47" s="65">
        <f t="shared" ref="DC47" si="54">CW47*(1-CX47)*CY47*CZ47*DA47*DB47</f>
        <v>661.62095999999997</v>
      </c>
      <c r="DF47" s="32"/>
      <c r="DG47" s="2" t="s">
        <v>87</v>
      </c>
      <c r="DH47" s="42">
        <v>0.6</v>
      </c>
      <c r="DI47" s="42">
        <v>0.3</v>
      </c>
      <c r="DJ47" s="42">
        <v>0.9</v>
      </c>
      <c r="DK47" s="55">
        <v>0.6</v>
      </c>
      <c r="DL47" s="55">
        <v>13.2</v>
      </c>
      <c r="DM47" s="42">
        <v>221</v>
      </c>
      <c r="DN47" s="65">
        <f t="shared" ref="DN47" si="55">DH47*(1-DI47)*DJ47*DK47*DL47*DM47</f>
        <v>661.62095999999997</v>
      </c>
      <c r="DQ47" s="32"/>
      <c r="DS47" s="2" t="s">
        <v>87</v>
      </c>
      <c r="DT47" s="42">
        <v>0.6</v>
      </c>
      <c r="DU47" s="42">
        <v>0.3</v>
      </c>
      <c r="DV47" s="42">
        <v>0.9</v>
      </c>
      <c r="DW47" s="55">
        <v>0.6</v>
      </c>
      <c r="DX47" s="55">
        <v>13.2</v>
      </c>
      <c r="DY47" s="42">
        <v>221</v>
      </c>
      <c r="DZ47" s="65">
        <f t="shared" ref="DZ47" si="56">DT47*(1-DU47)*DV47*DW47*DX47*DY47</f>
        <v>661.62095999999997</v>
      </c>
      <c r="EC47" s="32"/>
      <c r="ED47" s="2" t="s">
        <v>87</v>
      </c>
      <c r="EE47" s="42">
        <v>0.6</v>
      </c>
      <c r="EF47" s="42">
        <v>0.3</v>
      </c>
      <c r="EG47" s="42">
        <v>0.9</v>
      </c>
      <c r="EH47" s="55">
        <v>0.6</v>
      </c>
      <c r="EI47" s="55">
        <v>13.2</v>
      </c>
      <c r="EJ47" s="42">
        <v>221</v>
      </c>
      <c r="EK47" s="65">
        <f t="shared" ref="EK47" si="57">EE47*(1-EF47)*EG47*EH47*EI47*EJ47</f>
        <v>661.62095999999997</v>
      </c>
      <c r="EN47" s="32"/>
      <c r="EO47" s="2" t="s">
        <v>87</v>
      </c>
      <c r="EP47" s="42">
        <v>0.6</v>
      </c>
      <c r="EQ47" s="42">
        <v>0.3</v>
      </c>
      <c r="ER47" s="42">
        <v>0.9</v>
      </c>
      <c r="ES47" s="55">
        <v>0.6</v>
      </c>
      <c r="ET47" s="55">
        <v>13.2</v>
      </c>
      <c r="EU47" s="42">
        <v>221</v>
      </c>
      <c r="EV47" s="65">
        <f t="shared" ref="EV47" si="58">EP47*(1-EQ47)*ER47*ES47*ET47*EU47</f>
        <v>661.62095999999997</v>
      </c>
      <c r="EY47" s="32"/>
      <c r="EZ47" s="2" t="s">
        <v>87</v>
      </c>
      <c r="FA47" s="42">
        <v>0.6</v>
      </c>
      <c r="FB47" s="42">
        <v>0.3</v>
      </c>
      <c r="FC47" s="42">
        <v>0.9</v>
      </c>
      <c r="FD47" s="55">
        <v>0.6</v>
      </c>
      <c r="FE47" s="55">
        <v>13.2</v>
      </c>
      <c r="FF47" s="42">
        <v>221</v>
      </c>
      <c r="FG47" s="65">
        <f t="shared" ref="FG47" si="59">FA47*(1-FB47)*FC47*FD47*FE47*FF47</f>
        <v>661.62095999999997</v>
      </c>
      <c r="FJ47" s="32"/>
      <c r="FK47" s="2" t="s">
        <v>87</v>
      </c>
      <c r="FL47" s="42">
        <v>0.6</v>
      </c>
      <c r="FM47" s="42">
        <v>0.3</v>
      </c>
      <c r="FN47" s="42">
        <v>0.9</v>
      </c>
      <c r="FO47" s="55">
        <v>0.6</v>
      </c>
      <c r="FP47" s="55">
        <v>13.2</v>
      </c>
      <c r="FQ47" s="42">
        <v>221</v>
      </c>
      <c r="FR47" s="65">
        <f t="shared" ref="FR47" si="60">FL47*(1-FM47)*FN47*FO47*FP47*FQ47</f>
        <v>661.62095999999997</v>
      </c>
      <c r="FU47" s="32"/>
      <c r="FV47" s="2" t="s">
        <v>87</v>
      </c>
      <c r="FW47" s="42">
        <v>0.6</v>
      </c>
      <c r="FX47" s="42">
        <v>0.3</v>
      </c>
      <c r="FY47" s="42">
        <v>0.9</v>
      </c>
      <c r="FZ47" s="55">
        <v>0.6</v>
      </c>
      <c r="GA47" s="55">
        <v>13.2</v>
      </c>
      <c r="GB47" s="42">
        <v>221</v>
      </c>
      <c r="GC47" s="65">
        <f t="shared" ref="GC47" si="61">FW47*(1-FX47)*FY47*FZ47*GA47*GB47</f>
        <v>661.62095999999997</v>
      </c>
      <c r="GF47" s="32"/>
      <c r="GG47" s="2" t="s">
        <v>87</v>
      </c>
      <c r="GH47" s="42">
        <v>0.6</v>
      </c>
      <c r="GI47" s="42">
        <v>0.3</v>
      </c>
      <c r="GJ47" s="42">
        <v>0.9</v>
      </c>
      <c r="GK47" s="55">
        <v>0.6</v>
      </c>
      <c r="GL47" s="55">
        <v>13.2</v>
      </c>
      <c r="GM47" s="42">
        <v>221</v>
      </c>
      <c r="GN47" s="65">
        <f t="shared" ref="GN47" si="62">GH47*(1-GI47)*GJ47*GK47*GL47*GM47</f>
        <v>661.62095999999997</v>
      </c>
      <c r="GQ47" s="32"/>
      <c r="GR47" s="2" t="s">
        <v>87</v>
      </c>
      <c r="GS47" s="42">
        <v>0.6</v>
      </c>
      <c r="GT47" s="42">
        <v>0.3</v>
      </c>
      <c r="GU47" s="42">
        <v>0.9</v>
      </c>
      <c r="GV47" s="55">
        <v>0.6</v>
      </c>
      <c r="GW47" s="55">
        <v>13.2</v>
      </c>
      <c r="GX47" s="42">
        <v>221</v>
      </c>
      <c r="GY47" s="65">
        <f t="shared" ref="GY47" si="63">GS47*(1-GT47)*GU47*GV47*GW47*GX47</f>
        <v>661.62095999999997</v>
      </c>
      <c r="HB47" s="32"/>
    </row>
    <row r="48" spans="1:210" x14ac:dyDescent="0.25">
      <c r="A48" s="10" t="s">
        <v>88</v>
      </c>
      <c r="B48" s="42">
        <v>0.6</v>
      </c>
      <c r="C48" s="42">
        <v>0.3</v>
      </c>
      <c r="D48" s="42">
        <v>0.9</v>
      </c>
      <c r="E48" s="55">
        <v>0.72</v>
      </c>
      <c r="G48" s="42">
        <v>115</v>
      </c>
      <c r="I48" s="33"/>
      <c r="J48" s="33"/>
      <c r="K48" s="28"/>
      <c r="L48" s="2" t="s">
        <v>88</v>
      </c>
      <c r="M48" s="42">
        <v>0.6</v>
      </c>
      <c r="N48" s="42">
        <v>0.3</v>
      </c>
      <c r="O48" s="42">
        <v>0.9</v>
      </c>
      <c r="P48" s="55">
        <v>0.6</v>
      </c>
      <c r="R48" s="42">
        <v>115</v>
      </c>
      <c r="V48" s="32"/>
      <c r="W48" s="2" t="s">
        <v>88</v>
      </c>
      <c r="X48" s="42">
        <v>0.6</v>
      </c>
      <c r="Y48" s="42">
        <v>0.3</v>
      </c>
      <c r="Z48" s="42">
        <v>0.9</v>
      </c>
      <c r="AA48" s="55">
        <v>0.6</v>
      </c>
      <c r="AC48" s="42">
        <v>115</v>
      </c>
      <c r="AG48" s="32"/>
      <c r="AH48" s="2" t="s">
        <v>88</v>
      </c>
      <c r="AI48" s="42">
        <v>0.6</v>
      </c>
      <c r="AJ48" s="42">
        <v>0.3</v>
      </c>
      <c r="AK48" s="42">
        <v>0.9</v>
      </c>
      <c r="AL48" s="55">
        <v>0.6</v>
      </c>
      <c r="AN48" s="42">
        <v>115</v>
      </c>
      <c r="AR48" s="32"/>
      <c r="AS48" s="2" t="s">
        <v>88</v>
      </c>
      <c r="AT48" s="42">
        <v>0.6</v>
      </c>
      <c r="AU48" s="42">
        <v>0.3</v>
      </c>
      <c r="AV48" s="42">
        <v>0.9</v>
      </c>
      <c r="AW48" s="55">
        <v>0.6</v>
      </c>
      <c r="AY48" s="42">
        <v>115</v>
      </c>
      <c r="BC48" s="32"/>
      <c r="BD48" s="2" t="s">
        <v>88</v>
      </c>
      <c r="BE48" s="42">
        <v>0.6</v>
      </c>
      <c r="BF48" s="42">
        <v>0.3</v>
      </c>
      <c r="BG48" s="42">
        <v>0.9</v>
      </c>
      <c r="BH48" s="55">
        <v>0.6</v>
      </c>
      <c r="BJ48" s="42">
        <v>115</v>
      </c>
      <c r="BN48" s="32"/>
      <c r="BO48" s="2" t="s">
        <v>88</v>
      </c>
      <c r="BP48" s="42">
        <v>0.6</v>
      </c>
      <c r="BQ48" s="42">
        <v>0.3</v>
      </c>
      <c r="BR48" s="42">
        <v>0.9</v>
      </c>
      <c r="BS48" s="55">
        <v>0.6</v>
      </c>
      <c r="BU48" s="42">
        <v>115</v>
      </c>
      <c r="BY48" s="32"/>
      <c r="BZ48" s="2" t="s">
        <v>88</v>
      </c>
      <c r="CA48" s="42">
        <v>0.6</v>
      </c>
      <c r="CB48" s="42">
        <v>0.3</v>
      </c>
      <c r="CC48" s="42">
        <v>0.9</v>
      </c>
      <c r="CD48" s="55">
        <v>0.6</v>
      </c>
      <c r="CF48" s="42">
        <v>115</v>
      </c>
      <c r="CJ48" s="32"/>
      <c r="CK48" s="2" t="s">
        <v>88</v>
      </c>
      <c r="CL48" s="42">
        <v>0.6</v>
      </c>
      <c r="CM48" s="42">
        <v>0.3</v>
      </c>
      <c r="CN48" s="42">
        <v>0.9</v>
      </c>
      <c r="CO48" s="55">
        <v>0.6</v>
      </c>
      <c r="CQ48" s="42">
        <v>115</v>
      </c>
      <c r="CU48" s="32"/>
      <c r="CV48" s="2" t="s">
        <v>88</v>
      </c>
      <c r="CW48" s="42">
        <v>0.6</v>
      </c>
      <c r="CX48" s="42">
        <v>0.3</v>
      </c>
      <c r="CY48" s="42">
        <v>0.9</v>
      </c>
      <c r="CZ48" s="55">
        <v>0.6</v>
      </c>
      <c r="DB48" s="42">
        <v>115</v>
      </c>
      <c r="DF48" s="32"/>
      <c r="DG48" s="2" t="s">
        <v>88</v>
      </c>
      <c r="DH48" s="42">
        <v>0.6</v>
      </c>
      <c r="DI48" s="42">
        <v>0.3</v>
      </c>
      <c r="DJ48" s="42">
        <v>0.9</v>
      </c>
      <c r="DK48" s="55">
        <v>0.6</v>
      </c>
      <c r="DM48" s="42">
        <v>115</v>
      </c>
      <c r="DQ48" s="32"/>
      <c r="DS48" s="2" t="s">
        <v>88</v>
      </c>
      <c r="DT48" s="42">
        <v>0.6</v>
      </c>
      <c r="DU48" s="42">
        <v>0.3</v>
      </c>
      <c r="DV48" s="42">
        <v>0.9</v>
      </c>
      <c r="DW48" s="55">
        <v>0.6</v>
      </c>
      <c r="DY48" s="42">
        <v>115</v>
      </c>
      <c r="EC48" s="32"/>
      <c r="ED48" s="2" t="s">
        <v>88</v>
      </c>
      <c r="EE48" s="42">
        <v>0.6</v>
      </c>
      <c r="EF48" s="42">
        <v>0.3</v>
      </c>
      <c r="EG48" s="42">
        <v>0.9</v>
      </c>
      <c r="EH48" s="55">
        <v>0.6</v>
      </c>
      <c r="EJ48" s="42">
        <v>115</v>
      </c>
      <c r="EN48" s="32"/>
      <c r="EO48" s="2" t="s">
        <v>88</v>
      </c>
      <c r="EP48" s="42">
        <v>0.6</v>
      </c>
      <c r="EQ48" s="42">
        <v>0.3</v>
      </c>
      <c r="ER48" s="42">
        <v>0.9</v>
      </c>
      <c r="ES48" s="55">
        <v>0.6</v>
      </c>
      <c r="EU48" s="42">
        <v>115</v>
      </c>
      <c r="EY48" s="32"/>
      <c r="EZ48" s="2" t="s">
        <v>88</v>
      </c>
      <c r="FA48" s="42">
        <v>0.6</v>
      </c>
      <c r="FB48" s="42">
        <v>0.3</v>
      </c>
      <c r="FC48" s="42">
        <v>0.9</v>
      </c>
      <c r="FD48" s="55">
        <v>0.6</v>
      </c>
      <c r="FF48" s="42">
        <v>115</v>
      </c>
      <c r="FJ48" s="32"/>
      <c r="FK48" s="2" t="s">
        <v>88</v>
      </c>
      <c r="FL48" s="42">
        <v>0.6</v>
      </c>
      <c r="FM48" s="42">
        <v>0.3</v>
      </c>
      <c r="FN48" s="42">
        <v>0.9</v>
      </c>
      <c r="FO48" s="55">
        <v>0.6</v>
      </c>
      <c r="FQ48" s="42">
        <v>115</v>
      </c>
      <c r="FU48" s="32"/>
      <c r="FV48" s="2" t="s">
        <v>88</v>
      </c>
      <c r="FW48" s="42">
        <v>0.6</v>
      </c>
      <c r="FX48" s="42">
        <v>0.3</v>
      </c>
      <c r="FY48" s="42">
        <v>0.9</v>
      </c>
      <c r="FZ48" s="55">
        <v>0.6</v>
      </c>
      <c r="GB48" s="42">
        <v>115</v>
      </c>
      <c r="GF48" s="32"/>
      <c r="GG48" s="2" t="s">
        <v>88</v>
      </c>
      <c r="GH48" s="42">
        <v>0.6</v>
      </c>
      <c r="GI48" s="42">
        <v>0.3</v>
      </c>
      <c r="GJ48" s="42">
        <v>0.9</v>
      </c>
      <c r="GK48" s="55">
        <v>0.6</v>
      </c>
      <c r="GM48" s="42">
        <v>115</v>
      </c>
      <c r="GQ48" s="32"/>
      <c r="GR48" s="2" t="s">
        <v>88</v>
      </c>
      <c r="GS48" s="42">
        <v>0.6</v>
      </c>
      <c r="GT48" s="42">
        <v>0.3</v>
      </c>
      <c r="GU48" s="42">
        <v>0.9</v>
      </c>
      <c r="GV48" s="55">
        <v>0.6</v>
      </c>
      <c r="GX48" s="42">
        <v>115</v>
      </c>
      <c r="HB48" s="32"/>
    </row>
    <row r="49" spans="1:210" x14ac:dyDescent="0.25">
      <c r="A49" s="10"/>
      <c r="I49" s="33"/>
      <c r="J49" s="33"/>
      <c r="K49" s="28"/>
      <c r="V49" s="32"/>
      <c r="AG49" s="32"/>
      <c r="AR49" s="32"/>
      <c r="BC49" s="32"/>
      <c r="BN49" s="32"/>
      <c r="BY49" s="32"/>
      <c r="CJ49" s="32"/>
      <c r="CU49" s="32"/>
      <c r="DF49" s="32"/>
      <c r="DQ49" s="32"/>
      <c r="EC49" s="32"/>
      <c r="EN49" s="32"/>
      <c r="EY49" s="32"/>
      <c r="FJ49" s="32"/>
      <c r="FU49" s="32"/>
      <c r="GF49" s="32"/>
      <c r="GQ49" s="32"/>
      <c r="HB49" s="32"/>
    </row>
    <row r="50" spans="1:210" x14ac:dyDescent="0.25">
      <c r="A50" s="10"/>
      <c r="B50" s="45" t="s">
        <v>89</v>
      </c>
      <c r="C50" s="46"/>
      <c r="D50" s="46"/>
      <c r="E50" s="46"/>
      <c r="F50" s="46"/>
      <c r="G50" s="46"/>
      <c r="H50" s="47">
        <f>B54*C54*D54*C2</f>
        <v>2065.2192000000005</v>
      </c>
      <c r="I50" s="48">
        <f>H50/$C$2</f>
        <v>15.264000000000003</v>
      </c>
      <c r="J50" s="48"/>
      <c r="K50" s="28"/>
      <c r="L50"/>
      <c r="M50" s="45" t="s">
        <v>89</v>
      </c>
      <c r="N50" s="46"/>
      <c r="O50" s="46"/>
      <c r="P50" s="46"/>
      <c r="Q50" s="46"/>
      <c r="R50" s="46"/>
      <c r="S50" s="47">
        <f>M54*N54*O54*$C$2</f>
        <v>2065.2192000000005</v>
      </c>
      <c r="T50" s="48">
        <f>S50/$C$2</f>
        <v>15.264000000000003</v>
      </c>
      <c r="U50" s="48"/>
      <c r="V50" s="32"/>
      <c r="X50" s="45" t="s">
        <v>89</v>
      </c>
      <c r="Y50" s="46"/>
      <c r="Z50" s="46"/>
      <c r="AA50" s="46"/>
      <c r="AB50" s="46"/>
      <c r="AC50" s="46"/>
      <c r="AD50" s="47">
        <f>X54*Y54*Z54*$C$2</f>
        <v>2065.2192000000005</v>
      </c>
      <c r="AE50" s="48">
        <f>AD50/$C$2</f>
        <v>15.264000000000003</v>
      </c>
      <c r="AF50" s="48"/>
      <c r="AG50" s="32"/>
      <c r="AI50" s="45" t="s">
        <v>89</v>
      </c>
      <c r="AJ50" s="46"/>
      <c r="AK50" s="46"/>
      <c r="AL50" s="46"/>
      <c r="AM50" s="46"/>
      <c r="AN50" s="46"/>
      <c r="AO50" s="47">
        <f>AI54*AJ54*AK54*$C$2</f>
        <v>2065.2192000000005</v>
      </c>
      <c r="AP50" s="48">
        <f>AO50/$C$2</f>
        <v>15.264000000000003</v>
      </c>
      <c r="AQ50" s="48"/>
      <c r="AR50" s="32"/>
      <c r="AS50"/>
      <c r="AT50" s="45" t="s">
        <v>89</v>
      </c>
      <c r="AU50" s="46"/>
      <c r="AV50" s="46"/>
      <c r="AW50" s="46"/>
      <c r="AX50" s="46"/>
      <c r="AY50" s="46"/>
      <c r="AZ50" s="47">
        <f>AT54*AU54*AV54*$C$2</f>
        <v>2065.2192000000005</v>
      </c>
      <c r="BA50" s="48">
        <f>AZ50/$C$2</f>
        <v>15.264000000000003</v>
      </c>
      <c r="BB50" s="48"/>
      <c r="BC50" s="32"/>
      <c r="BD50"/>
      <c r="BE50" s="45" t="s">
        <v>89</v>
      </c>
      <c r="BF50" s="46"/>
      <c r="BG50" s="46"/>
      <c r="BH50" s="46"/>
      <c r="BI50" s="46"/>
      <c r="BJ50" s="46"/>
      <c r="BK50" s="47">
        <f>BE54*BF54*BG54*$C$2</f>
        <v>2065.2192000000005</v>
      </c>
      <c r="BL50" s="48">
        <f>BK50/$C$2</f>
        <v>15.264000000000003</v>
      </c>
      <c r="BM50" s="48"/>
      <c r="BN50" s="32"/>
      <c r="BO50"/>
      <c r="BP50" s="45" t="s">
        <v>89</v>
      </c>
      <c r="BQ50" s="46"/>
      <c r="BR50" s="46"/>
      <c r="BS50" s="46"/>
      <c r="BT50" s="46"/>
      <c r="BU50" s="46"/>
      <c r="BV50" s="47">
        <f>BP54*BQ54*BR54*$C$2</f>
        <v>2065.2192000000005</v>
      </c>
      <c r="BW50" s="48">
        <f>BV50/$C$2</f>
        <v>15.264000000000003</v>
      </c>
      <c r="BX50" s="48"/>
      <c r="BY50" s="32"/>
      <c r="BZ50"/>
      <c r="CA50" s="45" t="s">
        <v>89</v>
      </c>
      <c r="CB50" s="46"/>
      <c r="CC50" s="46"/>
      <c r="CD50" s="46"/>
      <c r="CE50" s="46"/>
      <c r="CF50" s="46"/>
      <c r="CG50" s="47">
        <f>CA54*CB54*CC54*$C$2</f>
        <v>2065.2192000000005</v>
      </c>
      <c r="CH50" s="48">
        <f>CG50/$C$2</f>
        <v>15.264000000000003</v>
      </c>
      <c r="CI50" s="48"/>
      <c r="CJ50" s="32"/>
      <c r="CK50"/>
      <c r="CL50" s="45" t="s">
        <v>89</v>
      </c>
      <c r="CM50" s="46"/>
      <c r="CN50" s="46"/>
      <c r="CO50" s="46"/>
      <c r="CP50" s="46"/>
      <c r="CQ50" s="46"/>
      <c r="CR50" s="47">
        <f>CL54*CM54*CN54*$C$2</f>
        <v>2065.2192000000005</v>
      </c>
      <c r="CS50" s="48">
        <f>CR50/$C$2</f>
        <v>15.264000000000003</v>
      </c>
      <c r="CT50" s="48"/>
      <c r="CU50" s="32"/>
      <c r="CV50"/>
      <c r="CW50" s="45" t="s">
        <v>89</v>
      </c>
      <c r="CX50" s="46"/>
      <c r="CY50" s="46"/>
      <c r="CZ50" s="46"/>
      <c r="DA50" s="46"/>
      <c r="DB50" s="46"/>
      <c r="DC50" s="47">
        <f>CW54*CX54*CY54*$C$2</f>
        <v>2065.2192000000005</v>
      </c>
      <c r="DD50" s="48">
        <f>DC50/$C$2</f>
        <v>15.264000000000003</v>
      </c>
      <c r="DE50" s="48"/>
      <c r="DF50" s="32"/>
      <c r="DG50"/>
      <c r="DH50" s="45" t="s">
        <v>89</v>
      </c>
      <c r="DI50" s="46"/>
      <c r="DJ50" s="46"/>
      <c r="DK50" s="46"/>
      <c r="DL50" s="46"/>
      <c r="DM50" s="46"/>
      <c r="DN50" s="47">
        <f>DH54*DI54*DJ54*$C$2</f>
        <v>2065.2192000000005</v>
      </c>
      <c r="DO50" s="48">
        <f>DN50/$C$2</f>
        <v>15.264000000000003</v>
      </c>
      <c r="DP50" s="48"/>
      <c r="DQ50" s="32"/>
      <c r="DS50"/>
      <c r="DT50" s="45" t="s">
        <v>89</v>
      </c>
      <c r="DU50" s="46"/>
      <c r="DV50" s="46"/>
      <c r="DW50" s="46"/>
      <c r="DX50" s="46"/>
      <c r="DY50" s="46"/>
      <c r="DZ50" s="47">
        <f>DT54*DU54*DV54*$C$2</f>
        <v>2065.2192000000005</v>
      </c>
      <c r="EA50" s="48">
        <f>DZ50/$C$2</f>
        <v>15.264000000000003</v>
      </c>
      <c r="EB50" s="48"/>
      <c r="EC50" s="32"/>
      <c r="ED50"/>
      <c r="EE50" s="45" t="s">
        <v>89</v>
      </c>
      <c r="EF50" s="46"/>
      <c r="EG50" s="46"/>
      <c r="EH50" s="46"/>
      <c r="EI50" s="46"/>
      <c r="EJ50" s="46"/>
      <c r="EK50" s="47">
        <f>EE54*EF54*EG54*$C$2</f>
        <v>2065.2192000000005</v>
      </c>
      <c r="EL50" s="48">
        <f>EK50/$C$2</f>
        <v>15.264000000000003</v>
      </c>
      <c r="EM50" s="48"/>
      <c r="EN50" s="32"/>
      <c r="EO50"/>
      <c r="EP50" s="45" t="s">
        <v>89</v>
      </c>
      <c r="EQ50" s="46"/>
      <c r="ER50" s="46"/>
      <c r="ES50" s="46"/>
      <c r="ET50" s="46"/>
      <c r="EU50" s="46"/>
      <c r="EV50" s="47">
        <f>EP54*EQ54*ER54*$C$2</f>
        <v>2065.2192000000005</v>
      </c>
      <c r="EW50" s="48">
        <f>EV50/$C$2</f>
        <v>15.264000000000003</v>
      </c>
      <c r="EX50" s="48"/>
      <c r="EY50" s="32"/>
      <c r="EZ50"/>
      <c r="FA50" s="45" t="s">
        <v>89</v>
      </c>
      <c r="FB50" s="46"/>
      <c r="FC50" s="46"/>
      <c r="FD50" s="46"/>
      <c r="FE50" s="46"/>
      <c r="FF50" s="46"/>
      <c r="FG50" s="47">
        <f>FA54*FB54*FC54*$C$2</f>
        <v>2065.2192000000005</v>
      </c>
      <c r="FH50" s="48">
        <f>FG50/$C$2</f>
        <v>15.264000000000003</v>
      </c>
      <c r="FI50" s="48"/>
      <c r="FJ50" s="32"/>
      <c r="FK50"/>
      <c r="FL50" s="45" t="s">
        <v>89</v>
      </c>
      <c r="FM50" s="46"/>
      <c r="FN50" s="46"/>
      <c r="FO50" s="46"/>
      <c r="FP50" s="46"/>
      <c r="FQ50" s="46"/>
      <c r="FR50" s="47">
        <f>FL54*FM54*FN54*$C$2</f>
        <v>2065.2192000000005</v>
      </c>
      <c r="FS50" s="48">
        <f>FR50/$C$2</f>
        <v>15.264000000000003</v>
      </c>
      <c r="FT50" s="48"/>
      <c r="FU50" s="32"/>
      <c r="FV50"/>
      <c r="FW50" s="45" t="s">
        <v>89</v>
      </c>
      <c r="FX50" s="46"/>
      <c r="FY50" s="46"/>
      <c r="FZ50" s="46"/>
      <c r="GA50" s="46"/>
      <c r="GB50" s="46"/>
      <c r="GC50" s="47">
        <f>FW54*FX54*FY54*$C$2</f>
        <v>2065.2192000000005</v>
      </c>
      <c r="GD50" s="48">
        <f>GC50/$C$2</f>
        <v>15.264000000000003</v>
      </c>
      <c r="GE50" s="48"/>
      <c r="GF50" s="32"/>
      <c r="GG50"/>
      <c r="GH50" s="45" t="s">
        <v>89</v>
      </c>
      <c r="GI50" s="46"/>
      <c r="GJ50" s="46"/>
      <c r="GK50" s="46"/>
      <c r="GL50" s="46"/>
      <c r="GM50" s="46"/>
      <c r="GN50" s="47">
        <f>GH54*GI54*GJ54*$C$2</f>
        <v>2065.2192000000005</v>
      </c>
      <c r="GO50" s="48">
        <f>GN50/$C$2</f>
        <v>15.264000000000003</v>
      </c>
      <c r="GP50" s="48"/>
      <c r="GQ50" s="32"/>
      <c r="GR50"/>
      <c r="GS50" s="45" t="s">
        <v>89</v>
      </c>
      <c r="GT50" s="46"/>
      <c r="GU50" s="46"/>
      <c r="GV50" s="46"/>
      <c r="GW50" s="46"/>
      <c r="GX50" s="46"/>
      <c r="GY50" s="47">
        <f>GS54*GT54*GU54*$C$2</f>
        <v>2065.2192000000005</v>
      </c>
      <c r="GZ50" s="48">
        <f>GY50/$C$2</f>
        <v>15.264000000000003</v>
      </c>
      <c r="HA50" s="48"/>
      <c r="HB50" s="32"/>
    </row>
    <row r="51" spans="1:210" ht="21" x14ac:dyDescent="0.25">
      <c r="A51" s="10"/>
      <c r="C51" s="71" t="s">
        <v>90</v>
      </c>
      <c r="D51" s="6" t="s">
        <v>91</v>
      </c>
      <c r="I51" s="33"/>
      <c r="J51" s="33"/>
      <c r="K51" s="28"/>
      <c r="N51" s="71" t="s">
        <v>90</v>
      </c>
      <c r="O51" s="6" t="s">
        <v>91</v>
      </c>
      <c r="V51" s="32"/>
      <c r="Y51" s="71" t="s">
        <v>90</v>
      </c>
      <c r="Z51" s="6" t="s">
        <v>91</v>
      </c>
      <c r="AG51" s="32"/>
      <c r="AJ51" s="71" t="s">
        <v>90</v>
      </c>
      <c r="AK51" s="6" t="s">
        <v>91</v>
      </c>
      <c r="AR51" s="32"/>
      <c r="AU51" s="71" t="s">
        <v>90</v>
      </c>
      <c r="AV51" s="6" t="s">
        <v>91</v>
      </c>
      <c r="BC51" s="32"/>
      <c r="BF51" s="71" t="s">
        <v>90</v>
      </c>
      <c r="BG51" s="6" t="s">
        <v>91</v>
      </c>
      <c r="BN51" s="32"/>
      <c r="BQ51" s="71" t="s">
        <v>90</v>
      </c>
      <c r="BR51" s="6" t="s">
        <v>91</v>
      </c>
      <c r="BY51" s="32"/>
      <c r="CB51" s="71" t="s">
        <v>90</v>
      </c>
      <c r="CC51" s="6" t="s">
        <v>91</v>
      </c>
      <c r="CJ51" s="32"/>
      <c r="CM51" s="71" t="s">
        <v>90</v>
      </c>
      <c r="CN51" s="6" t="s">
        <v>91</v>
      </c>
      <c r="CU51" s="32"/>
      <c r="CX51" s="71" t="s">
        <v>90</v>
      </c>
      <c r="CY51" s="6" t="s">
        <v>91</v>
      </c>
      <c r="DF51" s="32"/>
      <c r="DI51" s="71" t="s">
        <v>90</v>
      </c>
      <c r="DJ51" s="6" t="s">
        <v>91</v>
      </c>
      <c r="DQ51" s="32"/>
      <c r="DU51" s="71" t="s">
        <v>90</v>
      </c>
      <c r="DV51" s="6" t="s">
        <v>91</v>
      </c>
      <c r="EC51" s="32"/>
      <c r="EF51" s="71" t="s">
        <v>90</v>
      </c>
      <c r="EG51" s="6" t="s">
        <v>91</v>
      </c>
      <c r="EN51" s="32"/>
      <c r="EQ51" s="71" t="s">
        <v>90</v>
      </c>
      <c r="ER51" s="6" t="s">
        <v>91</v>
      </c>
      <c r="EY51" s="32"/>
      <c r="FB51" s="71" t="s">
        <v>90</v>
      </c>
      <c r="FC51" s="6" t="s">
        <v>91</v>
      </c>
      <c r="FJ51" s="32"/>
      <c r="FM51" s="71" t="s">
        <v>90</v>
      </c>
      <c r="FN51" s="6" t="s">
        <v>91</v>
      </c>
      <c r="FU51" s="32"/>
      <c r="FX51" s="71" t="s">
        <v>90</v>
      </c>
      <c r="FY51" s="6" t="s">
        <v>91</v>
      </c>
      <c r="GF51" s="32"/>
      <c r="GI51" s="71" t="s">
        <v>90</v>
      </c>
      <c r="GJ51" s="6" t="s">
        <v>91</v>
      </c>
      <c r="GQ51" s="32"/>
      <c r="GT51" s="71" t="s">
        <v>90</v>
      </c>
      <c r="GU51" s="6" t="s">
        <v>91</v>
      </c>
      <c r="HB51" s="32"/>
    </row>
    <row r="52" spans="1:210" x14ac:dyDescent="0.25">
      <c r="A52" s="10"/>
      <c r="C52" s="72" t="s">
        <v>92</v>
      </c>
      <c r="D52" s="57" t="s">
        <v>68</v>
      </c>
      <c r="I52" s="33"/>
      <c r="J52" s="33"/>
      <c r="K52" s="28"/>
      <c r="N52" s="72" t="s">
        <v>92</v>
      </c>
      <c r="O52" s="57" t="s">
        <v>68</v>
      </c>
      <c r="V52" s="32"/>
      <c r="Y52" s="72" t="s">
        <v>92</v>
      </c>
      <c r="Z52" s="57" t="s">
        <v>68</v>
      </c>
      <c r="AG52" s="32"/>
      <c r="AJ52" s="72" t="s">
        <v>92</v>
      </c>
      <c r="AK52" s="57" t="s">
        <v>68</v>
      </c>
      <c r="AR52" s="32"/>
      <c r="AU52" s="72" t="s">
        <v>92</v>
      </c>
      <c r="AV52" s="57" t="s">
        <v>68</v>
      </c>
      <c r="BC52" s="32"/>
      <c r="BF52" s="72" t="s">
        <v>92</v>
      </c>
      <c r="BG52" s="57" t="s">
        <v>68</v>
      </c>
      <c r="BN52" s="32"/>
      <c r="BQ52" s="72" t="s">
        <v>92</v>
      </c>
      <c r="BR52" s="57" t="s">
        <v>68</v>
      </c>
      <c r="BY52" s="32"/>
      <c r="CB52" s="72" t="s">
        <v>92</v>
      </c>
      <c r="CC52" s="57" t="s">
        <v>68</v>
      </c>
      <c r="CJ52" s="32"/>
      <c r="CM52" s="72" t="s">
        <v>92</v>
      </c>
      <c r="CN52" s="57" t="s">
        <v>68</v>
      </c>
      <c r="CU52" s="32"/>
      <c r="CX52" s="72" t="s">
        <v>92</v>
      </c>
      <c r="CY52" s="57" t="s">
        <v>68</v>
      </c>
      <c r="DF52" s="32"/>
      <c r="DI52" s="72" t="s">
        <v>92</v>
      </c>
      <c r="DJ52" s="57" t="s">
        <v>68</v>
      </c>
      <c r="DQ52" s="32"/>
      <c r="DU52" s="72" t="s">
        <v>92</v>
      </c>
      <c r="DV52" s="57" t="s">
        <v>68</v>
      </c>
      <c r="EC52" s="32"/>
      <c r="EF52" s="72" t="s">
        <v>92</v>
      </c>
      <c r="EG52" s="57" t="s">
        <v>68</v>
      </c>
      <c r="EN52" s="32"/>
      <c r="EQ52" s="72" t="s">
        <v>92</v>
      </c>
      <c r="ER52" s="57" t="s">
        <v>68</v>
      </c>
      <c r="EY52" s="32"/>
      <c r="FB52" s="72" t="s">
        <v>92</v>
      </c>
      <c r="FC52" s="57" t="s">
        <v>68</v>
      </c>
      <c r="FJ52" s="32"/>
      <c r="FM52" s="72" t="s">
        <v>92</v>
      </c>
      <c r="FN52" s="57" t="s">
        <v>68</v>
      </c>
      <c r="FU52" s="32"/>
      <c r="FX52" s="72" t="s">
        <v>92</v>
      </c>
      <c r="FY52" s="57" t="s">
        <v>68</v>
      </c>
      <c r="GF52" s="32"/>
      <c r="GI52" s="72" t="s">
        <v>92</v>
      </c>
      <c r="GJ52" s="57" t="s">
        <v>68</v>
      </c>
      <c r="GQ52" s="32"/>
      <c r="GT52" s="72" t="s">
        <v>92</v>
      </c>
      <c r="GU52" s="57" t="s">
        <v>68</v>
      </c>
      <c r="HB52" s="32"/>
    </row>
    <row r="53" spans="1:210" x14ac:dyDescent="0.25">
      <c r="A53" s="10"/>
      <c r="B53" s="74" t="s">
        <v>93</v>
      </c>
      <c r="C53" s="74" t="s">
        <v>94</v>
      </c>
      <c r="D53" s="74" t="s">
        <v>71</v>
      </c>
      <c r="I53" s="33"/>
      <c r="J53" s="33"/>
      <c r="K53" s="28"/>
      <c r="M53" s="74" t="s">
        <v>93</v>
      </c>
      <c r="N53" s="74" t="s">
        <v>94</v>
      </c>
      <c r="O53" s="74" t="s">
        <v>71</v>
      </c>
      <c r="V53" s="32"/>
      <c r="X53" s="74" t="s">
        <v>93</v>
      </c>
      <c r="Y53" s="74" t="s">
        <v>94</v>
      </c>
      <c r="Z53" s="74" t="s">
        <v>71</v>
      </c>
      <c r="AG53" s="32"/>
      <c r="AI53" s="74" t="s">
        <v>93</v>
      </c>
      <c r="AJ53" s="74" t="s">
        <v>94</v>
      </c>
      <c r="AK53" s="74" t="s">
        <v>71</v>
      </c>
      <c r="AR53" s="32"/>
      <c r="AT53" s="74" t="s">
        <v>93</v>
      </c>
      <c r="AU53" s="74" t="s">
        <v>94</v>
      </c>
      <c r="AV53" s="74" t="s">
        <v>71</v>
      </c>
      <c r="BC53" s="32"/>
      <c r="BE53" s="74" t="s">
        <v>93</v>
      </c>
      <c r="BF53" s="74" t="s">
        <v>94</v>
      </c>
      <c r="BG53" s="74" t="s">
        <v>71</v>
      </c>
      <c r="BN53" s="32"/>
      <c r="BP53" s="74" t="s">
        <v>93</v>
      </c>
      <c r="BQ53" s="74" t="s">
        <v>94</v>
      </c>
      <c r="BR53" s="74" t="s">
        <v>71</v>
      </c>
      <c r="BY53" s="32"/>
      <c r="CA53" s="74" t="s">
        <v>93</v>
      </c>
      <c r="CB53" s="74" t="s">
        <v>94</v>
      </c>
      <c r="CC53" s="74" t="s">
        <v>71</v>
      </c>
      <c r="CJ53" s="32"/>
      <c r="CL53" s="74" t="s">
        <v>93</v>
      </c>
      <c r="CM53" s="74" t="s">
        <v>94</v>
      </c>
      <c r="CN53" s="74" t="s">
        <v>71</v>
      </c>
      <c r="CU53" s="32"/>
      <c r="CW53" s="74" t="s">
        <v>93</v>
      </c>
      <c r="CX53" s="74" t="s">
        <v>94</v>
      </c>
      <c r="CY53" s="74" t="s">
        <v>71</v>
      </c>
      <c r="DF53" s="32"/>
      <c r="DH53" s="74" t="s">
        <v>93</v>
      </c>
      <c r="DI53" s="74" t="s">
        <v>94</v>
      </c>
      <c r="DJ53" s="74" t="s">
        <v>71</v>
      </c>
      <c r="DQ53" s="32"/>
      <c r="DT53" s="74" t="s">
        <v>93</v>
      </c>
      <c r="DU53" s="74" t="s">
        <v>94</v>
      </c>
      <c r="DV53" s="74" t="s">
        <v>71</v>
      </c>
      <c r="EC53" s="32"/>
      <c r="EE53" s="74" t="s">
        <v>93</v>
      </c>
      <c r="EF53" s="74" t="s">
        <v>94</v>
      </c>
      <c r="EG53" s="74" t="s">
        <v>71</v>
      </c>
      <c r="EN53" s="32"/>
      <c r="EP53" s="74" t="s">
        <v>93</v>
      </c>
      <c r="EQ53" s="74" t="s">
        <v>94</v>
      </c>
      <c r="ER53" s="74" t="s">
        <v>71</v>
      </c>
      <c r="EY53" s="32"/>
      <c r="FA53" s="74" t="s">
        <v>93</v>
      </c>
      <c r="FB53" s="74" t="s">
        <v>94</v>
      </c>
      <c r="FC53" s="74" t="s">
        <v>71</v>
      </c>
      <c r="FJ53" s="32"/>
      <c r="FL53" s="74" t="s">
        <v>93</v>
      </c>
      <c r="FM53" s="74" t="s">
        <v>94</v>
      </c>
      <c r="FN53" s="74" t="s">
        <v>71</v>
      </c>
      <c r="FU53" s="32"/>
      <c r="FW53" s="74" t="s">
        <v>93</v>
      </c>
      <c r="FX53" s="74" t="s">
        <v>94</v>
      </c>
      <c r="FY53" s="74" t="s">
        <v>71</v>
      </c>
      <c r="GF53" s="32"/>
      <c r="GH53" s="74" t="s">
        <v>93</v>
      </c>
      <c r="GI53" s="74" t="s">
        <v>94</v>
      </c>
      <c r="GJ53" s="74" t="s">
        <v>71</v>
      </c>
      <c r="GQ53" s="32"/>
      <c r="GS53" s="74" t="s">
        <v>93</v>
      </c>
      <c r="GT53" s="74" t="s">
        <v>94</v>
      </c>
      <c r="GU53" s="74" t="s">
        <v>71</v>
      </c>
      <c r="HB53" s="32"/>
    </row>
    <row r="54" spans="1:210" x14ac:dyDescent="0.25">
      <c r="A54" s="10"/>
      <c r="B54" s="2">
        <v>2.4E-2</v>
      </c>
      <c r="C54" s="2">
        <v>3</v>
      </c>
      <c r="D54" s="2">
        <v>212</v>
      </c>
      <c r="I54" s="33"/>
      <c r="J54" s="33"/>
      <c r="K54" s="28"/>
      <c r="M54" s="2">
        <v>2.4E-2</v>
      </c>
      <c r="N54" s="2">
        <v>3</v>
      </c>
      <c r="O54" s="2">
        <v>212</v>
      </c>
      <c r="V54" s="32"/>
      <c r="X54" s="2">
        <v>2.4E-2</v>
      </c>
      <c r="Y54" s="2">
        <v>3</v>
      </c>
      <c r="Z54" s="2">
        <v>212</v>
      </c>
      <c r="AG54" s="32"/>
      <c r="AI54" s="2">
        <v>2.4E-2</v>
      </c>
      <c r="AJ54" s="2">
        <v>3</v>
      </c>
      <c r="AK54" s="2">
        <v>212</v>
      </c>
      <c r="AR54" s="32"/>
      <c r="AT54" s="2">
        <v>2.4E-2</v>
      </c>
      <c r="AU54" s="2">
        <v>3</v>
      </c>
      <c r="AV54" s="2">
        <v>212</v>
      </c>
      <c r="BC54" s="32"/>
      <c r="BE54" s="2">
        <v>2.4E-2</v>
      </c>
      <c r="BF54" s="2">
        <v>3</v>
      </c>
      <c r="BG54" s="2">
        <v>212</v>
      </c>
      <c r="BN54" s="32"/>
      <c r="BP54" s="2">
        <v>2.4E-2</v>
      </c>
      <c r="BQ54" s="2">
        <v>3</v>
      </c>
      <c r="BR54" s="2">
        <v>212</v>
      </c>
      <c r="BY54" s="32"/>
      <c r="CA54" s="2">
        <v>2.4E-2</v>
      </c>
      <c r="CB54" s="2">
        <v>3</v>
      </c>
      <c r="CC54" s="2">
        <v>212</v>
      </c>
      <c r="CJ54" s="32"/>
      <c r="CL54" s="2">
        <v>2.4E-2</v>
      </c>
      <c r="CM54" s="2">
        <v>3</v>
      </c>
      <c r="CN54" s="2">
        <v>212</v>
      </c>
      <c r="CU54" s="32"/>
      <c r="CW54" s="2">
        <v>2.4E-2</v>
      </c>
      <c r="CX54" s="2">
        <v>3</v>
      </c>
      <c r="CY54" s="2">
        <v>212</v>
      </c>
      <c r="DF54" s="32"/>
      <c r="DH54" s="2">
        <v>2.4E-2</v>
      </c>
      <c r="DI54" s="2">
        <v>3</v>
      </c>
      <c r="DJ54" s="2">
        <v>212</v>
      </c>
      <c r="DQ54" s="32"/>
      <c r="DT54" s="2">
        <v>2.4E-2</v>
      </c>
      <c r="DU54" s="2">
        <v>3</v>
      </c>
      <c r="DV54" s="2">
        <v>212</v>
      </c>
      <c r="EC54" s="32"/>
      <c r="EE54" s="2">
        <v>2.4E-2</v>
      </c>
      <c r="EF54" s="2">
        <v>3</v>
      </c>
      <c r="EG54" s="2">
        <v>212</v>
      </c>
      <c r="EN54" s="32"/>
      <c r="EP54" s="2">
        <v>2.4E-2</v>
      </c>
      <c r="EQ54" s="2">
        <v>3</v>
      </c>
      <c r="ER54" s="2">
        <v>212</v>
      </c>
      <c r="EY54" s="32"/>
      <c r="FA54" s="2">
        <v>2.4E-2</v>
      </c>
      <c r="FB54" s="2">
        <v>3</v>
      </c>
      <c r="FC54" s="2">
        <v>212</v>
      </c>
      <c r="FJ54" s="32"/>
      <c r="FL54" s="2">
        <v>2.4E-2</v>
      </c>
      <c r="FM54" s="2">
        <v>3</v>
      </c>
      <c r="FN54" s="2">
        <v>212</v>
      </c>
      <c r="FU54" s="32"/>
      <c r="FW54" s="2">
        <v>2.4E-2</v>
      </c>
      <c r="FX54" s="2">
        <v>3</v>
      </c>
      <c r="FY54" s="2">
        <v>212</v>
      </c>
      <c r="GF54" s="32"/>
      <c r="GH54" s="2">
        <v>2.4E-2</v>
      </c>
      <c r="GI54" s="2">
        <v>3</v>
      </c>
      <c r="GJ54" s="2">
        <v>212</v>
      </c>
      <c r="GQ54" s="32"/>
      <c r="GS54" s="2">
        <v>2.4E-2</v>
      </c>
      <c r="GT54" s="2">
        <v>3</v>
      </c>
      <c r="GU54" s="2">
        <v>212</v>
      </c>
      <c r="HB54" s="32"/>
    </row>
    <row r="55" spans="1:210" x14ac:dyDescent="0.25">
      <c r="A55" s="10"/>
      <c r="G55" s="75"/>
      <c r="H55" s="76"/>
      <c r="I55" s="77"/>
      <c r="J55" s="77"/>
      <c r="K55" s="28"/>
      <c r="L55" s="78"/>
      <c r="M55" s="79"/>
      <c r="N55" s="57"/>
      <c r="V55" s="32"/>
      <c r="W55" s="78"/>
      <c r="X55" s="79"/>
      <c r="Y55" s="57"/>
      <c r="AG55" s="32"/>
      <c r="AH55" s="78"/>
      <c r="AI55" s="79"/>
      <c r="AJ55" s="57"/>
      <c r="AR55" s="32"/>
      <c r="AS55" s="78"/>
      <c r="AT55" s="79"/>
      <c r="AU55" s="57"/>
      <c r="BC55" s="32"/>
      <c r="BD55" s="78"/>
      <c r="BE55" s="79"/>
      <c r="BF55" s="57"/>
      <c r="BN55" s="32"/>
      <c r="BO55" s="78"/>
      <c r="BP55" s="79"/>
      <c r="BQ55" s="57"/>
      <c r="BY55" s="32"/>
      <c r="BZ55" s="78"/>
      <c r="CA55" s="79"/>
      <c r="CB55" s="57"/>
      <c r="CJ55" s="32"/>
      <c r="CK55" s="78"/>
      <c r="CL55" s="79"/>
      <c r="CM55" s="57"/>
      <c r="CU55" s="32"/>
      <c r="CV55" s="78"/>
      <c r="CW55" s="79"/>
      <c r="CX55" s="57"/>
      <c r="DF55" s="32"/>
      <c r="DG55" s="78"/>
      <c r="DH55" s="79"/>
      <c r="DI55" s="57"/>
      <c r="DQ55" s="32"/>
      <c r="DS55" s="78"/>
      <c r="DT55" s="79"/>
      <c r="DU55" s="57"/>
      <c r="EC55" s="32"/>
      <c r="ED55" s="78"/>
      <c r="EE55" s="79"/>
      <c r="EF55" s="57"/>
      <c r="EN55" s="32"/>
      <c r="EO55" s="78"/>
      <c r="EP55" s="79"/>
      <c r="EQ55" s="57"/>
      <c r="EY55" s="32"/>
      <c r="EZ55" s="78"/>
      <c r="FA55" s="79"/>
      <c r="FB55" s="57"/>
      <c r="FJ55" s="32"/>
      <c r="FK55" s="78"/>
      <c r="FL55" s="79"/>
      <c r="FM55" s="57"/>
      <c r="FU55" s="32"/>
      <c r="FV55" s="78"/>
      <c r="FW55" s="79"/>
      <c r="FX55" s="57"/>
      <c r="GF55" s="32"/>
      <c r="GG55" s="78"/>
      <c r="GH55" s="79"/>
      <c r="GI55" s="57"/>
      <c r="GQ55" s="32"/>
      <c r="GR55" s="78"/>
      <c r="GS55" s="79"/>
      <c r="GT55" s="57"/>
      <c r="HB55" s="32"/>
    </row>
    <row r="56" spans="1:210" x14ac:dyDescent="0.25">
      <c r="A56" s="10"/>
      <c r="F56" s="80"/>
      <c r="H56" s="80"/>
      <c r="I56" s="33"/>
      <c r="J56" s="33"/>
      <c r="K56" s="28"/>
      <c r="L56" s="80"/>
      <c r="M56" s="80"/>
      <c r="N56" s="74"/>
      <c r="V56" s="32"/>
      <c r="W56" s="80"/>
      <c r="X56" s="80"/>
      <c r="Y56" s="74"/>
      <c r="AG56" s="32"/>
      <c r="AH56" s="80"/>
      <c r="AI56" s="80"/>
      <c r="AJ56" s="74"/>
      <c r="AR56" s="32"/>
      <c r="AS56" s="80"/>
      <c r="AT56" s="80"/>
      <c r="AU56" s="74"/>
      <c r="BC56" s="32"/>
      <c r="BD56" s="80"/>
      <c r="BE56" s="80"/>
      <c r="BF56" s="74"/>
      <c r="BN56" s="32"/>
      <c r="BO56" s="80"/>
      <c r="BP56" s="80"/>
      <c r="BQ56" s="74"/>
      <c r="BY56" s="32"/>
      <c r="BZ56" s="80"/>
      <c r="CA56" s="80"/>
      <c r="CB56" s="74"/>
      <c r="CJ56" s="32"/>
      <c r="CK56" s="80"/>
      <c r="CL56" s="80"/>
      <c r="CM56" s="74"/>
      <c r="CU56" s="32"/>
      <c r="CV56" s="80"/>
      <c r="CW56" s="80"/>
      <c r="CX56" s="74"/>
      <c r="DF56" s="32"/>
      <c r="DG56" s="80"/>
      <c r="DH56" s="80"/>
      <c r="DI56" s="74"/>
      <c r="DQ56" s="32"/>
      <c r="DS56" s="80"/>
      <c r="DT56" s="80"/>
      <c r="DU56" s="74"/>
      <c r="EC56" s="32"/>
      <c r="ED56" s="80"/>
      <c r="EE56" s="80"/>
      <c r="EF56" s="74"/>
      <c r="EN56" s="32"/>
      <c r="EO56" s="80"/>
      <c r="EP56" s="80"/>
      <c r="EQ56" s="74"/>
      <c r="EY56" s="32"/>
      <c r="EZ56" s="80"/>
      <c r="FA56" s="80"/>
      <c r="FB56" s="74"/>
      <c r="FJ56" s="32"/>
      <c r="FK56" s="80"/>
      <c r="FL56" s="80"/>
      <c r="FM56" s="74"/>
      <c r="FU56" s="32"/>
      <c r="FV56" s="80"/>
      <c r="FW56" s="80"/>
      <c r="FX56" s="74"/>
      <c r="GF56" s="32"/>
      <c r="GG56" s="80"/>
      <c r="GH56" s="80"/>
      <c r="GI56" s="74"/>
      <c r="GQ56" s="32"/>
      <c r="GR56" s="80"/>
      <c r="GS56" s="80"/>
      <c r="GT56" s="74"/>
      <c r="HB56" s="32"/>
    </row>
    <row r="57" spans="1:210" x14ac:dyDescent="0.25">
      <c r="A57" s="10"/>
      <c r="B57" s="81" t="s">
        <v>95</v>
      </c>
      <c r="H57" s="82">
        <f>(1-H61^H60)/(1-H61^(H60+1))</f>
        <v>0.92307808255280777</v>
      </c>
      <c r="I57" s="33"/>
      <c r="J57" s="33"/>
      <c r="K57" s="28"/>
      <c r="M57" s="81" t="s">
        <v>95</v>
      </c>
      <c r="S57" s="82">
        <f>(1-S61^S60)/(1-S61^(S60+1))</f>
        <v>0.93191617683643357</v>
      </c>
      <c r="V57" s="32"/>
      <c r="X57" s="81" t="s">
        <v>95</v>
      </c>
      <c r="AD57" s="82">
        <f>(1-AD61^AD60)/(1-AD61^(AD60+1))</f>
        <v>0.92873229473136765</v>
      </c>
      <c r="AG57" s="32"/>
      <c r="AI57" s="81" t="s">
        <v>95</v>
      </c>
      <c r="AO57" s="82">
        <f>(1-AO61^AO60)/(1-AO61^(AO60+1))</f>
        <v>0.92797270831361389</v>
      </c>
      <c r="AR57" s="32"/>
      <c r="AT57" s="81" t="s">
        <v>95</v>
      </c>
      <c r="AZ57" s="82">
        <f>(1-AZ61^AZ60)/(1-AZ61^(AZ60+1))</f>
        <v>0.92820325235843537</v>
      </c>
      <c r="BC57" s="32"/>
      <c r="BE57" s="81" t="s">
        <v>95</v>
      </c>
      <c r="BK57" s="82">
        <f>(1-BK61^BK60)/(1-BK61^(BK60+1))</f>
        <v>0.92870918373534905</v>
      </c>
      <c r="BN57" s="32"/>
      <c r="BP57" s="81" t="s">
        <v>95</v>
      </c>
      <c r="BV57" s="82">
        <f>(1-BV61^BV60)/(1-BV61^(BV60+1))</f>
        <v>0.92797270831361389</v>
      </c>
      <c r="BY57" s="32"/>
      <c r="CA57" s="81" t="s">
        <v>95</v>
      </c>
      <c r="CG57" s="82">
        <f>(1-CG61^CG60)/(1-CG61^(CG60+1))</f>
        <v>0.92792302733160104</v>
      </c>
      <c r="CJ57" s="32"/>
      <c r="CL57" s="81" t="s">
        <v>95</v>
      </c>
      <c r="CR57" s="82">
        <f>(1-CR61^CR60)/(1-CR61^(CR60+1))</f>
        <v>0.92929401338120532</v>
      </c>
      <c r="CU57" s="32"/>
      <c r="CW57" s="81" t="s">
        <v>95</v>
      </c>
      <c r="DC57" s="82">
        <f>(1-DC61^DC60)/(1-DC61^(DC60+1))</f>
        <v>0.92952843954202236</v>
      </c>
      <c r="DF57" s="32"/>
      <c r="DH57" s="81" t="s">
        <v>95</v>
      </c>
      <c r="DN57" s="82">
        <f>(1-DN61^DN60)/(1-DN61^(DN60+1))</f>
        <v>0.92927779556093515</v>
      </c>
      <c r="DQ57" s="32"/>
      <c r="DT57" s="81" t="s">
        <v>95</v>
      </c>
      <c r="DZ57" s="82">
        <f>(1-DZ61^DZ60)/(1-DZ61^(DZ60+1))</f>
        <v>0.92866199477848999</v>
      </c>
      <c r="EC57" s="32"/>
      <c r="EE57" s="81" t="s">
        <v>95</v>
      </c>
      <c r="EK57" s="82">
        <f>(1-EK61^EK60)/(1-EK61^(EK60+1))</f>
        <v>0.92948765689948276</v>
      </c>
      <c r="EN57" s="32"/>
      <c r="EP57" s="81" t="s">
        <v>95</v>
      </c>
      <c r="EV57" s="82">
        <f>(1-EV61^EV60)/(1-EV61^(EV60+1))</f>
        <v>0.92912456715932989</v>
      </c>
      <c r="EY57" s="32"/>
      <c r="FA57" s="81" t="s">
        <v>95</v>
      </c>
      <c r="FG57" s="82">
        <f>(1-FG61^FG60)/(1-FG61^(FG60+1))</f>
        <v>0.92932204461105161</v>
      </c>
      <c r="FJ57" s="32"/>
      <c r="FL57" s="81" t="s">
        <v>95</v>
      </c>
      <c r="FR57" s="82">
        <f>(1-FR61^FR60)/(1-FR61^(FR60+1))</f>
        <v>0.92926778632183049</v>
      </c>
      <c r="FU57" s="32"/>
      <c r="FW57" s="81" t="s">
        <v>95</v>
      </c>
      <c r="GC57" s="82">
        <f>(1-GC61^GC60)/(1-GC61^(GC60+1))</f>
        <v>0.92905445769438888</v>
      </c>
      <c r="GF57" s="32"/>
      <c r="GH57" s="81" t="s">
        <v>95</v>
      </c>
      <c r="GN57" s="82">
        <f>(1-GN61^GN60)/(1-GN61^(GN60+1))</f>
        <v>0.92875345654570651</v>
      </c>
      <c r="GQ57" s="32"/>
      <c r="GS57" s="81" t="s">
        <v>95</v>
      </c>
      <c r="GY57" s="82">
        <f>(1-GY61^GY60)/(1-GY61^(GY60+1))</f>
        <v>0.92918760453949889</v>
      </c>
      <c r="HB57" s="32"/>
    </row>
    <row r="58" spans="1:210" x14ac:dyDescent="0.25">
      <c r="A58" s="10"/>
      <c r="B58" s="83" t="s">
        <v>96</v>
      </c>
      <c r="H58" s="42">
        <v>45</v>
      </c>
      <c r="I58" s="33"/>
      <c r="J58" s="33"/>
      <c r="K58" s="28"/>
      <c r="M58" s="83" t="s">
        <v>96</v>
      </c>
      <c r="S58" s="42">
        <v>45</v>
      </c>
      <c r="V58" s="32"/>
      <c r="X58" s="83" t="s">
        <v>96</v>
      </c>
      <c r="AD58" s="42">
        <v>45</v>
      </c>
      <c r="AG58" s="32"/>
      <c r="AI58" s="83" t="s">
        <v>96</v>
      </c>
      <c r="AO58" s="42">
        <v>45</v>
      </c>
      <c r="AR58" s="32"/>
      <c r="AT58" s="83" t="s">
        <v>96</v>
      </c>
      <c r="AZ58" s="42">
        <v>45</v>
      </c>
      <c r="BC58" s="32"/>
      <c r="BE58" s="83" t="s">
        <v>96</v>
      </c>
      <c r="BK58" s="42">
        <v>45</v>
      </c>
      <c r="BN58" s="32"/>
      <c r="BP58" s="83" t="s">
        <v>96</v>
      </c>
      <c r="BV58" s="42">
        <v>45</v>
      </c>
      <c r="BY58" s="32"/>
      <c r="CA58" s="83" t="s">
        <v>96</v>
      </c>
      <c r="CG58" s="42">
        <v>45</v>
      </c>
      <c r="CJ58" s="32"/>
      <c r="CL58" s="83" t="s">
        <v>96</v>
      </c>
      <c r="CR58" s="42">
        <v>45</v>
      </c>
      <c r="CU58" s="32"/>
      <c r="CW58" s="83" t="s">
        <v>96</v>
      </c>
      <c r="DC58" s="42">
        <v>45</v>
      </c>
      <c r="DF58" s="32"/>
      <c r="DH58" s="83" t="s">
        <v>96</v>
      </c>
      <c r="DN58" s="42">
        <v>45</v>
      </c>
      <c r="DQ58" s="32"/>
      <c r="DT58" s="83" t="s">
        <v>96</v>
      </c>
      <c r="DZ58" s="42">
        <v>45</v>
      </c>
      <c r="EC58" s="32"/>
      <c r="EE58" s="83" t="s">
        <v>96</v>
      </c>
      <c r="EK58" s="42">
        <v>45</v>
      </c>
      <c r="EN58" s="32"/>
      <c r="EP58" s="83" t="s">
        <v>96</v>
      </c>
      <c r="EV58" s="42">
        <v>45</v>
      </c>
      <c r="EY58" s="32"/>
      <c r="FA58" s="83" t="s">
        <v>96</v>
      </c>
      <c r="FG58" s="42">
        <v>45</v>
      </c>
      <c r="FJ58" s="32"/>
      <c r="FL58" s="83" t="s">
        <v>96</v>
      </c>
      <c r="FR58" s="42">
        <v>45</v>
      </c>
      <c r="FU58" s="32"/>
      <c r="FW58" s="83" t="s">
        <v>96</v>
      </c>
      <c r="GC58" s="42">
        <v>45</v>
      </c>
      <c r="GF58" s="32"/>
      <c r="GH58" s="83" t="s">
        <v>96</v>
      </c>
      <c r="GN58" s="42">
        <v>45</v>
      </c>
      <c r="GQ58" s="32"/>
      <c r="GS58" s="83" t="s">
        <v>96</v>
      </c>
      <c r="GY58" s="42">
        <v>45</v>
      </c>
      <c r="HB58" s="32"/>
    </row>
    <row r="59" spans="1:210" x14ac:dyDescent="0.25">
      <c r="A59" s="10"/>
      <c r="B59" s="83" t="s">
        <v>97</v>
      </c>
      <c r="H59" s="84">
        <f>H58*$C$2/(H24+H26)</f>
        <v>18.793739778579276</v>
      </c>
      <c r="I59" s="33"/>
      <c r="J59" s="33"/>
      <c r="K59" s="28"/>
      <c r="M59" s="83" t="s">
        <v>97</v>
      </c>
      <c r="S59" s="84">
        <f>S58*$C$2/(S24+S26)</f>
        <v>43.654518065162357</v>
      </c>
      <c r="V59" s="32"/>
      <c r="X59" s="83" t="s">
        <v>97</v>
      </c>
      <c r="AD59" s="84">
        <f>AD58*$C$2/(AD24+AD26)</f>
        <v>24.641251944770897</v>
      </c>
      <c r="AG59" s="32"/>
      <c r="AI59" s="83" t="s">
        <v>97</v>
      </c>
      <c r="AO59" s="84">
        <f>AO58*$C$2/(AO24+AO26)</f>
        <v>29.465902745533946</v>
      </c>
      <c r="AR59" s="32"/>
      <c r="AT59" s="83" t="s">
        <v>97</v>
      </c>
      <c r="AZ59" s="84">
        <f>AZ58*$C$2/(AZ24+AZ26)</f>
        <v>28.198779511804723</v>
      </c>
      <c r="BC59" s="32"/>
      <c r="BE59" s="83" t="s">
        <v>97</v>
      </c>
      <c r="BK59" s="84">
        <f>BK58*$C$2/(BK24+BK26)</f>
        <v>24.820101652961291</v>
      </c>
      <c r="BN59" s="32"/>
      <c r="BP59" s="83" t="s">
        <v>97</v>
      </c>
      <c r="BV59" s="84">
        <f>BV58*$C$2/(BV24+BV26)</f>
        <v>29.465902745533946</v>
      </c>
      <c r="BY59" s="32"/>
      <c r="CA59" s="83" t="s">
        <v>97</v>
      </c>
      <c r="CG59" s="84">
        <f>CG58*$C$2/(CG24+CG26)</f>
        <v>29.722008785041805</v>
      </c>
      <c r="CJ59" s="32"/>
      <c r="CL59" s="83" t="s">
        <v>97</v>
      </c>
      <c r="CR59" s="84">
        <f>CR58*$C$2/(CR24+CR26)</f>
        <v>22.48096179894366</v>
      </c>
      <c r="CU59" s="32"/>
      <c r="CW59" s="83" t="s">
        <v>97</v>
      </c>
      <c r="DC59" s="84">
        <f>DC58*$C$2/(DC24+DC26)</f>
        <v>20.280076567656415</v>
      </c>
      <c r="DF59" s="32"/>
      <c r="DH59" s="83" t="s">
        <v>97</v>
      </c>
      <c r="DN59" s="84">
        <f>DN58*$C$2/(DN24+DN26)</f>
        <v>22.62973208939497</v>
      </c>
      <c r="DQ59" s="32"/>
      <c r="DT59" s="83" t="s">
        <v>97</v>
      </c>
      <c r="DZ59" s="84">
        <f>DZ58*$C$2/(DZ24+DZ26)</f>
        <v>30.769611742433817</v>
      </c>
      <c r="EC59" s="32"/>
      <c r="EE59" s="83" t="s">
        <v>97</v>
      </c>
      <c r="EK59" s="84">
        <f>EK58*$C$2/(EK24+EK26)</f>
        <v>20.662926830195371</v>
      </c>
      <c r="EN59" s="32"/>
      <c r="EP59" s="83" t="s">
        <v>97</v>
      </c>
      <c r="EV59" s="84">
        <f>EV58*$C$2/(EV24+EV26)</f>
        <v>23.982637492183045</v>
      </c>
      <c r="EY59" s="32"/>
      <c r="FA59" s="83" t="s">
        <v>97</v>
      </c>
      <c r="FG59" s="84">
        <f>FG58*$C$2/(FG24+FG26)</f>
        <v>22.221832909773557</v>
      </c>
      <c r="FJ59" s="32"/>
      <c r="FL59" s="83" t="s">
        <v>97</v>
      </c>
      <c r="FR59" s="84">
        <f>FR58*$C$2/(FR24+FR26)</f>
        <v>22.721089806240997</v>
      </c>
      <c r="FU59" s="32"/>
      <c r="FW59" s="83" t="s">
        <v>97</v>
      </c>
      <c r="GC59" s="84">
        <f>GC58*$C$2/(GC24+GC26)</f>
        <v>24.565185920753279</v>
      </c>
      <c r="GF59" s="32"/>
      <c r="GH59" s="83" t="s">
        <v>97</v>
      </c>
      <c r="GN59" s="84">
        <f>GN58*$C$2/(GN24+GN26)</f>
        <v>26.800346333456442</v>
      </c>
      <c r="GQ59" s="32"/>
      <c r="GS59" s="83" t="s">
        <v>97</v>
      </c>
      <c r="GY59" s="84">
        <f>GY58*$C$2/(GY24+GY26)</f>
        <v>23.438604368831125</v>
      </c>
      <c r="HB59" s="32"/>
    </row>
    <row r="60" spans="1:210" x14ac:dyDescent="0.25">
      <c r="A60" s="10"/>
      <c r="B60" s="83" t="s">
        <v>98</v>
      </c>
      <c r="H60" s="64">
        <f>0.8+H59/30</f>
        <v>1.4264579926193093</v>
      </c>
      <c r="I60" s="33"/>
      <c r="J60" s="33"/>
      <c r="K60" s="28"/>
      <c r="M60" s="83" t="s">
        <v>98</v>
      </c>
      <c r="S60" s="64">
        <f>0.8+S59/30</f>
        <v>2.2551506021720789</v>
      </c>
      <c r="V60" s="32"/>
      <c r="X60" s="83" t="s">
        <v>98</v>
      </c>
      <c r="AD60" s="64">
        <f>0.8+AD59/30</f>
        <v>1.6213750648256966</v>
      </c>
      <c r="AG60" s="32"/>
      <c r="AI60" s="83" t="s">
        <v>98</v>
      </c>
      <c r="AO60" s="64">
        <f>0.8+AO59/30</f>
        <v>1.7821967581844649</v>
      </c>
      <c r="AR60" s="32"/>
      <c r="AT60" s="83" t="s">
        <v>98</v>
      </c>
      <c r="AZ60" s="64">
        <f>0.8+AZ59/30</f>
        <v>1.7399593170601575</v>
      </c>
      <c r="BC60" s="32"/>
      <c r="BE60" s="83" t="s">
        <v>98</v>
      </c>
      <c r="BK60" s="64">
        <f>0.8+BK59/30</f>
        <v>1.6273367217653765</v>
      </c>
      <c r="BN60" s="32"/>
      <c r="BP60" s="83" t="s">
        <v>98</v>
      </c>
      <c r="BV60" s="64">
        <f>0.8+BV59/30</f>
        <v>1.7821967581844649</v>
      </c>
      <c r="BY60" s="32"/>
      <c r="CA60" s="83" t="s">
        <v>98</v>
      </c>
      <c r="CG60" s="64">
        <f>0.8+CG59/30</f>
        <v>1.7907336261680602</v>
      </c>
      <c r="CJ60" s="32"/>
      <c r="CL60" s="83" t="s">
        <v>98</v>
      </c>
      <c r="CR60" s="64">
        <f>0.8+CR59/30</f>
        <v>1.549365393298122</v>
      </c>
      <c r="CU60" s="32"/>
      <c r="CW60" s="83" t="s">
        <v>98</v>
      </c>
      <c r="DC60" s="64">
        <f>0.8+DC59/30</f>
        <v>1.4760025522552138</v>
      </c>
      <c r="DF60" s="32"/>
      <c r="DH60" s="83" t="s">
        <v>98</v>
      </c>
      <c r="DN60" s="64">
        <f>0.8+DN59/30</f>
        <v>1.5543244029798324</v>
      </c>
      <c r="DQ60" s="32"/>
      <c r="DT60" s="83" t="s">
        <v>98</v>
      </c>
      <c r="DZ60" s="64">
        <f>0.8+DZ59/30</f>
        <v>1.825653724747794</v>
      </c>
      <c r="EC60" s="32"/>
      <c r="EE60" s="83" t="s">
        <v>98</v>
      </c>
      <c r="EK60" s="64">
        <f>0.8+EK59/30</f>
        <v>1.4887642276731792</v>
      </c>
      <c r="EN60" s="32"/>
      <c r="EP60" s="83" t="s">
        <v>98</v>
      </c>
      <c r="EV60" s="64">
        <f>0.8+EV59/30</f>
        <v>1.5994212497394349</v>
      </c>
      <c r="EY60" s="32"/>
      <c r="FA60" s="83" t="s">
        <v>98</v>
      </c>
      <c r="FG60" s="64">
        <f>0.8+FG59/30</f>
        <v>1.5407277636591186</v>
      </c>
      <c r="FJ60" s="32"/>
      <c r="FL60" s="83" t="s">
        <v>98</v>
      </c>
      <c r="FR60" s="64">
        <f>0.8+FR59/30</f>
        <v>1.5573696602080331</v>
      </c>
      <c r="FU60" s="32"/>
      <c r="FW60" s="83" t="s">
        <v>98</v>
      </c>
      <c r="GC60" s="64">
        <f>0.8+GC59/30</f>
        <v>1.618839530691776</v>
      </c>
      <c r="GF60" s="32"/>
      <c r="GH60" s="83" t="s">
        <v>98</v>
      </c>
      <c r="GN60" s="64">
        <f>0.8+GN59/30</f>
        <v>1.6933448777818816</v>
      </c>
      <c r="GQ60" s="32"/>
      <c r="GS60" s="83" t="s">
        <v>98</v>
      </c>
      <c r="GY60" s="64">
        <f>0.8+GY59/30</f>
        <v>1.5812868122943708</v>
      </c>
      <c r="HB60" s="32"/>
    </row>
    <row r="61" spans="1:210" x14ac:dyDescent="0.25">
      <c r="A61" s="10"/>
      <c r="B61" s="58" t="s">
        <v>99</v>
      </c>
      <c r="H61" s="85">
        <f>(H50+H40)/H33</f>
        <v>0.18950570808629374</v>
      </c>
      <c r="I61" s="33"/>
      <c r="J61" s="33"/>
      <c r="K61" s="28"/>
      <c r="M61" s="58" t="s">
        <v>99</v>
      </c>
      <c r="S61" s="85">
        <f>(S50+S40)/S33</f>
        <v>0.36533541991537632</v>
      </c>
      <c r="V61" s="32"/>
      <c r="X61" s="58" t="s">
        <v>99</v>
      </c>
      <c r="AD61" s="85">
        <f>(AD50+AD40)/AD33</f>
        <v>0.22693885413449039</v>
      </c>
      <c r="AG61" s="32"/>
      <c r="AI61" s="58" t="s">
        <v>99</v>
      </c>
      <c r="AO61" s="85">
        <f>(AO50+AO40)/AO33</f>
        <v>0.26836521793706941</v>
      </c>
      <c r="AR61" s="32"/>
      <c r="AT61" s="58" t="s">
        <v>99</v>
      </c>
      <c r="AZ61" s="85">
        <f>(AZ50+AZ40)/AZ33</f>
        <v>0.25747954167145021</v>
      </c>
      <c r="BC61" s="32"/>
      <c r="BE61" s="58" t="s">
        <v>99</v>
      </c>
      <c r="BK61" s="85">
        <f>(BK50+BK40)/BK33</f>
        <v>0.22847333493586786</v>
      </c>
      <c r="BN61" s="32"/>
      <c r="BP61" s="58" t="s">
        <v>99</v>
      </c>
      <c r="BV61" s="85">
        <f>(BV50+BV40)/BV33</f>
        <v>0.26836521793706941</v>
      </c>
      <c r="BY61" s="32"/>
      <c r="CA61" s="58" t="s">
        <v>99</v>
      </c>
      <c r="CG61" s="85">
        <f>(CG50+CG40)/CG33</f>
        <v>0.27056578962229</v>
      </c>
      <c r="CJ61" s="32"/>
      <c r="CL61" s="58" t="s">
        <v>99</v>
      </c>
      <c r="CR61" s="85">
        <f>(CR50+CR40)/CR33</f>
        <v>0.20774769852886896</v>
      </c>
      <c r="CU61" s="32"/>
      <c r="CW61" s="58" t="s">
        <v>99</v>
      </c>
      <c r="DC61" s="85">
        <f>(DC50+DC40)/DC33</f>
        <v>0.18895270592760294</v>
      </c>
      <c r="DF61" s="32"/>
      <c r="DH61" s="58" t="s">
        <v>99</v>
      </c>
      <c r="DN61" s="85">
        <f>(DN50+DN40)/DN33</f>
        <v>0.20901906191703037</v>
      </c>
      <c r="DQ61" s="32"/>
      <c r="DT61" s="58" t="s">
        <v>99</v>
      </c>
      <c r="DZ61" s="85">
        <f>(DZ50+DZ40)/DZ33</f>
        <v>0.27713411981182795</v>
      </c>
      <c r="EC61" s="32"/>
      <c r="EE61" s="58" t="s">
        <v>99</v>
      </c>
      <c r="EK61" s="85">
        <f>(EK50+EK40)/EK33</f>
        <v>0.19222016420361729</v>
      </c>
      <c r="EN61" s="32"/>
      <c r="EP61" s="58" t="s">
        <v>99</v>
      </c>
      <c r="EV61" s="85">
        <f>(EV50+EV40)/EV33</f>
        <v>0.22058512453766402</v>
      </c>
      <c r="EY61" s="32"/>
      <c r="FA61" s="58" t="s">
        <v>99</v>
      </c>
      <c r="FG61" s="85">
        <f>(FG50+FG40)/FG33</f>
        <v>0.20553347845898273</v>
      </c>
      <c r="FJ61" s="32"/>
      <c r="FL61" s="58" t="s">
        <v>99</v>
      </c>
      <c r="FR61" s="85">
        <f>(FR50+FR40)/FR33</f>
        <v>0.20979983822327875</v>
      </c>
      <c r="FU61" s="32"/>
      <c r="FW61" s="58" t="s">
        <v>99</v>
      </c>
      <c r="GC61" s="85">
        <f>(GC50+GC40)/GC33</f>
        <v>0.22556757512842696</v>
      </c>
      <c r="GF61" s="32"/>
      <c r="GH61" s="58" t="s">
        <v>99</v>
      </c>
      <c r="GN61" s="85">
        <f>(GN50+GN40)/GN33</f>
        <v>0.24469488519778362</v>
      </c>
      <c r="GQ61" s="32"/>
      <c r="GS61" s="58" t="s">
        <v>99</v>
      </c>
      <c r="GY61" s="85">
        <f>(GY50+GY40)/GY33</f>
        <v>0.21593324763740296</v>
      </c>
      <c r="HB61" s="32"/>
    </row>
    <row r="62" spans="1:210" x14ac:dyDescent="0.25">
      <c r="A62" s="10"/>
      <c r="I62" s="33"/>
      <c r="J62" s="33"/>
      <c r="K62" s="28"/>
      <c r="V62" s="32"/>
      <c r="AG62" s="32"/>
      <c r="AR62" s="32"/>
      <c r="BC62" s="32"/>
      <c r="BN62" s="32"/>
      <c r="BY62" s="32"/>
      <c r="CJ62" s="32"/>
      <c r="CU62" s="32"/>
      <c r="DF62" s="32"/>
      <c r="DQ62" s="32"/>
      <c r="EC62" s="32"/>
      <c r="EN62" s="32"/>
      <c r="EY62" s="32"/>
      <c r="FJ62" s="32"/>
      <c r="FU62" s="32"/>
      <c r="GF62" s="32"/>
      <c r="GQ62" s="32"/>
      <c r="HB62" s="32"/>
    </row>
    <row r="63" spans="1:210" x14ac:dyDescent="0.25">
      <c r="A63" s="10"/>
      <c r="B63" s="86" t="s">
        <v>100</v>
      </c>
      <c r="C63" s="46"/>
      <c r="D63" s="46"/>
      <c r="E63" s="46"/>
      <c r="F63" s="46"/>
      <c r="G63" s="46"/>
      <c r="H63" s="47">
        <f>H33-H57*(H40+H50)</f>
        <v>15967.50116375725</v>
      </c>
      <c r="I63" s="48">
        <f>H63/$C$2</f>
        <v>118.0155296656116</v>
      </c>
      <c r="J63" s="48"/>
      <c r="K63" s="28"/>
      <c r="M63" s="86" t="s">
        <v>100</v>
      </c>
      <c r="N63" s="46"/>
      <c r="O63" s="46"/>
      <c r="P63" s="46"/>
      <c r="Q63" s="46"/>
      <c r="R63" s="46"/>
      <c r="S63" s="47">
        <f>S33-S57*(S40+S50)</f>
        <v>6138.7885853807784</v>
      </c>
      <c r="T63" s="87">
        <f>S63/$C$2</f>
        <v>45.371682079680546</v>
      </c>
      <c r="U63" s="87"/>
      <c r="V63" s="32"/>
      <c r="X63" s="86" t="s">
        <v>100</v>
      </c>
      <c r="Y63" s="46"/>
      <c r="Z63" s="46"/>
      <c r="AA63" s="46"/>
      <c r="AB63" s="46"/>
      <c r="AC63" s="46"/>
      <c r="AD63" s="47">
        <f>AD33-AD57*(AD40+AD50)</f>
        <v>11825.836247310532</v>
      </c>
      <c r="AE63" s="87">
        <f>AD63/$C$2</f>
        <v>87.40455467339639</v>
      </c>
      <c r="AF63" s="87"/>
      <c r="AG63" s="32"/>
      <c r="AI63" s="86" t="s">
        <v>100</v>
      </c>
      <c r="AJ63" s="46"/>
      <c r="AK63" s="46"/>
      <c r="AL63" s="46"/>
      <c r="AM63" s="46"/>
      <c r="AN63" s="46"/>
      <c r="AO63" s="47">
        <f>AO33-AO57*(AO40+AO50)</f>
        <v>9515.4153235727445</v>
      </c>
      <c r="AP63" s="87">
        <f>AO63/$C$2</f>
        <v>70.32827290149848</v>
      </c>
      <c r="AQ63" s="87"/>
      <c r="AR63" s="32"/>
      <c r="AT63" s="86" t="s">
        <v>100</v>
      </c>
      <c r="AU63" s="46"/>
      <c r="AV63" s="46"/>
      <c r="AW63" s="46"/>
      <c r="AX63" s="46"/>
      <c r="AY63" s="46"/>
      <c r="AZ63" s="47">
        <f>AZ33-AZ57*(AZ40+AZ50)</f>
        <v>10050.330681338924</v>
      </c>
      <c r="BA63" s="87">
        <f>AZ63/$C$2</f>
        <v>74.281823217582584</v>
      </c>
      <c r="BB63" s="87"/>
      <c r="BC63" s="32"/>
      <c r="BE63" s="86" t="s">
        <v>100</v>
      </c>
      <c r="BF63" s="46"/>
      <c r="BG63" s="46"/>
      <c r="BH63" s="46"/>
      <c r="BI63" s="46"/>
      <c r="BJ63" s="46"/>
      <c r="BK63" s="47">
        <f>BK33-BK57*(BK40+BK50)</f>
        <v>11725.279219477165</v>
      </c>
      <c r="BL63" s="87">
        <f>BK63/$C$2</f>
        <v>86.661339390075113</v>
      </c>
      <c r="BM63" s="87"/>
      <c r="BN63" s="32"/>
      <c r="BP63" s="86" t="s">
        <v>100</v>
      </c>
      <c r="BQ63" s="46"/>
      <c r="BR63" s="46"/>
      <c r="BS63" s="46"/>
      <c r="BT63" s="46"/>
      <c r="BU63" s="46"/>
      <c r="BV63" s="47">
        <f>BV33-BV57*(BV40+BV50)</f>
        <v>9515.4153235727445</v>
      </c>
      <c r="BW63" s="87">
        <f>BV63/$C$2</f>
        <v>70.32827290149848</v>
      </c>
      <c r="BX63" s="87"/>
      <c r="BY63" s="32"/>
      <c r="CA63" s="86" t="s">
        <v>100</v>
      </c>
      <c r="CB63" s="46"/>
      <c r="CC63" s="46"/>
      <c r="CD63" s="46"/>
      <c r="CE63" s="46"/>
      <c r="CF63" s="46"/>
      <c r="CG63" s="47">
        <f>CG33-CG57*(CG40+CG50)</f>
        <v>9412.5287936313762</v>
      </c>
      <c r="CH63" s="87">
        <f>CG63/$C$2</f>
        <v>69.567840307696784</v>
      </c>
      <c r="CI63" s="87"/>
      <c r="CJ63" s="32"/>
      <c r="CL63" s="86" t="s">
        <v>100</v>
      </c>
      <c r="CM63" s="46"/>
      <c r="CN63" s="46"/>
      <c r="CO63" s="46"/>
      <c r="CP63" s="46"/>
      <c r="CQ63" s="46"/>
      <c r="CR63" s="47">
        <f>CR33-CR57*(CR40+CR50)</f>
        <v>13208.100115318075</v>
      </c>
      <c r="CS63" s="87">
        <f>CR63/$C$2</f>
        <v>97.620843424376005</v>
      </c>
      <c r="CT63" s="87"/>
      <c r="CU63" s="32"/>
      <c r="CW63" s="86" t="s">
        <v>100</v>
      </c>
      <c r="CX63" s="46"/>
      <c r="CY63" s="46"/>
      <c r="CZ63" s="46"/>
      <c r="DA63" s="46"/>
      <c r="DB63" s="46"/>
      <c r="DC63" s="47">
        <f>DC33-DC57*(DC40+DC50)</f>
        <v>14835.426850452446</v>
      </c>
      <c r="DD63" s="87">
        <f>DC63/$C$2</f>
        <v>109.64838766040241</v>
      </c>
      <c r="DE63" s="87"/>
      <c r="DF63" s="32"/>
      <c r="DH63" s="86" t="s">
        <v>100</v>
      </c>
      <c r="DI63" s="46"/>
      <c r="DJ63" s="46"/>
      <c r="DK63" s="46"/>
      <c r="DL63" s="46"/>
      <c r="DM63" s="46"/>
      <c r="DN63" s="47">
        <f>DN33-DN57*(DN40+DN50)</f>
        <v>13108.595876656735</v>
      </c>
      <c r="DO63" s="87">
        <f>DN63/$C$2</f>
        <v>96.885409287928553</v>
      </c>
      <c r="DP63" s="87"/>
      <c r="DQ63" s="32"/>
      <c r="DT63" s="86" t="s">
        <v>100</v>
      </c>
      <c r="DU63" s="46"/>
      <c r="DV63" s="46"/>
      <c r="DW63" s="46"/>
      <c r="DX63" s="46"/>
      <c r="DY63" s="46"/>
      <c r="DZ63" s="47">
        <f>DZ33-DZ57*(DZ40+DZ50)</f>
        <v>9112.1460124728692</v>
      </c>
      <c r="EA63" s="87">
        <f>DZ63/$C$2</f>
        <v>67.347716278439535</v>
      </c>
      <c r="EB63" s="87"/>
      <c r="EC63" s="32"/>
      <c r="EE63" s="86" t="s">
        <v>100</v>
      </c>
      <c r="EF63" s="46"/>
      <c r="EG63" s="46"/>
      <c r="EH63" s="46"/>
      <c r="EI63" s="46"/>
      <c r="EJ63" s="46"/>
      <c r="EK63" s="47">
        <f>EK33-EK57*(EK40+EK50)</f>
        <v>14529.656273959006</v>
      </c>
      <c r="EL63" s="87">
        <f>EK63/$C$2</f>
        <v>107.38844252741319</v>
      </c>
      <c r="EM63" s="87"/>
      <c r="EN63" s="32"/>
      <c r="EP63" s="86" t="s">
        <v>100</v>
      </c>
      <c r="EQ63" s="46"/>
      <c r="ER63" s="46"/>
      <c r="ES63" s="46"/>
      <c r="ET63" s="46"/>
      <c r="EU63" s="46"/>
      <c r="EV63" s="47">
        <f>EV33-EV57*(EV40+EV50)</f>
        <v>12256.099207941392</v>
      </c>
      <c r="EW63" s="87">
        <f>EV63/$C$2</f>
        <v>90.584620901266746</v>
      </c>
      <c r="EX63" s="87"/>
      <c r="EY63" s="32"/>
      <c r="FA63" s="86" t="s">
        <v>100</v>
      </c>
      <c r="FB63" s="46"/>
      <c r="FC63" s="46"/>
      <c r="FD63" s="46"/>
      <c r="FE63" s="46"/>
      <c r="FF63" s="46"/>
      <c r="FG63" s="47">
        <f>FG33-FG57*(FG40+FG50)</f>
        <v>13384.339022602686</v>
      </c>
      <c r="FH63" s="87">
        <f>FG63/$C$2</f>
        <v>98.923422192185399</v>
      </c>
      <c r="FI63" s="87"/>
      <c r="FJ63" s="32"/>
      <c r="FL63" s="86" t="s">
        <v>100</v>
      </c>
      <c r="FM63" s="46"/>
      <c r="FN63" s="46"/>
      <c r="FO63" s="46"/>
      <c r="FP63" s="46"/>
      <c r="FQ63" s="46"/>
      <c r="FR63" s="47">
        <f>FR33-FR57*(FR40+FR50)</f>
        <v>13048.086038218678</v>
      </c>
      <c r="FS63" s="87">
        <f>FR63/$C$2</f>
        <v>96.438182100655411</v>
      </c>
      <c r="FT63" s="87"/>
      <c r="FU63" s="32"/>
      <c r="FW63" s="86" t="s">
        <v>100</v>
      </c>
      <c r="FX63" s="46"/>
      <c r="FY63" s="46"/>
      <c r="FZ63" s="46"/>
      <c r="GA63" s="46"/>
      <c r="GB63" s="46"/>
      <c r="GC63" s="47">
        <f>GC33-GC57*(GC40+GC50)</f>
        <v>11915.831638318545</v>
      </c>
      <c r="GD63" s="87">
        <f>GC63/$C$2</f>
        <v>88.06970907848148</v>
      </c>
      <c r="GE63" s="87"/>
      <c r="GF63" s="32"/>
      <c r="GH63" s="86" t="s">
        <v>100</v>
      </c>
      <c r="GI63" s="46"/>
      <c r="GJ63" s="46"/>
      <c r="GK63" s="46"/>
      <c r="GL63" s="46"/>
      <c r="GM63" s="46"/>
      <c r="GN63" s="47">
        <f>GN33-GN57*(GN40+GN50)</f>
        <v>10738.470835514676</v>
      </c>
      <c r="GO63" s="87">
        <f>GN63/$C$2</f>
        <v>79.36785539922154</v>
      </c>
      <c r="GP63" s="87"/>
      <c r="GQ63" s="32"/>
      <c r="GS63" s="86" t="s">
        <v>100</v>
      </c>
      <c r="GT63" s="46"/>
      <c r="GU63" s="46"/>
      <c r="GV63" s="46"/>
      <c r="GW63" s="46"/>
      <c r="GX63" s="46"/>
      <c r="GY63" s="47">
        <f>GY33-GY57*(GY40+GY50)</f>
        <v>12587.983496408451</v>
      </c>
      <c r="GZ63" s="87">
        <f>GY63/$C$2</f>
        <v>93.037572035539171</v>
      </c>
      <c r="HA63" s="87"/>
      <c r="HB63" s="32"/>
    </row>
    <row r="64" spans="1:210" x14ac:dyDescent="0.25">
      <c r="A64" s="10"/>
      <c r="B64" s="88" t="s">
        <v>101</v>
      </c>
      <c r="J64" s="49">
        <f>H63/1640</f>
        <v>9.7362811974129571</v>
      </c>
      <c r="K64" s="28"/>
      <c r="U64" s="49">
        <f>S63/1640</f>
        <v>3.7431637715736454</v>
      </c>
      <c r="V64" s="32"/>
      <c r="AF64" s="49">
        <f>AD63/1640</f>
        <v>7.2108757605552025</v>
      </c>
      <c r="AG64" s="32"/>
      <c r="AQ64" s="49">
        <f>AO63/1640</f>
        <v>5.802082514373625</v>
      </c>
      <c r="AR64" s="32"/>
      <c r="BB64" s="49">
        <f>AZ63/1640</f>
        <v>6.1282504154505641</v>
      </c>
      <c r="BC64" s="32"/>
      <c r="BM64" s="49">
        <f>BK63/1640</f>
        <v>7.1495604996811979</v>
      </c>
      <c r="BN64" s="32"/>
      <c r="BX64" s="49">
        <f>BV63/1640</f>
        <v>5.802082514373625</v>
      </c>
      <c r="BY64" s="32"/>
      <c r="CI64" s="49">
        <f>CG63/1640</f>
        <v>5.7393468253849855</v>
      </c>
      <c r="CJ64" s="32"/>
      <c r="CT64" s="49">
        <f>CR63/1640</f>
        <v>8.0537195825110217</v>
      </c>
      <c r="CU64" s="32"/>
      <c r="DE64" s="49">
        <f>DC63/1640</f>
        <v>9.0459919819831995</v>
      </c>
      <c r="DF64" s="32"/>
      <c r="DP64" s="49">
        <f>DN63/1640</f>
        <v>7.9930462662541064</v>
      </c>
      <c r="DQ64" s="32"/>
      <c r="EB64" s="49">
        <f>DZ63/1640</f>
        <v>5.5561865929712617</v>
      </c>
      <c r="EC64" s="32"/>
      <c r="EM64" s="49">
        <f>EK63/1640</f>
        <v>8.8595465085115883</v>
      </c>
      <c r="EN64" s="32"/>
      <c r="EX64" s="49">
        <f>EV63/1640</f>
        <v>7.4732312243545076</v>
      </c>
      <c r="EY64" s="32"/>
      <c r="FI64" s="49">
        <f>FG63/1640</f>
        <v>8.1611823308552971</v>
      </c>
      <c r="FJ64" s="32"/>
      <c r="FT64" s="49">
        <f>FR63/1640</f>
        <v>7.9561500233040725</v>
      </c>
      <c r="FU64" s="32"/>
      <c r="GE64" s="49">
        <f>GC63/1640</f>
        <v>7.2657509989747222</v>
      </c>
      <c r="GF64" s="32"/>
      <c r="GP64" s="49">
        <f>GN63/1640</f>
        <v>6.5478480704357782</v>
      </c>
      <c r="GQ64" s="32"/>
      <c r="HA64" s="49">
        <f>GY63/1640</f>
        <v>7.6755996929319821</v>
      </c>
      <c r="HB64" s="32"/>
    </row>
    <row r="65" spans="1:210" x14ac:dyDescent="0.25">
      <c r="A65" s="10"/>
      <c r="K65" s="28"/>
      <c r="V65" s="32"/>
      <c r="AG65" s="32"/>
      <c r="AR65" s="32"/>
      <c r="BC65" s="32"/>
      <c r="BN65" s="32"/>
      <c r="BY65" s="32"/>
      <c r="CJ65" s="32"/>
      <c r="CU65" s="32"/>
      <c r="DF65" s="32"/>
      <c r="DQ65" s="32"/>
      <c r="EC65" s="32"/>
      <c r="EN65" s="32"/>
      <c r="EY65" s="32"/>
      <c r="FJ65" s="32"/>
      <c r="FU65" s="32"/>
      <c r="GF65" s="32"/>
      <c r="GQ65" s="32"/>
      <c r="HB65" s="32"/>
    </row>
    <row r="66" spans="1:210" x14ac:dyDescent="0.25">
      <c r="A66" s="10"/>
      <c r="K66" s="28"/>
      <c r="V66" s="32"/>
      <c r="AG66" s="32"/>
      <c r="AR66" s="32"/>
      <c r="BC66" s="32"/>
      <c r="BN66" s="32"/>
      <c r="BY66" s="32"/>
      <c r="CJ66" s="32"/>
      <c r="CU66" s="32"/>
      <c r="DF66" s="32"/>
      <c r="DQ66" s="32"/>
      <c r="EC66" s="32"/>
      <c r="EN66" s="32"/>
      <c r="EY66" s="32"/>
      <c r="FJ66" s="32"/>
      <c r="FU66" s="32"/>
      <c r="GF66" s="32"/>
      <c r="GQ66" s="32"/>
      <c r="HB66" s="32"/>
    </row>
    <row r="67" spans="1:210" x14ac:dyDescent="0.25">
      <c r="A67" s="10"/>
      <c r="K67" s="28"/>
      <c r="V67" s="32"/>
      <c r="AG67" s="32"/>
      <c r="AR67" s="32"/>
      <c r="BC67" s="32"/>
      <c r="BN67" s="32"/>
      <c r="BY67" s="32"/>
      <c r="CJ67" s="32"/>
      <c r="CU67" s="32"/>
      <c r="DF67" s="32"/>
      <c r="DQ67" s="32"/>
      <c r="EC67" s="32"/>
      <c r="EN67" s="32"/>
      <c r="EY67" s="32"/>
      <c r="FJ67" s="32"/>
      <c r="FU67" s="32"/>
      <c r="GF67" s="32"/>
      <c r="GQ67" s="32"/>
      <c r="HB67" s="32"/>
    </row>
    <row r="68" spans="1:210" x14ac:dyDescent="0.25">
      <c r="A68" s="89" t="s">
        <v>102</v>
      </c>
      <c r="K68" s="28"/>
      <c r="M68" s="9" t="s">
        <v>102</v>
      </c>
      <c r="V68" s="32"/>
      <c r="W68"/>
      <c r="X68" s="9" t="s">
        <v>102</v>
      </c>
      <c r="AG68" s="32"/>
      <c r="AH68"/>
      <c r="AI68" s="9" t="s">
        <v>102</v>
      </c>
      <c r="AR68" s="32"/>
      <c r="AT68" s="9" t="s">
        <v>102</v>
      </c>
      <c r="BC68" s="32"/>
      <c r="BE68" s="9" t="s">
        <v>102</v>
      </c>
      <c r="BN68" s="32"/>
      <c r="BP68" s="9" t="s">
        <v>102</v>
      </c>
      <c r="BY68" s="32"/>
      <c r="CA68" s="9" t="s">
        <v>102</v>
      </c>
      <c r="CJ68" s="32"/>
      <c r="CL68" s="9" t="s">
        <v>102</v>
      </c>
      <c r="CU68" s="32"/>
      <c r="CW68" s="9" t="s">
        <v>102</v>
      </c>
      <c r="DF68" s="32"/>
      <c r="DH68" s="9" t="s">
        <v>102</v>
      </c>
      <c r="DQ68" s="32"/>
      <c r="DT68" s="9" t="s">
        <v>102</v>
      </c>
      <c r="EC68" s="32"/>
      <c r="EE68" s="9" t="s">
        <v>102</v>
      </c>
      <c r="EN68" s="32"/>
      <c r="EP68" s="9" t="s">
        <v>102</v>
      </c>
      <c r="EY68" s="32"/>
      <c r="FA68" s="9" t="s">
        <v>102</v>
      </c>
      <c r="FJ68" s="32"/>
      <c r="FL68" s="9" t="s">
        <v>102</v>
      </c>
      <c r="FU68" s="32"/>
      <c r="FW68" s="9" t="s">
        <v>102</v>
      </c>
      <c r="GF68" s="32"/>
      <c r="GH68" s="9" t="s">
        <v>102</v>
      </c>
      <c r="GQ68" s="32"/>
      <c r="GS68" s="9" t="s">
        <v>102</v>
      </c>
      <c r="HB68" s="32"/>
    </row>
    <row r="69" spans="1:210" x14ac:dyDescent="0.25">
      <c r="A69" s="10"/>
      <c r="K69" s="28"/>
      <c r="V69" s="32"/>
      <c r="W69"/>
      <c r="AG69" s="32"/>
      <c r="AH69"/>
      <c r="AR69" s="32"/>
      <c r="BC69" s="32"/>
      <c r="BN69" s="32"/>
      <c r="BY69" s="32"/>
      <c r="CJ69" s="32"/>
      <c r="CU69" s="32"/>
      <c r="DF69" s="32"/>
      <c r="DQ69" s="32"/>
      <c r="EC69" s="32"/>
      <c r="EN69" s="32"/>
      <c r="EY69" s="32"/>
      <c r="FJ69" s="32"/>
      <c r="FU69" s="32"/>
      <c r="GF69" s="32"/>
      <c r="GQ69" s="32"/>
      <c r="HB69" s="32"/>
    </row>
    <row r="70" spans="1:210" x14ac:dyDescent="0.25">
      <c r="A70" s="10"/>
      <c r="B70" s="90" t="s">
        <v>103</v>
      </c>
      <c r="K70" s="28"/>
      <c r="N70" s="90" t="s">
        <v>103</v>
      </c>
      <c r="V70" s="32"/>
      <c r="W70"/>
      <c r="Y70" s="90" t="s">
        <v>103</v>
      </c>
      <c r="AG70" s="32"/>
      <c r="AH70"/>
      <c r="AJ70" s="90" t="s">
        <v>103</v>
      </c>
      <c r="AR70" s="32"/>
      <c r="AU70" s="90" t="s">
        <v>103</v>
      </c>
      <c r="BC70" s="32"/>
      <c r="BF70" s="90" t="s">
        <v>103</v>
      </c>
      <c r="BN70" s="32"/>
      <c r="BQ70" s="90" t="s">
        <v>103</v>
      </c>
      <c r="BY70" s="32"/>
      <c r="CB70" s="90" t="s">
        <v>103</v>
      </c>
      <c r="CJ70" s="32"/>
      <c r="CM70" s="90" t="s">
        <v>103</v>
      </c>
      <c r="CU70" s="32"/>
      <c r="CX70" s="90" t="s">
        <v>103</v>
      </c>
      <c r="DF70" s="32"/>
      <c r="DI70" s="90" t="s">
        <v>103</v>
      </c>
      <c r="DQ70" s="32"/>
      <c r="DU70" s="90" t="s">
        <v>103</v>
      </c>
      <c r="EC70" s="32"/>
      <c r="EF70" s="90" t="s">
        <v>103</v>
      </c>
      <c r="EN70" s="32"/>
      <c r="EQ70" s="90" t="s">
        <v>103</v>
      </c>
      <c r="EY70" s="32"/>
      <c r="FB70" s="90" t="s">
        <v>103</v>
      </c>
      <c r="FJ70" s="32"/>
      <c r="FM70" s="90" t="s">
        <v>103</v>
      </c>
      <c r="FU70" s="32"/>
      <c r="FX70" s="90" t="s">
        <v>103</v>
      </c>
      <c r="GF70" s="32"/>
      <c r="GI70" s="90" t="s">
        <v>103</v>
      </c>
      <c r="GQ70" s="32"/>
      <c r="GT70" s="90" t="s">
        <v>103</v>
      </c>
      <c r="HB70" s="32"/>
    </row>
    <row r="71" spans="1:210" x14ac:dyDescent="0.25">
      <c r="A71" s="10"/>
      <c r="K71" s="28"/>
      <c r="V71" s="32"/>
      <c r="W71"/>
      <c r="AG71" s="32"/>
      <c r="AH71"/>
      <c r="AR71" s="32"/>
      <c r="BC71" s="32"/>
      <c r="BN71" s="32"/>
      <c r="BY71" s="32"/>
      <c r="CJ71" s="32"/>
      <c r="CU71" s="32"/>
      <c r="DF71" s="32"/>
      <c r="DQ71" s="32"/>
      <c r="EC71" s="32"/>
      <c r="EN71" s="32"/>
      <c r="EY71" s="32"/>
      <c r="FJ71" s="32"/>
      <c r="FU71" s="32"/>
      <c r="GF71" s="32"/>
      <c r="GQ71" s="32"/>
      <c r="HB71" s="32"/>
    </row>
    <row r="72" spans="1:210" ht="67.5" x14ac:dyDescent="0.25">
      <c r="A72" s="10"/>
      <c r="B72" s="69" t="s">
        <v>104</v>
      </c>
      <c r="C72" s="69" t="s">
        <v>105</v>
      </c>
      <c r="D72" s="69" t="s">
        <v>106</v>
      </c>
      <c r="E72" s="69" t="s">
        <v>107</v>
      </c>
      <c r="F72" s="69" t="s">
        <v>108</v>
      </c>
      <c r="G72" s="69" t="s">
        <v>109</v>
      </c>
      <c r="K72" s="28"/>
      <c r="N72" s="69" t="s">
        <v>104</v>
      </c>
      <c r="O72" s="69" t="s">
        <v>105</v>
      </c>
      <c r="P72" s="69" t="s">
        <v>106</v>
      </c>
      <c r="Q72" s="69" t="s">
        <v>107</v>
      </c>
      <c r="R72" s="69" t="s">
        <v>108</v>
      </c>
      <c r="S72" s="69" t="s">
        <v>109</v>
      </c>
      <c r="V72" s="32"/>
      <c r="W72"/>
      <c r="Y72" s="69" t="s">
        <v>104</v>
      </c>
      <c r="Z72" s="69" t="s">
        <v>105</v>
      </c>
      <c r="AA72" s="69" t="s">
        <v>106</v>
      </c>
      <c r="AB72" s="69" t="s">
        <v>107</v>
      </c>
      <c r="AC72" s="69" t="s">
        <v>108</v>
      </c>
      <c r="AD72" s="69" t="s">
        <v>109</v>
      </c>
      <c r="AG72" s="32"/>
      <c r="AH72"/>
      <c r="AJ72" s="69" t="s">
        <v>104</v>
      </c>
      <c r="AK72" s="69" t="s">
        <v>105</v>
      </c>
      <c r="AL72" s="69" t="s">
        <v>106</v>
      </c>
      <c r="AM72" s="69" t="s">
        <v>107</v>
      </c>
      <c r="AN72" s="69" t="s">
        <v>108</v>
      </c>
      <c r="AO72" s="69" t="s">
        <v>109</v>
      </c>
      <c r="AR72" s="32"/>
      <c r="AU72" s="69" t="s">
        <v>104</v>
      </c>
      <c r="AV72" s="69" t="s">
        <v>105</v>
      </c>
      <c r="AW72" s="69" t="s">
        <v>106</v>
      </c>
      <c r="AX72" s="69" t="s">
        <v>107</v>
      </c>
      <c r="AY72" s="69" t="s">
        <v>108</v>
      </c>
      <c r="AZ72" s="69" t="s">
        <v>109</v>
      </c>
      <c r="BC72" s="32"/>
      <c r="BF72" s="69" t="s">
        <v>104</v>
      </c>
      <c r="BG72" s="69" t="s">
        <v>105</v>
      </c>
      <c r="BH72" s="69" t="s">
        <v>106</v>
      </c>
      <c r="BI72" s="69" t="s">
        <v>107</v>
      </c>
      <c r="BJ72" s="69" t="s">
        <v>108</v>
      </c>
      <c r="BK72" s="69" t="s">
        <v>109</v>
      </c>
      <c r="BN72" s="32"/>
      <c r="BQ72" s="69" t="s">
        <v>104</v>
      </c>
      <c r="BR72" s="69" t="s">
        <v>105</v>
      </c>
      <c r="BS72" s="69" t="s">
        <v>106</v>
      </c>
      <c r="BT72" s="69" t="s">
        <v>107</v>
      </c>
      <c r="BU72" s="69" t="s">
        <v>108</v>
      </c>
      <c r="BV72" s="69" t="s">
        <v>109</v>
      </c>
      <c r="BY72" s="32"/>
      <c r="CB72" s="69" t="s">
        <v>104</v>
      </c>
      <c r="CC72" s="69" t="s">
        <v>105</v>
      </c>
      <c r="CD72" s="69" t="s">
        <v>106</v>
      </c>
      <c r="CE72" s="69" t="s">
        <v>107</v>
      </c>
      <c r="CF72" s="69" t="s">
        <v>108</v>
      </c>
      <c r="CG72" s="69" t="s">
        <v>109</v>
      </c>
      <c r="CJ72" s="32"/>
      <c r="CM72" s="69" t="s">
        <v>104</v>
      </c>
      <c r="CN72" s="69" t="s">
        <v>105</v>
      </c>
      <c r="CO72" s="69" t="s">
        <v>106</v>
      </c>
      <c r="CP72" s="69" t="s">
        <v>107</v>
      </c>
      <c r="CQ72" s="69" t="s">
        <v>108</v>
      </c>
      <c r="CR72" s="69" t="s">
        <v>109</v>
      </c>
      <c r="CU72" s="32"/>
      <c r="CX72" s="69" t="s">
        <v>104</v>
      </c>
      <c r="CY72" s="69" t="s">
        <v>105</v>
      </c>
      <c r="CZ72" s="69" t="s">
        <v>106</v>
      </c>
      <c r="DA72" s="69" t="s">
        <v>107</v>
      </c>
      <c r="DB72" s="69" t="s">
        <v>108</v>
      </c>
      <c r="DC72" s="69" t="s">
        <v>109</v>
      </c>
      <c r="DF72" s="32"/>
      <c r="DI72" s="69" t="s">
        <v>104</v>
      </c>
      <c r="DJ72" s="69" t="s">
        <v>105</v>
      </c>
      <c r="DK72" s="69" t="s">
        <v>106</v>
      </c>
      <c r="DL72" s="69" t="s">
        <v>107</v>
      </c>
      <c r="DM72" s="69" t="s">
        <v>108</v>
      </c>
      <c r="DN72" s="69" t="s">
        <v>109</v>
      </c>
      <c r="DQ72" s="32"/>
      <c r="DU72" s="69" t="s">
        <v>104</v>
      </c>
      <c r="DV72" s="69" t="s">
        <v>105</v>
      </c>
      <c r="DW72" s="69" t="s">
        <v>106</v>
      </c>
      <c r="DX72" s="69" t="s">
        <v>107</v>
      </c>
      <c r="DY72" s="69" t="s">
        <v>108</v>
      </c>
      <c r="DZ72" s="69" t="s">
        <v>109</v>
      </c>
      <c r="EC72" s="32"/>
      <c r="EF72" s="69" t="s">
        <v>104</v>
      </c>
      <c r="EG72" s="69" t="s">
        <v>105</v>
      </c>
      <c r="EH72" s="69" t="s">
        <v>106</v>
      </c>
      <c r="EI72" s="69" t="s">
        <v>107</v>
      </c>
      <c r="EJ72" s="69" t="s">
        <v>108</v>
      </c>
      <c r="EK72" s="69" t="s">
        <v>109</v>
      </c>
      <c r="EN72" s="32"/>
      <c r="EQ72" s="69" t="s">
        <v>104</v>
      </c>
      <c r="ER72" s="69" t="s">
        <v>105</v>
      </c>
      <c r="ES72" s="69" t="s">
        <v>106</v>
      </c>
      <c r="ET72" s="69" t="s">
        <v>107</v>
      </c>
      <c r="EU72" s="69" t="s">
        <v>108</v>
      </c>
      <c r="EV72" s="69" t="s">
        <v>109</v>
      </c>
      <c r="EY72" s="32"/>
      <c r="FB72" s="69" t="s">
        <v>104</v>
      </c>
      <c r="FC72" s="69" t="s">
        <v>105</v>
      </c>
      <c r="FD72" s="69" t="s">
        <v>106</v>
      </c>
      <c r="FE72" s="69" t="s">
        <v>107</v>
      </c>
      <c r="FF72" s="69" t="s">
        <v>108</v>
      </c>
      <c r="FG72" s="69" t="s">
        <v>109</v>
      </c>
      <c r="FJ72" s="32"/>
      <c r="FM72" s="69" t="s">
        <v>104</v>
      </c>
      <c r="FN72" s="69" t="s">
        <v>105</v>
      </c>
      <c r="FO72" s="69" t="s">
        <v>106</v>
      </c>
      <c r="FP72" s="69" t="s">
        <v>107</v>
      </c>
      <c r="FQ72" s="69" t="s">
        <v>108</v>
      </c>
      <c r="FR72" s="69" t="s">
        <v>109</v>
      </c>
      <c r="FU72" s="32"/>
      <c r="FX72" s="69" t="s">
        <v>104</v>
      </c>
      <c r="FY72" s="69" t="s">
        <v>105</v>
      </c>
      <c r="FZ72" s="69" t="s">
        <v>106</v>
      </c>
      <c r="GA72" s="69" t="s">
        <v>107</v>
      </c>
      <c r="GB72" s="69" t="s">
        <v>108</v>
      </c>
      <c r="GC72" s="69" t="s">
        <v>109</v>
      </c>
      <c r="GF72" s="32"/>
      <c r="GI72" s="69" t="s">
        <v>104</v>
      </c>
      <c r="GJ72" s="69" t="s">
        <v>105</v>
      </c>
      <c r="GK72" s="69" t="s">
        <v>106</v>
      </c>
      <c r="GL72" s="69" t="s">
        <v>107</v>
      </c>
      <c r="GM72" s="69" t="s">
        <v>108</v>
      </c>
      <c r="GN72" s="69" t="s">
        <v>109</v>
      </c>
      <c r="GQ72" s="32"/>
      <c r="GT72" s="69" t="s">
        <v>104</v>
      </c>
      <c r="GU72" s="69" t="s">
        <v>105</v>
      </c>
      <c r="GV72" s="69" t="s">
        <v>106</v>
      </c>
      <c r="GW72" s="69" t="s">
        <v>107</v>
      </c>
      <c r="GX72" s="69" t="s">
        <v>108</v>
      </c>
      <c r="GY72" s="69" t="s">
        <v>109</v>
      </c>
      <c r="HB72" s="32"/>
    </row>
    <row r="73" spans="1:210" x14ac:dyDescent="0.25">
      <c r="A73" s="10"/>
      <c r="B73" s="91" t="s">
        <v>110</v>
      </c>
      <c r="C73" s="91" t="s">
        <v>111</v>
      </c>
      <c r="D73" s="91" t="s">
        <v>112</v>
      </c>
      <c r="E73" s="91" t="s">
        <v>113</v>
      </c>
      <c r="F73" s="91" t="s">
        <v>114</v>
      </c>
      <c r="G73" s="92" t="s">
        <v>115</v>
      </c>
      <c r="K73" s="28"/>
      <c r="N73" s="93" t="s">
        <v>110</v>
      </c>
      <c r="O73" s="94" t="s">
        <v>111</v>
      </c>
      <c r="P73" s="94" t="s">
        <v>112</v>
      </c>
      <c r="Q73" s="94" t="s">
        <v>113</v>
      </c>
      <c r="R73" s="94" t="s">
        <v>114</v>
      </c>
      <c r="S73" s="92" t="s">
        <v>115</v>
      </c>
      <c r="V73" s="32"/>
      <c r="W73"/>
      <c r="Y73" s="93" t="s">
        <v>110</v>
      </c>
      <c r="Z73" s="94" t="s">
        <v>111</v>
      </c>
      <c r="AA73" s="94" t="s">
        <v>112</v>
      </c>
      <c r="AB73" s="94" t="s">
        <v>113</v>
      </c>
      <c r="AC73" s="94" t="s">
        <v>114</v>
      </c>
      <c r="AD73" s="92" t="s">
        <v>115</v>
      </c>
      <c r="AG73" s="32"/>
      <c r="AH73"/>
      <c r="AJ73" s="93" t="s">
        <v>110</v>
      </c>
      <c r="AK73" s="94" t="s">
        <v>111</v>
      </c>
      <c r="AL73" s="94" t="s">
        <v>112</v>
      </c>
      <c r="AM73" s="94" t="s">
        <v>113</v>
      </c>
      <c r="AN73" s="94" t="s">
        <v>114</v>
      </c>
      <c r="AO73" s="92" t="s">
        <v>115</v>
      </c>
      <c r="AR73" s="32"/>
      <c r="AU73" s="93" t="s">
        <v>110</v>
      </c>
      <c r="AV73" s="94" t="s">
        <v>111</v>
      </c>
      <c r="AW73" s="94" t="s">
        <v>112</v>
      </c>
      <c r="AX73" s="94" t="s">
        <v>113</v>
      </c>
      <c r="AY73" s="94" t="s">
        <v>114</v>
      </c>
      <c r="AZ73" s="92" t="s">
        <v>115</v>
      </c>
      <c r="BC73" s="32"/>
      <c r="BF73" s="93" t="s">
        <v>110</v>
      </c>
      <c r="BG73" s="94" t="s">
        <v>111</v>
      </c>
      <c r="BH73" s="94" t="s">
        <v>112</v>
      </c>
      <c r="BI73" s="94" t="s">
        <v>113</v>
      </c>
      <c r="BJ73" s="94" t="s">
        <v>114</v>
      </c>
      <c r="BK73" s="92" t="s">
        <v>115</v>
      </c>
      <c r="BN73" s="32"/>
      <c r="BQ73" s="93" t="s">
        <v>110</v>
      </c>
      <c r="BR73" s="94" t="s">
        <v>111</v>
      </c>
      <c r="BS73" s="94" t="s">
        <v>112</v>
      </c>
      <c r="BT73" s="94" t="s">
        <v>113</v>
      </c>
      <c r="BU73" s="94" t="s">
        <v>114</v>
      </c>
      <c r="BV73" s="92" t="s">
        <v>115</v>
      </c>
      <c r="BY73" s="32"/>
      <c r="CB73" s="93" t="s">
        <v>110</v>
      </c>
      <c r="CC73" s="94" t="s">
        <v>111</v>
      </c>
      <c r="CD73" s="94" t="s">
        <v>112</v>
      </c>
      <c r="CE73" s="94" t="s">
        <v>113</v>
      </c>
      <c r="CF73" s="94" t="s">
        <v>114</v>
      </c>
      <c r="CG73" s="92" t="s">
        <v>115</v>
      </c>
      <c r="CJ73" s="32"/>
      <c r="CM73" s="93" t="s">
        <v>110</v>
      </c>
      <c r="CN73" s="94" t="s">
        <v>111</v>
      </c>
      <c r="CO73" s="94" t="s">
        <v>112</v>
      </c>
      <c r="CP73" s="94" t="s">
        <v>113</v>
      </c>
      <c r="CQ73" s="94" t="s">
        <v>114</v>
      </c>
      <c r="CR73" s="92" t="s">
        <v>115</v>
      </c>
      <c r="CU73" s="32"/>
      <c r="CX73" s="93" t="s">
        <v>110</v>
      </c>
      <c r="CY73" s="94" t="s">
        <v>111</v>
      </c>
      <c r="CZ73" s="94" t="s">
        <v>112</v>
      </c>
      <c r="DA73" s="94" t="s">
        <v>113</v>
      </c>
      <c r="DB73" s="94" t="s">
        <v>114</v>
      </c>
      <c r="DC73" s="92" t="s">
        <v>115</v>
      </c>
      <c r="DF73" s="32"/>
      <c r="DI73" s="93" t="s">
        <v>110</v>
      </c>
      <c r="DJ73" s="94" t="s">
        <v>111</v>
      </c>
      <c r="DK73" s="94" t="s">
        <v>112</v>
      </c>
      <c r="DL73" s="94" t="s">
        <v>113</v>
      </c>
      <c r="DM73" s="94" t="s">
        <v>114</v>
      </c>
      <c r="DN73" s="92" t="s">
        <v>115</v>
      </c>
      <c r="DQ73" s="32"/>
      <c r="DU73" s="93" t="s">
        <v>110</v>
      </c>
      <c r="DV73" s="94" t="s">
        <v>111</v>
      </c>
      <c r="DW73" s="94" t="s">
        <v>112</v>
      </c>
      <c r="DX73" s="94" t="s">
        <v>113</v>
      </c>
      <c r="DY73" s="94" t="s">
        <v>114</v>
      </c>
      <c r="DZ73" s="92" t="s">
        <v>115</v>
      </c>
      <c r="EC73" s="32"/>
      <c r="EF73" s="93" t="s">
        <v>110</v>
      </c>
      <c r="EG73" s="94" t="s">
        <v>111</v>
      </c>
      <c r="EH73" s="94" t="s">
        <v>112</v>
      </c>
      <c r="EI73" s="94" t="s">
        <v>113</v>
      </c>
      <c r="EJ73" s="94" t="s">
        <v>114</v>
      </c>
      <c r="EK73" s="92" t="s">
        <v>115</v>
      </c>
      <c r="EN73" s="32"/>
      <c r="EQ73" s="93" t="s">
        <v>110</v>
      </c>
      <c r="ER73" s="94" t="s">
        <v>111</v>
      </c>
      <c r="ES73" s="94" t="s">
        <v>112</v>
      </c>
      <c r="ET73" s="94" t="s">
        <v>113</v>
      </c>
      <c r="EU73" s="94" t="s">
        <v>114</v>
      </c>
      <c r="EV73" s="92" t="s">
        <v>115</v>
      </c>
      <c r="EY73" s="32"/>
      <c r="FB73" s="93" t="s">
        <v>110</v>
      </c>
      <c r="FC73" s="94" t="s">
        <v>111</v>
      </c>
      <c r="FD73" s="94" t="s">
        <v>112</v>
      </c>
      <c r="FE73" s="94" t="s">
        <v>113</v>
      </c>
      <c r="FF73" s="94" t="s">
        <v>114</v>
      </c>
      <c r="FG73" s="92" t="s">
        <v>115</v>
      </c>
      <c r="FJ73" s="32"/>
      <c r="FM73" s="93" t="s">
        <v>110</v>
      </c>
      <c r="FN73" s="94" t="s">
        <v>111</v>
      </c>
      <c r="FO73" s="94" t="s">
        <v>112</v>
      </c>
      <c r="FP73" s="94" t="s">
        <v>113</v>
      </c>
      <c r="FQ73" s="94" t="s">
        <v>114</v>
      </c>
      <c r="FR73" s="92" t="s">
        <v>115</v>
      </c>
      <c r="FU73" s="32"/>
      <c r="FX73" s="93" t="s">
        <v>110</v>
      </c>
      <c r="FY73" s="94" t="s">
        <v>111</v>
      </c>
      <c r="FZ73" s="94" t="s">
        <v>112</v>
      </c>
      <c r="GA73" s="94" t="s">
        <v>113</v>
      </c>
      <c r="GB73" s="94" t="s">
        <v>114</v>
      </c>
      <c r="GC73" s="92" t="s">
        <v>115</v>
      </c>
      <c r="GF73" s="32"/>
      <c r="GI73" s="93" t="s">
        <v>110</v>
      </c>
      <c r="GJ73" s="94" t="s">
        <v>111</v>
      </c>
      <c r="GK73" s="94" t="s">
        <v>112</v>
      </c>
      <c r="GL73" s="94" t="s">
        <v>113</v>
      </c>
      <c r="GM73" s="94" t="s">
        <v>114</v>
      </c>
      <c r="GN73" s="92" t="s">
        <v>115</v>
      </c>
      <c r="GQ73" s="32"/>
      <c r="GT73" s="93" t="s">
        <v>110</v>
      </c>
      <c r="GU73" s="94" t="s">
        <v>111</v>
      </c>
      <c r="GV73" s="94" t="s">
        <v>112</v>
      </c>
      <c r="GW73" s="94" t="s">
        <v>113</v>
      </c>
      <c r="GX73" s="94" t="s">
        <v>114</v>
      </c>
      <c r="GY73" s="92" t="s">
        <v>115</v>
      </c>
      <c r="HB73" s="32"/>
    </row>
    <row r="74" spans="1:210" x14ac:dyDescent="0.25">
      <c r="A74" s="10"/>
      <c r="B74" s="95" t="s">
        <v>27</v>
      </c>
      <c r="C74" s="95" t="s">
        <v>27</v>
      </c>
      <c r="D74" s="95" t="s">
        <v>27</v>
      </c>
      <c r="E74" s="95" t="s">
        <v>27</v>
      </c>
      <c r="F74" s="95" t="s">
        <v>27</v>
      </c>
      <c r="G74" s="95" t="s">
        <v>27</v>
      </c>
      <c r="K74" s="28"/>
      <c r="N74" s="95" t="s">
        <v>27</v>
      </c>
      <c r="O74" s="95" t="s">
        <v>27</v>
      </c>
      <c r="P74" s="95" t="s">
        <v>27</v>
      </c>
      <c r="Q74" s="95" t="s">
        <v>27</v>
      </c>
      <c r="R74" s="95" t="s">
        <v>27</v>
      </c>
      <c r="S74" s="95" t="s">
        <v>27</v>
      </c>
      <c r="V74" s="32"/>
      <c r="W74"/>
      <c r="Y74" s="95" t="s">
        <v>27</v>
      </c>
      <c r="Z74" s="95" t="s">
        <v>27</v>
      </c>
      <c r="AA74" s="95" t="s">
        <v>27</v>
      </c>
      <c r="AB74" s="95" t="s">
        <v>27</v>
      </c>
      <c r="AC74" s="95" t="s">
        <v>27</v>
      </c>
      <c r="AD74" s="95" t="s">
        <v>27</v>
      </c>
      <c r="AG74" s="32"/>
      <c r="AH74"/>
      <c r="AJ74" s="95" t="s">
        <v>27</v>
      </c>
      <c r="AK74" s="95" t="s">
        <v>27</v>
      </c>
      <c r="AL74" s="95" t="s">
        <v>27</v>
      </c>
      <c r="AM74" s="95" t="s">
        <v>27</v>
      </c>
      <c r="AN74" s="95" t="s">
        <v>27</v>
      </c>
      <c r="AO74" s="95" t="s">
        <v>27</v>
      </c>
      <c r="AR74" s="32"/>
      <c r="AU74" s="95" t="s">
        <v>27</v>
      </c>
      <c r="AV74" s="95" t="s">
        <v>27</v>
      </c>
      <c r="AW74" s="95" t="s">
        <v>27</v>
      </c>
      <c r="AX74" s="95" t="s">
        <v>27</v>
      </c>
      <c r="AY74" s="95" t="s">
        <v>27</v>
      </c>
      <c r="AZ74" s="95" t="s">
        <v>27</v>
      </c>
      <c r="BC74" s="32"/>
      <c r="BF74" s="95" t="s">
        <v>27</v>
      </c>
      <c r="BG74" s="95" t="s">
        <v>27</v>
      </c>
      <c r="BH74" s="95" t="s">
        <v>27</v>
      </c>
      <c r="BI74" s="95" t="s">
        <v>27</v>
      </c>
      <c r="BJ74" s="95" t="s">
        <v>27</v>
      </c>
      <c r="BK74" s="95" t="s">
        <v>27</v>
      </c>
      <c r="BN74" s="32"/>
      <c r="BQ74" s="95" t="s">
        <v>27</v>
      </c>
      <c r="BR74" s="95" t="s">
        <v>27</v>
      </c>
      <c r="BS74" s="95" t="s">
        <v>27</v>
      </c>
      <c r="BT74" s="95" t="s">
        <v>27</v>
      </c>
      <c r="BU74" s="95" t="s">
        <v>27</v>
      </c>
      <c r="BV74" s="95" t="s">
        <v>27</v>
      </c>
      <c r="BY74" s="32"/>
      <c r="CB74" s="95" t="s">
        <v>27</v>
      </c>
      <c r="CC74" s="95" t="s">
        <v>27</v>
      </c>
      <c r="CD74" s="95" t="s">
        <v>27</v>
      </c>
      <c r="CE74" s="95" t="s">
        <v>27</v>
      </c>
      <c r="CF74" s="95" t="s">
        <v>27</v>
      </c>
      <c r="CG74" s="95" t="s">
        <v>27</v>
      </c>
      <c r="CJ74" s="32"/>
      <c r="CM74" s="95" t="s">
        <v>27</v>
      </c>
      <c r="CN74" s="95" t="s">
        <v>27</v>
      </c>
      <c r="CO74" s="95" t="s">
        <v>27</v>
      </c>
      <c r="CP74" s="95" t="s">
        <v>27</v>
      </c>
      <c r="CQ74" s="95" t="s">
        <v>27</v>
      </c>
      <c r="CR74" s="95" t="s">
        <v>27</v>
      </c>
      <c r="CU74" s="32"/>
      <c r="CX74" s="95" t="s">
        <v>27</v>
      </c>
      <c r="CY74" s="95" t="s">
        <v>27</v>
      </c>
      <c r="CZ74" s="95" t="s">
        <v>27</v>
      </c>
      <c r="DA74" s="95" t="s">
        <v>27</v>
      </c>
      <c r="DB74" s="95" t="s">
        <v>27</v>
      </c>
      <c r="DC74" s="95" t="s">
        <v>27</v>
      </c>
      <c r="DF74" s="32"/>
      <c r="DI74" s="95" t="s">
        <v>27</v>
      </c>
      <c r="DJ74" s="95" t="s">
        <v>27</v>
      </c>
      <c r="DK74" s="95" t="s">
        <v>27</v>
      </c>
      <c r="DL74" s="95" t="s">
        <v>27</v>
      </c>
      <c r="DM74" s="95" t="s">
        <v>27</v>
      </c>
      <c r="DN74" s="95" t="s">
        <v>27</v>
      </c>
      <c r="DQ74" s="32"/>
      <c r="DU74" s="95" t="s">
        <v>27</v>
      </c>
      <c r="DV74" s="95" t="s">
        <v>27</v>
      </c>
      <c r="DW74" s="95" t="s">
        <v>27</v>
      </c>
      <c r="DX74" s="95" t="s">
        <v>27</v>
      </c>
      <c r="DY74" s="95" t="s">
        <v>27</v>
      </c>
      <c r="DZ74" s="95" t="s">
        <v>27</v>
      </c>
      <c r="EC74" s="32"/>
      <c r="EF74" s="95" t="s">
        <v>27</v>
      </c>
      <c r="EG74" s="95" t="s">
        <v>27</v>
      </c>
      <c r="EH74" s="95" t="s">
        <v>27</v>
      </c>
      <c r="EI74" s="95" t="s">
        <v>27</v>
      </c>
      <c r="EJ74" s="95" t="s">
        <v>27</v>
      </c>
      <c r="EK74" s="95" t="s">
        <v>27</v>
      </c>
      <c r="EN74" s="32"/>
      <c r="EQ74" s="95" t="s">
        <v>27</v>
      </c>
      <c r="ER74" s="95" t="s">
        <v>27</v>
      </c>
      <c r="ES74" s="95" t="s">
        <v>27</v>
      </c>
      <c r="ET74" s="95" t="s">
        <v>27</v>
      </c>
      <c r="EU74" s="95" t="s">
        <v>27</v>
      </c>
      <c r="EV74" s="95" t="s">
        <v>27</v>
      </c>
      <c r="EY74" s="32"/>
      <c r="FB74" s="95" t="s">
        <v>27</v>
      </c>
      <c r="FC74" s="95" t="s">
        <v>27</v>
      </c>
      <c r="FD74" s="95" t="s">
        <v>27</v>
      </c>
      <c r="FE74" s="95" t="s">
        <v>27</v>
      </c>
      <c r="FF74" s="95" t="s">
        <v>27</v>
      </c>
      <c r="FG74" s="95" t="s">
        <v>27</v>
      </c>
      <c r="FJ74" s="32"/>
      <c r="FM74" s="95" t="s">
        <v>27</v>
      </c>
      <c r="FN74" s="95" t="s">
        <v>27</v>
      </c>
      <c r="FO74" s="95" t="s">
        <v>27</v>
      </c>
      <c r="FP74" s="95" t="s">
        <v>27</v>
      </c>
      <c r="FQ74" s="95" t="s">
        <v>27</v>
      </c>
      <c r="FR74" s="95" t="s">
        <v>27</v>
      </c>
      <c r="FU74" s="32"/>
      <c r="FX74" s="95" t="s">
        <v>27</v>
      </c>
      <c r="FY74" s="95" t="s">
        <v>27</v>
      </c>
      <c r="FZ74" s="95" t="s">
        <v>27</v>
      </c>
      <c r="GA74" s="95" t="s">
        <v>27</v>
      </c>
      <c r="GB74" s="95" t="s">
        <v>27</v>
      </c>
      <c r="GC74" s="95" t="s">
        <v>27</v>
      </c>
      <c r="GF74" s="32"/>
      <c r="GI74" s="95" t="s">
        <v>27</v>
      </c>
      <c r="GJ74" s="95" t="s">
        <v>27</v>
      </c>
      <c r="GK74" s="95" t="s">
        <v>27</v>
      </c>
      <c r="GL74" s="95" t="s">
        <v>27</v>
      </c>
      <c r="GM74" s="95" t="s">
        <v>27</v>
      </c>
      <c r="GN74" s="95" t="s">
        <v>27</v>
      </c>
      <c r="GQ74" s="32"/>
      <c r="GT74" s="95" t="s">
        <v>27</v>
      </c>
      <c r="GU74" s="95" t="s">
        <v>27</v>
      </c>
      <c r="GV74" s="95" t="s">
        <v>27</v>
      </c>
      <c r="GW74" s="95" t="s">
        <v>27</v>
      </c>
      <c r="GX74" s="95" t="s">
        <v>27</v>
      </c>
      <c r="GY74" s="95" t="s">
        <v>27</v>
      </c>
      <c r="HB74" s="32"/>
    </row>
    <row r="75" spans="1:210" x14ac:dyDescent="0.25">
      <c r="A75" s="10"/>
      <c r="B75" s="65">
        <f>I63</f>
        <v>118.0155296656116</v>
      </c>
      <c r="C75" s="41">
        <f>G77*G78</f>
        <v>1.1000000000000001</v>
      </c>
      <c r="D75" s="41">
        <f>G77*G80</f>
        <v>0</v>
      </c>
      <c r="E75" s="42">
        <v>6.5</v>
      </c>
      <c r="F75" s="42">
        <v>0</v>
      </c>
      <c r="G75" s="96">
        <f>B75-C75-D75+E75+F75</f>
        <v>123.4155296656116</v>
      </c>
      <c r="K75" s="28"/>
      <c r="N75" s="65">
        <f>T63</f>
        <v>45.371682079680546</v>
      </c>
      <c r="O75" s="41">
        <f>S77*S78</f>
        <v>1.1000000000000001</v>
      </c>
      <c r="P75" s="41">
        <f>S77*S80</f>
        <v>0</v>
      </c>
      <c r="Q75" s="42">
        <v>6.5</v>
      </c>
      <c r="R75" s="42">
        <v>0</v>
      </c>
      <c r="S75" s="96">
        <f>N75-O75-P75+Q75+R75</f>
        <v>50.771682079680545</v>
      </c>
      <c r="V75" s="32"/>
      <c r="W75"/>
      <c r="Y75" s="65">
        <f>AE63</f>
        <v>87.40455467339639</v>
      </c>
      <c r="Z75" s="41">
        <f>AD77*AD78</f>
        <v>0.75778999999999996</v>
      </c>
      <c r="AA75" s="41">
        <f>AD77*AD80</f>
        <v>0</v>
      </c>
      <c r="AB75" s="42">
        <v>6.5</v>
      </c>
      <c r="AC75" s="42">
        <v>0</v>
      </c>
      <c r="AD75" s="96">
        <f>Y75-Z75-AA75+AB75+AC75</f>
        <v>93.14676467339639</v>
      </c>
      <c r="AG75" s="32"/>
      <c r="AH75"/>
      <c r="AJ75" s="65">
        <f>AP63</f>
        <v>70.32827290149848</v>
      </c>
      <c r="AK75" s="41">
        <f>AO77*AO78</f>
        <v>0.75778999999999996</v>
      </c>
      <c r="AL75" s="41">
        <f>AO77*AO80</f>
        <v>24.659809245732628</v>
      </c>
      <c r="AM75" s="42">
        <v>6.5</v>
      </c>
      <c r="AN75" s="42">
        <v>0</v>
      </c>
      <c r="AO75" s="96">
        <f>AJ75-AK75-AL75+AM75+AN75</f>
        <v>51.410673655765848</v>
      </c>
      <c r="AR75" s="32"/>
      <c r="AU75" s="65">
        <f>BA63</f>
        <v>74.281823217582584</v>
      </c>
      <c r="AV75" s="41">
        <f>AZ77*AZ78</f>
        <v>1.1000000000000001</v>
      </c>
      <c r="AW75" s="41">
        <f>AZ77*AZ80</f>
        <v>0</v>
      </c>
      <c r="AX75" s="42">
        <v>6.5</v>
      </c>
      <c r="AY75" s="42">
        <v>0</v>
      </c>
      <c r="AZ75" s="96">
        <f>AU75-AV75-AW75+AX75+AY75</f>
        <v>79.68182321758259</v>
      </c>
      <c r="BC75" s="32"/>
      <c r="BF75" s="65">
        <f>BL63</f>
        <v>86.661339390075113</v>
      </c>
      <c r="BG75" s="41">
        <f>BK77*BK78</f>
        <v>1.1000000000000001</v>
      </c>
      <c r="BH75" s="41">
        <f>BK77*BK80</f>
        <v>0</v>
      </c>
      <c r="BI75" s="42">
        <v>6.5</v>
      </c>
      <c r="BJ75" s="42">
        <v>0</v>
      </c>
      <c r="BK75" s="96">
        <f>BF75-BG75-BH75+BI75+BJ75</f>
        <v>92.061339390075119</v>
      </c>
      <c r="BN75" s="32"/>
      <c r="BQ75" s="65">
        <f>BW63</f>
        <v>70.32827290149848</v>
      </c>
      <c r="BR75" s="41">
        <f>BV77*BV78</f>
        <v>1.1000000000000001</v>
      </c>
      <c r="BS75" s="41">
        <f>BV77*BV80</f>
        <v>0</v>
      </c>
      <c r="BT75" s="42">
        <v>6.5</v>
      </c>
      <c r="BU75" s="42">
        <v>0</v>
      </c>
      <c r="BV75" s="96">
        <f>BQ75-BR75-BS75+BT75+BU75</f>
        <v>75.728272901498485</v>
      </c>
      <c r="BY75" s="32"/>
      <c r="CB75" s="65">
        <f>CH63</f>
        <v>69.567840307696784</v>
      </c>
      <c r="CC75" s="41">
        <f>CG77*CG78</f>
        <v>1.1000000000000001</v>
      </c>
      <c r="CD75" s="41">
        <f>CG77*CG80</f>
        <v>0</v>
      </c>
      <c r="CE75" s="42">
        <v>6.5</v>
      </c>
      <c r="CF75" s="42">
        <v>0</v>
      </c>
      <c r="CG75" s="96">
        <f>CB75-CC75-CD75+CE75+CF75</f>
        <v>74.96784030769679</v>
      </c>
      <c r="CJ75" s="32"/>
      <c r="CM75" s="65">
        <f>CS63</f>
        <v>97.620843424376005</v>
      </c>
      <c r="CN75" s="41">
        <f>CR77*CR78</f>
        <v>1.1000000000000001</v>
      </c>
      <c r="CO75" s="41">
        <f>CR77*CR80</f>
        <v>0</v>
      </c>
      <c r="CP75" s="42">
        <v>6.5</v>
      </c>
      <c r="CQ75" s="42">
        <v>0</v>
      </c>
      <c r="CR75" s="96">
        <f>CM75-CN75-CO75+CP75+CQ75</f>
        <v>103.02084342437601</v>
      </c>
      <c r="CU75" s="32"/>
      <c r="CX75" s="65">
        <f>DD63</f>
        <v>109.64838766040241</v>
      </c>
      <c r="CY75" s="41">
        <f>DC77*DC78</f>
        <v>1.1000000000000001</v>
      </c>
      <c r="CZ75" s="41">
        <f>DC77*DC80</f>
        <v>0</v>
      </c>
      <c r="DA75" s="42">
        <v>6.5</v>
      </c>
      <c r="DB75" s="42">
        <v>0</v>
      </c>
      <c r="DC75" s="96">
        <f>CX75-CY75-CZ75+DA75+DB75</f>
        <v>115.04838766040241</v>
      </c>
      <c r="DF75" s="32"/>
      <c r="DI75" s="65">
        <f>DO63</f>
        <v>96.885409287928553</v>
      </c>
      <c r="DJ75" s="41">
        <f>DN77*DN78</f>
        <v>1.1000000000000001</v>
      </c>
      <c r="DK75" s="41">
        <f>DN77*DN80</f>
        <v>0</v>
      </c>
      <c r="DL75" s="42">
        <v>6.5</v>
      </c>
      <c r="DM75" s="42">
        <v>0</v>
      </c>
      <c r="DN75" s="96">
        <f>DI75-DJ75-DK75+DL75+DM75</f>
        <v>102.28540928792856</v>
      </c>
      <c r="DQ75" s="32"/>
      <c r="DU75" s="65">
        <f>EA63</f>
        <v>67.347716278439535</v>
      </c>
      <c r="DV75" s="41">
        <f>DZ77*DZ78</f>
        <v>1.1000000000000001</v>
      </c>
      <c r="DW75" s="41">
        <f>DZ77*DZ80</f>
        <v>0</v>
      </c>
      <c r="DX75" s="42">
        <v>6.5</v>
      </c>
      <c r="DY75" s="42">
        <v>0</v>
      </c>
      <c r="DZ75" s="96">
        <f>DU75-DV75-DW75+DX75+DY75</f>
        <v>72.74771627843954</v>
      </c>
      <c r="EC75" s="32"/>
      <c r="EF75" s="65">
        <f>EL63</f>
        <v>107.38844252741319</v>
      </c>
      <c r="EG75" s="41">
        <f>EK77*EK78</f>
        <v>1.1000000000000001</v>
      </c>
      <c r="EH75" s="41">
        <f>EK77*EK80</f>
        <v>0</v>
      </c>
      <c r="EI75" s="42">
        <v>6.5</v>
      </c>
      <c r="EJ75" s="42">
        <v>0</v>
      </c>
      <c r="EK75" s="96">
        <f>EF75-EG75-EH75+EI75+EJ75</f>
        <v>112.7884425274132</v>
      </c>
      <c r="EN75" s="32"/>
      <c r="EQ75" s="65">
        <f>EW63</f>
        <v>90.584620901266746</v>
      </c>
      <c r="ER75" s="41">
        <f>EV77*EV78</f>
        <v>1.1000000000000001</v>
      </c>
      <c r="ES75" s="41">
        <f>EV77*EV80</f>
        <v>0</v>
      </c>
      <c r="ET75" s="42">
        <v>6.5</v>
      </c>
      <c r="EU75" s="42">
        <v>0</v>
      </c>
      <c r="EV75" s="96">
        <f>EQ75-ER75-ES75+ET75+EU75</f>
        <v>95.984620901266752</v>
      </c>
      <c r="EY75" s="32"/>
      <c r="FB75" s="65">
        <f>FH63</f>
        <v>98.923422192185399</v>
      </c>
      <c r="FC75" s="41">
        <f>FG77*FG78</f>
        <v>1.1000000000000001</v>
      </c>
      <c r="FD75" s="41">
        <f>FG77*FG80</f>
        <v>0</v>
      </c>
      <c r="FE75" s="42">
        <v>6.5</v>
      </c>
      <c r="FF75" s="42">
        <v>0</v>
      </c>
      <c r="FG75" s="96">
        <f>FB75-FC75-FD75+FE75+FF75</f>
        <v>104.3234221921854</v>
      </c>
      <c r="FJ75" s="32"/>
      <c r="FM75" s="65">
        <f>FS63</f>
        <v>96.438182100655411</v>
      </c>
      <c r="FN75" s="41">
        <f>FR77*FR78</f>
        <v>1.1000000000000001</v>
      </c>
      <c r="FO75" s="41">
        <f>FR77*FR80</f>
        <v>0</v>
      </c>
      <c r="FP75" s="42">
        <v>6.5</v>
      </c>
      <c r="FQ75" s="42">
        <v>0</v>
      </c>
      <c r="FR75" s="96">
        <f>FM75-FN75-FO75+FP75+FQ75</f>
        <v>101.83818210065542</v>
      </c>
      <c r="FU75" s="32"/>
      <c r="FX75" s="65">
        <f>GD63</f>
        <v>88.06970907848148</v>
      </c>
      <c r="FY75" s="41">
        <f>GC77*GC78</f>
        <v>1.1000000000000001</v>
      </c>
      <c r="FZ75" s="41">
        <f>GC77*GC80</f>
        <v>0</v>
      </c>
      <c r="GA75" s="42">
        <v>6.5</v>
      </c>
      <c r="GB75" s="42">
        <v>0</v>
      </c>
      <c r="GC75" s="96">
        <f>FX75-FY75-FZ75+GA75+GB75</f>
        <v>93.469709078481486</v>
      </c>
      <c r="GF75" s="32"/>
      <c r="GI75" s="65">
        <f>GO63</f>
        <v>79.36785539922154</v>
      </c>
      <c r="GJ75" s="41">
        <f>GN77*GN78</f>
        <v>1.1000000000000001</v>
      </c>
      <c r="GK75" s="41">
        <f>GN77*GN80</f>
        <v>0</v>
      </c>
      <c r="GL75" s="42">
        <v>6.5</v>
      </c>
      <c r="GM75" s="42">
        <v>0</v>
      </c>
      <c r="GN75" s="96">
        <f>GI75-GJ75-GK75+GL75+GM75</f>
        <v>84.767855399221546</v>
      </c>
      <c r="GQ75" s="32"/>
      <c r="GT75" s="65">
        <f>GZ63</f>
        <v>93.037572035539171</v>
      </c>
      <c r="GU75" s="41">
        <f>GY77*GY78</f>
        <v>1.1000000000000001</v>
      </c>
      <c r="GV75" s="41">
        <f>GY77*GY80</f>
        <v>0</v>
      </c>
      <c r="GW75" s="42">
        <v>6.5</v>
      </c>
      <c r="GX75" s="42">
        <v>0</v>
      </c>
      <c r="GY75" s="96">
        <f>GT75-GU75-GV75+GW75+GX75</f>
        <v>98.437572035539176</v>
      </c>
      <c r="HB75" s="32"/>
    </row>
    <row r="76" spans="1:210" x14ac:dyDescent="0.25">
      <c r="A76" s="10"/>
      <c r="F76" s="54"/>
      <c r="G76" s="95"/>
      <c r="K76" s="28"/>
      <c r="R76" s="54"/>
      <c r="S76" s="95"/>
      <c r="V76" s="32"/>
      <c r="W76"/>
      <c r="AC76" s="54"/>
      <c r="AD76" s="95"/>
      <c r="AG76" s="32"/>
      <c r="AH76"/>
      <c r="AN76" s="54"/>
      <c r="AO76" s="95"/>
      <c r="AR76" s="32"/>
      <c r="AY76" s="54"/>
      <c r="AZ76" s="95"/>
      <c r="BC76" s="32"/>
      <c r="BJ76" s="54"/>
      <c r="BK76" s="95"/>
      <c r="BN76" s="32"/>
      <c r="BU76" s="54"/>
      <c r="BV76" s="95"/>
      <c r="BY76" s="32"/>
      <c r="CF76" s="54"/>
      <c r="CG76" s="95"/>
      <c r="CJ76" s="32"/>
      <c r="CQ76" s="54"/>
      <c r="CR76" s="95"/>
      <c r="CU76" s="32"/>
      <c r="DB76" s="54"/>
      <c r="DC76" s="95"/>
      <c r="DF76" s="32"/>
      <c r="DM76" s="54"/>
      <c r="DN76" s="95"/>
      <c r="DQ76" s="32"/>
      <c r="DY76" s="54"/>
      <c r="DZ76" s="95"/>
      <c r="EC76" s="32"/>
      <c r="EJ76" s="54"/>
      <c r="EK76" s="95"/>
      <c r="EN76" s="32"/>
      <c r="EU76" s="54"/>
      <c r="EV76" s="95"/>
      <c r="EY76" s="32"/>
      <c r="FF76" s="54"/>
      <c r="FG76" s="95"/>
      <c r="FJ76" s="32"/>
      <c r="FQ76" s="54"/>
      <c r="FR76" s="95"/>
      <c r="FU76" s="32"/>
      <c r="GB76" s="54"/>
      <c r="GC76" s="95"/>
      <c r="GF76" s="32"/>
      <c r="GM76" s="54"/>
      <c r="GN76" s="95"/>
      <c r="GQ76" s="32"/>
      <c r="GX76" s="54"/>
      <c r="GY76" s="95"/>
      <c r="HB76" s="32"/>
    </row>
    <row r="77" spans="1:210" x14ac:dyDescent="0.25">
      <c r="A77" s="10"/>
      <c r="B77" s="97" t="s">
        <v>116</v>
      </c>
      <c r="C77" s="98"/>
      <c r="D77" s="98"/>
      <c r="E77" s="97"/>
      <c r="G77" s="55">
        <v>1</v>
      </c>
      <c r="K77" s="28"/>
      <c r="N77" s="97" t="s">
        <v>116</v>
      </c>
      <c r="O77" s="98"/>
      <c r="P77" s="98"/>
      <c r="Q77" s="97"/>
      <c r="R77" s="98"/>
      <c r="S77" s="55">
        <v>1</v>
      </c>
      <c r="V77" s="32"/>
      <c r="W77"/>
      <c r="Y77" s="97" t="s">
        <v>116</v>
      </c>
      <c r="Z77" s="98"/>
      <c r="AA77" s="98"/>
      <c r="AB77" s="97"/>
      <c r="AC77" s="98"/>
      <c r="AD77" s="55">
        <v>0.83</v>
      </c>
      <c r="AG77" s="32"/>
      <c r="AH77"/>
      <c r="AJ77" s="97" t="s">
        <v>116</v>
      </c>
      <c r="AK77" s="98"/>
      <c r="AL77" s="98"/>
      <c r="AM77" s="97"/>
      <c r="AN77" s="98"/>
      <c r="AO77" s="55">
        <v>0.83</v>
      </c>
      <c r="AR77" s="32"/>
      <c r="AU77" s="97" t="s">
        <v>116</v>
      </c>
      <c r="AV77" s="98"/>
      <c r="AW77" s="98"/>
      <c r="AX77" s="97"/>
      <c r="AY77" s="98"/>
      <c r="AZ77" s="55">
        <v>1</v>
      </c>
      <c r="BC77" s="32"/>
      <c r="BF77" s="97" t="s">
        <v>116</v>
      </c>
      <c r="BG77" s="98"/>
      <c r="BH77" s="98"/>
      <c r="BI77" s="97"/>
      <c r="BJ77" s="98"/>
      <c r="BK77" s="55">
        <v>1</v>
      </c>
      <c r="BN77" s="32"/>
      <c r="BQ77" s="97" t="s">
        <v>116</v>
      </c>
      <c r="BR77" s="98"/>
      <c r="BS77" s="98"/>
      <c r="BT77" s="97"/>
      <c r="BU77" s="98"/>
      <c r="BV77" s="55">
        <v>1</v>
      </c>
      <c r="BY77" s="32"/>
      <c r="CB77" s="97" t="s">
        <v>116</v>
      </c>
      <c r="CC77" s="98"/>
      <c r="CD77" s="98"/>
      <c r="CE77" s="97"/>
      <c r="CF77" s="98"/>
      <c r="CG77" s="55">
        <v>1</v>
      </c>
      <c r="CJ77" s="32"/>
      <c r="CM77" s="97" t="s">
        <v>116</v>
      </c>
      <c r="CN77" s="98"/>
      <c r="CO77" s="98"/>
      <c r="CP77" s="97"/>
      <c r="CQ77" s="98"/>
      <c r="CR77" s="55">
        <v>1</v>
      </c>
      <c r="CU77" s="32"/>
      <c r="CX77" s="97" t="s">
        <v>116</v>
      </c>
      <c r="CY77" s="98"/>
      <c r="CZ77" s="98"/>
      <c r="DA77" s="97"/>
      <c r="DB77" s="98"/>
      <c r="DC77" s="55">
        <v>1</v>
      </c>
      <c r="DF77" s="32"/>
      <c r="DI77" s="97" t="s">
        <v>116</v>
      </c>
      <c r="DJ77" s="98"/>
      <c r="DK77" s="98"/>
      <c r="DL77" s="97"/>
      <c r="DM77" s="98"/>
      <c r="DN77" s="55">
        <v>1</v>
      </c>
      <c r="DQ77" s="32"/>
      <c r="DU77" s="97" t="s">
        <v>116</v>
      </c>
      <c r="DV77" s="98"/>
      <c r="DW77" s="98"/>
      <c r="DX77" s="97"/>
      <c r="DY77" s="98"/>
      <c r="DZ77" s="55">
        <v>1</v>
      </c>
      <c r="EC77" s="32"/>
      <c r="EF77" s="97" t="s">
        <v>116</v>
      </c>
      <c r="EG77" s="98"/>
      <c r="EH77" s="98"/>
      <c r="EI77" s="97"/>
      <c r="EJ77" s="98"/>
      <c r="EK77" s="55">
        <v>1</v>
      </c>
      <c r="EN77" s="32"/>
      <c r="EQ77" s="97" t="s">
        <v>116</v>
      </c>
      <c r="ER77" s="98"/>
      <c r="ES77" s="98"/>
      <c r="ET77" s="97"/>
      <c r="EU77" s="98"/>
      <c r="EV77" s="55">
        <v>1</v>
      </c>
      <c r="EY77" s="32"/>
      <c r="FB77" s="97" t="s">
        <v>116</v>
      </c>
      <c r="FC77" s="98"/>
      <c r="FD77" s="98"/>
      <c r="FE77" s="97"/>
      <c r="FF77" s="98"/>
      <c r="FG77" s="55">
        <v>1</v>
      </c>
      <c r="FJ77" s="32"/>
      <c r="FM77" s="97" t="s">
        <v>116</v>
      </c>
      <c r="FN77" s="98"/>
      <c r="FO77" s="98"/>
      <c r="FP77" s="97"/>
      <c r="FQ77" s="98"/>
      <c r="FR77" s="55">
        <v>1</v>
      </c>
      <c r="FU77" s="32"/>
      <c r="FX77" s="97" t="s">
        <v>116</v>
      </c>
      <c r="FY77" s="98"/>
      <c r="FZ77" s="98"/>
      <c r="GA77" s="97"/>
      <c r="GB77" s="98"/>
      <c r="GC77" s="55">
        <v>1</v>
      </c>
      <c r="GF77" s="32"/>
      <c r="GI77" s="97" t="s">
        <v>116</v>
      </c>
      <c r="GJ77" s="98"/>
      <c r="GK77" s="98"/>
      <c r="GL77" s="97"/>
      <c r="GM77" s="98"/>
      <c r="GN77" s="55">
        <v>1</v>
      </c>
      <c r="GQ77" s="32"/>
      <c r="GT77" s="97" t="s">
        <v>116</v>
      </c>
      <c r="GU77" s="98"/>
      <c r="GV77" s="98"/>
      <c r="GW77" s="97"/>
      <c r="GX77" s="98"/>
      <c r="GY77" s="55">
        <v>1</v>
      </c>
      <c r="HB77" s="32"/>
    </row>
    <row r="78" spans="1:210" x14ac:dyDescent="0.25">
      <c r="A78" s="10"/>
      <c r="B78" s="98"/>
      <c r="C78" s="97" t="s">
        <v>117</v>
      </c>
      <c r="D78" s="98"/>
      <c r="E78" s="98"/>
      <c r="G78" s="41">
        <v>1.1000000000000001</v>
      </c>
      <c r="K78" s="28"/>
      <c r="N78" s="98"/>
      <c r="O78" s="97" t="s">
        <v>117</v>
      </c>
      <c r="P78" s="98"/>
      <c r="Q78" s="98"/>
      <c r="R78" s="98"/>
      <c r="S78" s="41">
        <f>S77*1.1</f>
        <v>1.1000000000000001</v>
      </c>
      <c r="V78" s="32"/>
      <c r="W78"/>
      <c r="Y78" s="98"/>
      <c r="Z78" s="97" t="s">
        <v>117</v>
      </c>
      <c r="AA78" s="98"/>
      <c r="AB78" s="98"/>
      <c r="AC78" s="98"/>
      <c r="AD78" s="41">
        <f>AD77*1.1</f>
        <v>0.91300000000000003</v>
      </c>
      <c r="AG78" s="32"/>
      <c r="AH78"/>
      <c r="AJ78" s="98"/>
      <c r="AK78" s="97" t="s">
        <v>117</v>
      </c>
      <c r="AL78" s="98"/>
      <c r="AM78" s="98"/>
      <c r="AN78" s="98"/>
      <c r="AO78" s="41">
        <f>AO77*1.1</f>
        <v>0.91300000000000003</v>
      </c>
      <c r="AR78" s="32"/>
      <c r="AU78" s="98"/>
      <c r="AV78" s="97" t="s">
        <v>117</v>
      </c>
      <c r="AW78" s="98"/>
      <c r="AX78" s="98"/>
      <c r="AY78" s="98"/>
      <c r="AZ78" s="41">
        <f>AZ77*1.1</f>
        <v>1.1000000000000001</v>
      </c>
      <c r="BC78" s="32"/>
      <c r="BF78" s="98"/>
      <c r="BG78" s="97" t="s">
        <v>117</v>
      </c>
      <c r="BH78" s="98"/>
      <c r="BI78" s="98"/>
      <c r="BJ78" s="98"/>
      <c r="BK78" s="41">
        <f>BK77*1.1</f>
        <v>1.1000000000000001</v>
      </c>
      <c r="BN78" s="32"/>
      <c r="BQ78" s="98"/>
      <c r="BR78" s="97" t="s">
        <v>117</v>
      </c>
      <c r="BS78" s="98"/>
      <c r="BT78" s="98"/>
      <c r="BU78" s="98"/>
      <c r="BV78" s="41">
        <f>BV77*1.1</f>
        <v>1.1000000000000001</v>
      </c>
      <c r="BY78" s="32"/>
      <c r="CB78" s="98"/>
      <c r="CC78" s="97" t="s">
        <v>117</v>
      </c>
      <c r="CD78" s="98"/>
      <c r="CE78" s="98"/>
      <c r="CF78" s="98"/>
      <c r="CG78" s="41">
        <f>CG77*1.1</f>
        <v>1.1000000000000001</v>
      </c>
      <c r="CJ78" s="32"/>
      <c r="CM78" s="98"/>
      <c r="CN78" s="97" t="s">
        <v>117</v>
      </c>
      <c r="CO78" s="98"/>
      <c r="CP78" s="98"/>
      <c r="CQ78" s="98"/>
      <c r="CR78" s="41">
        <f>CR77*1.1</f>
        <v>1.1000000000000001</v>
      </c>
      <c r="CU78" s="32"/>
      <c r="CX78" s="98"/>
      <c r="CY78" s="97" t="s">
        <v>117</v>
      </c>
      <c r="CZ78" s="98"/>
      <c r="DA78" s="98"/>
      <c r="DB78" s="98"/>
      <c r="DC78" s="41">
        <f>DC77*1.1</f>
        <v>1.1000000000000001</v>
      </c>
      <c r="DF78" s="32"/>
      <c r="DI78" s="98"/>
      <c r="DJ78" s="97" t="s">
        <v>117</v>
      </c>
      <c r="DK78" s="98"/>
      <c r="DL78" s="98"/>
      <c r="DM78" s="98"/>
      <c r="DN78" s="41">
        <f>DN77*1.1</f>
        <v>1.1000000000000001</v>
      </c>
      <c r="DQ78" s="32"/>
      <c r="DU78" s="98"/>
      <c r="DV78" s="97" t="s">
        <v>117</v>
      </c>
      <c r="DW78" s="98"/>
      <c r="DX78" s="98"/>
      <c r="DY78" s="98"/>
      <c r="DZ78" s="41">
        <f>DZ77*1.1</f>
        <v>1.1000000000000001</v>
      </c>
      <c r="EC78" s="32"/>
      <c r="EF78" s="98"/>
      <c r="EG78" s="97" t="s">
        <v>117</v>
      </c>
      <c r="EH78" s="98"/>
      <c r="EI78" s="98"/>
      <c r="EJ78" s="98"/>
      <c r="EK78" s="41">
        <f>EK77*1.1</f>
        <v>1.1000000000000001</v>
      </c>
      <c r="EN78" s="32"/>
      <c r="EQ78" s="98"/>
      <c r="ER78" s="97" t="s">
        <v>117</v>
      </c>
      <c r="ES78" s="98"/>
      <c r="ET78" s="98"/>
      <c r="EU78" s="98"/>
      <c r="EV78" s="41">
        <f>EV77*1.1</f>
        <v>1.1000000000000001</v>
      </c>
      <c r="EY78" s="32"/>
      <c r="FB78" s="98"/>
      <c r="FC78" s="97" t="s">
        <v>117</v>
      </c>
      <c r="FD78" s="98"/>
      <c r="FE78" s="98"/>
      <c r="FF78" s="98"/>
      <c r="FG78" s="41">
        <f>FG77*1.1</f>
        <v>1.1000000000000001</v>
      </c>
      <c r="FJ78" s="32"/>
      <c r="FM78" s="98"/>
      <c r="FN78" s="97" t="s">
        <v>117</v>
      </c>
      <c r="FO78" s="98"/>
      <c r="FP78" s="98"/>
      <c r="FQ78" s="98"/>
      <c r="FR78" s="41">
        <f>FR77*1.1</f>
        <v>1.1000000000000001</v>
      </c>
      <c r="FU78" s="32"/>
      <c r="FX78" s="98"/>
      <c r="FY78" s="97" t="s">
        <v>117</v>
      </c>
      <c r="FZ78" s="98"/>
      <c r="GA78" s="98"/>
      <c r="GB78" s="98"/>
      <c r="GC78" s="41">
        <f>GC77*1.1</f>
        <v>1.1000000000000001</v>
      </c>
      <c r="GF78" s="32"/>
      <c r="GI78" s="98"/>
      <c r="GJ78" s="97" t="s">
        <v>117</v>
      </c>
      <c r="GK78" s="98"/>
      <c r="GL78" s="98"/>
      <c r="GM78" s="98"/>
      <c r="GN78" s="41">
        <f>GN77*1.1</f>
        <v>1.1000000000000001</v>
      </c>
      <c r="GQ78" s="32"/>
      <c r="GT78" s="98"/>
      <c r="GU78" s="97" t="s">
        <v>117</v>
      </c>
      <c r="GV78" s="98"/>
      <c r="GW78" s="98"/>
      <c r="GX78" s="98"/>
      <c r="GY78" s="41">
        <f>GY77*1.1</f>
        <v>1.1000000000000001</v>
      </c>
      <c r="HB78" s="32"/>
    </row>
    <row r="79" spans="1:210" x14ac:dyDescent="0.25">
      <c r="A79" s="10"/>
      <c r="B79" s="98"/>
      <c r="C79" s="98"/>
      <c r="D79" s="97" t="s">
        <v>118</v>
      </c>
      <c r="E79" s="98"/>
      <c r="K79" s="28"/>
      <c r="N79" s="98"/>
      <c r="O79" s="98"/>
      <c r="P79" s="97" t="s">
        <v>118</v>
      </c>
      <c r="Q79" s="98"/>
      <c r="R79" s="98"/>
      <c r="V79" s="32"/>
      <c r="W79"/>
      <c r="Y79" s="98"/>
      <c r="Z79" s="98"/>
      <c r="AA79" s="97" t="s">
        <v>118</v>
      </c>
      <c r="AB79" s="98"/>
      <c r="AC79" s="98"/>
      <c r="AG79" s="32"/>
      <c r="AH79"/>
      <c r="AJ79" s="98"/>
      <c r="AK79" s="98"/>
      <c r="AL79" s="97" t="s">
        <v>118</v>
      </c>
      <c r="AM79" s="98"/>
      <c r="AN79" s="98"/>
      <c r="AR79" s="32"/>
      <c r="AU79" s="98"/>
      <c r="AV79" s="98"/>
      <c r="AW79" s="97" t="s">
        <v>118</v>
      </c>
      <c r="AX79" s="98"/>
      <c r="AY79" s="98"/>
      <c r="BC79" s="32"/>
      <c r="BF79" s="98"/>
      <c r="BG79" s="98"/>
      <c r="BH79" s="97" t="s">
        <v>118</v>
      </c>
      <c r="BI79" s="98"/>
      <c r="BJ79" s="98"/>
      <c r="BN79" s="32"/>
      <c r="BQ79" s="98"/>
      <c r="BR79" s="98"/>
      <c r="BS79" s="97" t="s">
        <v>118</v>
      </c>
      <c r="BT79" s="98"/>
      <c r="BU79" s="98"/>
      <c r="BY79" s="32"/>
      <c r="CB79" s="98"/>
      <c r="CC79" s="98"/>
      <c r="CD79" s="97" t="s">
        <v>118</v>
      </c>
      <c r="CE79" s="98"/>
      <c r="CF79" s="98"/>
      <c r="CJ79" s="32"/>
      <c r="CM79" s="98"/>
      <c r="CN79" s="98"/>
      <c r="CO79" s="97" t="s">
        <v>118</v>
      </c>
      <c r="CP79" s="98"/>
      <c r="CQ79" s="98"/>
      <c r="CU79" s="32"/>
      <c r="CX79" s="98"/>
      <c r="CY79" s="98"/>
      <c r="CZ79" s="97" t="s">
        <v>118</v>
      </c>
      <c r="DA79" s="98"/>
      <c r="DB79" s="98"/>
      <c r="DF79" s="32"/>
      <c r="DI79" s="98"/>
      <c r="DJ79" s="98"/>
      <c r="DK79" s="97" t="s">
        <v>118</v>
      </c>
      <c r="DL79" s="98"/>
      <c r="DM79" s="98"/>
      <c r="DQ79" s="32"/>
      <c r="DU79" s="98"/>
      <c r="DV79" s="98"/>
      <c r="DW79" s="97" t="s">
        <v>118</v>
      </c>
      <c r="DX79" s="98"/>
      <c r="DY79" s="98"/>
      <c r="EC79" s="32"/>
      <c r="EF79" s="98"/>
      <c r="EG79" s="98"/>
      <c r="EH79" s="97" t="s">
        <v>118</v>
      </c>
      <c r="EI79" s="98"/>
      <c r="EJ79" s="98"/>
      <c r="EN79" s="32"/>
      <c r="EQ79" s="98"/>
      <c r="ER79" s="98"/>
      <c r="ES79" s="97" t="s">
        <v>118</v>
      </c>
      <c r="ET79" s="98"/>
      <c r="EU79" s="98"/>
      <c r="EY79" s="32"/>
      <c r="FB79" s="98"/>
      <c r="FC79" s="98"/>
      <c r="FD79" s="97" t="s">
        <v>118</v>
      </c>
      <c r="FE79" s="98"/>
      <c r="FF79" s="98"/>
      <c r="FJ79" s="32"/>
      <c r="FM79" s="98"/>
      <c r="FN79" s="98"/>
      <c r="FO79" s="97" t="s">
        <v>118</v>
      </c>
      <c r="FP79" s="98"/>
      <c r="FQ79" s="98"/>
      <c r="FU79" s="32"/>
      <c r="FX79" s="98"/>
      <c r="FY79" s="98"/>
      <c r="FZ79" s="97" t="s">
        <v>118</v>
      </c>
      <c r="GA79" s="98"/>
      <c r="GB79" s="98"/>
      <c r="GF79" s="32"/>
      <c r="GI79" s="98"/>
      <c r="GJ79" s="98"/>
      <c r="GK79" s="97" t="s">
        <v>118</v>
      </c>
      <c r="GL79" s="98"/>
      <c r="GM79" s="98"/>
      <c r="GQ79" s="32"/>
      <c r="GT79" s="98"/>
      <c r="GU79" s="98"/>
      <c r="GV79" s="97" t="s">
        <v>118</v>
      </c>
      <c r="GW79" s="98"/>
      <c r="GX79" s="98"/>
      <c r="HB79" s="32"/>
    </row>
    <row r="80" spans="1:210" x14ac:dyDescent="0.25">
      <c r="A80" s="10"/>
      <c r="E80" s="91" t="s">
        <v>119</v>
      </c>
      <c r="F80" s="95" t="s">
        <v>27</v>
      </c>
      <c r="G80" s="2">
        <f>G81*G82</f>
        <v>0</v>
      </c>
      <c r="K80" s="28"/>
      <c r="Q80" s="91" t="s">
        <v>119</v>
      </c>
      <c r="R80" s="95" t="s">
        <v>27</v>
      </c>
      <c r="S80" s="2">
        <f>S81*S82</f>
        <v>0</v>
      </c>
      <c r="V80" s="32"/>
      <c r="W80"/>
      <c r="AB80" s="91" t="s">
        <v>119</v>
      </c>
      <c r="AC80" s="95" t="s">
        <v>27</v>
      </c>
      <c r="AD80" s="33">
        <f>AD81*AD82</f>
        <v>0</v>
      </c>
      <c r="AG80" s="32"/>
      <c r="AH80"/>
      <c r="AM80" s="91" t="s">
        <v>119</v>
      </c>
      <c r="AN80" s="95" t="s">
        <v>27</v>
      </c>
      <c r="AO80" s="33">
        <f>AO81*AO82</f>
        <v>29.710613549075457</v>
      </c>
      <c r="AR80" s="32"/>
      <c r="AX80" s="91" t="s">
        <v>119</v>
      </c>
      <c r="AY80" s="95" t="s">
        <v>27</v>
      </c>
      <c r="AZ80" s="2">
        <f>AZ81*AZ82</f>
        <v>0</v>
      </c>
      <c r="BC80" s="32"/>
      <c r="BI80" s="91" t="s">
        <v>119</v>
      </c>
      <c r="BJ80" s="95" t="s">
        <v>27</v>
      </c>
      <c r="BK80" s="2">
        <f>BK81*BK82</f>
        <v>0</v>
      </c>
      <c r="BN80" s="32"/>
      <c r="BT80" s="91" t="s">
        <v>119</v>
      </c>
      <c r="BU80" s="95" t="s">
        <v>27</v>
      </c>
      <c r="BV80" s="2">
        <f>BV81*BV82</f>
        <v>0</v>
      </c>
      <c r="BY80" s="32"/>
      <c r="CE80" s="91" t="s">
        <v>119</v>
      </c>
      <c r="CF80" s="95" t="s">
        <v>27</v>
      </c>
      <c r="CG80" s="2">
        <f>CG81*CG82</f>
        <v>0</v>
      </c>
      <c r="CJ80" s="32"/>
      <c r="CP80" s="91" t="s">
        <v>119</v>
      </c>
      <c r="CQ80" s="95" t="s">
        <v>27</v>
      </c>
      <c r="CR80" s="2">
        <f>CR81*CR82</f>
        <v>0</v>
      </c>
      <c r="CU80" s="32"/>
      <c r="DA80" s="91" t="s">
        <v>119</v>
      </c>
      <c r="DB80" s="95" t="s">
        <v>27</v>
      </c>
      <c r="DC80" s="2">
        <f>DC81*DC82</f>
        <v>0</v>
      </c>
      <c r="DF80" s="32"/>
      <c r="DL80" s="91" t="s">
        <v>119</v>
      </c>
      <c r="DM80" s="95" t="s">
        <v>27</v>
      </c>
      <c r="DN80" s="2">
        <f>DN81*DN82</f>
        <v>0</v>
      </c>
      <c r="DQ80" s="32"/>
      <c r="DX80" s="91" t="s">
        <v>119</v>
      </c>
      <c r="DY80" s="95" t="s">
        <v>27</v>
      </c>
      <c r="DZ80" s="2">
        <f>DZ81*DZ82</f>
        <v>0</v>
      </c>
      <c r="EC80" s="32"/>
      <c r="EI80" s="91" t="s">
        <v>119</v>
      </c>
      <c r="EJ80" s="95" t="s">
        <v>27</v>
      </c>
      <c r="EK80" s="2">
        <f>EK81*EK82</f>
        <v>0</v>
      </c>
      <c r="EN80" s="32"/>
      <c r="ET80" s="91" t="s">
        <v>119</v>
      </c>
      <c r="EU80" s="95" t="s">
        <v>27</v>
      </c>
      <c r="EV80" s="2">
        <f>EV81*EV82</f>
        <v>0</v>
      </c>
      <c r="EY80" s="32"/>
      <c r="FE80" s="91" t="s">
        <v>119</v>
      </c>
      <c r="FF80" s="95" t="s">
        <v>27</v>
      </c>
      <c r="FG80" s="2">
        <f>FG81*FG82</f>
        <v>0</v>
      </c>
      <c r="FJ80" s="32"/>
      <c r="FP80" s="91" t="s">
        <v>119</v>
      </c>
      <c r="FQ80" s="95" t="s">
        <v>27</v>
      </c>
      <c r="FR80" s="2">
        <f>FR81*FR82</f>
        <v>0</v>
      </c>
      <c r="FU80" s="32"/>
      <c r="GA80" s="91" t="s">
        <v>119</v>
      </c>
      <c r="GB80" s="95" t="s">
        <v>27</v>
      </c>
      <c r="GC80" s="2">
        <f>GC81*GC82</f>
        <v>0</v>
      </c>
      <c r="GF80" s="32"/>
      <c r="GL80" s="91" t="s">
        <v>119</v>
      </c>
      <c r="GM80" s="95" t="s">
        <v>27</v>
      </c>
      <c r="GN80" s="2">
        <f>GN81*GN82</f>
        <v>0</v>
      </c>
      <c r="GQ80" s="32"/>
      <c r="GW80" s="91" t="s">
        <v>119</v>
      </c>
      <c r="GX80" s="95" t="s">
        <v>27</v>
      </c>
      <c r="GY80" s="2">
        <f>GY81*GY82</f>
        <v>0</v>
      </c>
      <c r="HB80" s="32"/>
    </row>
    <row r="81" spans="1:210" x14ac:dyDescent="0.25">
      <c r="A81" s="10"/>
      <c r="E81" s="99" t="s">
        <v>120</v>
      </c>
      <c r="F81" s="2" t="s">
        <v>121</v>
      </c>
      <c r="G81" s="55">
        <v>0</v>
      </c>
      <c r="K81" s="28"/>
      <c r="Q81" s="99" t="s">
        <v>120</v>
      </c>
      <c r="R81" s="2" t="s">
        <v>121</v>
      </c>
      <c r="S81" s="55">
        <v>0</v>
      </c>
      <c r="V81" s="32"/>
      <c r="W81"/>
      <c r="AB81" s="99" t="s">
        <v>120</v>
      </c>
      <c r="AC81" s="2" t="s">
        <v>121</v>
      </c>
      <c r="AD81" s="55">
        <v>0</v>
      </c>
      <c r="AG81" s="32"/>
      <c r="AH81"/>
      <c r="AM81" s="99" t="s">
        <v>120</v>
      </c>
      <c r="AN81" s="2" t="s">
        <v>121</v>
      </c>
      <c r="AO81" s="55">
        <v>0.95</v>
      </c>
      <c r="AR81" s="32"/>
      <c r="AX81" s="99" t="s">
        <v>120</v>
      </c>
      <c r="AY81" s="2" t="s">
        <v>121</v>
      </c>
      <c r="AZ81" s="55">
        <v>0</v>
      </c>
      <c r="BC81" s="32"/>
      <c r="BI81" s="99" t="s">
        <v>120</v>
      </c>
      <c r="BJ81" s="2" t="s">
        <v>121</v>
      </c>
      <c r="BK81" s="55">
        <v>0</v>
      </c>
      <c r="BN81" s="32"/>
      <c r="BT81" s="99" t="s">
        <v>120</v>
      </c>
      <c r="BU81" s="2" t="s">
        <v>121</v>
      </c>
      <c r="BV81" s="55">
        <v>0</v>
      </c>
      <c r="BY81" s="32"/>
      <c r="CE81" s="99" t="s">
        <v>120</v>
      </c>
      <c r="CF81" s="2" t="s">
        <v>121</v>
      </c>
      <c r="CG81" s="55">
        <v>0</v>
      </c>
      <c r="CJ81" s="32"/>
      <c r="CP81" s="99" t="s">
        <v>120</v>
      </c>
      <c r="CQ81" s="2" t="s">
        <v>121</v>
      </c>
      <c r="CR81" s="55">
        <v>0</v>
      </c>
      <c r="CU81" s="32"/>
      <c r="DA81" s="99" t="s">
        <v>120</v>
      </c>
      <c r="DB81" s="2" t="s">
        <v>121</v>
      </c>
      <c r="DC81" s="55">
        <v>0</v>
      </c>
      <c r="DF81" s="32"/>
      <c r="DL81" s="99" t="s">
        <v>120</v>
      </c>
      <c r="DM81" s="2" t="s">
        <v>121</v>
      </c>
      <c r="DN81" s="55">
        <v>0</v>
      </c>
      <c r="DQ81" s="32"/>
      <c r="DX81" s="99" t="s">
        <v>120</v>
      </c>
      <c r="DY81" s="2" t="s">
        <v>121</v>
      </c>
      <c r="DZ81" s="55">
        <v>0</v>
      </c>
      <c r="EC81" s="32"/>
      <c r="EI81" s="99" t="s">
        <v>120</v>
      </c>
      <c r="EJ81" s="2" t="s">
        <v>121</v>
      </c>
      <c r="EK81" s="55">
        <v>0</v>
      </c>
      <c r="EN81" s="32"/>
      <c r="ET81" s="99" t="s">
        <v>120</v>
      </c>
      <c r="EU81" s="2" t="s">
        <v>121</v>
      </c>
      <c r="EV81" s="55">
        <v>0</v>
      </c>
      <c r="EY81" s="32"/>
      <c r="FE81" s="99" t="s">
        <v>120</v>
      </c>
      <c r="FF81" s="2" t="s">
        <v>121</v>
      </c>
      <c r="FG81" s="55">
        <v>0</v>
      </c>
      <c r="FJ81" s="32"/>
      <c r="FP81" s="99" t="s">
        <v>120</v>
      </c>
      <c r="FQ81" s="2" t="s">
        <v>121</v>
      </c>
      <c r="FR81" s="55">
        <v>0</v>
      </c>
      <c r="FU81" s="32"/>
      <c r="GA81" s="99" t="s">
        <v>120</v>
      </c>
      <c r="GB81" s="2" t="s">
        <v>121</v>
      </c>
      <c r="GC81" s="55">
        <v>0</v>
      </c>
      <c r="GF81" s="32"/>
      <c r="GL81" s="99" t="s">
        <v>120</v>
      </c>
      <c r="GM81" s="2" t="s">
        <v>121</v>
      </c>
      <c r="GN81" s="55">
        <v>0</v>
      </c>
      <c r="GQ81" s="32"/>
      <c r="GW81" s="99" t="s">
        <v>120</v>
      </c>
      <c r="GX81" s="2" t="s">
        <v>121</v>
      </c>
      <c r="GY81" s="55">
        <v>0</v>
      </c>
      <c r="HB81" s="32"/>
    </row>
    <row r="82" spans="1:210" x14ac:dyDescent="0.25">
      <c r="A82" s="10"/>
      <c r="E82" s="100" t="s">
        <v>122</v>
      </c>
      <c r="F82" s="95" t="s">
        <v>27</v>
      </c>
      <c r="G82" s="55">
        <v>40.299999999999997</v>
      </c>
      <c r="K82" s="28"/>
      <c r="Q82" s="100" t="s">
        <v>122</v>
      </c>
      <c r="R82" s="95" t="s">
        <v>27</v>
      </c>
      <c r="S82" s="55">
        <v>42.7</v>
      </c>
      <c r="V82" s="32"/>
      <c r="W82"/>
      <c r="AB82" s="100" t="s">
        <v>122</v>
      </c>
      <c r="AC82" s="95" t="s">
        <v>27</v>
      </c>
      <c r="AD82" s="55">
        <v>28.4</v>
      </c>
      <c r="AG82" s="32"/>
      <c r="AH82"/>
      <c r="AM82" s="100" t="s">
        <v>122</v>
      </c>
      <c r="AN82" s="95" t="s">
        <v>27</v>
      </c>
      <c r="AO82" s="66">
        <f>AP26</f>
        <v>31.274330051658378</v>
      </c>
      <c r="AR82" s="32"/>
      <c r="AX82" s="100" t="s">
        <v>122</v>
      </c>
      <c r="AY82" s="95" t="s">
        <v>27</v>
      </c>
      <c r="AZ82" s="55">
        <v>42.7</v>
      </c>
      <c r="BC82" s="32"/>
      <c r="BI82" s="100" t="s">
        <v>122</v>
      </c>
      <c r="BJ82" s="95" t="s">
        <v>27</v>
      </c>
      <c r="BK82" s="55">
        <v>42.7</v>
      </c>
      <c r="BN82" s="32"/>
      <c r="BT82" s="100" t="s">
        <v>122</v>
      </c>
      <c r="BU82" s="95" t="s">
        <v>27</v>
      </c>
      <c r="BV82" s="55">
        <v>42.7</v>
      </c>
      <c r="BY82" s="32"/>
      <c r="CE82" s="100" t="s">
        <v>122</v>
      </c>
      <c r="CF82" s="95" t="s">
        <v>27</v>
      </c>
      <c r="CG82" s="55">
        <v>42.7</v>
      </c>
      <c r="CJ82" s="32"/>
      <c r="CP82" s="100" t="s">
        <v>122</v>
      </c>
      <c r="CQ82" s="95" t="s">
        <v>27</v>
      </c>
      <c r="CR82" s="55">
        <v>42.7</v>
      </c>
      <c r="CU82" s="32"/>
      <c r="DA82" s="100" t="s">
        <v>122</v>
      </c>
      <c r="DB82" s="95" t="s">
        <v>27</v>
      </c>
      <c r="DC82" s="55">
        <v>42.7</v>
      </c>
      <c r="DF82" s="32"/>
      <c r="DL82" s="100" t="s">
        <v>122</v>
      </c>
      <c r="DM82" s="95" t="s">
        <v>27</v>
      </c>
      <c r="DN82" s="55">
        <v>42.7</v>
      </c>
      <c r="DQ82" s="32"/>
      <c r="DX82" s="100" t="s">
        <v>122</v>
      </c>
      <c r="DY82" s="95" t="s">
        <v>27</v>
      </c>
      <c r="DZ82" s="55">
        <v>42.7</v>
      </c>
      <c r="EC82" s="32"/>
      <c r="EI82" s="100" t="s">
        <v>122</v>
      </c>
      <c r="EJ82" s="95" t="s">
        <v>27</v>
      </c>
      <c r="EK82" s="55">
        <v>42.7</v>
      </c>
      <c r="EN82" s="32"/>
      <c r="ET82" s="100" t="s">
        <v>122</v>
      </c>
      <c r="EU82" s="95" t="s">
        <v>27</v>
      </c>
      <c r="EV82" s="55">
        <v>42.7</v>
      </c>
      <c r="EY82" s="32"/>
      <c r="FE82" s="100" t="s">
        <v>122</v>
      </c>
      <c r="FF82" s="95" t="s">
        <v>27</v>
      </c>
      <c r="FG82" s="55">
        <v>42.7</v>
      </c>
      <c r="FJ82" s="32"/>
      <c r="FP82" s="100" t="s">
        <v>122</v>
      </c>
      <c r="FQ82" s="95" t="s">
        <v>27</v>
      </c>
      <c r="FR82" s="55">
        <v>42.7</v>
      </c>
      <c r="FU82" s="32"/>
      <c r="GA82" s="100" t="s">
        <v>122</v>
      </c>
      <c r="GB82" s="95" t="s">
        <v>27</v>
      </c>
      <c r="GC82" s="55">
        <v>42.7</v>
      </c>
      <c r="GF82" s="32"/>
      <c r="GL82" s="100" t="s">
        <v>122</v>
      </c>
      <c r="GM82" s="95" t="s">
        <v>27</v>
      </c>
      <c r="GN82" s="55">
        <v>42.7</v>
      </c>
      <c r="GQ82" s="32"/>
      <c r="GW82" s="100" t="s">
        <v>122</v>
      </c>
      <c r="GX82" s="95" t="s">
        <v>27</v>
      </c>
      <c r="GY82" s="55">
        <v>42.7</v>
      </c>
      <c r="HB82" s="32"/>
    </row>
    <row r="83" spans="1:210" x14ac:dyDescent="0.25">
      <c r="A83" s="10"/>
      <c r="K83" s="28"/>
      <c r="V83" s="32"/>
      <c r="W83"/>
      <c r="AG83" s="32"/>
      <c r="AH83"/>
      <c r="AR83" s="32"/>
      <c r="BC83" s="32"/>
      <c r="BN83" s="32"/>
      <c r="BY83" s="32"/>
      <c r="CJ83" s="32"/>
      <c r="CU83" s="32"/>
      <c r="DF83" s="32"/>
      <c r="DQ83" s="32"/>
      <c r="EC83" s="32"/>
      <c r="EN83" s="32"/>
      <c r="EY83" s="32"/>
      <c r="FJ83" s="32"/>
      <c r="FU83" s="32"/>
      <c r="GF83" s="32"/>
      <c r="GQ83" s="32"/>
      <c r="HB83" s="32"/>
    </row>
    <row r="84" spans="1:210" x14ac:dyDescent="0.25">
      <c r="A84" s="10"/>
      <c r="K84" s="28"/>
      <c r="V84" s="32"/>
      <c r="W84"/>
      <c r="AG84" s="32"/>
      <c r="AH84"/>
      <c r="AR84" s="32"/>
      <c r="BC84" s="32"/>
      <c r="BN84" s="32"/>
      <c r="BY84" s="32"/>
      <c r="CJ84" s="32"/>
      <c r="CU84" s="32"/>
      <c r="DF84" s="32"/>
      <c r="DQ84" s="32"/>
      <c r="EC84" s="32"/>
      <c r="EN84" s="32"/>
      <c r="EY84" s="32"/>
      <c r="FJ84" s="32"/>
      <c r="FU84" s="32"/>
      <c r="GF84" s="32"/>
      <c r="GQ84" s="32"/>
      <c r="HB84" s="32"/>
    </row>
    <row r="85" spans="1:210" ht="45.95" customHeight="1" x14ac:dyDescent="0.25">
      <c r="A85" s="10"/>
      <c r="B85" s="238" t="s">
        <v>123</v>
      </c>
      <c r="C85" s="238"/>
      <c r="D85" s="101" t="s">
        <v>124</v>
      </c>
      <c r="E85" s="101" t="s">
        <v>125</v>
      </c>
      <c r="F85" s="101" t="s">
        <v>126</v>
      </c>
      <c r="G85" s="101" t="s">
        <v>127</v>
      </c>
      <c r="H85" s="101" t="s">
        <v>128</v>
      </c>
      <c r="I85" s="102"/>
      <c r="J85" s="102"/>
      <c r="K85" s="103"/>
      <c r="L85" s="102"/>
      <c r="M85" s="102"/>
      <c r="N85" s="238" t="s">
        <v>123</v>
      </c>
      <c r="O85" s="238"/>
      <c r="P85" s="101" t="s">
        <v>124</v>
      </c>
      <c r="Q85" s="101" t="s">
        <v>125</v>
      </c>
      <c r="R85" s="101" t="s">
        <v>126</v>
      </c>
      <c r="S85" s="101" t="s">
        <v>127</v>
      </c>
      <c r="T85" s="101" t="s">
        <v>128</v>
      </c>
      <c r="U85" s="101"/>
      <c r="V85" s="32"/>
      <c r="W85"/>
      <c r="Y85" s="242" t="s">
        <v>123</v>
      </c>
      <c r="Z85" s="242"/>
      <c r="AA85" s="6" t="s">
        <v>124</v>
      </c>
      <c r="AB85" s="6" t="s">
        <v>125</v>
      </c>
      <c r="AC85" s="6" t="s">
        <v>126</v>
      </c>
      <c r="AD85" s="6" t="s">
        <v>127</v>
      </c>
      <c r="AE85" s="6" t="s">
        <v>128</v>
      </c>
      <c r="AF85" s="6"/>
      <c r="AG85" s="32"/>
      <c r="AH85"/>
      <c r="AJ85" s="242" t="s">
        <v>123</v>
      </c>
      <c r="AK85" s="242"/>
      <c r="AL85" s="6" t="s">
        <v>124</v>
      </c>
      <c r="AM85" s="6" t="s">
        <v>125</v>
      </c>
      <c r="AN85" s="6" t="s">
        <v>126</v>
      </c>
      <c r="AO85" s="6" t="s">
        <v>127</v>
      </c>
      <c r="AP85" s="6" t="s">
        <v>128</v>
      </c>
      <c r="AQ85" s="6"/>
      <c r="AR85" s="32"/>
      <c r="AS85" s="102"/>
      <c r="AT85" s="102"/>
      <c r="AU85" s="238" t="s">
        <v>123</v>
      </c>
      <c r="AV85" s="238"/>
      <c r="AW85" s="101" t="s">
        <v>124</v>
      </c>
      <c r="AX85" s="101" t="s">
        <v>125</v>
      </c>
      <c r="AY85" s="101" t="s">
        <v>126</v>
      </c>
      <c r="AZ85" s="101" t="s">
        <v>127</v>
      </c>
      <c r="BA85" s="101" t="s">
        <v>128</v>
      </c>
      <c r="BB85" s="101"/>
      <c r="BC85" s="32"/>
      <c r="BD85" s="102"/>
      <c r="BE85" s="102"/>
      <c r="BF85" s="238" t="s">
        <v>123</v>
      </c>
      <c r="BG85" s="238"/>
      <c r="BH85" s="101" t="s">
        <v>124</v>
      </c>
      <c r="BI85" s="101" t="s">
        <v>125</v>
      </c>
      <c r="BJ85" s="101" t="s">
        <v>126</v>
      </c>
      <c r="BK85" s="101" t="s">
        <v>127</v>
      </c>
      <c r="BL85" s="101" t="s">
        <v>128</v>
      </c>
      <c r="BM85" s="101"/>
      <c r="BN85" s="32"/>
      <c r="BO85" s="102"/>
      <c r="BP85" s="102"/>
      <c r="BQ85" s="238" t="s">
        <v>123</v>
      </c>
      <c r="BR85" s="238"/>
      <c r="BS85" s="101" t="s">
        <v>124</v>
      </c>
      <c r="BT85" s="101" t="s">
        <v>125</v>
      </c>
      <c r="BU85" s="101" t="s">
        <v>126</v>
      </c>
      <c r="BV85" s="101" t="s">
        <v>127</v>
      </c>
      <c r="BW85" s="101" t="s">
        <v>128</v>
      </c>
      <c r="BX85" s="101"/>
      <c r="BY85" s="32"/>
      <c r="BZ85" s="102"/>
      <c r="CA85" s="102"/>
      <c r="CB85" s="238" t="s">
        <v>123</v>
      </c>
      <c r="CC85" s="238"/>
      <c r="CD85" s="101" t="s">
        <v>124</v>
      </c>
      <c r="CE85" s="101" t="s">
        <v>125</v>
      </c>
      <c r="CF85" s="101" t="s">
        <v>126</v>
      </c>
      <c r="CG85" s="101" t="s">
        <v>127</v>
      </c>
      <c r="CH85" s="101" t="s">
        <v>128</v>
      </c>
      <c r="CI85" s="101"/>
      <c r="CJ85" s="32"/>
      <c r="CK85" s="102"/>
      <c r="CL85" s="102"/>
      <c r="CM85" s="238" t="s">
        <v>123</v>
      </c>
      <c r="CN85" s="238"/>
      <c r="CO85" s="101" t="s">
        <v>124</v>
      </c>
      <c r="CP85" s="101" t="s">
        <v>125</v>
      </c>
      <c r="CQ85" s="101" t="s">
        <v>126</v>
      </c>
      <c r="CR85" s="101" t="s">
        <v>127</v>
      </c>
      <c r="CS85" s="101" t="s">
        <v>128</v>
      </c>
      <c r="CT85" s="101"/>
      <c r="CU85" s="32"/>
      <c r="CV85" s="102"/>
      <c r="CW85" s="102"/>
      <c r="CX85" s="238" t="s">
        <v>123</v>
      </c>
      <c r="CY85" s="238"/>
      <c r="CZ85" s="101" t="s">
        <v>124</v>
      </c>
      <c r="DA85" s="101" t="s">
        <v>125</v>
      </c>
      <c r="DB85" s="101" t="s">
        <v>126</v>
      </c>
      <c r="DC85" s="101" t="s">
        <v>127</v>
      </c>
      <c r="DD85" s="101" t="s">
        <v>128</v>
      </c>
      <c r="DE85" s="101"/>
      <c r="DF85" s="32"/>
      <c r="DG85" s="102"/>
      <c r="DH85" s="102"/>
      <c r="DI85" s="238" t="s">
        <v>123</v>
      </c>
      <c r="DJ85" s="238"/>
      <c r="DK85" s="101" t="s">
        <v>124</v>
      </c>
      <c r="DL85" s="101" t="s">
        <v>125</v>
      </c>
      <c r="DM85" s="101" t="s">
        <v>126</v>
      </c>
      <c r="DN85" s="101" t="s">
        <v>127</v>
      </c>
      <c r="DO85" s="101" t="s">
        <v>128</v>
      </c>
      <c r="DP85" s="101"/>
      <c r="DQ85" s="32"/>
      <c r="DS85" s="102"/>
      <c r="DT85" s="102"/>
      <c r="DU85" s="238" t="s">
        <v>123</v>
      </c>
      <c r="DV85" s="238"/>
      <c r="DW85" s="101" t="s">
        <v>124</v>
      </c>
      <c r="DX85" s="101" t="s">
        <v>125</v>
      </c>
      <c r="DY85" s="101" t="s">
        <v>126</v>
      </c>
      <c r="DZ85" s="101" t="s">
        <v>127</v>
      </c>
      <c r="EA85" s="101" t="s">
        <v>128</v>
      </c>
      <c r="EB85" s="101"/>
      <c r="EC85" s="32"/>
      <c r="ED85" s="102"/>
      <c r="EE85" s="102"/>
      <c r="EF85" s="238" t="s">
        <v>123</v>
      </c>
      <c r="EG85" s="238"/>
      <c r="EH85" s="101" t="s">
        <v>124</v>
      </c>
      <c r="EI85" s="101" t="s">
        <v>125</v>
      </c>
      <c r="EJ85" s="101" t="s">
        <v>126</v>
      </c>
      <c r="EK85" s="101" t="s">
        <v>127</v>
      </c>
      <c r="EL85" s="101" t="s">
        <v>128</v>
      </c>
      <c r="EM85" s="101"/>
      <c r="EN85" s="32"/>
      <c r="EO85" s="102"/>
      <c r="EP85" s="102"/>
      <c r="EQ85" s="238" t="s">
        <v>123</v>
      </c>
      <c r="ER85" s="238"/>
      <c r="ES85" s="101" t="s">
        <v>124</v>
      </c>
      <c r="ET85" s="101" t="s">
        <v>125</v>
      </c>
      <c r="EU85" s="101" t="s">
        <v>126</v>
      </c>
      <c r="EV85" s="101" t="s">
        <v>127</v>
      </c>
      <c r="EW85" s="101" t="s">
        <v>128</v>
      </c>
      <c r="EX85" s="101"/>
      <c r="EY85" s="32"/>
      <c r="EZ85" s="102"/>
      <c r="FA85" s="102"/>
      <c r="FB85" s="238" t="s">
        <v>123</v>
      </c>
      <c r="FC85" s="238"/>
      <c r="FD85" s="101" t="s">
        <v>124</v>
      </c>
      <c r="FE85" s="101" t="s">
        <v>125</v>
      </c>
      <c r="FF85" s="101" t="s">
        <v>126</v>
      </c>
      <c r="FG85" s="101" t="s">
        <v>127</v>
      </c>
      <c r="FH85" s="101" t="s">
        <v>128</v>
      </c>
      <c r="FI85" s="101"/>
      <c r="FJ85" s="32"/>
      <c r="FK85" s="102"/>
      <c r="FL85" s="102"/>
      <c r="FM85" s="238" t="s">
        <v>123</v>
      </c>
      <c r="FN85" s="238"/>
      <c r="FO85" s="101" t="s">
        <v>124</v>
      </c>
      <c r="FP85" s="101" t="s">
        <v>125</v>
      </c>
      <c r="FQ85" s="101" t="s">
        <v>126</v>
      </c>
      <c r="FR85" s="101" t="s">
        <v>127</v>
      </c>
      <c r="FS85" s="101" t="s">
        <v>128</v>
      </c>
      <c r="FT85" s="101"/>
      <c r="FU85" s="32"/>
      <c r="FV85" s="102"/>
      <c r="FW85" s="102"/>
      <c r="FX85" s="238" t="s">
        <v>123</v>
      </c>
      <c r="FY85" s="238"/>
      <c r="FZ85" s="101" t="s">
        <v>124</v>
      </c>
      <c r="GA85" s="101" t="s">
        <v>125</v>
      </c>
      <c r="GB85" s="101" t="s">
        <v>126</v>
      </c>
      <c r="GC85" s="101" t="s">
        <v>127</v>
      </c>
      <c r="GD85" s="101" t="s">
        <v>128</v>
      </c>
      <c r="GE85" s="101"/>
      <c r="GF85" s="32"/>
      <c r="GG85" s="102"/>
      <c r="GH85" s="102"/>
      <c r="GI85" s="238" t="s">
        <v>123</v>
      </c>
      <c r="GJ85" s="238"/>
      <c r="GK85" s="101" t="s">
        <v>124</v>
      </c>
      <c r="GL85" s="101" t="s">
        <v>125</v>
      </c>
      <c r="GM85" s="101" t="s">
        <v>126</v>
      </c>
      <c r="GN85" s="101" t="s">
        <v>127</v>
      </c>
      <c r="GO85" s="101" t="s">
        <v>128</v>
      </c>
      <c r="GP85" s="101"/>
      <c r="GQ85" s="32"/>
      <c r="GR85" s="102"/>
      <c r="GS85" s="102"/>
      <c r="GT85" s="238" t="s">
        <v>123</v>
      </c>
      <c r="GU85" s="238"/>
      <c r="GV85" s="101" t="s">
        <v>124</v>
      </c>
      <c r="GW85" s="101" t="s">
        <v>125</v>
      </c>
      <c r="GX85" s="101" t="s">
        <v>126</v>
      </c>
      <c r="GY85" s="101" t="s">
        <v>127</v>
      </c>
      <c r="GZ85" s="101" t="s">
        <v>128</v>
      </c>
      <c r="HA85" s="101"/>
      <c r="HB85" s="32"/>
    </row>
    <row r="86" spans="1:210" x14ac:dyDescent="0.25">
      <c r="A86" s="10"/>
      <c r="D86" s="99" t="s">
        <v>129</v>
      </c>
      <c r="E86" s="100" t="s">
        <v>130</v>
      </c>
      <c r="F86" s="100" t="s">
        <v>131</v>
      </c>
      <c r="G86" s="100" t="s">
        <v>132</v>
      </c>
      <c r="H86" s="100" t="s">
        <v>133</v>
      </c>
      <c r="K86" s="28"/>
      <c r="L86" s="95"/>
      <c r="P86" s="99" t="s">
        <v>129</v>
      </c>
      <c r="Q86" s="100" t="s">
        <v>130</v>
      </c>
      <c r="R86" s="100" t="s">
        <v>131</v>
      </c>
      <c r="S86" s="100" t="s">
        <v>132</v>
      </c>
      <c r="T86" s="100" t="s">
        <v>133</v>
      </c>
      <c r="U86" s="100"/>
      <c r="V86" s="32"/>
      <c r="W86"/>
      <c r="AA86" s="99" t="s">
        <v>129</v>
      </c>
      <c r="AB86" s="100" t="s">
        <v>130</v>
      </c>
      <c r="AC86" s="100" t="s">
        <v>131</v>
      </c>
      <c r="AD86" s="100" t="s">
        <v>132</v>
      </c>
      <c r="AE86" s="100" t="s">
        <v>133</v>
      </c>
      <c r="AF86" s="100"/>
      <c r="AG86" s="32"/>
      <c r="AH86"/>
      <c r="AL86" s="99" t="s">
        <v>129</v>
      </c>
      <c r="AM86" s="100" t="s">
        <v>130</v>
      </c>
      <c r="AN86" s="100" t="s">
        <v>131</v>
      </c>
      <c r="AO86" s="100" t="s">
        <v>132</v>
      </c>
      <c r="AP86" s="100" t="s">
        <v>133</v>
      </c>
      <c r="AQ86" s="100"/>
      <c r="AR86" s="32"/>
      <c r="AS86" s="95"/>
      <c r="AW86" s="99" t="s">
        <v>129</v>
      </c>
      <c r="AX86" s="100" t="s">
        <v>130</v>
      </c>
      <c r="AY86" s="100" t="s">
        <v>131</v>
      </c>
      <c r="AZ86" s="100" t="s">
        <v>132</v>
      </c>
      <c r="BA86" s="100" t="s">
        <v>133</v>
      </c>
      <c r="BB86" s="100"/>
      <c r="BC86" s="32"/>
      <c r="BD86" s="95"/>
      <c r="BH86" s="99" t="s">
        <v>129</v>
      </c>
      <c r="BI86" s="100" t="s">
        <v>130</v>
      </c>
      <c r="BJ86" s="100" t="s">
        <v>131</v>
      </c>
      <c r="BK86" s="100" t="s">
        <v>132</v>
      </c>
      <c r="BL86" s="100" t="s">
        <v>133</v>
      </c>
      <c r="BM86" s="100"/>
      <c r="BN86" s="32"/>
      <c r="BO86" s="95"/>
      <c r="BS86" s="99" t="s">
        <v>129</v>
      </c>
      <c r="BT86" s="100" t="s">
        <v>130</v>
      </c>
      <c r="BU86" s="100" t="s">
        <v>131</v>
      </c>
      <c r="BV86" s="100" t="s">
        <v>132</v>
      </c>
      <c r="BW86" s="100" t="s">
        <v>133</v>
      </c>
      <c r="BX86" s="100"/>
      <c r="BY86" s="32"/>
      <c r="BZ86" s="95"/>
      <c r="CD86" s="99" t="s">
        <v>129</v>
      </c>
      <c r="CE86" s="100" t="s">
        <v>130</v>
      </c>
      <c r="CF86" s="100" t="s">
        <v>131</v>
      </c>
      <c r="CG86" s="100" t="s">
        <v>132</v>
      </c>
      <c r="CH86" s="100" t="s">
        <v>133</v>
      </c>
      <c r="CI86" s="100"/>
      <c r="CJ86" s="32"/>
      <c r="CK86" s="95"/>
      <c r="CO86" s="99" t="s">
        <v>129</v>
      </c>
      <c r="CP86" s="100" t="s">
        <v>130</v>
      </c>
      <c r="CQ86" s="100" t="s">
        <v>131</v>
      </c>
      <c r="CR86" s="100" t="s">
        <v>132</v>
      </c>
      <c r="CS86" s="100" t="s">
        <v>133</v>
      </c>
      <c r="CT86" s="100"/>
      <c r="CU86" s="32"/>
      <c r="CV86" s="95"/>
      <c r="CZ86" s="99" t="s">
        <v>129</v>
      </c>
      <c r="DA86" s="100" t="s">
        <v>130</v>
      </c>
      <c r="DB86" s="100" t="s">
        <v>131</v>
      </c>
      <c r="DC86" s="100" t="s">
        <v>132</v>
      </c>
      <c r="DD86" s="100" t="s">
        <v>133</v>
      </c>
      <c r="DE86" s="100"/>
      <c r="DF86" s="32"/>
      <c r="DG86" s="95"/>
      <c r="DK86" s="99" t="s">
        <v>129</v>
      </c>
      <c r="DL86" s="100" t="s">
        <v>130</v>
      </c>
      <c r="DM86" s="100" t="s">
        <v>131</v>
      </c>
      <c r="DN86" s="100" t="s">
        <v>132</v>
      </c>
      <c r="DO86" s="100" t="s">
        <v>133</v>
      </c>
      <c r="DP86" s="100"/>
      <c r="DQ86" s="32"/>
      <c r="DS86" s="95"/>
      <c r="DW86" s="99" t="s">
        <v>129</v>
      </c>
      <c r="DX86" s="100" t="s">
        <v>130</v>
      </c>
      <c r="DY86" s="100" t="s">
        <v>131</v>
      </c>
      <c r="DZ86" s="100" t="s">
        <v>132</v>
      </c>
      <c r="EA86" s="100" t="s">
        <v>133</v>
      </c>
      <c r="EB86" s="100"/>
      <c r="EC86" s="32"/>
      <c r="ED86" s="95"/>
      <c r="EH86" s="99" t="s">
        <v>129</v>
      </c>
      <c r="EI86" s="100" t="s">
        <v>130</v>
      </c>
      <c r="EJ86" s="100" t="s">
        <v>131</v>
      </c>
      <c r="EK86" s="100" t="s">
        <v>132</v>
      </c>
      <c r="EL86" s="100" t="s">
        <v>133</v>
      </c>
      <c r="EM86" s="100"/>
      <c r="EN86" s="32"/>
      <c r="EO86" s="95"/>
      <c r="ES86" s="99" t="s">
        <v>129</v>
      </c>
      <c r="ET86" s="100" t="s">
        <v>130</v>
      </c>
      <c r="EU86" s="100" t="s">
        <v>131</v>
      </c>
      <c r="EV86" s="100" t="s">
        <v>132</v>
      </c>
      <c r="EW86" s="100" t="s">
        <v>133</v>
      </c>
      <c r="EX86" s="100"/>
      <c r="EY86" s="32"/>
      <c r="EZ86" s="95"/>
      <c r="FD86" s="99" t="s">
        <v>129</v>
      </c>
      <c r="FE86" s="100" t="s">
        <v>130</v>
      </c>
      <c r="FF86" s="100" t="s">
        <v>131</v>
      </c>
      <c r="FG86" s="100" t="s">
        <v>132</v>
      </c>
      <c r="FH86" s="100" t="s">
        <v>133</v>
      </c>
      <c r="FI86" s="100"/>
      <c r="FJ86" s="32"/>
      <c r="FK86" s="95"/>
      <c r="FO86" s="99" t="s">
        <v>129</v>
      </c>
      <c r="FP86" s="100" t="s">
        <v>130</v>
      </c>
      <c r="FQ86" s="100" t="s">
        <v>131</v>
      </c>
      <c r="FR86" s="100" t="s">
        <v>132</v>
      </c>
      <c r="FS86" s="100" t="s">
        <v>133</v>
      </c>
      <c r="FT86" s="100"/>
      <c r="FU86" s="32"/>
      <c r="FV86" s="95"/>
      <c r="FZ86" s="99" t="s">
        <v>129</v>
      </c>
      <c r="GA86" s="100" t="s">
        <v>130</v>
      </c>
      <c r="GB86" s="100" t="s">
        <v>131</v>
      </c>
      <c r="GC86" s="100" t="s">
        <v>132</v>
      </c>
      <c r="GD86" s="100" t="s">
        <v>133</v>
      </c>
      <c r="GE86" s="100"/>
      <c r="GF86" s="32"/>
      <c r="GG86" s="95"/>
      <c r="GK86" s="99" t="s">
        <v>129</v>
      </c>
      <c r="GL86" s="100" t="s">
        <v>130</v>
      </c>
      <c r="GM86" s="100" t="s">
        <v>131</v>
      </c>
      <c r="GN86" s="100" t="s">
        <v>132</v>
      </c>
      <c r="GO86" s="100" t="s">
        <v>133</v>
      </c>
      <c r="GP86" s="100"/>
      <c r="GQ86" s="32"/>
      <c r="GR86" s="95"/>
      <c r="GV86" s="99" t="s">
        <v>129</v>
      </c>
      <c r="GW86" s="100" t="s">
        <v>130</v>
      </c>
      <c r="GX86" s="100" t="s">
        <v>131</v>
      </c>
      <c r="GY86" s="100" t="s">
        <v>132</v>
      </c>
      <c r="GZ86" s="100" t="s">
        <v>133</v>
      </c>
      <c r="HA86" s="100"/>
      <c r="HB86" s="32"/>
    </row>
    <row r="87" spans="1:210" x14ac:dyDescent="0.25">
      <c r="A87" s="10"/>
      <c r="K87" s="28"/>
      <c r="V87" s="32"/>
      <c r="W87"/>
      <c r="AG87" s="32"/>
      <c r="AH87"/>
      <c r="AR87" s="32"/>
      <c r="BC87" s="32"/>
      <c r="BN87" s="32"/>
      <c r="BY87" s="32"/>
      <c r="CJ87" s="32"/>
      <c r="CU87" s="32"/>
      <c r="DF87" s="32"/>
      <c r="DQ87" s="32"/>
      <c r="EC87" s="32"/>
      <c r="EN87" s="32"/>
      <c r="EY87" s="32"/>
      <c r="FJ87" s="32"/>
      <c r="FU87" s="32"/>
      <c r="GF87" s="32"/>
      <c r="GQ87" s="32"/>
      <c r="HB87" s="32"/>
    </row>
    <row r="88" spans="1:210" x14ac:dyDescent="0.25">
      <c r="A88" s="10">
        <v>1</v>
      </c>
      <c r="B88" s="240" t="s">
        <v>134</v>
      </c>
      <c r="C88" s="240"/>
      <c r="D88" s="104">
        <v>1</v>
      </c>
      <c r="E88" s="42">
        <v>1.05</v>
      </c>
      <c r="F88" s="47">
        <f>G75*E88*D88</f>
        <v>129.58630614889219</v>
      </c>
      <c r="G88" s="2">
        <v>0</v>
      </c>
      <c r="H88" s="2">
        <v>0</v>
      </c>
      <c r="K88" s="28"/>
      <c r="M88" s="2">
        <v>1</v>
      </c>
      <c r="N88" s="233" t="s">
        <v>134</v>
      </c>
      <c r="O88" s="233"/>
      <c r="P88" s="105">
        <v>1</v>
      </c>
      <c r="Q88" s="42">
        <v>1.05</v>
      </c>
      <c r="R88" s="106">
        <f>S75*Q88*P88</f>
        <v>53.310266183664574</v>
      </c>
      <c r="S88" s="2">
        <v>0</v>
      </c>
      <c r="T88" s="2">
        <v>0</v>
      </c>
      <c r="V88" s="32"/>
      <c r="W88"/>
      <c r="X88" s="2">
        <v>1</v>
      </c>
      <c r="Y88" s="241" t="s">
        <v>135</v>
      </c>
      <c r="Z88" s="241"/>
      <c r="AA88" s="105">
        <v>1</v>
      </c>
      <c r="AB88" s="107">
        <v>0.45</v>
      </c>
      <c r="AC88" s="108">
        <f>AD75*AB88*AA88</f>
        <v>41.916044103028376</v>
      </c>
      <c r="AD88" s="2">
        <v>0</v>
      </c>
      <c r="AE88" s="2">
        <v>0</v>
      </c>
      <c r="AG88" s="32"/>
      <c r="AH88"/>
      <c r="AI88" s="2">
        <v>1</v>
      </c>
      <c r="AJ88" s="241" t="s">
        <v>135</v>
      </c>
      <c r="AK88" s="241"/>
      <c r="AL88" s="105">
        <v>1</v>
      </c>
      <c r="AM88" s="107">
        <v>0.45</v>
      </c>
      <c r="AN88" s="108">
        <f>AO75*AM88*AL88</f>
        <v>23.134803145094633</v>
      </c>
      <c r="AO88" s="2">
        <v>0</v>
      </c>
      <c r="AP88" s="2">
        <v>0</v>
      </c>
      <c r="AR88" s="32"/>
      <c r="AT88" s="2">
        <v>1</v>
      </c>
      <c r="AU88" s="233" t="s">
        <v>134</v>
      </c>
      <c r="AV88" s="233"/>
      <c r="AW88" s="105">
        <v>1</v>
      </c>
      <c r="AX88" s="42">
        <v>1.05</v>
      </c>
      <c r="AY88" s="106">
        <f>AZ75*AX88*AW88</f>
        <v>83.665914378461721</v>
      </c>
      <c r="AZ88" s="2">
        <v>0</v>
      </c>
      <c r="BA88" s="2">
        <v>0</v>
      </c>
      <c r="BC88" s="32"/>
      <c r="BE88" s="2">
        <v>1</v>
      </c>
      <c r="BF88" s="233" t="s">
        <v>134</v>
      </c>
      <c r="BG88" s="233"/>
      <c r="BH88" s="105">
        <v>1</v>
      </c>
      <c r="BI88" s="42">
        <v>1.05</v>
      </c>
      <c r="BJ88" s="106">
        <f>BK75*BI88*BH88</f>
        <v>96.664406359578877</v>
      </c>
      <c r="BK88" s="2">
        <v>0</v>
      </c>
      <c r="BL88" s="2">
        <v>0</v>
      </c>
      <c r="BN88" s="32"/>
      <c r="BP88" s="2">
        <v>1</v>
      </c>
      <c r="BQ88" s="233" t="s">
        <v>134</v>
      </c>
      <c r="BR88" s="233"/>
      <c r="BS88" s="105">
        <v>1</v>
      </c>
      <c r="BT88" s="42">
        <v>1.05</v>
      </c>
      <c r="BU88" s="106">
        <f>BV75*BT88*BS88</f>
        <v>79.514686546573415</v>
      </c>
      <c r="BV88" s="2">
        <v>0</v>
      </c>
      <c r="BW88" s="2">
        <v>0</v>
      </c>
      <c r="BY88" s="32"/>
      <c r="CA88" s="2">
        <v>1</v>
      </c>
      <c r="CB88" s="233" t="s">
        <v>134</v>
      </c>
      <c r="CC88" s="233"/>
      <c r="CD88" s="105">
        <v>1</v>
      </c>
      <c r="CE88" s="42">
        <v>1.05</v>
      </c>
      <c r="CF88" s="106">
        <f>CG75*CE88*CD88</f>
        <v>78.716232323081627</v>
      </c>
      <c r="CG88" s="2">
        <v>0</v>
      </c>
      <c r="CH88" s="2">
        <v>0</v>
      </c>
      <c r="CJ88" s="32"/>
      <c r="CL88" s="2">
        <v>1</v>
      </c>
      <c r="CM88" s="233" t="s">
        <v>134</v>
      </c>
      <c r="CN88" s="233"/>
      <c r="CO88" s="105">
        <v>1</v>
      </c>
      <c r="CP88" s="42">
        <v>1.05</v>
      </c>
      <c r="CQ88" s="106">
        <f>CR75*CP88*CO88</f>
        <v>108.17188559559482</v>
      </c>
      <c r="CR88" s="2">
        <v>0</v>
      </c>
      <c r="CS88" s="2">
        <v>0</v>
      </c>
      <c r="CU88" s="32"/>
      <c r="CW88" s="2">
        <v>1</v>
      </c>
      <c r="CX88" s="233" t="s">
        <v>134</v>
      </c>
      <c r="CY88" s="233"/>
      <c r="CZ88" s="105">
        <v>1</v>
      </c>
      <c r="DA88" s="42">
        <v>1.05</v>
      </c>
      <c r="DB88" s="106">
        <f>DC75*DA88*CZ88</f>
        <v>120.80080704342254</v>
      </c>
      <c r="DC88" s="2">
        <v>0</v>
      </c>
      <c r="DD88" s="2">
        <v>0</v>
      </c>
      <c r="DF88" s="32"/>
      <c r="DH88" s="2">
        <v>1</v>
      </c>
      <c r="DI88" s="233" t="s">
        <v>134</v>
      </c>
      <c r="DJ88" s="233"/>
      <c r="DK88" s="105">
        <v>1</v>
      </c>
      <c r="DL88" s="42">
        <v>1.05</v>
      </c>
      <c r="DM88" s="106">
        <f>DN75*DL88*DK88</f>
        <v>107.39967975232499</v>
      </c>
      <c r="DN88" s="2">
        <v>0</v>
      </c>
      <c r="DO88" s="2">
        <v>0</v>
      </c>
      <c r="DQ88" s="32"/>
      <c r="DT88" s="2">
        <v>1</v>
      </c>
      <c r="DU88" s="233" t="s">
        <v>134</v>
      </c>
      <c r="DV88" s="233"/>
      <c r="DW88" s="105">
        <v>1</v>
      </c>
      <c r="DX88" s="42">
        <v>1.05</v>
      </c>
      <c r="DY88" s="106">
        <f>DZ75*DX88*DW88</f>
        <v>76.385102092361521</v>
      </c>
      <c r="DZ88" s="2">
        <v>0</v>
      </c>
      <c r="EA88" s="2">
        <v>0</v>
      </c>
      <c r="EC88" s="32"/>
      <c r="EE88" s="2">
        <v>1</v>
      </c>
      <c r="EF88" s="233" t="s">
        <v>134</v>
      </c>
      <c r="EG88" s="233"/>
      <c r="EH88" s="105">
        <v>1</v>
      </c>
      <c r="EI88" s="42">
        <v>1.05</v>
      </c>
      <c r="EJ88" s="106">
        <f>EK75*EI88*EH88</f>
        <v>118.42786465378386</v>
      </c>
      <c r="EK88" s="2">
        <v>0</v>
      </c>
      <c r="EL88" s="2">
        <v>0</v>
      </c>
      <c r="EN88" s="32"/>
      <c r="EP88" s="2">
        <v>1</v>
      </c>
      <c r="EQ88" s="233" t="s">
        <v>134</v>
      </c>
      <c r="ER88" s="233"/>
      <c r="ES88" s="105">
        <v>1</v>
      </c>
      <c r="ET88" s="42">
        <v>1.05</v>
      </c>
      <c r="EU88" s="106">
        <f>EV75*ET88*ES88</f>
        <v>100.78385194633009</v>
      </c>
      <c r="EV88" s="2">
        <v>0</v>
      </c>
      <c r="EW88" s="2">
        <v>0</v>
      </c>
      <c r="EY88" s="32"/>
      <c r="FA88" s="2">
        <v>1</v>
      </c>
      <c r="FB88" s="233" t="s">
        <v>134</v>
      </c>
      <c r="FC88" s="233"/>
      <c r="FD88" s="105">
        <v>1</v>
      </c>
      <c r="FE88" s="42">
        <v>1.05</v>
      </c>
      <c r="FF88" s="106">
        <f>FG75*FE88*FD88</f>
        <v>109.53959330179468</v>
      </c>
      <c r="FG88" s="2">
        <v>0</v>
      </c>
      <c r="FH88" s="2">
        <v>0</v>
      </c>
      <c r="FJ88" s="32"/>
      <c r="FL88" s="2">
        <v>1</v>
      </c>
      <c r="FM88" s="233" t="s">
        <v>134</v>
      </c>
      <c r="FN88" s="233"/>
      <c r="FO88" s="105">
        <v>1</v>
      </c>
      <c r="FP88" s="42">
        <v>1.05</v>
      </c>
      <c r="FQ88" s="106">
        <f>FR75*FP88*FO88</f>
        <v>106.93009120568819</v>
      </c>
      <c r="FR88" s="2">
        <v>0</v>
      </c>
      <c r="FS88" s="2">
        <v>0</v>
      </c>
      <c r="FU88" s="32"/>
      <c r="FW88" s="2">
        <v>1</v>
      </c>
      <c r="FX88" s="233" t="s">
        <v>134</v>
      </c>
      <c r="FY88" s="233"/>
      <c r="FZ88" s="105">
        <v>1</v>
      </c>
      <c r="GA88" s="42">
        <v>1.05</v>
      </c>
      <c r="GB88" s="106">
        <f>GC75*GA88*FZ88</f>
        <v>98.143194532405559</v>
      </c>
      <c r="GC88" s="2">
        <v>0</v>
      </c>
      <c r="GD88" s="2">
        <v>0</v>
      </c>
      <c r="GF88" s="32"/>
      <c r="GH88" s="2">
        <v>1</v>
      </c>
      <c r="GI88" s="233" t="s">
        <v>134</v>
      </c>
      <c r="GJ88" s="233"/>
      <c r="GK88" s="105">
        <v>1</v>
      </c>
      <c r="GL88" s="42">
        <v>1.05</v>
      </c>
      <c r="GM88" s="106">
        <f>GN75*GL88*GK88</f>
        <v>89.006248169182626</v>
      </c>
      <c r="GN88" s="2">
        <v>0</v>
      </c>
      <c r="GO88" s="2">
        <v>0</v>
      </c>
      <c r="GQ88" s="32"/>
      <c r="GS88" s="2">
        <v>1</v>
      </c>
      <c r="GT88" s="233" t="s">
        <v>134</v>
      </c>
      <c r="GU88" s="233"/>
      <c r="GV88" s="105">
        <v>1</v>
      </c>
      <c r="GW88" s="42">
        <v>1.05</v>
      </c>
      <c r="GX88" s="106">
        <f>GY75*GW88*GV88</f>
        <v>103.35945063731614</v>
      </c>
      <c r="GY88" s="2">
        <v>0</v>
      </c>
      <c r="GZ88" s="2">
        <v>0</v>
      </c>
      <c r="HB88" s="32"/>
    </row>
    <row r="89" spans="1:210" x14ac:dyDescent="0.25">
      <c r="A89" s="10">
        <v>2</v>
      </c>
      <c r="B89" s="233"/>
      <c r="C89" s="233"/>
      <c r="D89" s="2">
        <v>0</v>
      </c>
      <c r="K89" s="28"/>
      <c r="M89" s="2">
        <v>2</v>
      </c>
      <c r="N89" s="233"/>
      <c r="O89" s="233"/>
      <c r="P89" s="2">
        <v>0</v>
      </c>
      <c r="V89" s="32"/>
      <c r="W89"/>
      <c r="X89" s="2">
        <v>2</v>
      </c>
      <c r="Y89" s="233"/>
      <c r="Z89" s="233"/>
      <c r="AA89" s="2">
        <v>0</v>
      </c>
      <c r="AG89" s="32"/>
      <c r="AH89"/>
      <c r="AI89" s="2">
        <v>2</v>
      </c>
      <c r="AJ89" s="233"/>
      <c r="AK89" s="233"/>
      <c r="AL89" s="2">
        <v>0</v>
      </c>
      <c r="AR89" s="32"/>
      <c r="AT89" s="2">
        <v>2</v>
      </c>
      <c r="AU89" s="233"/>
      <c r="AV89" s="233"/>
      <c r="AW89" s="2">
        <v>0</v>
      </c>
      <c r="BC89" s="32"/>
      <c r="BE89" s="2">
        <v>2</v>
      </c>
      <c r="BF89" s="233"/>
      <c r="BG89" s="233"/>
      <c r="BH89" s="2">
        <v>0</v>
      </c>
      <c r="BN89" s="32"/>
      <c r="BP89" s="2">
        <v>2</v>
      </c>
      <c r="BQ89" s="233"/>
      <c r="BR89" s="233"/>
      <c r="BS89" s="2">
        <v>0</v>
      </c>
      <c r="BY89" s="32"/>
      <c r="CA89" s="2">
        <v>2</v>
      </c>
      <c r="CB89" s="233"/>
      <c r="CC89" s="233"/>
      <c r="CD89" s="2">
        <v>0</v>
      </c>
      <c r="CJ89" s="32"/>
      <c r="CL89" s="2">
        <v>2</v>
      </c>
      <c r="CM89" s="233"/>
      <c r="CN89" s="233"/>
      <c r="CO89" s="2">
        <v>0</v>
      </c>
      <c r="CU89" s="32"/>
      <c r="CW89" s="2">
        <v>2</v>
      </c>
      <c r="CX89" s="233"/>
      <c r="CY89" s="233"/>
      <c r="CZ89" s="2">
        <v>0</v>
      </c>
      <c r="DF89" s="32"/>
      <c r="DH89" s="2">
        <v>2</v>
      </c>
      <c r="DI89" s="233"/>
      <c r="DJ89" s="233"/>
      <c r="DK89" s="2">
        <v>0</v>
      </c>
      <c r="DQ89" s="32"/>
      <c r="DT89" s="2">
        <v>2</v>
      </c>
      <c r="DU89" s="233"/>
      <c r="DV89" s="233"/>
      <c r="DW89" s="2">
        <v>0</v>
      </c>
      <c r="EC89" s="32"/>
      <c r="EE89" s="2">
        <v>2</v>
      </c>
      <c r="EF89" s="233"/>
      <c r="EG89" s="233"/>
      <c r="EH89" s="2">
        <v>0</v>
      </c>
      <c r="EN89" s="32"/>
      <c r="EP89" s="2">
        <v>2</v>
      </c>
      <c r="EQ89" s="233"/>
      <c r="ER89" s="233"/>
      <c r="ES89" s="2">
        <v>0</v>
      </c>
      <c r="EY89" s="32"/>
      <c r="FA89" s="2">
        <v>2</v>
      </c>
      <c r="FB89" s="233"/>
      <c r="FC89" s="233"/>
      <c r="FD89" s="2">
        <v>0</v>
      </c>
      <c r="FJ89" s="32"/>
      <c r="FL89" s="2">
        <v>2</v>
      </c>
      <c r="FM89" s="233"/>
      <c r="FN89" s="233"/>
      <c r="FO89" s="2">
        <v>0</v>
      </c>
      <c r="FU89" s="32"/>
      <c r="FW89" s="2">
        <v>2</v>
      </c>
      <c r="FX89" s="233"/>
      <c r="FY89" s="233"/>
      <c r="FZ89" s="2">
        <v>0</v>
      </c>
      <c r="GF89" s="32"/>
      <c r="GH89" s="2">
        <v>2</v>
      </c>
      <c r="GI89" s="233"/>
      <c r="GJ89" s="233"/>
      <c r="GK89" s="2">
        <v>0</v>
      </c>
      <c r="GQ89" s="32"/>
      <c r="GS89" s="2">
        <v>2</v>
      </c>
      <c r="GT89" s="233"/>
      <c r="GU89" s="233"/>
      <c r="GV89" s="2">
        <v>0</v>
      </c>
      <c r="HB89" s="32"/>
    </row>
    <row r="90" spans="1:210" x14ac:dyDescent="0.25">
      <c r="A90" s="10">
        <v>3</v>
      </c>
      <c r="B90" s="233"/>
      <c r="C90" s="233"/>
      <c r="K90" s="28"/>
      <c r="M90" s="2">
        <v>3</v>
      </c>
      <c r="N90" s="233"/>
      <c r="O90" s="233"/>
      <c r="V90" s="32"/>
      <c r="W90"/>
      <c r="X90" s="2">
        <v>3</v>
      </c>
      <c r="Y90" s="233"/>
      <c r="Z90" s="233"/>
      <c r="AG90" s="32"/>
      <c r="AH90"/>
      <c r="AI90" s="2">
        <v>3</v>
      </c>
      <c r="AJ90" s="233"/>
      <c r="AK90" s="233"/>
      <c r="AR90" s="32"/>
      <c r="AT90" s="2">
        <v>3</v>
      </c>
      <c r="AU90" s="233"/>
      <c r="AV90" s="233"/>
      <c r="BC90" s="32"/>
      <c r="BE90" s="2">
        <v>3</v>
      </c>
      <c r="BF90" s="233"/>
      <c r="BG90" s="233"/>
      <c r="BN90" s="32"/>
      <c r="BP90" s="2">
        <v>3</v>
      </c>
      <c r="BQ90" s="233"/>
      <c r="BR90" s="233"/>
      <c r="BY90" s="32"/>
      <c r="CA90" s="2">
        <v>3</v>
      </c>
      <c r="CB90" s="233"/>
      <c r="CC90" s="233"/>
      <c r="CJ90" s="32"/>
      <c r="CL90" s="2">
        <v>3</v>
      </c>
      <c r="CM90" s="233"/>
      <c r="CN90" s="233"/>
      <c r="CU90" s="32"/>
      <c r="CW90" s="2">
        <v>3</v>
      </c>
      <c r="CX90" s="233"/>
      <c r="CY90" s="233"/>
      <c r="DF90" s="32"/>
      <c r="DH90" s="2">
        <v>3</v>
      </c>
      <c r="DI90" s="233"/>
      <c r="DJ90" s="233"/>
      <c r="DQ90" s="32"/>
      <c r="DT90" s="2">
        <v>3</v>
      </c>
      <c r="DU90" s="233"/>
      <c r="DV90" s="233"/>
      <c r="EC90" s="32"/>
      <c r="EE90" s="2">
        <v>3</v>
      </c>
      <c r="EF90" s="233"/>
      <c r="EG90" s="233"/>
      <c r="EN90" s="32"/>
      <c r="EP90" s="2">
        <v>3</v>
      </c>
      <c r="EQ90" s="233"/>
      <c r="ER90" s="233"/>
      <c r="EY90" s="32"/>
      <c r="FA90" s="2">
        <v>3</v>
      </c>
      <c r="FB90" s="233"/>
      <c r="FC90" s="233"/>
      <c r="FJ90" s="32"/>
      <c r="FL90" s="2">
        <v>3</v>
      </c>
      <c r="FM90" s="233"/>
      <c r="FN90" s="233"/>
      <c r="FU90" s="32"/>
      <c r="FW90" s="2">
        <v>3</v>
      </c>
      <c r="FX90" s="233"/>
      <c r="FY90" s="233"/>
      <c r="GF90" s="32"/>
      <c r="GH90" s="2">
        <v>3</v>
      </c>
      <c r="GI90" s="233"/>
      <c r="GJ90" s="233"/>
      <c r="GQ90" s="32"/>
      <c r="GS90" s="2">
        <v>3</v>
      </c>
      <c r="GT90" s="233"/>
      <c r="GU90" s="233"/>
      <c r="HB90" s="32"/>
    </row>
    <row r="91" spans="1:210" x14ac:dyDescent="0.25">
      <c r="A91" s="10"/>
      <c r="K91" s="28"/>
      <c r="V91" s="32"/>
      <c r="W91"/>
      <c r="AG91" s="32"/>
      <c r="AH91"/>
      <c r="AR91" s="32"/>
      <c r="BC91" s="32"/>
      <c r="BN91" s="32"/>
      <c r="BY91" s="32"/>
      <c r="CJ91" s="32"/>
      <c r="CU91" s="32"/>
      <c r="DF91" s="32"/>
      <c r="DQ91" s="32"/>
      <c r="EC91" s="32"/>
      <c r="EN91" s="32"/>
      <c r="EY91" s="32"/>
      <c r="FJ91" s="32"/>
      <c r="FU91" s="32"/>
      <c r="GF91" s="32"/>
      <c r="GQ91" s="32"/>
      <c r="HB91" s="32"/>
    </row>
    <row r="92" spans="1:210" x14ac:dyDescent="0.25">
      <c r="A92" s="10"/>
      <c r="K92" s="28"/>
      <c r="V92" s="32"/>
      <c r="W92"/>
      <c r="AG92" s="32"/>
      <c r="AH92"/>
      <c r="AR92" s="32"/>
      <c r="BC92" s="32"/>
      <c r="BN92" s="32"/>
      <c r="BY92" s="32"/>
      <c r="CJ92" s="32"/>
      <c r="CU92" s="32"/>
      <c r="DF92" s="32"/>
      <c r="DQ92" s="32"/>
      <c r="EC92" s="32"/>
      <c r="EN92" s="32"/>
      <c r="EY92" s="32"/>
      <c r="FJ92" s="32"/>
      <c r="FU92" s="32"/>
      <c r="GF92" s="32"/>
      <c r="GQ92" s="32"/>
      <c r="HB92" s="32"/>
    </row>
    <row r="93" spans="1:210" x14ac:dyDescent="0.25">
      <c r="A93" s="10"/>
      <c r="B93" s="109" t="s">
        <v>136</v>
      </c>
      <c r="C93" s="46"/>
      <c r="D93" s="46"/>
      <c r="E93" s="46"/>
      <c r="F93" s="45">
        <f>F94+F95</f>
        <v>6.3</v>
      </c>
      <c r="K93" s="28"/>
      <c r="N93" s="109" t="s">
        <v>151</v>
      </c>
      <c r="O93" s="46"/>
      <c r="P93" s="46"/>
      <c r="Q93" s="46"/>
      <c r="R93" s="45"/>
      <c r="V93" s="32"/>
      <c r="W93"/>
      <c r="Y93" s="109" t="s">
        <v>151</v>
      </c>
      <c r="Z93" s="46"/>
      <c r="AA93" s="46"/>
      <c r="AB93" s="46"/>
      <c r="AC93" s="45"/>
      <c r="AG93" s="32"/>
      <c r="AH93"/>
      <c r="AJ93" s="109" t="s">
        <v>151</v>
      </c>
      <c r="AK93" s="46"/>
      <c r="AL93" s="46"/>
      <c r="AM93" s="46"/>
      <c r="AN93" s="45"/>
      <c r="AR93" s="32"/>
      <c r="AU93" s="109" t="s">
        <v>151</v>
      </c>
      <c r="AV93" s="46"/>
      <c r="AW93" s="46"/>
      <c r="AX93" s="46"/>
      <c r="AY93" s="45"/>
      <c r="BC93" s="32"/>
      <c r="BF93" s="109" t="s">
        <v>151</v>
      </c>
      <c r="BG93" s="46"/>
      <c r="BH93" s="46"/>
      <c r="BI93" s="46"/>
      <c r="BJ93" s="45"/>
      <c r="BN93" s="32"/>
      <c r="BQ93" s="109" t="s">
        <v>151</v>
      </c>
      <c r="BR93" s="46"/>
      <c r="BS93" s="46"/>
      <c r="BT93" s="46"/>
      <c r="BU93" s="45"/>
      <c r="BY93" s="32"/>
      <c r="CB93" s="109" t="s">
        <v>151</v>
      </c>
      <c r="CC93" s="46"/>
      <c r="CD93" s="46"/>
      <c r="CE93" s="46"/>
      <c r="CF93" s="45"/>
      <c r="CJ93" s="32"/>
      <c r="CM93" s="109" t="s">
        <v>151</v>
      </c>
      <c r="CN93" s="46"/>
      <c r="CO93" s="46"/>
      <c r="CP93" s="46"/>
      <c r="CQ93" s="45"/>
      <c r="CU93" s="32"/>
      <c r="CX93" s="109" t="s">
        <v>151</v>
      </c>
      <c r="CY93" s="46"/>
      <c r="CZ93" s="46"/>
      <c r="DA93" s="46"/>
      <c r="DB93" s="45"/>
      <c r="DF93" s="32"/>
      <c r="DI93" s="109" t="s">
        <v>151</v>
      </c>
      <c r="DJ93" s="46"/>
      <c r="DK93" s="46"/>
      <c r="DL93" s="46"/>
      <c r="DM93" s="45"/>
      <c r="DQ93" s="32"/>
      <c r="DU93" s="109" t="s">
        <v>151</v>
      </c>
      <c r="DV93" s="46"/>
      <c r="DW93" s="46"/>
      <c r="DX93" s="46"/>
      <c r="DY93" s="45"/>
      <c r="EC93" s="32"/>
      <c r="EF93" s="109" t="s">
        <v>151</v>
      </c>
      <c r="EG93" s="46"/>
      <c r="EH93" s="46"/>
      <c r="EI93" s="46"/>
      <c r="EJ93" s="45"/>
      <c r="EN93" s="32"/>
      <c r="EQ93" s="109" t="s">
        <v>151</v>
      </c>
      <c r="ER93" s="46"/>
      <c r="ES93" s="46"/>
      <c r="ET93" s="46"/>
      <c r="EU93" s="45"/>
      <c r="EY93" s="32"/>
      <c r="FB93" s="109" t="s">
        <v>151</v>
      </c>
      <c r="FC93" s="46"/>
      <c r="FD93" s="46"/>
      <c r="FE93" s="46"/>
      <c r="FF93" s="45"/>
      <c r="FJ93" s="32"/>
      <c r="FM93" s="109" t="s">
        <v>151</v>
      </c>
      <c r="FN93" s="46"/>
      <c r="FO93" s="46"/>
      <c r="FP93" s="46"/>
      <c r="FQ93" s="45"/>
      <c r="FU93" s="32"/>
      <c r="FX93" s="109" t="s">
        <v>151</v>
      </c>
      <c r="FY93" s="46"/>
      <c r="FZ93" s="46"/>
      <c r="GA93" s="46"/>
      <c r="GB93" s="45"/>
      <c r="GF93" s="32"/>
      <c r="GI93" s="109" t="s">
        <v>151</v>
      </c>
      <c r="GJ93" s="46"/>
      <c r="GK93" s="46"/>
      <c r="GL93" s="46"/>
      <c r="GM93" s="45"/>
      <c r="GQ93" s="32"/>
      <c r="GT93" s="109" t="s">
        <v>151</v>
      </c>
      <c r="GU93" s="46"/>
      <c r="GV93" s="46"/>
      <c r="GW93" s="46"/>
      <c r="GX93" s="45"/>
      <c r="HB93" s="32"/>
    </row>
    <row r="94" spans="1:210" x14ac:dyDescent="0.25">
      <c r="A94" s="10"/>
      <c r="B94" s="2" t="s">
        <v>137</v>
      </c>
      <c r="F94" s="110">
        <v>2.8</v>
      </c>
      <c r="K94" s="28"/>
      <c r="N94" s="2" t="s">
        <v>137</v>
      </c>
      <c r="R94" s="110">
        <v>2.8</v>
      </c>
      <c r="V94" s="32"/>
      <c r="W94"/>
      <c r="Y94" s="2" t="s">
        <v>137</v>
      </c>
      <c r="AC94" s="110">
        <v>2.8</v>
      </c>
      <c r="AG94" s="32"/>
      <c r="AH94"/>
      <c r="AJ94" s="2" t="s">
        <v>137</v>
      </c>
      <c r="AN94" s="110">
        <v>2.8</v>
      </c>
      <c r="AR94" s="32"/>
      <c r="AU94" s="2" t="s">
        <v>137</v>
      </c>
      <c r="AY94" s="110">
        <v>2.8</v>
      </c>
      <c r="BC94" s="32"/>
      <c r="BF94" s="2" t="s">
        <v>137</v>
      </c>
      <c r="BJ94" s="110">
        <v>2.8</v>
      </c>
      <c r="BN94" s="32"/>
      <c r="BQ94" s="2" t="s">
        <v>137</v>
      </c>
      <c r="BU94" s="110">
        <v>2.8</v>
      </c>
      <c r="BY94" s="32"/>
      <c r="CB94" s="2" t="s">
        <v>137</v>
      </c>
      <c r="CF94" s="110">
        <v>2.8</v>
      </c>
      <c r="CJ94" s="32"/>
      <c r="CM94" s="2" t="s">
        <v>137</v>
      </c>
      <c r="CQ94" s="110">
        <v>2.8</v>
      </c>
      <c r="CU94" s="32"/>
      <c r="CX94" s="2" t="s">
        <v>137</v>
      </c>
      <c r="DB94" s="110">
        <v>2.8</v>
      </c>
      <c r="DF94" s="32"/>
      <c r="DI94" s="2" t="s">
        <v>137</v>
      </c>
      <c r="DM94" s="110">
        <v>2.8</v>
      </c>
      <c r="DQ94" s="32"/>
      <c r="DU94" s="2" t="s">
        <v>137</v>
      </c>
      <c r="DY94" s="110">
        <v>2.8</v>
      </c>
      <c r="EC94" s="32"/>
      <c r="EF94" s="2" t="s">
        <v>137</v>
      </c>
      <c r="EJ94" s="110">
        <v>2.8</v>
      </c>
      <c r="EN94" s="32"/>
      <c r="EQ94" s="2" t="s">
        <v>137</v>
      </c>
      <c r="EU94" s="110">
        <v>2.8</v>
      </c>
      <c r="EY94" s="32"/>
      <c r="FB94" s="2" t="s">
        <v>137</v>
      </c>
      <c r="FF94" s="110">
        <v>2.8</v>
      </c>
      <c r="FJ94" s="32"/>
      <c r="FM94" s="2" t="s">
        <v>137</v>
      </c>
      <c r="FQ94" s="110">
        <v>2.8</v>
      </c>
      <c r="FU94" s="32"/>
      <c r="FX94" s="2" t="s">
        <v>137</v>
      </c>
      <c r="GB94" s="110">
        <v>2.8</v>
      </c>
      <c r="GF94" s="32"/>
      <c r="GI94" s="2" t="s">
        <v>137</v>
      </c>
      <c r="GM94" s="110">
        <v>2.8</v>
      </c>
      <c r="GQ94" s="32"/>
      <c r="GT94" s="2" t="s">
        <v>137</v>
      </c>
      <c r="GX94" s="110">
        <v>2.8</v>
      </c>
      <c r="HB94" s="32"/>
    </row>
    <row r="95" spans="1:210" x14ac:dyDescent="0.25">
      <c r="A95" s="10"/>
      <c r="B95" s="2" t="s">
        <v>138</v>
      </c>
      <c r="F95" s="111">
        <v>3.5</v>
      </c>
      <c r="K95" s="28"/>
      <c r="N95" s="2" t="s">
        <v>138</v>
      </c>
      <c r="R95" s="111">
        <v>2.4</v>
      </c>
      <c r="V95" s="32"/>
      <c r="W95"/>
      <c r="Y95" s="2" t="s">
        <v>138</v>
      </c>
      <c r="AC95" s="111">
        <v>4.2</v>
      </c>
      <c r="AG95" s="32"/>
      <c r="AH95"/>
      <c r="AJ95" s="2" t="s">
        <v>138</v>
      </c>
      <c r="AN95" s="111">
        <v>4.2</v>
      </c>
      <c r="AR95" s="32"/>
      <c r="AU95" s="2" t="s">
        <v>138</v>
      </c>
      <c r="AY95" s="111">
        <v>2.4</v>
      </c>
      <c r="BC95" s="32"/>
      <c r="BF95" s="2" t="s">
        <v>138</v>
      </c>
      <c r="BJ95" s="111">
        <v>2.4</v>
      </c>
      <c r="BN95" s="32"/>
      <c r="BQ95" s="2" t="s">
        <v>138</v>
      </c>
      <c r="BU95" s="111">
        <v>2.4</v>
      </c>
      <c r="BY95" s="32"/>
      <c r="CB95" s="2" t="s">
        <v>138</v>
      </c>
      <c r="CF95" s="111">
        <v>2.4</v>
      </c>
      <c r="CJ95" s="32"/>
      <c r="CM95" s="2" t="s">
        <v>138</v>
      </c>
      <c r="CQ95" s="111">
        <v>2.4</v>
      </c>
      <c r="CU95" s="32"/>
      <c r="CX95" s="2" t="s">
        <v>138</v>
      </c>
      <c r="DB95" s="111">
        <v>2.4</v>
      </c>
      <c r="DF95" s="32"/>
      <c r="DI95" s="2" t="s">
        <v>138</v>
      </c>
      <c r="DM95" s="111">
        <v>2.4</v>
      </c>
      <c r="DQ95" s="32"/>
      <c r="DU95" s="2" t="s">
        <v>138</v>
      </c>
      <c r="DY95" s="111">
        <v>2.4</v>
      </c>
      <c r="EC95" s="32"/>
      <c r="EF95" s="2" t="s">
        <v>138</v>
      </c>
      <c r="EJ95" s="111">
        <v>2.4</v>
      </c>
      <c r="EN95" s="32"/>
      <c r="EQ95" s="2" t="s">
        <v>138</v>
      </c>
      <c r="EU95" s="111">
        <v>2.4</v>
      </c>
      <c r="EY95" s="32"/>
      <c r="FB95" s="2" t="s">
        <v>138</v>
      </c>
      <c r="FF95" s="111">
        <v>2.4</v>
      </c>
      <c r="FJ95" s="32"/>
      <c r="FM95" s="2" t="s">
        <v>138</v>
      </c>
      <c r="FQ95" s="111">
        <v>2.4</v>
      </c>
      <c r="FU95" s="32"/>
      <c r="FX95" s="2" t="s">
        <v>138</v>
      </c>
      <c r="GB95" s="111">
        <v>2.4</v>
      </c>
      <c r="GF95" s="32"/>
      <c r="GI95" s="2" t="s">
        <v>138</v>
      </c>
      <c r="GM95" s="111">
        <v>2.4</v>
      </c>
      <c r="GQ95" s="32"/>
      <c r="GT95" s="2" t="s">
        <v>138</v>
      </c>
      <c r="GX95" s="111">
        <v>2.4</v>
      </c>
      <c r="HB95" s="32"/>
    </row>
    <row r="96" spans="1:210" x14ac:dyDescent="0.25">
      <c r="A96" s="10"/>
      <c r="K96" s="28"/>
      <c r="V96" s="32"/>
      <c r="W96"/>
      <c r="AG96" s="32"/>
      <c r="AH96"/>
      <c r="AR96" s="32"/>
      <c r="BC96" s="32"/>
      <c r="BN96" s="32"/>
      <c r="BY96" s="32"/>
      <c r="CJ96" s="32"/>
      <c r="CU96" s="32"/>
      <c r="DF96" s="32"/>
      <c r="DQ96" s="32"/>
      <c r="EC96" s="32"/>
      <c r="EN96" s="32"/>
      <c r="EY96" s="32"/>
      <c r="FJ96" s="32"/>
      <c r="FU96" s="32"/>
      <c r="GF96" s="32"/>
      <c r="GQ96" s="32"/>
      <c r="HB96" s="32"/>
    </row>
    <row r="97" spans="1:210" x14ac:dyDescent="0.25">
      <c r="A97" s="10"/>
      <c r="K97" s="28"/>
      <c r="V97" s="32"/>
      <c r="W97"/>
      <c r="AG97" s="32"/>
      <c r="AH97"/>
      <c r="AR97" s="32"/>
      <c r="BC97" s="32"/>
      <c r="BN97" s="32"/>
      <c r="BY97" s="32"/>
      <c r="CJ97" s="32"/>
      <c r="CU97" s="32"/>
      <c r="DF97" s="32"/>
      <c r="DQ97" s="32"/>
      <c r="EC97" s="32"/>
      <c r="EN97" s="32"/>
      <c r="EY97" s="32"/>
      <c r="FJ97" s="32"/>
      <c r="FU97" s="32"/>
      <c r="GF97" s="32"/>
      <c r="GQ97" s="32"/>
      <c r="HB97" s="32"/>
    </row>
    <row r="98" spans="1:210" x14ac:dyDescent="0.25">
      <c r="A98" s="10"/>
      <c r="K98" s="28"/>
      <c r="V98" s="32"/>
      <c r="W98"/>
      <c r="AG98" s="32"/>
      <c r="AH98"/>
      <c r="AR98" s="32"/>
      <c r="BC98" s="32"/>
      <c r="BN98" s="32"/>
      <c r="BY98" s="32"/>
      <c r="CJ98" s="32"/>
      <c r="CU98" s="32"/>
      <c r="DF98" s="32"/>
      <c r="DQ98" s="32"/>
      <c r="EC98" s="32"/>
      <c r="EN98" s="32"/>
      <c r="EY98" s="32"/>
      <c r="FJ98" s="32"/>
      <c r="FU98" s="32"/>
      <c r="GF98" s="32"/>
      <c r="GQ98" s="32"/>
      <c r="HB98" s="32"/>
    </row>
    <row r="99" spans="1:210" x14ac:dyDescent="0.25">
      <c r="A99" s="10"/>
      <c r="B99" s="112" t="s">
        <v>139</v>
      </c>
      <c r="C99" s="113"/>
      <c r="D99" s="113"/>
      <c r="E99" s="113"/>
      <c r="F99" s="113"/>
      <c r="G99" s="113"/>
      <c r="H99" s="113"/>
      <c r="I99" s="113"/>
      <c r="J99" s="113"/>
      <c r="K99" s="114"/>
      <c r="L99" s="113"/>
      <c r="M99" s="113"/>
      <c r="N99" s="112" t="s">
        <v>139</v>
      </c>
      <c r="O99" s="113"/>
      <c r="P99" s="113"/>
      <c r="Q99" s="113"/>
      <c r="R99" s="113"/>
      <c r="S99" s="113"/>
      <c r="T99" s="113"/>
      <c r="U99" s="113"/>
      <c r="V99" s="115"/>
      <c r="W99" s="116"/>
      <c r="Y99" s="90" t="s">
        <v>139</v>
      </c>
      <c r="AG99" s="32"/>
      <c r="AH99" s="116"/>
      <c r="AJ99" s="90" t="s">
        <v>139</v>
      </c>
      <c r="AR99" s="32"/>
      <c r="AS99" s="113"/>
      <c r="AT99" s="113"/>
      <c r="AU99" s="112" t="s">
        <v>139</v>
      </c>
      <c r="AV99" s="113"/>
      <c r="AW99" s="113"/>
      <c r="AX99" s="113"/>
      <c r="AY99" s="113"/>
      <c r="AZ99" s="113"/>
      <c r="BA99" s="113"/>
      <c r="BB99" s="113"/>
      <c r="BC99" s="115"/>
      <c r="BD99" s="113"/>
      <c r="BE99" s="113"/>
      <c r="BF99" s="112" t="s">
        <v>139</v>
      </c>
      <c r="BG99" s="113"/>
      <c r="BH99" s="113"/>
      <c r="BI99" s="113"/>
      <c r="BJ99" s="113"/>
      <c r="BK99" s="113"/>
      <c r="BL99" s="113"/>
      <c r="BM99" s="113"/>
      <c r="BN99" s="115"/>
      <c r="BO99" s="113"/>
      <c r="BP99" s="113"/>
      <c r="BQ99" s="112" t="s">
        <v>139</v>
      </c>
      <c r="BR99" s="113"/>
      <c r="BS99" s="113"/>
      <c r="BT99" s="113"/>
      <c r="BU99" s="113"/>
      <c r="BV99" s="113"/>
      <c r="BW99" s="113"/>
      <c r="BX99" s="113"/>
      <c r="BY99" s="115"/>
      <c r="BZ99" s="113"/>
      <c r="CA99" s="113"/>
      <c r="CB99" s="112" t="s">
        <v>139</v>
      </c>
      <c r="CC99" s="113"/>
      <c r="CD99" s="113"/>
      <c r="CE99" s="113"/>
      <c r="CF99" s="113"/>
      <c r="CG99" s="113"/>
      <c r="CH99" s="113"/>
      <c r="CI99" s="113"/>
      <c r="CJ99" s="115"/>
      <c r="CK99" s="113"/>
      <c r="CL99" s="113"/>
      <c r="CM99" s="112" t="s">
        <v>139</v>
      </c>
      <c r="CN99" s="113"/>
      <c r="CO99" s="113"/>
      <c r="CP99" s="113"/>
      <c r="CQ99" s="113"/>
      <c r="CR99" s="113"/>
      <c r="CS99" s="113"/>
      <c r="CT99" s="113"/>
      <c r="CU99" s="115"/>
      <c r="CV99" s="113"/>
      <c r="CW99" s="113"/>
      <c r="CX99" s="112" t="s">
        <v>139</v>
      </c>
      <c r="CY99" s="113"/>
      <c r="CZ99" s="113"/>
      <c r="DA99" s="113"/>
      <c r="DB99" s="113"/>
      <c r="DC99" s="113"/>
      <c r="DD99" s="113"/>
      <c r="DE99" s="113"/>
      <c r="DF99" s="115"/>
      <c r="DG99" s="113"/>
      <c r="DH99" s="113"/>
      <c r="DI99" s="112" t="s">
        <v>139</v>
      </c>
      <c r="DJ99" s="113"/>
      <c r="DK99" s="113"/>
      <c r="DL99" s="113"/>
      <c r="DM99" s="113"/>
      <c r="DN99" s="113"/>
      <c r="DO99" s="113"/>
      <c r="DP99" s="113"/>
      <c r="DQ99" s="115"/>
      <c r="DS99" s="113"/>
      <c r="DT99" s="113"/>
      <c r="DU99" s="112" t="s">
        <v>139</v>
      </c>
      <c r="DV99" s="113"/>
      <c r="DW99" s="113"/>
      <c r="DX99" s="113"/>
      <c r="DY99" s="113"/>
      <c r="DZ99" s="113"/>
      <c r="EA99" s="113"/>
      <c r="EB99" s="113"/>
      <c r="EC99" s="115"/>
      <c r="ED99" s="113"/>
      <c r="EE99" s="113"/>
      <c r="EF99" s="112" t="s">
        <v>139</v>
      </c>
      <c r="EG99" s="113"/>
      <c r="EH99" s="113"/>
      <c r="EI99" s="113"/>
      <c r="EJ99" s="113"/>
      <c r="EK99" s="113"/>
      <c r="EL99" s="113"/>
      <c r="EM99" s="113"/>
      <c r="EN99" s="115"/>
      <c r="EO99" s="113"/>
      <c r="EP99" s="113"/>
      <c r="EQ99" s="112" t="s">
        <v>139</v>
      </c>
      <c r="ER99" s="113"/>
      <c r="ES99" s="113"/>
      <c r="ET99" s="113"/>
      <c r="EU99" s="113"/>
      <c r="EV99" s="113"/>
      <c r="EW99" s="113"/>
      <c r="EX99" s="113"/>
      <c r="EY99" s="115"/>
      <c r="EZ99" s="113"/>
      <c r="FA99" s="113"/>
      <c r="FB99" s="112" t="s">
        <v>139</v>
      </c>
      <c r="FC99" s="113"/>
      <c r="FD99" s="113"/>
      <c r="FE99" s="113"/>
      <c r="FF99" s="113"/>
      <c r="FG99" s="113"/>
      <c r="FH99" s="113"/>
      <c r="FI99" s="113"/>
      <c r="FJ99" s="115"/>
      <c r="FK99" s="113"/>
      <c r="FL99" s="113"/>
      <c r="FM99" s="112" t="s">
        <v>139</v>
      </c>
      <c r="FN99" s="113"/>
      <c r="FO99" s="113"/>
      <c r="FP99" s="113"/>
      <c r="FQ99" s="113"/>
      <c r="FR99" s="113"/>
      <c r="FS99" s="113"/>
      <c r="FT99" s="113"/>
      <c r="FU99" s="115"/>
      <c r="FV99" s="113"/>
      <c r="FW99" s="113"/>
      <c r="FX99" s="112" t="s">
        <v>139</v>
      </c>
      <c r="FY99" s="113"/>
      <c r="FZ99" s="113"/>
      <c r="GA99" s="113"/>
      <c r="GB99" s="113"/>
      <c r="GC99" s="113"/>
      <c r="GD99" s="113"/>
      <c r="GE99" s="113"/>
      <c r="GF99" s="115"/>
      <c r="GG99" s="113"/>
      <c r="GH99" s="113"/>
      <c r="GI99" s="112" t="s">
        <v>139</v>
      </c>
      <c r="GJ99" s="113"/>
      <c r="GK99" s="113"/>
      <c r="GL99" s="113"/>
      <c r="GM99" s="113"/>
      <c r="GN99" s="113"/>
      <c r="GO99" s="113"/>
      <c r="GP99" s="113"/>
      <c r="GQ99" s="115"/>
      <c r="GR99" s="113"/>
      <c r="GS99" s="113"/>
      <c r="GT99" s="112" t="s">
        <v>139</v>
      </c>
      <c r="GU99" s="113"/>
      <c r="GV99" s="113"/>
      <c r="GW99" s="113"/>
      <c r="GX99" s="113"/>
      <c r="GY99" s="113"/>
      <c r="GZ99" s="113"/>
      <c r="HA99" s="113"/>
      <c r="HB99" s="115"/>
    </row>
    <row r="100" spans="1:210" x14ac:dyDescent="0.25">
      <c r="A100" s="10"/>
      <c r="B100" s="113"/>
      <c r="C100" s="113"/>
      <c r="D100" s="113"/>
      <c r="E100" s="113"/>
      <c r="F100" s="113"/>
      <c r="G100" s="113"/>
      <c r="H100" s="113"/>
      <c r="I100" s="113"/>
      <c r="J100" s="113"/>
      <c r="K100" s="114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5"/>
      <c r="W100" s="116"/>
      <c r="AG100" s="32"/>
      <c r="AH100" s="116"/>
      <c r="AR100" s="32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5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5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5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5"/>
      <c r="CK100" s="113"/>
      <c r="CL100" s="113"/>
      <c r="CM100" s="113"/>
      <c r="CN100" s="113"/>
      <c r="CO100" s="113"/>
      <c r="CP100" s="113"/>
      <c r="CQ100" s="113"/>
      <c r="CR100" s="113"/>
      <c r="CS100" s="113"/>
      <c r="CT100" s="113"/>
      <c r="CU100" s="115"/>
      <c r="CV100" s="113"/>
      <c r="CW100" s="113"/>
      <c r="CX100" s="113"/>
      <c r="CY100" s="113"/>
      <c r="CZ100" s="113"/>
      <c r="DA100" s="113"/>
      <c r="DB100" s="113"/>
      <c r="DC100" s="113"/>
      <c r="DD100" s="113"/>
      <c r="DE100" s="113"/>
      <c r="DF100" s="115"/>
      <c r="DG100" s="113"/>
      <c r="DH100" s="113"/>
      <c r="DI100" s="113"/>
      <c r="DJ100" s="113"/>
      <c r="DK100" s="113"/>
      <c r="DL100" s="113"/>
      <c r="DM100" s="113"/>
      <c r="DN100" s="113"/>
      <c r="DO100" s="113"/>
      <c r="DP100" s="113"/>
      <c r="DQ100" s="115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5"/>
      <c r="ED100" s="113"/>
      <c r="EE100" s="113"/>
      <c r="EF100" s="113"/>
      <c r="EG100" s="113"/>
      <c r="EH100" s="113"/>
      <c r="EI100" s="113"/>
      <c r="EJ100" s="113"/>
      <c r="EK100" s="113"/>
      <c r="EL100" s="113"/>
      <c r="EM100" s="113"/>
      <c r="EN100" s="115"/>
      <c r="EO100" s="113"/>
      <c r="EP100" s="113"/>
      <c r="EQ100" s="113"/>
      <c r="ER100" s="113"/>
      <c r="ES100" s="113"/>
      <c r="ET100" s="113"/>
      <c r="EU100" s="113"/>
      <c r="EV100" s="113"/>
      <c r="EW100" s="113"/>
      <c r="EX100" s="113"/>
      <c r="EY100" s="115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5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5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5"/>
      <c r="GG100" s="113"/>
      <c r="GH100" s="113"/>
      <c r="GI100" s="113"/>
      <c r="GJ100" s="113"/>
      <c r="GK100" s="113"/>
      <c r="GL100" s="113"/>
      <c r="GM100" s="113"/>
      <c r="GN100" s="113"/>
      <c r="GO100" s="113"/>
      <c r="GP100" s="113"/>
      <c r="GQ100" s="115"/>
      <c r="GR100" s="113"/>
      <c r="GS100" s="113"/>
      <c r="GT100" s="113"/>
      <c r="GU100" s="113"/>
      <c r="GV100" s="113"/>
      <c r="GW100" s="113"/>
      <c r="GX100" s="113"/>
      <c r="GY100" s="113"/>
      <c r="GZ100" s="113"/>
      <c r="HA100" s="113"/>
      <c r="HB100" s="115"/>
    </row>
    <row r="101" spans="1:210" ht="42" x14ac:dyDescent="0.25">
      <c r="A101" s="10"/>
      <c r="B101" s="117" t="s">
        <v>104</v>
      </c>
      <c r="C101" s="117" t="s">
        <v>107</v>
      </c>
      <c r="D101" s="117" t="s">
        <v>108</v>
      </c>
      <c r="E101" s="117"/>
      <c r="F101" s="118"/>
      <c r="G101" s="117" t="s">
        <v>109</v>
      </c>
      <c r="H101" s="113"/>
      <c r="I101" s="113"/>
      <c r="J101" s="113"/>
      <c r="K101" s="114"/>
      <c r="L101" s="113"/>
      <c r="M101" s="113"/>
      <c r="N101" s="117" t="s">
        <v>104</v>
      </c>
      <c r="O101" s="117" t="s">
        <v>107</v>
      </c>
      <c r="P101" s="117" t="s">
        <v>108</v>
      </c>
      <c r="Q101" s="117"/>
      <c r="R101" s="118"/>
      <c r="S101" s="117" t="s">
        <v>109</v>
      </c>
      <c r="T101" s="113"/>
      <c r="U101" s="113"/>
      <c r="V101" s="115"/>
      <c r="W101" s="116"/>
      <c r="Y101" s="6" t="s">
        <v>104</v>
      </c>
      <c r="Z101" s="6" t="s">
        <v>107</v>
      </c>
      <c r="AA101" s="6" t="s">
        <v>108</v>
      </c>
      <c r="AB101" s="6"/>
      <c r="AC101" s="54"/>
      <c r="AD101" s="6" t="s">
        <v>109</v>
      </c>
      <c r="AG101" s="32"/>
      <c r="AH101" s="116"/>
      <c r="AJ101" s="6" t="s">
        <v>104</v>
      </c>
      <c r="AK101" s="6" t="s">
        <v>107</v>
      </c>
      <c r="AL101" s="6" t="s">
        <v>108</v>
      </c>
      <c r="AM101" s="6"/>
      <c r="AN101" s="54"/>
      <c r="AO101" s="6" t="s">
        <v>109</v>
      </c>
      <c r="AR101" s="32"/>
      <c r="AS101" s="113"/>
      <c r="AT101" s="113"/>
      <c r="AU101" s="117" t="s">
        <v>104</v>
      </c>
      <c r="AV101" s="117" t="s">
        <v>107</v>
      </c>
      <c r="AW101" s="117" t="s">
        <v>108</v>
      </c>
      <c r="AX101" s="117"/>
      <c r="AY101" s="118"/>
      <c r="AZ101" s="117" t="s">
        <v>109</v>
      </c>
      <c r="BA101" s="113"/>
      <c r="BB101" s="113"/>
      <c r="BC101" s="115"/>
      <c r="BD101" s="113"/>
      <c r="BE101" s="113"/>
      <c r="BF101" s="117" t="s">
        <v>104</v>
      </c>
      <c r="BG101" s="117" t="s">
        <v>107</v>
      </c>
      <c r="BH101" s="117" t="s">
        <v>108</v>
      </c>
      <c r="BI101" s="117"/>
      <c r="BJ101" s="118"/>
      <c r="BK101" s="117" t="s">
        <v>109</v>
      </c>
      <c r="BL101" s="113"/>
      <c r="BM101" s="113"/>
      <c r="BN101" s="115"/>
      <c r="BO101" s="113"/>
      <c r="BP101" s="113"/>
      <c r="BQ101" s="117" t="s">
        <v>104</v>
      </c>
      <c r="BR101" s="117" t="s">
        <v>107</v>
      </c>
      <c r="BS101" s="117" t="s">
        <v>108</v>
      </c>
      <c r="BT101" s="117"/>
      <c r="BU101" s="118"/>
      <c r="BV101" s="117" t="s">
        <v>109</v>
      </c>
      <c r="BW101" s="113"/>
      <c r="BX101" s="113"/>
      <c r="BY101" s="115"/>
      <c r="BZ101" s="113"/>
      <c r="CA101" s="113"/>
      <c r="CB101" s="117" t="s">
        <v>104</v>
      </c>
      <c r="CC101" s="117" t="s">
        <v>107</v>
      </c>
      <c r="CD101" s="117" t="s">
        <v>108</v>
      </c>
      <c r="CE101" s="117"/>
      <c r="CF101" s="118"/>
      <c r="CG101" s="117" t="s">
        <v>109</v>
      </c>
      <c r="CH101" s="113"/>
      <c r="CI101" s="113"/>
      <c r="CJ101" s="115"/>
      <c r="CK101" s="113"/>
      <c r="CL101" s="113"/>
      <c r="CM101" s="117" t="s">
        <v>104</v>
      </c>
      <c r="CN101" s="117" t="s">
        <v>107</v>
      </c>
      <c r="CO101" s="117" t="s">
        <v>108</v>
      </c>
      <c r="CP101" s="117"/>
      <c r="CQ101" s="118"/>
      <c r="CR101" s="117" t="s">
        <v>109</v>
      </c>
      <c r="CS101" s="113"/>
      <c r="CT101" s="113"/>
      <c r="CU101" s="115"/>
      <c r="CV101" s="113"/>
      <c r="CW101" s="113"/>
      <c r="CX101" s="117" t="s">
        <v>104</v>
      </c>
      <c r="CY101" s="117" t="s">
        <v>107</v>
      </c>
      <c r="CZ101" s="117" t="s">
        <v>108</v>
      </c>
      <c r="DA101" s="117"/>
      <c r="DB101" s="118"/>
      <c r="DC101" s="117" t="s">
        <v>109</v>
      </c>
      <c r="DD101" s="113"/>
      <c r="DE101" s="113"/>
      <c r="DF101" s="115"/>
      <c r="DG101" s="113"/>
      <c r="DH101" s="113"/>
      <c r="DI101" s="117" t="s">
        <v>104</v>
      </c>
      <c r="DJ101" s="117" t="s">
        <v>107</v>
      </c>
      <c r="DK101" s="117" t="s">
        <v>108</v>
      </c>
      <c r="DL101" s="117"/>
      <c r="DM101" s="118"/>
      <c r="DN101" s="117" t="s">
        <v>109</v>
      </c>
      <c r="DO101" s="113"/>
      <c r="DP101" s="113"/>
      <c r="DQ101" s="115"/>
      <c r="DS101" s="113"/>
      <c r="DT101" s="113"/>
      <c r="DU101" s="117" t="s">
        <v>104</v>
      </c>
      <c r="DV101" s="117" t="s">
        <v>107</v>
      </c>
      <c r="DW101" s="117" t="s">
        <v>108</v>
      </c>
      <c r="DX101" s="117"/>
      <c r="DY101" s="118"/>
      <c r="DZ101" s="117" t="s">
        <v>109</v>
      </c>
      <c r="EA101" s="113"/>
      <c r="EB101" s="113"/>
      <c r="EC101" s="115"/>
      <c r="ED101" s="113"/>
      <c r="EE101" s="113"/>
      <c r="EF101" s="117" t="s">
        <v>104</v>
      </c>
      <c r="EG101" s="117" t="s">
        <v>107</v>
      </c>
      <c r="EH101" s="117" t="s">
        <v>108</v>
      </c>
      <c r="EI101" s="117"/>
      <c r="EJ101" s="118"/>
      <c r="EK101" s="117" t="s">
        <v>109</v>
      </c>
      <c r="EL101" s="113"/>
      <c r="EM101" s="113"/>
      <c r="EN101" s="115"/>
      <c r="EO101" s="113"/>
      <c r="EP101" s="113"/>
      <c r="EQ101" s="117" t="s">
        <v>104</v>
      </c>
      <c r="ER101" s="117" t="s">
        <v>107</v>
      </c>
      <c r="ES101" s="117" t="s">
        <v>108</v>
      </c>
      <c r="ET101" s="117"/>
      <c r="EU101" s="118"/>
      <c r="EV101" s="117" t="s">
        <v>109</v>
      </c>
      <c r="EW101" s="113"/>
      <c r="EX101" s="113"/>
      <c r="EY101" s="115"/>
      <c r="EZ101" s="113"/>
      <c r="FA101" s="113"/>
      <c r="FB101" s="117" t="s">
        <v>104</v>
      </c>
      <c r="FC101" s="117" t="s">
        <v>107</v>
      </c>
      <c r="FD101" s="117" t="s">
        <v>108</v>
      </c>
      <c r="FE101" s="117"/>
      <c r="FF101" s="118"/>
      <c r="FG101" s="117" t="s">
        <v>109</v>
      </c>
      <c r="FH101" s="113"/>
      <c r="FI101" s="113"/>
      <c r="FJ101" s="115"/>
      <c r="FK101" s="113"/>
      <c r="FL101" s="113"/>
      <c r="FM101" s="117" t="s">
        <v>104</v>
      </c>
      <c r="FN101" s="117" t="s">
        <v>107</v>
      </c>
      <c r="FO101" s="117" t="s">
        <v>108</v>
      </c>
      <c r="FP101" s="117"/>
      <c r="FQ101" s="118"/>
      <c r="FR101" s="117" t="s">
        <v>109</v>
      </c>
      <c r="FS101" s="113"/>
      <c r="FT101" s="113"/>
      <c r="FU101" s="115"/>
      <c r="FV101" s="113"/>
      <c r="FW101" s="113"/>
      <c r="FX101" s="117" t="s">
        <v>104</v>
      </c>
      <c r="FY101" s="117" t="s">
        <v>107</v>
      </c>
      <c r="FZ101" s="117" t="s">
        <v>108</v>
      </c>
      <c r="GA101" s="117"/>
      <c r="GB101" s="118"/>
      <c r="GC101" s="117" t="s">
        <v>109</v>
      </c>
      <c r="GD101" s="113"/>
      <c r="GE101" s="113"/>
      <c r="GF101" s="115"/>
      <c r="GG101" s="113"/>
      <c r="GH101" s="113"/>
      <c r="GI101" s="117" t="s">
        <v>104</v>
      </c>
      <c r="GJ101" s="117" t="s">
        <v>107</v>
      </c>
      <c r="GK101" s="117" t="s">
        <v>108</v>
      </c>
      <c r="GL101" s="117"/>
      <c r="GM101" s="118"/>
      <c r="GN101" s="117" t="s">
        <v>109</v>
      </c>
      <c r="GO101" s="113"/>
      <c r="GP101" s="113"/>
      <c r="GQ101" s="115"/>
      <c r="GR101" s="113"/>
      <c r="GS101" s="113"/>
      <c r="GT101" s="117" t="s">
        <v>104</v>
      </c>
      <c r="GU101" s="117" t="s">
        <v>107</v>
      </c>
      <c r="GV101" s="117" t="s">
        <v>108</v>
      </c>
      <c r="GW101" s="117"/>
      <c r="GX101" s="118"/>
      <c r="GY101" s="117" t="s">
        <v>109</v>
      </c>
      <c r="GZ101" s="113"/>
      <c r="HA101" s="113"/>
      <c r="HB101" s="115"/>
    </row>
    <row r="102" spans="1:210" x14ac:dyDescent="0.25">
      <c r="A102" s="10"/>
      <c r="B102" s="113"/>
      <c r="C102" s="113"/>
      <c r="D102" s="113"/>
      <c r="E102" s="113"/>
      <c r="F102" s="113"/>
      <c r="G102" s="119" t="s">
        <v>140</v>
      </c>
      <c r="H102" s="113"/>
      <c r="I102" s="113"/>
      <c r="J102" s="113"/>
      <c r="K102" s="114"/>
      <c r="L102" s="113"/>
      <c r="M102" s="113"/>
      <c r="N102" s="113"/>
      <c r="O102" s="113"/>
      <c r="P102" s="113"/>
      <c r="Q102" s="113"/>
      <c r="R102" s="113"/>
      <c r="S102" s="119" t="s">
        <v>140</v>
      </c>
      <c r="T102" s="113"/>
      <c r="U102" s="113"/>
      <c r="V102" s="115"/>
      <c r="W102" s="116"/>
      <c r="AD102" s="120" t="s">
        <v>141</v>
      </c>
      <c r="AG102" s="32"/>
      <c r="AH102" s="116"/>
      <c r="AO102" s="120" t="s">
        <v>141</v>
      </c>
      <c r="AR102" s="32"/>
      <c r="AS102" s="113"/>
      <c r="AT102" s="113"/>
      <c r="AU102" s="113"/>
      <c r="AV102" s="113"/>
      <c r="AW102" s="113"/>
      <c r="AX102" s="113"/>
      <c r="AY102" s="113"/>
      <c r="AZ102" s="119" t="s">
        <v>140</v>
      </c>
      <c r="BA102" s="113"/>
      <c r="BB102" s="113"/>
      <c r="BC102" s="115"/>
      <c r="BD102" s="113"/>
      <c r="BE102" s="113"/>
      <c r="BF102" s="113"/>
      <c r="BG102" s="113"/>
      <c r="BH102" s="113"/>
      <c r="BI102" s="113"/>
      <c r="BJ102" s="113"/>
      <c r="BK102" s="119" t="s">
        <v>140</v>
      </c>
      <c r="BL102" s="113"/>
      <c r="BM102" s="113"/>
      <c r="BN102" s="115"/>
      <c r="BO102" s="113"/>
      <c r="BP102" s="113"/>
      <c r="BQ102" s="113"/>
      <c r="BR102" s="113"/>
      <c r="BS102" s="113"/>
      <c r="BT102" s="113"/>
      <c r="BU102" s="113"/>
      <c r="BV102" s="119" t="s">
        <v>140</v>
      </c>
      <c r="BW102" s="113"/>
      <c r="BX102" s="113"/>
      <c r="BY102" s="115"/>
      <c r="BZ102" s="113"/>
      <c r="CA102" s="113"/>
      <c r="CB102" s="113"/>
      <c r="CC102" s="113"/>
      <c r="CD102" s="113"/>
      <c r="CE102" s="113"/>
      <c r="CF102" s="113"/>
      <c r="CG102" s="119" t="s">
        <v>140</v>
      </c>
      <c r="CH102" s="113"/>
      <c r="CI102" s="113"/>
      <c r="CJ102" s="115"/>
      <c r="CK102" s="113"/>
      <c r="CL102" s="113"/>
      <c r="CM102" s="113"/>
      <c r="CN102" s="113"/>
      <c r="CO102" s="113"/>
      <c r="CP102" s="113"/>
      <c r="CQ102" s="113"/>
      <c r="CR102" s="119" t="s">
        <v>140</v>
      </c>
      <c r="CS102" s="113"/>
      <c r="CT102" s="113"/>
      <c r="CU102" s="115"/>
      <c r="CV102" s="113"/>
      <c r="CW102" s="113"/>
      <c r="CX102" s="113"/>
      <c r="CY102" s="113"/>
      <c r="CZ102" s="113"/>
      <c r="DA102" s="113"/>
      <c r="DB102" s="113"/>
      <c r="DC102" s="119" t="s">
        <v>140</v>
      </c>
      <c r="DD102" s="113"/>
      <c r="DE102" s="113"/>
      <c r="DF102" s="115"/>
      <c r="DG102" s="113"/>
      <c r="DH102" s="113"/>
      <c r="DI102" s="113"/>
      <c r="DJ102" s="113"/>
      <c r="DK102" s="113"/>
      <c r="DL102" s="113"/>
      <c r="DM102" s="113"/>
      <c r="DN102" s="119" t="s">
        <v>140</v>
      </c>
      <c r="DO102" s="113"/>
      <c r="DP102" s="113"/>
      <c r="DQ102" s="115"/>
      <c r="DS102" s="113"/>
      <c r="DT102" s="113"/>
      <c r="DU102" s="113"/>
      <c r="DV102" s="113"/>
      <c r="DW102" s="113"/>
      <c r="DX102" s="113"/>
      <c r="DY102" s="113"/>
      <c r="DZ102" s="119" t="s">
        <v>140</v>
      </c>
      <c r="EA102" s="113"/>
      <c r="EB102" s="113"/>
      <c r="EC102" s="115"/>
      <c r="ED102" s="113"/>
      <c r="EE102" s="113"/>
      <c r="EF102" s="113"/>
      <c r="EG102" s="113"/>
      <c r="EH102" s="113"/>
      <c r="EI102" s="113"/>
      <c r="EJ102" s="113"/>
      <c r="EK102" s="119" t="s">
        <v>140</v>
      </c>
      <c r="EL102" s="113"/>
      <c r="EM102" s="113"/>
      <c r="EN102" s="115"/>
      <c r="EO102" s="113"/>
      <c r="EP102" s="113"/>
      <c r="EQ102" s="113"/>
      <c r="ER102" s="113"/>
      <c r="ES102" s="113"/>
      <c r="ET102" s="113"/>
      <c r="EU102" s="113"/>
      <c r="EV102" s="119" t="s">
        <v>140</v>
      </c>
      <c r="EW102" s="113"/>
      <c r="EX102" s="113"/>
      <c r="EY102" s="115"/>
      <c r="EZ102" s="113"/>
      <c r="FA102" s="113"/>
      <c r="FB102" s="113"/>
      <c r="FC102" s="113"/>
      <c r="FD102" s="113"/>
      <c r="FE102" s="113"/>
      <c r="FF102" s="113"/>
      <c r="FG102" s="119" t="s">
        <v>140</v>
      </c>
      <c r="FH102" s="113"/>
      <c r="FI102" s="113"/>
      <c r="FJ102" s="115"/>
      <c r="FK102" s="113"/>
      <c r="FL102" s="113"/>
      <c r="FM102" s="113"/>
      <c r="FN102" s="113"/>
      <c r="FO102" s="113"/>
      <c r="FP102" s="113"/>
      <c r="FQ102" s="113"/>
      <c r="FR102" s="119" t="s">
        <v>140</v>
      </c>
      <c r="FS102" s="113"/>
      <c r="FT102" s="113"/>
      <c r="FU102" s="115"/>
      <c r="FV102" s="113"/>
      <c r="FW102" s="113"/>
      <c r="FX102" s="113"/>
      <c r="FY102" s="113"/>
      <c r="FZ102" s="113"/>
      <c r="GA102" s="113"/>
      <c r="GB102" s="113"/>
      <c r="GC102" s="119" t="s">
        <v>140</v>
      </c>
      <c r="GD102" s="113"/>
      <c r="GE102" s="113"/>
      <c r="GF102" s="115"/>
      <c r="GG102" s="113"/>
      <c r="GH102" s="113"/>
      <c r="GI102" s="113"/>
      <c r="GJ102" s="113"/>
      <c r="GK102" s="113"/>
      <c r="GL102" s="113"/>
      <c r="GM102" s="113"/>
      <c r="GN102" s="119" t="s">
        <v>140</v>
      </c>
      <c r="GO102" s="113"/>
      <c r="GP102" s="113"/>
      <c r="GQ102" s="115"/>
      <c r="GR102" s="113"/>
      <c r="GS102" s="113"/>
      <c r="GT102" s="113"/>
      <c r="GU102" s="113"/>
      <c r="GV102" s="113"/>
      <c r="GW102" s="113"/>
      <c r="GX102" s="113"/>
      <c r="GY102" s="119" t="s">
        <v>140</v>
      </c>
      <c r="GZ102" s="113"/>
      <c r="HA102" s="113"/>
      <c r="HB102" s="115"/>
    </row>
    <row r="103" spans="1:210" x14ac:dyDescent="0.25">
      <c r="A103" s="10"/>
      <c r="B103" s="113">
        <v>10</v>
      </c>
      <c r="C103" s="113">
        <v>4.4000000000000004</v>
      </c>
      <c r="D103" s="113">
        <v>0</v>
      </c>
      <c r="E103" s="113"/>
      <c r="F103" s="113"/>
      <c r="G103" s="113">
        <f>SUM(B103:D103)</f>
        <v>14.4</v>
      </c>
      <c r="H103" s="113"/>
      <c r="I103" s="113"/>
      <c r="J103" s="113"/>
      <c r="K103" s="114"/>
      <c r="L103" s="113"/>
      <c r="M103" s="113"/>
      <c r="N103" s="113">
        <v>10</v>
      </c>
      <c r="O103" s="113">
        <v>4.4000000000000004</v>
      </c>
      <c r="P103" s="113">
        <v>0</v>
      </c>
      <c r="Q103" s="113"/>
      <c r="R103" s="113"/>
      <c r="S103" s="113">
        <f>SUM(N103:P103)</f>
        <v>14.4</v>
      </c>
      <c r="T103" s="113"/>
      <c r="U103" s="113"/>
      <c r="V103" s="115"/>
      <c r="W103" s="116"/>
      <c r="Y103" s="2">
        <v>10</v>
      </c>
      <c r="Z103" s="2">
        <v>4.4000000000000004</v>
      </c>
      <c r="AA103" s="2">
        <v>0</v>
      </c>
      <c r="AD103" s="2">
        <f>SUM(Y103:AA103)</f>
        <v>14.4</v>
      </c>
      <c r="AG103" s="32"/>
      <c r="AH103" s="116"/>
      <c r="AJ103" s="2">
        <v>10</v>
      </c>
      <c r="AK103" s="2">
        <v>4.4000000000000004</v>
      </c>
      <c r="AL103" s="2">
        <v>0</v>
      </c>
      <c r="AO103" s="2">
        <f>SUM(AJ103:AL103)</f>
        <v>14.4</v>
      </c>
      <c r="AR103" s="32"/>
      <c r="AS103" s="113"/>
      <c r="AT103" s="113"/>
      <c r="AU103" s="113">
        <v>10</v>
      </c>
      <c r="AV103" s="113">
        <v>4.4000000000000004</v>
      </c>
      <c r="AW103" s="113">
        <v>0</v>
      </c>
      <c r="AX103" s="113"/>
      <c r="AY103" s="113"/>
      <c r="AZ103" s="113">
        <f>SUM(AU103:AW103)</f>
        <v>14.4</v>
      </c>
      <c r="BA103" s="113"/>
      <c r="BB103" s="113"/>
      <c r="BC103" s="115"/>
      <c r="BD103" s="113"/>
      <c r="BE103" s="113"/>
      <c r="BF103" s="113">
        <v>10</v>
      </c>
      <c r="BG103" s="113">
        <v>4.4000000000000004</v>
      </c>
      <c r="BH103" s="113">
        <v>0</v>
      </c>
      <c r="BI103" s="113"/>
      <c r="BJ103" s="113"/>
      <c r="BK103" s="113">
        <f>SUM(BF103:BH103)</f>
        <v>14.4</v>
      </c>
      <c r="BL103" s="113"/>
      <c r="BM103" s="113"/>
      <c r="BN103" s="115"/>
      <c r="BO103" s="113"/>
      <c r="BP103" s="113"/>
      <c r="BQ103" s="113">
        <v>10</v>
      </c>
      <c r="BR103" s="113">
        <v>4.4000000000000004</v>
      </c>
      <c r="BS103" s="113">
        <v>0</v>
      </c>
      <c r="BT103" s="113"/>
      <c r="BU103" s="113"/>
      <c r="BV103" s="113">
        <f>SUM(BQ103:BS103)</f>
        <v>14.4</v>
      </c>
      <c r="BW103" s="113"/>
      <c r="BX103" s="113"/>
      <c r="BY103" s="115"/>
      <c r="BZ103" s="113"/>
      <c r="CA103" s="113"/>
      <c r="CB103" s="113">
        <v>10</v>
      </c>
      <c r="CC103" s="113">
        <v>4.4000000000000004</v>
      </c>
      <c r="CD103" s="113">
        <v>0</v>
      </c>
      <c r="CE103" s="113"/>
      <c r="CF103" s="113"/>
      <c r="CG103" s="113">
        <f>SUM(CB103:CD103)</f>
        <v>14.4</v>
      </c>
      <c r="CH103" s="113"/>
      <c r="CI103" s="113"/>
      <c r="CJ103" s="115"/>
      <c r="CK103" s="113"/>
      <c r="CL103" s="113"/>
      <c r="CM103" s="113">
        <v>10</v>
      </c>
      <c r="CN103" s="113">
        <v>4.4000000000000004</v>
      </c>
      <c r="CO103" s="113">
        <v>0</v>
      </c>
      <c r="CP103" s="113"/>
      <c r="CQ103" s="113"/>
      <c r="CR103" s="113">
        <f>SUM(CM103:CO103)</f>
        <v>14.4</v>
      </c>
      <c r="CS103" s="113"/>
      <c r="CT103" s="113"/>
      <c r="CU103" s="115"/>
      <c r="CV103" s="113"/>
      <c r="CW103" s="113"/>
      <c r="CX103" s="113">
        <v>10</v>
      </c>
      <c r="CY103" s="113">
        <v>4.4000000000000004</v>
      </c>
      <c r="CZ103" s="113">
        <v>0</v>
      </c>
      <c r="DA103" s="113"/>
      <c r="DB103" s="113"/>
      <c r="DC103" s="113">
        <f>SUM(CX103:CZ103)</f>
        <v>14.4</v>
      </c>
      <c r="DD103" s="113"/>
      <c r="DE103" s="113"/>
      <c r="DF103" s="115"/>
      <c r="DG103" s="113"/>
      <c r="DH103" s="113"/>
      <c r="DI103" s="113">
        <v>10</v>
      </c>
      <c r="DJ103" s="113">
        <v>4.4000000000000004</v>
      </c>
      <c r="DK103" s="113">
        <v>0</v>
      </c>
      <c r="DL103" s="113"/>
      <c r="DM103" s="113"/>
      <c r="DN103" s="113">
        <f>SUM(DI103:DK103)</f>
        <v>14.4</v>
      </c>
      <c r="DO103" s="113"/>
      <c r="DP103" s="113"/>
      <c r="DQ103" s="115"/>
      <c r="DS103" s="113"/>
      <c r="DT103" s="113"/>
      <c r="DU103" s="113">
        <v>10</v>
      </c>
      <c r="DV103" s="113">
        <v>4.4000000000000004</v>
      </c>
      <c r="DW103" s="113">
        <v>0</v>
      </c>
      <c r="DX103" s="113"/>
      <c r="DY103" s="113"/>
      <c r="DZ103" s="113">
        <f>SUM(DU103:DW103)</f>
        <v>14.4</v>
      </c>
      <c r="EA103" s="113"/>
      <c r="EB103" s="113"/>
      <c r="EC103" s="115"/>
      <c r="ED103" s="113"/>
      <c r="EE103" s="113"/>
      <c r="EF103" s="113">
        <v>10</v>
      </c>
      <c r="EG103" s="113">
        <v>4.4000000000000004</v>
      </c>
      <c r="EH103" s="113">
        <v>0</v>
      </c>
      <c r="EI103" s="113"/>
      <c r="EJ103" s="113"/>
      <c r="EK103" s="113">
        <f>SUM(EF103:EH103)</f>
        <v>14.4</v>
      </c>
      <c r="EL103" s="113"/>
      <c r="EM103" s="113"/>
      <c r="EN103" s="115"/>
      <c r="EO103" s="113"/>
      <c r="EP103" s="113"/>
      <c r="EQ103" s="113">
        <v>10</v>
      </c>
      <c r="ER103" s="113">
        <v>4.4000000000000004</v>
      </c>
      <c r="ES103" s="113">
        <v>0</v>
      </c>
      <c r="ET103" s="113"/>
      <c r="EU103" s="113"/>
      <c r="EV103" s="113">
        <f>SUM(EQ103:ES103)</f>
        <v>14.4</v>
      </c>
      <c r="EW103" s="113"/>
      <c r="EX103" s="113"/>
      <c r="EY103" s="115"/>
      <c r="EZ103" s="113"/>
      <c r="FA103" s="113"/>
      <c r="FB103" s="113">
        <v>10</v>
      </c>
      <c r="FC103" s="113">
        <v>4.4000000000000004</v>
      </c>
      <c r="FD103" s="113">
        <v>0</v>
      </c>
      <c r="FE103" s="113"/>
      <c r="FF103" s="113"/>
      <c r="FG103" s="113">
        <f>SUM(FB103:FD103)</f>
        <v>14.4</v>
      </c>
      <c r="FH103" s="113"/>
      <c r="FI103" s="113"/>
      <c r="FJ103" s="115"/>
      <c r="FK103" s="113"/>
      <c r="FL103" s="113"/>
      <c r="FM103" s="113">
        <v>10</v>
      </c>
      <c r="FN103" s="113">
        <v>4.4000000000000004</v>
      </c>
      <c r="FO103" s="113">
        <v>0</v>
      </c>
      <c r="FP103" s="113"/>
      <c r="FQ103" s="113"/>
      <c r="FR103" s="113">
        <f>SUM(FM103:FO103)</f>
        <v>14.4</v>
      </c>
      <c r="FS103" s="113"/>
      <c r="FT103" s="113"/>
      <c r="FU103" s="115"/>
      <c r="FV103" s="113"/>
      <c r="FW103" s="113"/>
      <c r="FX103" s="113">
        <v>10</v>
      </c>
      <c r="FY103" s="113">
        <v>4.4000000000000004</v>
      </c>
      <c r="FZ103" s="113">
        <v>0</v>
      </c>
      <c r="GA103" s="113"/>
      <c r="GB103" s="113"/>
      <c r="GC103" s="113">
        <f>SUM(FX103:FZ103)</f>
        <v>14.4</v>
      </c>
      <c r="GD103" s="113"/>
      <c r="GE103" s="113"/>
      <c r="GF103" s="115"/>
      <c r="GG103" s="113"/>
      <c r="GH103" s="113"/>
      <c r="GI103" s="113">
        <v>10</v>
      </c>
      <c r="GJ103" s="113">
        <v>4.4000000000000004</v>
      </c>
      <c r="GK103" s="113">
        <v>0</v>
      </c>
      <c r="GL103" s="113"/>
      <c r="GM103" s="113"/>
      <c r="GN103" s="113">
        <f>SUM(GI103:GK103)</f>
        <v>14.4</v>
      </c>
      <c r="GO103" s="113"/>
      <c r="GP103" s="113"/>
      <c r="GQ103" s="115"/>
      <c r="GR103" s="113"/>
      <c r="GS103" s="113"/>
      <c r="GT103" s="113">
        <v>10</v>
      </c>
      <c r="GU103" s="113">
        <v>4.4000000000000004</v>
      </c>
      <c r="GV103" s="113">
        <v>0</v>
      </c>
      <c r="GW103" s="113"/>
      <c r="GX103" s="113"/>
      <c r="GY103" s="113">
        <f>SUM(GT103:GV103)</f>
        <v>14.4</v>
      </c>
      <c r="GZ103" s="113"/>
      <c r="HA103" s="113"/>
      <c r="HB103" s="115"/>
    </row>
    <row r="104" spans="1:210" x14ac:dyDescent="0.25">
      <c r="A104" s="10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5"/>
      <c r="W104" s="116"/>
      <c r="AG104" s="32"/>
      <c r="AH104" s="116"/>
      <c r="AR104" s="32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5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5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5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5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5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5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5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5"/>
      <c r="ED104" s="113"/>
      <c r="EE104" s="113"/>
      <c r="EF104" s="113"/>
      <c r="EG104" s="113"/>
      <c r="EH104" s="113"/>
      <c r="EI104" s="113"/>
      <c r="EJ104" s="113"/>
      <c r="EK104" s="113"/>
      <c r="EL104" s="113"/>
      <c r="EM104" s="113"/>
      <c r="EN104" s="115"/>
      <c r="EO104" s="113"/>
      <c r="EP104" s="113"/>
      <c r="EQ104" s="113"/>
      <c r="ER104" s="113"/>
      <c r="ES104" s="113"/>
      <c r="ET104" s="113"/>
      <c r="EU104" s="113"/>
      <c r="EV104" s="113"/>
      <c r="EW104" s="113"/>
      <c r="EX104" s="113"/>
      <c r="EY104" s="115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5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5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5"/>
      <c r="GG104" s="113"/>
      <c r="GH104" s="113"/>
      <c r="GI104" s="113"/>
      <c r="GJ104" s="113"/>
      <c r="GK104" s="113"/>
      <c r="GL104" s="113"/>
      <c r="GM104" s="113"/>
      <c r="GN104" s="113"/>
      <c r="GO104" s="113"/>
      <c r="GP104" s="113"/>
      <c r="GQ104" s="115"/>
      <c r="GR104" s="113"/>
      <c r="GS104" s="113"/>
      <c r="GT104" s="113"/>
      <c r="GU104" s="113"/>
      <c r="GV104" s="113"/>
      <c r="GW104" s="113"/>
      <c r="GX104" s="113"/>
      <c r="GY104" s="113"/>
      <c r="GZ104" s="113"/>
      <c r="HA104" s="113"/>
      <c r="HB104" s="115"/>
    </row>
    <row r="105" spans="1:210" ht="45" x14ac:dyDescent="0.25">
      <c r="A105" s="10"/>
      <c r="B105" s="234" t="s">
        <v>142</v>
      </c>
      <c r="C105" s="234"/>
      <c r="D105" s="121" t="s">
        <v>124</v>
      </c>
      <c r="E105" s="121" t="s">
        <v>125</v>
      </c>
      <c r="F105" s="121" t="s">
        <v>126</v>
      </c>
      <c r="G105" s="121" t="s">
        <v>127</v>
      </c>
      <c r="H105" s="121" t="s">
        <v>128</v>
      </c>
      <c r="I105" s="113"/>
      <c r="J105" s="113"/>
      <c r="K105" s="114"/>
      <c r="L105" s="113"/>
      <c r="M105" s="113"/>
      <c r="N105" s="234" t="s">
        <v>142</v>
      </c>
      <c r="O105" s="234"/>
      <c r="P105" s="121" t="s">
        <v>124</v>
      </c>
      <c r="Q105" s="121" t="s">
        <v>125</v>
      </c>
      <c r="R105" s="121" t="s">
        <v>126</v>
      </c>
      <c r="S105" s="121" t="s">
        <v>127</v>
      </c>
      <c r="T105" s="121" t="s">
        <v>128</v>
      </c>
      <c r="U105" s="121"/>
      <c r="V105" s="115"/>
      <c r="W105" s="116"/>
      <c r="Y105" s="239" t="s">
        <v>142</v>
      </c>
      <c r="Z105" s="239"/>
      <c r="AA105" s="69" t="s">
        <v>124</v>
      </c>
      <c r="AB105" s="69" t="s">
        <v>125</v>
      </c>
      <c r="AC105" s="69" t="s">
        <v>126</v>
      </c>
      <c r="AD105" s="69" t="s">
        <v>127</v>
      </c>
      <c r="AE105" s="69" t="s">
        <v>128</v>
      </c>
      <c r="AF105" s="69"/>
      <c r="AG105" s="32"/>
      <c r="AH105" s="116"/>
      <c r="AJ105" s="239" t="s">
        <v>142</v>
      </c>
      <c r="AK105" s="239"/>
      <c r="AL105" s="69" t="s">
        <v>124</v>
      </c>
      <c r="AM105" s="69" t="s">
        <v>125</v>
      </c>
      <c r="AN105" s="69" t="s">
        <v>126</v>
      </c>
      <c r="AO105" s="69" t="s">
        <v>127</v>
      </c>
      <c r="AP105" s="69" t="s">
        <v>128</v>
      </c>
      <c r="AQ105" s="69"/>
      <c r="AR105" s="32"/>
      <c r="AS105" s="113"/>
      <c r="AT105" s="113"/>
      <c r="AU105" s="234" t="s">
        <v>142</v>
      </c>
      <c r="AV105" s="234"/>
      <c r="AW105" s="121" t="s">
        <v>124</v>
      </c>
      <c r="AX105" s="121" t="s">
        <v>125</v>
      </c>
      <c r="AY105" s="121" t="s">
        <v>126</v>
      </c>
      <c r="AZ105" s="121" t="s">
        <v>127</v>
      </c>
      <c r="BA105" s="121" t="s">
        <v>128</v>
      </c>
      <c r="BB105" s="121"/>
      <c r="BC105" s="115"/>
      <c r="BD105" s="113"/>
      <c r="BE105" s="113"/>
      <c r="BF105" s="234" t="s">
        <v>142</v>
      </c>
      <c r="BG105" s="234"/>
      <c r="BH105" s="121" t="s">
        <v>124</v>
      </c>
      <c r="BI105" s="121" t="s">
        <v>125</v>
      </c>
      <c r="BJ105" s="121" t="s">
        <v>126</v>
      </c>
      <c r="BK105" s="121" t="s">
        <v>127</v>
      </c>
      <c r="BL105" s="121" t="s">
        <v>128</v>
      </c>
      <c r="BM105" s="121"/>
      <c r="BN105" s="115"/>
      <c r="BO105" s="113"/>
      <c r="BP105" s="113"/>
      <c r="BQ105" s="234" t="s">
        <v>142</v>
      </c>
      <c r="BR105" s="234"/>
      <c r="BS105" s="121" t="s">
        <v>124</v>
      </c>
      <c r="BT105" s="121" t="s">
        <v>125</v>
      </c>
      <c r="BU105" s="121" t="s">
        <v>126</v>
      </c>
      <c r="BV105" s="121" t="s">
        <v>127</v>
      </c>
      <c r="BW105" s="121" t="s">
        <v>128</v>
      </c>
      <c r="BX105" s="121"/>
      <c r="BY105" s="115"/>
      <c r="BZ105" s="113"/>
      <c r="CA105" s="113"/>
      <c r="CB105" s="234" t="s">
        <v>142</v>
      </c>
      <c r="CC105" s="234"/>
      <c r="CD105" s="121" t="s">
        <v>124</v>
      </c>
      <c r="CE105" s="121" t="s">
        <v>125</v>
      </c>
      <c r="CF105" s="121" t="s">
        <v>126</v>
      </c>
      <c r="CG105" s="121" t="s">
        <v>127</v>
      </c>
      <c r="CH105" s="121" t="s">
        <v>128</v>
      </c>
      <c r="CI105" s="121"/>
      <c r="CJ105" s="115"/>
      <c r="CK105" s="113"/>
      <c r="CL105" s="113"/>
      <c r="CM105" s="234" t="s">
        <v>142</v>
      </c>
      <c r="CN105" s="234"/>
      <c r="CO105" s="121" t="s">
        <v>124</v>
      </c>
      <c r="CP105" s="121" t="s">
        <v>125</v>
      </c>
      <c r="CQ105" s="121" t="s">
        <v>126</v>
      </c>
      <c r="CR105" s="121" t="s">
        <v>127</v>
      </c>
      <c r="CS105" s="121" t="s">
        <v>128</v>
      </c>
      <c r="CT105" s="121"/>
      <c r="CU105" s="115"/>
      <c r="CV105" s="113"/>
      <c r="CW105" s="113"/>
      <c r="CX105" s="234" t="s">
        <v>142</v>
      </c>
      <c r="CY105" s="234"/>
      <c r="CZ105" s="121" t="s">
        <v>124</v>
      </c>
      <c r="DA105" s="121" t="s">
        <v>125</v>
      </c>
      <c r="DB105" s="121" t="s">
        <v>126</v>
      </c>
      <c r="DC105" s="121" t="s">
        <v>127</v>
      </c>
      <c r="DD105" s="121" t="s">
        <v>128</v>
      </c>
      <c r="DE105" s="121"/>
      <c r="DF105" s="115"/>
      <c r="DG105" s="113"/>
      <c r="DH105" s="113"/>
      <c r="DI105" s="234" t="s">
        <v>142</v>
      </c>
      <c r="DJ105" s="234"/>
      <c r="DK105" s="121" t="s">
        <v>124</v>
      </c>
      <c r="DL105" s="121" t="s">
        <v>125</v>
      </c>
      <c r="DM105" s="121" t="s">
        <v>126</v>
      </c>
      <c r="DN105" s="121" t="s">
        <v>127</v>
      </c>
      <c r="DO105" s="121" t="s">
        <v>128</v>
      </c>
      <c r="DP105" s="121"/>
      <c r="DQ105" s="115"/>
      <c r="DS105" s="113"/>
      <c r="DT105" s="113"/>
      <c r="DU105" s="234" t="s">
        <v>142</v>
      </c>
      <c r="DV105" s="234"/>
      <c r="DW105" s="121" t="s">
        <v>124</v>
      </c>
      <c r="DX105" s="121" t="s">
        <v>125</v>
      </c>
      <c r="DY105" s="121" t="s">
        <v>126</v>
      </c>
      <c r="DZ105" s="121" t="s">
        <v>127</v>
      </c>
      <c r="EA105" s="121" t="s">
        <v>128</v>
      </c>
      <c r="EB105" s="121"/>
      <c r="EC105" s="115"/>
      <c r="ED105" s="113"/>
      <c r="EE105" s="113"/>
      <c r="EF105" s="234" t="s">
        <v>142</v>
      </c>
      <c r="EG105" s="234"/>
      <c r="EH105" s="121" t="s">
        <v>124</v>
      </c>
      <c r="EI105" s="121" t="s">
        <v>125</v>
      </c>
      <c r="EJ105" s="121" t="s">
        <v>126</v>
      </c>
      <c r="EK105" s="121" t="s">
        <v>127</v>
      </c>
      <c r="EL105" s="121" t="s">
        <v>128</v>
      </c>
      <c r="EM105" s="121"/>
      <c r="EN105" s="115"/>
      <c r="EO105" s="113"/>
      <c r="EP105" s="113"/>
      <c r="EQ105" s="234" t="s">
        <v>142</v>
      </c>
      <c r="ER105" s="234"/>
      <c r="ES105" s="121" t="s">
        <v>124</v>
      </c>
      <c r="ET105" s="121" t="s">
        <v>125</v>
      </c>
      <c r="EU105" s="121" t="s">
        <v>126</v>
      </c>
      <c r="EV105" s="121" t="s">
        <v>127</v>
      </c>
      <c r="EW105" s="121" t="s">
        <v>128</v>
      </c>
      <c r="EX105" s="121"/>
      <c r="EY105" s="115"/>
      <c r="EZ105" s="113"/>
      <c r="FA105" s="113"/>
      <c r="FB105" s="234" t="s">
        <v>142</v>
      </c>
      <c r="FC105" s="234"/>
      <c r="FD105" s="121" t="s">
        <v>124</v>
      </c>
      <c r="FE105" s="121" t="s">
        <v>125</v>
      </c>
      <c r="FF105" s="121" t="s">
        <v>126</v>
      </c>
      <c r="FG105" s="121" t="s">
        <v>127</v>
      </c>
      <c r="FH105" s="121" t="s">
        <v>128</v>
      </c>
      <c r="FI105" s="121"/>
      <c r="FJ105" s="115"/>
      <c r="FK105" s="113"/>
      <c r="FL105" s="113"/>
      <c r="FM105" s="234" t="s">
        <v>142</v>
      </c>
      <c r="FN105" s="234"/>
      <c r="FO105" s="121" t="s">
        <v>124</v>
      </c>
      <c r="FP105" s="121" t="s">
        <v>125</v>
      </c>
      <c r="FQ105" s="121" t="s">
        <v>126</v>
      </c>
      <c r="FR105" s="121" t="s">
        <v>127</v>
      </c>
      <c r="FS105" s="121" t="s">
        <v>128</v>
      </c>
      <c r="FT105" s="121"/>
      <c r="FU105" s="115"/>
      <c r="FV105" s="113"/>
      <c r="FW105" s="113"/>
      <c r="FX105" s="234" t="s">
        <v>142</v>
      </c>
      <c r="FY105" s="234"/>
      <c r="FZ105" s="121" t="s">
        <v>124</v>
      </c>
      <c r="GA105" s="121" t="s">
        <v>125</v>
      </c>
      <c r="GB105" s="121" t="s">
        <v>126</v>
      </c>
      <c r="GC105" s="121" t="s">
        <v>127</v>
      </c>
      <c r="GD105" s="121" t="s">
        <v>128</v>
      </c>
      <c r="GE105" s="121"/>
      <c r="GF105" s="115"/>
      <c r="GG105" s="113"/>
      <c r="GH105" s="113"/>
      <c r="GI105" s="234" t="s">
        <v>142</v>
      </c>
      <c r="GJ105" s="234"/>
      <c r="GK105" s="121" t="s">
        <v>124</v>
      </c>
      <c r="GL105" s="121" t="s">
        <v>125</v>
      </c>
      <c r="GM105" s="121" t="s">
        <v>126</v>
      </c>
      <c r="GN105" s="121" t="s">
        <v>127</v>
      </c>
      <c r="GO105" s="121" t="s">
        <v>128</v>
      </c>
      <c r="GP105" s="121"/>
      <c r="GQ105" s="115"/>
      <c r="GR105" s="113"/>
      <c r="GS105" s="113"/>
      <c r="GT105" s="234" t="s">
        <v>142</v>
      </c>
      <c r="GU105" s="234"/>
      <c r="GV105" s="121" t="s">
        <v>124</v>
      </c>
      <c r="GW105" s="121" t="s">
        <v>125</v>
      </c>
      <c r="GX105" s="121" t="s">
        <v>126</v>
      </c>
      <c r="GY105" s="121" t="s">
        <v>127</v>
      </c>
      <c r="GZ105" s="121" t="s">
        <v>128</v>
      </c>
      <c r="HA105" s="121"/>
      <c r="HB105" s="115"/>
    </row>
    <row r="106" spans="1:210" x14ac:dyDescent="0.25">
      <c r="A106" s="10"/>
      <c r="B106" s="113"/>
      <c r="C106" s="113"/>
      <c r="D106" s="122" t="s">
        <v>143</v>
      </c>
      <c r="E106" s="123" t="s">
        <v>144</v>
      </c>
      <c r="F106" s="123" t="s">
        <v>145</v>
      </c>
      <c r="G106" s="123" t="s">
        <v>146</v>
      </c>
      <c r="H106" s="123" t="s">
        <v>147</v>
      </c>
      <c r="I106" s="113"/>
      <c r="J106" s="113"/>
      <c r="K106" s="114"/>
      <c r="L106" s="113"/>
      <c r="M106" s="113"/>
      <c r="N106" s="113"/>
      <c r="O106" s="113"/>
      <c r="P106" s="122" t="s">
        <v>143</v>
      </c>
      <c r="Q106" s="123" t="s">
        <v>144</v>
      </c>
      <c r="R106" s="123" t="s">
        <v>145</v>
      </c>
      <c r="S106" s="123" t="s">
        <v>146</v>
      </c>
      <c r="T106" s="123" t="s">
        <v>147</v>
      </c>
      <c r="U106" s="123"/>
      <c r="V106" s="115"/>
      <c r="W106" s="116"/>
      <c r="AA106" s="99" t="s">
        <v>129</v>
      </c>
      <c r="AB106" s="100" t="s">
        <v>130</v>
      </c>
      <c r="AC106" s="100" t="s">
        <v>131</v>
      </c>
      <c r="AD106" s="100" t="s">
        <v>132</v>
      </c>
      <c r="AE106" s="100" t="s">
        <v>133</v>
      </c>
      <c r="AF106" s="100"/>
      <c r="AG106" s="32"/>
      <c r="AH106" s="116"/>
      <c r="AL106" s="99" t="s">
        <v>129</v>
      </c>
      <c r="AM106" s="100" t="s">
        <v>130</v>
      </c>
      <c r="AN106" s="100" t="s">
        <v>131</v>
      </c>
      <c r="AO106" s="100" t="s">
        <v>132</v>
      </c>
      <c r="AP106" s="100" t="s">
        <v>133</v>
      </c>
      <c r="AQ106" s="100"/>
      <c r="AR106" s="32"/>
      <c r="AS106" s="113"/>
      <c r="AT106" s="113"/>
      <c r="AU106" s="113"/>
      <c r="AV106" s="113"/>
      <c r="AW106" s="122" t="s">
        <v>143</v>
      </c>
      <c r="AX106" s="123" t="s">
        <v>144</v>
      </c>
      <c r="AY106" s="123" t="s">
        <v>145</v>
      </c>
      <c r="AZ106" s="123" t="s">
        <v>146</v>
      </c>
      <c r="BA106" s="123" t="s">
        <v>147</v>
      </c>
      <c r="BB106" s="123"/>
      <c r="BC106" s="115"/>
      <c r="BD106" s="113"/>
      <c r="BE106" s="113"/>
      <c r="BF106" s="113"/>
      <c r="BG106" s="113"/>
      <c r="BH106" s="122" t="s">
        <v>143</v>
      </c>
      <c r="BI106" s="123" t="s">
        <v>144</v>
      </c>
      <c r="BJ106" s="123" t="s">
        <v>145</v>
      </c>
      <c r="BK106" s="123" t="s">
        <v>146</v>
      </c>
      <c r="BL106" s="123" t="s">
        <v>147</v>
      </c>
      <c r="BM106" s="123"/>
      <c r="BN106" s="115"/>
      <c r="BO106" s="113"/>
      <c r="BP106" s="113"/>
      <c r="BQ106" s="113"/>
      <c r="BR106" s="113"/>
      <c r="BS106" s="122" t="s">
        <v>143</v>
      </c>
      <c r="BT106" s="123" t="s">
        <v>144</v>
      </c>
      <c r="BU106" s="123" t="s">
        <v>145</v>
      </c>
      <c r="BV106" s="123" t="s">
        <v>146</v>
      </c>
      <c r="BW106" s="123" t="s">
        <v>147</v>
      </c>
      <c r="BX106" s="123"/>
      <c r="BY106" s="115"/>
      <c r="BZ106" s="113"/>
      <c r="CA106" s="113"/>
      <c r="CB106" s="113"/>
      <c r="CC106" s="113"/>
      <c r="CD106" s="122" t="s">
        <v>143</v>
      </c>
      <c r="CE106" s="123" t="s">
        <v>144</v>
      </c>
      <c r="CF106" s="123" t="s">
        <v>145</v>
      </c>
      <c r="CG106" s="123" t="s">
        <v>146</v>
      </c>
      <c r="CH106" s="123" t="s">
        <v>147</v>
      </c>
      <c r="CI106" s="123"/>
      <c r="CJ106" s="115"/>
      <c r="CK106" s="113"/>
      <c r="CL106" s="113"/>
      <c r="CM106" s="113"/>
      <c r="CN106" s="113"/>
      <c r="CO106" s="122" t="s">
        <v>143</v>
      </c>
      <c r="CP106" s="123" t="s">
        <v>144</v>
      </c>
      <c r="CQ106" s="123" t="s">
        <v>145</v>
      </c>
      <c r="CR106" s="123" t="s">
        <v>146</v>
      </c>
      <c r="CS106" s="123" t="s">
        <v>147</v>
      </c>
      <c r="CT106" s="123"/>
      <c r="CU106" s="115"/>
      <c r="CV106" s="113"/>
      <c r="CW106" s="113"/>
      <c r="CX106" s="113"/>
      <c r="CY106" s="113"/>
      <c r="CZ106" s="122" t="s">
        <v>143</v>
      </c>
      <c r="DA106" s="123" t="s">
        <v>144</v>
      </c>
      <c r="DB106" s="123" t="s">
        <v>145</v>
      </c>
      <c r="DC106" s="123" t="s">
        <v>146</v>
      </c>
      <c r="DD106" s="123" t="s">
        <v>147</v>
      </c>
      <c r="DE106" s="123"/>
      <c r="DF106" s="115"/>
      <c r="DG106" s="113"/>
      <c r="DH106" s="113"/>
      <c r="DI106" s="113"/>
      <c r="DJ106" s="113"/>
      <c r="DK106" s="122" t="s">
        <v>143</v>
      </c>
      <c r="DL106" s="123" t="s">
        <v>144</v>
      </c>
      <c r="DM106" s="123" t="s">
        <v>145</v>
      </c>
      <c r="DN106" s="123" t="s">
        <v>146</v>
      </c>
      <c r="DO106" s="123" t="s">
        <v>147</v>
      </c>
      <c r="DP106" s="123"/>
      <c r="DQ106" s="115"/>
      <c r="DS106" s="113"/>
      <c r="DT106" s="113"/>
      <c r="DU106" s="113"/>
      <c r="DV106" s="113"/>
      <c r="DW106" s="122" t="s">
        <v>143</v>
      </c>
      <c r="DX106" s="123" t="s">
        <v>144</v>
      </c>
      <c r="DY106" s="123" t="s">
        <v>145</v>
      </c>
      <c r="DZ106" s="123" t="s">
        <v>146</v>
      </c>
      <c r="EA106" s="123" t="s">
        <v>147</v>
      </c>
      <c r="EB106" s="123"/>
      <c r="EC106" s="115"/>
      <c r="ED106" s="113"/>
      <c r="EE106" s="113"/>
      <c r="EF106" s="113"/>
      <c r="EG106" s="113"/>
      <c r="EH106" s="122" t="s">
        <v>143</v>
      </c>
      <c r="EI106" s="123" t="s">
        <v>144</v>
      </c>
      <c r="EJ106" s="123" t="s">
        <v>145</v>
      </c>
      <c r="EK106" s="123" t="s">
        <v>146</v>
      </c>
      <c r="EL106" s="123" t="s">
        <v>147</v>
      </c>
      <c r="EM106" s="123"/>
      <c r="EN106" s="115"/>
      <c r="EO106" s="113"/>
      <c r="EP106" s="113"/>
      <c r="EQ106" s="113"/>
      <c r="ER106" s="113"/>
      <c r="ES106" s="122" t="s">
        <v>143</v>
      </c>
      <c r="ET106" s="123" t="s">
        <v>144</v>
      </c>
      <c r="EU106" s="123" t="s">
        <v>145</v>
      </c>
      <c r="EV106" s="123" t="s">
        <v>146</v>
      </c>
      <c r="EW106" s="123" t="s">
        <v>147</v>
      </c>
      <c r="EX106" s="123"/>
      <c r="EY106" s="115"/>
      <c r="EZ106" s="113"/>
      <c r="FA106" s="113"/>
      <c r="FB106" s="113"/>
      <c r="FC106" s="113"/>
      <c r="FD106" s="122" t="s">
        <v>143</v>
      </c>
      <c r="FE106" s="123" t="s">
        <v>144</v>
      </c>
      <c r="FF106" s="123" t="s">
        <v>145</v>
      </c>
      <c r="FG106" s="123" t="s">
        <v>146</v>
      </c>
      <c r="FH106" s="123" t="s">
        <v>147</v>
      </c>
      <c r="FI106" s="123"/>
      <c r="FJ106" s="115"/>
      <c r="FK106" s="113"/>
      <c r="FL106" s="113"/>
      <c r="FM106" s="113"/>
      <c r="FN106" s="113"/>
      <c r="FO106" s="122" t="s">
        <v>143</v>
      </c>
      <c r="FP106" s="123" t="s">
        <v>144</v>
      </c>
      <c r="FQ106" s="123" t="s">
        <v>145</v>
      </c>
      <c r="FR106" s="123" t="s">
        <v>146</v>
      </c>
      <c r="FS106" s="123" t="s">
        <v>147</v>
      </c>
      <c r="FT106" s="123"/>
      <c r="FU106" s="115"/>
      <c r="FV106" s="113"/>
      <c r="FW106" s="113"/>
      <c r="FX106" s="113"/>
      <c r="FY106" s="113"/>
      <c r="FZ106" s="122" t="s">
        <v>143</v>
      </c>
      <c r="GA106" s="123" t="s">
        <v>144</v>
      </c>
      <c r="GB106" s="123" t="s">
        <v>145</v>
      </c>
      <c r="GC106" s="123" t="s">
        <v>146</v>
      </c>
      <c r="GD106" s="123" t="s">
        <v>147</v>
      </c>
      <c r="GE106" s="123"/>
      <c r="GF106" s="115"/>
      <c r="GG106" s="113"/>
      <c r="GH106" s="113"/>
      <c r="GI106" s="113"/>
      <c r="GJ106" s="113"/>
      <c r="GK106" s="122" t="s">
        <v>143</v>
      </c>
      <c r="GL106" s="123" t="s">
        <v>144</v>
      </c>
      <c r="GM106" s="123" t="s">
        <v>145</v>
      </c>
      <c r="GN106" s="123" t="s">
        <v>146</v>
      </c>
      <c r="GO106" s="123" t="s">
        <v>147</v>
      </c>
      <c r="GP106" s="123"/>
      <c r="GQ106" s="115"/>
      <c r="GR106" s="113"/>
      <c r="GS106" s="113"/>
      <c r="GT106" s="113"/>
      <c r="GU106" s="113"/>
      <c r="GV106" s="122" t="s">
        <v>143</v>
      </c>
      <c r="GW106" s="123" t="s">
        <v>144</v>
      </c>
      <c r="GX106" s="123" t="s">
        <v>145</v>
      </c>
      <c r="GY106" s="123" t="s">
        <v>146</v>
      </c>
      <c r="GZ106" s="123" t="s">
        <v>147</v>
      </c>
      <c r="HA106" s="123"/>
      <c r="HB106" s="115"/>
    </row>
    <row r="107" spans="1:210" x14ac:dyDescent="0.25">
      <c r="A107" s="10"/>
      <c r="K107" s="28"/>
      <c r="V107" s="32"/>
      <c r="W107"/>
      <c r="AG107" s="32"/>
      <c r="AH107"/>
      <c r="AR107" s="32"/>
      <c r="BC107" s="32"/>
      <c r="BN107" s="32"/>
      <c r="BY107" s="32"/>
      <c r="CJ107" s="32"/>
      <c r="CU107" s="32"/>
      <c r="DF107" s="32"/>
      <c r="DQ107" s="32"/>
      <c r="EC107" s="32"/>
      <c r="EN107" s="32"/>
      <c r="EY107" s="32"/>
      <c r="FJ107" s="32"/>
      <c r="FU107" s="32"/>
      <c r="GF107" s="32"/>
      <c r="GQ107" s="32"/>
      <c r="HB107" s="32"/>
    </row>
    <row r="108" spans="1:210" s="113" customFormat="1" x14ac:dyDescent="0.25">
      <c r="A108" s="124">
        <v>1</v>
      </c>
      <c r="B108" s="231" t="s">
        <v>134</v>
      </c>
      <c r="C108" s="231"/>
      <c r="D108" s="125">
        <v>1</v>
      </c>
      <c r="E108" s="113">
        <v>1.1100000000000001</v>
      </c>
      <c r="F108" s="126">
        <f>G103*E108*D108</f>
        <v>15.984000000000002</v>
      </c>
      <c r="G108" s="113">
        <v>0</v>
      </c>
      <c r="H108" s="113">
        <v>0</v>
      </c>
      <c r="K108" s="114"/>
      <c r="M108" s="113">
        <v>1</v>
      </c>
      <c r="N108" s="231" t="s">
        <v>134</v>
      </c>
      <c r="O108" s="231"/>
      <c r="P108" s="125">
        <v>1</v>
      </c>
      <c r="Q108" s="113">
        <v>1.1100000000000001</v>
      </c>
      <c r="R108" s="126">
        <f>S103*Q108*P108</f>
        <v>15.984000000000002</v>
      </c>
      <c r="S108" s="113">
        <v>0</v>
      </c>
      <c r="T108" s="113">
        <v>0</v>
      </c>
      <c r="V108" s="115"/>
      <c r="W108" s="116"/>
      <c r="X108" s="113">
        <v>1</v>
      </c>
      <c r="Y108" s="231" t="s">
        <v>148</v>
      </c>
      <c r="Z108" s="231"/>
      <c r="AA108" s="125">
        <v>1</v>
      </c>
      <c r="AB108" s="113">
        <v>1.1100000000000001</v>
      </c>
      <c r="AC108" s="126">
        <f>AD103*AB108*AA108</f>
        <v>15.984000000000002</v>
      </c>
      <c r="AD108" s="113">
        <v>0</v>
      </c>
      <c r="AE108" s="113">
        <v>0</v>
      </c>
      <c r="AG108" s="115"/>
      <c r="AH108" s="116"/>
      <c r="AI108" s="113">
        <v>1</v>
      </c>
      <c r="AJ108" s="231" t="s">
        <v>148</v>
      </c>
      <c r="AK108" s="231"/>
      <c r="AL108" s="125">
        <v>1</v>
      </c>
      <c r="AM108" s="113">
        <v>1.1100000000000001</v>
      </c>
      <c r="AN108" s="126">
        <f>AO103*AM108*AL108</f>
        <v>15.984000000000002</v>
      </c>
      <c r="AO108" s="113">
        <v>0</v>
      </c>
      <c r="AP108" s="113">
        <v>0</v>
      </c>
      <c r="AR108" s="115"/>
      <c r="AT108" s="113">
        <v>1</v>
      </c>
      <c r="AU108" s="231" t="s">
        <v>134</v>
      </c>
      <c r="AV108" s="231"/>
      <c r="AW108" s="125">
        <v>1</v>
      </c>
      <c r="AX108" s="113">
        <v>1.1100000000000001</v>
      </c>
      <c r="AY108" s="126">
        <f>AZ103*AX108*AW108</f>
        <v>15.984000000000002</v>
      </c>
      <c r="AZ108" s="113">
        <v>0</v>
      </c>
      <c r="BA108" s="113">
        <v>0</v>
      </c>
      <c r="BC108" s="115"/>
      <c r="BE108" s="113">
        <v>1</v>
      </c>
      <c r="BF108" s="231" t="s">
        <v>134</v>
      </c>
      <c r="BG108" s="231"/>
      <c r="BH108" s="125">
        <v>1</v>
      </c>
      <c r="BI108" s="113">
        <v>1.1100000000000001</v>
      </c>
      <c r="BJ108" s="126">
        <f>BK103*BI108*BH108</f>
        <v>15.984000000000002</v>
      </c>
      <c r="BK108" s="113">
        <v>0</v>
      </c>
      <c r="BL108" s="113">
        <v>0</v>
      </c>
      <c r="BN108" s="115"/>
      <c r="BP108" s="113">
        <v>1</v>
      </c>
      <c r="BQ108" s="231" t="s">
        <v>134</v>
      </c>
      <c r="BR108" s="231"/>
      <c r="BS108" s="125">
        <v>1</v>
      </c>
      <c r="BT108" s="113">
        <v>1.1100000000000001</v>
      </c>
      <c r="BU108" s="126">
        <f>BV103*BT108*BS108</f>
        <v>15.984000000000002</v>
      </c>
      <c r="BV108" s="113">
        <v>0</v>
      </c>
      <c r="BW108" s="113">
        <v>0</v>
      </c>
      <c r="BY108" s="115"/>
      <c r="CA108" s="113">
        <v>1</v>
      </c>
      <c r="CB108" s="231" t="s">
        <v>134</v>
      </c>
      <c r="CC108" s="231"/>
      <c r="CD108" s="125">
        <v>1</v>
      </c>
      <c r="CE108" s="113">
        <v>1.1100000000000001</v>
      </c>
      <c r="CF108" s="126">
        <f>CG103*CE108*CD108</f>
        <v>15.984000000000002</v>
      </c>
      <c r="CG108" s="113">
        <v>0</v>
      </c>
      <c r="CH108" s="113">
        <v>0</v>
      </c>
      <c r="CJ108" s="115"/>
      <c r="CL108" s="113">
        <v>1</v>
      </c>
      <c r="CM108" s="231" t="s">
        <v>134</v>
      </c>
      <c r="CN108" s="231"/>
      <c r="CO108" s="125">
        <v>1</v>
      </c>
      <c r="CP108" s="113">
        <v>1.1100000000000001</v>
      </c>
      <c r="CQ108" s="126">
        <f>CR103*CP108*CO108</f>
        <v>15.984000000000002</v>
      </c>
      <c r="CR108" s="113">
        <v>0</v>
      </c>
      <c r="CS108" s="113">
        <v>0</v>
      </c>
      <c r="CU108" s="115"/>
      <c r="CW108" s="113">
        <v>1</v>
      </c>
      <c r="CX108" s="231" t="s">
        <v>134</v>
      </c>
      <c r="CY108" s="231"/>
      <c r="CZ108" s="125">
        <v>1</v>
      </c>
      <c r="DA108" s="113">
        <v>1.1100000000000001</v>
      </c>
      <c r="DB108" s="126">
        <f>DC103*DA108*CZ108</f>
        <v>15.984000000000002</v>
      </c>
      <c r="DC108" s="113">
        <v>0</v>
      </c>
      <c r="DD108" s="113">
        <v>0</v>
      </c>
      <c r="DF108" s="115"/>
      <c r="DH108" s="113">
        <v>1</v>
      </c>
      <c r="DI108" s="231" t="s">
        <v>134</v>
      </c>
      <c r="DJ108" s="231"/>
      <c r="DK108" s="125">
        <v>1</v>
      </c>
      <c r="DL108" s="113">
        <v>1.1100000000000001</v>
      </c>
      <c r="DM108" s="126">
        <f>DN103*DL108*DK108</f>
        <v>15.984000000000002</v>
      </c>
      <c r="DN108" s="113">
        <v>0</v>
      </c>
      <c r="DO108" s="113">
        <v>0</v>
      </c>
      <c r="DQ108" s="115"/>
      <c r="DT108" s="113">
        <v>1</v>
      </c>
      <c r="DU108" s="231" t="s">
        <v>134</v>
      </c>
      <c r="DV108" s="231"/>
      <c r="DW108" s="125">
        <v>1</v>
      </c>
      <c r="DX108" s="113">
        <v>1.1100000000000001</v>
      </c>
      <c r="DY108" s="126">
        <f>DZ103*DX108*DW108</f>
        <v>15.984000000000002</v>
      </c>
      <c r="DZ108" s="113">
        <v>0</v>
      </c>
      <c r="EA108" s="113">
        <v>0</v>
      </c>
      <c r="EC108" s="115"/>
      <c r="EE108" s="113">
        <v>1</v>
      </c>
      <c r="EF108" s="231" t="s">
        <v>134</v>
      </c>
      <c r="EG108" s="231"/>
      <c r="EH108" s="125">
        <v>1</v>
      </c>
      <c r="EI108" s="113">
        <v>1.1100000000000001</v>
      </c>
      <c r="EJ108" s="126">
        <f>EK103*EI108*EH108</f>
        <v>15.984000000000002</v>
      </c>
      <c r="EK108" s="113">
        <v>0</v>
      </c>
      <c r="EL108" s="113">
        <v>0</v>
      </c>
      <c r="EN108" s="115"/>
      <c r="EP108" s="113">
        <v>1</v>
      </c>
      <c r="EQ108" s="231" t="s">
        <v>134</v>
      </c>
      <c r="ER108" s="231"/>
      <c r="ES108" s="125">
        <v>1</v>
      </c>
      <c r="ET108" s="113">
        <v>1.1100000000000001</v>
      </c>
      <c r="EU108" s="126">
        <f>EV103*ET108*ES108</f>
        <v>15.984000000000002</v>
      </c>
      <c r="EV108" s="113">
        <v>0</v>
      </c>
      <c r="EW108" s="113">
        <v>0</v>
      </c>
      <c r="EY108" s="115"/>
      <c r="FA108" s="113">
        <v>1</v>
      </c>
      <c r="FB108" s="231" t="s">
        <v>134</v>
      </c>
      <c r="FC108" s="231"/>
      <c r="FD108" s="125">
        <v>1</v>
      </c>
      <c r="FE108" s="113">
        <v>1.1100000000000001</v>
      </c>
      <c r="FF108" s="126">
        <f>FG103*FE108*FD108</f>
        <v>15.984000000000002</v>
      </c>
      <c r="FG108" s="113">
        <v>0</v>
      </c>
      <c r="FH108" s="113">
        <v>0</v>
      </c>
      <c r="FJ108" s="115"/>
      <c r="FL108" s="113">
        <v>1</v>
      </c>
      <c r="FM108" s="231" t="s">
        <v>134</v>
      </c>
      <c r="FN108" s="231"/>
      <c r="FO108" s="125">
        <v>1</v>
      </c>
      <c r="FP108" s="113">
        <v>1.1100000000000001</v>
      </c>
      <c r="FQ108" s="126">
        <f>FR103*FP108*FO108</f>
        <v>15.984000000000002</v>
      </c>
      <c r="FR108" s="113">
        <v>0</v>
      </c>
      <c r="FS108" s="113">
        <v>0</v>
      </c>
      <c r="FU108" s="115"/>
      <c r="FW108" s="113">
        <v>1</v>
      </c>
      <c r="FX108" s="231" t="s">
        <v>134</v>
      </c>
      <c r="FY108" s="231"/>
      <c r="FZ108" s="125">
        <v>1</v>
      </c>
      <c r="GA108" s="113">
        <v>1.1100000000000001</v>
      </c>
      <c r="GB108" s="126">
        <f>GC103*GA108*FZ108</f>
        <v>15.984000000000002</v>
      </c>
      <c r="GC108" s="113">
        <v>0</v>
      </c>
      <c r="GD108" s="113">
        <v>0</v>
      </c>
      <c r="GF108" s="115"/>
      <c r="GH108" s="113">
        <v>1</v>
      </c>
      <c r="GI108" s="231" t="s">
        <v>134</v>
      </c>
      <c r="GJ108" s="231"/>
      <c r="GK108" s="125">
        <v>1</v>
      </c>
      <c r="GL108" s="113">
        <v>1.1100000000000001</v>
      </c>
      <c r="GM108" s="126">
        <f>GN103*GL108*GK108</f>
        <v>15.984000000000002</v>
      </c>
      <c r="GN108" s="113">
        <v>0</v>
      </c>
      <c r="GO108" s="113">
        <v>0</v>
      </c>
      <c r="GQ108" s="115"/>
      <c r="GS108" s="113">
        <v>1</v>
      </c>
      <c r="GT108" s="231" t="s">
        <v>134</v>
      </c>
      <c r="GU108" s="231"/>
      <c r="GV108" s="125">
        <v>1</v>
      </c>
      <c r="GW108" s="113">
        <v>1.1100000000000001</v>
      </c>
      <c r="GX108" s="126">
        <f>GY103*GW108*GV108</f>
        <v>15.984000000000002</v>
      </c>
      <c r="GY108" s="113">
        <v>0</v>
      </c>
      <c r="GZ108" s="113">
        <v>0</v>
      </c>
      <c r="HB108" s="115"/>
    </row>
    <row r="109" spans="1:210" s="113" customFormat="1" x14ac:dyDescent="0.25">
      <c r="A109" s="124">
        <v>2</v>
      </c>
      <c r="B109" s="231"/>
      <c r="C109" s="231"/>
      <c r="D109" s="113">
        <v>0</v>
      </c>
      <c r="K109" s="114"/>
      <c r="M109" s="113">
        <v>2</v>
      </c>
      <c r="N109" s="231"/>
      <c r="O109" s="231"/>
      <c r="P109" s="113">
        <v>0</v>
      </c>
      <c r="V109" s="115"/>
      <c r="W109" s="116"/>
      <c r="X109" s="113">
        <v>2</v>
      </c>
      <c r="Y109" s="231"/>
      <c r="Z109" s="231"/>
      <c r="AA109" s="113">
        <v>0</v>
      </c>
      <c r="AG109" s="115"/>
      <c r="AH109" s="116"/>
      <c r="AI109" s="113">
        <v>2</v>
      </c>
      <c r="AJ109" s="231"/>
      <c r="AK109" s="231"/>
      <c r="AL109" s="113">
        <v>0</v>
      </c>
      <c r="AR109" s="115"/>
      <c r="AT109" s="113">
        <v>2</v>
      </c>
      <c r="AU109" s="231"/>
      <c r="AV109" s="231"/>
      <c r="AW109" s="113">
        <v>0</v>
      </c>
      <c r="BC109" s="115"/>
      <c r="BE109" s="113">
        <v>2</v>
      </c>
      <c r="BF109" s="231"/>
      <c r="BG109" s="231"/>
      <c r="BH109" s="113">
        <v>0</v>
      </c>
      <c r="BN109" s="115"/>
      <c r="BP109" s="113">
        <v>2</v>
      </c>
      <c r="BQ109" s="231"/>
      <c r="BR109" s="231"/>
      <c r="BS109" s="113">
        <v>0</v>
      </c>
      <c r="BY109" s="115"/>
      <c r="CA109" s="113">
        <v>2</v>
      </c>
      <c r="CB109" s="231"/>
      <c r="CC109" s="231"/>
      <c r="CD109" s="113">
        <v>0</v>
      </c>
      <c r="CJ109" s="115"/>
      <c r="CL109" s="113">
        <v>2</v>
      </c>
      <c r="CM109" s="231"/>
      <c r="CN109" s="231"/>
      <c r="CO109" s="113">
        <v>0</v>
      </c>
      <c r="CU109" s="115"/>
      <c r="CW109" s="113">
        <v>2</v>
      </c>
      <c r="CX109" s="231"/>
      <c r="CY109" s="231"/>
      <c r="CZ109" s="113">
        <v>0</v>
      </c>
      <c r="DF109" s="115"/>
      <c r="DH109" s="113">
        <v>2</v>
      </c>
      <c r="DI109" s="231"/>
      <c r="DJ109" s="231"/>
      <c r="DK109" s="113">
        <v>0</v>
      </c>
      <c r="DQ109" s="115"/>
      <c r="DT109" s="113">
        <v>2</v>
      </c>
      <c r="DU109" s="231"/>
      <c r="DV109" s="231"/>
      <c r="DW109" s="113">
        <v>0</v>
      </c>
      <c r="EC109" s="115"/>
      <c r="EE109" s="113">
        <v>2</v>
      </c>
      <c r="EF109" s="231"/>
      <c r="EG109" s="231"/>
      <c r="EH109" s="113">
        <v>0</v>
      </c>
      <c r="EN109" s="115"/>
      <c r="EP109" s="113">
        <v>2</v>
      </c>
      <c r="EQ109" s="231"/>
      <c r="ER109" s="231"/>
      <c r="ES109" s="113">
        <v>0</v>
      </c>
      <c r="EY109" s="115"/>
      <c r="FA109" s="113">
        <v>2</v>
      </c>
      <c r="FB109" s="231"/>
      <c r="FC109" s="231"/>
      <c r="FD109" s="113">
        <v>0</v>
      </c>
      <c r="FJ109" s="115"/>
      <c r="FL109" s="113">
        <v>2</v>
      </c>
      <c r="FM109" s="231"/>
      <c r="FN109" s="231"/>
      <c r="FO109" s="113">
        <v>0</v>
      </c>
      <c r="FU109" s="115"/>
      <c r="FW109" s="113">
        <v>2</v>
      </c>
      <c r="FX109" s="231"/>
      <c r="FY109" s="231"/>
      <c r="FZ109" s="113">
        <v>0</v>
      </c>
      <c r="GF109" s="115"/>
      <c r="GH109" s="113">
        <v>2</v>
      </c>
      <c r="GI109" s="231"/>
      <c r="GJ109" s="231"/>
      <c r="GK109" s="113">
        <v>0</v>
      </c>
      <c r="GQ109" s="115"/>
      <c r="GS109" s="113">
        <v>2</v>
      </c>
      <c r="GT109" s="231"/>
      <c r="GU109" s="231"/>
      <c r="GV109" s="113">
        <v>0</v>
      </c>
      <c r="HB109" s="115"/>
    </row>
    <row r="110" spans="1:210" s="113" customFormat="1" x14ac:dyDescent="0.25">
      <c r="A110" s="124">
        <v>3</v>
      </c>
      <c r="B110" s="231"/>
      <c r="C110" s="231"/>
      <c r="K110" s="114"/>
      <c r="M110" s="113">
        <v>3</v>
      </c>
      <c r="N110" s="231"/>
      <c r="O110" s="231"/>
      <c r="V110" s="115"/>
      <c r="W110" s="116"/>
      <c r="X110" s="113">
        <v>3</v>
      </c>
      <c r="Y110" s="231"/>
      <c r="Z110" s="231"/>
      <c r="AG110" s="115"/>
      <c r="AH110" s="116"/>
      <c r="AI110" s="113">
        <v>3</v>
      </c>
      <c r="AJ110" s="231"/>
      <c r="AK110" s="231"/>
      <c r="AR110" s="115"/>
      <c r="AT110" s="113">
        <v>3</v>
      </c>
      <c r="AU110" s="231"/>
      <c r="AV110" s="231"/>
      <c r="BC110" s="115"/>
      <c r="BE110" s="113">
        <v>3</v>
      </c>
      <c r="BF110" s="231"/>
      <c r="BG110" s="231"/>
      <c r="BN110" s="115"/>
      <c r="BP110" s="113">
        <v>3</v>
      </c>
      <c r="BQ110" s="231"/>
      <c r="BR110" s="231"/>
      <c r="BY110" s="115"/>
      <c r="CA110" s="113">
        <v>3</v>
      </c>
      <c r="CB110" s="231"/>
      <c r="CC110" s="231"/>
      <c r="CJ110" s="115"/>
      <c r="CL110" s="113">
        <v>3</v>
      </c>
      <c r="CM110" s="231"/>
      <c r="CN110" s="231"/>
      <c r="CU110" s="115"/>
      <c r="CW110" s="113">
        <v>3</v>
      </c>
      <c r="CX110" s="231"/>
      <c r="CY110" s="231"/>
      <c r="DF110" s="115"/>
      <c r="DH110" s="113">
        <v>3</v>
      </c>
      <c r="DI110" s="231"/>
      <c r="DJ110" s="231"/>
      <c r="DQ110" s="115"/>
      <c r="DT110" s="113">
        <v>3</v>
      </c>
      <c r="DU110" s="231"/>
      <c r="DV110" s="231"/>
      <c r="EC110" s="115"/>
      <c r="EE110" s="113">
        <v>3</v>
      </c>
      <c r="EF110" s="231"/>
      <c r="EG110" s="231"/>
      <c r="EN110" s="115"/>
      <c r="EP110" s="113">
        <v>3</v>
      </c>
      <c r="EQ110" s="231"/>
      <c r="ER110" s="231"/>
      <c r="EY110" s="115"/>
      <c r="FA110" s="113">
        <v>3</v>
      </c>
      <c r="FB110" s="231"/>
      <c r="FC110" s="231"/>
      <c r="FJ110" s="115"/>
      <c r="FL110" s="113">
        <v>3</v>
      </c>
      <c r="FM110" s="231"/>
      <c r="FN110" s="231"/>
      <c r="FU110" s="115"/>
      <c r="FW110" s="113">
        <v>3</v>
      </c>
      <c r="FX110" s="231"/>
      <c r="FY110" s="231"/>
      <c r="GF110" s="115"/>
      <c r="GH110" s="113">
        <v>3</v>
      </c>
      <c r="GI110" s="231"/>
      <c r="GJ110" s="231"/>
      <c r="GQ110" s="115"/>
      <c r="GS110" s="113">
        <v>3</v>
      </c>
      <c r="GT110" s="231"/>
      <c r="GU110" s="231"/>
      <c r="HB110" s="115"/>
    </row>
    <row r="111" spans="1:210" s="113" customFormat="1" x14ac:dyDescent="0.25">
      <c r="A111" s="124"/>
      <c r="K111" s="114"/>
      <c r="V111" s="115"/>
      <c r="W111" s="116"/>
      <c r="AG111" s="115"/>
      <c r="AH111" s="116"/>
      <c r="AR111" s="115"/>
      <c r="BC111" s="115"/>
      <c r="BN111" s="115"/>
      <c r="BY111" s="115"/>
      <c r="CJ111" s="115"/>
      <c r="CU111" s="115"/>
      <c r="DF111" s="115"/>
      <c r="DQ111" s="115"/>
      <c r="EC111" s="115"/>
      <c r="EN111" s="115"/>
      <c r="EY111" s="115"/>
      <c r="FJ111" s="115"/>
      <c r="FU111" s="115"/>
      <c r="GF111" s="115"/>
      <c r="GQ111" s="115"/>
      <c r="HB111" s="115"/>
    </row>
    <row r="112" spans="1:210" s="113" customFormat="1" x14ac:dyDescent="0.25">
      <c r="A112" s="127" t="s">
        <v>149</v>
      </c>
      <c r="B112" s="113" t="s">
        <v>150</v>
      </c>
      <c r="F112" s="126">
        <v>0</v>
      </c>
      <c r="K112" s="114"/>
      <c r="N112" s="113" t="s">
        <v>150</v>
      </c>
      <c r="R112" s="126">
        <v>0</v>
      </c>
      <c r="V112" s="115"/>
      <c r="W112" s="116"/>
      <c r="Y112" s="113" t="s">
        <v>151</v>
      </c>
      <c r="AC112" s="126">
        <v>0</v>
      </c>
      <c r="AG112" s="115"/>
      <c r="AH112" s="116"/>
      <c r="AJ112" s="113" t="s">
        <v>151</v>
      </c>
      <c r="AN112" s="126">
        <v>0</v>
      </c>
      <c r="AR112" s="115"/>
      <c r="AU112" s="113" t="s">
        <v>150</v>
      </c>
      <c r="AY112" s="126">
        <v>0</v>
      </c>
      <c r="BC112" s="115"/>
      <c r="BF112" s="113" t="s">
        <v>150</v>
      </c>
      <c r="BJ112" s="126">
        <v>0</v>
      </c>
      <c r="BN112" s="115"/>
      <c r="BQ112" s="113" t="s">
        <v>150</v>
      </c>
      <c r="BU112" s="126">
        <v>0</v>
      </c>
      <c r="BY112" s="115"/>
      <c r="CB112" s="113" t="s">
        <v>150</v>
      </c>
      <c r="CF112" s="126">
        <v>0</v>
      </c>
      <c r="CJ112" s="115"/>
      <c r="CM112" s="113" t="s">
        <v>150</v>
      </c>
      <c r="CQ112" s="126">
        <v>0</v>
      </c>
      <c r="CU112" s="115"/>
      <c r="CX112" s="113" t="s">
        <v>150</v>
      </c>
      <c r="DB112" s="126">
        <v>0</v>
      </c>
      <c r="DF112" s="115"/>
      <c r="DI112" s="113" t="s">
        <v>150</v>
      </c>
      <c r="DM112" s="126">
        <v>0</v>
      </c>
      <c r="DQ112" s="115"/>
      <c r="DU112" s="113" t="s">
        <v>150</v>
      </c>
      <c r="DY112" s="126">
        <v>0</v>
      </c>
      <c r="EC112" s="115"/>
      <c r="EF112" s="113" t="s">
        <v>150</v>
      </c>
      <c r="EJ112" s="126">
        <v>0</v>
      </c>
      <c r="EN112" s="115"/>
      <c r="EQ112" s="113" t="s">
        <v>150</v>
      </c>
      <c r="EU112" s="126">
        <v>0</v>
      </c>
      <c r="EY112" s="115"/>
      <c r="FB112" s="113" t="s">
        <v>150</v>
      </c>
      <c r="FF112" s="126">
        <v>0</v>
      </c>
      <c r="FJ112" s="115"/>
      <c r="FM112" s="113" t="s">
        <v>150</v>
      </c>
      <c r="FQ112" s="126">
        <v>0</v>
      </c>
      <c r="FU112" s="115"/>
      <c r="FX112" s="113" t="s">
        <v>150</v>
      </c>
      <c r="GB112" s="126">
        <v>0</v>
      </c>
      <c r="GF112" s="115"/>
      <c r="GI112" s="113" t="s">
        <v>150</v>
      </c>
      <c r="GM112" s="126">
        <v>0</v>
      </c>
      <c r="GQ112" s="115"/>
      <c r="GT112" s="113" t="s">
        <v>150</v>
      </c>
      <c r="GX112" s="126">
        <v>0</v>
      </c>
      <c r="HB112" s="115"/>
    </row>
    <row r="113" spans="1:210" x14ac:dyDescent="0.25">
      <c r="A113" s="10"/>
      <c r="K113" s="28"/>
      <c r="V113" s="32"/>
      <c r="W113"/>
      <c r="AG113" s="32"/>
      <c r="AH113"/>
      <c r="AR113" s="32"/>
      <c r="BC113" s="32"/>
      <c r="BN113" s="32"/>
      <c r="BY113" s="32"/>
      <c r="CJ113" s="32"/>
      <c r="CU113" s="32"/>
      <c r="DF113" s="32"/>
      <c r="DQ113" s="32"/>
      <c r="EC113" s="32"/>
      <c r="EN113" s="32"/>
      <c r="EY113" s="32"/>
      <c r="FJ113" s="32"/>
      <c r="FU113" s="32"/>
      <c r="GF113" s="32"/>
      <c r="GQ113" s="32"/>
      <c r="HB113" s="32"/>
    </row>
    <row r="114" spans="1:210" x14ac:dyDescent="0.25">
      <c r="A114" s="10"/>
      <c r="K114" s="28"/>
      <c r="V114" s="32"/>
      <c r="W114"/>
      <c r="AG114" s="32"/>
      <c r="AH114"/>
      <c r="AR114" s="32"/>
      <c r="BC114" s="32"/>
      <c r="BN114" s="32"/>
      <c r="BY114" s="32"/>
      <c r="CJ114" s="32"/>
      <c r="CU114" s="32"/>
      <c r="DF114" s="32"/>
      <c r="DQ114" s="32"/>
      <c r="EC114" s="32"/>
      <c r="EN114" s="32"/>
      <c r="EY114" s="32"/>
      <c r="FJ114" s="32"/>
      <c r="FU114" s="32"/>
      <c r="GF114" s="32"/>
      <c r="GQ114" s="32"/>
      <c r="HB114" s="32"/>
    </row>
    <row r="115" spans="1:210" x14ac:dyDescent="0.25">
      <c r="A115" s="10"/>
      <c r="B115" s="90" t="s">
        <v>152</v>
      </c>
      <c r="K115" s="28"/>
      <c r="N115" s="90" t="s">
        <v>152</v>
      </c>
      <c r="V115" s="32"/>
      <c r="W115"/>
      <c r="Y115" s="90" t="s">
        <v>152</v>
      </c>
      <c r="AG115" s="32"/>
      <c r="AH115"/>
      <c r="AJ115" s="90" t="s">
        <v>152</v>
      </c>
      <c r="AR115" s="32"/>
      <c r="AU115" s="90" t="s">
        <v>152</v>
      </c>
      <c r="BC115" s="32"/>
      <c r="BF115" s="90" t="s">
        <v>152</v>
      </c>
      <c r="BN115" s="32"/>
      <c r="BQ115" s="90" t="s">
        <v>152</v>
      </c>
      <c r="BY115" s="32"/>
      <c r="CB115" s="90" t="s">
        <v>152</v>
      </c>
      <c r="CJ115" s="32"/>
      <c r="CM115" s="90" t="s">
        <v>152</v>
      </c>
      <c r="CU115" s="32"/>
      <c r="CX115" s="90" t="s">
        <v>152</v>
      </c>
      <c r="DF115" s="32"/>
      <c r="DI115" s="90" t="s">
        <v>152</v>
      </c>
      <c r="DQ115" s="32"/>
      <c r="DU115" s="90" t="s">
        <v>152</v>
      </c>
      <c r="EC115" s="32"/>
      <c r="EF115" s="90" t="s">
        <v>152</v>
      </c>
      <c r="EN115" s="32"/>
      <c r="EQ115" s="90" t="s">
        <v>152</v>
      </c>
      <c r="EY115" s="32"/>
      <c r="FB115" s="90" t="s">
        <v>152</v>
      </c>
      <c r="FJ115" s="32"/>
      <c r="FM115" s="90" t="s">
        <v>152</v>
      </c>
      <c r="FU115" s="32"/>
      <c r="FX115" s="90" t="s">
        <v>152</v>
      </c>
      <c r="GF115" s="32"/>
      <c r="GI115" s="90" t="s">
        <v>152</v>
      </c>
      <c r="GQ115" s="32"/>
      <c r="GT115" s="90" t="s">
        <v>152</v>
      </c>
      <c r="HB115" s="32"/>
    </row>
    <row r="116" spans="1:210" x14ac:dyDescent="0.25">
      <c r="A116" s="10"/>
      <c r="K116" s="28"/>
      <c r="V116" s="32"/>
      <c r="W116"/>
      <c r="AG116" s="32"/>
      <c r="AH116"/>
      <c r="AR116" s="32"/>
      <c r="BC116" s="32"/>
      <c r="BN116" s="32"/>
      <c r="BY116" s="32"/>
      <c r="CJ116" s="32"/>
      <c r="CU116" s="32"/>
      <c r="DF116" s="32"/>
      <c r="DQ116" s="32"/>
      <c r="EC116" s="32"/>
      <c r="EN116" s="32"/>
      <c r="EY116" s="32"/>
      <c r="FJ116" s="32"/>
      <c r="FU116" s="32"/>
      <c r="GF116" s="32"/>
      <c r="GQ116" s="32"/>
      <c r="HB116" s="32"/>
    </row>
    <row r="117" spans="1:210" ht="34.5" customHeight="1" x14ac:dyDescent="0.25">
      <c r="A117" s="10"/>
      <c r="B117" s="232" t="s">
        <v>153</v>
      </c>
      <c r="C117" s="232"/>
      <c r="D117" s="128" t="s">
        <v>126</v>
      </c>
      <c r="E117" s="230" t="s">
        <v>154</v>
      </c>
      <c r="F117" s="230"/>
      <c r="G117" s="230" t="s">
        <v>155</v>
      </c>
      <c r="H117" s="230"/>
      <c r="K117" s="28"/>
      <c r="N117" s="232" t="s">
        <v>153</v>
      </c>
      <c r="O117" s="232"/>
      <c r="P117" s="128" t="s">
        <v>126</v>
      </c>
      <c r="Q117" s="230" t="s">
        <v>154</v>
      </c>
      <c r="R117" s="230"/>
      <c r="S117" s="230" t="s">
        <v>155</v>
      </c>
      <c r="T117" s="230"/>
      <c r="U117" s="129"/>
      <c r="V117" s="32"/>
      <c r="W117"/>
      <c r="Y117" s="2" t="s">
        <v>153</v>
      </c>
      <c r="AA117" s="2" t="s">
        <v>126</v>
      </c>
      <c r="AB117" s="2" t="s">
        <v>154</v>
      </c>
      <c r="AD117" s="2" t="s">
        <v>155</v>
      </c>
      <c r="AG117" s="32"/>
      <c r="AH117"/>
      <c r="AJ117" s="2" t="s">
        <v>153</v>
      </c>
      <c r="AL117" s="2" t="s">
        <v>126</v>
      </c>
      <c r="AM117" s="2" t="s">
        <v>154</v>
      </c>
      <c r="AO117" s="2" t="s">
        <v>155</v>
      </c>
      <c r="AR117" s="32"/>
      <c r="AU117" s="232" t="s">
        <v>153</v>
      </c>
      <c r="AV117" s="232"/>
      <c r="AW117" s="128" t="s">
        <v>126</v>
      </c>
      <c r="AX117" s="230" t="s">
        <v>154</v>
      </c>
      <c r="AY117" s="230"/>
      <c r="AZ117" s="230" t="s">
        <v>155</v>
      </c>
      <c r="BA117" s="230"/>
      <c r="BB117" s="129"/>
      <c r="BC117" s="32"/>
      <c r="BF117" s="232" t="s">
        <v>153</v>
      </c>
      <c r="BG117" s="232"/>
      <c r="BH117" s="128" t="s">
        <v>126</v>
      </c>
      <c r="BI117" s="230" t="s">
        <v>154</v>
      </c>
      <c r="BJ117" s="230"/>
      <c r="BK117" s="230" t="s">
        <v>155</v>
      </c>
      <c r="BL117" s="230"/>
      <c r="BM117" s="129"/>
      <c r="BN117" s="32"/>
      <c r="BQ117" s="232" t="s">
        <v>153</v>
      </c>
      <c r="BR117" s="232"/>
      <c r="BS117" s="128" t="s">
        <v>126</v>
      </c>
      <c r="BT117" s="230" t="s">
        <v>154</v>
      </c>
      <c r="BU117" s="230"/>
      <c r="BV117" s="230" t="s">
        <v>155</v>
      </c>
      <c r="BW117" s="230"/>
      <c r="BX117" s="184"/>
      <c r="BY117" s="32"/>
      <c r="CB117" s="232" t="s">
        <v>153</v>
      </c>
      <c r="CC117" s="232"/>
      <c r="CD117" s="128" t="s">
        <v>126</v>
      </c>
      <c r="CE117" s="230" t="s">
        <v>154</v>
      </c>
      <c r="CF117" s="230"/>
      <c r="CG117" s="230" t="s">
        <v>155</v>
      </c>
      <c r="CH117" s="230"/>
      <c r="CI117" s="184"/>
      <c r="CJ117" s="32"/>
      <c r="CM117" s="232" t="s">
        <v>153</v>
      </c>
      <c r="CN117" s="232"/>
      <c r="CO117" s="128" t="s">
        <v>126</v>
      </c>
      <c r="CP117" s="230" t="s">
        <v>154</v>
      </c>
      <c r="CQ117" s="230"/>
      <c r="CR117" s="230" t="s">
        <v>155</v>
      </c>
      <c r="CS117" s="230"/>
      <c r="CT117" s="187"/>
      <c r="CU117" s="32"/>
      <c r="CX117" s="232" t="s">
        <v>153</v>
      </c>
      <c r="CY117" s="232"/>
      <c r="CZ117" s="128" t="s">
        <v>126</v>
      </c>
      <c r="DA117" s="230" t="s">
        <v>154</v>
      </c>
      <c r="DB117" s="230"/>
      <c r="DC117" s="230" t="s">
        <v>155</v>
      </c>
      <c r="DD117" s="230"/>
      <c r="DE117" s="187"/>
      <c r="DF117" s="32"/>
      <c r="DI117" s="232" t="s">
        <v>153</v>
      </c>
      <c r="DJ117" s="232"/>
      <c r="DK117" s="128" t="s">
        <v>126</v>
      </c>
      <c r="DL117" s="230" t="s">
        <v>154</v>
      </c>
      <c r="DM117" s="230"/>
      <c r="DN117" s="230" t="s">
        <v>155</v>
      </c>
      <c r="DO117" s="230"/>
      <c r="DP117" s="187"/>
      <c r="DQ117" s="32"/>
      <c r="DU117" s="232" t="s">
        <v>153</v>
      </c>
      <c r="DV117" s="232"/>
      <c r="DW117" s="128" t="s">
        <v>126</v>
      </c>
      <c r="DX117" s="230" t="s">
        <v>154</v>
      </c>
      <c r="DY117" s="230"/>
      <c r="DZ117" s="230" t="s">
        <v>155</v>
      </c>
      <c r="EA117" s="230"/>
      <c r="EB117" s="187"/>
      <c r="EC117" s="32"/>
      <c r="EF117" s="232" t="s">
        <v>153</v>
      </c>
      <c r="EG117" s="232"/>
      <c r="EH117" s="128" t="s">
        <v>126</v>
      </c>
      <c r="EI117" s="230" t="s">
        <v>154</v>
      </c>
      <c r="EJ117" s="230"/>
      <c r="EK117" s="230" t="s">
        <v>155</v>
      </c>
      <c r="EL117" s="230"/>
      <c r="EM117" s="187"/>
      <c r="EN117" s="32"/>
      <c r="EQ117" s="232" t="s">
        <v>153</v>
      </c>
      <c r="ER117" s="232"/>
      <c r="ES117" s="128" t="s">
        <v>126</v>
      </c>
      <c r="ET117" s="230" t="s">
        <v>154</v>
      </c>
      <c r="EU117" s="230"/>
      <c r="EV117" s="230" t="s">
        <v>155</v>
      </c>
      <c r="EW117" s="230"/>
      <c r="EX117" s="187"/>
      <c r="EY117" s="32"/>
      <c r="FB117" s="232" t="s">
        <v>153</v>
      </c>
      <c r="FC117" s="232"/>
      <c r="FD117" s="128" t="s">
        <v>126</v>
      </c>
      <c r="FE117" s="230" t="s">
        <v>154</v>
      </c>
      <c r="FF117" s="230"/>
      <c r="FG117" s="230" t="s">
        <v>155</v>
      </c>
      <c r="FH117" s="230"/>
      <c r="FI117" s="187"/>
      <c r="FJ117" s="32"/>
      <c r="FM117" s="232" t="s">
        <v>153</v>
      </c>
      <c r="FN117" s="232"/>
      <c r="FO117" s="128" t="s">
        <v>126</v>
      </c>
      <c r="FP117" s="230" t="s">
        <v>154</v>
      </c>
      <c r="FQ117" s="230"/>
      <c r="FR117" s="230" t="s">
        <v>155</v>
      </c>
      <c r="FS117" s="230"/>
      <c r="FT117" s="187"/>
      <c r="FU117" s="32"/>
      <c r="FX117" s="232" t="s">
        <v>153</v>
      </c>
      <c r="FY117" s="232"/>
      <c r="FZ117" s="128" t="s">
        <v>126</v>
      </c>
      <c r="GA117" s="230" t="s">
        <v>154</v>
      </c>
      <c r="GB117" s="230"/>
      <c r="GC117" s="230" t="s">
        <v>155</v>
      </c>
      <c r="GD117" s="230"/>
      <c r="GE117" s="187"/>
      <c r="GF117" s="32"/>
      <c r="GI117" s="232" t="s">
        <v>153</v>
      </c>
      <c r="GJ117" s="232"/>
      <c r="GK117" s="128" t="s">
        <v>126</v>
      </c>
      <c r="GL117" s="230" t="s">
        <v>154</v>
      </c>
      <c r="GM117" s="230"/>
      <c r="GN117" s="230" t="s">
        <v>155</v>
      </c>
      <c r="GO117" s="230"/>
      <c r="GP117" s="187"/>
      <c r="GQ117" s="32"/>
      <c r="GT117" s="232" t="s">
        <v>153</v>
      </c>
      <c r="GU117" s="232"/>
      <c r="GV117" s="128" t="s">
        <v>126</v>
      </c>
      <c r="GW117" s="230" t="s">
        <v>154</v>
      </c>
      <c r="GX117" s="230"/>
      <c r="GY117" s="230" t="s">
        <v>155</v>
      </c>
      <c r="GZ117" s="230"/>
      <c r="HA117" s="187"/>
      <c r="HB117" s="32"/>
    </row>
    <row r="118" spans="1:210" x14ac:dyDescent="0.25">
      <c r="A118" s="10"/>
      <c r="D118" s="2" t="s">
        <v>156</v>
      </c>
      <c r="E118" s="2" t="s">
        <v>157</v>
      </c>
      <c r="F118" s="2" t="s">
        <v>158</v>
      </c>
      <c r="G118" s="2" t="s">
        <v>159</v>
      </c>
      <c r="H118" s="2" t="s">
        <v>160</v>
      </c>
      <c r="K118" s="28"/>
      <c r="P118" s="2" t="s">
        <v>156</v>
      </c>
      <c r="Q118" s="2" t="s">
        <v>157</v>
      </c>
      <c r="R118" s="2" t="s">
        <v>158</v>
      </c>
      <c r="S118" s="2" t="s">
        <v>159</v>
      </c>
      <c r="T118" s="2" t="s">
        <v>160</v>
      </c>
      <c r="V118" s="32"/>
      <c r="W118"/>
      <c r="Y118" s="54"/>
      <c r="Z118" s="54"/>
      <c r="AA118" s="54" t="s">
        <v>156</v>
      </c>
      <c r="AB118" s="54" t="s">
        <v>157</v>
      </c>
      <c r="AC118" s="54" t="s">
        <v>158</v>
      </c>
      <c r="AD118" s="54" t="s">
        <v>159</v>
      </c>
      <c r="AE118" s="54" t="s">
        <v>160</v>
      </c>
      <c r="AF118" s="54"/>
      <c r="AG118" s="32"/>
      <c r="AH118"/>
      <c r="AJ118" s="54"/>
      <c r="AK118" s="54"/>
      <c r="AL118" s="54" t="s">
        <v>156</v>
      </c>
      <c r="AM118" s="54" t="s">
        <v>157</v>
      </c>
      <c r="AN118" s="54" t="s">
        <v>158</v>
      </c>
      <c r="AO118" s="54" t="s">
        <v>159</v>
      </c>
      <c r="AP118" s="54" t="s">
        <v>160</v>
      </c>
      <c r="AQ118" s="54"/>
      <c r="AR118" s="32"/>
      <c r="AW118" s="2" t="s">
        <v>156</v>
      </c>
      <c r="AX118" s="2" t="s">
        <v>157</v>
      </c>
      <c r="AY118" s="2" t="s">
        <v>158</v>
      </c>
      <c r="AZ118" s="2" t="s">
        <v>159</v>
      </c>
      <c r="BA118" s="2" t="s">
        <v>160</v>
      </c>
      <c r="BC118" s="32"/>
      <c r="BH118" s="2" t="s">
        <v>156</v>
      </c>
      <c r="BI118" s="2" t="s">
        <v>157</v>
      </c>
      <c r="BJ118" s="2" t="s">
        <v>158</v>
      </c>
      <c r="BK118" s="2" t="s">
        <v>159</v>
      </c>
      <c r="BL118" s="2" t="s">
        <v>160</v>
      </c>
      <c r="BN118" s="32"/>
      <c r="BS118" s="2" t="s">
        <v>156</v>
      </c>
      <c r="BT118" s="2" t="s">
        <v>157</v>
      </c>
      <c r="BU118" s="2" t="s">
        <v>158</v>
      </c>
      <c r="BV118" s="2" t="s">
        <v>159</v>
      </c>
      <c r="BW118" s="2" t="s">
        <v>160</v>
      </c>
      <c r="BY118" s="32"/>
      <c r="CD118" s="2" t="s">
        <v>156</v>
      </c>
      <c r="CE118" s="2" t="s">
        <v>157</v>
      </c>
      <c r="CF118" s="2" t="s">
        <v>158</v>
      </c>
      <c r="CG118" s="2" t="s">
        <v>159</v>
      </c>
      <c r="CH118" s="2" t="s">
        <v>160</v>
      </c>
      <c r="CJ118" s="32"/>
      <c r="CO118" s="2" t="s">
        <v>156</v>
      </c>
      <c r="CP118" s="2" t="s">
        <v>157</v>
      </c>
      <c r="CQ118" s="2" t="s">
        <v>158</v>
      </c>
      <c r="CR118" s="2" t="s">
        <v>159</v>
      </c>
      <c r="CS118" s="2" t="s">
        <v>160</v>
      </c>
      <c r="CU118" s="32"/>
      <c r="CZ118" s="2" t="s">
        <v>156</v>
      </c>
      <c r="DA118" s="2" t="s">
        <v>157</v>
      </c>
      <c r="DB118" s="2" t="s">
        <v>158</v>
      </c>
      <c r="DC118" s="2" t="s">
        <v>159</v>
      </c>
      <c r="DD118" s="2" t="s">
        <v>160</v>
      </c>
      <c r="DF118" s="32"/>
      <c r="DK118" s="2" t="s">
        <v>156</v>
      </c>
      <c r="DL118" s="2" t="s">
        <v>157</v>
      </c>
      <c r="DM118" s="2" t="s">
        <v>158</v>
      </c>
      <c r="DN118" s="2" t="s">
        <v>159</v>
      </c>
      <c r="DO118" s="2" t="s">
        <v>160</v>
      </c>
      <c r="DQ118" s="32"/>
      <c r="DW118" s="2" t="s">
        <v>156</v>
      </c>
      <c r="DX118" s="2" t="s">
        <v>157</v>
      </c>
      <c r="DY118" s="2" t="s">
        <v>158</v>
      </c>
      <c r="DZ118" s="2" t="s">
        <v>159</v>
      </c>
      <c r="EA118" s="2" t="s">
        <v>160</v>
      </c>
      <c r="EC118" s="32"/>
      <c r="EH118" s="2" t="s">
        <v>156</v>
      </c>
      <c r="EI118" s="2" t="s">
        <v>157</v>
      </c>
      <c r="EJ118" s="2" t="s">
        <v>158</v>
      </c>
      <c r="EK118" s="2" t="s">
        <v>159</v>
      </c>
      <c r="EL118" s="2" t="s">
        <v>160</v>
      </c>
      <c r="EN118" s="32"/>
      <c r="ES118" s="2" t="s">
        <v>156</v>
      </c>
      <c r="ET118" s="2" t="s">
        <v>157</v>
      </c>
      <c r="EU118" s="2" t="s">
        <v>158</v>
      </c>
      <c r="EV118" s="2" t="s">
        <v>159</v>
      </c>
      <c r="EW118" s="2" t="s">
        <v>160</v>
      </c>
      <c r="EY118" s="32"/>
      <c r="FD118" s="2" t="s">
        <v>156</v>
      </c>
      <c r="FE118" s="2" t="s">
        <v>157</v>
      </c>
      <c r="FF118" s="2" t="s">
        <v>158</v>
      </c>
      <c r="FG118" s="2" t="s">
        <v>159</v>
      </c>
      <c r="FH118" s="2" t="s">
        <v>160</v>
      </c>
      <c r="FJ118" s="32"/>
      <c r="FO118" s="2" t="s">
        <v>156</v>
      </c>
      <c r="FP118" s="2" t="s">
        <v>157</v>
      </c>
      <c r="FQ118" s="2" t="s">
        <v>158</v>
      </c>
      <c r="FR118" s="2" t="s">
        <v>159</v>
      </c>
      <c r="FS118" s="2" t="s">
        <v>160</v>
      </c>
      <c r="FU118" s="32"/>
      <c r="FZ118" s="2" t="s">
        <v>156</v>
      </c>
      <c r="GA118" s="2" t="s">
        <v>157</v>
      </c>
      <c r="GB118" s="2" t="s">
        <v>158</v>
      </c>
      <c r="GC118" s="2" t="s">
        <v>159</v>
      </c>
      <c r="GD118" s="2" t="s">
        <v>160</v>
      </c>
      <c r="GF118" s="32"/>
      <c r="GK118" s="2" t="s">
        <v>156</v>
      </c>
      <c r="GL118" s="2" t="s">
        <v>157</v>
      </c>
      <c r="GM118" s="2" t="s">
        <v>158</v>
      </c>
      <c r="GN118" s="2" t="s">
        <v>159</v>
      </c>
      <c r="GO118" s="2" t="s">
        <v>160</v>
      </c>
      <c r="GQ118" s="32"/>
      <c r="GV118" s="2" t="s">
        <v>156</v>
      </c>
      <c r="GW118" s="2" t="s">
        <v>157</v>
      </c>
      <c r="GX118" s="2" t="s">
        <v>158</v>
      </c>
      <c r="GY118" s="2" t="s">
        <v>159</v>
      </c>
      <c r="GZ118" s="2" t="s">
        <v>160</v>
      </c>
      <c r="HB118" s="32"/>
    </row>
    <row r="119" spans="1:210" s="54" customFormat="1" ht="11.25" x14ac:dyDescent="0.25">
      <c r="A119" s="131"/>
      <c r="D119" s="54" t="s">
        <v>161</v>
      </c>
      <c r="F119" s="54" t="s">
        <v>161</v>
      </c>
      <c r="G119" s="54" t="s">
        <v>162</v>
      </c>
      <c r="H119" s="54" t="s">
        <v>163</v>
      </c>
      <c r="K119" s="132"/>
      <c r="P119" s="54" t="s">
        <v>161</v>
      </c>
      <c r="R119" s="54" t="s">
        <v>161</v>
      </c>
      <c r="S119" s="54" t="s">
        <v>162</v>
      </c>
      <c r="T119" s="54" t="s">
        <v>163</v>
      </c>
      <c r="V119" s="132"/>
      <c r="Y119" s="2"/>
      <c r="Z119" s="2"/>
      <c r="AA119" s="34" t="s">
        <v>161</v>
      </c>
      <c r="AB119" s="2"/>
      <c r="AC119" s="133" t="s">
        <v>161</v>
      </c>
      <c r="AD119" s="2" t="s">
        <v>162</v>
      </c>
      <c r="AE119" s="47" t="s">
        <v>163</v>
      </c>
      <c r="AF119" s="47"/>
      <c r="AG119" s="132"/>
      <c r="AJ119" s="2"/>
      <c r="AK119" s="2"/>
      <c r="AL119" s="34" t="s">
        <v>161</v>
      </c>
      <c r="AM119" s="2"/>
      <c r="AN119" s="133" t="s">
        <v>161</v>
      </c>
      <c r="AO119" s="2" t="s">
        <v>162</v>
      </c>
      <c r="AP119" s="47" t="s">
        <v>163</v>
      </c>
      <c r="AQ119" s="47"/>
      <c r="AR119" s="132"/>
      <c r="AW119" s="54" t="s">
        <v>161</v>
      </c>
      <c r="AY119" s="54" t="s">
        <v>161</v>
      </c>
      <c r="AZ119" s="54" t="s">
        <v>162</v>
      </c>
      <c r="BA119" s="54" t="s">
        <v>163</v>
      </c>
      <c r="BC119" s="132"/>
      <c r="BH119" s="54" t="s">
        <v>161</v>
      </c>
      <c r="BJ119" s="54" t="s">
        <v>161</v>
      </c>
      <c r="BK119" s="54" t="s">
        <v>162</v>
      </c>
      <c r="BL119" s="54" t="s">
        <v>163</v>
      </c>
      <c r="BN119" s="132"/>
      <c r="BS119" s="54" t="s">
        <v>161</v>
      </c>
      <c r="BU119" s="54" t="s">
        <v>161</v>
      </c>
      <c r="BV119" s="54" t="s">
        <v>162</v>
      </c>
      <c r="BW119" s="54" t="s">
        <v>163</v>
      </c>
      <c r="BY119" s="132"/>
      <c r="CD119" s="54" t="s">
        <v>161</v>
      </c>
      <c r="CF119" s="54" t="s">
        <v>161</v>
      </c>
      <c r="CG119" s="54" t="s">
        <v>162</v>
      </c>
      <c r="CH119" s="54" t="s">
        <v>163</v>
      </c>
      <c r="CJ119" s="132"/>
      <c r="CO119" s="54" t="s">
        <v>161</v>
      </c>
      <c r="CQ119" s="54" t="s">
        <v>161</v>
      </c>
      <c r="CR119" s="54" t="s">
        <v>162</v>
      </c>
      <c r="CS119" s="54" t="s">
        <v>163</v>
      </c>
      <c r="CU119" s="132"/>
      <c r="CZ119" s="54" t="s">
        <v>161</v>
      </c>
      <c r="DB119" s="54" t="s">
        <v>161</v>
      </c>
      <c r="DC119" s="54" t="s">
        <v>162</v>
      </c>
      <c r="DD119" s="54" t="s">
        <v>163</v>
      </c>
      <c r="DF119" s="132"/>
      <c r="DK119" s="54" t="s">
        <v>161</v>
      </c>
      <c r="DM119" s="54" t="s">
        <v>161</v>
      </c>
      <c r="DN119" s="54" t="s">
        <v>162</v>
      </c>
      <c r="DO119" s="54" t="s">
        <v>163</v>
      </c>
      <c r="DQ119" s="132"/>
      <c r="DW119" s="54" t="s">
        <v>161</v>
      </c>
      <c r="DY119" s="54" t="s">
        <v>161</v>
      </c>
      <c r="DZ119" s="54" t="s">
        <v>162</v>
      </c>
      <c r="EA119" s="54" t="s">
        <v>163</v>
      </c>
      <c r="EC119" s="132"/>
      <c r="EH119" s="54" t="s">
        <v>161</v>
      </c>
      <c r="EJ119" s="54" t="s">
        <v>161</v>
      </c>
      <c r="EK119" s="54" t="s">
        <v>162</v>
      </c>
      <c r="EL119" s="54" t="s">
        <v>163</v>
      </c>
      <c r="EN119" s="132"/>
      <c r="ES119" s="54" t="s">
        <v>161</v>
      </c>
      <c r="EU119" s="54" t="s">
        <v>161</v>
      </c>
      <c r="EV119" s="54" t="s">
        <v>162</v>
      </c>
      <c r="EW119" s="54" t="s">
        <v>163</v>
      </c>
      <c r="EY119" s="132"/>
      <c r="FD119" s="54" t="s">
        <v>161</v>
      </c>
      <c r="FF119" s="54" t="s">
        <v>161</v>
      </c>
      <c r="FG119" s="54" t="s">
        <v>162</v>
      </c>
      <c r="FH119" s="54" t="s">
        <v>163</v>
      </c>
      <c r="FJ119" s="132"/>
      <c r="FO119" s="54" t="s">
        <v>161</v>
      </c>
      <c r="FQ119" s="54" t="s">
        <v>161</v>
      </c>
      <c r="FR119" s="54" t="s">
        <v>162</v>
      </c>
      <c r="FS119" s="54" t="s">
        <v>163</v>
      </c>
      <c r="FU119" s="132"/>
      <c r="FZ119" s="54" t="s">
        <v>161</v>
      </c>
      <c r="GB119" s="54" t="s">
        <v>161</v>
      </c>
      <c r="GC119" s="54" t="s">
        <v>162</v>
      </c>
      <c r="GD119" s="54" t="s">
        <v>163</v>
      </c>
      <c r="GF119" s="132"/>
      <c r="GK119" s="54" t="s">
        <v>161</v>
      </c>
      <c r="GM119" s="54" t="s">
        <v>161</v>
      </c>
      <c r="GN119" s="54" t="s">
        <v>162</v>
      </c>
      <c r="GO119" s="54" t="s">
        <v>163</v>
      </c>
      <c r="GQ119" s="132"/>
      <c r="GV119" s="54" t="s">
        <v>161</v>
      </c>
      <c r="GX119" s="54" t="s">
        <v>161</v>
      </c>
      <c r="GY119" s="54" t="s">
        <v>162</v>
      </c>
      <c r="GZ119" s="54" t="s">
        <v>163</v>
      </c>
      <c r="HB119" s="132"/>
    </row>
    <row r="120" spans="1:210" ht="14.1" customHeight="1" x14ac:dyDescent="0.25">
      <c r="A120" s="10"/>
      <c r="B120" s="2" t="s">
        <v>164</v>
      </c>
      <c r="D120" s="34">
        <f>F88</f>
        <v>129.58630614889219</v>
      </c>
      <c r="E120" s="2">
        <v>1.05</v>
      </c>
      <c r="F120" s="133">
        <f>D120*E120</f>
        <v>136.0656214563368</v>
      </c>
      <c r="G120" s="2">
        <v>277</v>
      </c>
      <c r="H120" s="47">
        <f>D120*G120/1000</f>
        <v>35.895406803243141</v>
      </c>
      <c r="K120" s="28"/>
      <c r="N120" s="2" t="s">
        <v>164</v>
      </c>
      <c r="P120" s="34">
        <f>R88</f>
        <v>53.310266183664574</v>
      </c>
      <c r="Q120" s="2">
        <v>1.05</v>
      </c>
      <c r="R120" s="133">
        <f>P120*Q120</f>
        <v>55.975779492847806</v>
      </c>
      <c r="S120" s="2">
        <v>277</v>
      </c>
      <c r="T120" s="47">
        <f>P120*S120/1000</f>
        <v>14.766943732875086</v>
      </c>
      <c r="U120" s="47"/>
      <c r="V120" s="32"/>
      <c r="W120"/>
      <c r="Y120" s="2" t="s">
        <v>165</v>
      </c>
      <c r="AA120" s="2">
        <f>AC88+AC94+AC95</f>
        <v>48.916044103028376</v>
      </c>
      <c r="AB120" s="2">
        <v>2.5</v>
      </c>
      <c r="AC120" s="133">
        <f>AA120*AB120</f>
        <v>122.29011025757094</v>
      </c>
      <c r="AD120" s="2">
        <v>617</v>
      </c>
      <c r="AE120" s="47">
        <f>AA120*AD120/1000</f>
        <v>30.181199211568511</v>
      </c>
      <c r="AF120" s="47"/>
      <c r="AG120" s="32"/>
      <c r="AH120"/>
      <c r="AJ120" s="2" t="s">
        <v>165</v>
      </c>
      <c r="AL120" s="2">
        <f>AN88+AN94+AN95</f>
        <v>30.134803145094633</v>
      </c>
      <c r="AM120" s="2">
        <v>2.5</v>
      </c>
      <c r="AN120" s="133">
        <f>AL120*AM120</f>
        <v>75.337007862736584</v>
      </c>
      <c r="AO120" s="2">
        <v>617</v>
      </c>
      <c r="AP120" s="47">
        <f>AL120*AO120/1000</f>
        <v>18.593173540523388</v>
      </c>
      <c r="AQ120" s="47"/>
      <c r="AR120" s="32"/>
      <c r="AU120" s="2" t="s">
        <v>164</v>
      </c>
      <c r="AW120" s="34">
        <f>AY88</f>
        <v>83.665914378461721</v>
      </c>
      <c r="AX120" s="2">
        <v>1.05</v>
      </c>
      <c r="AY120" s="133">
        <f>AW120*AX120</f>
        <v>87.849210097384812</v>
      </c>
      <c r="AZ120" s="2">
        <v>277</v>
      </c>
      <c r="BA120" s="47">
        <f>AW120*AZ120/1000</f>
        <v>23.175458282833898</v>
      </c>
      <c r="BB120" s="47"/>
      <c r="BC120" s="32"/>
      <c r="BF120" s="2" t="s">
        <v>164</v>
      </c>
      <c r="BH120" s="34">
        <f>BJ88</f>
        <v>96.664406359578877</v>
      </c>
      <c r="BI120" s="2">
        <v>1.05</v>
      </c>
      <c r="BJ120" s="133">
        <f>BH120*BI120</f>
        <v>101.49762667755782</v>
      </c>
      <c r="BK120" s="2">
        <v>277</v>
      </c>
      <c r="BL120" s="47">
        <f>BH120*BK120/1000</f>
        <v>26.776040561603349</v>
      </c>
      <c r="BM120" s="47"/>
      <c r="BN120" s="32"/>
      <c r="BQ120" s="2" t="s">
        <v>164</v>
      </c>
      <c r="BS120" s="34">
        <f>BU88</f>
        <v>79.514686546573415</v>
      </c>
      <c r="BT120" s="2">
        <v>1.05</v>
      </c>
      <c r="BU120" s="133">
        <f>BS120*BT120</f>
        <v>83.490420873902096</v>
      </c>
      <c r="BV120" s="2">
        <v>277</v>
      </c>
      <c r="BW120" s="47">
        <f>BS120*BV120/1000</f>
        <v>22.025568173400835</v>
      </c>
      <c r="BX120" s="47"/>
      <c r="BY120" s="32"/>
      <c r="CB120" s="2" t="s">
        <v>164</v>
      </c>
      <c r="CD120" s="34">
        <f>CF88</f>
        <v>78.716232323081627</v>
      </c>
      <c r="CE120" s="2">
        <v>1.05</v>
      </c>
      <c r="CF120" s="133">
        <f>CD120*CE120</f>
        <v>82.65204393923571</v>
      </c>
      <c r="CG120" s="2">
        <v>277</v>
      </c>
      <c r="CH120" s="47">
        <f>CD120*CG120/1000</f>
        <v>21.804396353493612</v>
      </c>
      <c r="CI120" s="47"/>
      <c r="CJ120" s="32"/>
      <c r="CM120" s="2" t="s">
        <v>164</v>
      </c>
      <c r="CO120" s="34">
        <f>CQ88</f>
        <v>108.17188559559482</v>
      </c>
      <c r="CP120" s="2">
        <v>1.05</v>
      </c>
      <c r="CQ120" s="133">
        <f>CO120*CP120</f>
        <v>113.58047987537456</v>
      </c>
      <c r="CR120" s="2">
        <v>277</v>
      </c>
      <c r="CS120" s="47">
        <f>CO120*CR120/1000</f>
        <v>29.963612309979762</v>
      </c>
      <c r="CT120" s="47"/>
      <c r="CU120" s="32"/>
      <c r="CX120" s="2" t="s">
        <v>164</v>
      </c>
      <c r="CZ120" s="34">
        <f>DB88</f>
        <v>120.80080704342254</v>
      </c>
      <c r="DA120" s="2">
        <v>1.05</v>
      </c>
      <c r="DB120" s="133">
        <f>CZ120*DA120</f>
        <v>126.84084739559367</v>
      </c>
      <c r="DC120" s="2">
        <v>277</v>
      </c>
      <c r="DD120" s="47">
        <f>CZ120*DC120/1000</f>
        <v>33.46182355102804</v>
      </c>
      <c r="DE120" s="47"/>
      <c r="DF120" s="32"/>
      <c r="DI120" s="2" t="s">
        <v>164</v>
      </c>
      <c r="DK120" s="34">
        <f>DM88</f>
        <v>107.39967975232499</v>
      </c>
      <c r="DL120" s="2">
        <v>1.05</v>
      </c>
      <c r="DM120" s="133">
        <f>DK120*DL120</f>
        <v>112.76966373994124</v>
      </c>
      <c r="DN120" s="2">
        <v>277</v>
      </c>
      <c r="DO120" s="47">
        <f>DK120*DN120/1000</f>
        <v>29.749711291394021</v>
      </c>
      <c r="DP120" s="47"/>
      <c r="DQ120" s="32"/>
      <c r="DU120" s="2" t="s">
        <v>164</v>
      </c>
      <c r="DW120" s="34">
        <f>DY88</f>
        <v>76.385102092361521</v>
      </c>
      <c r="DX120" s="2">
        <v>1.05</v>
      </c>
      <c r="DY120" s="133">
        <f>DW120*DX120</f>
        <v>80.204357196979601</v>
      </c>
      <c r="DZ120" s="2">
        <v>277</v>
      </c>
      <c r="EA120" s="47">
        <f>DW120*DZ120/1000</f>
        <v>21.158673279584143</v>
      </c>
      <c r="EB120" s="47"/>
      <c r="EC120" s="32"/>
      <c r="EF120" s="2" t="s">
        <v>164</v>
      </c>
      <c r="EH120" s="34">
        <f>EJ88</f>
        <v>118.42786465378386</v>
      </c>
      <c r="EI120" s="2">
        <v>1.05</v>
      </c>
      <c r="EJ120" s="133">
        <f>EH120*EI120</f>
        <v>124.34925788647305</v>
      </c>
      <c r="EK120" s="2">
        <v>277</v>
      </c>
      <c r="EL120" s="47">
        <f>EH120*EK120/1000</f>
        <v>32.804518509098124</v>
      </c>
      <c r="EM120" s="47"/>
      <c r="EN120" s="32"/>
      <c r="EQ120" s="2" t="s">
        <v>164</v>
      </c>
      <c r="ES120" s="34">
        <f>EU88</f>
        <v>100.78385194633009</v>
      </c>
      <c r="ET120" s="2">
        <v>1.05</v>
      </c>
      <c r="EU120" s="133">
        <f>ES120*ET120</f>
        <v>105.8230445436466</v>
      </c>
      <c r="EV120" s="2">
        <v>277</v>
      </c>
      <c r="EW120" s="47">
        <f>ES120*EV120/1000</f>
        <v>27.917126989133433</v>
      </c>
      <c r="EX120" s="47"/>
      <c r="EY120" s="32"/>
      <c r="FB120" s="2" t="s">
        <v>164</v>
      </c>
      <c r="FD120" s="34">
        <f>FF88</f>
        <v>109.53959330179468</v>
      </c>
      <c r="FE120" s="2">
        <v>1.05</v>
      </c>
      <c r="FF120" s="133">
        <f>FD120*FE120</f>
        <v>115.01657296688442</v>
      </c>
      <c r="FG120" s="2">
        <v>277</v>
      </c>
      <c r="FH120" s="47">
        <f>FD120*FG120/1000</f>
        <v>30.342467344597129</v>
      </c>
      <c r="FI120" s="47"/>
      <c r="FJ120" s="32"/>
      <c r="FM120" s="2" t="s">
        <v>164</v>
      </c>
      <c r="FO120" s="34">
        <f>FQ88</f>
        <v>106.93009120568819</v>
      </c>
      <c r="FP120" s="2">
        <v>1.05</v>
      </c>
      <c r="FQ120" s="133">
        <f>FO120*FP120</f>
        <v>112.2765957659726</v>
      </c>
      <c r="FR120" s="2">
        <v>277</v>
      </c>
      <c r="FS120" s="47">
        <f>FO120*FR120/1000</f>
        <v>29.619635263975628</v>
      </c>
      <c r="FT120" s="47"/>
      <c r="FU120" s="32"/>
      <c r="FX120" s="2" t="s">
        <v>164</v>
      </c>
      <c r="FZ120" s="34">
        <f>GB88</f>
        <v>98.143194532405559</v>
      </c>
      <c r="GA120" s="2">
        <v>1.05</v>
      </c>
      <c r="GB120" s="133">
        <f>FZ120*GA120</f>
        <v>103.05035425902584</v>
      </c>
      <c r="GC120" s="2">
        <v>277</v>
      </c>
      <c r="GD120" s="47">
        <f>FZ120*GC120/1000</f>
        <v>27.185664885476342</v>
      </c>
      <c r="GE120" s="47"/>
      <c r="GF120" s="32"/>
      <c r="GI120" s="2" t="s">
        <v>164</v>
      </c>
      <c r="GK120" s="34">
        <f>GM88</f>
        <v>89.006248169182626</v>
      </c>
      <c r="GL120" s="2">
        <v>1.05</v>
      </c>
      <c r="GM120" s="133">
        <f>GK120*GL120</f>
        <v>93.456560577641767</v>
      </c>
      <c r="GN120" s="2">
        <v>277</v>
      </c>
      <c r="GO120" s="47">
        <f>GK120*GN120/1000</f>
        <v>24.654730742863588</v>
      </c>
      <c r="GP120" s="47"/>
      <c r="GQ120" s="32"/>
      <c r="GT120" s="2" t="s">
        <v>164</v>
      </c>
      <c r="GV120" s="34">
        <f>GX88</f>
        <v>103.35945063731614</v>
      </c>
      <c r="GW120" s="2">
        <v>1.05</v>
      </c>
      <c r="GX120" s="133">
        <f>GV120*GW120</f>
        <v>108.52742316918196</v>
      </c>
      <c r="GY120" s="2">
        <v>277</v>
      </c>
      <c r="GZ120" s="47">
        <f>GV120*GY120/1000</f>
        <v>28.63056782653657</v>
      </c>
      <c r="HA120" s="47"/>
      <c r="HB120" s="32"/>
    </row>
    <row r="121" spans="1:210" x14ac:dyDescent="0.25">
      <c r="A121" s="10"/>
      <c r="B121" s="2" t="s">
        <v>166</v>
      </c>
      <c r="D121" s="2">
        <f>F94+F95</f>
        <v>6.3</v>
      </c>
      <c r="E121" s="2">
        <v>2.5</v>
      </c>
      <c r="F121" s="133">
        <f>D121*E121</f>
        <v>15.75</v>
      </c>
      <c r="G121" s="2">
        <v>617</v>
      </c>
      <c r="H121" s="47">
        <f>D121*G121/1000</f>
        <v>3.8870999999999998</v>
      </c>
      <c r="K121" s="28"/>
      <c r="N121" s="2" t="s">
        <v>166</v>
      </c>
      <c r="P121" s="2">
        <f>R94+R95</f>
        <v>5.1999999999999993</v>
      </c>
      <c r="Q121" s="2">
        <v>2.5</v>
      </c>
      <c r="R121" s="133">
        <f>P121*Q121</f>
        <v>12.999999999999998</v>
      </c>
      <c r="S121" s="2">
        <v>617</v>
      </c>
      <c r="T121" s="47">
        <f>P121*S121/1000</f>
        <v>3.2083999999999997</v>
      </c>
      <c r="U121" s="47"/>
      <c r="V121" s="32"/>
      <c r="W121"/>
      <c r="AG121" s="32"/>
      <c r="AH121"/>
      <c r="AR121" s="32"/>
      <c r="AU121" s="2" t="s">
        <v>166</v>
      </c>
      <c r="AW121" s="2">
        <f>AY94+AY95</f>
        <v>5.1999999999999993</v>
      </c>
      <c r="AX121" s="2">
        <v>2.5</v>
      </c>
      <c r="AY121" s="133">
        <f>AW121*AX121</f>
        <v>12.999999999999998</v>
      </c>
      <c r="AZ121" s="2">
        <v>617</v>
      </c>
      <c r="BA121" s="47">
        <f>AW121*AZ121/1000</f>
        <v>3.2083999999999997</v>
      </c>
      <c r="BB121" s="47"/>
      <c r="BC121" s="32"/>
      <c r="BF121" s="2" t="s">
        <v>166</v>
      </c>
      <c r="BH121" s="2">
        <f>BJ94+BJ95</f>
        <v>5.1999999999999993</v>
      </c>
      <c r="BI121" s="2">
        <v>2.5</v>
      </c>
      <c r="BJ121" s="133">
        <f>BH121*BI121</f>
        <v>12.999999999999998</v>
      </c>
      <c r="BK121" s="2">
        <v>617</v>
      </c>
      <c r="BL121" s="47">
        <f>BH121*BK121/1000</f>
        <v>3.2083999999999997</v>
      </c>
      <c r="BM121" s="47"/>
      <c r="BN121" s="32"/>
      <c r="BQ121" s="2" t="s">
        <v>166</v>
      </c>
      <c r="BS121" s="2">
        <f>BU94+BU95</f>
        <v>5.1999999999999993</v>
      </c>
      <c r="BT121" s="2">
        <v>2.5</v>
      </c>
      <c r="BU121" s="133">
        <f>BS121*BT121</f>
        <v>12.999999999999998</v>
      </c>
      <c r="BV121" s="2">
        <v>617</v>
      </c>
      <c r="BW121" s="47">
        <f>BS121*BV121/1000</f>
        <v>3.2083999999999997</v>
      </c>
      <c r="BX121" s="47"/>
      <c r="BY121" s="32"/>
      <c r="CB121" s="2" t="s">
        <v>166</v>
      </c>
      <c r="CD121" s="2">
        <f>CF94+CF95</f>
        <v>5.1999999999999993</v>
      </c>
      <c r="CE121" s="2">
        <v>2.5</v>
      </c>
      <c r="CF121" s="133">
        <f>CD121*CE121</f>
        <v>12.999999999999998</v>
      </c>
      <c r="CG121" s="2">
        <v>617</v>
      </c>
      <c r="CH121" s="47">
        <f>CD121*CG121/1000</f>
        <v>3.2083999999999997</v>
      </c>
      <c r="CI121" s="47"/>
      <c r="CJ121" s="32"/>
      <c r="CM121" s="2" t="s">
        <v>166</v>
      </c>
      <c r="CO121" s="2">
        <f>CQ94+CQ95</f>
        <v>5.1999999999999993</v>
      </c>
      <c r="CP121" s="2">
        <v>2.5</v>
      </c>
      <c r="CQ121" s="133">
        <f>CO121*CP121</f>
        <v>12.999999999999998</v>
      </c>
      <c r="CR121" s="2">
        <v>617</v>
      </c>
      <c r="CS121" s="47">
        <f>CO121*CR121/1000</f>
        <v>3.2083999999999997</v>
      </c>
      <c r="CT121" s="47"/>
      <c r="CU121" s="32"/>
      <c r="CX121" s="2" t="s">
        <v>166</v>
      </c>
      <c r="CZ121" s="2">
        <f>DB94+DB95</f>
        <v>5.1999999999999993</v>
      </c>
      <c r="DA121" s="2">
        <v>2.5</v>
      </c>
      <c r="DB121" s="133">
        <f>CZ121*DA121</f>
        <v>12.999999999999998</v>
      </c>
      <c r="DC121" s="2">
        <v>617</v>
      </c>
      <c r="DD121" s="47">
        <f>CZ121*DC121/1000</f>
        <v>3.2083999999999997</v>
      </c>
      <c r="DE121" s="47"/>
      <c r="DF121" s="32"/>
      <c r="DI121" s="2" t="s">
        <v>166</v>
      </c>
      <c r="DK121" s="2">
        <f>DM94+DM95</f>
        <v>5.1999999999999993</v>
      </c>
      <c r="DL121" s="2">
        <v>2.5</v>
      </c>
      <c r="DM121" s="133">
        <f>DK121*DL121</f>
        <v>12.999999999999998</v>
      </c>
      <c r="DN121" s="2">
        <v>617</v>
      </c>
      <c r="DO121" s="47">
        <f>DK121*DN121/1000</f>
        <v>3.2083999999999997</v>
      </c>
      <c r="DP121" s="47"/>
      <c r="DQ121" s="32"/>
      <c r="DU121" s="2" t="s">
        <v>166</v>
      </c>
      <c r="DW121" s="2">
        <f>DY94+DY95</f>
        <v>5.1999999999999993</v>
      </c>
      <c r="DX121" s="2">
        <v>2.5</v>
      </c>
      <c r="DY121" s="133">
        <f>DW121*DX121</f>
        <v>12.999999999999998</v>
      </c>
      <c r="DZ121" s="2">
        <v>617</v>
      </c>
      <c r="EA121" s="47">
        <f>DW121*DZ121/1000</f>
        <v>3.2083999999999997</v>
      </c>
      <c r="EB121" s="47"/>
      <c r="EC121" s="32"/>
      <c r="EF121" s="2" t="s">
        <v>166</v>
      </c>
      <c r="EH121" s="2">
        <f>EJ94+EJ95</f>
        <v>5.1999999999999993</v>
      </c>
      <c r="EI121" s="2">
        <v>2.5</v>
      </c>
      <c r="EJ121" s="133">
        <f>EH121*EI121</f>
        <v>12.999999999999998</v>
      </c>
      <c r="EK121" s="2">
        <v>617</v>
      </c>
      <c r="EL121" s="47">
        <f>EH121*EK121/1000</f>
        <v>3.2083999999999997</v>
      </c>
      <c r="EM121" s="47"/>
      <c r="EN121" s="32"/>
      <c r="EQ121" s="2" t="s">
        <v>166</v>
      </c>
      <c r="ES121" s="2">
        <f>EU94+EU95</f>
        <v>5.1999999999999993</v>
      </c>
      <c r="ET121" s="2">
        <v>2.5</v>
      </c>
      <c r="EU121" s="133">
        <f>ES121*ET121</f>
        <v>12.999999999999998</v>
      </c>
      <c r="EV121" s="2">
        <v>617</v>
      </c>
      <c r="EW121" s="47">
        <f>ES121*EV121/1000</f>
        <v>3.2083999999999997</v>
      </c>
      <c r="EX121" s="47"/>
      <c r="EY121" s="32"/>
      <c r="FB121" s="2" t="s">
        <v>166</v>
      </c>
      <c r="FD121" s="2">
        <f>FF94+FF95</f>
        <v>5.1999999999999993</v>
      </c>
      <c r="FE121" s="2">
        <v>2.5</v>
      </c>
      <c r="FF121" s="133">
        <f>FD121*FE121</f>
        <v>12.999999999999998</v>
      </c>
      <c r="FG121" s="2">
        <v>617</v>
      </c>
      <c r="FH121" s="47">
        <f>FD121*FG121/1000</f>
        <v>3.2083999999999997</v>
      </c>
      <c r="FI121" s="47"/>
      <c r="FJ121" s="32"/>
      <c r="FM121" s="2" t="s">
        <v>166</v>
      </c>
      <c r="FO121" s="2">
        <f>FQ94+FQ95</f>
        <v>5.1999999999999993</v>
      </c>
      <c r="FP121" s="2">
        <v>2.5</v>
      </c>
      <c r="FQ121" s="133">
        <f>FO121*FP121</f>
        <v>12.999999999999998</v>
      </c>
      <c r="FR121" s="2">
        <v>617</v>
      </c>
      <c r="FS121" s="47">
        <f>FO121*FR121/1000</f>
        <v>3.2083999999999997</v>
      </c>
      <c r="FT121" s="47"/>
      <c r="FU121" s="32"/>
      <c r="FX121" s="2" t="s">
        <v>166</v>
      </c>
      <c r="FZ121" s="2">
        <f>GB94+GB95</f>
        <v>5.1999999999999993</v>
      </c>
      <c r="GA121" s="2">
        <v>2.5</v>
      </c>
      <c r="GB121" s="133">
        <f>FZ121*GA121</f>
        <v>12.999999999999998</v>
      </c>
      <c r="GC121" s="2">
        <v>617</v>
      </c>
      <c r="GD121" s="47">
        <f>FZ121*GC121/1000</f>
        <v>3.2083999999999997</v>
      </c>
      <c r="GE121" s="47"/>
      <c r="GF121" s="32"/>
      <c r="GI121" s="2" t="s">
        <v>166</v>
      </c>
      <c r="GK121" s="2">
        <f>GM94+GM95</f>
        <v>5.1999999999999993</v>
      </c>
      <c r="GL121" s="2">
        <v>2.5</v>
      </c>
      <c r="GM121" s="133">
        <f>GK121*GL121</f>
        <v>12.999999999999998</v>
      </c>
      <c r="GN121" s="2">
        <v>617</v>
      </c>
      <c r="GO121" s="47">
        <f>GK121*GN121/1000</f>
        <v>3.2083999999999997</v>
      </c>
      <c r="GP121" s="47"/>
      <c r="GQ121" s="32"/>
      <c r="GT121" s="2" t="s">
        <v>166</v>
      </c>
      <c r="GV121" s="2">
        <f>GX94+GX95</f>
        <v>5.1999999999999993</v>
      </c>
      <c r="GW121" s="2">
        <v>2.5</v>
      </c>
      <c r="GX121" s="133">
        <f>GV121*GW121</f>
        <v>12.999999999999998</v>
      </c>
      <c r="GY121" s="2">
        <v>617</v>
      </c>
      <c r="GZ121" s="47">
        <f>GV121*GY121/1000</f>
        <v>3.2083999999999997</v>
      </c>
      <c r="HA121" s="47"/>
      <c r="HB121" s="32"/>
    </row>
    <row r="122" spans="1:210" x14ac:dyDescent="0.25">
      <c r="A122" s="10"/>
      <c r="K122" s="28"/>
      <c r="V122" s="32"/>
      <c r="W122"/>
      <c r="AG122" s="32"/>
      <c r="AH122"/>
      <c r="AR122" s="32"/>
      <c r="BC122" s="32"/>
      <c r="BN122" s="32"/>
      <c r="BY122" s="32"/>
      <c r="CJ122" s="32"/>
      <c r="CU122" s="32"/>
      <c r="DF122" s="32"/>
      <c r="DQ122" s="32"/>
      <c r="EC122" s="32"/>
      <c r="EN122" s="32"/>
      <c r="EY122" s="32"/>
      <c r="FJ122" s="32"/>
      <c r="FU122" s="32"/>
      <c r="GF122" s="32"/>
      <c r="GQ122" s="32"/>
      <c r="HB122" s="32"/>
    </row>
    <row r="123" spans="1:210" ht="33.75" x14ac:dyDescent="0.25">
      <c r="A123" s="10"/>
      <c r="B123" s="113" t="s">
        <v>167</v>
      </c>
      <c r="C123" s="113"/>
      <c r="D123" s="121" t="s">
        <v>126</v>
      </c>
      <c r="E123" s="231" t="s">
        <v>154</v>
      </c>
      <c r="F123" s="231"/>
      <c r="G123" s="231" t="s">
        <v>155</v>
      </c>
      <c r="H123" s="231"/>
      <c r="I123" s="113"/>
      <c r="J123" s="113"/>
      <c r="K123" s="114"/>
      <c r="L123" s="113"/>
      <c r="M123" s="113"/>
      <c r="N123" s="113" t="s">
        <v>167</v>
      </c>
      <c r="O123" s="113"/>
      <c r="P123" s="121" t="s">
        <v>126</v>
      </c>
      <c r="Q123" s="231" t="s">
        <v>154</v>
      </c>
      <c r="R123" s="231"/>
      <c r="S123" s="231" t="s">
        <v>155</v>
      </c>
      <c r="T123" s="231"/>
      <c r="U123" s="134"/>
      <c r="V123" s="115"/>
      <c r="W123" s="116"/>
      <c r="X123" s="113"/>
      <c r="Y123" s="113" t="s">
        <v>167</v>
      </c>
      <c r="Z123" s="113"/>
      <c r="AA123" s="121" t="s">
        <v>126</v>
      </c>
      <c r="AB123" s="231" t="s">
        <v>154</v>
      </c>
      <c r="AC123" s="231"/>
      <c r="AD123" s="231" t="s">
        <v>155</v>
      </c>
      <c r="AE123" s="231"/>
      <c r="AF123" s="148"/>
      <c r="AG123" s="115"/>
      <c r="AH123" s="116"/>
      <c r="AI123" s="113"/>
      <c r="AJ123" s="113" t="s">
        <v>167</v>
      </c>
      <c r="AK123" s="113"/>
      <c r="AL123" s="121" t="s">
        <v>126</v>
      </c>
      <c r="AM123" s="231" t="s">
        <v>154</v>
      </c>
      <c r="AN123" s="231"/>
      <c r="AO123" s="231" t="s">
        <v>155</v>
      </c>
      <c r="AP123" s="231"/>
      <c r="AQ123" s="134"/>
      <c r="AR123" s="115"/>
      <c r="AS123" s="113"/>
      <c r="AT123" s="113"/>
      <c r="AU123" s="113" t="s">
        <v>167</v>
      </c>
      <c r="AV123" s="113"/>
      <c r="AW123" s="121" t="s">
        <v>126</v>
      </c>
      <c r="AX123" s="231" t="s">
        <v>154</v>
      </c>
      <c r="AY123" s="231"/>
      <c r="AZ123" s="231" t="s">
        <v>155</v>
      </c>
      <c r="BA123" s="231"/>
      <c r="BB123" s="134"/>
      <c r="BC123" s="115"/>
      <c r="BD123" s="113"/>
      <c r="BE123" s="113"/>
      <c r="BF123" s="113" t="s">
        <v>167</v>
      </c>
      <c r="BG123" s="113"/>
      <c r="BH123" s="121" t="s">
        <v>126</v>
      </c>
      <c r="BI123" s="231" t="s">
        <v>154</v>
      </c>
      <c r="BJ123" s="231"/>
      <c r="BK123" s="231" t="s">
        <v>155</v>
      </c>
      <c r="BL123" s="231"/>
      <c r="BM123" s="134"/>
      <c r="BN123" s="115"/>
      <c r="BO123" s="113"/>
      <c r="BP123" s="113"/>
      <c r="BQ123" s="113" t="s">
        <v>167</v>
      </c>
      <c r="BR123" s="113"/>
      <c r="BS123" s="121" t="s">
        <v>126</v>
      </c>
      <c r="BT123" s="231" t="s">
        <v>154</v>
      </c>
      <c r="BU123" s="231"/>
      <c r="BV123" s="231" t="s">
        <v>155</v>
      </c>
      <c r="BW123" s="231"/>
      <c r="BX123" s="183"/>
      <c r="BY123" s="115"/>
      <c r="BZ123" s="113"/>
      <c r="CA123" s="113"/>
      <c r="CB123" s="113" t="s">
        <v>167</v>
      </c>
      <c r="CC123" s="113"/>
      <c r="CD123" s="121" t="s">
        <v>126</v>
      </c>
      <c r="CE123" s="231" t="s">
        <v>154</v>
      </c>
      <c r="CF123" s="231"/>
      <c r="CG123" s="231" t="s">
        <v>155</v>
      </c>
      <c r="CH123" s="231"/>
      <c r="CI123" s="183"/>
      <c r="CJ123" s="115"/>
      <c r="CK123" s="113"/>
      <c r="CL123" s="113"/>
      <c r="CM123" s="113" t="s">
        <v>167</v>
      </c>
      <c r="CN123" s="113"/>
      <c r="CO123" s="121" t="s">
        <v>126</v>
      </c>
      <c r="CP123" s="231" t="s">
        <v>154</v>
      </c>
      <c r="CQ123" s="231"/>
      <c r="CR123" s="231" t="s">
        <v>155</v>
      </c>
      <c r="CS123" s="231"/>
      <c r="CT123" s="188"/>
      <c r="CU123" s="115"/>
      <c r="CV123" s="113"/>
      <c r="CW123" s="113"/>
      <c r="CX123" s="113" t="s">
        <v>167</v>
      </c>
      <c r="CY123" s="113"/>
      <c r="CZ123" s="121" t="s">
        <v>126</v>
      </c>
      <c r="DA123" s="231" t="s">
        <v>154</v>
      </c>
      <c r="DB123" s="231"/>
      <c r="DC123" s="231" t="s">
        <v>155</v>
      </c>
      <c r="DD123" s="231"/>
      <c r="DE123" s="188"/>
      <c r="DF123" s="115"/>
      <c r="DG123" s="113"/>
      <c r="DH123" s="113"/>
      <c r="DI123" s="113" t="s">
        <v>167</v>
      </c>
      <c r="DJ123" s="113"/>
      <c r="DK123" s="121" t="s">
        <v>126</v>
      </c>
      <c r="DL123" s="231" t="s">
        <v>154</v>
      </c>
      <c r="DM123" s="231"/>
      <c r="DN123" s="231" t="s">
        <v>155</v>
      </c>
      <c r="DO123" s="231"/>
      <c r="DP123" s="188"/>
      <c r="DQ123" s="115"/>
      <c r="DS123" s="113"/>
      <c r="DT123" s="113"/>
      <c r="DU123" s="113" t="s">
        <v>167</v>
      </c>
      <c r="DV123" s="113"/>
      <c r="DW123" s="121" t="s">
        <v>126</v>
      </c>
      <c r="DX123" s="231" t="s">
        <v>154</v>
      </c>
      <c r="DY123" s="231"/>
      <c r="DZ123" s="231" t="s">
        <v>155</v>
      </c>
      <c r="EA123" s="231"/>
      <c r="EB123" s="188"/>
      <c r="EC123" s="115"/>
      <c r="ED123" s="113"/>
      <c r="EE123" s="113"/>
      <c r="EF123" s="113" t="s">
        <v>167</v>
      </c>
      <c r="EG123" s="113"/>
      <c r="EH123" s="121" t="s">
        <v>126</v>
      </c>
      <c r="EI123" s="231" t="s">
        <v>154</v>
      </c>
      <c r="EJ123" s="231"/>
      <c r="EK123" s="231" t="s">
        <v>155</v>
      </c>
      <c r="EL123" s="231"/>
      <c r="EM123" s="188"/>
      <c r="EN123" s="115"/>
      <c r="EO123" s="113"/>
      <c r="EP123" s="113"/>
      <c r="EQ123" s="113" t="s">
        <v>167</v>
      </c>
      <c r="ER123" s="113"/>
      <c r="ES123" s="121" t="s">
        <v>126</v>
      </c>
      <c r="ET123" s="231" t="s">
        <v>154</v>
      </c>
      <c r="EU123" s="231"/>
      <c r="EV123" s="231" t="s">
        <v>155</v>
      </c>
      <c r="EW123" s="231"/>
      <c r="EX123" s="188"/>
      <c r="EY123" s="115"/>
      <c r="EZ123" s="113"/>
      <c r="FA123" s="113"/>
      <c r="FB123" s="113" t="s">
        <v>167</v>
      </c>
      <c r="FC123" s="113"/>
      <c r="FD123" s="121" t="s">
        <v>126</v>
      </c>
      <c r="FE123" s="231" t="s">
        <v>154</v>
      </c>
      <c r="FF123" s="231"/>
      <c r="FG123" s="231" t="s">
        <v>155</v>
      </c>
      <c r="FH123" s="231"/>
      <c r="FI123" s="188"/>
      <c r="FJ123" s="115"/>
      <c r="FK123" s="113"/>
      <c r="FL123" s="113"/>
      <c r="FM123" s="113" t="s">
        <v>167</v>
      </c>
      <c r="FN123" s="113"/>
      <c r="FO123" s="121" t="s">
        <v>126</v>
      </c>
      <c r="FP123" s="231" t="s">
        <v>154</v>
      </c>
      <c r="FQ123" s="231"/>
      <c r="FR123" s="231" t="s">
        <v>155</v>
      </c>
      <c r="FS123" s="231"/>
      <c r="FT123" s="188"/>
      <c r="FU123" s="115"/>
      <c r="FV123" s="113"/>
      <c r="FW123" s="113"/>
      <c r="FX123" s="113" t="s">
        <v>167</v>
      </c>
      <c r="FY123" s="113"/>
      <c r="FZ123" s="121" t="s">
        <v>126</v>
      </c>
      <c r="GA123" s="231" t="s">
        <v>154</v>
      </c>
      <c r="GB123" s="231"/>
      <c r="GC123" s="231" t="s">
        <v>155</v>
      </c>
      <c r="GD123" s="231"/>
      <c r="GE123" s="188"/>
      <c r="GF123" s="115"/>
      <c r="GG123" s="113"/>
      <c r="GH123" s="113"/>
      <c r="GI123" s="113" t="s">
        <v>167</v>
      </c>
      <c r="GJ123" s="113"/>
      <c r="GK123" s="121" t="s">
        <v>126</v>
      </c>
      <c r="GL123" s="231" t="s">
        <v>154</v>
      </c>
      <c r="GM123" s="231"/>
      <c r="GN123" s="231" t="s">
        <v>155</v>
      </c>
      <c r="GO123" s="231"/>
      <c r="GP123" s="188"/>
      <c r="GQ123" s="115"/>
      <c r="GR123" s="113"/>
      <c r="GS123" s="113"/>
      <c r="GT123" s="113" t="s">
        <v>167</v>
      </c>
      <c r="GU123" s="113"/>
      <c r="GV123" s="121" t="s">
        <v>126</v>
      </c>
      <c r="GW123" s="231" t="s">
        <v>154</v>
      </c>
      <c r="GX123" s="231"/>
      <c r="GY123" s="231" t="s">
        <v>155</v>
      </c>
      <c r="GZ123" s="231"/>
      <c r="HA123" s="188"/>
      <c r="HB123" s="115"/>
    </row>
    <row r="124" spans="1:210" x14ac:dyDescent="0.25">
      <c r="A124" s="10"/>
      <c r="B124" s="113"/>
      <c r="C124" s="113"/>
      <c r="D124" s="113" t="s">
        <v>168</v>
      </c>
      <c r="E124" s="113" t="s">
        <v>169</v>
      </c>
      <c r="F124" s="113" t="s">
        <v>170</v>
      </c>
      <c r="G124" s="113" t="s">
        <v>171</v>
      </c>
      <c r="H124" s="113" t="s">
        <v>172</v>
      </c>
      <c r="I124" s="113"/>
      <c r="J124" s="113"/>
      <c r="K124" s="114"/>
      <c r="L124" s="113"/>
      <c r="M124" s="113"/>
      <c r="N124" s="113"/>
      <c r="O124" s="113"/>
      <c r="P124" s="113" t="s">
        <v>168</v>
      </c>
      <c r="Q124" s="113" t="s">
        <v>169</v>
      </c>
      <c r="R124" s="113" t="s">
        <v>170</v>
      </c>
      <c r="S124" s="113" t="s">
        <v>171</v>
      </c>
      <c r="T124" s="113" t="s">
        <v>172</v>
      </c>
      <c r="U124" s="113"/>
      <c r="V124" s="115"/>
      <c r="W124" s="113"/>
      <c r="X124" s="113"/>
      <c r="Y124" s="113"/>
      <c r="Z124" s="113"/>
      <c r="AA124" s="113" t="s">
        <v>168</v>
      </c>
      <c r="AB124" s="113" t="s">
        <v>169</v>
      </c>
      <c r="AC124" s="113" t="s">
        <v>170</v>
      </c>
      <c r="AD124" s="113" t="s">
        <v>171</v>
      </c>
      <c r="AE124" s="113" t="s">
        <v>172</v>
      </c>
      <c r="AF124" s="113"/>
      <c r="AG124" s="115"/>
      <c r="AH124" s="113"/>
      <c r="AI124" s="113"/>
      <c r="AJ124" s="113"/>
      <c r="AK124" s="113"/>
      <c r="AL124" s="113" t="s">
        <v>168</v>
      </c>
      <c r="AM124" s="113" t="s">
        <v>169</v>
      </c>
      <c r="AN124" s="113" t="s">
        <v>170</v>
      </c>
      <c r="AO124" s="113" t="s">
        <v>171</v>
      </c>
      <c r="AP124" s="113" t="s">
        <v>172</v>
      </c>
      <c r="AQ124" s="113"/>
      <c r="AR124" s="115"/>
      <c r="AS124" s="113"/>
      <c r="AT124" s="113"/>
      <c r="AU124" s="113"/>
      <c r="AV124" s="113"/>
      <c r="AW124" s="113" t="s">
        <v>168</v>
      </c>
      <c r="AX124" s="113" t="s">
        <v>169</v>
      </c>
      <c r="AY124" s="113" t="s">
        <v>170</v>
      </c>
      <c r="AZ124" s="113" t="s">
        <v>171</v>
      </c>
      <c r="BA124" s="113" t="s">
        <v>172</v>
      </c>
      <c r="BB124" s="113"/>
      <c r="BC124" s="115"/>
      <c r="BD124" s="113"/>
      <c r="BE124" s="113"/>
      <c r="BF124" s="113"/>
      <c r="BG124" s="113"/>
      <c r="BH124" s="113" t="s">
        <v>168</v>
      </c>
      <c r="BI124" s="113" t="s">
        <v>169</v>
      </c>
      <c r="BJ124" s="113" t="s">
        <v>170</v>
      </c>
      <c r="BK124" s="113" t="s">
        <v>171</v>
      </c>
      <c r="BL124" s="113" t="s">
        <v>172</v>
      </c>
      <c r="BM124" s="113"/>
      <c r="BN124" s="115"/>
      <c r="BO124" s="113"/>
      <c r="BP124" s="113"/>
      <c r="BQ124" s="113"/>
      <c r="BR124" s="113"/>
      <c r="BS124" s="113" t="s">
        <v>168</v>
      </c>
      <c r="BT124" s="113" t="s">
        <v>169</v>
      </c>
      <c r="BU124" s="113" t="s">
        <v>170</v>
      </c>
      <c r="BV124" s="113" t="s">
        <v>171</v>
      </c>
      <c r="BW124" s="113" t="s">
        <v>172</v>
      </c>
      <c r="BX124" s="113"/>
      <c r="BY124" s="115"/>
      <c r="BZ124" s="113"/>
      <c r="CA124" s="113"/>
      <c r="CB124" s="113"/>
      <c r="CC124" s="113"/>
      <c r="CD124" s="113" t="s">
        <v>168</v>
      </c>
      <c r="CE124" s="113" t="s">
        <v>169</v>
      </c>
      <c r="CF124" s="113" t="s">
        <v>170</v>
      </c>
      <c r="CG124" s="113" t="s">
        <v>171</v>
      </c>
      <c r="CH124" s="113" t="s">
        <v>172</v>
      </c>
      <c r="CI124" s="113"/>
      <c r="CJ124" s="115"/>
      <c r="CK124" s="113"/>
      <c r="CL124" s="113"/>
      <c r="CM124" s="113"/>
      <c r="CN124" s="113"/>
      <c r="CO124" s="113" t="s">
        <v>168</v>
      </c>
      <c r="CP124" s="113" t="s">
        <v>169</v>
      </c>
      <c r="CQ124" s="113" t="s">
        <v>170</v>
      </c>
      <c r="CR124" s="113" t="s">
        <v>171</v>
      </c>
      <c r="CS124" s="113" t="s">
        <v>172</v>
      </c>
      <c r="CT124" s="113"/>
      <c r="CU124" s="115"/>
      <c r="CV124" s="113"/>
      <c r="CW124" s="113"/>
      <c r="CX124" s="113"/>
      <c r="CY124" s="113"/>
      <c r="CZ124" s="113" t="s">
        <v>168</v>
      </c>
      <c r="DA124" s="113" t="s">
        <v>169</v>
      </c>
      <c r="DB124" s="113" t="s">
        <v>170</v>
      </c>
      <c r="DC124" s="113" t="s">
        <v>171</v>
      </c>
      <c r="DD124" s="113" t="s">
        <v>172</v>
      </c>
      <c r="DE124" s="113"/>
      <c r="DF124" s="115"/>
      <c r="DG124" s="113"/>
      <c r="DH124" s="113"/>
      <c r="DI124" s="113"/>
      <c r="DJ124" s="113"/>
      <c r="DK124" s="113" t="s">
        <v>168</v>
      </c>
      <c r="DL124" s="113" t="s">
        <v>169</v>
      </c>
      <c r="DM124" s="113" t="s">
        <v>170</v>
      </c>
      <c r="DN124" s="113" t="s">
        <v>171</v>
      </c>
      <c r="DO124" s="113" t="s">
        <v>172</v>
      </c>
      <c r="DP124" s="113"/>
      <c r="DQ124" s="115"/>
      <c r="DS124" s="113"/>
      <c r="DT124" s="113"/>
      <c r="DU124" s="113"/>
      <c r="DV124" s="113"/>
      <c r="DW124" s="113" t="s">
        <v>168</v>
      </c>
      <c r="DX124" s="113" t="s">
        <v>169</v>
      </c>
      <c r="DY124" s="113" t="s">
        <v>170</v>
      </c>
      <c r="DZ124" s="113" t="s">
        <v>171</v>
      </c>
      <c r="EA124" s="113" t="s">
        <v>172</v>
      </c>
      <c r="EB124" s="113"/>
      <c r="EC124" s="115"/>
      <c r="ED124" s="113"/>
      <c r="EE124" s="113"/>
      <c r="EF124" s="113"/>
      <c r="EG124" s="113"/>
      <c r="EH124" s="113" t="s">
        <v>168</v>
      </c>
      <c r="EI124" s="113" t="s">
        <v>169</v>
      </c>
      <c r="EJ124" s="113" t="s">
        <v>170</v>
      </c>
      <c r="EK124" s="113" t="s">
        <v>171</v>
      </c>
      <c r="EL124" s="113" t="s">
        <v>172</v>
      </c>
      <c r="EM124" s="113"/>
      <c r="EN124" s="115"/>
      <c r="EO124" s="113"/>
      <c r="EP124" s="113"/>
      <c r="EQ124" s="113"/>
      <c r="ER124" s="113"/>
      <c r="ES124" s="113" t="s">
        <v>168</v>
      </c>
      <c r="ET124" s="113" t="s">
        <v>169</v>
      </c>
      <c r="EU124" s="113" t="s">
        <v>170</v>
      </c>
      <c r="EV124" s="113" t="s">
        <v>171</v>
      </c>
      <c r="EW124" s="113" t="s">
        <v>172</v>
      </c>
      <c r="EX124" s="113"/>
      <c r="EY124" s="115"/>
      <c r="EZ124" s="113"/>
      <c r="FA124" s="113"/>
      <c r="FB124" s="113"/>
      <c r="FC124" s="113"/>
      <c r="FD124" s="113" t="s">
        <v>168</v>
      </c>
      <c r="FE124" s="113" t="s">
        <v>169</v>
      </c>
      <c r="FF124" s="113" t="s">
        <v>170</v>
      </c>
      <c r="FG124" s="113" t="s">
        <v>171</v>
      </c>
      <c r="FH124" s="113" t="s">
        <v>172</v>
      </c>
      <c r="FI124" s="113"/>
      <c r="FJ124" s="115"/>
      <c r="FK124" s="113"/>
      <c r="FL124" s="113"/>
      <c r="FM124" s="113"/>
      <c r="FN124" s="113"/>
      <c r="FO124" s="113" t="s">
        <v>168</v>
      </c>
      <c r="FP124" s="113" t="s">
        <v>169</v>
      </c>
      <c r="FQ124" s="113" t="s">
        <v>170</v>
      </c>
      <c r="FR124" s="113" t="s">
        <v>171</v>
      </c>
      <c r="FS124" s="113" t="s">
        <v>172</v>
      </c>
      <c r="FT124" s="113"/>
      <c r="FU124" s="115"/>
      <c r="FV124" s="113"/>
      <c r="FW124" s="113"/>
      <c r="FX124" s="113"/>
      <c r="FY124" s="113"/>
      <c r="FZ124" s="113" t="s">
        <v>168</v>
      </c>
      <c r="GA124" s="113" t="s">
        <v>169</v>
      </c>
      <c r="GB124" s="113" t="s">
        <v>170</v>
      </c>
      <c r="GC124" s="113" t="s">
        <v>171</v>
      </c>
      <c r="GD124" s="113" t="s">
        <v>172</v>
      </c>
      <c r="GE124" s="113"/>
      <c r="GF124" s="115"/>
      <c r="GG124" s="113"/>
      <c r="GH124" s="113"/>
      <c r="GI124" s="113"/>
      <c r="GJ124" s="113"/>
      <c r="GK124" s="113" t="s">
        <v>168</v>
      </c>
      <c r="GL124" s="113" t="s">
        <v>169</v>
      </c>
      <c r="GM124" s="113" t="s">
        <v>170</v>
      </c>
      <c r="GN124" s="113" t="s">
        <v>171</v>
      </c>
      <c r="GO124" s="113" t="s">
        <v>172</v>
      </c>
      <c r="GP124" s="113"/>
      <c r="GQ124" s="115"/>
      <c r="GR124" s="113"/>
      <c r="GS124" s="113"/>
      <c r="GT124" s="113"/>
      <c r="GU124" s="113"/>
      <c r="GV124" s="113" t="s">
        <v>168</v>
      </c>
      <c r="GW124" s="113" t="s">
        <v>169</v>
      </c>
      <c r="GX124" s="113" t="s">
        <v>170</v>
      </c>
      <c r="GY124" s="113" t="s">
        <v>171</v>
      </c>
      <c r="GZ124" s="113" t="s">
        <v>172</v>
      </c>
      <c r="HA124" s="113"/>
      <c r="HB124" s="115"/>
    </row>
    <row r="125" spans="1:210" x14ac:dyDescent="0.25">
      <c r="A125" s="10"/>
      <c r="B125" s="113"/>
      <c r="C125" s="113"/>
      <c r="D125" s="118" t="s">
        <v>173</v>
      </c>
      <c r="E125" s="118"/>
      <c r="F125" s="118" t="s">
        <v>173</v>
      </c>
      <c r="G125" s="118" t="s">
        <v>162</v>
      </c>
      <c r="H125" s="118" t="s">
        <v>163</v>
      </c>
      <c r="I125" s="113"/>
      <c r="J125" s="113"/>
      <c r="K125" s="114"/>
      <c r="L125" s="113"/>
      <c r="M125" s="113"/>
      <c r="N125" s="113"/>
      <c r="O125" s="113"/>
      <c r="P125" s="118" t="s">
        <v>173</v>
      </c>
      <c r="Q125" s="118"/>
      <c r="R125" s="118" t="s">
        <v>173</v>
      </c>
      <c r="S125" s="118" t="s">
        <v>162</v>
      </c>
      <c r="T125" s="118" t="s">
        <v>163</v>
      </c>
      <c r="U125" s="118"/>
      <c r="V125" s="115"/>
      <c r="W125" s="113"/>
      <c r="X125" s="113"/>
      <c r="Y125" s="113"/>
      <c r="Z125" s="113"/>
      <c r="AA125" s="118" t="s">
        <v>173</v>
      </c>
      <c r="AB125" s="118"/>
      <c r="AC125" s="118" t="s">
        <v>173</v>
      </c>
      <c r="AD125" s="118" t="s">
        <v>162</v>
      </c>
      <c r="AE125" s="118" t="s">
        <v>163</v>
      </c>
      <c r="AF125" s="118"/>
      <c r="AG125" s="115"/>
      <c r="AH125" s="113"/>
      <c r="AI125" s="113"/>
      <c r="AJ125" s="113"/>
      <c r="AK125" s="113"/>
      <c r="AL125" s="118" t="s">
        <v>173</v>
      </c>
      <c r="AM125" s="118"/>
      <c r="AN125" s="118" t="s">
        <v>173</v>
      </c>
      <c r="AO125" s="118" t="s">
        <v>162</v>
      </c>
      <c r="AP125" s="118" t="s">
        <v>163</v>
      </c>
      <c r="AQ125" s="118"/>
      <c r="AR125" s="115"/>
      <c r="AS125" s="113"/>
      <c r="AT125" s="113"/>
      <c r="AU125" s="113"/>
      <c r="AV125" s="113"/>
      <c r="AW125" s="118" t="s">
        <v>173</v>
      </c>
      <c r="AX125" s="118"/>
      <c r="AY125" s="118" t="s">
        <v>173</v>
      </c>
      <c r="AZ125" s="118" t="s">
        <v>162</v>
      </c>
      <c r="BA125" s="118" t="s">
        <v>163</v>
      </c>
      <c r="BB125" s="118"/>
      <c r="BC125" s="115"/>
      <c r="BD125" s="113"/>
      <c r="BE125" s="113"/>
      <c r="BF125" s="113"/>
      <c r="BG125" s="113"/>
      <c r="BH125" s="118" t="s">
        <v>173</v>
      </c>
      <c r="BI125" s="118"/>
      <c r="BJ125" s="118" t="s">
        <v>173</v>
      </c>
      <c r="BK125" s="118" t="s">
        <v>162</v>
      </c>
      <c r="BL125" s="118" t="s">
        <v>163</v>
      </c>
      <c r="BM125" s="118"/>
      <c r="BN125" s="115"/>
      <c r="BO125" s="113"/>
      <c r="BP125" s="113"/>
      <c r="BQ125" s="113"/>
      <c r="BR125" s="113"/>
      <c r="BS125" s="118" t="s">
        <v>173</v>
      </c>
      <c r="BT125" s="118"/>
      <c r="BU125" s="118" t="s">
        <v>173</v>
      </c>
      <c r="BV125" s="118" t="s">
        <v>162</v>
      </c>
      <c r="BW125" s="118" t="s">
        <v>163</v>
      </c>
      <c r="BX125" s="118"/>
      <c r="BY125" s="115"/>
      <c r="BZ125" s="113"/>
      <c r="CA125" s="113"/>
      <c r="CB125" s="113"/>
      <c r="CC125" s="113"/>
      <c r="CD125" s="118" t="s">
        <v>173</v>
      </c>
      <c r="CE125" s="118"/>
      <c r="CF125" s="118" t="s">
        <v>173</v>
      </c>
      <c r="CG125" s="118" t="s">
        <v>162</v>
      </c>
      <c r="CH125" s="118" t="s">
        <v>163</v>
      </c>
      <c r="CI125" s="118"/>
      <c r="CJ125" s="115"/>
      <c r="CK125" s="113"/>
      <c r="CL125" s="113"/>
      <c r="CM125" s="113"/>
      <c r="CN125" s="113"/>
      <c r="CO125" s="118" t="s">
        <v>173</v>
      </c>
      <c r="CP125" s="118"/>
      <c r="CQ125" s="118" t="s">
        <v>173</v>
      </c>
      <c r="CR125" s="118" t="s">
        <v>162</v>
      </c>
      <c r="CS125" s="118" t="s">
        <v>163</v>
      </c>
      <c r="CT125" s="118"/>
      <c r="CU125" s="115"/>
      <c r="CV125" s="113"/>
      <c r="CW125" s="113"/>
      <c r="CX125" s="113"/>
      <c r="CY125" s="113"/>
      <c r="CZ125" s="118" t="s">
        <v>173</v>
      </c>
      <c r="DA125" s="118"/>
      <c r="DB125" s="118" t="s">
        <v>173</v>
      </c>
      <c r="DC125" s="118" t="s">
        <v>162</v>
      </c>
      <c r="DD125" s="118" t="s">
        <v>163</v>
      </c>
      <c r="DE125" s="118"/>
      <c r="DF125" s="115"/>
      <c r="DG125" s="113"/>
      <c r="DH125" s="113"/>
      <c r="DI125" s="113"/>
      <c r="DJ125" s="113"/>
      <c r="DK125" s="118" t="s">
        <v>173</v>
      </c>
      <c r="DL125" s="118"/>
      <c r="DM125" s="118" t="s">
        <v>173</v>
      </c>
      <c r="DN125" s="118" t="s">
        <v>162</v>
      </c>
      <c r="DO125" s="118" t="s">
        <v>163</v>
      </c>
      <c r="DP125" s="118"/>
      <c r="DQ125" s="115"/>
      <c r="DS125" s="113"/>
      <c r="DT125" s="113"/>
      <c r="DU125" s="113"/>
      <c r="DV125" s="113"/>
      <c r="DW125" s="118" t="s">
        <v>173</v>
      </c>
      <c r="DX125" s="118"/>
      <c r="DY125" s="118" t="s">
        <v>173</v>
      </c>
      <c r="DZ125" s="118" t="s">
        <v>162</v>
      </c>
      <c r="EA125" s="118" t="s">
        <v>163</v>
      </c>
      <c r="EB125" s="118"/>
      <c r="EC125" s="115"/>
      <c r="ED125" s="113"/>
      <c r="EE125" s="113"/>
      <c r="EF125" s="113"/>
      <c r="EG125" s="113"/>
      <c r="EH125" s="118" t="s">
        <v>173</v>
      </c>
      <c r="EI125" s="118"/>
      <c r="EJ125" s="118" t="s">
        <v>173</v>
      </c>
      <c r="EK125" s="118" t="s">
        <v>162</v>
      </c>
      <c r="EL125" s="118" t="s">
        <v>163</v>
      </c>
      <c r="EM125" s="118"/>
      <c r="EN125" s="115"/>
      <c r="EO125" s="113"/>
      <c r="EP125" s="113"/>
      <c r="EQ125" s="113"/>
      <c r="ER125" s="113"/>
      <c r="ES125" s="118" t="s">
        <v>173</v>
      </c>
      <c r="ET125" s="118"/>
      <c r="EU125" s="118" t="s">
        <v>173</v>
      </c>
      <c r="EV125" s="118" t="s">
        <v>162</v>
      </c>
      <c r="EW125" s="118" t="s">
        <v>163</v>
      </c>
      <c r="EX125" s="118"/>
      <c r="EY125" s="115"/>
      <c r="EZ125" s="113"/>
      <c r="FA125" s="113"/>
      <c r="FB125" s="113"/>
      <c r="FC125" s="113"/>
      <c r="FD125" s="118" t="s">
        <v>173</v>
      </c>
      <c r="FE125" s="118"/>
      <c r="FF125" s="118" t="s">
        <v>173</v>
      </c>
      <c r="FG125" s="118" t="s">
        <v>162</v>
      </c>
      <c r="FH125" s="118" t="s">
        <v>163</v>
      </c>
      <c r="FI125" s="118"/>
      <c r="FJ125" s="115"/>
      <c r="FK125" s="113"/>
      <c r="FL125" s="113"/>
      <c r="FM125" s="113"/>
      <c r="FN125" s="113"/>
      <c r="FO125" s="118" t="s">
        <v>173</v>
      </c>
      <c r="FP125" s="118"/>
      <c r="FQ125" s="118" t="s">
        <v>173</v>
      </c>
      <c r="FR125" s="118" t="s">
        <v>162</v>
      </c>
      <c r="FS125" s="118" t="s">
        <v>163</v>
      </c>
      <c r="FT125" s="118"/>
      <c r="FU125" s="115"/>
      <c r="FV125" s="113"/>
      <c r="FW125" s="113"/>
      <c r="FX125" s="113"/>
      <c r="FY125" s="113"/>
      <c r="FZ125" s="118" t="s">
        <v>173</v>
      </c>
      <c r="GA125" s="118"/>
      <c r="GB125" s="118" t="s">
        <v>173</v>
      </c>
      <c r="GC125" s="118" t="s">
        <v>162</v>
      </c>
      <c r="GD125" s="118" t="s">
        <v>163</v>
      </c>
      <c r="GE125" s="118"/>
      <c r="GF125" s="115"/>
      <c r="GG125" s="113"/>
      <c r="GH125" s="113"/>
      <c r="GI125" s="113"/>
      <c r="GJ125" s="113"/>
      <c r="GK125" s="118" t="s">
        <v>173</v>
      </c>
      <c r="GL125" s="118"/>
      <c r="GM125" s="118" t="s">
        <v>173</v>
      </c>
      <c r="GN125" s="118" t="s">
        <v>162</v>
      </c>
      <c r="GO125" s="118" t="s">
        <v>163</v>
      </c>
      <c r="GP125" s="118"/>
      <c r="GQ125" s="115"/>
      <c r="GR125" s="113"/>
      <c r="GS125" s="113"/>
      <c r="GT125" s="113"/>
      <c r="GU125" s="113"/>
      <c r="GV125" s="118" t="s">
        <v>173</v>
      </c>
      <c r="GW125" s="118"/>
      <c r="GX125" s="118" t="s">
        <v>173</v>
      </c>
      <c r="GY125" s="118" t="s">
        <v>162</v>
      </c>
      <c r="GZ125" s="118" t="s">
        <v>163</v>
      </c>
      <c r="HA125" s="118"/>
      <c r="HB125" s="115"/>
    </row>
    <row r="126" spans="1:210" x14ac:dyDescent="0.25">
      <c r="A126" s="10"/>
      <c r="B126" s="113" t="s">
        <v>164</v>
      </c>
      <c r="C126" s="113"/>
      <c r="D126" s="135">
        <f>F94</f>
        <v>2.8</v>
      </c>
      <c r="E126" s="113">
        <v>1.05</v>
      </c>
      <c r="F126" s="136">
        <f>D126*E126</f>
        <v>2.94</v>
      </c>
      <c r="G126" s="137">
        <v>277</v>
      </c>
      <c r="H126" s="135">
        <f>D126*G126/1000</f>
        <v>0.77559999999999996</v>
      </c>
      <c r="I126" s="113"/>
      <c r="J126" s="113"/>
      <c r="K126" s="114"/>
      <c r="L126" s="113"/>
      <c r="M126" s="113"/>
      <c r="N126" s="113" t="s">
        <v>164</v>
      </c>
      <c r="O126" s="113"/>
      <c r="P126" s="135">
        <f>R94</f>
        <v>2.8</v>
      </c>
      <c r="Q126" s="113">
        <v>1.05</v>
      </c>
      <c r="R126" s="136">
        <f>P126*Q126</f>
        <v>2.94</v>
      </c>
      <c r="S126" s="137">
        <v>277</v>
      </c>
      <c r="T126" s="135">
        <f>P126*S126/1000</f>
        <v>0.77559999999999996</v>
      </c>
      <c r="U126" s="135"/>
      <c r="V126" s="115"/>
      <c r="W126" s="113"/>
      <c r="X126" s="113"/>
      <c r="Y126" s="113" t="s">
        <v>164</v>
      </c>
      <c r="Z126" s="113"/>
      <c r="AA126" s="135">
        <f>AC94</f>
        <v>2.8</v>
      </c>
      <c r="AB126" s="113">
        <v>1.05</v>
      </c>
      <c r="AC126" s="136">
        <f>AA126*AB126</f>
        <v>2.94</v>
      </c>
      <c r="AD126" s="137">
        <v>277</v>
      </c>
      <c r="AE126" s="135">
        <f>AA126*AD126/1000</f>
        <v>0.77559999999999996</v>
      </c>
      <c r="AF126" s="135"/>
      <c r="AG126" s="115"/>
      <c r="AH126" s="113"/>
      <c r="AI126" s="113"/>
      <c r="AJ126" s="113" t="s">
        <v>164</v>
      </c>
      <c r="AK126" s="113"/>
      <c r="AL126" s="135">
        <f>AN94</f>
        <v>2.8</v>
      </c>
      <c r="AM126" s="113">
        <v>1.05</v>
      </c>
      <c r="AN126" s="136">
        <f>AL126*AM126</f>
        <v>2.94</v>
      </c>
      <c r="AO126" s="137">
        <v>277</v>
      </c>
      <c r="AP126" s="135">
        <f>AL126*AO126/1000</f>
        <v>0.77559999999999996</v>
      </c>
      <c r="AQ126" s="135"/>
      <c r="AR126" s="115"/>
      <c r="AS126" s="113"/>
      <c r="AT126" s="113"/>
      <c r="AU126" s="113" t="s">
        <v>164</v>
      </c>
      <c r="AV126" s="113"/>
      <c r="AW126" s="135">
        <f>AY94</f>
        <v>2.8</v>
      </c>
      <c r="AX126" s="113">
        <v>1.05</v>
      </c>
      <c r="AY126" s="136">
        <f>AW126*AX126</f>
        <v>2.94</v>
      </c>
      <c r="AZ126" s="137">
        <v>277</v>
      </c>
      <c r="BA126" s="135">
        <f>AW126*AZ126/1000</f>
        <v>0.77559999999999996</v>
      </c>
      <c r="BB126" s="135"/>
      <c r="BC126" s="115"/>
      <c r="BD126" s="113"/>
      <c r="BE126" s="113"/>
      <c r="BF126" s="113" t="s">
        <v>164</v>
      </c>
      <c r="BG126" s="113"/>
      <c r="BH126" s="135">
        <f>BJ94</f>
        <v>2.8</v>
      </c>
      <c r="BI126" s="113">
        <v>1.05</v>
      </c>
      <c r="BJ126" s="136">
        <f>BH126*BI126</f>
        <v>2.94</v>
      </c>
      <c r="BK126" s="137">
        <v>277</v>
      </c>
      <c r="BL126" s="135">
        <f>BH126*BK126/1000</f>
        <v>0.77559999999999996</v>
      </c>
      <c r="BM126" s="135"/>
      <c r="BN126" s="115"/>
      <c r="BO126" s="113"/>
      <c r="BP126" s="113"/>
      <c r="BQ126" s="113" t="s">
        <v>164</v>
      </c>
      <c r="BR126" s="113"/>
      <c r="BS126" s="135">
        <f>BU94</f>
        <v>2.8</v>
      </c>
      <c r="BT126" s="113">
        <v>1.05</v>
      </c>
      <c r="BU126" s="136">
        <f>BS126*BT126</f>
        <v>2.94</v>
      </c>
      <c r="BV126" s="137">
        <v>277</v>
      </c>
      <c r="BW126" s="135">
        <f>BS126*BV126/1000</f>
        <v>0.77559999999999996</v>
      </c>
      <c r="BX126" s="135"/>
      <c r="BY126" s="115"/>
      <c r="BZ126" s="113"/>
      <c r="CA126" s="113"/>
      <c r="CB126" s="113" t="s">
        <v>164</v>
      </c>
      <c r="CC126" s="113"/>
      <c r="CD126" s="135">
        <f>CF94</f>
        <v>2.8</v>
      </c>
      <c r="CE126" s="113">
        <v>1.05</v>
      </c>
      <c r="CF126" s="136">
        <f>CD126*CE126</f>
        <v>2.94</v>
      </c>
      <c r="CG126" s="137">
        <v>277</v>
      </c>
      <c r="CH126" s="135">
        <f>CD126*CG126/1000</f>
        <v>0.77559999999999996</v>
      </c>
      <c r="CI126" s="135"/>
      <c r="CJ126" s="115"/>
      <c r="CK126" s="113"/>
      <c r="CL126" s="113"/>
      <c r="CM126" s="113" t="s">
        <v>164</v>
      </c>
      <c r="CN126" s="113"/>
      <c r="CO126" s="135">
        <f>CQ94</f>
        <v>2.8</v>
      </c>
      <c r="CP126" s="113">
        <v>1.05</v>
      </c>
      <c r="CQ126" s="136">
        <f>CO126*CP126</f>
        <v>2.94</v>
      </c>
      <c r="CR126" s="137">
        <v>277</v>
      </c>
      <c r="CS126" s="135">
        <f>CO126*CR126/1000</f>
        <v>0.77559999999999996</v>
      </c>
      <c r="CT126" s="135"/>
      <c r="CU126" s="115"/>
      <c r="CV126" s="113"/>
      <c r="CW126" s="113"/>
      <c r="CX126" s="113" t="s">
        <v>164</v>
      </c>
      <c r="CY126" s="113"/>
      <c r="CZ126" s="135">
        <f>DB94</f>
        <v>2.8</v>
      </c>
      <c r="DA126" s="113">
        <v>1.05</v>
      </c>
      <c r="DB126" s="136">
        <f>CZ126*DA126</f>
        <v>2.94</v>
      </c>
      <c r="DC126" s="137">
        <v>277</v>
      </c>
      <c r="DD126" s="135">
        <f>CZ126*DC126/1000</f>
        <v>0.77559999999999996</v>
      </c>
      <c r="DE126" s="135"/>
      <c r="DF126" s="115"/>
      <c r="DG126" s="113"/>
      <c r="DH126" s="113"/>
      <c r="DI126" s="113" t="s">
        <v>164</v>
      </c>
      <c r="DJ126" s="113"/>
      <c r="DK126" s="135">
        <f>DM94</f>
        <v>2.8</v>
      </c>
      <c r="DL126" s="113">
        <v>1.05</v>
      </c>
      <c r="DM126" s="136">
        <f>DK126*DL126</f>
        <v>2.94</v>
      </c>
      <c r="DN126" s="137">
        <v>277</v>
      </c>
      <c r="DO126" s="135">
        <f>DK126*DN126/1000</f>
        <v>0.77559999999999996</v>
      </c>
      <c r="DP126" s="135"/>
      <c r="DQ126" s="115"/>
      <c r="DS126" s="113"/>
      <c r="DT126" s="113"/>
      <c r="DU126" s="113" t="s">
        <v>164</v>
      </c>
      <c r="DV126" s="113"/>
      <c r="DW126" s="135">
        <f>DY94</f>
        <v>2.8</v>
      </c>
      <c r="DX126" s="113">
        <v>1.05</v>
      </c>
      <c r="DY126" s="136">
        <f>DW126*DX126</f>
        <v>2.94</v>
      </c>
      <c r="DZ126" s="137">
        <v>277</v>
      </c>
      <c r="EA126" s="135">
        <f>DW126*DZ126/1000</f>
        <v>0.77559999999999996</v>
      </c>
      <c r="EB126" s="135"/>
      <c r="EC126" s="115"/>
      <c r="ED126" s="113"/>
      <c r="EE126" s="113"/>
      <c r="EF126" s="113" t="s">
        <v>164</v>
      </c>
      <c r="EG126" s="113"/>
      <c r="EH126" s="135">
        <f>EJ94</f>
        <v>2.8</v>
      </c>
      <c r="EI126" s="113">
        <v>1.05</v>
      </c>
      <c r="EJ126" s="136">
        <f>EH126*EI126</f>
        <v>2.94</v>
      </c>
      <c r="EK126" s="137">
        <v>277</v>
      </c>
      <c r="EL126" s="135">
        <f>EH126*EK126/1000</f>
        <v>0.77559999999999996</v>
      </c>
      <c r="EM126" s="135"/>
      <c r="EN126" s="115"/>
      <c r="EO126" s="113"/>
      <c r="EP126" s="113"/>
      <c r="EQ126" s="113" t="s">
        <v>164</v>
      </c>
      <c r="ER126" s="113"/>
      <c r="ES126" s="135">
        <f>EU94</f>
        <v>2.8</v>
      </c>
      <c r="ET126" s="113">
        <v>1.05</v>
      </c>
      <c r="EU126" s="136">
        <f>ES126*ET126</f>
        <v>2.94</v>
      </c>
      <c r="EV126" s="137">
        <v>277</v>
      </c>
      <c r="EW126" s="135">
        <f>ES126*EV126/1000</f>
        <v>0.77559999999999996</v>
      </c>
      <c r="EX126" s="135"/>
      <c r="EY126" s="115"/>
      <c r="EZ126" s="113"/>
      <c r="FA126" s="113"/>
      <c r="FB126" s="113" t="s">
        <v>164</v>
      </c>
      <c r="FC126" s="113"/>
      <c r="FD126" s="135">
        <f>FF94</f>
        <v>2.8</v>
      </c>
      <c r="FE126" s="113">
        <v>1.05</v>
      </c>
      <c r="FF126" s="136">
        <f>FD126*FE126</f>
        <v>2.94</v>
      </c>
      <c r="FG126" s="137">
        <v>277</v>
      </c>
      <c r="FH126" s="135">
        <f>FD126*FG126/1000</f>
        <v>0.77559999999999996</v>
      </c>
      <c r="FI126" s="135"/>
      <c r="FJ126" s="115"/>
      <c r="FK126" s="113"/>
      <c r="FL126" s="113"/>
      <c r="FM126" s="113" t="s">
        <v>164</v>
      </c>
      <c r="FN126" s="113"/>
      <c r="FO126" s="135">
        <f>FQ94</f>
        <v>2.8</v>
      </c>
      <c r="FP126" s="113">
        <v>1.05</v>
      </c>
      <c r="FQ126" s="136">
        <f>FO126*FP126</f>
        <v>2.94</v>
      </c>
      <c r="FR126" s="137">
        <v>277</v>
      </c>
      <c r="FS126" s="135">
        <f>FO126*FR126/1000</f>
        <v>0.77559999999999996</v>
      </c>
      <c r="FT126" s="135"/>
      <c r="FU126" s="115"/>
      <c r="FV126" s="113"/>
      <c r="FW126" s="113"/>
      <c r="FX126" s="113" t="s">
        <v>164</v>
      </c>
      <c r="FY126" s="113"/>
      <c r="FZ126" s="135">
        <f>GB94</f>
        <v>2.8</v>
      </c>
      <c r="GA126" s="113">
        <v>1.05</v>
      </c>
      <c r="GB126" s="136">
        <f>FZ126*GA126</f>
        <v>2.94</v>
      </c>
      <c r="GC126" s="137">
        <v>277</v>
      </c>
      <c r="GD126" s="135">
        <f>FZ126*GC126/1000</f>
        <v>0.77559999999999996</v>
      </c>
      <c r="GE126" s="135"/>
      <c r="GF126" s="115"/>
      <c r="GG126" s="113"/>
      <c r="GH126" s="113"/>
      <c r="GI126" s="113" t="s">
        <v>164</v>
      </c>
      <c r="GJ126" s="113"/>
      <c r="GK126" s="135">
        <f>GM94</f>
        <v>2.8</v>
      </c>
      <c r="GL126" s="113">
        <v>1.05</v>
      </c>
      <c r="GM126" s="136">
        <f>GK126*GL126</f>
        <v>2.94</v>
      </c>
      <c r="GN126" s="137">
        <v>277</v>
      </c>
      <c r="GO126" s="135">
        <f>GK126*GN126/1000</f>
        <v>0.77559999999999996</v>
      </c>
      <c r="GP126" s="135"/>
      <c r="GQ126" s="115"/>
      <c r="GR126" s="113"/>
      <c r="GS126" s="113"/>
      <c r="GT126" s="113" t="s">
        <v>164</v>
      </c>
      <c r="GU126" s="113"/>
      <c r="GV126" s="135">
        <f>GX94</f>
        <v>2.8</v>
      </c>
      <c r="GW126" s="113">
        <v>1.05</v>
      </c>
      <c r="GX126" s="136">
        <f>GV126*GW126</f>
        <v>2.94</v>
      </c>
      <c r="GY126" s="137">
        <v>277</v>
      </c>
      <c r="GZ126" s="135">
        <f>GV126*GY126/1000</f>
        <v>0.77559999999999996</v>
      </c>
      <c r="HA126" s="135"/>
      <c r="HB126" s="115"/>
    </row>
    <row r="127" spans="1:210" x14ac:dyDescent="0.25">
      <c r="A127" s="10"/>
      <c r="B127" s="113" t="s">
        <v>166</v>
      </c>
      <c r="C127" s="113"/>
      <c r="D127" s="113">
        <f>F100+F101</f>
        <v>0</v>
      </c>
      <c r="E127" s="113">
        <v>2.5</v>
      </c>
      <c r="F127" s="136">
        <f>D127*E127</f>
        <v>0</v>
      </c>
      <c r="G127" s="113">
        <v>617</v>
      </c>
      <c r="H127" s="135">
        <f>D127*G127/1000</f>
        <v>0</v>
      </c>
      <c r="I127" s="113"/>
      <c r="J127" s="113"/>
      <c r="K127" s="114"/>
      <c r="L127" s="113"/>
      <c r="M127" s="113"/>
      <c r="N127" s="113" t="s">
        <v>166</v>
      </c>
      <c r="O127" s="113"/>
      <c r="P127" s="113">
        <f>R100+R101</f>
        <v>0</v>
      </c>
      <c r="Q127" s="113">
        <v>2.5</v>
      </c>
      <c r="R127" s="136">
        <f>P127*Q127</f>
        <v>0</v>
      </c>
      <c r="S127" s="113">
        <v>617</v>
      </c>
      <c r="T127" s="135">
        <f>P127*S127/1000</f>
        <v>0</v>
      </c>
      <c r="U127" s="135"/>
      <c r="V127" s="115"/>
      <c r="W127" s="113"/>
      <c r="X127" s="113"/>
      <c r="Y127" s="113" t="s">
        <v>166</v>
      </c>
      <c r="Z127" s="113"/>
      <c r="AA127" s="113">
        <f>AC100+AC101</f>
        <v>0</v>
      </c>
      <c r="AB127" s="113">
        <v>2.5</v>
      </c>
      <c r="AC127" s="136">
        <f>AA127*AB127</f>
        <v>0</v>
      </c>
      <c r="AD127" s="113">
        <v>617</v>
      </c>
      <c r="AE127" s="135">
        <f>AA127*AD127/1000</f>
        <v>0</v>
      </c>
      <c r="AF127" s="135"/>
      <c r="AG127" s="115"/>
      <c r="AH127" s="113"/>
      <c r="AI127" s="113"/>
      <c r="AJ127" s="113" t="s">
        <v>166</v>
      </c>
      <c r="AK127" s="113"/>
      <c r="AL127" s="113">
        <f>AN100+AN101</f>
        <v>0</v>
      </c>
      <c r="AM127" s="113">
        <v>2.5</v>
      </c>
      <c r="AN127" s="136">
        <f>AL127*AM127</f>
        <v>0</v>
      </c>
      <c r="AO127" s="113">
        <v>617</v>
      </c>
      <c r="AP127" s="135">
        <f>AL127*AO127/1000</f>
        <v>0</v>
      </c>
      <c r="AQ127" s="135"/>
      <c r="AR127" s="115"/>
      <c r="AS127" s="113"/>
      <c r="AT127" s="113"/>
      <c r="AU127" s="113" t="s">
        <v>166</v>
      </c>
      <c r="AV127" s="113"/>
      <c r="AW127" s="113">
        <f>AY100+AY101</f>
        <v>0</v>
      </c>
      <c r="AX127" s="113">
        <v>2.5</v>
      </c>
      <c r="AY127" s="136">
        <f>AW127*AX127</f>
        <v>0</v>
      </c>
      <c r="AZ127" s="113">
        <v>617</v>
      </c>
      <c r="BA127" s="135">
        <f>AW127*AZ127/1000</f>
        <v>0</v>
      </c>
      <c r="BB127" s="135"/>
      <c r="BC127" s="115"/>
      <c r="BD127" s="113"/>
      <c r="BE127" s="113"/>
      <c r="BF127" s="113" t="s">
        <v>166</v>
      </c>
      <c r="BG127" s="113"/>
      <c r="BH127" s="113">
        <f>BJ100+BJ101</f>
        <v>0</v>
      </c>
      <c r="BI127" s="113">
        <v>2.5</v>
      </c>
      <c r="BJ127" s="136">
        <f>BH127*BI127</f>
        <v>0</v>
      </c>
      <c r="BK127" s="113">
        <v>617</v>
      </c>
      <c r="BL127" s="135">
        <f>BH127*BK127/1000</f>
        <v>0</v>
      </c>
      <c r="BM127" s="135"/>
      <c r="BN127" s="115"/>
      <c r="BO127" s="113"/>
      <c r="BP127" s="113"/>
      <c r="BQ127" s="113" t="s">
        <v>166</v>
      </c>
      <c r="BR127" s="113"/>
      <c r="BS127" s="113">
        <f>BU100+BU101</f>
        <v>0</v>
      </c>
      <c r="BT127" s="113">
        <v>2.5</v>
      </c>
      <c r="BU127" s="136">
        <f>BS127*BT127</f>
        <v>0</v>
      </c>
      <c r="BV127" s="113">
        <v>617</v>
      </c>
      <c r="BW127" s="135">
        <f>BS127*BV127/1000</f>
        <v>0</v>
      </c>
      <c r="BX127" s="135"/>
      <c r="BY127" s="115"/>
      <c r="BZ127" s="113"/>
      <c r="CA127" s="113"/>
      <c r="CB127" s="113" t="s">
        <v>166</v>
      </c>
      <c r="CC127" s="113"/>
      <c r="CD127" s="113">
        <f>CF100+CF101</f>
        <v>0</v>
      </c>
      <c r="CE127" s="113">
        <v>2.5</v>
      </c>
      <c r="CF127" s="136">
        <f>CD127*CE127</f>
        <v>0</v>
      </c>
      <c r="CG127" s="113">
        <v>617</v>
      </c>
      <c r="CH127" s="135">
        <f>CD127*CG127/1000</f>
        <v>0</v>
      </c>
      <c r="CI127" s="135"/>
      <c r="CJ127" s="115"/>
      <c r="CK127" s="113"/>
      <c r="CL127" s="113"/>
      <c r="CM127" s="113" t="s">
        <v>166</v>
      </c>
      <c r="CN127" s="113"/>
      <c r="CO127" s="113">
        <f>CQ100+CQ101</f>
        <v>0</v>
      </c>
      <c r="CP127" s="113">
        <v>2.5</v>
      </c>
      <c r="CQ127" s="136">
        <f>CO127*CP127</f>
        <v>0</v>
      </c>
      <c r="CR127" s="113">
        <v>617</v>
      </c>
      <c r="CS127" s="135">
        <f>CO127*CR127/1000</f>
        <v>0</v>
      </c>
      <c r="CT127" s="135"/>
      <c r="CU127" s="115"/>
      <c r="CV127" s="113"/>
      <c r="CW127" s="113"/>
      <c r="CX127" s="113" t="s">
        <v>166</v>
      </c>
      <c r="CY127" s="113"/>
      <c r="CZ127" s="113">
        <f>DB100+DB101</f>
        <v>0</v>
      </c>
      <c r="DA127" s="113">
        <v>2.5</v>
      </c>
      <c r="DB127" s="136">
        <f>CZ127*DA127</f>
        <v>0</v>
      </c>
      <c r="DC127" s="113">
        <v>617</v>
      </c>
      <c r="DD127" s="135">
        <f>CZ127*DC127/1000</f>
        <v>0</v>
      </c>
      <c r="DE127" s="135"/>
      <c r="DF127" s="115"/>
      <c r="DG127" s="113"/>
      <c r="DH127" s="113"/>
      <c r="DI127" s="113" t="s">
        <v>166</v>
      </c>
      <c r="DJ127" s="113"/>
      <c r="DK127" s="113">
        <f>DM100+DM101</f>
        <v>0</v>
      </c>
      <c r="DL127" s="113">
        <v>2.5</v>
      </c>
      <c r="DM127" s="136">
        <f>DK127*DL127</f>
        <v>0</v>
      </c>
      <c r="DN127" s="113">
        <v>617</v>
      </c>
      <c r="DO127" s="135">
        <f>DK127*DN127/1000</f>
        <v>0</v>
      </c>
      <c r="DP127" s="135"/>
      <c r="DQ127" s="115"/>
      <c r="DS127" s="113"/>
      <c r="DT127" s="113"/>
      <c r="DU127" s="113" t="s">
        <v>166</v>
      </c>
      <c r="DV127" s="113"/>
      <c r="DW127" s="113">
        <f>DY100+DY101</f>
        <v>0</v>
      </c>
      <c r="DX127" s="113">
        <v>2.5</v>
      </c>
      <c r="DY127" s="136">
        <f>DW127*DX127</f>
        <v>0</v>
      </c>
      <c r="DZ127" s="113">
        <v>617</v>
      </c>
      <c r="EA127" s="135">
        <f>DW127*DZ127/1000</f>
        <v>0</v>
      </c>
      <c r="EB127" s="135"/>
      <c r="EC127" s="115"/>
      <c r="ED127" s="113"/>
      <c r="EE127" s="113"/>
      <c r="EF127" s="113" t="s">
        <v>166</v>
      </c>
      <c r="EG127" s="113"/>
      <c r="EH127" s="113">
        <f>EJ100+EJ101</f>
        <v>0</v>
      </c>
      <c r="EI127" s="113">
        <v>2.5</v>
      </c>
      <c r="EJ127" s="136">
        <f>EH127*EI127</f>
        <v>0</v>
      </c>
      <c r="EK127" s="113">
        <v>617</v>
      </c>
      <c r="EL127" s="135">
        <f>EH127*EK127/1000</f>
        <v>0</v>
      </c>
      <c r="EM127" s="135"/>
      <c r="EN127" s="115"/>
      <c r="EO127" s="113"/>
      <c r="EP127" s="113"/>
      <c r="EQ127" s="113" t="s">
        <v>166</v>
      </c>
      <c r="ER127" s="113"/>
      <c r="ES127" s="113">
        <f>EU100+EU101</f>
        <v>0</v>
      </c>
      <c r="ET127" s="113">
        <v>2.5</v>
      </c>
      <c r="EU127" s="136">
        <f>ES127*ET127</f>
        <v>0</v>
      </c>
      <c r="EV127" s="113">
        <v>617</v>
      </c>
      <c r="EW127" s="135">
        <f>ES127*EV127/1000</f>
        <v>0</v>
      </c>
      <c r="EX127" s="135"/>
      <c r="EY127" s="115"/>
      <c r="EZ127" s="113"/>
      <c r="FA127" s="113"/>
      <c r="FB127" s="113" t="s">
        <v>166</v>
      </c>
      <c r="FC127" s="113"/>
      <c r="FD127" s="113">
        <f>FF100+FF101</f>
        <v>0</v>
      </c>
      <c r="FE127" s="113">
        <v>2.5</v>
      </c>
      <c r="FF127" s="136">
        <f>FD127*FE127</f>
        <v>0</v>
      </c>
      <c r="FG127" s="113">
        <v>617</v>
      </c>
      <c r="FH127" s="135">
        <f>FD127*FG127/1000</f>
        <v>0</v>
      </c>
      <c r="FI127" s="135"/>
      <c r="FJ127" s="115"/>
      <c r="FK127" s="113"/>
      <c r="FL127" s="113"/>
      <c r="FM127" s="113" t="s">
        <v>166</v>
      </c>
      <c r="FN127" s="113"/>
      <c r="FO127" s="113">
        <f>FQ100+FQ101</f>
        <v>0</v>
      </c>
      <c r="FP127" s="113">
        <v>2.5</v>
      </c>
      <c r="FQ127" s="136">
        <f>FO127*FP127</f>
        <v>0</v>
      </c>
      <c r="FR127" s="113">
        <v>617</v>
      </c>
      <c r="FS127" s="135">
        <f>FO127*FR127/1000</f>
        <v>0</v>
      </c>
      <c r="FT127" s="135"/>
      <c r="FU127" s="115"/>
      <c r="FV127" s="113"/>
      <c r="FW127" s="113"/>
      <c r="FX127" s="113" t="s">
        <v>166</v>
      </c>
      <c r="FY127" s="113"/>
      <c r="FZ127" s="113">
        <f>GB100+GB101</f>
        <v>0</v>
      </c>
      <c r="GA127" s="113">
        <v>2.5</v>
      </c>
      <c r="GB127" s="136">
        <f>FZ127*GA127</f>
        <v>0</v>
      </c>
      <c r="GC127" s="113">
        <v>617</v>
      </c>
      <c r="GD127" s="135">
        <f>FZ127*GC127/1000</f>
        <v>0</v>
      </c>
      <c r="GE127" s="135"/>
      <c r="GF127" s="115"/>
      <c r="GG127" s="113"/>
      <c r="GH127" s="113"/>
      <c r="GI127" s="113" t="s">
        <v>166</v>
      </c>
      <c r="GJ127" s="113"/>
      <c r="GK127" s="113">
        <f>GM100+GM101</f>
        <v>0</v>
      </c>
      <c r="GL127" s="113">
        <v>2.5</v>
      </c>
      <c r="GM127" s="136">
        <f>GK127*GL127</f>
        <v>0</v>
      </c>
      <c r="GN127" s="113">
        <v>617</v>
      </c>
      <c r="GO127" s="135">
        <f>GK127*GN127/1000</f>
        <v>0</v>
      </c>
      <c r="GP127" s="135"/>
      <c r="GQ127" s="115"/>
      <c r="GR127" s="113"/>
      <c r="GS127" s="113"/>
      <c r="GT127" s="113" t="s">
        <v>166</v>
      </c>
      <c r="GU127" s="113"/>
      <c r="GV127" s="113">
        <f>GX100+GX101</f>
        <v>0</v>
      </c>
      <c r="GW127" s="113">
        <v>2.5</v>
      </c>
      <c r="GX127" s="136">
        <f>GV127*GW127</f>
        <v>0</v>
      </c>
      <c r="GY127" s="113">
        <v>617</v>
      </c>
      <c r="GZ127" s="135">
        <f>GV127*GY127/1000</f>
        <v>0</v>
      </c>
      <c r="HA127" s="135"/>
      <c r="HB127" s="115"/>
    </row>
    <row r="128" spans="1:210" ht="15.75" thickBot="1" x14ac:dyDescent="0.3">
      <c r="A128" s="138"/>
      <c r="B128" s="139"/>
      <c r="C128" s="139"/>
      <c r="D128" s="139"/>
      <c r="E128" s="139"/>
      <c r="F128" s="139"/>
      <c r="G128" s="139"/>
      <c r="H128" s="139"/>
      <c r="I128" s="139"/>
      <c r="J128" s="139"/>
      <c r="K128" s="140"/>
      <c r="L128" s="141"/>
      <c r="M128" s="139"/>
      <c r="N128" s="139"/>
      <c r="O128" s="139"/>
      <c r="P128" s="139"/>
      <c r="Q128" s="139"/>
      <c r="R128" s="139"/>
      <c r="S128" s="139"/>
      <c r="T128" s="139"/>
      <c r="U128" s="139"/>
      <c r="V128" s="142"/>
      <c r="W128" s="141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42"/>
      <c r="AH128" s="141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42"/>
      <c r="AS128" s="141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42"/>
      <c r="BD128" s="141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42"/>
      <c r="BO128" s="141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42"/>
      <c r="BZ128" s="141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42"/>
      <c r="CK128" s="141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42"/>
      <c r="CV128" s="141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42"/>
      <c r="DG128" s="141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42"/>
      <c r="DS128" s="141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42"/>
      <c r="ED128" s="141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42"/>
      <c r="EO128" s="141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42"/>
      <c r="EZ128" s="141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42"/>
      <c r="FK128" s="141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42"/>
      <c r="FV128" s="141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42"/>
      <c r="GG128" s="141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42"/>
      <c r="GR128" s="141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42"/>
    </row>
  </sheetData>
  <mergeCells count="260">
    <mergeCell ref="GW117:GX117"/>
    <mergeCell ref="GY117:GZ117"/>
    <mergeCell ref="GW123:GX123"/>
    <mergeCell ref="GY123:GZ123"/>
    <mergeCell ref="GL117:GM117"/>
    <mergeCell ref="GN117:GO117"/>
    <mergeCell ref="GL123:GM123"/>
    <mergeCell ref="GN123:GO123"/>
    <mergeCell ref="GT85:GU85"/>
    <mergeCell ref="GT88:GU88"/>
    <mergeCell ref="GT89:GU89"/>
    <mergeCell ref="GT90:GU90"/>
    <mergeCell ref="GT105:GU105"/>
    <mergeCell ref="GT108:GU108"/>
    <mergeCell ref="GT109:GU109"/>
    <mergeCell ref="GT110:GU110"/>
    <mergeCell ref="GT117:GU117"/>
    <mergeCell ref="GA117:GB117"/>
    <mergeCell ref="GC117:GD117"/>
    <mergeCell ref="GA123:GB123"/>
    <mergeCell ref="GC123:GD123"/>
    <mergeCell ref="GI85:GJ85"/>
    <mergeCell ref="GI88:GJ88"/>
    <mergeCell ref="GI89:GJ89"/>
    <mergeCell ref="GI90:GJ90"/>
    <mergeCell ref="GI105:GJ105"/>
    <mergeCell ref="GI108:GJ108"/>
    <mergeCell ref="GI109:GJ109"/>
    <mergeCell ref="GI110:GJ110"/>
    <mergeCell ref="GI117:GJ117"/>
    <mergeCell ref="FP117:FQ117"/>
    <mergeCell ref="FR117:FS117"/>
    <mergeCell ref="FP123:FQ123"/>
    <mergeCell ref="FR123:FS123"/>
    <mergeCell ref="FX85:FY85"/>
    <mergeCell ref="FX88:FY88"/>
    <mergeCell ref="FX89:FY89"/>
    <mergeCell ref="FX90:FY90"/>
    <mergeCell ref="FX105:FY105"/>
    <mergeCell ref="FX108:FY108"/>
    <mergeCell ref="FX109:FY109"/>
    <mergeCell ref="FX110:FY110"/>
    <mergeCell ref="FX117:FY117"/>
    <mergeCell ref="FE117:FF117"/>
    <mergeCell ref="FG117:FH117"/>
    <mergeCell ref="FE123:FF123"/>
    <mergeCell ref="FG123:FH123"/>
    <mergeCell ref="FM85:FN85"/>
    <mergeCell ref="FM88:FN88"/>
    <mergeCell ref="FM89:FN89"/>
    <mergeCell ref="FM90:FN90"/>
    <mergeCell ref="FM105:FN105"/>
    <mergeCell ref="FM108:FN108"/>
    <mergeCell ref="FM109:FN109"/>
    <mergeCell ref="FM110:FN110"/>
    <mergeCell ref="FM117:FN117"/>
    <mergeCell ref="ET117:EU117"/>
    <mergeCell ref="EV117:EW117"/>
    <mergeCell ref="ET123:EU123"/>
    <mergeCell ref="EV123:EW123"/>
    <mergeCell ref="FB85:FC85"/>
    <mergeCell ref="FB88:FC88"/>
    <mergeCell ref="FB89:FC89"/>
    <mergeCell ref="FB90:FC90"/>
    <mergeCell ref="FB105:FC105"/>
    <mergeCell ref="FB108:FC108"/>
    <mergeCell ref="FB109:FC109"/>
    <mergeCell ref="FB110:FC110"/>
    <mergeCell ref="FB117:FC117"/>
    <mergeCell ref="EF110:EG110"/>
    <mergeCell ref="EF117:EG117"/>
    <mergeCell ref="EI117:EJ117"/>
    <mergeCell ref="EK117:EL117"/>
    <mergeCell ref="EI123:EJ123"/>
    <mergeCell ref="EK123:EL123"/>
    <mergeCell ref="EQ85:ER85"/>
    <mergeCell ref="EQ88:ER88"/>
    <mergeCell ref="EQ89:ER89"/>
    <mergeCell ref="EQ90:ER90"/>
    <mergeCell ref="EQ105:ER105"/>
    <mergeCell ref="EQ108:ER108"/>
    <mergeCell ref="EQ109:ER109"/>
    <mergeCell ref="EQ110:ER110"/>
    <mergeCell ref="EQ117:ER117"/>
    <mergeCell ref="DU85:DV85"/>
    <mergeCell ref="DU88:DV88"/>
    <mergeCell ref="DU89:DV89"/>
    <mergeCell ref="DU90:DV90"/>
    <mergeCell ref="DU105:DV105"/>
    <mergeCell ref="DU108:DV108"/>
    <mergeCell ref="DU109:DV109"/>
    <mergeCell ref="DU110:DV110"/>
    <mergeCell ref="DU117:DV117"/>
    <mergeCell ref="DX117:DY117"/>
    <mergeCell ref="DZ117:EA117"/>
    <mergeCell ref="DX123:DY123"/>
    <mergeCell ref="DZ123:EA123"/>
    <mergeCell ref="DL117:DM117"/>
    <mergeCell ref="DN117:DO117"/>
    <mergeCell ref="DL123:DM123"/>
    <mergeCell ref="DN123:DO123"/>
    <mergeCell ref="DA117:DB117"/>
    <mergeCell ref="DC117:DD117"/>
    <mergeCell ref="DA123:DB123"/>
    <mergeCell ref="DC123:DD123"/>
    <mergeCell ref="DI85:DJ85"/>
    <mergeCell ref="DI88:DJ88"/>
    <mergeCell ref="DI89:DJ89"/>
    <mergeCell ref="DI90:DJ90"/>
    <mergeCell ref="DI105:DJ105"/>
    <mergeCell ref="DI108:DJ108"/>
    <mergeCell ref="DI109:DJ109"/>
    <mergeCell ref="DI110:DJ110"/>
    <mergeCell ref="DI117:DJ117"/>
    <mergeCell ref="CM110:CN110"/>
    <mergeCell ref="CM117:CN117"/>
    <mergeCell ref="CP117:CQ117"/>
    <mergeCell ref="CR117:CS117"/>
    <mergeCell ref="CP123:CQ123"/>
    <mergeCell ref="CR123:CS123"/>
    <mergeCell ref="CX85:CY85"/>
    <mergeCell ref="CX88:CY88"/>
    <mergeCell ref="CX89:CY89"/>
    <mergeCell ref="CX90:CY90"/>
    <mergeCell ref="CX105:CY105"/>
    <mergeCell ref="CX108:CY108"/>
    <mergeCell ref="CX109:CY109"/>
    <mergeCell ref="CX110:CY110"/>
    <mergeCell ref="CX117:CY117"/>
    <mergeCell ref="GG6:GQ6"/>
    <mergeCell ref="GR6:HB6"/>
    <mergeCell ref="CM85:CN85"/>
    <mergeCell ref="CM88:CN88"/>
    <mergeCell ref="CM89:CN89"/>
    <mergeCell ref="CM90:CN90"/>
    <mergeCell ref="CM105:CN105"/>
    <mergeCell ref="CM108:CN108"/>
    <mergeCell ref="CM109:CN109"/>
    <mergeCell ref="EF85:EG85"/>
    <mergeCell ref="EF88:EG88"/>
    <mergeCell ref="EF89:EG89"/>
    <mergeCell ref="EF90:EG90"/>
    <mergeCell ref="EF105:EG105"/>
    <mergeCell ref="EF108:EG108"/>
    <mergeCell ref="EF109:EG109"/>
    <mergeCell ref="CK6:CU6"/>
    <mergeCell ref="CV6:DF6"/>
    <mergeCell ref="DG6:DQ6"/>
    <mergeCell ref="DS6:EC6"/>
    <mergeCell ref="ED6:EN6"/>
    <mergeCell ref="EO6:EY6"/>
    <mergeCell ref="EZ6:FJ6"/>
    <mergeCell ref="FK6:FU6"/>
    <mergeCell ref="FV6:GF6"/>
    <mergeCell ref="BK123:BL123"/>
    <mergeCell ref="BK117:BL117"/>
    <mergeCell ref="E123:F123"/>
    <mergeCell ref="G123:H123"/>
    <mergeCell ref="Q123:R123"/>
    <mergeCell ref="S123:T123"/>
    <mergeCell ref="AM123:AN123"/>
    <mergeCell ref="AO123:AP123"/>
    <mergeCell ref="AX123:AY123"/>
    <mergeCell ref="AZ123:BA123"/>
    <mergeCell ref="BI123:BJ123"/>
    <mergeCell ref="S117:T117"/>
    <mergeCell ref="AU117:AV117"/>
    <mergeCell ref="AX117:AY117"/>
    <mergeCell ref="AZ117:BA117"/>
    <mergeCell ref="BF117:BG117"/>
    <mergeCell ref="BI117:BJ117"/>
    <mergeCell ref="AU109:AV109"/>
    <mergeCell ref="BF109:BG109"/>
    <mergeCell ref="Y109:Z109"/>
    <mergeCell ref="A6:K6"/>
    <mergeCell ref="L6:V6"/>
    <mergeCell ref="AH6:AR6"/>
    <mergeCell ref="B110:C110"/>
    <mergeCell ref="N110:O110"/>
    <mergeCell ref="AJ110:AK110"/>
    <mergeCell ref="AU110:AV110"/>
    <mergeCell ref="BF110:BG110"/>
    <mergeCell ref="B117:C117"/>
    <mergeCell ref="E117:F117"/>
    <mergeCell ref="G117:H117"/>
    <mergeCell ref="N117:O117"/>
    <mergeCell ref="Q117:R117"/>
    <mergeCell ref="Y110:Z110"/>
    <mergeCell ref="B108:C108"/>
    <mergeCell ref="N108:O108"/>
    <mergeCell ref="AJ108:AK108"/>
    <mergeCell ref="AU108:AV108"/>
    <mergeCell ref="BF108:BG108"/>
    <mergeCell ref="Y108:Z108"/>
    <mergeCell ref="AU105:AV105"/>
    <mergeCell ref="BF105:BG105"/>
    <mergeCell ref="Y105:Z105"/>
    <mergeCell ref="BF85:BG85"/>
    <mergeCell ref="Y85:Z85"/>
    <mergeCell ref="B90:C90"/>
    <mergeCell ref="N90:O90"/>
    <mergeCell ref="AJ90:AK90"/>
    <mergeCell ref="AU90:AV90"/>
    <mergeCell ref="BF90:BG90"/>
    <mergeCell ref="Y90:Z90"/>
    <mergeCell ref="AU89:AV89"/>
    <mergeCell ref="BF89:BG89"/>
    <mergeCell ref="Y89:Z89"/>
    <mergeCell ref="AS6:BC6"/>
    <mergeCell ref="BD6:BN6"/>
    <mergeCell ref="W6:AG6"/>
    <mergeCell ref="AB123:AC123"/>
    <mergeCell ref="AD123:AE123"/>
    <mergeCell ref="B85:C85"/>
    <mergeCell ref="N85:O85"/>
    <mergeCell ref="AJ85:AK85"/>
    <mergeCell ref="B89:C89"/>
    <mergeCell ref="N89:O89"/>
    <mergeCell ref="AJ89:AK89"/>
    <mergeCell ref="B105:C105"/>
    <mergeCell ref="N105:O105"/>
    <mergeCell ref="AJ105:AK105"/>
    <mergeCell ref="B109:C109"/>
    <mergeCell ref="N109:O109"/>
    <mergeCell ref="AJ109:AK109"/>
    <mergeCell ref="B88:C88"/>
    <mergeCell ref="N88:O88"/>
    <mergeCell ref="AJ88:AK88"/>
    <mergeCell ref="AU88:AV88"/>
    <mergeCell ref="BF88:BG88"/>
    <mergeCell ref="Y88:Z88"/>
    <mergeCell ref="AU85:AV85"/>
    <mergeCell ref="BQ105:BR105"/>
    <mergeCell ref="BQ108:BR108"/>
    <mergeCell ref="BQ109:BR109"/>
    <mergeCell ref="BQ110:BR110"/>
    <mergeCell ref="BQ117:BR117"/>
    <mergeCell ref="BO6:BY6"/>
    <mergeCell ref="BQ85:BR85"/>
    <mergeCell ref="BQ88:BR88"/>
    <mergeCell ref="BQ89:BR89"/>
    <mergeCell ref="BQ90:BR90"/>
    <mergeCell ref="CE123:CF123"/>
    <mergeCell ref="CG123:CH123"/>
    <mergeCell ref="BT117:BU117"/>
    <mergeCell ref="BV117:BW117"/>
    <mergeCell ref="BT123:BU123"/>
    <mergeCell ref="BV123:BW123"/>
    <mergeCell ref="BZ6:CJ6"/>
    <mergeCell ref="CB85:CC85"/>
    <mergeCell ref="CB88:CC88"/>
    <mergeCell ref="CB89:CC89"/>
    <mergeCell ref="CB90:CC90"/>
    <mergeCell ref="CB105:CC105"/>
    <mergeCell ref="CB108:CC108"/>
    <mergeCell ref="CB109:CC109"/>
    <mergeCell ref="CB110:CC110"/>
    <mergeCell ref="CB117:CC117"/>
    <mergeCell ref="CE117:CF117"/>
    <mergeCell ref="CG117:CH1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059-F3C1-4AE6-8F1D-BF4662F3B03A}">
  <dimension ref="A1:N32"/>
  <sheetViews>
    <sheetView topLeftCell="B1" workbookViewId="0">
      <selection activeCell="J1" sqref="J1:K1048576"/>
    </sheetView>
  </sheetViews>
  <sheetFormatPr defaultRowHeight="15" x14ac:dyDescent="0.25"/>
  <cols>
    <col min="1" max="1" width="35.5703125" customWidth="1"/>
    <col min="2" max="2" width="22.7109375" bestFit="1" customWidth="1"/>
    <col min="3" max="4" width="10.140625" customWidth="1"/>
    <col min="5" max="6" width="14.140625" customWidth="1"/>
    <col min="7" max="7" width="13.42578125" customWidth="1"/>
    <col min="8" max="8" width="13.5703125" customWidth="1"/>
    <col min="9" max="9" width="11.5703125" customWidth="1"/>
    <col min="10" max="10" width="13.5703125" customWidth="1"/>
    <col min="11" max="11" width="10.5703125" customWidth="1"/>
  </cols>
  <sheetData>
    <row r="1" spans="1:14" s="162" customFormat="1" ht="90" x14ac:dyDescent="0.25">
      <c r="A1" s="161"/>
      <c r="B1" s="161"/>
      <c r="C1" s="161" t="s">
        <v>257</v>
      </c>
      <c r="D1" s="161" t="s">
        <v>180</v>
      </c>
      <c r="E1" s="161" t="s">
        <v>195</v>
      </c>
      <c r="F1" s="161" t="s">
        <v>201</v>
      </c>
      <c r="G1" s="161" t="s">
        <v>200</v>
      </c>
      <c r="H1" s="161" t="s">
        <v>198</v>
      </c>
      <c r="I1" s="161" t="s">
        <v>199</v>
      </c>
      <c r="J1" s="198" t="s">
        <v>270</v>
      </c>
      <c r="K1" s="198"/>
      <c r="L1" s="198" t="s">
        <v>203</v>
      </c>
      <c r="M1" s="198" t="s">
        <v>218</v>
      </c>
    </row>
    <row r="2" spans="1:14" x14ac:dyDescent="0.25">
      <c r="A2" s="243" t="s">
        <v>174</v>
      </c>
      <c r="B2" s="151"/>
      <c r="C2" s="181"/>
      <c r="D2" s="181"/>
      <c r="E2" s="181"/>
      <c r="F2" s="181"/>
      <c r="G2" s="181">
        <v>0.19</v>
      </c>
      <c r="H2" s="181">
        <v>0.21</v>
      </c>
      <c r="I2" s="182">
        <v>0.84886128364389235</v>
      </c>
      <c r="J2" s="182"/>
      <c r="K2" s="222"/>
      <c r="L2" s="190"/>
    </row>
    <row r="3" spans="1:14" x14ac:dyDescent="0.25">
      <c r="A3" s="243"/>
      <c r="B3" s="151" t="s">
        <v>178</v>
      </c>
      <c r="C3" s="165">
        <f>'SD75-91'!DU12</f>
        <v>0.57426434988434072</v>
      </c>
      <c r="D3" s="156">
        <f>'SD75-91'!$D$12</f>
        <v>96.6</v>
      </c>
      <c r="E3" s="175">
        <v>1.373</v>
      </c>
      <c r="F3" s="157">
        <f>E3*(19.77+2.81*C3)</f>
        <v>29.359796516219269</v>
      </c>
      <c r="G3" s="157">
        <f>F3*(1-$G$2)</f>
        <v>23.78143517813761</v>
      </c>
      <c r="H3" s="157">
        <f>G3*(1+$H$2)</f>
        <v>28.775536565546506</v>
      </c>
      <c r="I3" s="157">
        <f>$I$2*H3*D3</f>
        <v>2359.5939983748135</v>
      </c>
      <c r="J3" s="157">
        <f>D3*subsidy!$B$2</f>
        <v>1835.3999999999999</v>
      </c>
      <c r="K3" s="223"/>
      <c r="L3" s="190"/>
    </row>
    <row r="4" spans="1:14" x14ac:dyDescent="0.25">
      <c r="A4" s="243"/>
      <c r="B4" s="151" t="s">
        <v>179</v>
      </c>
      <c r="C4" s="165">
        <f>'SD75-91'!$N$12</f>
        <v>11.206448257930319</v>
      </c>
      <c r="D4" s="156">
        <f>'SD75-91'!$D$12</f>
        <v>96.6</v>
      </c>
      <c r="E4" s="175">
        <v>1.373</v>
      </c>
      <c r="F4" s="157">
        <f>E4*(19.77+2.81*C4)</f>
        <v>70.380144217368695</v>
      </c>
      <c r="G4" s="157">
        <f>F4*(1-$G$2)</f>
        <v>57.007916816068644</v>
      </c>
      <c r="H4" s="157">
        <f>G4*(1+$H$2)</f>
        <v>68.97957934744305</v>
      </c>
      <c r="I4" s="157">
        <f>$I$2*H4*D4</f>
        <v>5656.3255064903296</v>
      </c>
      <c r="J4" s="157">
        <f>D4*subsidy!$B$2</f>
        <v>1835.3999999999999</v>
      </c>
      <c r="K4" s="223"/>
      <c r="L4" s="190"/>
    </row>
    <row r="5" spans="1:14" x14ac:dyDescent="0.25">
      <c r="A5" s="244" t="s">
        <v>202</v>
      </c>
      <c r="B5" s="152"/>
      <c r="C5" s="166"/>
      <c r="D5" s="152"/>
      <c r="E5" s="176"/>
      <c r="F5" s="152"/>
      <c r="G5" s="152"/>
      <c r="H5" s="152"/>
      <c r="I5" s="158"/>
      <c r="J5" s="158"/>
      <c r="K5" s="224"/>
      <c r="L5" s="190"/>
    </row>
    <row r="6" spans="1:14" x14ac:dyDescent="0.25">
      <c r="A6" s="244"/>
      <c r="B6" s="152" t="s">
        <v>178</v>
      </c>
      <c r="C6" s="166">
        <f>'SD75-91'!$DU$10</f>
        <v>7.039781591263651</v>
      </c>
      <c r="D6" s="152">
        <f>'SD75-91'!$D$10</f>
        <v>73.400000000000006</v>
      </c>
      <c r="E6" s="176">
        <v>1.373</v>
      </c>
      <c r="F6" s="158">
        <f>E6*(33.44+2.37*C6)</f>
        <v>68.820639695787833</v>
      </c>
      <c r="G6" s="158">
        <f>F6*(1-$G$2)</f>
        <v>55.744718153588146</v>
      </c>
      <c r="H6" s="158">
        <f>G6*(1+$H$2)</f>
        <v>67.451108965841655</v>
      </c>
      <c r="I6" s="158">
        <f>$I$2*H6*D6</f>
        <v>4202.6370045922131</v>
      </c>
      <c r="J6" s="158">
        <f>D6*subsidy!$B$3</f>
        <v>1101</v>
      </c>
      <c r="K6" s="224"/>
      <c r="L6" s="190"/>
    </row>
    <row r="7" spans="1:14" x14ac:dyDescent="0.25">
      <c r="A7" s="244"/>
      <c r="B7" s="152" t="s">
        <v>179</v>
      </c>
      <c r="C7" s="166">
        <f>'SD75-91'!$N$10</f>
        <v>16.414781591263651</v>
      </c>
      <c r="D7" s="152">
        <f>'SD75-91'!$D$10</f>
        <v>73.400000000000006</v>
      </c>
      <c r="E7" s="176">
        <v>1.373</v>
      </c>
      <c r="F7" s="158">
        <f>E7*(33.44+2.37*C7)</f>
        <v>99.326983445787832</v>
      </c>
      <c r="G7" s="158">
        <f>F7*(1-$G$2)</f>
        <v>80.454856591088145</v>
      </c>
      <c r="H7" s="158">
        <f>G7*(1+$H$2)</f>
        <v>97.350376475216649</v>
      </c>
      <c r="I7" s="158">
        <f>$I$2*H7*D7</f>
        <v>6065.5532704868938</v>
      </c>
      <c r="J7" s="158">
        <f>D7*subsidy!$B$3</f>
        <v>1101</v>
      </c>
      <c r="K7" s="224"/>
      <c r="L7" s="190"/>
    </row>
    <row r="8" spans="1:14" x14ac:dyDescent="0.25">
      <c r="A8" s="245" t="s">
        <v>175</v>
      </c>
      <c r="B8" s="153"/>
      <c r="C8" s="167"/>
      <c r="D8" s="153"/>
      <c r="E8" s="177"/>
      <c r="F8" s="153"/>
      <c r="G8" s="153"/>
      <c r="H8" s="153"/>
      <c r="I8" s="159"/>
      <c r="J8" s="159"/>
      <c r="K8" s="225"/>
      <c r="L8" s="190"/>
    </row>
    <row r="9" spans="1:14" x14ac:dyDescent="0.25">
      <c r="A9" s="245"/>
      <c r="B9" s="153" t="s">
        <v>178</v>
      </c>
      <c r="C9" s="167">
        <f>'SD75-91'!$DU$15</f>
        <v>7.039781591263651</v>
      </c>
      <c r="D9" s="153">
        <f>'SD75-91'!$D$15</f>
        <v>66</v>
      </c>
      <c r="E9" s="177">
        <v>1.373</v>
      </c>
      <c r="F9" s="159">
        <f>E9*(54.25+1.55*C9)</f>
        <v>89.46696119344773</v>
      </c>
      <c r="G9" s="159">
        <f>F9*(1-$G$2)</f>
        <v>72.468238566692662</v>
      </c>
      <c r="H9" s="159">
        <f>G9*(1+$H$2)</f>
        <v>87.686568665698118</v>
      </c>
      <c r="I9" s="159">
        <f>$I$2*H9*D9</f>
        <v>4912.6263935689258</v>
      </c>
      <c r="J9" s="159">
        <f>D9*subsidy!$B$4</f>
        <v>198</v>
      </c>
      <c r="K9" s="225"/>
      <c r="L9" s="190"/>
    </row>
    <row r="10" spans="1:14" x14ac:dyDescent="0.25">
      <c r="A10" s="245"/>
      <c r="B10" s="153" t="s">
        <v>179</v>
      </c>
      <c r="C10" s="167">
        <f>'SD75-91'!$N$15</f>
        <v>7.5027445542266129</v>
      </c>
      <c r="D10" s="153">
        <f>'SD75-91'!$D$15</f>
        <v>66</v>
      </c>
      <c r="E10" s="177">
        <v>1.373</v>
      </c>
      <c r="F10" s="159">
        <f t="shared" ref="F10" si="0">E10*(54.25+1.55*C10)</f>
        <v>90.452215823077367</v>
      </c>
      <c r="G10" s="159">
        <f>F10*(1-$G$2)</f>
        <v>73.266294816692678</v>
      </c>
      <c r="H10" s="159">
        <f>G10*(1+$H$2)</f>
        <v>88.652216728198141</v>
      </c>
      <c r="I10" s="159">
        <f>$I$2*H10*D10</f>
        <v>4966.7266763251382</v>
      </c>
      <c r="J10" s="159">
        <f>D10*subsidy!$B$4</f>
        <v>198</v>
      </c>
      <c r="K10" s="225"/>
      <c r="L10" s="190"/>
    </row>
    <row r="11" spans="1:14" x14ac:dyDescent="0.25">
      <c r="A11" s="246" t="s">
        <v>176</v>
      </c>
      <c r="B11" s="154"/>
      <c r="C11" s="154" t="s">
        <v>177</v>
      </c>
      <c r="D11" s="154" t="s">
        <v>177</v>
      </c>
      <c r="E11" s="178"/>
      <c r="F11" s="154"/>
      <c r="G11" s="154"/>
      <c r="H11" s="154"/>
      <c r="I11" s="160"/>
      <c r="J11" s="160"/>
      <c r="K11" s="226"/>
      <c r="L11" s="190"/>
    </row>
    <row r="12" spans="1:14" x14ac:dyDescent="0.25">
      <c r="A12" s="246"/>
      <c r="B12" s="154" t="s">
        <v>205</v>
      </c>
      <c r="C12" s="185" t="s">
        <v>255</v>
      </c>
      <c r="D12" s="154">
        <f>'SD75-91'!D17+'SD75-91'!D18</f>
        <v>26.4</v>
      </c>
      <c r="E12" s="178">
        <v>1.373</v>
      </c>
      <c r="F12" s="174">
        <f>419.34*E12*2.16^(-0.216)</f>
        <v>487.52267277682233</v>
      </c>
      <c r="G12" s="174">
        <f>F12*(1-$G$2)</f>
        <v>394.89336494922611</v>
      </c>
      <c r="H12" s="160">
        <f>G12*(1+$H$2)</f>
        <v>477.82097158856357</v>
      </c>
      <c r="I12" s="174">
        <f>$I$2*H12*D12</f>
        <v>10707.938294978492</v>
      </c>
      <c r="J12" s="174">
        <f>D12*subsidy!$B$5</f>
        <v>607.19999999999993</v>
      </c>
      <c r="K12" s="227"/>
      <c r="L12" s="190"/>
    </row>
    <row r="13" spans="1:14" x14ac:dyDescent="0.25">
      <c r="A13" s="191" t="s">
        <v>196</v>
      </c>
      <c r="B13" s="192" t="s">
        <v>178</v>
      </c>
      <c r="C13" s="193" t="s">
        <v>197</v>
      </c>
      <c r="D13" s="194">
        <f>'SD75-91'!D19</f>
        <v>1.9</v>
      </c>
      <c r="E13" s="195">
        <v>1.373</v>
      </c>
      <c r="F13" s="196">
        <f>E13*1433</f>
        <v>1967.509</v>
      </c>
      <c r="G13" s="196">
        <f>F13*(1-$G$2)</f>
        <v>1593.6822900000002</v>
      </c>
      <c r="H13" s="197">
        <f>G13*(1+$H$2)</f>
        <v>1928.3555709000002</v>
      </c>
      <c r="I13" s="196">
        <f>$I$2*H13*D13</f>
        <v>3110.1221319484475</v>
      </c>
      <c r="J13" s="196"/>
      <c r="K13" s="228"/>
      <c r="L13" s="190"/>
    </row>
    <row r="14" spans="1:14" ht="60" x14ac:dyDescent="0.25">
      <c r="A14" s="218"/>
      <c r="B14" s="211" t="s">
        <v>217</v>
      </c>
      <c r="C14" s="212"/>
      <c r="D14" s="213"/>
      <c r="E14" s="214"/>
      <c r="F14" s="215"/>
      <c r="G14" s="215"/>
      <c r="H14" s="216"/>
      <c r="I14" s="215"/>
      <c r="J14" s="229" t="s">
        <v>271</v>
      </c>
      <c r="K14" s="229" t="s">
        <v>272</v>
      </c>
      <c r="L14" s="217">
        <f>'SD75-91'!I63</f>
        <v>118.0155296656116</v>
      </c>
      <c r="M14" s="217">
        <f>'SD75-91'!J$64</f>
        <v>9.7362811974129571</v>
      </c>
      <c r="N14" s="199"/>
    </row>
    <row r="15" spans="1:14" x14ac:dyDescent="0.25">
      <c r="A15" s="247" t="s">
        <v>204</v>
      </c>
      <c r="B15" s="155" t="s">
        <v>206</v>
      </c>
      <c r="C15" s="164"/>
      <c r="D15" s="164"/>
      <c r="E15" s="164"/>
      <c r="F15" s="164"/>
      <c r="G15" s="164"/>
      <c r="H15" s="164"/>
      <c r="I15" s="164">
        <f>I4+I7+I10+I12</f>
        <v>27396.543748280856</v>
      </c>
      <c r="J15" s="164">
        <f>I4+I7+I10+I12-2*J4-2*J7-2*J10-2*J12</f>
        <v>19913.343748280855</v>
      </c>
      <c r="K15" s="164">
        <f>J15</f>
        <v>19913.343748280855</v>
      </c>
      <c r="L15" s="202">
        <f>'SD75-91'!T63</f>
        <v>45.371682079680546</v>
      </c>
      <c r="M15" s="202">
        <f>'SD75-91'!U$64</f>
        <v>3.7431637715736454</v>
      </c>
    </row>
    <row r="16" spans="1:14" x14ac:dyDescent="0.25">
      <c r="A16" s="248"/>
      <c r="B16" s="155" t="s">
        <v>207</v>
      </c>
      <c r="C16" s="164"/>
      <c r="D16" s="164"/>
      <c r="E16" s="164"/>
      <c r="F16" s="164"/>
      <c r="G16" s="164"/>
      <c r="H16" s="164"/>
      <c r="I16" s="164">
        <f>I4+I10</f>
        <v>10623.052182815467</v>
      </c>
      <c r="J16" s="164">
        <f>I4+I10-2*J4-2*J10</f>
        <v>6556.2521828154677</v>
      </c>
      <c r="K16" s="164">
        <f t="shared" ref="K16:K21" si="1">J16</f>
        <v>6556.2521828154677</v>
      </c>
      <c r="L16" s="202">
        <f>'SD75-91'!AE63</f>
        <v>87.40455467339639</v>
      </c>
      <c r="M16" s="202">
        <f>'SD75-91'!AF64</f>
        <v>7.2108757605552025</v>
      </c>
    </row>
    <row r="17" spans="1:13" x14ac:dyDescent="0.25">
      <c r="A17" s="248"/>
      <c r="B17" s="155" t="s">
        <v>258</v>
      </c>
      <c r="C17" s="163"/>
      <c r="D17" s="163"/>
      <c r="E17" s="163"/>
      <c r="F17" s="163"/>
      <c r="G17" s="163"/>
      <c r="H17" s="163"/>
      <c r="I17" s="163">
        <f>I4+I12</f>
        <v>16364.263801468822</v>
      </c>
      <c r="J17" s="163">
        <f>I4+I12-2*J4-2*J12</f>
        <v>11479.063801468823</v>
      </c>
      <c r="K17" s="164">
        <f t="shared" si="1"/>
        <v>11479.063801468823</v>
      </c>
      <c r="L17" s="202">
        <f>'SD75-91'!AP63</f>
        <v>70.32827290149848</v>
      </c>
      <c r="M17" s="202">
        <f>'SD75-91'!AQ64</f>
        <v>5.802082514373625</v>
      </c>
    </row>
    <row r="18" spans="1:13" x14ac:dyDescent="0.25">
      <c r="A18" s="248"/>
      <c r="B18" s="155" t="s">
        <v>208</v>
      </c>
      <c r="C18" s="164"/>
      <c r="D18" s="164"/>
      <c r="E18" s="164"/>
      <c r="F18" s="164"/>
      <c r="G18" s="164"/>
      <c r="H18" s="164"/>
      <c r="I18" s="164">
        <f>I4+I7</f>
        <v>11721.878776977224</v>
      </c>
      <c r="J18" s="164">
        <f>I4+I7-2*J4-2*J7</f>
        <v>5849.0787769772251</v>
      </c>
      <c r="K18" s="164">
        <f t="shared" si="1"/>
        <v>5849.0787769772251</v>
      </c>
      <c r="L18" s="202">
        <f>'SD75-91'!BA63</f>
        <v>74.281823217582584</v>
      </c>
      <c r="M18" s="202">
        <f>'SD75-91'!BB64</f>
        <v>6.1282504154505641</v>
      </c>
    </row>
    <row r="19" spans="1:13" x14ac:dyDescent="0.25">
      <c r="A19" s="248"/>
      <c r="B19" s="155" t="s">
        <v>259</v>
      </c>
      <c r="C19" s="163"/>
      <c r="D19" s="163"/>
      <c r="E19" s="163"/>
      <c r="F19" s="163"/>
      <c r="G19" s="163"/>
      <c r="H19" s="163"/>
      <c r="I19" s="163">
        <f>I10+I12</f>
        <v>15674.664971303631</v>
      </c>
      <c r="J19" s="163">
        <f>I10+I12-2*J10-2*J12</f>
        <v>14064.264971303632</v>
      </c>
      <c r="K19" s="164">
        <f t="shared" si="1"/>
        <v>14064.264971303632</v>
      </c>
      <c r="L19" s="202">
        <f>'SD75-91'!BW63</f>
        <v>70.32827290149848</v>
      </c>
      <c r="M19" s="202">
        <f>'SD75-91'!BM64</f>
        <v>7.1495604996811979</v>
      </c>
    </row>
    <row r="20" spans="1:13" x14ac:dyDescent="0.25">
      <c r="A20" s="248"/>
      <c r="B20" s="155" t="s">
        <v>209</v>
      </c>
      <c r="C20" s="163"/>
      <c r="D20" s="163"/>
      <c r="E20" s="163"/>
      <c r="F20" s="163"/>
      <c r="G20" s="163"/>
      <c r="H20" s="163"/>
      <c r="I20" s="163">
        <f>I7+I10</f>
        <v>11032.279946812032</v>
      </c>
      <c r="J20" s="163">
        <f>I7+I10-2*J7-2*J10</f>
        <v>8434.279946812032</v>
      </c>
      <c r="K20" s="164">
        <f t="shared" si="1"/>
        <v>8434.279946812032</v>
      </c>
      <c r="L20" s="202">
        <f>'SD75-91'!BL63</f>
        <v>86.661339390075113</v>
      </c>
      <c r="M20" s="202">
        <f>'SD75-91'!BX64</f>
        <v>5.802082514373625</v>
      </c>
    </row>
    <row r="21" spans="1:13" x14ac:dyDescent="0.25">
      <c r="A21" s="248"/>
      <c r="B21" s="155" t="s">
        <v>260</v>
      </c>
      <c r="C21" s="163"/>
      <c r="D21" s="163"/>
      <c r="E21" s="163"/>
      <c r="F21" s="163"/>
      <c r="G21" s="163"/>
      <c r="H21" s="163"/>
      <c r="I21" s="163">
        <f>I6+I12</f>
        <v>14910.575299570704</v>
      </c>
      <c r="J21" s="163">
        <f>I6+I12-2*J6-2*J12</f>
        <v>11494.175299570705</v>
      </c>
      <c r="K21" s="164">
        <f t="shared" si="1"/>
        <v>11494.175299570705</v>
      </c>
      <c r="L21" s="202">
        <f>'SD75-91'!CH63</f>
        <v>69.567840307696784</v>
      </c>
      <c r="M21" s="202">
        <f>'SD75-91'!CI64</f>
        <v>5.7393468253849855</v>
      </c>
    </row>
    <row r="22" spans="1:13" x14ac:dyDescent="0.25">
      <c r="A22" s="248"/>
      <c r="B22" s="155" t="s">
        <v>210</v>
      </c>
      <c r="C22" s="164"/>
      <c r="D22" s="164"/>
      <c r="E22" s="164"/>
      <c r="F22" s="164"/>
      <c r="G22" s="164"/>
      <c r="H22" s="164"/>
      <c r="I22" s="164">
        <f>I4</f>
        <v>5656.3255064903296</v>
      </c>
      <c r="J22" s="164">
        <f>I4-J4*2</f>
        <v>1985.5255064903299</v>
      </c>
      <c r="K22" s="164">
        <f>I4-J4</f>
        <v>3820.92550649033</v>
      </c>
      <c r="L22" s="202">
        <f>'SD75-91'!CS63</f>
        <v>97.620843424376005</v>
      </c>
      <c r="M22" s="202">
        <f>'SD75-91'!CT64</f>
        <v>8.0537195825110217</v>
      </c>
    </row>
    <row r="23" spans="1:13" x14ac:dyDescent="0.25">
      <c r="A23" s="248"/>
      <c r="B23" s="155" t="s">
        <v>211</v>
      </c>
      <c r="C23" s="163"/>
      <c r="D23" s="163"/>
      <c r="E23" s="163"/>
      <c r="F23" s="163"/>
      <c r="G23" s="163"/>
      <c r="H23" s="163"/>
      <c r="I23" s="163">
        <f>I10</f>
        <v>4966.7266763251382</v>
      </c>
      <c r="J23" s="163">
        <f>I10-J10*2</f>
        <v>4570.7266763251382</v>
      </c>
      <c r="K23" s="163">
        <f>I10-J10</f>
        <v>4768.7266763251382</v>
      </c>
      <c r="L23" s="202">
        <f>'SD75-91'!DD63</f>
        <v>109.64838766040241</v>
      </c>
      <c r="M23" s="202">
        <f>'SD75-91'!DE64</f>
        <v>9.0459919819831995</v>
      </c>
    </row>
    <row r="24" spans="1:13" x14ac:dyDescent="0.25">
      <c r="A24" s="248"/>
      <c r="B24" s="155" t="s">
        <v>212</v>
      </c>
      <c r="C24" s="163"/>
      <c r="D24" s="163"/>
      <c r="E24" s="163"/>
      <c r="F24" s="163"/>
      <c r="G24" s="163"/>
      <c r="H24" s="163"/>
      <c r="I24" s="163">
        <f>I7</f>
        <v>6065.5532704868938</v>
      </c>
      <c r="J24" s="163">
        <f>I7-J7*2</f>
        <v>3863.5532704868938</v>
      </c>
      <c r="K24" s="163">
        <f>I7-J7</f>
        <v>4964.5532704868938</v>
      </c>
      <c r="L24" s="202">
        <f>'SD75-91'!DO63</f>
        <v>96.885409287928553</v>
      </c>
      <c r="M24" s="202">
        <f>'SD75-91'!DP64</f>
        <v>7.9930462662541064</v>
      </c>
    </row>
    <row r="25" spans="1:13" x14ac:dyDescent="0.25">
      <c r="A25" s="248"/>
      <c r="B25" s="152" t="s">
        <v>213</v>
      </c>
      <c r="C25" s="158"/>
      <c r="D25" s="158"/>
      <c r="E25" s="158"/>
      <c r="F25" s="158"/>
      <c r="G25" s="158"/>
      <c r="H25" s="158"/>
      <c r="I25" s="158">
        <f>I3+I6+I9+I12</f>
        <v>22182.795691514446</v>
      </c>
      <c r="J25" s="158">
        <f>I3+I6+I9+I12-J3*2-J6*2-J9*2-J12*2</f>
        <v>14699.595691514447</v>
      </c>
      <c r="K25" s="158">
        <f>J25</f>
        <v>14699.595691514447</v>
      </c>
      <c r="L25" s="166">
        <f>'SD75-91'!EA63</f>
        <v>67.347716278439535</v>
      </c>
      <c r="M25" s="166">
        <f>'SD75-91'!EB64</f>
        <v>5.5561865929712617</v>
      </c>
    </row>
    <row r="26" spans="1:13" x14ac:dyDescent="0.25">
      <c r="A26" s="248"/>
      <c r="B26" s="152" t="s">
        <v>214</v>
      </c>
      <c r="C26" s="158"/>
      <c r="D26" s="158"/>
      <c r="E26" s="158"/>
      <c r="F26" s="158"/>
      <c r="G26" s="158"/>
      <c r="H26" s="158"/>
      <c r="I26" s="158">
        <f>I3+I9</f>
        <v>7272.2203919437397</v>
      </c>
      <c r="J26" s="158">
        <f>I3+I9-J3*2-J9*2</f>
        <v>3205.42039194374</v>
      </c>
      <c r="K26" s="158">
        <f t="shared" ref="K26:K31" si="2">J26</f>
        <v>3205.42039194374</v>
      </c>
      <c r="L26" s="166">
        <f>'SD75-91'!EL63</f>
        <v>107.38844252741319</v>
      </c>
      <c r="M26" s="166">
        <f>'SD75-91'!EM64</f>
        <v>8.8595465085115883</v>
      </c>
    </row>
    <row r="27" spans="1:13" x14ac:dyDescent="0.25">
      <c r="A27" s="248"/>
      <c r="B27" s="152" t="s">
        <v>261</v>
      </c>
      <c r="C27" s="158"/>
      <c r="D27" s="158"/>
      <c r="E27" s="158"/>
      <c r="F27" s="158"/>
      <c r="G27" s="158"/>
      <c r="H27" s="158"/>
      <c r="I27" s="158">
        <f>I3+I12</f>
        <v>13067.532293353306</v>
      </c>
      <c r="J27" s="158">
        <f>I3+I12-J3*2-J12*2</f>
        <v>8182.3322933533073</v>
      </c>
      <c r="K27" s="158">
        <f t="shared" si="2"/>
        <v>8182.3322933533073</v>
      </c>
      <c r="L27" s="166">
        <f>'SD75-91'!EW63</f>
        <v>90.584620901266746</v>
      </c>
      <c r="M27" s="166">
        <f>'SD75-91'!EX64</f>
        <v>7.4732312243545076</v>
      </c>
    </row>
    <row r="28" spans="1:13" x14ac:dyDescent="0.25">
      <c r="A28" s="248"/>
      <c r="B28" s="200" t="s">
        <v>215</v>
      </c>
      <c r="C28" s="201"/>
      <c r="D28" s="201"/>
      <c r="E28" s="201"/>
      <c r="F28" s="201"/>
      <c r="G28" s="201"/>
      <c r="H28" s="201"/>
      <c r="I28" s="201">
        <f>I3+I6</f>
        <v>6562.2310029670261</v>
      </c>
      <c r="J28" s="201">
        <f>I3+I6-J3*2-J6*2</f>
        <v>689.43100296702642</v>
      </c>
      <c r="K28" s="158">
        <f t="shared" si="2"/>
        <v>689.43100296702642</v>
      </c>
      <c r="L28" s="166">
        <f>'SD75-91'!FH63</f>
        <v>98.923422192185399</v>
      </c>
      <c r="M28" s="166">
        <f>'SD75-91'!FI64</f>
        <v>8.1611823308552971</v>
      </c>
    </row>
    <row r="29" spans="1:13" x14ac:dyDescent="0.25">
      <c r="A29" s="248"/>
      <c r="B29" s="200" t="s">
        <v>216</v>
      </c>
      <c r="C29" s="201"/>
      <c r="D29" s="201"/>
      <c r="E29" s="201"/>
      <c r="F29" s="201"/>
      <c r="G29" s="201"/>
      <c r="H29" s="201"/>
      <c r="I29" s="201">
        <f>I9+I6</f>
        <v>9115.2633981611398</v>
      </c>
      <c r="J29" s="201">
        <f>I9+I6-J9*2-J6*2</f>
        <v>6517.2633981611398</v>
      </c>
      <c r="K29" s="158">
        <f t="shared" si="2"/>
        <v>6517.2633981611398</v>
      </c>
      <c r="L29" s="166">
        <f>'SD75-91'!FS63</f>
        <v>96.438182100655411</v>
      </c>
      <c r="M29" s="166">
        <f>'SD75-91'!FT64</f>
        <v>7.9561500233040725</v>
      </c>
    </row>
    <row r="30" spans="1:13" x14ac:dyDescent="0.25">
      <c r="A30" s="248"/>
      <c r="B30" s="200" t="s">
        <v>262</v>
      </c>
      <c r="C30" s="201"/>
      <c r="D30" s="201"/>
      <c r="E30" s="201"/>
      <c r="F30" s="201"/>
      <c r="G30" s="201"/>
      <c r="H30" s="201"/>
      <c r="I30" s="201">
        <f>I9+I12</f>
        <v>15620.564688547418</v>
      </c>
      <c r="J30" s="201">
        <f>I9+I12-J9*2-J12*2</f>
        <v>14010.164688547418</v>
      </c>
      <c r="K30" s="158">
        <f t="shared" si="2"/>
        <v>14010.164688547418</v>
      </c>
      <c r="L30" s="166">
        <f>'SD75-91'!GD63</f>
        <v>88.06970907848148</v>
      </c>
      <c r="M30" s="166">
        <f>'SD75-91'!GE64</f>
        <v>7.2657509989747222</v>
      </c>
    </row>
    <row r="31" spans="1:13" x14ac:dyDescent="0.25">
      <c r="A31" s="248"/>
      <c r="B31" s="152" t="s">
        <v>263</v>
      </c>
      <c r="C31" s="158"/>
      <c r="D31" s="158"/>
      <c r="E31" s="158"/>
      <c r="F31" s="158"/>
      <c r="G31" s="158"/>
      <c r="H31" s="158"/>
      <c r="I31" s="158">
        <f>I6+I12</f>
        <v>14910.575299570704</v>
      </c>
      <c r="J31" s="158">
        <f>I6+I12-J6*2-J12*2</f>
        <v>11494.175299570705</v>
      </c>
      <c r="K31" s="158">
        <f t="shared" si="2"/>
        <v>11494.175299570705</v>
      </c>
      <c r="L31" s="166">
        <f>'SD75-91'!GO63</f>
        <v>79.36785539922154</v>
      </c>
      <c r="M31" s="166">
        <f>'SD75-91'!GP64</f>
        <v>6.5478480704357782</v>
      </c>
    </row>
    <row r="32" spans="1:13" x14ac:dyDescent="0.25">
      <c r="A32" s="248"/>
      <c r="B32" s="152" t="s">
        <v>264</v>
      </c>
      <c r="C32" s="158"/>
      <c r="D32" s="158"/>
      <c r="E32" s="158"/>
      <c r="F32" s="158"/>
      <c r="G32" s="158"/>
      <c r="H32" s="158"/>
      <c r="I32" s="158">
        <f>I12</f>
        <v>10707.938294978492</v>
      </c>
      <c r="J32" s="158">
        <f>I12-J12*2</f>
        <v>9493.5382949784926</v>
      </c>
      <c r="K32" s="158">
        <f>I12-J12</f>
        <v>10100.738294978491</v>
      </c>
      <c r="L32" s="166">
        <f>'SD75-91'!GZ63</f>
        <v>93.037572035539171</v>
      </c>
      <c r="M32" s="166">
        <f>'SD75-91'!HA64</f>
        <v>7.6755996929319821</v>
      </c>
    </row>
  </sheetData>
  <mergeCells count="5">
    <mergeCell ref="A2:A4"/>
    <mergeCell ref="A5:A7"/>
    <mergeCell ref="A8:A10"/>
    <mergeCell ref="A11:A12"/>
    <mergeCell ref="A15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subsidy</vt:lpstr>
      <vt:lpstr>DH65-74</vt:lpstr>
      <vt:lpstr>DH65-74_COST</vt:lpstr>
      <vt:lpstr>DH75-91</vt:lpstr>
      <vt:lpstr>DH75-91_COST</vt:lpstr>
      <vt:lpstr>SD65-74</vt:lpstr>
      <vt:lpstr>SD65-74_COST</vt:lpstr>
      <vt:lpstr>SD75-91</vt:lpstr>
      <vt:lpstr>SD75-91_COST</vt:lpstr>
      <vt:lpstr>TB65-74</vt:lpstr>
      <vt:lpstr>TB65-74_COST</vt:lpstr>
      <vt:lpstr>TB75-91</vt:lpstr>
      <vt:lpstr>TB75-91_COST</vt:lpstr>
      <vt:lpstr>TC65-74</vt:lpstr>
      <vt:lpstr>TC65-74_COST</vt:lpstr>
      <vt:lpstr>TC75-91</vt:lpstr>
      <vt:lpstr>TC75-91_COST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Ardak Akhatova</dc:creator>
  <cp:lastModifiedBy>Akhatova, Ardak</cp:lastModifiedBy>
  <dcterms:created xsi:type="dcterms:W3CDTF">2023-08-02T12:31:27Z</dcterms:created>
  <dcterms:modified xsi:type="dcterms:W3CDTF">2024-06-07T09:00:39Z</dcterms:modified>
</cp:coreProperties>
</file>