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5.xml" ContentType="application/vnd.openxmlformats-officedocument.spreadsheetml.table+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ables/table7.xml" ContentType="application/vnd.openxmlformats-officedocument.spreadsheetml.table+xml"/>
  <Override PartName="/xl/tables/table8.xml" ContentType="application/vnd.openxmlformats-officedocument.spreadsheetml.table+xml"/>
  <Override PartName="/xl/pivotTables/pivotTable7.xml" ContentType="application/vnd.openxmlformats-officedocument.spreadsheetml.pivotTable+xml"/>
  <Override PartName="/xl/drawings/drawing4.xml" ContentType="application/vnd.openxmlformats-officedocument.drawing+xml"/>
  <Override PartName="/xl/tables/table9.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Lenovo\Desktop\ExcelisFun\Project 1\"/>
    </mc:Choice>
  </mc:AlternateContent>
  <xr:revisionPtr revIDLastSave="0" documentId="13_ncr:1_{7191EA6A-3874-46AB-82A8-24ECA8295043}" xr6:coauthVersionLast="47" xr6:coauthVersionMax="47" xr10:uidLastSave="{00000000-0000-0000-0000-000000000000}"/>
  <bookViews>
    <workbookView xWindow="-108" yWindow="-108" windowWidth="23256" windowHeight="12456" firstSheet="6" activeTab="9" xr2:uid="{26D4546B-D2A1-4444-8EAF-A6228F96F0C1}"/>
  </bookViews>
  <sheets>
    <sheet name="Data" sheetId="1" r:id="rId1"/>
    <sheet name="Quick Statistics" sheetId="2" r:id="rId2"/>
    <sheet name="Exploratory Data Analysis" sheetId="3" r:id="rId3"/>
    <sheet name="Sales by Country" sheetId="4" r:id="rId4"/>
    <sheet name="Top 5 Products by £ Per Unit" sheetId="6" r:id="rId5"/>
    <sheet name="Finding Anomalies" sheetId="7" r:id="rId6"/>
    <sheet name="Best Sales Person by Country" sheetId="8" r:id="rId7"/>
    <sheet name="Profits by Product " sheetId="10" r:id="rId8"/>
    <sheet name="Dynamic Country-Level Sales " sheetId="11" r:id="rId9"/>
    <sheet name="Products to be Discontinued" sheetId="12" r:id="rId10"/>
  </sheets>
  <definedNames>
    <definedName name="_xlnm._FilterDatabase" localSheetId="0" hidden="1">Data!$B$2:$F$2</definedName>
    <definedName name="_xlchart.v1.0" hidden="1">'Finding Anomalies'!$U$4:$U$303</definedName>
    <definedName name="_xlchart.v1.1" hidden="1">'Finding Anomalies'!$W$4:$W$303</definedName>
    <definedName name="_xlchart.v1.2" hidden="1">'Finding Anomalies'!$W$4:$W$303</definedName>
    <definedName name="_xlcn.WorksheetConnection_beginnerDAcourseblank.xlsxChocSales1" hidden="1">ChocSales[]</definedName>
    <definedName name="Slicer_Geography">#N/A</definedName>
    <definedName name="Slicer_Geography1">#N/A</definedName>
    <definedName name="Slicer_Sales_Person">#N/A</definedName>
  </definedNames>
  <calcPr calcId="191029"/>
  <pivotCaches>
    <pivotCache cacheId="25" r:id="rId11"/>
    <pivotCache cacheId="26" r:id="rId12"/>
    <pivotCache cacheId="28" r:id="rId13"/>
    <pivotCache cacheId="49" r:id="rId14"/>
    <pivotCache cacheId="88" r:id="rId15"/>
  </pivotCaches>
  <extLst>
    <ext xmlns:x14="http://schemas.microsoft.com/office/spreadsheetml/2009/9/main" uri="{876F7934-8845-4945-9796-88D515C7AA90}">
      <x14:pivotCaches>
        <pivotCache cacheId="30" r:id="rId16"/>
        <pivotCache cacheId="31"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hocSales" name="ChocSales" connection="WorksheetConnection_beginner-DA-course-blank.xlsx!ChocSal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4" l="1"/>
  <c r="B8" i="4"/>
  <c r="C8" i="4"/>
  <c r="C5" i="4"/>
  <c r="B5" i="4"/>
  <c r="J5" i="2"/>
  <c r="E7" i="2"/>
  <c r="E6" i="2"/>
  <c r="E5" i="2"/>
  <c r="E9" i="2"/>
  <c r="H3" i="1"/>
  <c r="G3" i="1"/>
  <c r="J10" i="11"/>
  <c r="J11" i="11"/>
  <c r="J12" i="11"/>
  <c r="J13" i="11"/>
  <c r="J14" i="11"/>
  <c r="J15" i="11"/>
  <c r="J16" i="11"/>
  <c r="J17" i="11"/>
  <c r="J18" i="11"/>
  <c r="J9" i="11"/>
  <c r="I9" i="11"/>
  <c r="K9" i="11" s="1"/>
  <c r="I10" i="11"/>
  <c r="K10" i="11" s="1"/>
  <c r="I11" i="11"/>
  <c r="K11" i="11" s="1"/>
  <c r="I12" i="11"/>
  <c r="K12" i="11" s="1"/>
  <c r="I13" i="11"/>
  <c r="K13" i="11" s="1"/>
  <c r="I14" i="11"/>
  <c r="K14" i="11" s="1"/>
  <c r="I15" i="11"/>
  <c r="K15" i="11" s="1"/>
  <c r="I16" i="11"/>
  <c r="K16" i="11" s="1"/>
  <c r="I17" i="11"/>
  <c r="K17" i="11" s="1"/>
  <c r="I18" i="11"/>
  <c r="K18" i="11" s="1"/>
  <c r="D13" i="11"/>
  <c r="C13" i="11"/>
  <c r="D14" i="11"/>
  <c r="C14" i="11"/>
  <c r="C9" i="11"/>
  <c r="H18" i="1"/>
  <c r="H26" i="1"/>
  <c r="H90" i="1"/>
  <c r="H154" i="1"/>
  <c r="H218" i="1"/>
  <c r="H282" i="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G19" i="1"/>
  <c r="H19" i="1" s="1"/>
  <c r="G20" i="1"/>
  <c r="H20" i="1" s="1"/>
  <c r="G21" i="1"/>
  <c r="H21" i="1" s="1"/>
  <c r="G22" i="1"/>
  <c r="H22" i="1" s="1"/>
  <c r="G23" i="1"/>
  <c r="H23" i="1" s="1"/>
  <c r="G24" i="1"/>
  <c r="H24" i="1" s="1"/>
  <c r="G25" i="1"/>
  <c r="H25" i="1" s="1"/>
  <c r="G26" i="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52" i="1"/>
  <c r="H252" i="1" s="1"/>
  <c r="G253" i="1"/>
  <c r="H253" i="1" s="1"/>
  <c r="G254" i="1"/>
  <c r="H254" i="1" s="1"/>
  <c r="G255" i="1"/>
  <c r="H255" i="1" s="1"/>
  <c r="G256" i="1"/>
  <c r="H256" i="1" s="1"/>
  <c r="G257" i="1"/>
  <c r="H257" i="1" s="1"/>
  <c r="G258" i="1"/>
  <c r="H258" i="1" s="1"/>
  <c r="G259" i="1"/>
  <c r="H259" i="1" s="1"/>
  <c r="G260" i="1"/>
  <c r="H260" i="1" s="1"/>
  <c r="G261" i="1"/>
  <c r="H261" i="1" s="1"/>
  <c r="G262" i="1"/>
  <c r="H262" i="1" s="1"/>
  <c r="G263" i="1"/>
  <c r="H263" i="1" s="1"/>
  <c r="G264" i="1"/>
  <c r="H264" i="1" s="1"/>
  <c r="G265" i="1"/>
  <c r="H265" i="1" s="1"/>
  <c r="G266" i="1"/>
  <c r="H266" i="1" s="1"/>
  <c r="G267" i="1"/>
  <c r="H267" i="1" s="1"/>
  <c r="G268" i="1"/>
  <c r="H268" i="1" s="1"/>
  <c r="G269" i="1"/>
  <c r="H269" i="1" s="1"/>
  <c r="G270" i="1"/>
  <c r="H270" i="1" s="1"/>
  <c r="G271" i="1"/>
  <c r="H271" i="1" s="1"/>
  <c r="G272" i="1"/>
  <c r="H272" i="1" s="1"/>
  <c r="G273" i="1"/>
  <c r="H273" i="1" s="1"/>
  <c r="G274" i="1"/>
  <c r="H274" i="1" s="1"/>
  <c r="G275" i="1"/>
  <c r="H275" i="1" s="1"/>
  <c r="G276" i="1"/>
  <c r="H276" i="1" s="1"/>
  <c r="G277" i="1"/>
  <c r="H277" i="1" s="1"/>
  <c r="G278" i="1"/>
  <c r="H278" i="1" s="1"/>
  <c r="G279" i="1"/>
  <c r="H279" i="1" s="1"/>
  <c r="G280" i="1"/>
  <c r="H280" i="1" s="1"/>
  <c r="G281" i="1"/>
  <c r="H281" i="1" s="1"/>
  <c r="G282" i="1"/>
  <c r="G283" i="1"/>
  <c r="H283" i="1" s="1"/>
  <c r="G284" i="1"/>
  <c r="H284" i="1" s="1"/>
  <c r="G285" i="1"/>
  <c r="H285" i="1" s="1"/>
  <c r="G286" i="1"/>
  <c r="H286" i="1" s="1"/>
  <c r="G287" i="1"/>
  <c r="H287" i="1" s="1"/>
  <c r="G288" i="1"/>
  <c r="H288" i="1" s="1"/>
  <c r="G289" i="1"/>
  <c r="H289" i="1" s="1"/>
  <c r="G290" i="1"/>
  <c r="H290" i="1" s="1"/>
  <c r="G291" i="1"/>
  <c r="H291" i="1" s="1"/>
  <c r="G292" i="1"/>
  <c r="H292" i="1" s="1"/>
  <c r="G293" i="1"/>
  <c r="H293" i="1" s="1"/>
  <c r="G294" i="1"/>
  <c r="H294" i="1" s="1"/>
  <c r="G295" i="1"/>
  <c r="H295" i="1" s="1"/>
  <c r="G296" i="1"/>
  <c r="H296" i="1" s="1"/>
  <c r="G297" i="1"/>
  <c r="H297" i="1" s="1"/>
  <c r="G298" i="1"/>
  <c r="H298" i="1" s="1"/>
  <c r="G299" i="1"/>
  <c r="H299" i="1" s="1"/>
  <c r="G300" i="1"/>
  <c r="H300" i="1" s="1"/>
  <c r="G301" i="1"/>
  <c r="H301" i="1" s="1"/>
  <c r="G302" i="1"/>
  <c r="H302" i="1" s="1"/>
  <c r="X304" i="7"/>
  <c r="F303" i="1"/>
  <c r="B6" i="4"/>
  <c r="C6" i="4"/>
  <c r="C10" i="4"/>
  <c r="C7" i="4"/>
  <c r="B9" i="4"/>
  <c r="B10" i="4"/>
  <c r="B7" i="4"/>
  <c r="F10" i="2"/>
  <c r="E10" i="2"/>
  <c r="F9" i="2"/>
  <c r="F8" i="2"/>
  <c r="E8" i="2"/>
  <c r="F7" i="2"/>
  <c r="F5" i="2"/>
  <c r="F6" i="2"/>
  <c r="C15" i="11" l="1"/>
  <c r="C12" i="11"/>
  <c r="D12" i="11"/>
  <c r="D15" i="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340850-82F2-4E42-A08C-C056A7D5519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786BA75-F132-47E5-8CE8-FA562FCA4A20}" name="WorksheetConnection_beginner-DA-course-blank.xlsx!ChocSales" type="102" refreshedVersion="7" minRefreshableVersion="5">
    <extLst>
      <ext xmlns:x15="http://schemas.microsoft.com/office/spreadsheetml/2010/11/main" uri="{DE250136-89BD-433C-8126-D09CA5730AF9}">
        <x15:connection id="ChocSales" autoDelete="1">
          <x15:rangePr sourceName="_xlcn.WorksheetConnection_beginnerDAcourseblank.xlsxChocSales1"/>
        </x15:connection>
      </ext>
    </extLst>
  </connection>
</connections>
</file>

<file path=xl/sharedStrings.xml><?xml version="1.0" encoding="utf-8"?>
<sst xmlns="http://schemas.openxmlformats.org/spreadsheetml/2006/main" count="2958" uniqueCount="103">
  <si>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</si>
  <si>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</si>
  <si>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</si>
  <si>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</si>
  <si>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</si>
  <si>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</si>
  <si>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</si>
  <si>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</si>
  <si>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</si>
  <si>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</si>
  <si>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</si>
  <si>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</si>
  <si>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</si>
  <si>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</si>
  <si>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</si>
  <si>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</si>
  <si>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</si>
  <si>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</si>
  <si>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</si>
  <si>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</si>
  <si>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</si>
  <si>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</si>
  <si>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</si>
  <si>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</si>
  <si>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</si>
  <si>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</si>
  <si>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</si>
  <si>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</si>
  <si>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</si>
  <si>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</si>
  <si>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</si>
  <si>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</si>
  <si>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</si>
  <si>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</si>
  <si>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</si>
  <si>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</si>
  <si>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</si>
  <si>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</si>
  <si>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</si>
  <si>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</si>
  <si>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</si>
  <si>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</si>
  <si>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</si>
  <si>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</si>
  <si>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Best Sales person by country</t>
  </si>
  <si>
    <t>Units</t>
  </si>
  <si>
    <t>Cost per unit</t>
  </si>
  <si>
    <t>Are there any anomalies in the data?</t>
  </si>
  <si>
    <t xml:space="preserve">Average </t>
  </si>
  <si>
    <t>Median</t>
  </si>
  <si>
    <t>Min</t>
  </si>
  <si>
    <t>Max</t>
  </si>
  <si>
    <t>First Quartile</t>
  </si>
  <si>
    <t>Third Quartile</t>
  </si>
  <si>
    <t>No of Unique Products is</t>
  </si>
  <si>
    <t>Column1</t>
  </si>
  <si>
    <t>Country</t>
  </si>
  <si>
    <t>Total</t>
  </si>
  <si>
    <t>Sum of Units</t>
  </si>
  <si>
    <t>Sum of Amount</t>
  </si>
  <si>
    <t>Row Labels</t>
  </si>
  <si>
    <t>Grand Total</t>
  </si>
  <si>
    <t>Sales by country (with formulas) and with power pivots</t>
  </si>
  <si>
    <r>
      <t xml:space="preserve">Top 5 products by </t>
    </r>
    <r>
      <rPr>
        <sz val="11"/>
        <color theme="1"/>
        <rFont val="Calibri"/>
        <family val="2"/>
      </rPr>
      <t>£</t>
    </r>
    <r>
      <rPr>
        <sz val="11"/>
        <color theme="1"/>
        <rFont val="Calibri"/>
        <family val="2"/>
        <scheme val="minor"/>
      </rPr>
      <t xml:space="preserve"> per unit</t>
    </r>
  </si>
  <si>
    <t>Sales Per Unit</t>
  </si>
  <si>
    <t>Best Sales Person by Country</t>
  </si>
  <si>
    <t>Worst Sales Person by Country</t>
  </si>
  <si>
    <t xml:space="preserve">Profits by product </t>
  </si>
  <si>
    <t>Cost Per Unit</t>
  </si>
  <si>
    <t>Total Cost</t>
  </si>
  <si>
    <t>Exploratory Data Analysis</t>
  </si>
  <si>
    <t>Sum of Total Cost</t>
  </si>
  <si>
    <t>Total Profit</t>
  </si>
  <si>
    <t>Dynamic country-level Sales Report of a Particular Country</t>
  </si>
  <si>
    <t>No of Transactions</t>
  </si>
  <si>
    <t>Average</t>
  </si>
  <si>
    <t>Cost</t>
  </si>
  <si>
    <t>Sales</t>
  </si>
  <si>
    <t>Profit</t>
  </si>
  <si>
    <t>Summary by Sales Person:</t>
  </si>
  <si>
    <t>Target Achieved</t>
  </si>
  <si>
    <t xml:space="preserve">Summary </t>
  </si>
  <si>
    <t>Pick A Country:</t>
  </si>
  <si>
    <t>Profit Margin = Profit / Revenue x 100</t>
  </si>
  <si>
    <t>Profit Margin</t>
  </si>
  <si>
    <t>Total Revenue</t>
  </si>
  <si>
    <t>Chocolate Products</t>
  </si>
  <si>
    <t>X</t>
  </si>
  <si>
    <t>Product 1</t>
  </si>
  <si>
    <t>Product 2</t>
  </si>
  <si>
    <t>Product 3</t>
  </si>
  <si>
    <t>Product 4</t>
  </si>
  <si>
    <t>Product 5</t>
  </si>
  <si>
    <t>Product 6</t>
  </si>
  <si>
    <t xml:space="preserve">Chocolate Products that should be dropped (Country Wise): </t>
  </si>
  <si>
    <t>Products that should be discontinued in each country?</t>
  </si>
  <si>
    <t>Top 5 Products</t>
  </si>
  <si>
    <t>Bottom 5 Products</t>
  </si>
  <si>
    <t>Sum of Sales Generated</t>
  </si>
  <si>
    <t xml:space="preserve">Total Revenue </t>
  </si>
  <si>
    <t>Let's say the sales target was set up to be £ 15,000. So, let's find out who achieved the targets and who didn't.</t>
  </si>
  <si>
    <t>Sales Generated by Each Sales Person</t>
  </si>
  <si>
    <t>Barr Faughny is the best salesman of the UK however he is also the worst salesman of the USA. This shows that he doesn't understand the US customers properly.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</si>
</sst>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 &quot;₹&quot;\ * #,##0.00_ ;_ &quot;₹&quot;\ * \-#,##0.00_ ;_ &quot;₹&quot;\ * &quot;-&quot;??_ ;_ @_ "/>
    <numFmt numFmtId="164" formatCode="&quot;$&quot;#,##0_);[Red]\(&quot;$&quot;#,##0\)"/>
    <numFmt numFmtId="165" formatCode="&quot;$&quot;#,##0.00_);[Red]\(&quot;$&quot;#,##0.00\)"/>
    <numFmt numFmtId="166" formatCode="_-[$£-809]* #,##0.00_-;\-[$£-809]* #,##0.00_-;_-[$£-809]* &quot;-&quot;??_-;_-@_-"/>
    <numFmt numFmtId="167" formatCode="_-[$£-809]* #,##0_-;\-[$£-809]* #,##0_-;_-[$£-809]* &quot;-&quot;??_-;_-@_-"/>
    <numFmt numFmtId="168" formatCode="[$£-809]#,##0"/>
    <numFmt numFmtId="169" formatCode="&quot;£&quot;#,##0.00;\-&quot;£&quot;#,##0.00;&quot;£&quot;#,##0.00"/>
    <numFmt numFmtId="170" formatCode="_-[$£-809]* #,##0.00_-;\-[$£-809]* #,##0.00_-;_-[$£-809]* &quot;0&quot;??_-;_-@_-"/>
    <numFmt numFmtId="171" formatCode="&quot;£&quot;#,##0;\-&quot;£&quot;#,##0;&quot;£&quot;#,##0"/>
    <numFmt numFmtId="172" formatCode="_-[$£-809]* #,##0_-;\-[$£-809]* #,##0_-;_-[$£-809]* &quot;0&quot;_-;_-@_-"/>
  </numFmts>
  <fonts count="9" x14ac:knownFonts="1">
    <font>
      <sz val="11"/>
      <color theme="1"/>
      <name val="Calibri"/>
      <family val="2"/>
      <scheme val="minor"/>
    </font>
    <font>
      <b/>
      <sz val="11"/>
      <color theme="1"/>
      <name val="Calibri"/>
      <family val="2"/>
      <scheme val="minor"/>
    </font>
    <font>
      <sz val="11"/>
      <color theme="1"/>
      <name val="Calibri"/>
      <family val="2"/>
      <scheme val="minor"/>
    </font>
    <font>
      <b/>
      <sz val="11"/>
      <name val="Calibri"/>
      <family val="2"/>
      <scheme val="minor"/>
    </font>
    <font>
      <sz val="11"/>
      <color theme="1"/>
      <name val="Calibri"/>
      <family val="2"/>
    </font>
    <font>
      <b/>
      <sz val="12"/>
      <color theme="1"/>
      <name val="Calibri"/>
      <family val="2"/>
      <scheme val="minor"/>
    </font>
    <font>
      <b/>
      <i/>
      <sz val="11"/>
      <color theme="1"/>
      <name val="Calibri"/>
      <family val="2"/>
      <scheme val="minor"/>
    </font>
    <font>
      <b/>
      <u/>
      <sz val="11"/>
      <color theme="1"/>
      <name val="Calibri"/>
      <family val="2"/>
      <scheme val="minor"/>
    </font>
    <font>
      <i/>
      <sz val="11"/>
      <color theme="8" tint="-0.49998474074526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theme="4" tint="0.79998168889431442"/>
      </patternFill>
    </fill>
    <fill>
      <patternFill patternType="solid">
        <fgColor theme="0"/>
        <bgColor theme="4" tint="0.79998168889431442"/>
      </patternFill>
    </fill>
    <fill>
      <patternFill patternType="solid">
        <fgColor theme="7"/>
        <bgColor indexed="64"/>
      </patternFill>
    </fill>
    <fill>
      <patternFill patternType="solid">
        <fgColor theme="9" tint="0.59999389629810485"/>
        <bgColor indexed="6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44" fontId="2" fillId="0" borderId="0" applyFont="0" applyFill="0" applyBorder="0" applyAlignment="0" applyProtection="0"/>
  </cellStyleXfs>
  <cellXfs count="41">
    <xf numFmtId="0" fontId="0" fillId="0" borderId="0" xfId="0"/>
    <xf numFmtId="164" fontId="0" fillId="0" borderId="0" xfId="0" applyNumberFormat="1"/>
    <xf numFmtId="3" fontId="0" fillId="0" borderId="0" xfId="0" applyNumberFormat="1"/>
    <xf numFmtId="0" fontId="1" fillId="0" borderId="0" xfId="0" applyFont="1"/>
    <xf numFmtId="0" fontId="1" fillId="0" borderId="0" xfId="0" applyFont="1" applyAlignment="1">
      <alignment horizontal="right"/>
    </xf>
    <xf numFmtId="165" fontId="0" fillId="0" borderId="0" xfId="0" applyNumberFormat="1"/>
    <xf numFmtId="166" fontId="0" fillId="0" borderId="0" xfId="0" applyNumberFormat="1"/>
    <xf numFmtId="0"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167" fontId="0" fillId="0" borderId="0" xfId="0" applyNumberFormat="1"/>
    <xf numFmtId="0" fontId="0" fillId="6" borderId="2" xfId="0" applyFont="1" applyFill="1" applyBorder="1"/>
    <xf numFmtId="0" fontId="0" fillId="5" borderId="2" xfId="0" applyFont="1" applyFill="1" applyBorder="1"/>
    <xf numFmtId="167" fontId="0" fillId="5" borderId="0" xfId="0" applyNumberFormat="1" applyFill="1"/>
    <xf numFmtId="0" fontId="3" fillId="5" borderId="0" xfId="0" applyFont="1" applyFill="1"/>
    <xf numFmtId="0" fontId="0" fillId="0" borderId="0" xfId="0" pivotButton="1"/>
    <xf numFmtId="0" fontId="0" fillId="0" borderId="0" xfId="0" applyAlignment="1">
      <alignment horizontal="left"/>
    </xf>
    <xf numFmtId="168" fontId="0" fillId="0" borderId="0" xfId="0" applyNumberFormat="1"/>
    <xf numFmtId="169" fontId="0" fillId="0" borderId="0" xfId="0" applyNumberFormat="1"/>
    <xf numFmtId="1" fontId="0" fillId="0" borderId="0" xfId="0" applyNumberFormat="1"/>
    <xf numFmtId="170" fontId="0" fillId="0" borderId="0" xfId="1" applyNumberFormat="1" applyFont="1"/>
    <xf numFmtId="0" fontId="0" fillId="0" borderId="0" xfId="0" applyAlignment="1">
      <alignment horizontal="left" indent="1"/>
    </xf>
    <xf numFmtId="171" fontId="0" fillId="0" borderId="0" xfId="0" applyNumberFormat="1"/>
    <xf numFmtId="0" fontId="0" fillId="4" borderId="1" xfId="0" applyFont="1" applyFill="1" applyBorder="1"/>
    <xf numFmtId="0" fontId="0" fillId="7" borderId="1" xfId="0" applyFont="1" applyFill="1" applyBorder="1"/>
    <xf numFmtId="0" fontId="5" fillId="0" borderId="0" xfId="0" applyFont="1"/>
    <xf numFmtId="0" fontId="0" fillId="0" borderId="0" xfId="0" applyAlignment="1">
      <alignment wrapText="1"/>
    </xf>
    <xf numFmtId="0" fontId="1" fillId="9" borderId="0" xfId="0" applyFont="1" applyFill="1"/>
    <xf numFmtId="9" fontId="0" fillId="0" borderId="0" xfId="0" applyNumberFormat="1"/>
    <xf numFmtId="10" fontId="0" fillId="0" borderId="0" xfId="0" applyNumberFormat="1"/>
    <xf numFmtId="0" fontId="7" fillId="0" borderId="0" xfId="0" applyFont="1"/>
    <xf numFmtId="0" fontId="6" fillId="8" borderId="0" xfId="0" applyFont="1" applyFill="1"/>
    <xf numFmtId="170" fontId="0" fillId="0" borderId="0" xfId="0" applyNumberFormat="1"/>
    <xf numFmtId="172" fontId="0" fillId="0" borderId="0" xfId="0" applyNumberFormat="1"/>
    <xf numFmtId="0" fontId="8" fillId="0" borderId="0" xfId="0" applyFont="1" applyAlignment="1">
      <alignment horizontal="left" indent="1"/>
    </xf>
    <xf numFmtId="0" fontId="0" fillId="2" borderId="0" xfId="0" applyFill="1" applyAlignment="1">
      <alignment horizontal="left" indent="1"/>
    </xf>
    <xf numFmtId="0" fontId="1" fillId="0" borderId="0" xfId="0" applyFont="1" applyBorder="1"/>
    <xf numFmtId="0" fontId="0" fillId="0" borderId="0" xfId="0" applyBorder="1"/>
    <xf numFmtId="0" fontId="7" fillId="4" borderId="0" xfId="0" applyFont="1" applyFill="1" applyBorder="1"/>
  </cellXfs>
  <cellStyles count="2">
    <cellStyle name="Currency" xfId="1" builtinId="4"/>
    <cellStyle name="Normal" xfId="0" builtinId="0"/>
  </cellStyles>
  <dxfs count="118">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3" formatCode="#,##0"/>
    </dxf>
    <dxf>
      <numFmt numFmtId="14" formatCode="0.00%"/>
    </dxf>
    <dxf>
      <numFmt numFmtId="13" formatCode="0%"/>
    </dxf>
    <dxf>
      <numFmt numFmtId="166" formatCode="_-[$£-809]* #,##0.00_-;\-[$£-809]* #,##0.00_-;_-[$£-809]* &quot;-&quot;??_-;_-@_-"/>
    </dxf>
    <dxf>
      <numFmt numFmtId="166" formatCode="_-[$£-809]* #,##0.00_-;\-[$£-809]* #,##0.00_-;_-[$£-809]* &quot;-&quot;??_-;_-@_-"/>
    </dxf>
    <dxf>
      <numFmt numFmtId="166" formatCode="_-[$£-809]* #,##0.00_-;\-[$£-809]* #,##0.00_-;_-[$£-809]* &quot;-&quot;??_-;_-@_-"/>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solid">
          <bgColor rgb="FFFFFF00"/>
        </patternFill>
      </fill>
    </dxf>
    <dxf>
      <fill>
        <patternFill patternType="solid">
          <bgColor rgb="FFFFFF00"/>
        </patternFill>
      </fill>
    </dxf>
    <dxf>
      <numFmt numFmtId="3" formatCode="#,##0"/>
    </dxf>
    <dxf>
      <numFmt numFmtId="166" formatCode="_-[$£-809]* #,##0.00_-;\-[$£-809]* #,##0.00_-;_-[$£-809]* &quot;-&quot;??_-;_-@_-"/>
    </dxf>
    <dxf>
      <font>
        <b/>
        <i val="0"/>
        <strike val="0"/>
        <condense val="0"/>
        <extend val="0"/>
        <outline val="0"/>
        <shadow val="0"/>
        <u val="none"/>
        <vertAlign val="baseline"/>
        <sz val="11"/>
        <color theme="1"/>
        <name val="Calibri"/>
        <family val="2"/>
        <scheme val="minor"/>
      </font>
    </dxf>
    <dxf>
      <fill>
        <patternFill patternType="solid">
          <fgColor indexed="64"/>
          <bgColor theme="0" tint="-4.9989318521683403E-2"/>
        </patternFill>
      </fill>
    </dxf>
    <dxf>
      <numFmt numFmtId="167" formatCode="_-[$£-809]* #,##0_-;\-[$£-809]* #,##0_-;_-[$£-809]* &quot;-&quot;??_-;_-@_-"/>
      <fill>
        <patternFill patternType="solid">
          <fgColor indexed="64"/>
          <bgColor theme="0" tint="-4.9989318521683403E-2"/>
        </patternFill>
      </fill>
    </dxf>
    <dxf>
      <font>
        <b val="0"/>
        <i val="0"/>
        <strike val="0"/>
        <condense val="0"/>
        <extend val="0"/>
        <outline val="0"/>
        <shadow val="0"/>
        <u val="none"/>
        <vertAlign val="baseline"/>
        <sz val="11"/>
        <color theme="1"/>
        <name val="Calibri"/>
        <family val="2"/>
        <scheme val="minor"/>
      </font>
      <fill>
        <patternFill>
          <bgColor theme="0" tint="-4.9989318521683403E-2"/>
        </patternFill>
      </fill>
      <border diagonalUp="0" diagonalDown="0" outline="0">
        <left/>
        <right/>
        <top style="thin">
          <color theme="4" tint="0.39997558519241921"/>
        </top>
        <bottom style="thin">
          <color theme="4" tint="0.39997558519241921"/>
        </bottom>
      </border>
    </dxf>
    <dxf>
      <font>
        <b/>
        <strike val="0"/>
        <outline val="0"/>
        <shadow val="0"/>
        <u val="none"/>
        <vertAlign val="baseline"/>
        <sz val="11"/>
        <color auto="1"/>
        <name val="Calibri"/>
        <family val="2"/>
        <scheme val="minor"/>
      </font>
      <fill>
        <patternFill patternType="solid">
          <fgColor indexed="64"/>
          <bgColor theme="0" tint="-4.9989318521683403E-2"/>
        </patternFill>
      </fill>
    </dxf>
    <dxf>
      <numFmt numFmtId="166" formatCode="_-[$£-809]* #,##0.00_-;\-[$£-809]* #,##0.00_-;_-[$£-809]* &quot;-&quot;??_-;_-@_-"/>
    </dxf>
    <dxf>
      <numFmt numFmtId="166" formatCode="_-[$£-809]* #,##0.00_-;\-[$£-809]* #,##0.00_-;_-[$£-809]* &quot;-&quot;??_-;_-@_-"/>
    </dxf>
    <dxf>
      <numFmt numFmtId="3" formatCode="#,##0"/>
    </dxf>
    <dxf>
      <numFmt numFmtId="167" formatCode="_-[$£-809]* #,##0_-;\-[$£-809]* #,##0_-;_-[$£-809]* &quot;-&quot;??_-;_-@_-"/>
    </dxf>
    <dxf>
      <font>
        <b/>
        <i val="0"/>
        <strike val="0"/>
        <condense val="0"/>
        <extend val="0"/>
        <outline val="0"/>
        <shadow val="0"/>
        <u val="none"/>
        <vertAlign val="baseline"/>
        <sz val="11"/>
        <color theme="1"/>
        <name val="Calibri"/>
        <family val="2"/>
        <scheme val="minor"/>
      </font>
    </dxf>
    <dxf>
      <numFmt numFmtId="166" formatCode="_-[$£-809]* #,##0.00_-;\-[$£-809]* #,##0.00_-;_-[$£-809]* &quot;-&quot;??_-;_-@_-"/>
    </dxf>
    <dxf>
      <numFmt numFmtId="166" formatCode="_-[$£-809]* #,##0.00_-;\-[$£-809]* #,##0.00_-;_-[$£-809]* &quot;-&quot;??_-;_-@_-"/>
    </dxf>
    <dxf>
      <numFmt numFmtId="166" formatCode="_-[$£-809]* #,##0.00_-;\-[$£-809]* #,##0.00_-;_-[$£-809]* &quot;-&quot;??_-;_-@_-"/>
    </dxf>
    <dxf>
      <numFmt numFmtId="3" formatCode="#,##0"/>
    </dxf>
    <dxf>
      <numFmt numFmtId="166" formatCode="_-[$£-809]* #,##0.00_-;\-[$£-809]* #,##0.00_-;_-[$£-809]* &quot;-&quot;??_-;_-@_-"/>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Scatter Plot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8444523413195678E-2"/>
          <c:y val="9.3111455108359151E-2"/>
          <c:w val="0.83518073453407393"/>
          <c:h val="0.78974894972493759"/>
        </c:manualLayout>
      </c:layout>
      <c:scatterChart>
        <c:scatterStyle val="lineMarker"/>
        <c:varyColors val="0"/>
        <c:ser>
          <c:idx val="0"/>
          <c:order val="0"/>
          <c:spPr>
            <a:ln w="25400" cap="rnd">
              <a:noFill/>
              <a:round/>
            </a:ln>
            <a:effectLst/>
          </c:spPr>
          <c:marker>
            <c:symbol val="diamond"/>
            <c:size val="6"/>
            <c:spPr>
              <a:solidFill>
                <a:schemeClr val="accent1"/>
              </a:solidFill>
              <a:ln w="9525">
                <a:solidFill>
                  <a:schemeClr val="accent1"/>
                </a:solidFill>
                <a:round/>
              </a:ln>
              <a:effectLst/>
            </c:spPr>
          </c:marker>
          <c:xVal>
            <c:numRef>
              <c:f>'Finding Anomalies'!$W$4:$W$303</c:f>
              <c:numCache>
                <c:formatCode>_-[$£-809]* #,##0.00_-;\-[$£-809]* #,##0.00_-;_-[$£-809]* "-"??_-;_-@_-</c:formatCode>
                <c:ptCount val="300"/>
                <c:pt idx="0" formatCode="_-[$£-809]* #,##0.00_-;\-[$£-809]* #,##0.00_-;_-[$£-809]* &quot;0&quot;??_-;_-@_-">
                  <c:v>0</c:v>
                </c:pt>
                <c:pt idx="1">
                  <c:v>21</c:v>
                </c:pt>
                <c:pt idx="2">
                  <c:v>42</c:v>
                </c:pt>
                <c:pt idx="3">
                  <c:v>56</c:v>
                </c:pt>
                <c:pt idx="4">
                  <c:v>63</c:v>
                </c:pt>
                <c:pt idx="5">
                  <c:v>98</c:v>
                </c:pt>
                <c:pt idx="6">
                  <c:v>98</c:v>
                </c:pt>
                <c:pt idx="7">
                  <c:v>154</c:v>
                </c:pt>
                <c:pt idx="8">
                  <c:v>168</c:v>
                </c:pt>
                <c:pt idx="9">
                  <c:v>182</c:v>
                </c:pt>
                <c:pt idx="10">
                  <c:v>189</c:v>
                </c:pt>
                <c:pt idx="11">
                  <c:v>217</c:v>
                </c:pt>
                <c:pt idx="12">
                  <c:v>238</c:v>
                </c:pt>
                <c:pt idx="13">
                  <c:v>245</c:v>
                </c:pt>
                <c:pt idx="14">
                  <c:v>252</c:v>
                </c:pt>
                <c:pt idx="15">
                  <c:v>259</c:v>
                </c:pt>
                <c:pt idx="16">
                  <c:v>280</c:v>
                </c:pt>
                <c:pt idx="17">
                  <c:v>336</c:v>
                </c:pt>
                <c:pt idx="18">
                  <c:v>357</c:v>
                </c:pt>
                <c:pt idx="19">
                  <c:v>385</c:v>
                </c:pt>
                <c:pt idx="20">
                  <c:v>434</c:v>
                </c:pt>
                <c:pt idx="21">
                  <c:v>469</c:v>
                </c:pt>
                <c:pt idx="22">
                  <c:v>490</c:v>
                </c:pt>
                <c:pt idx="23">
                  <c:v>497</c:v>
                </c:pt>
                <c:pt idx="24">
                  <c:v>518</c:v>
                </c:pt>
                <c:pt idx="25">
                  <c:v>525</c:v>
                </c:pt>
                <c:pt idx="26">
                  <c:v>553</c:v>
                </c:pt>
                <c:pt idx="27">
                  <c:v>560</c:v>
                </c:pt>
                <c:pt idx="28">
                  <c:v>567</c:v>
                </c:pt>
                <c:pt idx="29">
                  <c:v>609</c:v>
                </c:pt>
                <c:pt idx="30">
                  <c:v>609</c:v>
                </c:pt>
                <c:pt idx="31">
                  <c:v>623</c:v>
                </c:pt>
                <c:pt idx="32">
                  <c:v>630</c:v>
                </c:pt>
                <c:pt idx="33">
                  <c:v>700</c:v>
                </c:pt>
                <c:pt idx="34">
                  <c:v>707</c:v>
                </c:pt>
                <c:pt idx="35">
                  <c:v>714</c:v>
                </c:pt>
                <c:pt idx="36">
                  <c:v>798</c:v>
                </c:pt>
                <c:pt idx="37">
                  <c:v>819</c:v>
                </c:pt>
                <c:pt idx="38">
                  <c:v>819</c:v>
                </c:pt>
                <c:pt idx="39">
                  <c:v>847</c:v>
                </c:pt>
                <c:pt idx="40">
                  <c:v>854</c:v>
                </c:pt>
                <c:pt idx="41">
                  <c:v>861</c:v>
                </c:pt>
                <c:pt idx="42">
                  <c:v>938</c:v>
                </c:pt>
                <c:pt idx="43">
                  <c:v>938</c:v>
                </c:pt>
                <c:pt idx="44">
                  <c:v>938</c:v>
                </c:pt>
                <c:pt idx="45">
                  <c:v>945</c:v>
                </c:pt>
                <c:pt idx="46">
                  <c:v>959</c:v>
                </c:pt>
                <c:pt idx="47">
                  <c:v>959</c:v>
                </c:pt>
                <c:pt idx="48">
                  <c:v>966</c:v>
                </c:pt>
                <c:pt idx="49">
                  <c:v>973</c:v>
                </c:pt>
                <c:pt idx="50">
                  <c:v>1057</c:v>
                </c:pt>
                <c:pt idx="51">
                  <c:v>1071</c:v>
                </c:pt>
                <c:pt idx="52">
                  <c:v>1085</c:v>
                </c:pt>
                <c:pt idx="53">
                  <c:v>1134</c:v>
                </c:pt>
                <c:pt idx="54">
                  <c:v>1274</c:v>
                </c:pt>
                <c:pt idx="55">
                  <c:v>1281</c:v>
                </c:pt>
                <c:pt idx="56">
                  <c:v>1281</c:v>
                </c:pt>
                <c:pt idx="57">
                  <c:v>1302</c:v>
                </c:pt>
                <c:pt idx="58">
                  <c:v>1400</c:v>
                </c:pt>
                <c:pt idx="59">
                  <c:v>1407</c:v>
                </c:pt>
                <c:pt idx="60">
                  <c:v>1428</c:v>
                </c:pt>
                <c:pt idx="61">
                  <c:v>1442</c:v>
                </c:pt>
                <c:pt idx="62">
                  <c:v>1463</c:v>
                </c:pt>
                <c:pt idx="63">
                  <c:v>1505</c:v>
                </c:pt>
                <c:pt idx="64">
                  <c:v>1526</c:v>
                </c:pt>
                <c:pt idx="65">
                  <c:v>1526</c:v>
                </c:pt>
                <c:pt idx="66">
                  <c:v>1561</c:v>
                </c:pt>
                <c:pt idx="67">
                  <c:v>1568</c:v>
                </c:pt>
                <c:pt idx="68">
                  <c:v>1568</c:v>
                </c:pt>
                <c:pt idx="69">
                  <c:v>1589</c:v>
                </c:pt>
                <c:pt idx="70">
                  <c:v>1617</c:v>
                </c:pt>
                <c:pt idx="71">
                  <c:v>1624</c:v>
                </c:pt>
                <c:pt idx="72">
                  <c:v>1638</c:v>
                </c:pt>
                <c:pt idx="73">
                  <c:v>1638</c:v>
                </c:pt>
                <c:pt idx="74">
                  <c:v>1652</c:v>
                </c:pt>
                <c:pt idx="75">
                  <c:v>1652</c:v>
                </c:pt>
                <c:pt idx="76">
                  <c:v>1701</c:v>
                </c:pt>
                <c:pt idx="77">
                  <c:v>1771</c:v>
                </c:pt>
                <c:pt idx="78">
                  <c:v>1778</c:v>
                </c:pt>
                <c:pt idx="79">
                  <c:v>1785</c:v>
                </c:pt>
                <c:pt idx="80">
                  <c:v>1890</c:v>
                </c:pt>
                <c:pt idx="81">
                  <c:v>1904</c:v>
                </c:pt>
                <c:pt idx="82">
                  <c:v>1925</c:v>
                </c:pt>
                <c:pt idx="83">
                  <c:v>1932</c:v>
                </c:pt>
                <c:pt idx="84">
                  <c:v>1974</c:v>
                </c:pt>
                <c:pt idx="85">
                  <c:v>1988</c:v>
                </c:pt>
                <c:pt idx="86">
                  <c:v>2009</c:v>
                </c:pt>
                <c:pt idx="87">
                  <c:v>2016</c:v>
                </c:pt>
                <c:pt idx="88">
                  <c:v>2023</c:v>
                </c:pt>
                <c:pt idx="89">
                  <c:v>2023</c:v>
                </c:pt>
                <c:pt idx="90">
                  <c:v>2100</c:v>
                </c:pt>
                <c:pt idx="91">
                  <c:v>2114</c:v>
                </c:pt>
                <c:pt idx="92">
                  <c:v>2114</c:v>
                </c:pt>
                <c:pt idx="93">
                  <c:v>2135</c:v>
                </c:pt>
                <c:pt idx="94">
                  <c:v>2142</c:v>
                </c:pt>
                <c:pt idx="95">
                  <c:v>2149</c:v>
                </c:pt>
                <c:pt idx="96">
                  <c:v>2205</c:v>
                </c:pt>
                <c:pt idx="97">
                  <c:v>2205</c:v>
                </c:pt>
                <c:pt idx="98">
                  <c:v>2212</c:v>
                </c:pt>
                <c:pt idx="99">
                  <c:v>2219</c:v>
                </c:pt>
                <c:pt idx="100">
                  <c:v>2226</c:v>
                </c:pt>
                <c:pt idx="101">
                  <c:v>2268</c:v>
                </c:pt>
                <c:pt idx="102">
                  <c:v>2275</c:v>
                </c:pt>
                <c:pt idx="103">
                  <c:v>2289</c:v>
                </c:pt>
                <c:pt idx="104">
                  <c:v>2317</c:v>
                </c:pt>
                <c:pt idx="105">
                  <c:v>2317</c:v>
                </c:pt>
                <c:pt idx="106">
                  <c:v>2324</c:v>
                </c:pt>
                <c:pt idx="107">
                  <c:v>2408</c:v>
                </c:pt>
                <c:pt idx="108">
                  <c:v>2415</c:v>
                </c:pt>
                <c:pt idx="109">
                  <c:v>2415</c:v>
                </c:pt>
                <c:pt idx="110">
                  <c:v>2429</c:v>
                </c:pt>
                <c:pt idx="111">
                  <c:v>2436</c:v>
                </c:pt>
                <c:pt idx="112">
                  <c:v>2464</c:v>
                </c:pt>
                <c:pt idx="113">
                  <c:v>2471</c:v>
                </c:pt>
                <c:pt idx="114">
                  <c:v>2478</c:v>
                </c:pt>
                <c:pt idx="115">
                  <c:v>2541</c:v>
                </c:pt>
                <c:pt idx="116">
                  <c:v>2541</c:v>
                </c:pt>
                <c:pt idx="117">
                  <c:v>2562</c:v>
                </c:pt>
                <c:pt idx="118">
                  <c:v>2583</c:v>
                </c:pt>
                <c:pt idx="119">
                  <c:v>2639</c:v>
                </c:pt>
                <c:pt idx="120">
                  <c:v>2646</c:v>
                </c:pt>
                <c:pt idx="121">
                  <c:v>2646</c:v>
                </c:pt>
                <c:pt idx="122">
                  <c:v>2681</c:v>
                </c:pt>
                <c:pt idx="123">
                  <c:v>2702</c:v>
                </c:pt>
                <c:pt idx="124">
                  <c:v>2737</c:v>
                </c:pt>
                <c:pt idx="125">
                  <c:v>2744</c:v>
                </c:pt>
                <c:pt idx="126">
                  <c:v>2779</c:v>
                </c:pt>
                <c:pt idx="127">
                  <c:v>2793</c:v>
                </c:pt>
                <c:pt idx="128">
                  <c:v>2856</c:v>
                </c:pt>
                <c:pt idx="129">
                  <c:v>2863</c:v>
                </c:pt>
                <c:pt idx="130">
                  <c:v>2870</c:v>
                </c:pt>
                <c:pt idx="131">
                  <c:v>2891</c:v>
                </c:pt>
                <c:pt idx="132">
                  <c:v>2919</c:v>
                </c:pt>
                <c:pt idx="133">
                  <c:v>2919</c:v>
                </c:pt>
                <c:pt idx="134">
                  <c:v>2933</c:v>
                </c:pt>
                <c:pt idx="135">
                  <c:v>2954</c:v>
                </c:pt>
                <c:pt idx="136">
                  <c:v>2989</c:v>
                </c:pt>
                <c:pt idx="137">
                  <c:v>3052</c:v>
                </c:pt>
                <c:pt idx="138">
                  <c:v>3059</c:v>
                </c:pt>
                <c:pt idx="139">
                  <c:v>3094</c:v>
                </c:pt>
                <c:pt idx="140">
                  <c:v>3101</c:v>
                </c:pt>
                <c:pt idx="141">
                  <c:v>3108</c:v>
                </c:pt>
                <c:pt idx="142">
                  <c:v>3164</c:v>
                </c:pt>
                <c:pt idx="143">
                  <c:v>3192</c:v>
                </c:pt>
                <c:pt idx="144">
                  <c:v>3262</c:v>
                </c:pt>
                <c:pt idx="145">
                  <c:v>3339</c:v>
                </c:pt>
                <c:pt idx="146">
                  <c:v>3339</c:v>
                </c:pt>
                <c:pt idx="147">
                  <c:v>3339</c:v>
                </c:pt>
                <c:pt idx="148">
                  <c:v>3388</c:v>
                </c:pt>
                <c:pt idx="149">
                  <c:v>3402</c:v>
                </c:pt>
                <c:pt idx="150">
                  <c:v>3472</c:v>
                </c:pt>
                <c:pt idx="151">
                  <c:v>3507</c:v>
                </c:pt>
                <c:pt idx="152">
                  <c:v>3549</c:v>
                </c:pt>
                <c:pt idx="153">
                  <c:v>3556</c:v>
                </c:pt>
                <c:pt idx="154">
                  <c:v>3598</c:v>
                </c:pt>
                <c:pt idx="155">
                  <c:v>3640</c:v>
                </c:pt>
                <c:pt idx="156">
                  <c:v>3689</c:v>
                </c:pt>
                <c:pt idx="157">
                  <c:v>3752</c:v>
                </c:pt>
                <c:pt idx="158">
                  <c:v>3759</c:v>
                </c:pt>
                <c:pt idx="159">
                  <c:v>3773</c:v>
                </c:pt>
                <c:pt idx="160">
                  <c:v>3794</c:v>
                </c:pt>
                <c:pt idx="161">
                  <c:v>3808</c:v>
                </c:pt>
                <c:pt idx="162">
                  <c:v>3829</c:v>
                </c:pt>
                <c:pt idx="163">
                  <c:v>3850</c:v>
                </c:pt>
                <c:pt idx="164">
                  <c:v>3864</c:v>
                </c:pt>
                <c:pt idx="165">
                  <c:v>3920</c:v>
                </c:pt>
                <c:pt idx="166">
                  <c:v>3976</c:v>
                </c:pt>
                <c:pt idx="167">
                  <c:v>3983</c:v>
                </c:pt>
                <c:pt idx="168">
                  <c:v>4018</c:v>
                </c:pt>
                <c:pt idx="169">
                  <c:v>4018</c:v>
                </c:pt>
                <c:pt idx="170">
                  <c:v>4018</c:v>
                </c:pt>
                <c:pt idx="171">
                  <c:v>4053</c:v>
                </c:pt>
                <c:pt idx="172">
                  <c:v>4137</c:v>
                </c:pt>
                <c:pt idx="173">
                  <c:v>4242</c:v>
                </c:pt>
                <c:pt idx="174">
                  <c:v>4305</c:v>
                </c:pt>
                <c:pt idx="175">
                  <c:v>4319</c:v>
                </c:pt>
                <c:pt idx="176">
                  <c:v>4326</c:v>
                </c:pt>
                <c:pt idx="177">
                  <c:v>4417</c:v>
                </c:pt>
                <c:pt idx="178">
                  <c:v>4424</c:v>
                </c:pt>
                <c:pt idx="179">
                  <c:v>4438</c:v>
                </c:pt>
                <c:pt idx="180">
                  <c:v>4480</c:v>
                </c:pt>
                <c:pt idx="181">
                  <c:v>4487</c:v>
                </c:pt>
                <c:pt idx="182">
                  <c:v>4487</c:v>
                </c:pt>
                <c:pt idx="183">
                  <c:v>4585</c:v>
                </c:pt>
                <c:pt idx="184">
                  <c:v>4592</c:v>
                </c:pt>
                <c:pt idx="185">
                  <c:v>4606</c:v>
                </c:pt>
                <c:pt idx="186">
                  <c:v>4683</c:v>
                </c:pt>
                <c:pt idx="187">
                  <c:v>4725</c:v>
                </c:pt>
                <c:pt idx="188">
                  <c:v>4753</c:v>
                </c:pt>
                <c:pt idx="189">
                  <c:v>4753</c:v>
                </c:pt>
                <c:pt idx="190">
                  <c:v>4760</c:v>
                </c:pt>
                <c:pt idx="191">
                  <c:v>4781</c:v>
                </c:pt>
                <c:pt idx="192">
                  <c:v>4802</c:v>
                </c:pt>
                <c:pt idx="193">
                  <c:v>4858</c:v>
                </c:pt>
                <c:pt idx="194">
                  <c:v>4935</c:v>
                </c:pt>
                <c:pt idx="195">
                  <c:v>4949</c:v>
                </c:pt>
                <c:pt idx="196">
                  <c:v>4956</c:v>
                </c:pt>
                <c:pt idx="197">
                  <c:v>4970</c:v>
                </c:pt>
                <c:pt idx="198">
                  <c:v>4991</c:v>
                </c:pt>
                <c:pt idx="199">
                  <c:v>4991</c:v>
                </c:pt>
                <c:pt idx="200">
                  <c:v>5012</c:v>
                </c:pt>
                <c:pt idx="201">
                  <c:v>5019</c:v>
                </c:pt>
                <c:pt idx="202">
                  <c:v>5019</c:v>
                </c:pt>
                <c:pt idx="203">
                  <c:v>5075</c:v>
                </c:pt>
                <c:pt idx="204">
                  <c:v>5194</c:v>
                </c:pt>
                <c:pt idx="205">
                  <c:v>5236</c:v>
                </c:pt>
                <c:pt idx="206">
                  <c:v>5306</c:v>
                </c:pt>
                <c:pt idx="207">
                  <c:v>5355</c:v>
                </c:pt>
                <c:pt idx="208">
                  <c:v>5439</c:v>
                </c:pt>
                <c:pt idx="209">
                  <c:v>5474</c:v>
                </c:pt>
                <c:pt idx="210">
                  <c:v>5551</c:v>
                </c:pt>
                <c:pt idx="211">
                  <c:v>5586</c:v>
                </c:pt>
                <c:pt idx="212">
                  <c:v>5670</c:v>
                </c:pt>
                <c:pt idx="213">
                  <c:v>5677</c:v>
                </c:pt>
                <c:pt idx="214">
                  <c:v>5775</c:v>
                </c:pt>
                <c:pt idx="215">
                  <c:v>5817</c:v>
                </c:pt>
                <c:pt idx="216">
                  <c:v>5915</c:v>
                </c:pt>
                <c:pt idx="217">
                  <c:v>6027</c:v>
                </c:pt>
                <c:pt idx="218">
                  <c:v>6048</c:v>
                </c:pt>
                <c:pt idx="219">
                  <c:v>6111</c:v>
                </c:pt>
                <c:pt idx="220">
                  <c:v>6118</c:v>
                </c:pt>
                <c:pt idx="221">
                  <c:v>6118</c:v>
                </c:pt>
                <c:pt idx="222">
                  <c:v>6125</c:v>
                </c:pt>
                <c:pt idx="223">
                  <c:v>6132</c:v>
                </c:pt>
                <c:pt idx="224">
                  <c:v>6146</c:v>
                </c:pt>
                <c:pt idx="225">
                  <c:v>6279</c:v>
                </c:pt>
                <c:pt idx="226">
                  <c:v>6279</c:v>
                </c:pt>
                <c:pt idx="227">
                  <c:v>6300</c:v>
                </c:pt>
                <c:pt idx="228">
                  <c:v>6314</c:v>
                </c:pt>
                <c:pt idx="229">
                  <c:v>6370</c:v>
                </c:pt>
                <c:pt idx="230">
                  <c:v>6391</c:v>
                </c:pt>
                <c:pt idx="231">
                  <c:v>6398</c:v>
                </c:pt>
                <c:pt idx="232">
                  <c:v>6433</c:v>
                </c:pt>
                <c:pt idx="233">
                  <c:v>6454</c:v>
                </c:pt>
                <c:pt idx="234">
                  <c:v>6580</c:v>
                </c:pt>
                <c:pt idx="235">
                  <c:v>6608</c:v>
                </c:pt>
                <c:pt idx="236">
                  <c:v>6657</c:v>
                </c:pt>
                <c:pt idx="237">
                  <c:v>6657</c:v>
                </c:pt>
                <c:pt idx="238">
                  <c:v>6706</c:v>
                </c:pt>
                <c:pt idx="239">
                  <c:v>6734</c:v>
                </c:pt>
                <c:pt idx="240">
                  <c:v>6748</c:v>
                </c:pt>
                <c:pt idx="241">
                  <c:v>6755</c:v>
                </c:pt>
                <c:pt idx="242">
                  <c:v>6818</c:v>
                </c:pt>
                <c:pt idx="243">
                  <c:v>6832</c:v>
                </c:pt>
                <c:pt idx="244">
                  <c:v>6853</c:v>
                </c:pt>
                <c:pt idx="245">
                  <c:v>6860</c:v>
                </c:pt>
                <c:pt idx="246">
                  <c:v>6909</c:v>
                </c:pt>
                <c:pt idx="247">
                  <c:v>6986</c:v>
                </c:pt>
                <c:pt idx="248">
                  <c:v>7021</c:v>
                </c:pt>
                <c:pt idx="249">
                  <c:v>7189</c:v>
                </c:pt>
                <c:pt idx="250">
                  <c:v>7259</c:v>
                </c:pt>
                <c:pt idx="251">
                  <c:v>7273</c:v>
                </c:pt>
                <c:pt idx="252">
                  <c:v>7280</c:v>
                </c:pt>
                <c:pt idx="253">
                  <c:v>7308</c:v>
                </c:pt>
                <c:pt idx="254">
                  <c:v>7322</c:v>
                </c:pt>
                <c:pt idx="255">
                  <c:v>7455</c:v>
                </c:pt>
                <c:pt idx="256">
                  <c:v>7483</c:v>
                </c:pt>
                <c:pt idx="257">
                  <c:v>7511</c:v>
                </c:pt>
                <c:pt idx="258">
                  <c:v>7651</c:v>
                </c:pt>
                <c:pt idx="259">
                  <c:v>7693</c:v>
                </c:pt>
                <c:pt idx="260">
                  <c:v>7693</c:v>
                </c:pt>
                <c:pt idx="261">
                  <c:v>7777</c:v>
                </c:pt>
                <c:pt idx="262">
                  <c:v>7777</c:v>
                </c:pt>
                <c:pt idx="263">
                  <c:v>7812</c:v>
                </c:pt>
                <c:pt idx="264">
                  <c:v>7833</c:v>
                </c:pt>
                <c:pt idx="265">
                  <c:v>7847</c:v>
                </c:pt>
                <c:pt idx="266">
                  <c:v>8008</c:v>
                </c:pt>
                <c:pt idx="267">
                  <c:v>8155</c:v>
                </c:pt>
                <c:pt idx="268">
                  <c:v>8211</c:v>
                </c:pt>
                <c:pt idx="269">
                  <c:v>8435</c:v>
                </c:pt>
                <c:pt idx="270">
                  <c:v>8463</c:v>
                </c:pt>
                <c:pt idx="271">
                  <c:v>8813</c:v>
                </c:pt>
                <c:pt idx="272">
                  <c:v>8841</c:v>
                </c:pt>
                <c:pt idx="273">
                  <c:v>8862</c:v>
                </c:pt>
                <c:pt idx="274">
                  <c:v>8869</c:v>
                </c:pt>
                <c:pt idx="275">
                  <c:v>8890</c:v>
                </c:pt>
                <c:pt idx="276">
                  <c:v>9002</c:v>
                </c:pt>
                <c:pt idx="277">
                  <c:v>9051</c:v>
                </c:pt>
                <c:pt idx="278">
                  <c:v>9198</c:v>
                </c:pt>
                <c:pt idx="279">
                  <c:v>9443</c:v>
                </c:pt>
                <c:pt idx="280">
                  <c:v>9506</c:v>
                </c:pt>
                <c:pt idx="281">
                  <c:v>9632</c:v>
                </c:pt>
                <c:pt idx="282">
                  <c:v>9660</c:v>
                </c:pt>
                <c:pt idx="283">
                  <c:v>9709</c:v>
                </c:pt>
                <c:pt idx="284">
                  <c:v>9772</c:v>
                </c:pt>
                <c:pt idx="285">
                  <c:v>9835</c:v>
                </c:pt>
                <c:pt idx="286">
                  <c:v>9926</c:v>
                </c:pt>
                <c:pt idx="287">
                  <c:v>10073</c:v>
                </c:pt>
                <c:pt idx="288">
                  <c:v>10129</c:v>
                </c:pt>
                <c:pt idx="289">
                  <c:v>10304</c:v>
                </c:pt>
                <c:pt idx="290">
                  <c:v>10311</c:v>
                </c:pt>
                <c:pt idx="291">
                  <c:v>11417</c:v>
                </c:pt>
                <c:pt idx="292">
                  <c:v>11522</c:v>
                </c:pt>
                <c:pt idx="293">
                  <c:v>11571</c:v>
                </c:pt>
                <c:pt idx="294">
                  <c:v>12348</c:v>
                </c:pt>
                <c:pt idx="295">
                  <c:v>12950</c:v>
                </c:pt>
                <c:pt idx="296">
                  <c:v>13391</c:v>
                </c:pt>
                <c:pt idx="297">
                  <c:v>14329</c:v>
                </c:pt>
                <c:pt idx="298">
                  <c:v>15610</c:v>
                </c:pt>
                <c:pt idx="299">
                  <c:v>16184</c:v>
                </c:pt>
              </c:numCache>
            </c:numRef>
          </c:xVal>
          <c:yVal>
            <c:numRef>
              <c:f>'Finding Anomalies'!$X$4:$X$303</c:f>
              <c:numCache>
                <c:formatCode>#,##0</c:formatCode>
                <c:ptCount val="300"/>
                <c:pt idx="0">
                  <c:v>135</c:v>
                </c:pt>
                <c:pt idx="1">
                  <c:v>168</c:v>
                </c:pt>
                <c:pt idx="2">
                  <c:v>150</c:v>
                </c:pt>
                <c:pt idx="3">
                  <c:v>51</c:v>
                </c:pt>
                <c:pt idx="4">
                  <c:v>123</c:v>
                </c:pt>
                <c:pt idx="5">
                  <c:v>159</c:v>
                </c:pt>
                <c:pt idx="6">
                  <c:v>204</c:v>
                </c:pt>
                <c:pt idx="7">
                  <c:v>21</c:v>
                </c:pt>
                <c:pt idx="8">
                  <c:v>84</c:v>
                </c:pt>
                <c:pt idx="9">
                  <c:v>48</c:v>
                </c:pt>
                <c:pt idx="10">
                  <c:v>48</c:v>
                </c:pt>
                <c:pt idx="11">
                  <c:v>36</c:v>
                </c:pt>
                <c:pt idx="12">
                  <c:v>18</c:v>
                </c:pt>
                <c:pt idx="13">
                  <c:v>288</c:v>
                </c:pt>
                <c:pt idx="14">
                  <c:v>54</c:v>
                </c:pt>
                <c:pt idx="15">
                  <c:v>207</c:v>
                </c:pt>
                <c:pt idx="16">
                  <c:v>87</c:v>
                </c:pt>
                <c:pt idx="17">
                  <c:v>144</c:v>
                </c:pt>
                <c:pt idx="18">
                  <c:v>126</c:v>
                </c:pt>
                <c:pt idx="19">
                  <c:v>249</c:v>
                </c:pt>
                <c:pt idx="20">
                  <c:v>87</c:v>
                </c:pt>
                <c:pt idx="21">
                  <c:v>75</c:v>
                </c:pt>
                <c:pt idx="22">
                  <c:v>84</c:v>
                </c:pt>
                <c:pt idx="23">
                  <c:v>63</c:v>
                </c:pt>
                <c:pt idx="24">
                  <c:v>75</c:v>
                </c:pt>
                <c:pt idx="25">
                  <c:v>48</c:v>
                </c:pt>
                <c:pt idx="26">
                  <c:v>15</c:v>
                </c:pt>
                <c:pt idx="27">
                  <c:v>81</c:v>
                </c:pt>
                <c:pt idx="28">
                  <c:v>228</c:v>
                </c:pt>
                <c:pt idx="29">
                  <c:v>87</c:v>
                </c:pt>
                <c:pt idx="30">
                  <c:v>99</c:v>
                </c:pt>
                <c:pt idx="31">
                  <c:v>51</c:v>
                </c:pt>
                <c:pt idx="32">
                  <c:v>36</c:v>
                </c:pt>
                <c:pt idx="33">
                  <c:v>87</c:v>
                </c:pt>
                <c:pt idx="34">
                  <c:v>174</c:v>
                </c:pt>
                <c:pt idx="35">
                  <c:v>231</c:v>
                </c:pt>
                <c:pt idx="36">
                  <c:v>519</c:v>
                </c:pt>
                <c:pt idx="37">
                  <c:v>306</c:v>
                </c:pt>
                <c:pt idx="38">
                  <c:v>510</c:v>
                </c:pt>
                <c:pt idx="39">
                  <c:v>129</c:v>
                </c:pt>
                <c:pt idx="40">
                  <c:v>309</c:v>
                </c:pt>
                <c:pt idx="41">
                  <c:v>195</c:v>
                </c:pt>
                <c:pt idx="42">
                  <c:v>6</c:v>
                </c:pt>
                <c:pt idx="43">
                  <c:v>189</c:v>
                </c:pt>
                <c:pt idx="44">
                  <c:v>366</c:v>
                </c:pt>
                <c:pt idx="45">
                  <c:v>75</c:v>
                </c:pt>
                <c:pt idx="46">
                  <c:v>135</c:v>
                </c:pt>
                <c:pt idx="47">
                  <c:v>147</c:v>
                </c:pt>
                <c:pt idx="48">
                  <c:v>198</c:v>
                </c:pt>
                <c:pt idx="49">
                  <c:v>162</c:v>
                </c:pt>
                <c:pt idx="50">
                  <c:v>54</c:v>
                </c:pt>
                <c:pt idx="51">
                  <c:v>270</c:v>
                </c:pt>
                <c:pt idx="52">
                  <c:v>273</c:v>
                </c:pt>
                <c:pt idx="53">
                  <c:v>282</c:v>
                </c:pt>
                <c:pt idx="54">
                  <c:v>225</c:v>
                </c:pt>
                <c:pt idx="55">
                  <c:v>18</c:v>
                </c:pt>
                <c:pt idx="56">
                  <c:v>75</c:v>
                </c:pt>
                <c:pt idx="57">
                  <c:v>402</c:v>
                </c:pt>
                <c:pt idx="58">
                  <c:v>135</c:v>
                </c:pt>
                <c:pt idx="59">
                  <c:v>72</c:v>
                </c:pt>
                <c:pt idx="60">
                  <c:v>93</c:v>
                </c:pt>
                <c:pt idx="61">
                  <c:v>15</c:v>
                </c:pt>
                <c:pt idx="62">
                  <c:v>39</c:v>
                </c:pt>
                <c:pt idx="63">
                  <c:v>102</c:v>
                </c:pt>
                <c:pt idx="64">
                  <c:v>105</c:v>
                </c:pt>
                <c:pt idx="65">
                  <c:v>240</c:v>
                </c:pt>
                <c:pt idx="66">
                  <c:v>27</c:v>
                </c:pt>
                <c:pt idx="67">
                  <c:v>96</c:v>
                </c:pt>
                <c:pt idx="68">
                  <c:v>141</c:v>
                </c:pt>
                <c:pt idx="69">
                  <c:v>303</c:v>
                </c:pt>
                <c:pt idx="70">
                  <c:v>126</c:v>
                </c:pt>
                <c:pt idx="71">
                  <c:v>114</c:v>
                </c:pt>
                <c:pt idx="72">
                  <c:v>48</c:v>
                </c:pt>
                <c:pt idx="73">
                  <c:v>63</c:v>
                </c:pt>
                <c:pt idx="74">
                  <c:v>93</c:v>
                </c:pt>
                <c:pt idx="75">
                  <c:v>102</c:v>
                </c:pt>
                <c:pt idx="76">
                  <c:v>234</c:v>
                </c:pt>
                <c:pt idx="77">
                  <c:v>204</c:v>
                </c:pt>
                <c:pt idx="78">
                  <c:v>270</c:v>
                </c:pt>
                <c:pt idx="79">
                  <c:v>462</c:v>
                </c:pt>
                <c:pt idx="80">
                  <c:v>195</c:v>
                </c:pt>
                <c:pt idx="81">
                  <c:v>405</c:v>
                </c:pt>
                <c:pt idx="82">
                  <c:v>192</c:v>
                </c:pt>
                <c:pt idx="83">
                  <c:v>369</c:v>
                </c:pt>
                <c:pt idx="84">
                  <c:v>195</c:v>
                </c:pt>
                <c:pt idx="85">
                  <c:v>39</c:v>
                </c:pt>
                <c:pt idx="86">
                  <c:v>219</c:v>
                </c:pt>
                <c:pt idx="87">
                  <c:v>117</c:v>
                </c:pt>
                <c:pt idx="88">
                  <c:v>78</c:v>
                </c:pt>
                <c:pt idx="89">
                  <c:v>168</c:v>
                </c:pt>
                <c:pt idx="90">
                  <c:v>414</c:v>
                </c:pt>
                <c:pt idx="91">
                  <c:v>66</c:v>
                </c:pt>
                <c:pt idx="92">
                  <c:v>186</c:v>
                </c:pt>
                <c:pt idx="93">
                  <c:v>27</c:v>
                </c:pt>
                <c:pt idx="94">
                  <c:v>114</c:v>
                </c:pt>
                <c:pt idx="95">
                  <c:v>117</c:v>
                </c:pt>
                <c:pt idx="96">
                  <c:v>138</c:v>
                </c:pt>
                <c:pt idx="97">
                  <c:v>141</c:v>
                </c:pt>
                <c:pt idx="98">
                  <c:v>117</c:v>
                </c:pt>
                <c:pt idx="99">
                  <c:v>75</c:v>
                </c:pt>
                <c:pt idx="100">
                  <c:v>48</c:v>
                </c:pt>
                <c:pt idx="101">
                  <c:v>63</c:v>
                </c:pt>
                <c:pt idx="102">
                  <c:v>447</c:v>
                </c:pt>
                <c:pt idx="103">
                  <c:v>135</c:v>
                </c:pt>
                <c:pt idx="104">
                  <c:v>123</c:v>
                </c:pt>
                <c:pt idx="105">
                  <c:v>261</c:v>
                </c:pt>
                <c:pt idx="106">
                  <c:v>177</c:v>
                </c:pt>
                <c:pt idx="107">
                  <c:v>9</c:v>
                </c:pt>
                <c:pt idx="108">
                  <c:v>15</c:v>
                </c:pt>
                <c:pt idx="109">
                  <c:v>255</c:v>
                </c:pt>
                <c:pt idx="110">
                  <c:v>144</c:v>
                </c:pt>
                <c:pt idx="111">
                  <c:v>99</c:v>
                </c:pt>
                <c:pt idx="112">
                  <c:v>234</c:v>
                </c:pt>
                <c:pt idx="113">
                  <c:v>342</c:v>
                </c:pt>
                <c:pt idx="114">
                  <c:v>21</c:v>
                </c:pt>
                <c:pt idx="115">
                  <c:v>45</c:v>
                </c:pt>
                <c:pt idx="116">
                  <c:v>90</c:v>
                </c:pt>
                <c:pt idx="117">
                  <c:v>6</c:v>
                </c:pt>
                <c:pt idx="118">
                  <c:v>18</c:v>
                </c:pt>
                <c:pt idx="119">
                  <c:v>204</c:v>
                </c:pt>
                <c:pt idx="120">
                  <c:v>120</c:v>
                </c:pt>
                <c:pt idx="121">
                  <c:v>177</c:v>
                </c:pt>
                <c:pt idx="122">
                  <c:v>54</c:v>
                </c:pt>
                <c:pt idx="123">
                  <c:v>363</c:v>
                </c:pt>
                <c:pt idx="124">
                  <c:v>93</c:v>
                </c:pt>
                <c:pt idx="125">
                  <c:v>9</c:v>
                </c:pt>
                <c:pt idx="126">
                  <c:v>75</c:v>
                </c:pt>
                <c:pt idx="127">
                  <c:v>114</c:v>
                </c:pt>
                <c:pt idx="128">
                  <c:v>246</c:v>
                </c:pt>
                <c:pt idx="129">
                  <c:v>42</c:v>
                </c:pt>
                <c:pt idx="130">
                  <c:v>300</c:v>
                </c:pt>
                <c:pt idx="131">
                  <c:v>102</c:v>
                </c:pt>
                <c:pt idx="132">
                  <c:v>45</c:v>
                </c:pt>
                <c:pt idx="133">
                  <c:v>93</c:v>
                </c:pt>
                <c:pt idx="134">
                  <c:v>9</c:v>
                </c:pt>
                <c:pt idx="135">
                  <c:v>189</c:v>
                </c:pt>
                <c:pt idx="136">
                  <c:v>3</c:v>
                </c:pt>
                <c:pt idx="137">
                  <c:v>378</c:v>
                </c:pt>
                <c:pt idx="138">
                  <c:v>27</c:v>
                </c:pt>
                <c:pt idx="139">
                  <c:v>246</c:v>
                </c:pt>
                <c:pt idx="140">
                  <c:v>225</c:v>
                </c:pt>
                <c:pt idx="141">
                  <c:v>54</c:v>
                </c:pt>
                <c:pt idx="142">
                  <c:v>306</c:v>
                </c:pt>
                <c:pt idx="143">
                  <c:v>72</c:v>
                </c:pt>
                <c:pt idx="144">
                  <c:v>75</c:v>
                </c:pt>
                <c:pt idx="145">
                  <c:v>39</c:v>
                </c:pt>
                <c:pt idx="146">
                  <c:v>75</c:v>
                </c:pt>
                <c:pt idx="147">
                  <c:v>348</c:v>
                </c:pt>
                <c:pt idx="148">
                  <c:v>123</c:v>
                </c:pt>
                <c:pt idx="149">
                  <c:v>366</c:v>
                </c:pt>
                <c:pt idx="150">
                  <c:v>96</c:v>
                </c:pt>
                <c:pt idx="151">
                  <c:v>288</c:v>
                </c:pt>
                <c:pt idx="152">
                  <c:v>3</c:v>
                </c:pt>
                <c:pt idx="153">
                  <c:v>459</c:v>
                </c:pt>
                <c:pt idx="154">
                  <c:v>81</c:v>
                </c:pt>
                <c:pt idx="155">
                  <c:v>51</c:v>
                </c:pt>
                <c:pt idx="156">
                  <c:v>312</c:v>
                </c:pt>
                <c:pt idx="157">
                  <c:v>213</c:v>
                </c:pt>
                <c:pt idx="158">
                  <c:v>150</c:v>
                </c:pt>
                <c:pt idx="159">
                  <c:v>165</c:v>
                </c:pt>
                <c:pt idx="160">
                  <c:v>159</c:v>
                </c:pt>
                <c:pt idx="161">
                  <c:v>279</c:v>
                </c:pt>
                <c:pt idx="162">
                  <c:v>24</c:v>
                </c:pt>
                <c:pt idx="163">
                  <c:v>102</c:v>
                </c:pt>
                <c:pt idx="164">
                  <c:v>177</c:v>
                </c:pt>
                <c:pt idx="165">
                  <c:v>306</c:v>
                </c:pt>
                <c:pt idx="166">
                  <c:v>72</c:v>
                </c:pt>
                <c:pt idx="167">
                  <c:v>144</c:v>
                </c:pt>
                <c:pt idx="168">
                  <c:v>126</c:v>
                </c:pt>
                <c:pt idx="169">
                  <c:v>162</c:v>
                </c:pt>
                <c:pt idx="170">
                  <c:v>171</c:v>
                </c:pt>
                <c:pt idx="171">
                  <c:v>24</c:v>
                </c:pt>
                <c:pt idx="172">
                  <c:v>60</c:v>
                </c:pt>
                <c:pt idx="173">
                  <c:v>207</c:v>
                </c:pt>
                <c:pt idx="174">
                  <c:v>156</c:v>
                </c:pt>
                <c:pt idx="175">
                  <c:v>30</c:v>
                </c:pt>
                <c:pt idx="176">
                  <c:v>348</c:v>
                </c:pt>
                <c:pt idx="177">
                  <c:v>153</c:v>
                </c:pt>
                <c:pt idx="178">
                  <c:v>201</c:v>
                </c:pt>
                <c:pt idx="179">
                  <c:v>246</c:v>
                </c:pt>
                <c:pt idx="180">
                  <c:v>357</c:v>
                </c:pt>
                <c:pt idx="181">
                  <c:v>111</c:v>
                </c:pt>
                <c:pt idx="182">
                  <c:v>333</c:v>
                </c:pt>
                <c:pt idx="183">
                  <c:v>240</c:v>
                </c:pt>
                <c:pt idx="184">
                  <c:v>324</c:v>
                </c:pt>
                <c:pt idx="185">
                  <c:v>63</c:v>
                </c:pt>
                <c:pt idx="186">
                  <c:v>30</c:v>
                </c:pt>
                <c:pt idx="187">
                  <c:v>174</c:v>
                </c:pt>
                <c:pt idx="188">
                  <c:v>246</c:v>
                </c:pt>
                <c:pt idx="189">
                  <c:v>300</c:v>
                </c:pt>
                <c:pt idx="190">
                  <c:v>69</c:v>
                </c:pt>
                <c:pt idx="191">
                  <c:v>123</c:v>
                </c:pt>
                <c:pt idx="192">
                  <c:v>36</c:v>
                </c:pt>
                <c:pt idx="193">
                  <c:v>279</c:v>
                </c:pt>
                <c:pt idx="194">
                  <c:v>126</c:v>
                </c:pt>
                <c:pt idx="195">
                  <c:v>189</c:v>
                </c:pt>
                <c:pt idx="196">
                  <c:v>171</c:v>
                </c:pt>
                <c:pt idx="197">
                  <c:v>156</c:v>
                </c:pt>
                <c:pt idx="198">
                  <c:v>9</c:v>
                </c:pt>
                <c:pt idx="199">
                  <c:v>12</c:v>
                </c:pt>
                <c:pt idx="200">
                  <c:v>210</c:v>
                </c:pt>
                <c:pt idx="201">
                  <c:v>150</c:v>
                </c:pt>
                <c:pt idx="202">
                  <c:v>156</c:v>
                </c:pt>
                <c:pt idx="203">
                  <c:v>21</c:v>
                </c:pt>
                <c:pt idx="204">
                  <c:v>288</c:v>
                </c:pt>
                <c:pt idx="205">
                  <c:v>51</c:v>
                </c:pt>
                <c:pt idx="206">
                  <c:v>0</c:v>
                </c:pt>
                <c:pt idx="207">
                  <c:v>204</c:v>
                </c:pt>
                <c:pt idx="208">
                  <c:v>30</c:v>
                </c:pt>
                <c:pt idx="209">
                  <c:v>168</c:v>
                </c:pt>
                <c:pt idx="210">
                  <c:v>252</c:v>
                </c:pt>
                <c:pt idx="211">
                  <c:v>525</c:v>
                </c:pt>
                <c:pt idx="212">
                  <c:v>297</c:v>
                </c:pt>
                <c:pt idx="213">
                  <c:v>258</c:v>
                </c:pt>
                <c:pt idx="214">
                  <c:v>42</c:v>
                </c:pt>
                <c:pt idx="215">
                  <c:v>12</c:v>
                </c:pt>
                <c:pt idx="216">
                  <c:v>3</c:v>
                </c:pt>
                <c:pt idx="217">
                  <c:v>144</c:v>
                </c:pt>
                <c:pt idx="218">
                  <c:v>27</c:v>
                </c:pt>
                <c:pt idx="219">
                  <c:v>3</c:v>
                </c:pt>
                <c:pt idx="220">
                  <c:v>9</c:v>
                </c:pt>
                <c:pt idx="221">
                  <c:v>174</c:v>
                </c:pt>
                <c:pt idx="222">
                  <c:v>102</c:v>
                </c:pt>
                <c:pt idx="223">
                  <c:v>93</c:v>
                </c:pt>
                <c:pt idx="224">
                  <c:v>63</c:v>
                </c:pt>
                <c:pt idx="225">
                  <c:v>45</c:v>
                </c:pt>
                <c:pt idx="226">
                  <c:v>237</c:v>
                </c:pt>
                <c:pt idx="227">
                  <c:v>42</c:v>
                </c:pt>
                <c:pt idx="228">
                  <c:v>15</c:v>
                </c:pt>
                <c:pt idx="229">
                  <c:v>30</c:v>
                </c:pt>
                <c:pt idx="230">
                  <c:v>48</c:v>
                </c:pt>
                <c:pt idx="231">
                  <c:v>102</c:v>
                </c:pt>
                <c:pt idx="232">
                  <c:v>78</c:v>
                </c:pt>
                <c:pt idx="233">
                  <c:v>54</c:v>
                </c:pt>
                <c:pt idx="234">
                  <c:v>183</c:v>
                </c:pt>
                <c:pt idx="235">
                  <c:v>225</c:v>
                </c:pt>
                <c:pt idx="236">
                  <c:v>276</c:v>
                </c:pt>
                <c:pt idx="237">
                  <c:v>303</c:v>
                </c:pt>
                <c:pt idx="238">
                  <c:v>459</c:v>
                </c:pt>
                <c:pt idx="239">
                  <c:v>123</c:v>
                </c:pt>
                <c:pt idx="240">
                  <c:v>48</c:v>
                </c:pt>
                <c:pt idx="241">
                  <c:v>252</c:v>
                </c:pt>
                <c:pt idx="242">
                  <c:v>6</c:v>
                </c:pt>
                <c:pt idx="243">
                  <c:v>27</c:v>
                </c:pt>
                <c:pt idx="244">
                  <c:v>372</c:v>
                </c:pt>
                <c:pt idx="245">
                  <c:v>126</c:v>
                </c:pt>
                <c:pt idx="246">
                  <c:v>81</c:v>
                </c:pt>
                <c:pt idx="247">
                  <c:v>21</c:v>
                </c:pt>
                <c:pt idx="248">
                  <c:v>183</c:v>
                </c:pt>
                <c:pt idx="249">
                  <c:v>54</c:v>
                </c:pt>
                <c:pt idx="250">
                  <c:v>276</c:v>
                </c:pt>
                <c:pt idx="251">
                  <c:v>96</c:v>
                </c:pt>
                <c:pt idx="252">
                  <c:v>201</c:v>
                </c:pt>
                <c:pt idx="253">
                  <c:v>327</c:v>
                </c:pt>
                <c:pt idx="254">
                  <c:v>36</c:v>
                </c:pt>
                <c:pt idx="255">
                  <c:v>216</c:v>
                </c:pt>
                <c:pt idx="256">
                  <c:v>45</c:v>
                </c:pt>
                <c:pt idx="257">
                  <c:v>120</c:v>
                </c:pt>
                <c:pt idx="258">
                  <c:v>213</c:v>
                </c:pt>
                <c:pt idx="259">
                  <c:v>21</c:v>
                </c:pt>
                <c:pt idx="260">
                  <c:v>87</c:v>
                </c:pt>
                <c:pt idx="261">
                  <c:v>39</c:v>
                </c:pt>
                <c:pt idx="262">
                  <c:v>504</c:v>
                </c:pt>
                <c:pt idx="263">
                  <c:v>81</c:v>
                </c:pt>
                <c:pt idx="264">
                  <c:v>243</c:v>
                </c:pt>
                <c:pt idx="265">
                  <c:v>174</c:v>
                </c:pt>
                <c:pt idx="266">
                  <c:v>456</c:v>
                </c:pt>
                <c:pt idx="267">
                  <c:v>90</c:v>
                </c:pt>
                <c:pt idx="268">
                  <c:v>75</c:v>
                </c:pt>
                <c:pt idx="269">
                  <c:v>42</c:v>
                </c:pt>
                <c:pt idx="270">
                  <c:v>492</c:v>
                </c:pt>
                <c:pt idx="271">
                  <c:v>21</c:v>
                </c:pt>
                <c:pt idx="272">
                  <c:v>303</c:v>
                </c:pt>
                <c:pt idx="273">
                  <c:v>189</c:v>
                </c:pt>
                <c:pt idx="274">
                  <c:v>432</c:v>
                </c:pt>
                <c:pt idx="275">
                  <c:v>210</c:v>
                </c:pt>
                <c:pt idx="276">
                  <c:v>72</c:v>
                </c:pt>
                <c:pt idx="277">
                  <c:v>57</c:v>
                </c:pt>
                <c:pt idx="278">
                  <c:v>36</c:v>
                </c:pt>
                <c:pt idx="279">
                  <c:v>162</c:v>
                </c:pt>
                <c:pt idx="280">
                  <c:v>87</c:v>
                </c:pt>
                <c:pt idx="281">
                  <c:v>288</c:v>
                </c:pt>
                <c:pt idx="282">
                  <c:v>27</c:v>
                </c:pt>
                <c:pt idx="283">
                  <c:v>30</c:v>
                </c:pt>
                <c:pt idx="284">
                  <c:v>90</c:v>
                </c:pt>
                <c:pt idx="285">
                  <c:v>207</c:v>
                </c:pt>
                <c:pt idx="286">
                  <c:v>201</c:v>
                </c:pt>
                <c:pt idx="287">
                  <c:v>120</c:v>
                </c:pt>
                <c:pt idx="288">
                  <c:v>312</c:v>
                </c:pt>
                <c:pt idx="289">
                  <c:v>84</c:v>
                </c:pt>
                <c:pt idx="290">
                  <c:v>231</c:v>
                </c:pt>
                <c:pt idx="291">
                  <c:v>21</c:v>
                </c:pt>
                <c:pt idx="292">
                  <c:v>204</c:v>
                </c:pt>
                <c:pt idx="293">
                  <c:v>138</c:v>
                </c:pt>
                <c:pt idx="294">
                  <c:v>234</c:v>
                </c:pt>
                <c:pt idx="295">
                  <c:v>30</c:v>
                </c:pt>
                <c:pt idx="296">
                  <c:v>201</c:v>
                </c:pt>
                <c:pt idx="297">
                  <c:v>150</c:v>
                </c:pt>
                <c:pt idx="298">
                  <c:v>339</c:v>
                </c:pt>
                <c:pt idx="299">
                  <c:v>39</c:v>
                </c:pt>
              </c:numCache>
            </c:numRef>
          </c:yVal>
          <c:smooth val="0"/>
          <c:extLst>
            <c:ext xmlns:c16="http://schemas.microsoft.com/office/drawing/2014/chart" uri="{C3380CC4-5D6E-409C-BE32-E72D297353CC}">
              <c16:uniqueId val="{00000000-B949-40FA-877B-F0817F1F4EA4}"/>
            </c:ext>
          </c:extLst>
        </c:ser>
        <c:dLbls>
          <c:showLegendKey val="0"/>
          <c:showVal val="0"/>
          <c:showCatName val="0"/>
          <c:showSerName val="0"/>
          <c:showPercent val="0"/>
          <c:showBubbleSize val="0"/>
        </c:dLbls>
        <c:axId val="1305371999"/>
        <c:axId val="1305372415"/>
      </c:scatterChart>
      <c:valAx>
        <c:axId val="13053719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Total Sales </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809]* #,##0.00_-;\-[$£-809]* #,##0.00_-;_-[$£-809]* &quot;0&quot;??_-;_-@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372415"/>
        <c:crosses val="autoZero"/>
        <c:crossBetween val="midCat"/>
      </c:valAx>
      <c:valAx>
        <c:axId val="1305372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Units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371999"/>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Revenue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Distribution</a:t>
          </a:r>
        </a:p>
      </cx:txPr>
    </cx:title>
    <cx:plotArea>
      <cx:plotAreaRegion>
        <cx:series layoutId="boxWhisker" uniqueId="{47446C04-7DDE-4C5D-A8C4-23F11046A0B3}">
          <cx:dataId val="0"/>
          <cx:layoutPr>
            <cx:visibility meanLine="0" meanMarker="1" nonoutliers="0" outliers="1"/>
            <cx:statistics quartileMethod="exclusive"/>
          </cx:layoutPr>
        </cx:series>
      </cx:plotAreaRegion>
      <cx:axis id="0">
        <cx:catScaling gapWidth="1"/>
        <cx:title>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title>
        <cx:tickLabels/>
      </cx:axis>
      <cx:axis id="1">
        <cx:valScaling/>
        <cx:title>
          <cx:tx>
            <cx:txData>
              <cx:v>Amount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Amount</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Revenue Distribution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Distribution by Country</a:t>
          </a:r>
        </a:p>
      </cx:txPr>
    </cx:title>
    <cx:plotArea>
      <cx:plotAreaRegion>
        <cx:series layoutId="boxWhisker" uniqueId="{83CFB26D-C4C2-4471-974B-774B0D65DF32}">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514482</xdr:colOff>
      <xdr:row>9</xdr:row>
      <xdr:rowOff>115614</xdr:rowOff>
    </xdr:from>
    <xdr:to>
      <xdr:col>8</xdr:col>
      <xdr:colOff>57807</xdr:colOff>
      <xdr:row>19</xdr:row>
      <xdr:rowOff>120869</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E9190AB0-DA25-47EE-ACDE-6F06DC2636F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61723" y="1770993"/>
              <a:ext cx="2764746" cy="1650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1</xdr:row>
      <xdr:rowOff>0</xdr:rowOff>
    </xdr:from>
    <xdr:to>
      <xdr:col>10</xdr:col>
      <xdr:colOff>342900</xdr:colOff>
      <xdr:row>27</xdr:row>
      <xdr:rowOff>167640</xdr:rowOff>
    </xdr:to>
    <xdr:graphicFrame macro="">
      <xdr:nvGraphicFramePr>
        <xdr:cNvPr id="3" name="Chart 2">
          <a:extLst>
            <a:ext uri="{FF2B5EF4-FFF2-40B4-BE49-F238E27FC236}">
              <a16:creationId xmlns:a16="http://schemas.microsoft.com/office/drawing/2014/main" id="{7BE52A82-D4E1-46C1-9FA8-7DF2B520B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419100</xdr:colOff>
      <xdr:row>0</xdr:row>
      <xdr:rowOff>175260</xdr:rowOff>
    </xdr:from>
    <xdr:to>
      <xdr:col>14</xdr:col>
      <xdr:colOff>152400</xdr:colOff>
      <xdr:row>27</xdr:row>
      <xdr:rowOff>175260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5E7A094-5FEC-436B-BE8F-06C3E07813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515100" y="175260"/>
              <a:ext cx="2171700" cy="49377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350520</xdr:colOff>
      <xdr:row>0</xdr:row>
      <xdr:rowOff>175260</xdr:rowOff>
    </xdr:from>
    <xdr:to>
      <xdr:col>18</xdr:col>
      <xdr:colOff>2811780</xdr:colOff>
      <xdr:row>27</xdr:row>
      <xdr:rowOff>167640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D6660F5F-099E-421C-A0B4-B0A4FD9950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884920" y="175260"/>
              <a:ext cx="4899660" cy="49301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293077</xdr:colOff>
      <xdr:row>6</xdr:row>
      <xdr:rowOff>220980</xdr:rowOff>
    </xdr:from>
    <xdr:to>
      <xdr:col>8</xdr:col>
      <xdr:colOff>293077</xdr:colOff>
      <xdr:row>17</xdr:row>
      <xdr:rowOff>52754</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28469448-EAAD-4223-A9F3-7CF5304F5DFE}"/>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5503985" y="220980"/>
              <a:ext cx="1828800" cy="19477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145443</xdr:colOff>
      <xdr:row>0</xdr:row>
      <xdr:rowOff>28161</xdr:rowOff>
    </xdr:from>
    <xdr:to>
      <xdr:col>7</xdr:col>
      <xdr:colOff>145443</xdr:colOff>
      <xdr:row>12</xdr:row>
      <xdr:rowOff>66262</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DC96E0E0-9012-4234-AF0B-3697975695BF}"/>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4002335" y="28161"/>
              <a:ext cx="1828800" cy="22185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735.937865277781" createdVersion="7" refreshedVersion="7" minRefreshableVersion="3" recordCount="300" xr:uid="{B68D25D4-6BA4-4E3F-835C-59A390B88560}">
  <cacheSource type="worksheet">
    <worksheetSource name="Choc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4590946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736.007158101849" backgroundQuery="1" createdVersion="7" refreshedVersion="7" minRefreshableVersion="3" recordCount="0" supportSubquery="1" supportAdvancedDrill="1" xr:uid="{7842C7BE-8AA3-4AA7-9BDD-A265C4533BCA}">
  <cacheSource type="external" connectionId="1"/>
  <cacheFields count="2">
    <cacheField name="[ChocSales].[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ChocSales].[Sales Person]" caption="Sales Person" attribute="1" defaultMemberUniqueName="[ChocSales].[Sales Person].[All]" allUniqueName="[ChocSales].[Sales Person].[All]" dimensionUniqueName="[ChocSales]" displayFolder="" count="0" memberValueDatatype="130" unbalanced="0"/>
    <cacheHierarchy uniqueName="[ChocSales].[Geography]" caption="Geography" attribute="1" defaultMemberUniqueName="[ChocSales].[Geography].[All]" allUniqueName="[ChocSales].[Geography].[All]" dimensionUniqueName="[ChocSales]" displayFolder="" count="0" memberValueDatatype="130" unbalanced="0"/>
    <cacheHierarchy uniqueName="[ChocSales].[Product]" caption="Product" attribute="1" defaultMemberUniqueName="[ChocSales].[Product].[All]" allUniqueName="[ChocSales].[Product].[All]" dimensionUniqueName="[ChocSales]" displayFolder="" count="2" memberValueDatatype="130" unbalanced="0">
      <fieldsUsage count="2">
        <fieldUsage x="-1"/>
        <fieldUsage x="0"/>
      </fieldsUsage>
    </cacheHierarchy>
    <cacheHierarchy uniqueName="[ChocSales].[Amount]" caption="Amount" attribute="1" defaultMemberUniqueName="[ChocSales].[Amount].[All]" allUniqueName="[ChocSales].[Amount].[All]" dimensionUniqueName="[ChocSales]" displayFolder="" count="0" memberValueDatatype="20" unbalanced="0"/>
    <cacheHierarchy uniqueName="[ChocSales].[Units]" caption="Units" attribute="1" defaultMemberUniqueName="[ChocSales].[Units].[All]" allUniqueName="[ChocSales].[Units].[All]" dimensionUniqueName="[ChocSales]" displayFolder="" count="0" memberValueDatatype="20" unbalanced="0"/>
    <cacheHierarchy uniqueName="[ChocSales].[Cost Per Unit]" caption="Cost Per Unit" attribute="1" defaultMemberUniqueName="[ChocSales].[Cost Per Unit].[All]" allUniqueName="[ChocSales].[Cost Per Unit].[All]" dimensionUniqueName="[ChocSales]" displayFolder="" count="0" memberValueDatatype="5" unbalanced="0"/>
    <cacheHierarchy uniqueName="[ChocSales].[Total Cost]" caption="Total Cost" attribute="1" defaultMemberUniqueName="[ChocSales].[Total Cost].[All]" allUniqueName="[ChocSales].[Total Cost].[All]" dimensionUniqueName="[ChocSales]" displayFolder="" count="0" memberValueDatatype="5" unbalanced="0"/>
    <cacheHierarchy uniqueName="[Measures].[Sum of Amount]" caption="Sum of Amount" measure="1" displayFolder="" measureGroup="ChocSales" count="0">
      <extLst>
        <ext xmlns:x15="http://schemas.microsoft.com/office/spreadsheetml/2010/11/main" uri="{B97F6D7D-B522-45F9-BDA1-12C45D357490}">
          <x15:cacheHierarchy aggregatedColumn="3"/>
        </ext>
      </extLst>
    </cacheHierarchy>
    <cacheHierarchy uniqueName="[Measures].[Sum of Units]" caption="Sum of Units" measure="1" displayFolder="" measureGroup="ChocSales"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ChocSales"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ChocSales" count="0" oneField="1">
      <fieldsUsage count="1">
        <fieldUsage x="1"/>
      </fieldsUsage>
    </cacheHierarchy>
    <cacheHierarchy uniqueName="[Measures].[Total Profit]" caption="Total Profit" measure="1" displayFolder="" measureGroup="ChocSales" count="0"/>
    <cacheHierarchy uniqueName="[Measures].[Profit Margin]" caption="Profit Margin" measure="1" displayFolder="" measureGroup="ChocSales" count="0"/>
    <cacheHierarchy uniqueName="[Measures].[__XL_Count ChocSales]" caption="__XL_Count ChocSales" measure="1" displayFolder="" measureGroup="ChocSales" count="0" hidden="1"/>
    <cacheHierarchy uniqueName="[Measures].[__No measures defined]" caption="__No measures defined" measure="1" displayFolder="" count="0" hidden="1"/>
  </cacheHierarchies>
  <kpis count="0"/>
  <dimensions count="2">
    <dimension name="ChocSales" uniqueName="[ChocSales]" caption="ChocSales"/>
    <dimension measure="1" name="Measures" uniqueName="[Measures]" caption="Measures"/>
  </dimensions>
  <measureGroups count="1">
    <measureGroup name="ChocSales" caption="Choc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736.124371874997" backgroundQuery="1" createdVersion="7" refreshedVersion="7" minRefreshableVersion="3" recordCount="0" supportSubquery="1" supportAdvancedDrill="1" xr:uid="{AAB5E790-751A-4936-B15E-F8A6A31F192C}">
  <cacheSource type="external" connectionId="1"/>
  <cacheFields count="2">
    <cacheField name="[ChocSales].[Product].[Product]" caption="Product" numFmtId="0" hierarchy="2" level="1">
      <sharedItems count="5">
        <s v="50% Dark Bites"/>
        <s v="99% Dark &amp; Pure"/>
        <s v="Almond Choco"/>
        <s v="Caramel Stuffed Bars"/>
        <s v="Manuka Honey Choco"/>
      </sharedItems>
    </cacheField>
    <cacheField name="[Measures].[Sales Per Unit]" caption="Sales Per Unit" numFmtId="0" hierarchy="10" level="32767"/>
  </cacheFields>
  <cacheHierarchies count="15">
    <cacheHierarchy uniqueName="[ChocSales].[Sales Person]" caption="Sales Person" attribute="1" defaultMemberUniqueName="[ChocSales].[Sales Person].[All]" allUniqueName="[ChocSales].[Sales Person].[All]" dimensionUniqueName="[ChocSales]" displayFolder="" count="0" memberValueDatatype="130" unbalanced="0"/>
    <cacheHierarchy uniqueName="[ChocSales].[Geography]" caption="Geography" attribute="1" defaultMemberUniqueName="[ChocSales].[Geography].[All]" allUniqueName="[ChocSales].[Geography].[All]" dimensionUniqueName="[ChocSales]" displayFolder="" count="0" memberValueDatatype="130" unbalanced="0"/>
    <cacheHierarchy uniqueName="[ChocSales].[Product]" caption="Product" attribute="1" defaultMemberUniqueName="[ChocSales].[Product].[All]" allUniqueName="[ChocSales].[Product].[All]" dimensionUniqueName="[ChocSales]" displayFolder="" count="2" memberValueDatatype="130" unbalanced="0">
      <fieldsUsage count="2">
        <fieldUsage x="-1"/>
        <fieldUsage x="0"/>
      </fieldsUsage>
    </cacheHierarchy>
    <cacheHierarchy uniqueName="[ChocSales].[Amount]" caption="Amount" attribute="1" defaultMemberUniqueName="[ChocSales].[Amount].[All]" allUniqueName="[ChocSales].[Amount].[All]" dimensionUniqueName="[ChocSales]" displayFolder="" count="0" memberValueDatatype="20" unbalanced="0"/>
    <cacheHierarchy uniqueName="[ChocSales].[Units]" caption="Units" attribute="1" defaultMemberUniqueName="[ChocSales].[Units].[All]" allUniqueName="[ChocSales].[Units].[All]" dimensionUniqueName="[ChocSales]" displayFolder="" count="0" memberValueDatatype="20" unbalanced="0"/>
    <cacheHierarchy uniqueName="[ChocSales].[Cost Per Unit]" caption="Cost Per Unit" attribute="1" defaultMemberUniqueName="[ChocSales].[Cost Per Unit].[All]" allUniqueName="[ChocSales].[Cost Per Unit].[All]" dimensionUniqueName="[ChocSales]" displayFolder="" count="0" memberValueDatatype="5" unbalanced="0"/>
    <cacheHierarchy uniqueName="[ChocSales].[Total Cost]" caption="Total Cost" attribute="1" defaultMemberUniqueName="[ChocSales].[Total Cost].[All]" allUniqueName="[ChocSales].[Total Cost].[All]" dimensionUniqueName="[ChocSales]" displayFolder="" count="0" memberValueDatatype="5" unbalanced="0"/>
    <cacheHierarchy uniqueName="[Measures].[Sum of Amount]" caption="Sum of Amount" measure="1" displayFolder="" measureGroup="ChocSales" count="0">
      <extLst>
        <ext xmlns:x15="http://schemas.microsoft.com/office/spreadsheetml/2010/11/main" uri="{B97F6D7D-B522-45F9-BDA1-12C45D357490}">
          <x15:cacheHierarchy aggregatedColumn="3"/>
        </ext>
      </extLst>
    </cacheHierarchy>
    <cacheHierarchy uniqueName="[Measures].[Sum of Units]" caption="Sum of Units" measure="1" displayFolder="" measureGroup="ChocSales"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ChocSales"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ChocSales" count="0" oneField="1">
      <fieldsUsage count="1">
        <fieldUsage x="1"/>
      </fieldsUsage>
    </cacheHierarchy>
    <cacheHierarchy uniqueName="[Measures].[Total Profit]" caption="Total Profit" measure="1" displayFolder="" measureGroup="ChocSales" count="0"/>
    <cacheHierarchy uniqueName="[Measures].[Profit Margin]" caption="Profit Margin" measure="1" displayFolder="" measureGroup="ChocSales" count="0"/>
    <cacheHierarchy uniqueName="[Measures].[__XL_Count ChocSales]" caption="__XL_Count ChocSales" measure="1" displayFolder="" measureGroup="ChocSales" count="0" hidden="1"/>
    <cacheHierarchy uniqueName="[Measures].[__No measures defined]" caption="__No measures defined" measure="1" displayFolder="" count="0" hidden="1"/>
  </cacheHierarchies>
  <kpis count="0"/>
  <dimensions count="2">
    <dimension name="ChocSales" uniqueName="[ChocSales]" caption="ChocSales"/>
    <dimension measure="1" name="Measures" uniqueName="[Measures]" caption="Measures"/>
  </dimensions>
  <measureGroups count="1">
    <measureGroup name="ChocSales" caption="Choc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737.913162152778" backgroundQuery="1" createdVersion="7" refreshedVersion="7" minRefreshableVersion="3" recordCount="0" supportSubquery="1" supportAdvancedDrill="1" xr:uid="{FF9589AB-4CC5-45B4-9055-53AAA1F03B12}">
  <cacheSource type="external" connectionId="1"/>
  <cacheFields count="5">
    <cacheField name="[ChocSales].[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Total Cost]" caption="Sum of Total Cost" numFmtId="0" hierarchy="9" level="32767"/>
    <cacheField name="[Measures].[Sum of Amount]" caption="Sum of Amount" numFmtId="0" hierarchy="7" level="32767"/>
    <cacheField name="[Measures].[Total Profit]" caption="Total Profit" numFmtId="0" hierarchy="11" level="32767"/>
    <cacheField name="[ChocSales].[Geography].[Geography]" caption="Geography" numFmtId="0" hierarchy="1" level="1">
      <sharedItems containsSemiMixedTypes="0" containsNonDate="0" containsString="0"/>
    </cacheField>
  </cacheFields>
  <cacheHierarchies count="15">
    <cacheHierarchy uniqueName="[ChocSales].[Sales Person]" caption="Sales Person" attribute="1" defaultMemberUniqueName="[ChocSales].[Sales Person].[All]" allUniqueName="[ChocSales].[Sales Person].[All]" dimensionUniqueName="[ChocSales]" displayFolder="" count="0" memberValueDatatype="130" unbalanced="0"/>
    <cacheHierarchy uniqueName="[ChocSales].[Geography]" caption="Geography" attribute="1" defaultMemberUniqueName="[ChocSales].[Geography].[All]" allUniqueName="[ChocSales].[Geography].[All]" dimensionUniqueName="[ChocSales]" displayFolder="" count="2" memberValueDatatype="130" unbalanced="0">
      <fieldsUsage count="2">
        <fieldUsage x="-1"/>
        <fieldUsage x="4"/>
      </fieldsUsage>
    </cacheHierarchy>
    <cacheHierarchy uniqueName="[ChocSales].[Product]" caption="Product" attribute="1" defaultMemberUniqueName="[ChocSales].[Product].[All]" allUniqueName="[ChocSales].[Product].[All]" dimensionUniqueName="[ChocSales]" displayFolder="" count="2" memberValueDatatype="130" unbalanced="0">
      <fieldsUsage count="2">
        <fieldUsage x="-1"/>
        <fieldUsage x="0"/>
      </fieldsUsage>
    </cacheHierarchy>
    <cacheHierarchy uniqueName="[ChocSales].[Amount]" caption="Amount" attribute="1" defaultMemberUniqueName="[ChocSales].[Amount].[All]" allUniqueName="[ChocSales].[Amount].[All]" dimensionUniqueName="[ChocSales]" displayFolder="" count="0" memberValueDatatype="20" unbalanced="0"/>
    <cacheHierarchy uniqueName="[ChocSales].[Units]" caption="Units" attribute="1" defaultMemberUniqueName="[ChocSales].[Units].[All]" allUniqueName="[ChocSales].[Units].[All]" dimensionUniqueName="[ChocSales]" displayFolder="" count="0" memberValueDatatype="20" unbalanced="0"/>
    <cacheHierarchy uniqueName="[ChocSales].[Cost Per Unit]" caption="Cost Per Unit" attribute="1" defaultMemberUniqueName="[ChocSales].[Cost Per Unit].[All]" allUniqueName="[ChocSales].[Cost Per Unit].[All]" dimensionUniqueName="[ChocSales]" displayFolder="" count="0" memberValueDatatype="5" unbalanced="0"/>
    <cacheHierarchy uniqueName="[ChocSales].[Total Cost]" caption="Total Cost" attribute="1" defaultMemberUniqueName="[ChocSales].[Total Cost].[All]" allUniqueName="[ChocSales].[Total Cost].[All]" dimensionUniqueName="[ChocSales]" displayFolder="" count="0" memberValueDatatype="5" unbalanced="0"/>
    <cacheHierarchy uniqueName="[Measures].[Sum of Amount]" caption="Sum of Amount" measure="1" displayFolder="" measureGroup="ChocSales"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ChocSales"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ChocSales" count="0" oneField="1">
      <fieldsUsage count="1">
        <fieldUsage x="1"/>
      </fieldsUsage>
      <extLst>
        <ext xmlns:x15="http://schemas.microsoft.com/office/spreadsheetml/2010/11/main" uri="{B97F6D7D-B522-45F9-BDA1-12C45D357490}">
          <x15:cacheHierarchy aggregatedColumn="6"/>
        </ext>
      </extLst>
    </cacheHierarchy>
    <cacheHierarchy uniqueName="[Measures].[Sales Per Unit]" caption="Sales Per Unit" measure="1" displayFolder="" measureGroup="ChocSales" count="0"/>
    <cacheHierarchy uniqueName="[Measures].[Total Profit]" caption="Total Profit" measure="1" displayFolder="" measureGroup="ChocSales" count="0" oneField="1">
      <fieldsUsage count="1">
        <fieldUsage x="3"/>
      </fieldsUsage>
    </cacheHierarchy>
    <cacheHierarchy uniqueName="[Measures].[Profit Margin]" caption="Profit Margin" measure="1" displayFolder="" measureGroup="ChocSales" count="0"/>
    <cacheHierarchy uniqueName="[Measures].[__XL_Count ChocSales]" caption="__XL_Count ChocSales" measure="1" displayFolder="" measureGroup="ChocSales" count="0" hidden="1"/>
    <cacheHierarchy uniqueName="[Measures].[__No measures defined]" caption="__No measures defined" measure="1" displayFolder="" count="0" hidden="1"/>
  </cacheHierarchies>
  <kpis count="0"/>
  <dimensions count="2">
    <dimension name="ChocSales" uniqueName="[ChocSales]" caption="ChocSales"/>
    <dimension measure="1" name="Measures" uniqueName="[Measures]" caption="Measures"/>
  </dimensions>
  <measureGroups count="1">
    <measureGroup name="ChocSales" caption="Choc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737.916077199072" backgroundQuery="1" createdVersion="7" refreshedVersion="7" minRefreshableVersion="3" recordCount="0" supportSubquery="1" supportAdvancedDrill="1" xr:uid="{8E63F3F0-53DE-48FD-821B-D08172F2AD2C}">
  <cacheSource type="external" connectionId="1"/>
  <cacheFields count="5">
    <cacheField name="[ChocSales].[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 v="Orange Choco" u="1"/>
        <s v="Raspberry Choco" u="1"/>
      </sharedItems>
    </cacheField>
    <cacheField name="[Measures].[Total Profit]" caption="Total Profit" numFmtId="0" hierarchy="11" level="32767"/>
    <cacheField name="[Measures].[Sum of Amount]" caption="Sum of Amount" numFmtId="0" hierarchy="7" level="32767"/>
    <cacheField name="[Measures].[Profit Margin]" caption="Profit Margin" numFmtId="0" hierarchy="12" level="32767"/>
    <cacheField name="[ChocSales].[Geography].[Geography]" caption="Geography" numFmtId="0" hierarchy="1" level="1">
      <sharedItems containsSemiMixedTypes="0" containsNonDate="0" containsString="0"/>
    </cacheField>
  </cacheFields>
  <cacheHierarchies count="15">
    <cacheHierarchy uniqueName="[ChocSales].[Sales Person]" caption="Sales Person" attribute="1" defaultMemberUniqueName="[ChocSales].[Sales Person].[All]" allUniqueName="[ChocSales].[Sales Person].[All]" dimensionUniqueName="[ChocSales]" displayFolder="" count="2" memberValueDatatype="130" unbalanced="0"/>
    <cacheHierarchy uniqueName="[ChocSales].[Geography]" caption="Geography" attribute="1" defaultMemberUniqueName="[ChocSales].[Geography].[All]" allUniqueName="[ChocSales].[Geography].[All]" dimensionUniqueName="[ChocSales]" displayFolder="" count="2" memberValueDatatype="130" unbalanced="0">
      <fieldsUsage count="2">
        <fieldUsage x="-1"/>
        <fieldUsage x="4"/>
      </fieldsUsage>
    </cacheHierarchy>
    <cacheHierarchy uniqueName="[ChocSales].[Product]" caption="Product" attribute="1" defaultMemberUniqueName="[ChocSales].[Product].[All]" allUniqueName="[ChocSales].[Product].[All]" dimensionUniqueName="[ChocSales]" displayFolder="" count="2" memberValueDatatype="130" unbalanced="0">
      <fieldsUsage count="2">
        <fieldUsage x="-1"/>
        <fieldUsage x="0"/>
      </fieldsUsage>
    </cacheHierarchy>
    <cacheHierarchy uniqueName="[ChocSales].[Amount]" caption="Amount" attribute="1" defaultMemberUniqueName="[ChocSales].[Amount].[All]" allUniqueName="[ChocSales].[Amount].[All]" dimensionUniqueName="[ChocSales]" displayFolder="" count="2" memberValueDatatype="20" unbalanced="0"/>
    <cacheHierarchy uniqueName="[ChocSales].[Units]" caption="Units" attribute="1" defaultMemberUniqueName="[ChocSales].[Units].[All]" allUniqueName="[ChocSales].[Units].[All]" dimensionUniqueName="[ChocSales]" displayFolder="" count="2" memberValueDatatype="20" unbalanced="0"/>
    <cacheHierarchy uniqueName="[ChocSales].[Cost Per Unit]" caption="Cost Per Unit" attribute="1" defaultMemberUniqueName="[ChocSales].[Cost Per Unit].[All]" allUniqueName="[ChocSales].[Cost Per Unit].[All]" dimensionUniqueName="[ChocSales]" displayFolder="" count="2" memberValueDatatype="5" unbalanced="0"/>
    <cacheHierarchy uniqueName="[ChocSales].[Total Cost]" caption="Total Cost" attribute="1" defaultMemberUniqueName="[ChocSales].[Total Cost].[All]" allUniqueName="[ChocSales].[Total Cost].[All]" dimensionUniqueName="[ChocSales]" displayFolder="" count="2" memberValueDatatype="5" unbalanced="0"/>
    <cacheHierarchy uniqueName="[Measures].[Sum of Amount]" caption="Sum of Amount" measure="1" displayFolder="" measureGroup="ChocSales"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ChocSales"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ChocSales"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ChocSales" count="0"/>
    <cacheHierarchy uniqueName="[Measures].[Total Profit]" caption="Total Profit" measure="1" displayFolder="" measureGroup="ChocSales" count="0" oneField="1">
      <fieldsUsage count="1">
        <fieldUsage x="1"/>
      </fieldsUsage>
    </cacheHierarchy>
    <cacheHierarchy uniqueName="[Measures].[Profit Margin]" caption="Profit Margin" measure="1" displayFolder="" measureGroup="ChocSales" count="0" oneField="1">
      <fieldsUsage count="1">
        <fieldUsage x="3"/>
      </fieldsUsage>
    </cacheHierarchy>
    <cacheHierarchy uniqueName="[Measures].[__XL_Count ChocSales]" caption="__XL_Count ChocSales" measure="1" displayFolder="" measureGroup="ChocSales" count="0" hidden="1"/>
    <cacheHierarchy uniqueName="[Measures].[__No measures defined]" caption="__No measures defined" measure="1" displayFolder="" count="0" hidden="1"/>
  </cacheHierarchies>
  <kpis count="0"/>
  <dimensions count="2">
    <dimension name="ChocSales" uniqueName="[ChocSales]" caption="ChocSales"/>
    <dimension measure="1" name="Measures" uniqueName="[Measures]" caption="Measures"/>
  </dimensions>
  <measureGroups count="1">
    <measureGroup name="ChocSales" caption="Choc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736.009255092591" backgroundQuery="1" createdVersion="3" refreshedVersion="7" minRefreshableVersion="3" recordCount="0" supportSubquery="1" supportAdvancedDrill="1" xr:uid="{7AA4D938-94B3-478C-B39D-717770D9EA53}">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ChocSales].[Sales Person]" caption="Sales Person" attribute="1" defaultMemberUniqueName="[ChocSales].[Sales Person].[All]" allUniqueName="[ChocSales].[Sales Person].[All]" dimensionUniqueName="[ChocSales]" displayFolder="" count="0" memberValueDatatype="130" unbalanced="0"/>
    <cacheHierarchy uniqueName="[ChocSales].[Geography]" caption="Geography" attribute="1" defaultMemberUniqueName="[ChocSales].[Geography].[All]" allUniqueName="[ChocSales].[Geography].[All]" dimensionUniqueName="[ChocSales]" displayFolder="" count="2" memberValueDatatype="130" unbalanced="0"/>
    <cacheHierarchy uniqueName="[ChocSales].[Product]" caption="Product" attribute="1" defaultMemberUniqueName="[ChocSales].[Product].[All]" allUniqueName="[ChocSales].[Product].[All]" dimensionUniqueName="[ChocSales]" displayFolder="" count="0" memberValueDatatype="130" unbalanced="0"/>
    <cacheHierarchy uniqueName="[ChocSales].[Revenue]" caption="Revenue" attribute="1" defaultMemberUniqueName="[ChocSales].[Revenue].[All]" allUniqueName="[ChocSales].[Revenue].[All]" dimensionUniqueName="[ChocSales]" displayFolder="" count="0" memberValueDatatype="20" unbalanced="0"/>
    <cacheHierarchy uniqueName="[ChocSales].[Units]" caption="Units" attribute="1" defaultMemberUniqueName="[ChocSales].[Units].[All]" allUniqueName="[ChocSales].[Units].[All]" dimensionUniqueName="[ChocSales]" displayFolder="" count="0" memberValueDatatype="20" unbalanced="0"/>
    <cacheHierarchy uniqueName="[ChocSales].[Cost Per Unit]" caption="Cost Per Unit" attribute="1" defaultMemberUniqueName="[ChocSales].[Cost Per Unit].[All]" allUniqueName="[ChocSales].[Cost Per Unit].[All]" dimensionUniqueName="[ChocSales]" displayFolder="" count="0" memberValueDatatype="5" unbalanced="0"/>
    <cacheHierarchy uniqueName="[ChocSales].[Total Cost]" caption="Total Cost" attribute="1" defaultMemberUniqueName="[ChocSales].[Total Cost].[All]" allUniqueName="[ChocSales].[Total Cost].[All]" dimensionUniqueName="[ChocSales]" displayFolder="" count="0" memberValueDatatype="5" unbalanced="0"/>
    <cacheHierarchy uniqueName="[Measures].[Sum of Amount]" caption="Sum of Amount" measure="1" displayFolder="" measureGroup="ChocSales" count="0"/>
    <cacheHierarchy uniqueName="[Measures].[Sum of Units]" caption="Sum of Units" measure="1" displayFolder="" measureGroup="ChocSales"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ChocSales"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ChocSales" count="0"/>
    <cacheHierarchy uniqueName="[Measures].[Total Profit]" caption="Total Profit" measure="1" displayFolder="" measureGroup="ChocSales" count="0"/>
    <cacheHierarchy uniqueName="[Measures].[__XL_Count ChocSales]" caption="__XL_Count ChocSales" measure="1" displayFolder="" measureGroup="Choc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31318670"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736.112507407408" backgroundQuery="1" createdVersion="3" refreshedVersion="7" minRefreshableVersion="3" recordCount="0" supportSubquery="1" supportAdvancedDrill="1" xr:uid="{F70506A7-3381-4751-8CC2-E9C7B749AEA2}">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ChocSales].[Sales Person]" caption="Sales Person" attribute="1" defaultMemberUniqueName="[ChocSales].[Sales Person].[All]" allUniqueName="[ChocSales].[Sales Person].[All]" dimensionUniqueName="[ChocSales]" displayFolder="" count="0" memberValueDatatype="130" unbalanced="0"/>
    <cacheHierarchy uniqueName="[ChocSales].[Geography]" caption="Geography" attribute="1" defaultMemberUniqueName="[ChocSales].[Geography].[All]" allUniqueName="[ChocSales].[Geography].[All]" dimensionUniqueName="[ChocSales]" displayFolder="" count="2" memberValueDatatype="130" unbalanced="0"/>
    <cacheHierarchy uniqueName="[ChocSales].[Product]" caption="Product" attribute="1" defaultMemberUniqueName="[ChocSales].[Product].[All]" allUniqueName="[ChocSales].[Product].[All]" dimensionUniqueName="[ChocSales]" displayFolder="" count="0" memberValueDatatype="130" unbalanced="0"/>
    <cacheHierarchy uniqueName="[ChocSales].[Amount]" caption="Amount" attribute="1" defaultMemberUniqueName="[ChocSales].[Amount].[All]" allUniqueName="[ChocSales].[Amount].[All]" dimensionUniqueName="[ChocSales]" displayFolder="" count="0" memberValueDatatype="20" unbalanced="0"/>
    <cacheHierarchy uniqueName="[ChocSales].[Units]" caption="Units" attribute="1" defaultMemberUniqueName="[ChocSales].[Units].[All]" allUniqueName="[ChocSales].[Units].[All]" dimensionUniqueName="[ChocSales]" displayFolder="" count="0" memberValueDatatype="20" unbalanced="0"/>
    <cacheHierarchy uniqueName="[ChocSales].[Cost Per Unit]" caption="Cost Per Unit" attribute="1" defaultMemberUniqueName="[ChocSales].[Cost Per Unit].[All]" allUniqueName="[ChocSales].[Cost Per Unit].[All]" dimensionUniqueName="[ChocSales]" displayFolder="" count="0" memberValueDatatype="5" unbalanced="0"/>
    <cacheHierarchy uniqueName="[ChocSales].[Total Cost]" caption="Total Cost" attribute="1" defaultMemberUniqueName="[ChocSales].[Total Cost].[All]" allUniqueName="[ChocSales].[Total Cost].[All]" dimensionUniqueName="[ChocSales]" displayFolder="" count="0" memberValueDatatype="5" unbalanced="0"/>
    <cacheHierarchy uniqueName="[Measures].[Sum of Amount]" caption="Sum of Amount" measure="1" displayFolder="" measureGroup="ChocSales" count="0">
      <extLst>
        <ext xmlns:x15="http://schemas.microsoft.com/office/spreadsheetml/2010/11/main" uri="{B97F6D7D-B522-45F9-BDA1-12C45D357490}">
          <x15:cacheHierarchy aggregatedColumn="3"/>
        </ext>
      </extLst>
    </cacheHierarchy>
    <cacheHierarchy uniqueName="[Measures].[Sum of Units]" caption="Sum of Units" measure="1" displayFolder="" measureGroup="ChocSales"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ChocSales"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ChocSales" count="0"/>
    <cacheHierarchy uniqueName="[Measures].[Total Profit]" caption="Total Profit" measure="1" displayFolder="" measureGroup="ChocSales" count="0"/>
    <cacheHierarchy uniqueName="[Measures].[Profit Margin]" caption="Profit Margin" measure="1" displayFolder="" measureGroup="ChocSales" count="0"/>
    <cacheHierarchy uniqueName="[Measures].[__XL_Count ChocSales]" caption="__XL_Count ChocSales" measure="1" displayFolder="" measureGroup="Choc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8839866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7C956E-F40E-4E4F-A5F9-48EEF8BCDB24}" name="PivotTable1"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ountry">
  <location ref="F2:H9" firstHeaderRow="0" firstDataRow="1" firstDataCol="1"/>
  <pivotFields count="5">
    <pivotField showAll="0">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164" showAll="0"/>
    <pivotField dataField="1" numFmtId="3" showAll="0"/>
  </pivotFields>
  <rowFields count="1">
    <field x="1"/>
  </rowFields>
  <rowItems count="7">
    <i>
      <x/>
    </i>
    <i>
      <x v="1"/>
    </i>
    <i>
      <x v="2"/>
    </i>
    <i>
      <x v="3"/>
    </i>
    <i>
      <x v="4"/>
    </i>
    <i>
      <x v="5"/>
    </i>
    <i t="grand">
      <x/>
    </i>
  </rowItems>
  <colFields count="1">
    <field x="-2"/>
  </colFields>
  <colItems count="2">
    <i>
      <x/>
    </i>
    <i i="1">
      <x v="1"/>
    </i>
  </colItems>
  <dataFields count="2">
    <dataField name="Sum of Units" fld="4" baseField="0" baseItem="0"/>
    <dataField name="Total Revenue" fld="3" baseField="1" baseItem="0" numFmtId="166"/>
  </dataFields>
  <formats count="2">
    <format dxfId="107">
      <pivotArea collapsedLevelsAreSubtotals="1" fieldPosition="0">
        <references count="2">
          <reference field="4294967294" count="1" selected="0">
            <x v="1"/>
          </reference>
          <reference field="1" count="1">
            <x v="0"/>
          </reference>
        </references>
      </pivotArea>
    </format>
    <format dxfId="10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91538A-83BE-4D92-B21E-BF165B32AD65}" name="PivotTable3" cacheId="2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rowHeaderCaption="Top 5 Products">
  <location ref="B2:C8" firstHeaderRow="1" firstDataRow="1" firstDataCol="1"/>
  <pivotFields count="2">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ChocSales">
        <x15:activeTabTopLevelEntity name="[Choc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1FF1A3-86B7-49DD-A349-07552710A31D}" name="PivotTable19" cacheId="2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rowHeaderCaption="Bottom 5 Products">
  <location ref="E2:F8" firstHeaderRow="1" firstDataRow="1" firstDataCol="1"/>
  <pivotFields count="2">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0">
      <autoFilter ref="A1">
        <filterColumn colId="0">
          <top10 top="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ChocSales">
        <x15:activeTabTopLevelEntity name="[Choc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92CA49-E269-4DD2-8CA2-2500D4A323AE}" name="PivotTable15"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Worst Sales Person by Country">
  <location ref="F1:G14"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1" baseItem="0" numFmtId="168"/>
  </dataFields>
  <formats count="1">
    <format dxfId="97">
      <pivotArea dataOnly="0" labelOnly="1" fieldPosition="0">
        <references count="2">
          <reference field="0" count="1">
            <x v="0"/>
          </reference>
          <reference field="1" count="1" selected="0">
            <x v="5"/>
          </reference>
        </references>
      </pivotArea>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EBA5CA-B248-49C8-AB71-4C9D8D23EB9A}" name="PivotTable14"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Best Sales Person by Country">
  <location ref="A1:B14"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1" baseItem="0" numFmtId="168"/>
  </dataFields>
  <formats count="1">
    <format dxfId="98">
      <pivotArea dataOnly="0" labelOnly="1" fieldPosition="0">
        <references count="2">
          <reference field="0" count="1">
            <x v="0"/>
          </reference>
          <reference field="1" count="1" selected="0">
            <x v="4"/>
          </reference>
        </references>
      </pivotArea>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1ED493-90B4-48B4-93BA-1440A0E3059E}" name="PivotTable17" cacheId="4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B8:E31" firstHeaderRow="0" firstDataRow="1" firstDataCol="1"/>
  <pivotFields count="5">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Sum of Sales Generated" fld="2" baseField="0" baseItem="0" numFmtId="168"/>
    <dataField name="Sum of Total Cost" fld="1" baseField="0" baseItem="0" numFmtId="168"/>
    <dataField fld="3" subtotal="count" baseField="0" baseItem="0"/>
  </dataFields>
  <pivotHierarchies count="15">
    <pivotHierarchy dragToData="1"/>
    <pivotHierarchy multipleItemSelectionAllowed="1" dragToData="1">
      <members count="1" level="1">
        <member name="[ChocSales].[Geography].&amp;[USA]"/>
      </members>
    </pivotHierarchy>
    <pivotHierarchy dragToData="1"/>
    <pivotHierarchy dragToData="1"/>
    <pivotHierarchy dragToData="1"/>
    <pivotHierarchy dragToData="1"/>
    <pivotHierarchy dragToData="1"/>
    <pivotHierarchy dragToData="1" caption="Sum of Sales Generate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ChocSales">
        <x15:activeTabTopLevelEntity name="[Choc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8AF2FF-7DB1-4A2F-9C6C-0AC63079B605}" name="PivotTable18" cacheId="8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rowHeaderCaption="Chocolate Products">
  <location ref="A1:D22" firstHeaderRow="0" firstDataRow="1" firstDataCol="1"/>
  <pivotFields count="5">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v="10"/>
    </i>
    <i>
      <x v="18"/>
    </i>
    <i>
      <x v="2"/>
    </i>
    <i>
      <x v="12"/>
    </i>
    <i>
      <x v="5"/>
    </i>
    <i>
      <x v="8"/>
    </i>
    <i>
      <x v="6"/>
    </i>
    <i>
      <x v="3"/>
    </i>
    <i>
      <x v="16"/>
    </i>
    <i>
      <x v="4"/>
    </i>
    <i>
      <x v="17"/>
    </i>
    <i>
      <x v="19"/>
    </i>
    <i>
      <x v="14"/>
    </i>
    <i>
      <x v="7"/>
    </i>
    <i>
      <x v="11"/>
    </i>
    <i>
      <x v="1"/>
    </i>
    <i>
      <x v="13"/>
    </i>
    <i>
      <x v="9"/>
    </i>
    <i>
      <x/>
    </i>
    <i>
      <x v="15"/>
    </i>
    <i t="grand">
      <x/>
    </i>
  </rowItems>
  <colFields count="1">
    <field x="-2"/>
  </colFields>
  <colItems count="3">
    <i>
      <x/>
    </i>
    <i i="1">
      <x v="1"/>
    </i>
    <i i="2">
      <x v="2"/>
    </i>
  </colItems>
  <dataFields count="3">
    <dataField fld="1" subtotal="count" baseField="0" baseItem="0"/>
    <dataField name="Total Revenue" fld="2" baseField="0" baseItem="10" numFmtId="168"/>
    <dataField fld="3" subtotal="count" baseField="0" baseItem="0"/>
  </dataFields>
  <formats count="2">
    <format dxfId="92">
      <pivotArea dataOnly="0" labelOnly="1" outline="0" fieldPosition="0">
        <references count="1">
          <reference field="4294967294" count="1">
            <x v="1"/>
          </reference>
        </references>
      </pivotArea>
    </format>
    <format dxfId="91">
      <pivotArea collapsedLevelsAreSubtotals="1" fieldPosition="0">
        <references count="2">
          <reference field="4294967294" count="1" selected="0">
            <x v="2"/>
          </reference>
          <reference field="0" count="0"/>
        </references>
      </pivotArea>
    </format>
  </formats>
  <conditionalFormats count="3">
    <conditionalFormat priority="1">
      <pivotAreas count="1">
        <pivotArea type="data" collapsedLevelsAreSubtotals="1" fieldPosition="0">
          <references count="2">
            <reference field="4294967294" count="1" selected="0">
              <x v="2"/>
            </reference>
            <reference field="0" count="22">
              <x v="0"/>
              <x v="1"/>
              <x v="2"/>
              <x v="3"/>
              <x v="4"/>
              <x v="5"/>
              <x v="6"/>
              <x v="7"/>
              <x v="8"/>
              <x v="9"/>
              <x v="10"/>
              <x v="11"/>
              <x v="12"/>
              <x v="13"/>
              <x v="14"/>
              <x v="15"/>
              <x v="16"/>
              <x v="17"/>
              <x v="18"/>
              <x v="19"/>
              <x v="20"/>
              <x v="21"/>
            </reference>
          </references>
        </pivotArea>
      </pivotAreas>
    </conditionalFormat>
    <conditionalFormat priority="2">
      <pivotAreas count="1">
        <pivotArea type="data" collapsedLevelsAreSubtotals="1" fieldPosition="0">
          <references count="2">
            <reference field="4294967294" count="1" selected="0">
              <x v="1"/>
            </reference>
            <reference field="0" count="22">
              <x v="0"/>
              <x v="1"/>
              <x v="2"/>
              <x v="3"/>
              <x v="4"/>
              <x v="5"/>
              <x v="6"/>
              <x v="7"/>
              <x v="8"/>
              <x v="9"/>
              <x v="10"/>
              <x v="11"/>
              <x v="12"/>
              <x v="13"/>
              <x v="14"/>
              <x v="15"/>
              <x v="16"/>
              <x v="17"/>
              <x v="18"/>
              <x v="19"/>
              <x v="20"/>
              <x v="21"/>
            </reference>
          </references>
        </pivotArea>
      </pivotAreas>
    </conditionalFormat>
    <conditionalFormat priority="3">
      <pivotAreas count="1">
        <pivotArea type="data" collapsedLevelsAreSubtotals="1" fieldPosition="0">
          <references count="2">
            <reference field="4294967294" count="1" selected="0">
              <x v="2"/>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ChocSales].[Geography].&amp;[Australia]"/>
      </members>
    </pivotHierarchy>
    <pivotHierarchy dragToData="1"/>
    <pivotHierarchy dragToData="1"/>
    <pivotHierarchy dragToData="1"/>
    <pivotHierarchy dragToData="1"/>
    <pivotHierarchy dragToData="1"/>
    <pivotHierarchy dragToData="1" caption="Total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ChocSales">
        <x15:activeTabTopLevelEntity name="[Choc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950D82C6-4F0C-4DC5-AAAF-CBF4CB3C9E6E}" sourceName="Sales Person">
  <pivotTables>
    <pivotTable tabId="4" name="PivotTable1"/>
  </pivotTables>
  <data>
    <tabular pivotCacheId="459094605">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9A90CCB8-B63C-4E9F-A759-4AD79614C0E0}" sourceName="[ChocSales].[Geography]">
  <pivotTables>
    <pivotTable tabId="10" name="PivotTable17"/>
  </pivotTables>
  <data>
    <olap pivotCacheId="531318670">
      <levels count="2">
        <level uniqueName="[ChocSales].[Geography].[(All)]" sourceCaption="(All)" count="0"/>
        <level uniqueName="[ChocSales].[Geography].[Geography]" sourceCaption="Geography" count="6">
          <ranges>
            <range startItem="0">
              <i n="[ChocSales].[Geography].&amp;[Australia]" c="Australia"/>
              <i n="[ChocSales].[Geography].&amp;[Canada]" c="Canada"/>
              <i n="[ChocSales].[Geography].&amp;[India]" c="India"/>
              <i n="[ChocSales].[Geography].&amp;[New Zealand]" c="New Zealand"/>
              <i n="[ChocSales].[Geography].&amp;[UK]" c="UK"/>
              <i n="[ChocSales].[Geography].&amp;[USA]" c="USA"/>
            </range>
          </ranges>
        </level>
      </levels>
      <selections count="1">
        <selection n="[ChocSales].[Geography].&amp;[US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9F270001-AF38-43A0-8DAF-A6B5DF1A2239}" sourceName="[ChocSales].[Geography]">
  <pivotTables>
    <pivotTable tabId="12" name="PivotTable18"/>
  </pivotTables>
  <data>
    <olap pivotCacheId="988398662">
      <levels count="2">
        <level uniqueName="[ChocSales].[Geography].[(All)]" sourceCaption="(All)" count="0"/>
        <level uniqueName="[ChocSales].[Geography].[Geography]" sourceCaption="Geography" count="6">
          <ranges>
            <range startItem="0">
              <i n="[ChocSales].[Geography].&amp;[Australia]" c="Australia"/>
              <i n="[ChocSales].[Geography].&amp;[Canada]" c="Canada"/>
              <i n="[ChocSales].[Geography].&amp;[India]" c="India"/>
              <i n="[ChocSales].[Geography].&amp;[New Zealand]" c="New Zealand"/>
              <i n="[ChocSales].[Geography].&amp;[UK]" c="UK"/>
              <i n="[ChocSales].[Geography].&amp;[USA]" c="USA"/>
            </range>
          </ranges>
        </level>
      </levels>
      <selections count="1">
        <selection n="[ChocSales].[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01769A2-8108-4493-9E60-28E024EC66EF}" cache="Slicer_Sales_Person" caption="Sales Pers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56E3EDA7-ADC4-4D85-8854-90894E41131C}" cache="Slicer_Geography" caption="Geograph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114F1058-891F-4B1E-AF7E-1D5B2D86554A}" cache="Slicer_Geography1"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2:Z24" totalsRowShown="0">
  <autoFilter ref="Y2:Z24" xr:uid="{6DAC1E92-D947-4232-891E-65555AD7A47E}"/>
  <tableColumns count="2">
    <tableColumn id="1" xr3:uid="{1B8963D1-E60F-4400-A175-651A513B826F}" name="Product"/>
    <tableColumn id="2" xr3:uid="{1798A7DA-FB9F-46D3-AA0A-B6BCA4A81AC3}" name="Cost per unit" dataDxfId="1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81F888-B591-4F10-8A18-59186746932D}" name="ChocSales" displayName="ChocSales" ref="B2:H303" totalsRowCount="1" headerRowDxfId="116">
  <autoFilter ref="B2:H302" xr:uid="{DC81F888-B591-4F10-8A18-59186746932D}"/>
  <tableColumns count="7">
    <tableColumn id="1" xr3:uid="{CF194296-AA83-4814-A035-81F4C910CA55}" name="Sales Person" totalsRowLabel="Total"/>
    <tableColumn id="2" xr3:uid="{0A43F36A-1AB3-474D-BE0C-730FAD0708E8}" name="Geography"/>
    <tableColumn id="3" xr3:uid="{8F7E47A4-1B7E-42F3-AB4E-8DAABCA595E3}" name="Product"/>
    <tableColumn id="4" xr3:uid="{CCF583ED-36A3-451A-B592-74C09124C5D9}" name="Amount" dataDxfId="115"/>
    <tableColumn id="5" xr3:uid="{6ED05AC4-21D3-425B-A0AA-85FC9BF5A48A}" name="Units" totalsRowFunction="sum" dataDxfId="114" totalsRowDxfId="90"/>
    <tableColumn id="6" xr3:uid="{7E37C0ED-36FD-4E0D-BC58-BAE7D419C97F}" name="Cost Per Unit" dataDxfId="113">
      <calculatedColumnFormula>_xlfn.XLOOKUP(ChocSales[[#This Row],[Product]],products[Product],products[Cost per unit])</calculatedColumnFormula>
    </tableColumn>
    <tableColumn id="7" xr3:uid="{A705BD75-9F70-4350-9D90-EA3821703B72}" name="Total Cost" dataDxfId="112">
      <calculatedColumnFormula>ChocSales[[#This Row],[Cost Per Unit]]*ChocSales[[#This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D1363A-F2BB-4870-9559-D6193F30D3A1}" name="Table3" displayName="Table3" ref="D4:F10" totalsRowShown="0">
  <autoFilter ref="D4:F10" xr:uid="{AFD1363A-F2BB-4870-9559-D6193F30D3A1}"/>
  <tableColumns count="3">
    <tableColumn id="1" xr3:uid="{8CDB72E2-EC08-46D2-9AC2-FA6A6230B0D8}" name="Column1"/>
    <tableColumn id="2" xr3:uid="{2E1D09A8-8C21-4E84-8D8D-7327D36F170C}" name="Amount" dataDxfId="111"/>
    <tableColumn id="3" xr3:uid="{1C8FD5EF-8B54-4845-B53B-C0626E4D2DF5}" name="Unit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1132A6-0B7A-44DD-9490-D618DF95F47C}" name="ChocSales5" displayName="ChocSales5" ref="A1:E301" totalsRowShown="0" headerRowDxfId="110">
  <autoFilter ref="A1:E301" xr:uid="{6A1132A6-0B7A-44DD-9490-D618DF95F47C}"/>
  <sortState xmlns:xlrd2="http://schemas.microsoft.com/office/spreadsheetml/2017/richdata2" ref="A2:E301">
    <sortCondition descending="1" ref="D1:D301"/>
  </sortState>
  <tableColumns count="5">
    <tableColumn id="1" xr3:uid="{88AE9D50-A93B-4272-9E22-05B182D70CAF}" name="Sales Person"/>
    <tableColumn id="2" xr3:uid="{C61D87A7-25B6-4123-BFC5-F5927C3B135B}" name="Geography"/>
    <tableColumn id="3" xr3:uid="{C9702C7A-DD90-4391-B50E-6329070D43F8}" name="Product"/>
    <tableColumn id="4" xr3:uid="{E08F13E1-AE49-4F26-8213-50DC16E9F105}" name="Amount" dataDxfId="109"/>
    <tableColumn id="5" xr3:uid="{E1A8E099-1624-480C-9733-45B1F4F3A482}" name="Units" dataDxfId="108"/>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B4F694D-D265-4E79-AA05-420C5FFCED2B}" name="Table5" displayName="Table5" ref="A4:C10" totalsRowShown="0" headerRowDxfId="105">
  <sortState xmlns:xlrd2="http://schemas.microsoft.com/office/spreadsheetml/2017/richdata2" ref="A5:C10">
    <sortCondition descending="1" ref="B4:B10"/>
  </sortState>
  <tableColumns count="3">
    <tableColumn id="1" xr3:uid="{31F6B262-0D7C-479F-85FD-4AC886C59183}" name="Country" dataDxfId="104"/>
    <tableColumn id="2" xr3:uid="{65513E83-8E9B-425B-9C67-2B23B9000A8B}" name="Total Revenue " dataDxfId="103">
      <calculatedColumnFormula>SUMIFS(ChocSales[Amount],ChocSales[Geography],A5)</calculatedColumnFormula>
    </tableColumn>
    <tableColumn id="3" xr3:uid="{0C5728E6-B735-4E6C-9AD5-37B8573A29F6}" name="Units" dataDxfId="102">
      <calculatedColumnFormula>SUMIFS(ChocSales[Units],ChocSales[Geography],A5)</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141F2D-42C7-41DB-BBF2-8A88222A39F6}" name="ChocSales7" displayName="ChocSales7" ref="T3:X304" totalsRowCount="1" headerRowDxfId="101">
  <autoFilter ref="T3:X303" xr:uid="{E5141F2D-42C7-41DB-BBF2-8A88222A39F6}"/>
  <sortState xmlns:xlrd2="http://schemas.microsoft.com/office/spreadsheetml/2017/richdata2" ref="T4:X303">
    <sortCondition ref="W3:W303"/>
  </sortState>
  <tableColumns count="5">
    <tableColumn id="1" xr3:uid="{5F96D74E-5124-4F49-A5BC-25244C5048C1}" name="Sales Person" totalsRowLabel="Total"/>
    <tableColumn id="2" xr3:uid="{2497F531-6536-4561-93B9-AFC5EF4557FC}" name="Geography"/>
    <tableColumn id="3" xr3:uid="{E6A764ED-3845-4D7B-9462-7FCE4D4B8919}" name="Product"/>
    <tableColumn id="4" xr3:uid="{F91C9CC9-6E50-4E3D-B111-3B96059153A0}" name="Amount" dataDxfId="100"/>
    <tableColumn id="5" xr3:uid="{F8AB7F31-720B-4B2C-8A18-A808B2E1F2CE}" name="Units" totalsRowFunction="sum" dataDxfId="9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38A6C79-DD04-4C30-A0D5-A2B30A3E1869}" name="Table8" displayName="Table8" ref="H8:K18" totalsRowShown="0">
  <autoFilter ref="H8:K18" xr:uid="{638A6C79-DD04-4C30-A0D5-A2B30A3E1869}"/>
  <tableColumns count="4">
    <tableColumn id="1" xr3:uid="{C5780052-861D-40AA-A5CB-770E68A79F44}" name="Sales Person" dataDxfId="96"/>
    <tableColumn id="2" xr3:uid="{84E5D72F-AE38-497D-83A0-EAB73FCAC658}" name="Sales Generated by Each Sales Person" dataDxfId="95">
      <calculatedColumnFormula>SUMIFS(ChocSales[Amount],ChocSales[Sales Person],H9,ChocSales[Geography],$C$4)</calculatedColumnFormula>
    </tableColumn>
    <tableColumn id="3" xr3:uid="{1C3372C4-1E5D-40CD-9029-21691F4003F8}" name="Units">
      <calculatedColumnFormula>SUMIFS(ChocSales[Units],ChocSales[Sales Person],H9,ChocSales[Geography],$C$4)</calculatedColumnFormula>
    </tableColumn>
    <tableColumn id="4" xr3:uid="{C71B7C29-FE9C-4795-8758-2FE6461D83DA}" name="Target Achieved">
      <calculatedColumnFormula>IF(I9&gt;15000,1,-1)</calculatedColumnFormula>
    </tableColumn>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BBE044C-1339-4010-B10C-8283679B6A02}" name="Table9" displayName="Table9" ref="B11:D15" totalsRowShown="0">
  <autoFilter ref="B11:D15" xr:uid="{4BBE044C-1339-4010-B10C-8283679B6A02}"/>
  <tableColumns count="3">
    <tableColumn id="1" xr3:uid="{7D66306A-A0B0-4862-8F9E-96C0E041715E}" name="Summary "/>
    <tableColumn id="2" xr3:uid="{4D9108E1-E3A0-4C2F-93E4-40201D82FFB2}" name="Total" dataDxfId="94"/>
    <tableColumn id="3" xr3:uid="{12FF3FB9-E42B-407E-8D95-83D3929ED342}" name="Average" dataDxfId="93"/>
  </tableColumns>
  <tableStyleInfo name="TableStyleLight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8AEB023-1FE6-4E55-A893-29056A566A81}" name="Table10" displayName="Table10" ref="J10:P16" totalsRowShown="0">
  <autoFilter ref="J10:P16" xr:uid="{18AEB023-1FE6-4E55-A893-29056A566A81}"/>
  <tableColumns count="7">
    <tableColumn id="1" xr3:uid="{5FF769C7-4520-4570-B5FD-7ECD441CB7FC}" name="Country"/>
    <tableColumn id="2" xr3:uid="{EBB11B48-E74F-4CB3-BA54-F440966DE3D7}" name="Product 1"/>
    <tableColumn id="3" xr3:uid="{659EFD8D-965A-4A45-8D82-57C1A837352D}" name="Product 2"/>
    <tableColumn id="4" xr3:uid="{BE6F2159-4C09-4E9B-98D2-4FCFFF428BB2}" name="Product 3"/>
    <tableColumn id="5" xr3:uid="{ABC29CC0-C3F9-4EC3-98DE-46D73151AC7F}" name="Product 4"/>
    <tableColumn id="6" xr3:uid="{518598C1-7107-4E85-9001-3E0A85F9F49C}" name="Product 5"/>
    <tableColumn id="7" xr3:uid="{E27E927D-3462-40FD-AEE9-064FA92A1774}" name="Product 6"/>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4.xml"/><Relationship Id="rId1" Type="http://schemas.openxmlformats.org/officeDocument/2006/relationships/pivotTable" Target="../pivotTables/pivotTable7.xml"/><Relationship Id="rId4" Type="http://schemas.microsoft.com/office/2007/relationships/slicer" Target="../slicers/slicer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B2:Z650"/>
  <sheetViews>
    <sheetView showGridLines="0" zoomScale="145" zoomScaleNormal="145" workbookViewId="0">
      <selection activeCell="H4" sqref="H4"/>
    </sheetView>
  </sheetViews>
  <sheetFormatPr defaultRowHeight="14.4" x14ac:dyDescent="0.3"/>
  <cols>
    <col min="1" max="1" width="1.21875" customWidth="1"/>
    <col min="2" max="2" width="19.5546875" customWidth="1"/>
    <col min="3" max="3" width="14.6640625" customWidth="1"/>
    <col min="4" max="4" width="21.88671875" bestFit="1" customWidth="1"/>
    <col min="5" max="5" width="13.5546875" customWidth="1"/>
    <col min="6" max="6" width="14.44140625" customWidth="1"/>
    <col min="7" max="9" width="11" customWidth="1"/>
    <col min="10" max="10" width="3.88671875" customWidth="1"/>
    <col min="11" max="11" width="53.88671875" customWidth="1"/>
    <col min="13" max="13" width="8.77734375" customWidth="1"/>
    <col min="14" max="14" width="6.33203125" hidden="1" customWidth="1"/>
    <col min="15" max="16" width="8.88671875" hidden="1" customWidth="1"/>
    <col min="17" max="17" width="0.5546875" hidden="1" customWidth="1"/>
    <col min="18" max="21" width="8.88671875" hidden="1" customWidth="1"/>
    <col min="22" max="22" width="6.6640625" hidden="1" customWidth="1"/>
    <col min="23" max="23" width="4.109375" hidden="1" customWidth="1"/>
    <col min="24" max="24" width="8.88671875" hidden="1" customWidth="1"/>
    <col min="25" max="25" width="21.88671875" bestFit="1" customWidth="1"/>
    <col min="26" max="26" width="14.44140625" customWidth="1"/>
    <col min="31" max="31" width="21.88671875" customWidth="1"/>
  </cols>
  <sheetData>
    <row r="2" spans="2:26" x14ac:dyDescent="0.3">
      <c r="B2" s="3" t="s">
        <v>11</v>
      </c>
      <c r="C2" s="3" t="s">
        <v>12</v>
      </c>
      <c r="D2" s="3" t="s">
        <v>0</v>
      </c>
      <c r="E2" s="4" t="s">
        <v>1</v>
      </c>
      <c r="F2" s="4" t="s">
        <v>45</v>
      </c>
      <c r="G2" s="3" t="s">
        <v>68</v>
      </c>
      <c r="H2" s="3" t="s">
        <v>69</v>
      </c>
      <c r="I2" s="3"/>
      <c r="J2" s="40" t="s">
        <v>42</v>
      </c>
      <c r="K2" s="10"/>
      <c r="Y2" t="s">
        <v>0</v>
      </c>
      <c r="Z2" t="s">
        <v>46</v>
      </c>
    </row>
    <row r="3" spans="2:26" x14ac:dyDescent="0.3">
      <c r="B3" t="s">
        <v>40</v>
      </c>
      <c r="C3" t="s">
        <v>37</v>
      </c>
      <c r="D3" t="s">
        <v>30</v>
      </c>
      <c r="E3" s="6">
        <v>1624</v>
      </c>
      <c r="F3" s="2">
        <v>114</v>
      </c>
      <c r="G3" s="6">
        <f>_xlfn.XLOOKUP(ChocSales[[#This Row],[Product]],products[Product],products[Cost per unit])</f>
        <v>14.49</v>
      </c>
      <c r="H3" s="6">
        <f>ChocSales[[#This Row],[Cost Per Unit]]*ChocSales[[#This Row],[Units]]</f>
        <v>1651.8600000000001</v>
      </c>
      <c r="I3" s="6"/>
      <c r="J3" s="38">
        <v>1</v>
      </c>
      <c r="K3" s="39" t="s">
        <v>43</v>
      </c>
      <c r="Y3" t="s">
        <v>13</v>
      </c>
      <c r="Z3" s="5">
        <v>9.33</v>
      </c>
    </row>
    <row r="4" spans="2:26" x14ac:dyDescent="0.3">
      <c r="B4" t="s">
        <v>8</v>
      </c>
      <c r="C4" t="s">
        <v>35</v>
      </c>
      <c r="D4" t="s">
        <v>32</v>
      </c>
      <c r="E4" s="6">
        <v>6706</v>
      </c>
      <c r="F4" s="2">
        <v>459</v>
      </c>
      <c r="G4" s="6">
        <f>_xlfn.XLOOKUP(ChocSales[[#This Row],[Product]],products[Product],products[Cost per unit])</f>
        <v>8.65</v>
      </c>
      <c r="H4" s="6">
        <f>ChocSales[[#This Row],[Cost Per Unit]]*ChocSales[[#This Row],[Units]]</f>
        <v>3970.3500000000004</v>
      </c>
      <c r="I4" s="6"/>
      <c r="J4" s="38">
        <v>2</v>
      </c>
      <c r="K4" s="39" t="s">
        <v>70</v>
      </c>
      <c r="Y4" t="s">
        <v>14</v>
      </c>
      <c r="Z4" s="5">
        <v>11.7</v>
      </c>
    </row>
    <row r="5" spans="2:26" x14ac:dyDescent="0.3">
      <c r="B5" t="s">
        <v>9</v>
      </c>
      <c r="C5" t="s">
        <v>35</v>
      </c>
      <c r="D5" t="s">
        <v>4</v>
      </c>
      <c r="E5" s="6">
        <v>959</v>
      </c>
      <c r="F5" s="2">
        <v>147</v>
      </c>
      <c r="G5" s="6">
        <f>_xlfn.XLOOKUP(ChocSales[[#This Row],[Product]],products[Product],products[Cost per unit])</f>
        <v>11.88</v>
      </c>
      <c r="H5" s="6">
        <f>ChocSales[[#This Row],[Cost Per Unit]]*ChocSales[[#This Row],[Units]]</f>
        <v>1746.3600000000001</v>
      </c>
      <c r="I5" s="6"/>
      <c r="J5" s="38">
        <v>3</v>
      </c>
      <c r="K5" s="39" t="s">
        <v>62</v>
      </c>
      <c r="Y5" t="s">
        <v>4</v>
      </c>
      <c r="Z5" s="5">
        <v>11.88</v>
      </c>
    </row>
    <row r="6" spans="2:26" x14ac:dyDescent="0.3">
      <c r="B6" t="s">
        <v>41</v>
      </c>
      <c r="C6" t="s">
        <v>36</v>
      </c>
      <c r="D6" t="s">
        <v>18</v>
      </c>
      <c r="E6" s="6">
        <v>9632</v>
      </c>
      <c r="F6" s="2">
        <v>288</v>
      </c>
      <c r="G6" s="6">
        <f>_xlfn.XLOOKUP(ChocSales[[#This Row],[Product]],products[Product],products[Cost per unit])</f>
        <v>6.47</v>
      </c>
      <c r="H6" s="6">
        <f>ChocSales[[#This Row],[Cost Per Unit]]*ChocSales[[#This Row],[Units]]</f>
        <v>1863.36</v>
      </c>
      <c r="I6" s="6"/>
      <c r="J6" s="38">
        <v>4</v>
      </c>
      <c r="K6" s="39" t="s">
        <v>63</v>
      </c>
      <c r="Y6" t="s">
        <v>15</v>
      </c>
      <c r="Z6" s="5">
        <v>11.73</v>
      </c>
    </row>
    <row r="7" spans="2:26" x14ac:dyDescent="0.3">
      <c r="B7" t="s">
        <v>6</v>
      </c>
      <c r="C7" t="s">
        <v>39</v>
      </c>
      <c r="D7" t="s">
        <v>25</v>
      </c>
      <c r="E7" s="6">
        <v>2100</v>
      </c>
      <c r="F7" s="2">
        <v>414</v>
      </c>
      <c r="G7" s="6">
        <f>_xlfn.XLOOKUP(ChocSales[[#This Row],[Product]],products[Product],products[Cost per unit])</f>
        <v>13.15</v>
      </c>
      <c r="H7" s="6">
        <f>ChocSales[[#This Row],[Cost Per Unit]]*ChocSales[[#This Row],[Units]]</f>
        <v>5444.1</v>
      </c>
      <c r="I7" s="6"/>
      <c r="J7" s="38">
        <v>5</v>
      </c>
      <c r="K7" s="39" t="s">
        <v>47</v>
      </c>
      <c r="Y7" t="s">
        <v>16</v>
      </c>
      <c r="Z7" s="5">
        <v>8.7899999999999991</v>
      </c>
    </row>
    <row r="8" spans="2:26" x14ac:dyDescent="0.3">
      <c r="B8" t="s">
        <v>40</v>
      </c>
      <c r="C8" t="s">
        <v>35</v>
      </c>
      <c r="D8" t="s">
        <v>33</v>
      </c>
      <c r="E8" s="6">
        <v>8869</v>
      </c>
      <c r="F8" s="2">
        <v>432</v>
      </c>
      <c r="G8" s="6">
        <f>_xlfn.XLOOKUP(ChocSales[[#This Row],[Product]],products[Product],products[Cost per unit])</f>
        <v>12.37</v>
      </c>
      <c r="H8" s="6">
        <f>ChocSales[[#This Row],[Cost Per Unit]]*ChocSales[[#This Row],[Units]]</f>
        <v>5343.8399999999992</v>
      </c>
      <c r="I8" s="6"/>
      <c r="J8" s="38">
        <v>6</v>
      </c>
      <c r="K8" s="39" t="s">
        <v>44</v>
      </c>
      <c r="Y8" t="s">
        <v>17</v>
      </c>
      <c r="Z8" s="5">
        <v>3.11</v>
      </c>
    </row>
    <row r="9" spans="2:26" x14ac:dyDescent="0.3">
      <c r="B9" t="s">
        <v>6</v>
      </c>
      <c r="C9" t="s">
        <v>38</v>
      </c>
      <c r="D9" t="s">
        <v>31</v>
      </c>
      <c r="E9" s="6">
        <v>2681</v>
      </c>
      <c r="F9" s="2">
        <v>54</v>
      </c>
      <c r="G9" s="6">
        <f>_xlfn.XLOOKUP(ChocSales[[#This Row],[Product]],products[Product],products[Cost per unit])</f>
        <v>5.79</v>
      </c>
      <c r="H9" s="6">
        <f>ChocSales[[#This Row],[Cost Per Unit]]*ChocSales[[#This Row],[Units]]</f>
        <v>312.66000000000003</v>
      </c>
      <c r="I9" s="6"/>
      <c r="J9" s="38">
        <v>7</v>
      </c>
      <c r="K9" s="39" t="s">
        <v>67</v>
      </c>
      <c r="Y9" t="s">
        <v>18</v>
      </c>
      <c r="Z9" s="5">
        <v>6.47</v>
      </c>
    </row>
    <row r="10" spans="2:26" x14ac:dyDescent="0.3">
      <c r="B10" t="s">
        <v>8</v>
      </c>
      <c r="C10" t="s">
        <v>35</v>
      </c>
      <c r="D10" t="s">
        <v>22</v>
      </c>
      <c r="E10" s="6">
        <v>5012</v>
      </c>
      <c r="F10" s="2">
        <v>210</v>
      </c>
      <c r="G10" s="6">
        <f>_xlfn.XLOOKUP(ChocSales[[#This Row],[Product]],products[Product],products[Cost per unit])</f>
        <v>9.77</v>
      </c>
      <c r="H10" s="6">
        <f>ChocSales[[#This Row],[Cost Per Unit]]*ChocSales[[#This Row],[Units]]</f>
        <v>2051.6999999999998</v>
      </c>
      <c r="I10" s="6"/>
      <c r="J10" s="38">
        <v>8</v>
      </c>
      <c r="K10" s="39" t="s">
        <v>73</v>
      </c>
      <c r="Y10" t="s">
        <v>19</v>
      </c>
      <c r="Z10" s="5">
        <v>7.64</v>
      </c>
    </row>
    <row r="11" spans="2:26" x14ac:dyDescent="0.3">
      <c r="B11" t="s">
        <v>7</v>
      </c>
      <c r="C11" t="s">
        <v>38</v>
      </c>
      <c r="D11" t="s">
        <v>14</v>
      </c>
      <c r="E11" s="6">
        <v>1281</v>
      </c>
      <c r="F11" s="2">
        <v>75</v>
      </c>
      <c r="G11" s="6">
        <f>_xlfn.XLOOKUP(ChocSales[[#This Row],[Product]],products[Product],products[Cost per unit])</f>
        <v>11.7</v>
      </c>
      <c r="H11" s="6">
        <f>ChocSales[[#This Row],[Cost Per Unit]]*ChocSales[[#This Row],[Units]]</f>
        <v>877.5</v>
      </c>
      <c r="I11" s="6"/>
      <c r="J11" s="38">
        <v>9</v>
      </c>
      <c r="K11" s="39" t="s">
        <v>95</v>
      </c>
      <c r="Y11" t="s">
        <v>20</v>
      </c>
      <c r="Z11" s="5">
        <v>10.62</v>
      </c>
    </row>
    <row r="12" spans="2:26" x14ac:dyDescent="0.3">
      <c r="B12" t="s">
        <v>5</v>
      </c>
      <c r="C12" t="s">
        <v>37</v>
      </c>
      <c r="D12" t="s">
        <v>14</v>
      </c>
      <c r="E12" s="6">
        <v>4991</v>
      </c>
      <c r="F12" s="2">
        <v>12</v>
      </c>
      <c r="G12" s="6">
        <f>_xlfn.XLOOKUP(ChocSales[[#This Row],[Product]],products[Product],products[Cost per unit])</f>
        <v>11.7</v>
      </c>
      <c r="H12" s="6">
        <f>ChocSales[[#This Row],[Cost Per Unit]]*ChocSales[[#This Row],[Units]]</f>
        <v>140.39999999999998</v>
      </c>
      <c r="I12" s="6"/>
      <c r="Y12" t="s">
        <v>21</v>
      </c>
      <c r="Z12" s="5">
        <v>9</v>
      </c>
    </row>
    <row r="13" spans="2:26" x14ac:dyDescent="0.3">
      <c r="B13" t="s">
        <v>2</v>
      </c>
      <c r="C13" t="s">
        <v>39</v>
      </c>
      <c r="D13" t="s">
        <v>25</v>
      </c>
      <c r="E13" s="6">
        <v>1785</v>
      </c>
      <c r="F13" s="2">
        <v>462</v>
      </c>
      <c r="G13" s="6">
        <f>_xlfn.XLOOKUP(ChocSales[[#This Row],[Product]],products[Product],products[Cost per unit])</f>
        <v>13.15</v>
      </c>
      <c r="H13" s="6">
        <f>ChocSales[[#This Row],[Cost Per Unit]]*ChocSales[[#This Row],[Units]]</f>
        <v>6075.3</v>
      </c>
      <c r="I13" s="6"/>
      <c r="Y13" t="s">
        <v>22</v>
      </c>
      <c r="Z13" s="5">
        <v>9.77</v>
      </c>
    </row>
    <row r="14" spans="2:26" x14ac:dyDescent="0.3">
      <c r="B14" t="s">
        <v>3</v>
      </c>
      <c r="C14" t="s">
        <v>37</v>
      </c>
      <c r="D14" t="s">
        <v>17</v>
      </c>
      <c r="E14" s="6">
        <v>3983</v>
      </c>
      <c r="F14" s="2">
        <v>144</v>
      </c>
      <c r="G14" s="6">
        <f>_xlfn.XLOOKUP(ChocSales[[#This Row],[Product]],products[Product],products[Cost per unit])</f>
        <v>3.11</v>
      </c>
      <c r="H14" s="6">
        <f>ChocSales[[#This Row],[Cost Per Unit]]*ChocSales[[#This Row],[Units]]</f>
        <v>447.84</v>
      </c>
      <c r="I14" s="6"/>
      <c r="Y14" t="s">
        <v>23</v>
      </c>
      <c r="Z14" s="5">
        <v>6.49</v>
      </c>
    </row>
    <row r="15" spans="2:26" x14ac:dyDescent="0.3">
      <c r="B15" t="s">
        <v>9</v>
      </c>
      <c r="C15" t="s">
        <v>38</v>
      </c>
      <c r="D15" t="s">
        <v>16</v>
      </c>
      <c r="E15" s="6">
        <v>2646</v>
      </c>
      <c r="F15" s="2">
        <v>120</v>
      </c>
      <c r="G15" s="6">
        <f>_xlfn.XLOOKUP(ChocSales[[#This Row],[Product]],products[Product],products[Cost per unit])</f>
        <v>8.7899999999999991</v>
      </c>
      <c r="H15" s="6">
        <f>ChocSales[[#This Row],[Cost Per Unit]]*ChocSales[[#This Row],[Units]]</f>
        <v>1054.8</v>
      </c>
      <c r="I15" s="6"/>
      <c r="Y15" t="s">
        <v>24</v>
      </c>
      <c r="Z15" s="5">
        <v>4.97</v>
      </c>
    </row>
    <row r="16" spans="2:26" x14ac:dyDescent="0.3">
      <c r="B16" t="s">
        <v>2</v>
      </c>
      <c r="C16" t="s">
        <v>34</v>
      </c>
      <c r="D16" t="s">
        <v>13</v>
      </c>
      <c r="E16" s="6">
        <v>252</v>
      </c>
      <c r="F16" s="2">
        <v>54</v>
      </c>
      <c r="G16" s="6">
        <f>_xlfn.XLOOKUP(ChocSales[[#This Row],[Product]],products[Product],products[Cost per unit])</f>
        <v>9.33</v>
      </c>
      <c r="H16" s="6">
        <f>ChocSales[[#This Row],[Cost Per Unit]]*ChocSales[[#This Row],[Units]]</f>
        <v>503.82</v>
      </c>
      <c r="I16" s="6"/>
      <c r="Y16" t="s">
        <v>25</v>
      </c>
      <c r="Z16" s="5">
        <v>13.15</v>
      </c>
    </row>
    <row r="17" spans="2:26" x14ac:dyDescent="0.3">
      <c r="B17" t="s">
        <v>3</v>
      </c>
      <c r="C17" t="s">
        <v>35</v>
      </c>
      <c r="D17" t="s">
        <v>25</v>
      </c>
      <c r="E17" s="6">
        <v>2464</v>
      </c>
      <c r="F17" s="2">
        <v>234</v>
      </c>
      <c r="G17" s="6">
        <f>_xlfn.XLOOKUP(ChocSales[[#This Row],[Product]],products[Product],products[Cost per unit])</f>
        <v>13.15</v>
      </c>
      <c r="H17" s="6">
        <f>ChocSales[[#This Row],[Cost Per Unit]]*ChocSales[[#This Row],[Units]]</f>
        <v>3077.1</v>
      </c>
      <c r="I17" s="6"/>
      <c r="Y17" t="s">
        <v>26</v>
      </c>
      <c r="Z17" s="5">
        <v>5.6</v>
      </c>
    </row>
    <row r="18" spans="2:26" x14ac:dyDescent="0.3">
      <c r="B18" t="s">
        <v>3</v>
      </c>
      <c r="C18" t="s">
        <v>35</v>
      </c>
      <c r="D18" t="s">
        <v>29</v>
      </c>
      <c r="E18" s="6">
        <v>2114</v>
      </c>
      <c r="F18" s="2">
        <v>66</v>
      </c>
      <c r="G18" s="6">
        <f>_xlfn.XLOOKUP(ChocSales[[#This Row],[Product]],products[Product],products[Cost per unit])</f>
        <v>7.16</v>
      </c>
      <c r="H18" s="6">
        <f>ChocSales[[#This Row],[Cost Per Unit]]*ChocSales[[#This Row],[Units]]</f>
        <v>472.56</v>
      </c>
      <c r="I18" s="6"/>
      <c r="Y18" t="s">
        <v>27</v>
      </c>
      <c r="Z18" s="5">
        <v>16.73</v>
      </c>
    </row>
    <row r="19" spans="2:26" x14ac:dyDescent="0.3">
      <c r="B19" t="s">
        <v>6</v>
      </c>
      <c r="C19" t="s">
        <v>37</v>
      </c>
      <c r="D19" t="s">
        <v>31</v>
      </c>
      <c r="E19" s="6">
        <v>7693</v>
      </c>
      <c r="F19" s="2">
        <v>87</v>
      </c>
      <c r="G19" s="6">
        <f>_xlfn.XLOOKUP(ChocSales[[#This Row],[Product]],products[Product],products[Cost per unit])</f>
        <v>5.79</v>
      </c>
      <c r="H19" s="6">
        <f>ChocSales[[#This Row],[Cost Per Unit]]*ChocSales[[#This Row],[Units]]</f>
        <v>503.73</v>
      </c>
      <c r="I19" s="6"/>
      <c r="Y19" t="s">
        <v>28</v>
      </c>
      <c r="Z19" s="5">
        <v>10.38</v>
      </c>
    </row>
    <row r="20" spans="2:26" x14ac:dyDescent="0.3">
      <c r="B20" t="s">
        <v>5</v>
      </c>
      <c r="C20" t="s">
        <v>34</v>
      </c>
      <c r="D20" t="s">
        <v>20</v>
      </c>
      <c r="E20" s="6">
        <v>15610</v>
      </c>
      <c r="F20" s="2">
        <v>339</v>
      </c>
      <c r="G20" s="6">
        <f>_xlfn.XLOOKUP(ChocSales[[#This Row],[Product]],products[Product],products[Cost per unit])</f>
        <v>10.62</v>
      </c>
      <c r="H20" s="6">
        <f>ChocSales[[#This Row],[Cost Per Unit]]*ChocSales[[#This Row],[Units]]</f>
        <v>3600.18</v>
      </c>
      <c r="I20" s="6"/>
      <c r="Y20" t="s">
        <v>29</v>
      </c>
      <c r="Z20" s="5">
        <v>7.16</v>
      </c>
    </row>
    <row r="21" spans="2:26" x14ac:dyDescent="0.3">
      <c r="B21" t="s">
        <v>41</v>
      </c>
      <c r="C21" t="s">
        <v>34</v>
      </c>
      <c r="D21" t="s">
        <v>22</v>
      </c>
      <c r="E21" s="6">
        <v>336</v>
      </c>
      <c r="F21" s="2">
        <v>144</v>
      </c>
      <c r="G21" s="6">
        <f>_xlfn.XLOOKUP(ChocSales[[#This Row],[Product]],products[Product],products[Cost per unit])</f>
        <v>9.77</v>
      </c>
      <c r="H21" s="6">
        <f>ChocSales[[#This Row],[Cost Per Unit]]*ChocSales[[#This Row],[Units]]</f>
        <v>1406.8799999999999</v>
      </c>
      <c r="I21" s="6"/>
      <c r="Y21" t="s">
        <v>30</v>
      </c>
      <c r="Z21" s="5">
        <v>14.49</v>
      </c>
    </row>
    <row r="22" spans="2:26" x14ac:dyDescent="0.3">
      <c r="B22" t="s">
        <v>2</v>
      </c>
      <c r="C22" t="s">
        <v>39</v>
      </c>
      <c r="D22" t="s">
        <v>20</v>
      </c>
      <c r="E22" s="6">
        <v>9443</v>
      </c>
      <c r="F22" s="2">
        <v>162</v>
      </c>
      <c r="G22" s="6">
        <f>_xlfn.XLOOKUP(ChocSales[[#This Row],[Product]],products[Product],products[Cost per unit])</f>
        <v>10.62</v>
      </c>
      <c r="H22" s="6">
        <f>ChocSales[[#This Row],[Cost Per Unit]]*ChocSales[[#This Row],[Units]]</f>
        <v>1720.4399999999998</v>
      </c>
      <c r="I22" s="6"/>
      <c r="Y22" t="s">
        <v>31</v>
      </c>
      <c r="Z22" s="5">
        <v>5.79</v>
      </c>
    </row>
    <row r="23" spans="2:26" x14ac:dyDescent="0.3">
      <c r="B23" t="s">
        <v>9</v>
      </c>
      <c r="C23" t="s">
        <v>34</v>
      </c>
      <c r="D23" t="s">
        <v>23</v>
      </c>
      <c r="E23" s="6">
        <v>8155</v>
      </c>
      <c r="F23" s="2">
        <v>90</v>
      </c>
      <c r="G23" s="6">
        <f>_xlfn.XLOOKUP(ChocSales[[#This Row],[Product]],products[Product],products[Cost per unit])</f>
        <v>6.49</v>
      </c>
      <c r="H23" s="6">
        <f>ChocSales[[#This Row],[Cost Per Unit]]*ChocSales[[#This Row],[Units]]</f>
        <v>584.1</v>
      </c>
      <c r="I23" s="6"/>
      <c r="Y23" t="s">
        <v>32</v>
      </c>
      <c r="Z23" s="5">
        <v>8.65</v>
      </c>
    </row>
    <row r="24" spans="2:26" x14ac:dyDescent="0.3">
      <c r="B24" t="s">
        <v>8</v>
      </c>
      <c r="C24" t="s">
        <v>38</v>
      </c>
      <c r="D24" t="s">
        <v>23</v>
      </c>
      <c r="E24" s="6">
        <v>1701</v>
      </c>
      <c r="F24" s="2">
        <v>234</v>
      </c>
      <c r="G24" s="6">
        <f>_xlfn.XLOOKUP(ChocSales[[#This Row],[Product]],products[Product],products[Cost per unit])</f>
        <v>6.49</v>
      </c>
      <c r="H24" s="6">
        <f>ChocSales[[#This Row],[Cost Per Unit]]*ChocSales[[#This Row],[Units]]</f>
        <v>1518.66</v>
      </c>
      <c r="I24" s="6"/>
      <c r="Y24" t="s">
        <v>33</v>
      </c>
      <c r="Z24" s="5">
        <v>12.37</v>
      </c>
    </row>
    <row r="25" spans="2:26" x14ac:dyDescent="0.3">
      <c r="B25" t="s">
        <v>10</v>
      </c>
      <c r="C25" t="s">
        <v>38</v>
      </c>
      <c r="D25" t="s">
        <v>22</v>
      </c>
      <c r="E25" s="6">
        <v>2205</v>
      </c>
      <c r="F25" s="2">
        <v>141</v>
      </c>
      <c r="G25" s="6">
        <f>_xlfn.XLOOKUP(ChocSales[[#This Row],[Product]],products[Product],products[Cost per unit])</f>
        <v>9.77</v>
      </c>
      <c r="H25" s="6">
        <f>ChocSales[[#This Row],[Cost Per Unit]]*ChocSales[[#This Row],[Units]]</f>
        <v>1377.57</v>
      </c>
      <c r="I25" s="6"/>
    </row>
    <row r="26" spans="2:26" x14ac:dyDescent="0.3">
      <c r="B26" t="s">
        <v>8</v>
      </c>
      <c r="C26" t="s">
        <v>37</v>
      </c>
      <c r="D26" t="s">
        <v>19</v>
      </c>
      <c r="E26" s="6">
        <v>1771</v>
      </c>
      <c r="F26" s="2">
        <v>204</v>
      </c>
      <c r="G26" s="6">
        <f>_xlfn.XLOOKUP(ChocSales[[#This Row],[Product]],products[Product],products[Cost per unit])</f>
        <v>7.64</v>
      </c>
      <c r="H26" s="6">
        <f>ChocSales[[#This Row],[Cost Per Unit]]*ChocSales[[#This Row],[Units]]</f>
        <v>1558.56</v>
      </c>
      <c r="I26" s="6"/>
    </row>
    <row r="27" spans="2:26" x14ac:dyDescent="0.3">
      <c r="B27" t="s">
        <v>41</v>
      </c>
      <c r="C27" t="s">
        <v>35</v>
      </c>
      <c r="D27" t="s">
        <v>15</v>
      </c>
      <c r="E27" s="6">
        <v>2114</v>
      </c>
      <c r="F27" s="2">
        <v>186</v>
      </c>
      <c r="G27" s="6">
        <f>_xlfn.XLOOKUP(ChocSales[[#This Row],[Product]],products[Product],products[Cost per unit])</f>
        <v>11.73</v>
      </c>
      <c r="H27" s="6">
        <f>ChocSales[[#This Row],[Cost Per Unit]]*ChocSales[[#This Row],[Units]]</f>
        <v>2181.7800000000002</v>
      </c>
      <c r="I27" s="6"/>
    </row>
    <row r="28" spans="2:26" x14ac:dyDescent="0.3">
      <c r="B28" t="s">
        <v>41</v>
      </c>
      <c r="C28" t="s">
        <v>36</v>
      </c>
      <c r="D28" t="s">
        <v>13</v>
      </c>
      <c r="E28" s="6">
        <v>10311</v>
      </c>
      <c r="F28" s="2">
        <v>231</v>
      </c>
      <c r="G28" s="6">
        <f>_xlfn.XLOOKUP(ChocSales[[#This Row],[Product]],products[Product],products[Cost per unit])</f>
        <v>9.33</v>
      </c>
      <c r="H28" s="6">
        <f>ChocSales[[#This Row],[Cost Per Unit]]*ChocSales[[#This Row],[Units]]</f>
        <v>2155.23</v>
      </c>
      <c r="I28" s="6"/>
    </row>
    <row r="29" spans="2:26" x14ac:dyDescent="0.3">
      <c r="B29" t="s">
        <v>3</v>
      </c>
      <c r="C29" t="s">
        <v>39</v>
      </c>
      <c r="D29" t="s">
        <v>16</v>
      </c>
      <c r="E29" s="6">
        <v>21</v>
      </c>
      <c r="F29" s="2">
        <v>168</v>
      </c>
      <c r="G29" s="6">
        <f>_xlfn.XLOOKUP(ChocSales[[#This Row],[Product]],products[Product],products[Cost per unit])</f>
        <v>8.7899999999999991</v>
      </c>
      <c r="H29" s="6">
        <f>ChocSales[[#This Row],[Cost Per Unit]]*ChocSales[[#This Row],[Units]]</f>
        <v>1476.7199999999998</v>
      </c>
      <c r="I29" s="6"/>
    </row>
    <row r="30" spans="2:26" x14ac:dyDescent="0.3">
      <c r="B30" t="s">
        <v>10</v>
      </c>
      <c r="C30" t="s">
        <v>35</v>
      </c>
      <c r="D30" t="s">
        <v>20</v>
      </c>
      <c r="E30" s="6">
        <v>1974</v>
      </c>
      <c r="F30" s="2">
        <v>195</v>
      </c>
      <c r="G30" s="6">
        <f>_xlfn.XLOOKUP(ChocSales[[#This Row],[Product]],products[Product],products[Cost per unit])</f>
        <v>10.62</v>
      </c>
      <c r="H30" s="6">
        <f>ChocSales[[#This Row],[Cost Per Unit]]*ChocSales[[#This Row],[Units]]</f>
        <v>2070.8999999999996</v>
      </c>
      <c r="I30" s="6"/>
    </row>
    <row r="31" spans="2:26" x14ac:dyDescent="0.3">
      <c r="B31" t="s">
        <v>5</v>
      </c>
      <c r="C31" t="s">
        <v>36</v>
      </c>
      <c r="D31" t="s">
        <v>23</v>
      </c>
      <c r="E31" s="6">
        <v>6314</v>
      </c>
      <c r="F31" s="2">
        <v>15</v>
      </c>
      <c r="G31" s="6">
        <f>_xlfn.XLOOKUP(ChocSales[[#This Row],[Product]],products[Product],products[Cost per unit])</f>
        <v>6.49</v>
      </c>
      <c r="H31" s="6">
        <f>ChocSales[[#This Row],[Cost Per Unit]]*ChocSales[[#This Row],[Units]]</f>
        <v>97.350000000000009</v>
      </c>
      <c r="I31" s="6"/>
    </row>
    <row r="32" spans="2:26" x14ac:dyDescent="0.3">
      <c r="B32" t="s">
        <v>10</v>
      </c>
      <c r="C32" t="s">
        <v>37</v>
      </c>
      <c r="D32" t="s">
        <v>23</v>
      </c>
      <c r="E32" s="6">
        <v>4683</v>
      </c>
      <c r="F32" s="2">
        <v>30</v>
      </c>
      <c r="G32" s="6">
        <f>_xlfn.XLOOKUP(ChocSales[[#This Row],[Product]],products[Product],products[Cost per unit])</f>
        <v>6.49</v>
      </c>
      <c r="H32" s="6">
        <f>ChocSales[[#This Row],[Cost Per Unit]]*ChocSales[[#This Row],[Units]]</f>
        <v>194.70000000000002</v>
      </c>
      <c r="I32" s="6"/>
    </row>
    <row r="33" spans="2:9" x14ac:dyDescent="0.3">
      <c r="B33" t="s">
        <v>41</v>
      </c>
      <c r="C33" t="s">
        <v>37</v>
      </c>
      <c r="D33" t="s">
        <v>24</v>
      </c>
      <c r="E33" s="6">
        <v>6398</v>
      </c>
      <c r="F33" s="2">
        <v>102</v>
      </c>
      <c r="G33" s="6">
        <f>_xlfn.XLOOKUP(ChocSales[[#This Row],[Product]],products[Product],products[Cost per unit])</f>
        <v>4.97</v>
      </c>
      <c r="H33" s="6">
        <f>ChocSales[[#This Row],[Cost Per Unit]]*ChocSales[[#This Row],[Units]]</f>
        <v>506.94</v>
      </c>
      <c r="I33" s="6"/>
    </row>
    <row r="34" spans="2:9" x14ac:dyDescent="0.3">
      <c r="B34" t="s">
        <v>2</v>
      </c>
      <c r="C34" t="s">
        <v>35</v>
      </c>
      <c r="D34" t="s">
        <v>19</v>
      </c>
      <c r="E34" s="6">
        <v>553</v>
      </c>
      <c r="F34" s="2">
        <v>15</v>
      </c>
      <c r="G34" s="6">
        <f>_xlfn.XLOOKUP(ChocSales[[#This Row],[Product]],products[Product],products[Cost per unit])</f>
        <v>7.64</v>
      </c>
      <c r="H34" s="6">
        <f>ChocSales[[#This Row],[Cost Per Unit]]*ChocSales[[#This Row],[Units]]</f>
        <v>114.6</v>
      </c>
      <c r="I34" s="6"/>
    </row>
    <row r="35" spans="2:9" x14ac:dyDescent="0.3">
      <c r="B35" t="s">
        <v>8</v>
      </c>
      <c r="C35" t="s">
        <v>39</v>
      </c>
      <c r="D35" t="s">
        <v>30</v>
      </c>
      <c r="E35" s="6">
        <v>7021</v>
      </c>
      <c r="F35" s="2">
        <v>183</v>
      </c>
      <c r="G35" s="6">
        <f>_xlfn.XLOOKUP(ChocSales[[#This Row],[Product]],products[Product],products[Cost per unit])</f>
        <v>14.49</v>
      </c>
      <c r="H35" s="6">
        <f>ChocSales[[#This Row],[Cost Per Unit]]*ChocSales[[#This Row],[Units]]</f>
        <v>2651.67</v>
      </c>
      <c r="I35" s="6"/>
    </row>
    <row r="36" spans="2:9" x14ac:dyDescent="0.3">
      <c r="B36" t="s">
        <v>40</v>
      </c>
      <c r="C36" t="s">
        <v>39</v>
      </c>
      <c r="D36" t="s">
        <v>22</v>
      </c>
      <c r="E36" s="6">
        <v>5817</v>
      </c>
      <c r="F36" s="2">
        <v>12</v>
      </c>
      <c r="G36" s="6">
        <f>_xlfn.XLOOKUP(ChocSales[[#This Row],[Product]],products[Product],products[Cost per unit])</f>
        <v>9.77</v>
      </c>
      <c r="H36" s="6">
        <f>ChocSales[[#This Row],[Cost Per Unit]]*ChocSales[[#This Row],[Units]]</f>
        <v>117.24</v>
      </c>
      <c r="I36" s="6"/>
    </row>
    <row r="37" spans="2:9" x14ac:dyDescent="0.3">
      <c r="B37" t="s">
        <v>41</v>
      </c>
      <c r="C37" t="s">
        <v>39</v>
      </c>
      <c r="D37" t="s">
        <v>14</v>
      </c>
      <c r="E37" s="6">
        <v>3976</v>
      </c>
      <c r="F37" s="2">
        <v>72</v>
      </c>
      <c r="G37" s="6">
        <f>_xlfn.XLOOKUP(ChocSales[[#This Row],[Product]],products[Product],products[Cost per unit])</f>
        <v>11.7</v>
      </c>
      <c r="H37" s="6">
        <f>ChocSales[[#This Row],[Cost Per Unit]]*ChocSales[[#This Row],[Units]]</f>
        <v>842.4</v>
      </c>
      <c r="I37" s="6"/>
    </row>
    <row r="38" spans="2:9" x14ac:dyDescent="0.3">
      <c r="B38" t="s">
        <v>6</v>
      </c>
      <c r="C38" t="s">
        <v>38</v>
      </c>
      <c r="D38" t="s">
        <v>27</v>
      </c>
      <c r="E38" s="6">
        <v>1134</v>
      </c>
      <c r="F38" s="2">
        <v>282</v>
      </c>
      <c r="G38" s="6">
        <f>_xlfn.XLOOKUP(ChocSales[[#This Row],[Product]],products[Product],products[Cost per unit])</f>
        <v>16.73</v>
      </c>
      <c r="H38" s="6">
        <f>ChocSales[[#This Row],[Cost Per Unit]]*ChocSales[[#This Row],[Units]]</f>
        <v>4717.8599999999997</v>
      </c>
      <c r="I38" s="6"/>
    </row>
    <row r="39" spans="2:9" x14ac:dyDescent="0.3">
      <c r="B39" t="s">
        <v>2</v>
      </c>
      <c r="C39" t="s">
        <v>39</v>
      </c>
      <c r="D39" t="s">
        <v>28</v>
      </c>
      <c r="E39" s="6">
        <v>6027</v>
      </c>
      <c r="F39" s="2">
        <v>144</v>
      </c>
      <c r="G39" s="6">
        <f>_xlfn.XLOOKUP(ChocSales[[#This Row],[Product]],products[Product],products[Cost per unit])</f>
        <v>10.38</v>
      </c>
      <c r="H39" s="6">
        <f>ChocSales[[#This Row],[Cost Per Unit]]*ChocSales[[#This Row],[Units]]</f>
        <v>1494.72</v>
      </c>
      <c r="I39" s="6"/>
    </row>
    <row r="40" spans="2:9" x14ac:dyDescent="0.3">
      <c r="B40" t="s">
        <v>6</v>
      </c>
      <c r="C40" t="s">
        <v>37</v>
      </c>
      <c r="D40" t="s">
        <v>16</v>
      </c>
      <c r="E40" s="6">
        <v>1904</v>
      </c>
      <c r="F40" s="2">
        <v>405</v>
      </c>
      <c r="G40" s="6">
        <f>_xlfn.XLOOKUP(ChocSales[[#This Row],[Product]],products[Product],products[Cost per unit])</f>
        <v>8.7899999999999991</v>
      </c>
      <c r="H40" s="6">
        <f>ChocSales[[#This Row],[Cost Per Unit]]*ChocSales[[#This Row],[Units]]</f>
        <v>3559.95</v>
      </c>
      <c r="I40" s="6"/>
    </row>
    <row r="41" spans="2:9" x14ac:dyDescent="0.3">
      <c r="B41" t="s">
        <v>7</v>
      </c>
      <c r="C41" t="s">
        <v>34</v>
      </c>
      <c r="D41" t="s">
        <v>32</v>
      </c>
      <c r="E41" s="6">
        <v>3262</v>
      </c>
      <c r="F41" s="2">
        <v>75</v>
      </c>
      <c r="G41" s="6">
        <f>_xlfn.XLOOKUP(ChocSales[[#This Row],[Product]],products[Product],products[Cost per unit])</f>
        <v>8.65</v>
      </c>
      <c r="H41" s="6">
        <f>ChocSales[[#This Row],[Cost Per Unit]]*ChocSales[[#This Row],[Units]]</f>
        <v>648.75</v>
      </c>
      <c r="I41" s="6"/>
    </row>
    <row r="42" spans="2:9" x14ac:dyDescent="0.3">
      <c r="B42" t="s">
        <v>40</v>
      </c>
      <c r="C42" t="s">
        <v>34</v>
      </c>
      <c r="D42" t="s">
        <v>27</v>
      </c>
      <c r="E42" s="6">
        <v>2289</v>
      </c>
      <c r="F42" s="2">
        <v>135</v>
      </c>
      <c r="G42" s="6">
        <f>_xlfn.XLOOKUP(ChocSales[[#This Row],[Product]],products[Product],products[Cost per unit])</f>
        <v>16.73</v>
      </c>
      <c r="H42" s="6">
        <f>ChocSales[[#This Row],[Cost Per Unit]]*ChocSales[[#This Row],[Units]]</f>
        <v>2258.5500000000002</v>
      </c>
      <c r="I42" s="6"/>
    </row>
    <row r="43" spans="2:9" x14ac:dyDescent="0.3">
      <c r="B43" t="s">
        <v>5</v>
      </c>
      <c r="C43" t="s">
        <v>34</v>
      </c>
      <c r="D43" t="s">
        <v>27</v>
      </c>
      <c r="E43" s="6">
        <v>6986</v>
      </c>
      <c r="F43" s="2">
        <v>21</v>
      </c>
      <c r="G43" s="6">
        <f>_xlfn.XLOOKUP(ChocSales[[#This Row],[Product]],products[Product],products[Cost per unit])</f>
        <v>16.73</v>
      </c>
      <c r="H43" s="6">
        <f>ChocSales[[#This Row],[Cost Per Unit]]*ChocSales[[#This Row],[Units]]</f>
        <v>351.33</v>
      </c>
      <c r="I43" s="6"/>
    </row>
    <row r="44" spans="2:9" x14ac:dyDescent="0.3">
      <c r="B44" t="s">
        <v>2</v>
      </c>
      <c r="C44" t="s">
        <v>38</v>
      </c>
      <c r="D44" t="s">
        <v>23</v>
      </c>
      <c r="E44" s="6">
        <v>4417</v>
      </c>
      <c r="F44" s="2">
        <v>153</v>
      </c>
      <c r="G44" s="6">
        <f>_xlfn.XLOOKUP(ChocSales[[#This Row],[Product]],products[Product],products[Cost per unit])</f>
        <v>6.49</v>
      </c>
      <c r="H44" s="6">
        <f>ChocSales[[#This Row],[Cost Per Unit]]*ChocSales[[#This Row],[Units]]</f>
        <v>992.97</v>
      </c>
      <c r="I44" s="6"/>
    </row>
    <row r="45" spans="2:9" x14ac:dyDescent="0.3">
      <c r="B45" t="s">
        <v>6</v>
      </c>
      <c r="C45" t="s">
        <v>34</v>
      </c>
      <c r="D45" t="s">
        <v>15</v>
      </c>
      <c r="E45" s="6">
        <v>1442</v>
      </c>
      <c r="F45" s="2">
        <v>15</v>
      </c>
      <c r="G45" s="6">
        <f>_xlfn.XLOOKUP(ChocSales[[#This Row],[Product]],products[Product],products[Cost per unit])</f>
        <v>11.73</v>
      </c>
      <c r="H45" s="6">
        <f>ChocSales[[#This Row],[Cost Per Unit]]*ChocSales[[#This Row],[Units]]</f>
        <v>175.95000000000002</v>
      </c>
      <c r="I45" s="6"/>
    </row>
    <row r="46" spans="2:9" x14ac:dyDescent="0.3">
      <c r="B46" t="s">
        <v>3</v>
      </c>
      <c r="C46" t="s">
        <v>35</v>
      </c>
      <c r="D46" t="s">
        <v>14</v>
      </c>
      <c r="E46" s="6">
        <v>2415</v>
      </c>
      <c r="F46" s="2">
        <v>255</v>
      </c>
      <c r="G46" s="6">
        <f>_xlfn.XLOOKUP(ChocSales[[#This Row],[Product]],products[Product],products[Cost per unit])</f>
        <v>11.7</v>
      </c>
      <c r="H46" s="6">
        <f>ChocSales[[#This Row],[Cost Per Unit]]*ChocSales[[#This Row],[Units]]</f>
        <v>2983.5</v>
      </c>
      <c r="I46" s="6"/>
    </row>
    <row r="47" spans="2:9" x14ac:dyDescent="0.3">
      <c r="B47" t="s">
        <v>2</v>
      </c>
      <c r="C47" t="s">
        <v>37</v>
      </c>
      <c r="D47" t="s">
        <v>19</v>
      </c>
      <c r="E47" s="6">
        <v>238</v>
      </c>
      <c r="F47" s="2">
        <v>18</v>
      </c>
      <c r="G47" s="6">
        <f>_xlfn.XLOOKUP(ChocSales[[#This Row],[Product]],products[Product],products[Cost per unit])</f>
        <v>7.64</v>
      </c>
      <c r="H47" s="6">
        <f>ChocSales[[#This Row],[Cost Per Unit]]*ChocSales[[#This Row],[Units]]</f>
        <v>137.51999999999998</v>
      </c>
      <c r="I47" s="6"/>
    </row>
    <row r="48" spans="2:9" x14ac:dyDescent="0.3">
      <c r="B48" t="s">
        <v>6</v>
      </c>
      <c r="C48" t="s">
        <v>37</v>
      </c>
      <c r="D48" t="s">
        <v>23</v>
      </c>
      <c r="E48" s="6">
        <v>4949</v>
      </c>
      <c r="F48" s="2">
        <v>189</v>
      </c>
      <c r="G48" s="6">
        <f>_xlfn.XLOOKUP(ChocSales[[#This Row],[Product]],products[Product],products[Cost per unit])</f>
        <v>6.49</v>
      </c>
      <c r="H48" s="6">
        <f>ChocSales[[#This Row],[Cost Per Unit]]*ChocSales[[#This Row],[Units]]</f>
        <v>1226.6100000000001</v>
      </c>
      <c r="I48" s="6"/>
    </row>
    <row r="49" spans="2:9" x14ac:dyDescent="0.3">
      <c r="B49" t="s">
        <v>5</v>
      </c>
      <c r="C49" t="s">
        <v>38</v>
      </c>
      <c r="D49" t="s">
        <v>32</v>
      </c>
      <c r="E49" s="6">
        <v>5075</v>
      </c>
      <c r="F49" s="2">
        <v>21</v>
      </c>
      <c r="G49" s="6">
        <f>_xlfn.XLOOKUP(ChocSales[[#This Row],[Product]],products[Product],products[Cost per unit])</f>
        <v>8.65</v>
      </c>
      <c r="H49" s="6">
        <f>ChocSales[[#This Row],[Cost Per Unit]]*ChocSales[[#This Row],[Units]]</f>
        <v>181.65</v>
      </c>
      <c r="I49" s="6"/>
    </row>
    <row r="50" spans="2:9" x14ac:dyDescent="0.3">
      <c r="B50" t="s">
        <v>3</v>
      </c>
      <c r="C50" t="s">
        <v>36</v>
      </c>
      <c r="D50" t="s">
        <v>16</v>
      </c>
      <c r="E50" s="6">
        <v>9198</v>
      </c>
      <c r="F50" s="2">
        <v>36</v>
      </c>
      <c r="G50" s="6">
        <f>_xlfn.XLOOKUP(ChocSales[[#This Row],[Product]],products[Product],products[Cost per unit])</f>
        <v>8.7899999999999991</v>
      </c>
      <c r="H50" s="6">
        <f>ChocSales[[#This Row],[Cost Per Unit]]*ChocSales[[#This Row],[Units]]</f>
        <v>316.43999999999994</v>
      </c>
      <c r="I50" s="6"/>
    </row>
    <row r="51" spans="2:9" x14ac:dyDescent="0.3">
      <c r="B51" t="s">
        <v>6</v>
      </c>
      <c r="C51" t="s">
        <v>34</v>
      </c>
      <c r="D51" t="s">
        <v>29</v>
      </c>
      <c r="E51" s="6">
        <v>3339</v>
      </c>
      <c r="F51" s="2">
        <v>75</v>
      </c>
      <c r="G51" s="6">
        <f>_xlfn.XLOOKUP(ChocSales[[#This Row],[Product]],products[Product],products[Cost per unit])</f>
        <v>7.16</v>
      </c>
      <c r="H51" s="6">
        <f>ChocSales[[#This Row],[Cost Per Unit]]*ChocSales[[#This Row],[Units]]</f>
        <v>537</v>
      </c>
      <c r="I51" s="6"/>
    </row>
    <row r="52" spans="2:9" x14ac:dyDescent="0.3">
      <c r="B52" t="s">
        <v>40</v>
      </c>
      <c r="C52" t="s">
        <v>34</v>
      </c>
      <c r="D52" t="s">
        <v>17</v>
      </c>
      <c r="E52" s="6">
        <v>5019</v>
      </c>
      <c r="F52" s="2">
        <v>156</v>
      </c>
      <c r="G52" s="6">
        <f>_xlfn.XLOOKUP(ChocSales[[#This Row],[Product]],products[Product],products[Cost per unit])</f>
        <v>3.11</v>
      </c>
      <c r="H52" s="6">
        <f>ChocSales[[#This Row],[Cost Per Unit]]*ChocSales[[#This Row],[Units]]</f>
        <v>485.15999999999997</v>
      </c>
      <c r="I52" s="6"/>
    </row>
    <row r="53" spans="2:9" x14ac:dyDescent="0.3">
      <c r="B53" t="s">
        <v>5</v>
      </c>
      <c r="C53" t="s">
        <v>36</v>
      </c>
      <c r="D53" t="s">
        <v>16</v>
      </c>
      <c r="E53" s="6">
        <v>16184</v>
      </c>
      <c r="F53" s="2">
        <v>39</v>
      </c>
      <c r="G53" s="6">
        <f>_xlfn.XLOOKUP(ChocSales[[#This Row],[Product]],products[Product],products[Cost per unit])</f>
        <v>8.7899999999999991</v>
      </c>
      <c r="H53" s="6">
        <f>ChocSales[[#This Row],[Cost Per Unit]]*ChocSales[[#This Row],[Units]]</f>
        <v>342.80999999999995</v>
      </c>
      <c r="I53" s="6"/>
    </row>
    <row r="54" spans="2:9" x14ac:dyDescent="0.3">
      <c r="B54" t="s">
        <v>6</v>
      </c>
      <c r="C54" t="s">
        <v>36</v>
      </c>
      <c r="D54" t="s">
        <v>21</v>
      </c>
      <c r="E54" s="6">
        <v>497</v>
      </c>
      <c r="F54" s="2">
        <v>63</v>
      </c>
      <c r="G54" s="6">
        <f>_xlfn.XLOOKUP(ChocSales[[#This Row],[Product]],products[Product],products[Cost per unit])</f>
        <v>9</v>
      </c>
      <c r="H54" s="6">
        <f>ChocSales[[#This Row],[Cost Per Unit]]*ChocSales[[#This Row],[Units]]</f>
        <v>567</v>
      </c>
      <c r="I54" s="6"/>
    </row>
    <row r="55" spans="2:9" x14ac:dyDescent="0.3">
      <c r="B55" t="s">
        <v>2</v>
      </c>
      <c r="C55" t="s">
        <v>36</v>
      </c>
      <c r="D55" t="s">
        <v>29</v>
      </c>
      <c r="E55" s="6">
        <v>8211</v>
      </c>
      <c r="F55" s="2">
        <v>75</v>
      </c>
      <c r="G55" s="6">
        <f>_xlfn.XLOOKUP(ChocSales[[#This Row],[Product]],products[Product],products[Cost per unit])</f>
        <v>7.16</v>
      </c>
      <c r="H55" s="6">
        <f>ChocSales[[#This Row],[Cost Per Unit]]*ChocSales[[#This Row],[Units]]</f>
        <v>537</v>
      </c>
      <c r="I55" s="6"/>
    </row>
    <row r="56" spans="2:9" x14ac:dyDescent="0.3">
      <c r="B56" t="s">
        <v>2</v>
      </c>
      <c r="C56" t="s">
        <v>38</v>
      </c>
      <c r="D56" t="s">
        <v>28</v>
      </c>
      <c r="E56" s="6">
        <v>6580</v>
      </c>
      <c r="F56" s="2">
        <v>183</v>
      </c>
      <c r="G56" s="6">
        <f>_xlfn.XLOOKUP(ChocSales[[#This Row],[Product]],products[Product],products[Cost per unit])</f>
        <v>10.38</v>
      </c>
      <c r="H56" s="6">
        <f>ChocSales[[#This Row],[Cost Per Unit]]*ChocSales[[#This Row],[Units]]</f>
        <v>1899.5400000000002</v>
      </c>
      <c r="I56" s="6"/>
    </row>
    <row r="57" spans="2:9" x14ac:dyDescent="0.3">
      <c r="B57" t="s">
        <v>41</v>
      </c>
      <c r="C57" t="s">
        <v>35</v>
      </c>
      <c r="D57" t="s">
        <v>13</v>
      </c>
      <c r="E57" s="6">
        <v>4760</v>
      </c>
      <c r="F57" s="2">
        <v>69</v>
      </c>
      <c r="G57" s="6">
        <f>_xlfn.XLOOKUP(ChocSales[[#This Row],[Product]],products[Product],products[Cost per unit])</f>
        <v>9.33</v>
      </c>
      <c r="H57" s="6">
        <f>ChocSales[[#This Row],[Cost Per Unit]]*ChocSales[[#This Row],[Units]]</f>
        <v>643.77</v>
      </c>
      <c r="I57" s="6"/>
    </row>
    <row r="58" spans="2:9" x14ac:dyDescent="0.3">
      <c r="B58" t="s">
        <v>40</v>
      </c>
      <c r="C58" t="s">
        <v>36</v>
      </c>
      <c r="D58" t="s">
        <v>25</v>
      </c>
      <c r="E58" s="6">
        <v>5439</v>
      </c>
      <c r="F58" s="2">
        <v>30</v>
      </c>
      <c r="G58" s="6">
        <f>_xlfn.XLOOKUP(ChocSales[[#This Row],[Product]],products[Product],products[Cost per unit])</f>
        <v>13.15</v>
      </c>
      <c r="H58" s="6">
        <f>ChocSales[[#This Row],[Cost Per Unit]]*ChocSales[[#This Row],[Units]]</f>
        <v>394.5</v>
      </c>
      <c r="I58" s="6"/>
    </row>
    <row r="59" spans="2:9" x14ac:dyDescent="0.3">
      <c r="B59" t="s">
        <v>41</v>
      </c>
      <c r="C59" t="s">
        <v>34</v>
      </c>
      <c r="D59" t="s">
        <v>17</v>
      </c>
      <c r="E59" s="6">
        <v>1463</v>
      </c>
      <c r="F59" s="2">
        <v>39</v>
      </c>
      <c r="G59" s="6">
        <f>_xlfn.XLOOKUP(ChocSales[[#This Row],[Product]],products[Product],products[Cost per unit])</f>
        <v>3.11</v>
      </c>
      <c r="H59" s="6">
        <f>ChocSales[[#This Row],[Cost Per Unit]]*ChocSales[[#This Row],[Units]]</f>
        <v>121.28999999999999</v>
      </c>
      <c r="I59" s="6"/>
    </row>
    <row r="60" spans="2:9" x14ac:dyDescent="0.3">
      <c r="B60" t="s">
        <v>3</v>
      </c>
      <c r="C60" t="s">
        <v>34</v>
      </c>
      <c r="D60" t="s">
        <v>32</v>
      </c>
      <c r="E60" s="6">
        <v>7777</v>
      </c>
      <c r="F60" s="2">
        <v>504</v>
      </c>
      <c r="G60" s="6">
        <f>_xlfn.XLOOKUP(ChocSales[[#This Row],[Product]],products[Product],products[Cost per unit])</f>
        <v>8.65</v>
      </c>
      <c r="H60" s="6">
        <f>ChocSales[[#This Row],[Cost Per Unit]]*ChocSales[[#This Row],[Units]]</f>
        <v>4359.6000000000004</v>
      </c>
      <c r="I60" s="6"/>
    </row>
    <row r="61" spans="2:9" x14ac:dyDescent="0.3">
      <c r="B61" t="s">
        <v>9</v>
      </c>
      <c r="C61" t="s">
        <v>37</v>
      </c>
      <c r="D61" t="s">
        <v>29</v>
      </c>
      <c r="E61" s="6">
        <v>1085</v>
      </c>
      <c r="F61" s="2">
        <v>273</v>
      </c>
      <c r="G61" s="6">
        <f>_xlfn.XLOOKUP(ChocSales[[#This Row],[Product]],products[Product],products[Cost per unit])</f>
        <v>7.16</v>
      </c>
      <c r="H61" s="6">
        <f>ChocSales[[#This Row],[Cost Per Unit]]*ChocSales[[#This Row],[Units]]</f>
        <v>1954.68</v>
      </c>
      <c r="I61" s="6"/>
    </row>
    <row r="62" spans="2:9" x14ac:dyDescent="0.3">
      <c r="B62" t="s">
        <v>5</v>
      </c>
      <c r="C62" t="s">
        <v>37</v>
      </c>
      <c r="D62" t="s">
        <v>31</v>
      </c>
      <c r="E62" s="6">
        <v>182</v>
      </c>
      <c r="F62" s="2">
        <v>48</v>
      </c>
      <c r="G62" s="6">
        <f>_xlfn.XLOOKUP(ChocSales[[#This Row],[Product]],products[Product],products[Cost per unit])</f>
        <v>5.79</v>
      </c>
      <c r="H62" s="6">
        <f>ChocSales[[#This Row],[Cost Per Unit]]*ChocSales[[#This Row],[Units]]</f>
        <v>277.92</v>
      </c>
      <c r="I62" s="6"/>
    </row>
    <row r="63" spans="2:9" x14ac:dyDescent="0.3">
      <c r="B63" t="s">
        <v>6</v>
      </c>
      <c r="C63" t="s">
        <v>34</v>
      </c>
      <c r="D63" t="s">
        <v>27</v>
      </c>
      <c r="E63" s="6">
        <v>4242</v>
      </c>
      <c r="F63" s="2">
        <v>207</v>
      </c>
      <c r="G63" s="6">
        <f>_xlfn.XLOOKUP(ChocSales[[#This Row],[Product]],products[Product],products[Cost per unit])</f>
        <v>16.73</v>
      </c>
      <c r="H63" s="6">
        <f>ChocSales[[#This Row],[Cost Per Unit]]*ChocSales[[#This Row],[Units]]</f>
        <v>3463.11</v>
      </c>
      <c r="I63" s="6"/>
    </row>
    <row r="64" spans="2:9" x14ac:dyDescent="0.3">
      <c r="B64" t="s">
        <v>6</v>
      </c>
      <c r="C64" t="s">
        <v>36</v>
      </c>
      <c r="D64" t="s">
        <v>32</v>
      </c>
      <c r="E64" s="6">
        <v>6118</v>
      </c>
      <c r="F64" s="2">
        <v>9</v>
      </c>
      <c r="G64" s="6">
        <f>_xlfn.XLOOKUP(ChocSales[[#This Row],[Product]],products[Product],products[Cost per unit])</f>
        <v>8.65</v>
      </c>
      <c r="H64" s="6">
        <f>ChocSales[[#This Row],[Cost Per Unit]]*ChocSales[[#This Row],[Units]]</f>
        <v>77.850000000000009</v>
      </c>
      <c r="I64" s="6"/>
    </row>
    <row r="65" spans="2:9" x14ac:dyDescent="0.3">
      <c r="B65" t="s">
        <v>10</v>
      </c>
      <c r="C65" t="s">
        <v>36</v>
      </c>
      <c r="D65" t="s">
        <v>23</v>
      </c>
      <c r="E65" s="6">
        <v>2317</v>
      </c>
      <c r="F65" s="2">
        <v>261</v>
      </c>
      <c r="G65" s="6">
        <f>_xlfn.XLOOKUP(ChocSales[[#This Row],[Product]],products[Product],products[Cost per unit])</f>
        <v>6.49</v>
      </c>
      <c r="H65" s="6">
        <f>ChocSales[[#This Row],[Cost Per Unit]]*ChocSales[[#This Row],[Units]]</f>
        <v>1693.89</v>
      </c>
      <c r="I65" s="6"/>
    </row>
    <row r="66" spans="2:9" x14ac:dyDescent="0.3">
      <c r="B66" t="s">
        <v>6</v>
      </c>
      <c r="C66" t="s">
        <v>38</v>
      </c>
      <c r="D66" t="s">
        <v>16</v>
      </c>
      <c r="E66" s="6">
        <v>938</v>
      </c>
      <c r="F66" s="2">
        <v>6</v>
      </c>
      <c r="G66" s="6">
        <f>_xlfn.XLOOKUP(ChocSales[[#This Row],[Product]],products[Product],products[Cost per unit])</f>
        <v>8.7899999999999991</v>
      </c>
      <c r="H66" s="6">
        <f>ChocSales[[#This Row],[Cost Per Unit]]*ChocSales[[#This Row],[Units]]</f>
        <v>52.739999999999995</v>
      </c>
      <c r="I66" s="6"/>
    </row>
    <row r="67" spans="2:9" x14ac:dyDescent="0.3">
      <c r="B67" t="s">
        <v>8</v>
      </c>
      <c r="C67" t="s">
        <v>37</v>
      </c>
      <c r="D67" t="s">
        <v>15</v>
      </c>
      <c r="E67" s="6">
        <v>9709</v>
      </c>
      <c r="F67" s="2">
        <v>30</v>
      </c>
      <c r="G67" s="6">
        <f>_xlfn.XLOOKUP(ChocSales[[#This Row],[Product]],products[Product],products[Cost per unit])</f>
        <v>11.73</v>
      </c>
      <c r="H67" s="6">
        <f>ChocSales[[#This Row],[Cost Per Unit]]*ChocSales[[#This Row],[Units]]</f>
        <v>351.90000000000003</v>
      </c>
      <c r="I67" s="6"/>
    </row>
    <row r="68" spans="2:9" x14ac:dyDescent="0.3">
      <c r="B68" t="s">
        <v>7</v>
      </c>
      <c r="C68" t="s">
        <v>34</v>
      </c>
      <c r="D68" t="s">
        <v>20</v>
      </c>
      <c r="E68" s="6">
        <v>2205</v>
      </c>
      <c r="F68" s="2">
        <v>138</v>
      </c>
      <c r="G68" s="6">
        <f>_xlfn.XLOOKUP(ChocSales[[#This Row],[Product]],products[Product],products[Cost per unit])</f>
        <v>10.62</v>
      </c>
      <c r="H68" s="6">
        <f>ChocSales[[#This Row],[Cost Per Unit]]*ChocSales[[#This Row],[Units]]</f>
        <v>1465.56</v>
      </c>
      <c r="I68" s="6"/>
    </row>
    <row r="69" spans="2:9" x14ac:dyDescent="0.3">
      <c r="B69" t="s">
        <v>7</v>
      </c>
      <c r="C69" t="s">
        <v>37</v>
      </c>
      <c r="D69" t="s">
        <v>17</v>
      </c>
      <c r="E69" s="6">
        <v>4487</v>
      </c>
      <c r="F69" s="2">
        <v>111</v>
      </c>
      <c r="G69" s="6">
        <f>_xlfn.XLOOKUP(ChocSales[[#This Row],[Product]],products[Product],products[Cost per unit])</f>
        <v>3.11</v>
      </c>
      <c r="H69" s="6">
        <f>ChocSales[[#This Row],[Cost Per Unit]]*ChocSales[[#This Row],[Units]]</f>
        <v>345.21</v>
      </c>
      <c r="I69" s="6"/>
    </row>
    <row r="70" spans="2:9" x14ac:dyDescent="0.3">
      <c r="B70" t="s">
        <v>5</v>
      </c>
      <c r="C70" t="s">
        <v>35</v>
      </c>
      <c r="D70" t="s">
        <v>18</v>
      </c>
      <c r="E70" s="6">
        <v>2415</v>
      </c>
      <c r="F70" s="2">
        <v>15</v>
      </c>
      <c r="G70" s="6">
        <f>_xlfn.XLOOKUP(ChocSales[[#This Row],[Product]],products[Product],products[Cost per unit])</f>
        <v>6.47</v>
      </c>
      <c r="H70" s="6">
        <f>ChocSales[[#This Row],[Cost Per Unit]]*ChocSales[[#This Row],[Units]]</f>
        <v>97.05</v>
      </c>
      <c r="I70" s="6"/>
    </row>
    <row r="71" spans="2:9" x14ac:dyDescent="0.3">
      <c r="B71" t="s">
        <v>40</v>
      </c>
      <c r="C71" t="s">
        <v>34</v>
      </c>
      <c r="D71" t="s">
        <v>19</v>
      </c>
      <c r="E71" s="6">
        <v>4018</v>
      </c>
      <c r="F71" s="2">
        <v>162</v>
      </c>
      <c r="G71" s="6">
        <f>_xlfn.XLOOKUP(ChocSales[[#This Row],[Product]],products[Product],products[Cost per unit])</f>
        <v>7.64</v>
      </c>
      <c r="H71" s="6">
        <f>ChocSales[[#This Row],[Cost Per Unit]]*ChocSales[[#This Row],[Units]]</f>
        <v>1237.6799999999998</v>
      </c>
      <c r="I71" s="6"/>
    </row>
    <row r="72" spans="2:9" x14ac:dyDescent="0.3">
      <c r="B72" t="s">
        <v>5</v>
      </c>
      <c r="C72" t="s">
        <v>34</v>
      </c>
      <c r="D72" t="s">
        <v>19</v>
      </c>
      <c r="E72" s="6">
        <v>861</v>
      </c>
      <c r="F72" s="2">
        <v>195</v>
      </c>
      <c r="G72" s="6">
        <f>_xlfn.XLOOKUP(ChocSales[[#This Row],[Product]],products[Product],products[Cost per unit])</f>
        <v>7.64</v>
      </c>
      <c r="H72" s="6">
        <f>ChocSales[[#This Row],[Cost Per Unit]]*ChocSales[[#This Row],[Units]]</f>
        <v>1489.8</v>
      </c>
      <c r="I72" s="6"/>
    </row>
    <row r="73" spans="2:9" x14ac:dyDescent="0.3">
      <c r="B73" t="s">
        <v>10</v>
      </c>
      <c r="C73" t="s">
        <v>38</v>
      </c>
      <c r="D73" t="s">
        <v>14</v>
      </c>
      <c r="E73" s="6">
        <v>5586</v>
      </c>
      <c r="F73" s="2">
        <v>525</v>
      </c>
      <c r="G73" s="6">
        <f>_xlfn.XLOOKUP(ChocSales[[#This Row],[Product]],products[Product],products[Cost per unit])</f>
        <v>11.7</v>
      </c>
      <c r="H73" s="6">
        <f>ChocSales[[#This Row],[Cost Per Unit]]*ChocSales[[#This Row],[Units]]</f>
        <v>6142.5</v>
      </c>
      <c r="I73" s="6"/>
    </row>
    <row r="74" spans="2:9" x14ac:dyDescent="0.3">
      <c r="B74" t="s">
        <v>7</v>
      </c>
      <c r="C74" t="s">
        <v>34</v>
      </c>
      <c r="D74" t="s">
        <v>33</v>
      </c>
      <c r="E74" s="6">
        <v>2226</v>
      </c>
      <c r="F74" s="2">
        <v>48</v>
      </c>
      <c r="G74" s="6">
        <f>_xlfn.XLOOKUP(ChocSales[[#This Row],[Product]],products[Product],products[Cost per unit])</f>
        <v>12.37</v>
      </c>
      <c r="H74" s="6">
        <f>ChocSales[[#This Row],[Cost Per Unit]]*ChocSales[[#This Row],[Units]]</f>
        <v>593.76</v>
      </c>
      <c r="I74" s="6"/>
    </row>
    <row r="75" spans="2:9" x14ac:dyDescent="0.3">
      <c r="B75" t="s">
        <v>9</v>
      </c>
      <c r="C75" t="s">
        <v>34</v>
      </c>
      <c r="D75" t="s">
        <v>28</v>
      </c>
      <c r="E75" s="6">
        <v>14329</v>
      </c>
      <c r="F75" s="2">
        <v>150</v>
      </c>
      <c r="G75" s="6">
        <f>_xlfn.XLOOKUP(ChocSales[[#This Row],[Product]],products[Product],products[Cost per unit])</f>
        <v>10.38</v>
      </c>
      <c r="H75" s="6">
        <f>ChocSales[[#This Row],[Cost Per Unit]]*ChocSales[[#This Row],[Units]]</f>
        <v>1557.0000000000002</v>
      </c>
      <c r="I75" s="6"/>
    </row>
    <row r="76" spans="2:9" x14ac:dyDescent="0.3">
      <c r="B76" t="s">
        <v>9</v>
      </c>
      <c r="C76" t="s">
        <v>34</v>
      </c>
      <c r="D76" t="s">
        <v>20</v>
      </c>
      <c r="E76" s="6">
        <v>8463</v>
      </c>
      <c r="F76" s="2">
        <v>492</v>
      </c>
      <c r="G76" s="6">
        <f>_xlfn.XLOOKUP(ChocSales[[#This Row],[Product]],products[Product],products[Cost per unit])</f>
        <v>10.62</v>
      </c>
      <c r="H76" s="6">
        <f>ChocSales[[#This Row],[Cost Per Unit]]*ChocSales[[#This Row],[Units]]</f>
        <v>5225.04</v>
      </c>
      <c r="I76" s="6"/>
    </row>
    <row r="77" spans="2:9" x14ac:dyDescent="0.3">
      <c r="B77" t="s">
        <v>5</v>
      </c>
      <c r="C77" t="s">
        <v>34</v>
      </c>
      <c r="D77" t="s">
        <v>29</v>
      </c>
      <c r="E77" s="6">
        <v>2891</v>
      </c>
      <c r="F77" s="2">
        <v>102</v>
      </c>
      <c r="G77" s="6">
        <f>_xlfn.XLOOKUP(ChocSales[[#This Row],[Product]],products[Product],products[Cost per unit])</f>
        <v>7.16</v>
      </c>
      <c r="H77" s="6">
        <f>ChocSales[[#This Row],[Cost Per Unit]]*ChocSales[[#This Row],[Units]]</f>
        <v>730.32</v>
      </c>
      <c r="I77" s="6"/>
    </row>
    <row r="78" spans="2:9" x14ac:dyDescent="0.3">
      <c r="B78" t="s">
        <v>3</v>
      </c>
      <c r="C78" t="s">
        <v>36</v>
      </c>
      <c r="D78" t="s">
        <v>23</v>
      </c>
      <c r="E78" s="6">
        <v>3773</v>
      </c>
      <c r="F78" s="2">
        <v>165</v>
      </c>
      <c r="G78" s="6">
        <f>_xlfn.XLOOKUP(ChocSales[[#This Row],[Product]],products[Product],products[Cost per unit])</f>
        <v>6.49</v>
      </c>
      <c r="H78" s="6">
        <f>ChocSales[[#This Row],[Cost Per Unit]]*ChocSales[[#This Row],[Units]]</f>
        <v>1070.8500000000001</v>
      </c>
      <c r="I78" s="6"/>
    </row>
    <row r="79" spans="2:9" x14ac:dyDescent="0.3">
      <c r="B79" t="s">
        <v>41</v>
      </c>
      <c r="C79" t="s">
        <v>36</v>
      </c>
      <c r="D79" t="s">
        <v>28</v>
      </c>
      <c r="E79" s="6">
        <v>854</v>
      </c>
      <c r="F79" s="2">
        <v>309</v>
      </c>
      <c r="G79" s="6">
        <f>_xlfn.XLOOKUP(ChocSales[[#This Row],[Product]],products[Product],products[Cost per unit])</f>
        <v>10.38</v>
      </c>
      <c r="H79" s="6">
        <f>ChocSales[[#This Row],[Cost Per Unit]]*ChocSales[[#This Row],[Units]]</f>
        <v>3207.42</v>
      </c>
      <c r="I79" s="6"/>
    </row>
    <row r="80" spans="2:9" x14ac:dyDescent="0.3">
      <c r="B80" t="s">
        <v>6</v>
      </c>
      <c r="C80" t="s">
        <v>36</v>
      </c>
      <c r="D80" t="s">
        <v>17</v>
      </c>
      <c r="E80" s="6">
        <v>4970</v>
      </c>
      <c r="F80" s="2">
        <v>156</v>
      </c>
      <c r="G80" s="6">
        <f>_xlfn.XLOOKUP(ChocSales[[#This Row],[Product]],products[Product],products[Cost per unit])</f>
        <v>3.11</v>
      </c>
      <c r="H80" s="6">
        <f>ChocSales[[#This Row],[Cost Per Unit]]*ChocSales[[#This Row],[Units]]</f>
        <v>485.15999999999997</v>
      </c>
      <c r="I80" s="6"/>
    </row>
    <row r="81" spans="2:9" x14ac:dyDescent="0.3">
      <c r="B81" t="s">
        <v>9</v>
      </c>
      <c r="C81" t="s">
        <v>35</v>
      </c>
      <c r="D81" t="s">
        <v>26</v>
      </c>
      <c r="E81" s="6">
        <v>98</v>
      </c>
      <c r="F81" s="2">
        <v>159</v>
      </c>
      <c r="G81" s="6">
        <f>_xlfn.XLOOKUP(ChocSales[[#This Row],[Product]],products[Product],products[Cost per unit])</f>
        <v>5.6</v>
      </c>
      <c r="H81" s="6">
        <f>ChocSales[[#This Row],[Cost Per Unit]]*ChocSales[[#This Row],[Units]]</f>
        <v>890.4</v>
      </c>
      <c r="I81" s="6"/>
    </row>
    <row r="82" spans="2:9" x14ac:dyDescent="0.3">
      <c r="B82" t="s">
        <v>5</v>
      </c>
      <c r="C82" t="s">
        <v>35</v>
      </c>
      <c r="D82" t="s">
        <v>15</v>
      </c>
      <c r="E82" s="6">
        <v>13391</v>
      </c>
      <c r="F82" s="2">
        <v>201</v>
      </c>
      <c r="G82" s="6">
        <f>_xlfn.XLOOKUP(ChocSales[[#This Row],[Product]],products[Product],products[Cost per unit])</f>
        <v>11.73</v>
      </c>
      <c r="H82" s="6">
        <f>ChocSales[[#This Row],[Cost Per Unit]]*ChocSales[[#This Row],[Units]]</f>
        <v>2357.73</v>
      </c>
      <c r="I82" s="6"/>
    </row>
    <row r="83" spans="2:9" x14ac:dyDescent="0.3">
      <c r="B83" t="s">
        <v>8</v>
      </c>
      <c r="C83" t="s">
        <v>39</v>
      </c>
      <c r="D83" t="s">
        <v>31</v>
      </c>
      <c r="E83" s="6">
        <v>8890</v>
      </c>
      <c r="F83" s="2">
        <v>210</v>
      </c>
      <c r="G83" s="6">
        <f>_xlfn.XLOOKUP(ChocSales[[#This Row],[Product]],products[Product],products[Cost per unit])</f>
        <v>5.79</v>
      </c>
      <c r="H83" s="6">
        <f>ChocSales[[#This Row],[Cost Per Unit]]*ChocSales[[#This Row],[Units]]</f>
        <v>1215.9000000000001</v>
      </c>
      <c r="I83" s="6"/>
    </row>
    <row r="84" spans="2:9" x14ac:dyDescent="0.3">
      <c r="B84" t="s">
        <v>2</v>
      </c>
      <c r="C84" t="s">
        <v>38</v>
      </c>
      <c r="D84" t="s">
        <v>13</v>
      </c>
      <c r="E84" s="6">
        <v>56</v>
      </c>
      <c r="F84" s="2">
        <v>51</v>
      </c>
      <c r="G84" s="6">
        <f>_xlfn.XLOOKUP(ChocSales[[#This Row],[Product]],products[Product],products[Cost per unit])</f>
        <v>9.33</v>
      </c>
      <c r="H84" s="6">
        <f>ChocSales[[#This Row],[Cost Per Unit]]*ChocSales[[#This Row],[Units]]</f>
        <v>475.83</v>
      </c>
      <c r="I84" s="6"/>
    </row>
    <row r="85" spans="2:9" x14ac:dyDescent="0.3">
      <c r="B85" t="s">
        <v>3</v>
      </c>
      <c r="C85" t="s">
        <v>36</v>
      </c>
      <c r="D85" t="s">
        <v>25</v>
      </c>
      <c r="E85" s="6">
        <v>3339</v>
      </c>
      <c r="F85" s="2">
        <v>39</v>
      </c>
      <c r="G85" s="6">
        <f>_xlfn.XLOOKUP(ChocSales[[#This Row],[Product]],products[Product],products[Cost per unit])</f>
        <v>13.15</v>
      </c>
      <c r="H85" s="6">
        <f>ChocSales[[#This Row],[Cost Per Unit]]*ChocSales[[#This Row],[Units]]</f>
        <v>512.85</v>
      </c>
      <c r="I85" s="6"/>
    </row>
    <row r="86" spans="2:9" x14ac:dyDescent="0.3">
      <c r="B86" t="s">
        <v>10</v>
      </c>
      <c r="C86" t="s">
        <v>35</v>
      </c>
      <c r="D86" t="s">
        <v>18</v>
      </c>
      <c r="E86" s="6">
        <v>3808</v>
      </c>
      <c r="F86" s="2">
        <v>279</v>
      </c>
      <c r="G86" s="6">
        <f>_xlfn.XLOOKUP(ChocSales[[#This Row],[Product]],products[Product],products[Cost per unit])</f>
        <v>6.47</v>
      </c>
      <c r="H86" s="6">
        <f>ChocSales[[#This Row],[Cost Per Unit]]*ChocSales[[#This Row],[Units]]</f>
        <v>1805.1299999999999</v>
      </c>
      <c r="I86" s="6"/>
    </row>
    <row r="87" spans="2:9" x14ac:dyDescent="0.3">
      <c r="B87" t="s">
        <v>10</v>
      </c>
      <c r="C87" t="s">
        <v>38</v>
      </c>
      <c r="D87" t="s">
        <v>13</v>
      </c>
      <c r="E87" s="6">
        <v>63</v>
      </c>
      <c r="F87" s="2">
        <v>123</v>
      </c>
      <c r="G87" s="6">
        <f>_xlfn.XLOOKUP(ChocSales[[#This Row],[Product]],products[Product],products[Cost per unit])</f>
        <v>9.33</v>
      </c>
      <c r="H87" s="6">
        <f>ChocSales[[#This Row],[Cost Per Unit]]*ChocSales[[#This Row],[Units]]</f>
        <v>1147.5899999999999</v>
      </c>
      <c r="I87" s="6"/>
    </row>
    <row r="88" spans="2:9" x14ac:dyDescent="0.3">
      <c r="B88" t="s">
        <v>2</v>
      </c>
      <c r="C88" t="s">
        <v>39</v>
      </c>
      <c r="D88" t="s">
        <v>27</v>
      </c>
      <c r="E88" s="6">
        <v>7812</v>
      </c>
      <c r="F88" s="2">
        <v>81</v>
      </c>
      <c r="G88" s="6">
        <f>_xlfn.XLOOKUP(ChocSales[[#This Row],[Product]],products[Product],products[Cost per unit])</f>
        <v>16.73</v>
      </c>
      <c r="H88" s="6">
        <f>ChocSales[[#This Row],[Cost Per Unit]]*ChocSales[[#This Row],[Units]]</f>
        <v>1355.13</v>
      </c>
      <c r="I88" s="6"/>
    </row>
    <row r="89" spans="2:9" x14ac:dyDescent="0.3">
      <c r="B89" t="s">
        <v>40</v>
      </c>
      <c r="C89" t="s">
        <v>37</v>
      </c>
      <c r="D89" t="s">
        <v>19</v>
      </c>
      <c r="E89" s="6">
        <v>7693</v>
      </c>
      <c r="F89" s="2">
        <v>21</v>
      </c>
      <c r="G89" s="6">
        <f>_xlfn.XLOOKUP(ChocSales[[#This Row],[Product]],products[Product],products[Cost per unit])</f>
        <v>7.64</v>
      </c>
      <c r="H89" s="6">
        <f>ChocSales[[#This Row],[Cost Per Unit]]*ChocSales[[#This Row],[Units]]</f>
        <v>160.44</v>
      </c>
      <c r="I89" s="6"/>
    </row>
    <row r="90" spans="2:9" x14ac:dyDescent="0.3">
      <c r="B90" t="s">
        <v>3</v>
      </c>
      <c r="C90" t="s">
        <v>36</v>
      </c>
      <c r="D90" t="s">
        <v>28</v>
      </c>
      <c r="E90" s="6">
        <v>973</v>
      </c>
      <c r="F90" s="2">
        <v>162</v>
      </c>
      <c r="G90" s="6">
        <f>_xlfn.XLOOKUP(ChocSales[[#This Row],[Product]],products[Product],products[Cost per unit])</f>
        <v>10.38</v>
      </c>
      <c r="H90" s="6">
        <f>ChocSales[[#This Row],[Cost Per Unit]]*ChocSales[[#This Row],[Units]]</f>
        <v>1681.5600000000002</v>
      </c>
      <c r="I90" s="6"/>
    </row>
    <row r="91" spans="2:9" x14ac:dyDescent="0.3">
      <c r="B91" t="s">
        <v>10</v>
      </c>
      <c r="C91" t="s">
        <v>35</v>
      </c>
      <c r="D91" t="s">
        <v>21</v>
      </c>
      <c r="E91" s="6">
        <v>567</v>
      </c>
      <c r="F91" s="2">
        <v>228</v>
      </c>
      <c r="G91" s="6">
        <f>_xlfn.XLOOKUP(ChocSales[[#This Row],[Product]],products[Product],products[Cost per unit])</f>
        <v>9</v>
      </c>
      <c r="H91" s="6">
        <f>ChocSales[[#This Row],[Cost Per Unit]]*ChocSales[[#This Row],[Units]]</f>
        <v>2052</v>
      </c>
      <c r="I91" s="6"/>
    </row>
    <row r="92" spans="2:9" x14ac:dyDescent="0.3">
      <c r="B92" t="s">
        <v>10</v>
      </c>
      <c r="C92" t="s">
        <v>36</v>
      </c>
      <c r="D92" t="s">
        <v>29</v>
      </c>
      <c r="E92" s="6">
        <v>2471</v>
      </c>
      <c r="F92" s="2">
        <v>342</v>
      </c>
      <c r="G92" s="6">
        <f>_xlfn.XLOOKUP(ChocSales[[#This Row],[Product]],products[Product],products[Cost per unit])</f>
        <v>7.16</v>
      </c>
      <c r="H92" s="6">
        <f>ChocSales[[#This Row],[Cost Per Unit]]*ChocSales[[#This Row],[Units]]</f>
        <v>2448.7200000000003</v>
      </c>
      <c r="I92" s="6"/>
    </row>
    <row r="93" spans="2:9" x14ac:dyDescent="0.3">
      <c r="B93" t="s">
        <v>5</v>
      </c>
      <c r="C93" t="s">
        <v>38</v>
      </c>
      <c r="D93" t="s">
        <v>13</v>
      </c>
      <c r="E93" s="6">
        <v>7189</v>
      </c>
      <c r="F93" s="2">
        <v>54</v>
      </c>
      <c r="G93" s="6">
        <f>_xlfn.XLOOKUP(ChocSales[[#This Row],[Product]],products[Product],products[Cost per unit])</f>
        <v>9.33</v>
      </c>
      <c r="H93" s="6">
        <f>ChocSales[[#This Row],[Cost Per Unit]]*ChocSales[[#This Row],[Units]]</f>
        <v>503.82</v>
      </c>
      <c r="I93" s="6"/>
    </row>
    <row r="94" spans="2:9" x14ac:dyDescent="0.3">
      <c r="B94" t="s">
        <v>41</v>
      </c>
      <c r="C94" t="s">
        <v>35</v>
      </c>
      <c r="D94" t="s">
        <v>28</v>
      </c>
      <c r="E94" s="6">
        <v>7455</v>
      </c>
      <c r="F94" s="2">
        <v>216</v>
      </c>
      <c r="G94" s="6">
        <f>_xlfn.XLOOKUP(ChocSales[[#This Row],[Product]],products[Product],products[Cost per unit])</f>
        <v>10.38</v>
      </c>
      <c r="H94" s="6">
        <f>ChocSales[[#This Row],[Cost Per Unit]]*ChocSales[[#This Row],[Units]]</f>
        <v>2242.0800000000004</v>
      </c>
      <c r="I94" s="6"/>
    </row>
    <row r="95" spans="2:9" x14ac:dyDescent="0.3">
      <c r="B95" t="s">
        <v>3</v>
      </c>
      <c r="C95" t="s">
        <v>34</v>
      </c>
      <c r="D95" t="s">
        <v>26</v>
      </c>
      <c r="E95" s="6">
        <v>3108</v>
      </c>
      <c r="F95" s="2">
        <v>54</v>
      </c>
      <c r="G95" s="6">
        <f>_xlfn.XLOOKUP(ChocSales[[#This Row],[Product]],products[Product],products[Cost per unit])</f>
        <v>5.6</v>
      </c>
      <c r="H95" s="6">
        <f>ChocSales[[#This Row],[Cost Per Unit]]*ChocSales[[#This Row],[Units]]</f>
        <v>302.39999999999998</v>
      </c>
      <c r="I95" s="6"/>
    </row>
    <row r="96" spans="2:9" x14ac:dyDescent="0.3">
      <c r="B96" t="s">
        <v>6</v>
      </c>
      <c r="C96" t="s">
        <v>38</v>
      </c>
      <c r="D96" t="s">
        <v>25</v>
      </c>
      <c r="E96" s="6">
        <v>469</v>
      </c>
      <c r="F96" s="2">
        <v>75</v>
      </c>
      <c r="G96" s="6">
        <f>_xlfn.XLOOKUP(ChocSales[[#This Row],[Product]],products[Product],products[Cost per unit])</f>
        <v>13.15</v>
      </c>
      <c r="H96" s="6">
        <f>ChocSales[[#This Row],[Cost Per Unit]]*ChocSales[[#This Row],[Units]]</f>
        <v>986.25</v>
      </c>
      <c r="I96" s="6"/>
    </row>
    <row r="97" spans="2:9" x14ac:dyDescent="0.3">
      <c r="B97" t="s">
        <v>9</v>
      </c>
      <c r="C97" t="s">
        <v>37</v>
      </c>
      <c r="D97" t="s">
        <v>23</v>
      </c>
      <c r="E97" s="6">
        <v>2737</v>
      </c>
      <c r="F97" s="2">
        <v>93</v>
      </c>
      <c r="G97" s="6">
        <f>_xlfn.XLOOKUP(ChocSales[[#This Row],[Product]],products[Product],products[Cost per unit])</f>
        <v>6.49</v>
      </c>
      <c r="H97" s="6">
        <f>ChocSales[[#This Row],[Cost Per Unit]]*ChocSales[[#This Row],[Units]]</f>
        <v>603.57000000000005</v>
      </c>
      <c r="I97" s="6"/>
    </row>
    <row r="98" spans="2:9" x14ac:dyDescent="0.3">
      <c r="B98" t="s">
        <v>9</v>
      </c>
      <c r="C98" t="s">
        <v>37</v>
      </c>
      <c r="D98" t="s">
        <v>25</v>
      </c>
      <c r="E98" s="6">
        <v>4305</v>
      </c>
      <c r="F98" s="2">
        <v>156</v>
      </c>
      <c r="G98" s="6">
        <f>_xlfn.XLOOKUP(ChocSales[[#This Row],[Product]],products[Product],products[Cost per unit])</f>
        <v>13.15</v>
      </c>
      <c r="H98" s="6">
        <f>ChocSales[[#This Row],[Cost Per Unit]]*ChocSales[[#This Row],[Units]]</f>
        <v>2051.4</v>
      </c>
      <c r="I98" s="6"/>
    </row>
    <row r="99" spans="2:9" x14ac:dyDescent="0.3">
      <c r="B99" t="s">
        <v>9</v>
      </c>
      <c r="C99" t="s">
        <v>38</v>
      </c>
      <c r="D99" t="s">
        <v>17</v>
      </c>
      <c r="E99" s="6">
        <v>2408</v>
      </c>
      <c r="F99" s="2">
        <v>9</v>
      </c>
      <c r="G99" s="6">
        <f>_xlfn.XLOOKUP(ChocSales[[#This Row],[Product]],products[Product],products[Cost per unit])</f>
        <v>3.11</v>
      </c>
      <c r="H99" s="6">
        <f>ChocSales[[#This Row],[Cost Per Unit]]*ChocSales[[#This Row],[Units]]</f>
        <v>27.99</v>
      </c>
      <c r="I99" s="6"/>
    </row>
    <row r="100" spans="2:9" x14ac:dyDescent="0.3">
      <c r="B100" t="s">
        <v>3</v>
      </c>
      <c r="C100" t="s">
        <v>36</v>
      </c>
      <c r="D100" t="s">
        <v>19</v>
      </c>
      <c r="E100" s="6">
        <v>1281</v>
      </c>
      <c r="F100" s="2">
        <v>18</v>
      </c>
      <c r="G100" s="6">
        <f>_xlfn.XLOOKUP(ChocSales[[#This Row],[Product]],products[Product],products[Cost per unit])</f>
        <v>7.64</v>
      </c>
      <c r="H100" s="6">
        <f>ChocSales[[#This Row],[Cost Per Unit]]*ChocSales[[#This Row],[Units]]</f>
        <v>137.51999999999998</v>
      </c>
      <c r="I100" s="6"/>
    </row>
    <row r="101" spans="2:9" x14ac:dyDescent="0.3">
      <c r="B101" t="s">
        <v>40</v>
      </c>
      <c r="C101" t="s">
        <v>35</v>
      </c>
      <c r="D101" t="s">
        <v>32</v>
      </c>
      <c r="E101" s="6">
        <v>12348</v>
      </c>
      <c r="F101" s="2">
        <v>234</v>
      </c>
      <c r="G101" s="6">
        <f>_xlfn.XLOOKUP(ChocSales[[#This Row],[Product]],products[Product],products[Cost per unit])</f>
        <v>8.65</v>
      </c>
      <c r="H101" s="6">
        <f>ChocSales[[#This Row],[Cost Per Unit]]*ChocSales[[#This Row],[Units]]</f>
        <v>2024.1000000000001</v>
      </c>
      <c r="I101" s="6"/>
    </row>
    <row r="102" spans="2:9" x14ac:dyDescent="0.3">
      <c r="B102" t="s">
        <v>3</v>
      </c>
      <c r="C102" t="s">
        <v>34</v>
      </c>
      <c r="D102" t="s">
        <v>28</v>
      </c>
      <c r="E102" s="6">
        <v>3689</v>
      </c>
      <c r="F102" s="2">
        <v>312</v>
      </c>
      <c r="G102" s="6">
        <f>_xlfn.XLOOKUP(ChocSales[[#This Row],[Product]],products[Product],products[Cost per unit])</f>
        <v>10.38</v>
      </c>
      <c r="H102" s="6">
        <f>ChocSales[[#This Row],[Cost Per Unit]]*ChocSales[[#This Row],[Units]]</f>
        <v>3238.5600000000004</v>
      </c>
      <c r="I102" s="6"/>
    </row>
    <row r="103" spans="2:9" x14ac:dyDescent="0.3">
      <c r="B103" t="s">
        <v>7</v>
      </c>
      <c r="C103" t="s">
        <v>36</v>
      </c>
      <c r="D103" t="s">
        <v>19</v>
      </c>
      <c r="E103" s="6">
        <v>2870</v>
      </c>
      <c r="F103" s="2">
        <v>300</v>
      </c>
      <c r="G103" s="6">
        <f>_xlfn.XLOOKUP(ChocSales[[#This Row],[Product]],products[Product],products[Cost per unit])</f>
        <v>7.64</v>
      </c>
      <c r="H103" s="6">
        <f>ChocSales[[#This Row],[Cost Per Unit]]*ChocSales[[#This Row],[Units]]</f>
        <v>2292</v>
      </c>
      <c r="I103" s="6"/>
    </row>
    <row r="104" spans="2:9" x14ac:dyDescent="0.3">
      <c r="B104" t="s">
        <v>2</v>
      </c>
      <c r="C104" t="s">
        <v>36</v>
      </c>
      <c r="D104" t="s">
        <v>27</v>
      </c>
      <c r="E104" s="6">
        <v>798</v>
      </c>
      <c r="F104" s="2">
        <v>519</v>
      </c>
      <c r="G104" s="6">
        <f>_xlfn.XLOOKUP(ChocSales[[#This Row],[Product]],products[Product],products[Cost per unit])</f>
        <v>16.73</v>
      </c>
      <c r="H104" s="6">
        <f>ChocSales[[#This Row],[Cost Per Unit]]*ChocSales[[#This Row],[Units]]</f>
        <v>8682.8700000000008</v>
      </c>
      <c r="I104" s="6"/>
    </row>
    <row r="105" spans="2:9" x14ac:dyDescent="0.3">
      <c r="B105" t="s">
        <v>41</v>
      </c>
      <c r="C105" t="s">
        <v>37</v>
      </c>
      <c r="D105" t="s">
        <v>21</v>
      </c>
      <c r="E105" s="6">
        <v>2933</v>
      </c>
      <c r="F105" s="2">
        <v>9</v>
      </c>
      <c r="G105" s="6">
        <f>_xlfn.XLOOKUP(ChocSales[[#This Row],[Product]],products[Product],products[Cost per unit])</f>
        <v>9</v>
      </c>
      <c r="H105" s="6">
        <f>ChocSales[[#This Row],[Cost Per Unit]]*ChocSales[[#This Row],[Units]]</f>
        <v>81</v>
      </c>
      <c r="I105" s="6"/>
    </row>
    <row r="106" spans="2:9" x14ac:dyDescent="0.3">
      <c r="B106" t="s">
        <v>5</v>
      </c>
      <c r="C106" t="s">
        <v>35</v>
      </c>
      <c r="D106" t="s">
        <v>4</v>
      </c>
      <c r="E106" s="6">
        <v>2744</v>
      </c>
      <c r="F106" s="2">
        <v>9</v>
      </c>
      <c r="G106" s="6">
        <f>_xlfn.XLOOKUP(ChocSales[[#This Row],[Product]],products[Product],products[Cost per unit])</f>
        <v>11.88</v>
      </c>
      <c r="H106" s="6">
        <f>ChocSales[[#This Row],[Cost Per Unit]]*ChocSales[[#This Row],[Units]]</f>
        <v>106.92</v>
      </c>
      <c r="I106" s="6"/>
    </row>
    <row r="107" spans="2:9" x14ac:dyDescent="0.3">
      <c r="B107" t="s">
        <v>40</v>
      </c>
      <c r="C107" t="s">
        <v>36</v>
      </c>
      <c r="D107" t="s">
        <v>33</v>
      </c>
      <c r="E107" s="6">
        <v>9772</v>
      </c>
      <c r="F107" s="2">
        <v>90</v>
      </c>
      <c r="G107" s="6">
        <f>_xlfn.XLOOKUP(ChocSales[[#This Row],[Product]],products[Product],products[Cost per unit])</f>
        <v>12.37</v>
      </c>
      <c r="H107" s="6">
        <f>ChocSales[[#This Row],[Cost Per Unit]]*ChocSales[[#This Row],[Units]]</f>
        <v>1113.3</v>
      </c>
      <c r="I107" s="6"/>
    </row>
    <row r="108" spans="2:9" x14ac:dyDescent="0.3">
      <c r="B108" t="s">
        <v>7</v>
      </c>
      <c r="C108" t="s">
        <v>34</v>
      </c>
      <c r="D108" t="s">
        <v>25</v>
      </c>
      <c r="E108" s="6">
        <v>1568</v>
      </c>
      <c r="F108" s="2">
        <v>96</v>
      </c>
      <c r="G108" s="6">
        <f>_xlfn.XLOOKUP(ChocSales[[#This Row],[Product]],products[Product],products[Cost per unit])</f>
        <v>13.15</v>
      </c>
      <c r="H108" s="6">
        <f>ChocSales[[#This Row],[Cost Per Unit]]*ChocSales[[#This Row],[Units]]</f>
        <v>1262.4000000000001</v>
      </c>
      <c r="I108" s="6"/>
    </row>
    <row r="109" spans="2:9" x14ac:dyDescent="0.3">
      <c r="B109" t="s">
        <v>2</v>
      </c>
      <c r="C109" t="s">
        <v>36</v>
      </c>
      <c r="D109" t="s">
        <v>16</v>
      </c>
      <c r="E109" s="6">
        <v>11417</v>
      </c>
      <c r="F109" s="2">
        <v>21</v>
      </c>
      <c r="G109" s="6">
        <f>_xlfn.XLOOKUP(ChocSales[[#This Row],[Product]],products[Product],products[Cost per unit])</f>
        <v>8.7899999999999991</v>
      </c>
      <c r="H109" s="6">
        <f>ChocSales[[#This Row],[Cost Per Unit]]*ChocSales[[#This Row],[Units]]</f>
        <v>184.58999999999997</v>
      </c>
      <c r="I109" s="6"/>
    </row>
    <row r="110" spans="2:9" x14ac:dyDescent="0.3">
      <c r="B110" t="s">
        <v>40</v>
      </c>
      <c r="C110" t="s">
        <v>34</v>
      </c>
      <c r="D110" t="s">
        <v>26</v>
      </c>
      <c r="E110" s="6">
        <v>6748</v>
      </c>
      <c r="F110" s="2">
        <v>48</v>
      </c>
      <c r="G110" s="6">
        <f>_xlfn.XLOOKUP(ChocSales[[#This Row],[Product]],products[Product],products[Cost per unit])</f>
        <v>5.6</v>
      </c>
      <c r="H110" s="6">
        <f>ChocSales[[#This Row],[Cost Per Unit]]*ChocSales[[#This Row],[Units]]</f>
        <v>268.79999999999995</v>
      </c>
      <c r="I110" s="6"/>
    </row>
    <row r="111" spans="2:9" x14ac:dyDescent="0.3">
      <c r="B111" t="s">
        <v>10</v>
      </c>
      <c r="C111" t="s">
        <v>36</v>
      </c>
      <c r="D111" t="s">
        <v>27</v>
      </c>
      <c r="E111" s="6">
        <v>1407</v>
      </c>
      <c r="F111" s="2">
        <v>72</v>
      </c>
      <c r="G111" s="6">
        <f>_xlfn.XLOOKUP(ChocSales[[#This Row],[Product]],products[Product],products[Cost per unit])</f>
        <v>16.73</v>
      </c>
      <c r="H111" s="6">
        <f>ChocSales[[#This Row],[Cost Per Unit]]*ChocSales[[#This Row],[Units]]</f>
        <v>1204.56</v>
      </c>
      <c r="I111" s="6"/>
    </row>
    <row r="112" spans="2:9" x14ac:dyDescent="0.3">
      <c r="B112" t="s">
        <v>8</v>
      </c>
      <c r="C112" t="s">
        <v>35</v>
      </c>
      <c r="D112" t="s">
        <v>29</v>
      </c>
      <c r="E112" s="6">
        <v>2023</v>
      </c>
      <c r="F112" s="2">
        <v>168</v>
      </c>
      <c r="G112" s="6">
        <f>_xlfn.XLOOKUP(ChocSales[[#This Row],[Product]],products[Product],products[Cost per unit])</f>
        <v>7.16</v>
      </c>
      <c r="H112" s="6">
        <f>ChocSales[[#This Row],[Cost Per Unit]]*ChocSales[[#This Row],[Units]]</f>
        <v>1202.8800000000001</v>
      </c>
      <c r="I112" s="6"/>
    </row>
    <row r="113" spans="2:9" x14ac:dyDescent="0.3">
      <c r="B113" t="s">
        <v>5</v>
      </c>
      <c r="C113" t="s">
        <v>39</v>
      </c>
      <c r="D113" t="s">
        <v>26</v>
      </c>
      <c r="E113" s="6">
        <v>5236</v>
      </c>
      <c r="F113" s="2">
        <v>51</v>
      </c>
      <c r="G113" s="6">
        <f>_xlfn.XLOOKUP(ChocSales[[#This Row],[Product]],products[Product],products[Cost per unit])</f>
        <v>5.6</v>
      </c>
      <c r="H113" s="6">
        <f>ChocSales[[#This Row],[Cost Per Unit]]*ChocSales[[#This Row],[Units]]</f>
        <v>285.59999999999997</v>
      </c>
      <c r="I113" s="6"/>
    </row>
    <row r="114" spans="2:9" x14ac:dyDescent="0.3">
      <c r="B114" t="s">
        <v>41</v>
      </c>
      <c r="C114" t="s">
        <v>36</v>
      </c>
      <c r="D114" t="s">
        <v>19</v>
      </c>
      <c r="E114" s="6">
        <v>1925</v>
      </c>
      <c r="F114" s="2">
        <v>192</v>
      </c>
      <c r="G114" s="6">
        <f>_xlfn.XLOOKUP(ChocSales[[#This Row],[Product]],products[Product],products[Cost per unit])</f>
        <v>7.64</v>
      </c>
      <c r="H114" s="6">
        <f>ChocSales[[#This Row],[Cost Per Unit]]*ChocSales[[#This Row],[Units]]</f>
        <v>1466.8799999999999</v>
      </c>
      <c r="I114" s="6"/>
    </row>
    <row r="115" spans="2:9" x14ac:dyDescent="0.3">
      <c r="B115" t="s">
        <v>7</v>
      </c>
      <c r="C115" t="s">
        <v>37</v>
      </c>
      <c r="D115" t="s">
        <v>14</v>
      </c>
      <c r="E115" s="6">
        <v>6608</v>
      </c>
      <c r="F115" s="2">
        <v>225</v>
      </c>
      <c r="G115" s="6">
        <f>_xlfn.XLOOKUP(ChocSales[[#This Row],[Product]],products[Product],products[Cost per unit])</f>
        <v>11.7</v>
      </c>
      <c r="H115" s="6">
        <f>ChocSales[[#This Row],[Cost Per Unit]]*ChocSales[[#This Row],[Units]]</f>
        <v>2632.5</v>
      </c>
      <c r="I115" s="6"/>
    </row>
    <row r="116" spans="2:9" x14ac:dyDescent="0.3">
      <c r="B116" t="s">
        <v>6</v>
      </c>
      <c r="C116" t="s">
        <v>34</v>
      </c>
      <c r="D116" t="s">
        <v>26</v>
      </c>
      <c r="E116" s="6">
        <v>8008</v>
      </c>
      <c r="F116" s="2">
        <v>456</v>
      </c>
      <c r="G116" s="6">
        <f>_xlfn.XLOOKUP(ChocSales[[#This Row],[Product]],products[Product],products[Cost per unit])</f>
        <v>5.6</v>
      </c>
      <c r="H116" s="6">
        <f>ChocSales[[#This Row],[Cost Per Unit]]*ChocSales[[#This Row],[Units]]</f>
        <v>2553.6</v>
      </c>
      <c r="I116" s="6"/>
    </row>
    <row r="117" spans="2:9" x14ac:dyDescent="0.3">
      <c r="B117" t="s">
        <v>10</v>
      </c>
      <c r="C117" t="s">
        <v>34</v>
      </c>
      <c r="D117" t="s">
        <v>25</v>
      </c>
      <c r="E117" s="6">
        <v>1428</v>
      </c>
      <c r="F117" s="2">
        <v>93</v>
      </c>
      <c r="G117" s="6">
        <f>_xlfn.XLOOKUP(ChocSales[[#This Row],[Product]],products[Product],products[Cost per unit])</f>
        <v>13.15</v>
      </c>
      <c r="H117" s="6">
        <f>ChocSales[[#This Row],[Cost Per Unit]]*ChocSales[[#This Row],[Units]]</f>
        <v>1222.95</v>
      </c>
      <c r="I117" s="6"/>
    </row>
    <row r="118" spans="2:9" x14ac:dyDescent="0.3">
      <c r="B118" t="s">
        <v>6</v>
      </c>
      <c r="C118" t="s">
        <v>34</v>
      </c>
      <c r="D118" t="s">
        <v>4</v>
      </c>
      <c r="E118" s="6">
        <v>525</v>
      </c>
      <c r="F118" s="2">
        <v>48</v>
      </c>
      <c r="G118" s="6">
        <f>_xlfn.XLOOKUP(ChocSales[[#This Row],[Product]],products[Product],products[Cost per unit])</f>
        <v>11.88</v>
      </c>
      <c r="H118" s="6">
        <f>ChocSales[[#This Row],[Cost Per Unit]]*ChocSales[[#This Row],[Units]]</f>
        <v>570.24</v>
      </c>
      <c r="I118" s="6"/>
    </row>
    <row r="119" spans="2:9" x14ac:dyDescent="0.3">
      <c r="B119" t="s">
        <v>6</v>
      </c>
      <c r="C119" t="s">
        <v>37</v>
      </c>
      <c r="D119" t="s">
        <v>18</v>
      </c>
      <c r="E119" s="6">
        <v>1505</v>
      </c>
      <c r="F119" s="2">
        <v>102</v>
      </c>
      <c r="G119" s="6">
        <f>_xlfn.XLOOKUP(ChocSales[[#This Row],[Product]],products[Product],products[Cost per unit])</f>
        <v>6.47</v>
      </c>
      <c r="H119" s="6">
        <f>ChocSales[[#This Row],[Cost Per Unit]]*ChocSales[[#This Row],[Units]]</f>
        <v>659.93999999999994</v>
      </c>
      <c r="I119" s="6"/>
    </row>
    <row r="120" spans="2:9" x14ac:dyDescent="0.3">
      <c r="B120" t="s">
        <v>7</v>
      </c>
      <c r="C120" t="s">
        <v>35</v>
      </c>
      <c r="D120" t="s">
        <v>30</v>
      </c>
      <c r="E120" s="6">
        <v>6755</v>
      </c>
      <c r="F120" s="2">
        <v>252</v>
      </c>
      <c r="G120" s="6">
        <f>_xlfn.XLOOKUP(ChocSales[[#This Row],[Product]],products[Product],products[Cost per unit])</f>
        <v>14.49</v>
      </c>
      <c r="H120" s="6">
        <f>ChocSales[[#This Row],[Cost Per Unit]]*ChocSales[[#This Row],[Units]]</f>
        <v>3651.48</v>
      </c>
      <c r="I120" s="6"/>
    </row>
    <row r="121" spans="2:9" x14ac:dyDescent="0.3">
      <c r="B121" t="s">
        <v>2</v>
      </c>
      <c r="C121" t="s">
        <v>37</v>
      </c>
      <c r="D121" t="s">
        <v>18</v>
      </c>
      <c r="E121" s="6">
        <v>11571</v>
      </c>
      <c r="F121" s="2">
        <v>138</v>
      </c>
      <c r="G121" s="6">
        <f>_xlfn.XLOOKUP(ChocSales[[#This Row],[Product]],products[Product],products[Cost per unit])</f>
        <v>6.47</v>
      </c>
      <c r="H121" s="6">
        <f>ChocSales[[#This Row],[Cost Per Unit]]*ChocSales[[#This Row],[Units]]</f>
        <v>892.86</v>
      </c>
      <c r="I121" s="6"/>
    </row>
    <row r="122" spans="2:9" x14ac:dyDescent="0.3">
      <c r="B122" t="s">
        <v>40</v>
      </c>
      <c r="C122" t="s">
        <v>38</v>
      </c>
      <c r="D122" t="s">
        <v>25</v>
      </c>
      <c r="E122" s="6">
        <v>2541</v>
      </c>
      <c r="F122" s="2">
        <v>90</v>
      </c>
      <c r="G122" s="6">
        <f>_xlfn.XLOOKUP(ChocSales[[#This Row],[Product]],products[Product],products[Cost per unit])</f>
        <v>13.15</v>
      </c>
      <c r="H122" s="6">
        <f>ChocSales[[#This Row],[Cost Per Unit]]*ChocSales[[#This Row],[Units]]</f>
        <v>1183.5</v>
      </c>
      <c r="I122" s="6"/>
    </row>
    <row r="123" spans="2:9" x14ac:dyDescent="0.3">
      <c r="B123" t="s">
        <v>41</v>
      </c>
      <c r="C123" t="s">
        <v>37</v>
      </c>
      <c r="D123" t="s">
        <v>30</v>
      </c>
      <c r="E123" s="6">
        <v>1526</v>
      </c>
      <c r="F123" s="2">
        <v>240</v>
      </c>
      <c r="G123" s="6">
        <f>_xlfn.XLOOKUP(ChocSales[[#This Row],[Product]],products[Product],products[Cost per unit])</f>
        <v>14.49</v>
      </c>
      <c r="H123" s="6">
        <f>ChocSales[[#This Row],[Cost Per Unit]]*ChocSales[[#This Row],[Units]]</f>
        <v>3477.6</v>
      </c>
      <c r="I123" s="6"/>
    </row>
    <row r="124" spans="2:9" x14ac:dyDescent="0.3">
      <c r="B124" t="s">
        <v>40</v>
      </c>
      <c r="C124" t="s">
        <v>38</v>
      </c>
      <c r="D124" t="s">
        <v>4</v>
      </c>
      <c r="E124" s="6">
        <v>6125</v>
      </c>
      <c r="F124" s="2">
        <v>102</v>
      </c>
      <c r="G124" s="6">
        <f>_xlfn.XLOOKUP(ChocSales[[#This Row],[Product]],products[Product],products[Cost per unit])</f>
        <v>11.88</v>
      </c>
      <c r="H124" s="6">
        <f>ChocSales[[#This Row],[Cost Per Unit]]*ChocSales[[#This Row],[Units]]</f>
        <v>1211.76</v>
      </c>
      <c r="I124" s="6"/>
    </row>
    <row r="125" spans="2:9" x14ac:dyDescent="0.3">
      <c r="B125" t="s">
        <v>41</v>
      </c>
      <c r="C125" t="s">
        <v>35</v>
      </c>
      <c r="D125" t="s">
        <v>27</v>
      </c>
      <c r="E125" s="6">
        <v>847</v>
      </c>
      <c r="F125" s="2">
        <v>129</v>
      </c>
      <c r="G125" s="6">
        <f>_xlfn.XLOOKUP(ChocSales[[#This Row],[Product]],products[Product],products[Cost per unit])</f>
        <v>16.73</v>
      </c>
      <c r="H125" s="6">
        <f>ChocSales[[#This Row],[Cost Per Unit]]*ChocSales[[#This Row],[Units]]</f>
        <v>2158.17</v>
      </c>
      <c r="I125" s="6"/>
    </row>
    <row r="126" spans="2:9" x14ac:dyDescent="0.3">
      <c r="B126" t="s">
        <v>8</v>
      </c>
      <c r="C126" t="s">
        <v>35</v>
      </c>
      <c r="D126" t="s">
        <v>27</v>
      </c>
      <c r="E126" s="6">
        <v>4753</v>
      </c>
      <c r="F126" s="2">
        <v>300</v>
      </c>
      <c r="G126" s="6">
        <f>_xlfn.XLOOKUP(ChocSales[[#This Row],[Product]],products[Product],products[Cost per unit])</f>
        <v>16.73</v>
      </c>
      <c r="H126" s="6">
        <f>ChocSales[[#This Row],[Cost Per Unit]]*ChocSales[[#This Row],[Units]]</f>
        <v>5019</v>
      </c>
      <c r="I126" s="6"/>
    </row>
    <row r="127" spans="2:9" x14ac:dyDescent="0.3">
      <c r="B127" t="s">
        <v>6</v>
      </c>
      <c r="C127" t="s">
        <v>38</v>
      </c>
      <c r="D127" t="s">
        <v>33</v>
      </c>
      <c r="E127" s="6">
        <v>959</v>
      </c>
      <c r="F127" s="2">
        <v>135</v>
      </c>
      <c r="G127" s="6">
        <f>_xlfn.XLOOKUP(ChocSales[[#This Row],[Product]],products[Product],products[Cost per unit])</f>
        <v>12.37</v>
      </c>
      <c r="H127" s="6">
        <f>ChocSales[[#This Row],[Cost Per Unit]]*ChocSales[[#This Row],[Units]]</f>
        <v>1669.9499999999998</v>
      </c>
      <c r="I127" s="6"/>
    </row>
    <row r="128" spans="2:9" x14ac:dyDescent="0.3">
      <c r="B128" t="s">
        <v>7</v>
      </c>
      <c r="C128" t="s">
        <v>35</v>
      </c>
      <c r="D128" t="s">
        <v>24</v>
      </c>
      <c r="E128" s="6">
        <v>2793</v>
      </c>
      <c r="F128" s="2">
        <v>114</v>
      </c>
      <c r="G128" s="6">
        <f>_xlfn.XLOOKUP(ChocSales[[#This Row],[Product]],products[Product],products[Cost per unit])</f>
        <v>4.97</v>
      </c>
      <c r="H128" s="6">
        <f>ChocSales[[#This Row],[Cost Per Unit]]*ChocSales[[#This Row],[Units]]</f>
        <v>566.57999999999993</v>
      </c>
      <c r="I128" s="6"/>
    </row>
    <row r="129" spans="2:9" x14ac:dyDescent="0.3">
      <c r="B129" t="s">
        <v>7</v>
      </c>
      <c r="C129" t="s">
        <v>35</v>
      </c>
      <c r="D129" t="s">
        <v>14</v>
      </c>
      <c r="E129" s="6">
        <v>4606</v>
      </c>
      <c r="F129" s="2">
        <v>63</v>
      </c>
      <c r="G129" s="6">
        <f>_xlfn.XLOOKUP(ChocSales[[#This Row],[Product]],products[Product],products[Cost per unit])</f>
        <v>11.7</v>
      </c>
      <c r="H129" s="6">
        <f>ChocSales[[#This Row],[Cost Per Unit]]*ChocSales[[#This Row],[Units]]</f>
        <v>737.09999999999991</v>
      </c>
      <c r="I129" s="6"/>
    </row>
    <row r="130" spans="2:9" x14ac:dyDescent="0.3">
      <c r="B130" t="s">
        <v>7</v>
      </c>
      <c r="C130" t="s">
        <v>36</v>
      </c>
      <c r="D130" t="s">
        <v>29</v>
      </c>
      <c r="E130" s="6">
        <v>5551</v>
      </c>
      <c r="F130" s="2">
        <v>252</v>
      </c>
      <c r="G130" s="6">
        <f>_xlfn.XLOOKUP(ChocSales[[#This Row],[Product]],products[Product],products[Cost per unit])</f>
        <v>7.16</v>
      </c>
      <c r="H130" s="6">
        <f>ChocSales[[#This Row],[Cost Per Unit]]*ChocSales[[#This Row],[Units]]</f>
        <v>1804.32</v>
      </c>
      <c r="I130" s="6"/>
    </row>
    <row r="131" spans="2:9" x14ac:dyDescent="0.3">
      <c r="B131" t="s">
        <v>10</v>
      </c>
      <c r="C131" t="s">
        <v>36</v>
      </c>
      <c r="D131" t="s">
        <v>32</v>
      </c>
      <c r="E131" s="6">
        <v>6657</v>
      </c>
      <c r="F131" s="2">
        <v>303</v>
      </c>
      <c r="G131" s="6">
        <f>_xlfn.XLOOKUP(ChocSales[[#This Row],[Product]],products[Product],products[Cost per unit])</f>
        <v>8.65</v>
      </c>
      <c r="H131" s="6">
        <f>ChocSales[[#This Row],[Cost Per Unit]]*ChocSales[[#This Row],[Units]]</f>
        <v>2620.9500000000003</v>
      </c>
      <c r="I131" s="6"/>
    </row>
    <row r="132" spans="2:9" x14ac:dyDescent="0.3">
      <c r="B132" t="s">
        <v>7</v>
      </c>
      <c r="C132" t="s">
        <v>39</v>
      </c>
      <c r="D132" t="s">
        <v>17</v>
      </c>
      <c r="E132" s="6">
        <v>4438</v>
      </c>
      <c r="F132" s="2">
        <v>246</v>
      </c>
      <c r="G132" s="6">
        <f>_xlfn.XLOOKUP(ChocSales[[#This Row],[Product]],products[Product],products[Cost per unit])</f>
        <v>3.11</v>
      </c>
      <c r="H132" s="6">
        <f>ChocSales[[#This Row],[Cost Per Unit]]*ChocSales[[#This Row],[Units]]</f>
        <v>765.06</v>
      </c>
      <c r="I132" s="6"/>
    </row>
    <row r="133" spans="2:9" x14ac:dyDescent="0.3">
      <c r="B133" t="s">
        <v>8</v>
      </c>
      <c r="C133" t="s">
        <v>38</v>
      </c>
      <c r="D133" t="s">
        <v>22</v>
      </c>
      <c r="E133" s="6">
        <v>168</v>
      </c>
      <c r="F133" s="2">
        <v>84</v>
      </c>
      <c r="G133" s="6">
        <f>_xlfn.XLOOKUP(ChocSales[[#This Row],[Product]],products[Product],products[Cost per unit])</f>
        <v>9.77</v>
      </c>
      <c r="H133" s="6">
        <f>ChocSales[[#This Row],[Cost Per Unit]]*ChocSales[[#This Row],[Units]]</f>
        <v>820.68</v>
      </c>
      <c r="I133" s="6"/>
    </row>
    <row r="134" spans="2:9" x14ac:dyDescent="0.3">
      <c r="B134" t="s">
        <v>7</v>
      </c>
      <c r="C134" t="s">
        <v>34</v>
      </c>
      <c r="D134" t="s">
        <v>17</v>
      </c>
      <c r="E134" s="6">
        <v>7777</v>
      </c>
      <c r="F134" s="2">
        <v>39</v>
      </c>
      <c r="G134" s="6">
        <f>_xlfn.XLOOKUP(ChocSales[[#This Row],[Product]],products[Product],products[Cost per unit])</f>
        <v>3.11</v>
      </c>
      <c r="H134" s="6">
        <f>ChocSales[[#This Row],[Cost Per Unit]]*ChocSales[[#This Row],[Units]]</f>
        <v>121.28999999999999</v>
      </c>
      <c r="I134" s="6"/>
    </row>
    <row r="135" spans="2:9" x14ac:dyDescent="0.3">
      <c r="B135" t="s">
        <v>5</v>
      </c>
      <c r="C135" t="s">
        <v>36</v>
      </c>
      <c r="D135" t="s">
        <v>17</v>
      </c>
      <c r="E135" s="6">
        <v>3339</v>
      </c>
      <c r="F135" s="2">
        <v>348</v>
      </c>
      <c r="G135" s="6">
        <f>_xlfn.XLOOKUP(ChocSales[[#This Row],[Product]],products[Product],products[Cost per unit])</f>
        <v>3.11</v>
      </c>
      <c r="H135" s="6">
        <f>ChocSales[[#This Row],[Cost Per Unit]]*ChocSales[[#This Row],[Units]]</f>
        <v>1082.28</v>
      </c>
      <c r="I135" s="6"/>
    </row>
    <row r="136" spans="2:9" x14ac:dyDescent="0.3">
      <c r="B136" t="s">
        <v>7</v>
      </c>
      <c r="C136" t="s">
        <v>37</v>
      </c>
      <c r="D136" t="s">
        <v>33</v>
      </c>
      <c r="E136" s="6">
        <v>6391</v>
      </c>
      <c r="F136" s="2">
        <v>48</v>
      </c>
      <c r="G136" s="6">
        <f>_xlfn.XLOOKUP(ChocSales[[#This Row],[Product]],products[Product],products[Cost per unit])</f>
        <v>12.37</v>
      </c>
      <c r="H136" s="6">
        <f>ChocSales[[#This Row],[Cost Per Unit]]*ChocSales[[#This Row],[Units]]</f>
        <v>593.76</v>
      </c>
      <c r="I136" s="6"/>
    </row>
    <row r="137" spans="2:9" x14ac:dyDescent="0.3">
      <c r="B137" t="s">
        <v>5</v>
      </c>
      <c r="C137" t="s">
        <v>37</v>
      </c>
      <c r="D137" t="s">
        <v>22</v>
      </c>
      <c r="E137" s="6">
        <v>518</v>
      </c>
      <c r="F137" s="2">
        <v>75</v>
      </c>
      <c r="G137" s="6">
        <f>_xlfn.XLOOKUP(ChocSales[[#This Row],[Product]],products[Product],products[Cost per unit])</f>
        <v>9.77</v>
      </c>
      <c r="H137" s="6">
        <f>ChocSales[[#This Row],[Cost Per Unit]]*ChocSales[[#This Row],[Units]]</f>
        <v>732.75</v>
      </c>
      <c r="I137" s="6"/>
    </row>
    <row r="138" spans="2:9" x14ac:dyDescent="0.3">
      <c r="B138" t="s">
        <v>7</v>
      </c>
      <c r="C138" t="s">
        <v>38</v>
      </c>
      <c r="D138" t="s">
        <v>28</v>
      </c>
      <c r="E138" s="6">
        <v>5677</v>
      </c>
      <c r="F138" s="2">
        <v>258</v>
      </c>
      <c r="G138" s="6">
        <f>_xlfn.XLOOKUP(ChocSales[[#This Row],[Product]],products[Product],products[Cost per unit])</f>
        <v>10.38</v>
      </c>
      <c r="H138" s="6">
        <f>ChocSales[[#This Row],[Cost Per Unit]]*ChocSales[[#This Row],[Units]]</f>
        <v>2678.0400000000004</v>
      </c>
      <c r="I138" s="6"/>
    </row>
    <row r="139" spans="2:9" x14ac:dyDescent="0.3">
      <c r="B139" t="s">
        <v>6</v>
      </c>
      <c r="C139" t="s">
        <v>39</v>
      </c>
      <c r="D139" t="s">
        <v>17</v>
      </c>
      <c r="E139" s="6">
        <v>6048</v>
      </c>
      <c r="F139" s="2">
        <v>27</v>
      </c>
      <c r="G139" s="6">
        <f>_xlfn.XLOOKUP(ChocSales[[#This Row],[Product]],products[Product],products[Cost per unit])</f>
        <v>3.11</v>
      </c>
      <c r="H139" s="6">
        <f>ChocSales[[#This Row],[Cost Per Unit]]*ChocSales[[#This Row],[Units]]</f>
        <v>83.97</v>
      </c>
      <c r="I139" s="6"/>
    </row>
    <row r="140" spans="2:9" x14ac:dyDescent="0.3">
      <c r="B140" t="s">
        <v>8</v>
      </c>
      <c r="C140" t="s">
        <v>38</v>
      </c>
      <c r="D140" t="s">
        <v>32</v>
      </c>
      <c r="E140" s="6">
        <v>3752</v>
      </c>
      <c r="F140" s="2">
        <v>213</v>
      </c>
      <c r="G140" s="6">
        <f>_xlfn.XLOOKUP(ChocSales[[#This Row],[Product]],products[Product],products[Cost per unit])</f>
        <v>8.65</v>
      </c>
      <c r="H140" s="6">
        <f>ChocSales[[#This Row],[Cost Per Unit]]*ChocSales[[#This Row],[Units]]</f>
        <v>1842.45</v>
      </c>
      <c r="I140" s="6"/>
    </row>
    <row r="141" spans="2:9" x14ac:dyDescent="0.3">
      <c r="B141" t="s">
        <v>5</v>
      </c>
      <c r="C141" t="s">
        <v>35</v>
      </c>
      <c r="D141" t="s">
        <v>29</v>
      </c>
      <c r="E141" s="6">
        <v>4480</v>
      </c>
      <c r="F141" s="2">
        <v>357</v>
      </c>
      <c r="G141" s="6">
        <f>_xlfn.XLOOKUP(ChocSales[[#This Row],[Product]],products[Product],products[Cost per unit])</f>
        <v>7.16</v>
      </c>
      <c r="H141" s="6">
        <f>ChocSales[[#This Row],[Cost Per Unit]]*ChocSales[[#This Row],[Units]]</f>
        <v>2556.12</v>
      </c>
      <c r="I141" s="6"/>
    </row>
    <row r="142" spans="2:9" x14ac:dyDescent="0.3">
      <c r="B142" t="s">
        <v>9</v>
      </c>
      <c r="C142" t="s">
        <v>37</v>
      </c>
      <c r="D142" t="s">
        <v>4</v>
      </c>
      <c r="E142" s="6">
        <v>259</v>
      </c>
      <c r="F142" s="2">
        <v>207</v>
      </c>
      <c r="G142" s="6">
        <f>_xlfn.XLOOKUP(ChocSales[[#This Row],[Product]],products[Product],products[Cost per unit])</f>
        <v>11.88</v>
      </c>
      <c r="H142" s="6">
        <f>ChocSales[[#This Row],[Cost Per Unit]]*ChocSales[[#This Row],[Units]]</f>
        <v>2459.1600000000003</v>
      </c>
      <c r="I142" s="6"/>
    </row>
    <row r="143" spans="2:9" x14ac:dyDescent="0.3">
      <c r="B143" t="s">
        <v>8</v>
      </c>
      <c r="C143" t="s">
        <v>37</v>
      </c>
      <c r="D143" t="s">
        <v>30</v>
      </c>
      <c r="E143" s="6">
        <v>42</v>
      </c>
      <c r="F143" s="2">
        <v>150</v>
      </c>
      <c r="G143" s="6">
        <f>_xlfn.XLOOKUP(ChocSales[[#This Row],[Product]],products[Product],products[Cost per unit])</f>
        <v>14.49</v>
      </c>
      <c r="H143" s="6">
        <f>ChocSales[[#This Row],[Cost Per Unit]]*ChocSales[[#This Row],[Units]]</f>
        <v>2173.5</v>
      </c>
      <c r="I143" s="6"/>
    </row>
    <row r="144" spans="2:9" x14ac:dyDescent="0.3">
      <c r="B144" t="s">
        <v>41</v>
      </c>
      <c r="C144" t="s">
        <v>36</v>
      </c>
      <c r="D144" t="s">
        <v>26</v>
      </c>
      <c r="E144" s="6">
        <v>98</v>
      </c>
      <c r="F144" s="2">
        <v>204</v>
      </c>
      <c r="G144" s="6">
        <f>_xlfn.XLOOKUP(ChocSales[[#This Row],[Product]],products[Product],products[Cost per unit])</f>
        <v>5.6</v>
      </c>
      <c r="H144" s="6">
        <f>ChocSales[[#This Row],[Cost Per Unit]]*ChocSales[[#This Row],[Units]]</f>
        <v>1142.3999999999999</v>
      </c>
      <c r="I144" s="6"/>
    </row>
    <row r="145" spans="2:9" x14ac:dyDescent="0.3">
      <c r="B145" t="s">
        <v>7</v>
      </c>
      <c r="C145" t="s">
        <v>35</v>
      </c>
      <c r="D145" t="s">
        <v>27</v>
      </c>
      <c r="E145" s="6">
        <v>2478</v>
      </c>
      <c r="F145" s="2">
        <v>21</v>
      </c>
      <c r="G145" s="6">
        <f>_xlfn.XLOOKUP(ChocSales[[#This Row],[Product]],products[Product],products[Cost per unit])</f>
        <v>16.73</v>
      </c>
      <c r="H145" s="6">
        <f>ChocSales[[#This Row],[Cost Per Unit]]*ChocSales[[#This Row],[Units]]</f>
        <v>351.33</v>
      </c>
      <c r="I145" s="6"/>
    </row>
    <row r="146" spans="2:9" x14ac:dyDescent="0.3">
      <c r="B146" t="s">
        <v>41</v>
      </c>
      <c r="C146" t="s">
        <v>34</v>
      </c>
      <c r="D146" t="s">
        <v>33</v>
      </c>
      <c r="E146" s="6">
        <v>7847</v>
      </c>
      <c r="F146" s="2">
        <v>174</v>
      </c>
      <c r="G146" s="6">
        <f>_xlfn.XLOOKUP(ChocSales[[#This Row],[Product]],products[Product],products[Cost per unit])</f>
        <v>12.37</v>
      </c>
      <c r="H146" s="6">
        <f>ChocSales[[#This Row],[Cost Per Unit]]*ChocSales[[#This Row],[Units]]</f>
        <v>2152.3799999999997</v>
      </c>
      <c r="I146" s="6"/>
    </row>
    <row r="147" spans="2:9" x14ac:dyDescent="0.3">
      <c r="B147" t="s">
        <v>2</v>
      </c>
      <c r="C147" t="s">
        <v>37</v>
      </c>
      <c r="D147" t="s">
        <v>17</v>
      </c>
      <c r="E147" s="6">
        <v>9926</v>
      </c>
      <c r="F147" s="2">
        <v>201</v>
      </c>
      <c r="G147" s="6">
        <f>_xlfn.XLOOKUP(ChocSales[[#This Row],[Product]],products[Product],products[Cost per unit])</f>
        <v>3.11</v>
      </c>
      <c r="H147" s="6">
        <f>ChocSales[[#This Row],[Cost Per Unit]]*ChocSales[[#This Row],[Units]]</f>
        <v>625.11</v>
      </c>
      <c r="I147" s="6"/>
    </row>
    <row r="148" spans="2:9" x14ac:dyDescent="0.3">
      <c r="B148" t="s">
        <v>8</v>
      </c>
      <c r="C148" t="s">
        <v>38</v>
      </c>
      <c r="D148" t="s">
        <v>13</v>
      </c>
      <c r="E148" s="6">
        <v>819</v>
      </c>
      <c r="F148" s="2">
        <v>510</v>
      </c>
      <c r="G148" s="6">
        <f>_xlfn.XLOOKUP(ChocSales[[#This Row],[Product]],products[Product],products[Cost per unit])</f>
        <v>9.33</v>
      </c>
      <c r="H148" s="6">
        <f>ChocSales[[#This Row],[Cost Per Unit]]*ChocSales[[#This Row],[Units]]</f>
        <v>4758.3</v>
      </c>
      <c r="I148" s="6"/>
    </row>
    <row r="149" spans="2:9" x14ac:dyDescent="0.3">
      <c r="B149" t="s">
        <v>6</v>
      </c>
      <c r="C149" t="s">
        <v>39</v>
      </c>
      <c r="D149" t="s">
        <v>29</v>
      </c>
      <c r="E149" s="6">
        <v>3052</v>
      </c>
      <c r="F149" s="2">
        <v>378</v>
      </c>
      <c r="G149" s="6">
        <f>_xlfn.XLOOKUP(ChocSales[[#This Row],[Product]],products[Product],products[Cost per unit])</f>
        <v>7.16</v>
      </c>
      <c r="H149" s="6">
        <f>ChocSales[[#This Row],[Cost Per Unit]]*ChocSales[[#This Row],[Units]]</f>
        <v>2706.48</v>
      </c>
      <c r="I149" s="6"/>
    </row>
    <row r="150" spans="2:9" x14ac:dyDescent="0.3">
      <c r="B150" t="s">
        <v>9</v>
      </c>
      <c r="C150" t="s">
        <v>34</v>
      </c>
      <c r="D150" t="s">
        <v>21</v>
      </c>
      <c r="E150" s="6">
        <v>6832</v>
      </c>
      <c r="F150" s="2">
        <v>27</v>
      </c>
      <c r="G150" s="6">
        <f>_xlfn.XLOOKUP(ChocSales[[#This Row],[Product]],products[Product],products[Cost per unit])</f>
        <v>9</v>
      </c>
      <c r="H150" s="6">
        <f>ChocSales[[#This Row],[Cost Per Unit]]*ChocSales[[#This Row],[Units]]</f>
        <v>243</v>
      </c>
      <c r="I150" s="6"/>
    </row>
    <row r="151" spans="2:9" x14ac:dyDescent="0.3">
      <c r="B151" t="s">
        <v>2</v>
      </c>
      <c r="C151" t="s">
        <v>39</v>
      </c>
      <c r="D151" t="s">
        <v>16</v>
      </c>
      <c r="E151" s="6">
        <v>2016</v>
      </c>
      <c r="F151" s="2">
        <v>117</v>
      </c>
      <c r="G151" s="6">
        <f>_xlfn.XLOOKUP(ChocSales[[#This Row],[Product]],products[Product],products[Cost per unit])</f>
        <v>8.7899999999999991</v>
      </c>
      <c r="H151" s="6">
        <f>ChocSales[[#This Row],[Cost Per Unit]]*ChocSales[[#This Row],[Units]]</f>
        <v>1028.4299999999998</v>
      </c>
      <c r="I151" s="6"/>
    </row>
    <row r="152" spans="2:9" x14ac:dyDescent="0.3">
      <c r="B152" t="s">
        <v>6</v>
      </c>
      <c r="C152" t="s">
        <v>38</v>
      </c>
      <c r="D152" t="s">
        <v>21</v>
      </c>
      <c r="E152" s="6">
        <v>7322</v>
      </c>
      <c r="F152" s="2">
        <v>36</v>
      </c>
      <c r="G152" s="6">
        <f>_xlfn.XLOOKUP(ChocSales[[#This Row],[Product]],products[Product],products[Cost per unit])</f>
        <v>9</v>
      </c>
      <c r="H152" s="6">
        <f>ChocSales[[#This Row],[Cost Per Unit]]*ChocSales[[#This Row],[Units]]</f>
        <v>324</v>
      </c>
      <c r="I152" s="6"/>
    </row>
    <row r="153" spans="2:9" x14ac:dyDescent="0.3">
      <c r="B153" t="s">
        <v>8</v>
      </c>
      <c r="C153" t="s">
        <v>35</v>
      </c>
      <c r="D153" t="s">
        <v>33</v>
      </c>
      <c r="E153" s="6">
        <v>357</v>
      </c>
      <c r="F153" s="2">
        <v>126</v>
      </c>
      <c r="G153" s="6">
        <f>_xlfn.XLOOKUP(ChocSales[[#This Row],[Product]],products[Product],products[Cost per unit])</f>
        <v>12.37</v>
      </c>
      <c r="H153" s="6">
        <f>ChocSales[[#This Row],[Cost Per Unit]]*ChocSales[[#This Row],[Units]]</f>
        <v>1558.62</v>
      </c>
      <c r="I153" s="6"/>
    </row>
    <row r="154" spans="2:9" x14ac:dyDescent="0.3">
      <c r="B154" t="s">
        <v>9</v>
      </c>
      <c r="C154" t="s">
        <v>39</v>
      </c>
      <c r="D154" t="s">
        <v>25</v>
      </c>
      <c r="E154" s="6">
        <v>3192</v>
      </c>
      <c r="F154" s="2">
        <v>72</v>
      </c>
      <c r="G154" s="6">
        <f>_xlfn.XLOOKUP(ChocSales[[#This Row],[Product]],products[Product],products[Cost per unit])</f>
        <v>13.15</v>
      </c>
      <c r="H154" s="6">
        <f>ChocSales[[#This Row],[Cost Per Unit]]*ChocSales[[#This Row],[Units]]</f>
        <v>946.80000000000007</v>
      </c>
      <c r="I154" s="6"/>
    </row>
    <row r="155" spans="2:9" x14ac:dyDescent="0.3">
      <c r="B155" t="s">
        <v>7</v>
      </c>
      <c r="C155" t="s">
        <v>36</v>
      </c>
      <c r="D155" t="s">
        <v>22</v>
      </c>
      <c r="E155" s="6">
        <v>8435</v>
      </c>
      <c r="F155" s="2">
        <v>42</v>
      </c>
      <c r="G155" s="6">
        <f>_xlfn.XLOOKUP(ChocSales[[#This Row],[Product]],products[Product],products[Cost per unit])</f>
        <v>9.77</v>
      </c>
      <c r="H155" s="6">
        <f>ChocSales[[#This Row],[Cost Per Unit]]*ChocSales[[#This Row],[Units]]</f>
        <v>410.34</v>
      </c>
      <c r="I155" s="6"/>
    </row>
    <row r="156" spans="2:9" x14ac:dyDescent="0.3">
      <c r="B156" t="s">
        <v>40</v>
      </c>
      <c r="C156" t="s">
        <v>39</v>
      </c>
      <c r="D156" t="s">
        <v>29</v>
      </c>
      <c r="E156" s="6">
        <v>0</v>
      </c>
      <c r="F156" s="2">
        <v>135</v>
      </c>
      <c r="G156" s="6">
        <f>_xlfn.XLOOKUP(ChocSales[[#This Row],[Product]],products[Product],products[Cost per unit])</f>
        <v>7.16</v>
      </c>
      <c r="H156" s="6">
        <f>ChocSales[[#This Row],[Cost Per Unit]]*ChocSales[[#This Row],[Units]]</f>
        <v>966.6</v>
      </c>
      <c r="I156" s="6"/>
    </row>
    <row r="157" spans="2:9" x14ac:dyDescent="0.3">
      <c r="B157" t="s">
        <v>7</v>
      </c>
      <c r="C157" t="s">
        <v>34</v>
      </c>
      <c r="D157" t="s">
        <v>24</v>
      </c>
      <c r="E157" s="6">
        <v>8862</v>
      </c>
      <c r="F157" s="2">
        <v>189</v>
      </c>
      <c r="G157" s="6">
        <f>_xlfn.XLOOKUP(ChocSales[[#This Row],[Product]],products[Product],products[Cost per unit])</f>
        <v>4.97</v>
      </c>
      <c r="H157" s="6">
        <f>ChocSales[[#This Row],[Cost Per Unit]]*ChocSales[[#This Row],[Units]]</f>
        <v>939.32999999999993</v>
      </c>
      <c r="I157" s="6"/>
    </row>
    <row r="158" spans="2:9" x14ac:dyDescent="0.3">
      <c r="B158" t="s">
        <v>6</v>
      </c>
      <c r="C158" t="s">
        <v>37</v>
      </c>
      <c r="D158" t="s">
        <v>28</v>
      </c>
      <c r="E158" s="6">
        <v>3556</v>
      </c>
      <c r="F158" s="2">
        <v>459</v>
      </c>
      <c r="G158" s="6">
        <f>_xlfn.XLOOKUP(ChocSales[[#This Row],[Product]],products[Product],products[Cost per unit])</f>
        <v>10.38</v>
      </c>
      <c r="H158" s="6">
        <f>ChocSales[[#This Row],[Cost Per Unit]]*ChocSales[[#This Row],[Units]]</f>
        <v>4764.42</v>
      </c>
      <c r="I158" s="6"/>
    </row>
    <row r="159" spans="2:9" x14ac:dyDescent="0.3">
      <c r="B159" t="s">
        <v>5</v>
      </c>
      <c r="C159" t="s">
        <v>34</v>
      </c>
      <c r="D159" t="s">
        <v>15</v>
      </c>
      <c r="E159" s="6">
        <v>7280</v>
      </c>
      <c r="F159" s="2">
        <v>201</v>
      </c>
      <c r="G159" s="6">
        <f>_xlfn.XLOOKUP(ChocSales[[#This Row],[Product]],products[Product],products[Cost per unit])</f>
        <v>11.73</v>
      </c>
      <c r="H159" s="6">
        <f>ChocSales[[#This Row],[Cost Per Unit]]*ChocSales[[#This Row],[Units]]</f>
        <v>2357.73</v>
      </c>
      <c r="I159" s="6"/>
    </row>
    <row r="160" spans="2:9" x14ac:dyDescent="0.3">
      <c r="B160" t="s">
        <v>6</v>
      </c>
      <c r="C160" t="s">
        <v>34</v>
      </c>
      <c r="D160" t="s">
        <v>30</v>
      </c>
      <c r="E160" s="6">
        <v>3402</v>
      </c>
      <c r="F160" s="2">
        <v>366</v>
      </c>
      <c r="G160" s="6">
        <f>_xlfn.XLOOKUP(ChocSales[[#This Row],[Product]],products[Product],products[Cost per unit])</f>
        <v>14.49</v>
      </c>
      <c r="H160" s="6">
        <f>ChocSales[[#This Row],[Cost Per Unit]]*ChocSales[[#This Row],[Units]]</f>
        <v>5303.34</v>
      </c>
      <c r="I160" s="6"/>
    </row>
    <row r="161" spans="2:9" x14ac:dyDescent="0.3">
      <c r="B161" t="s">
        <v>3</v>
      </c>
      <c r="C161" t="s">
        <v>37</v>
      </c>
      <c r="D161" t="s">
        <v>29</v>
      </c>
      <c r="E161" s="6">
        <v>4592</v>
      </c>
      <c r="F161" s="2">
        <v>324</v>
      </c>
      <c r="G161" s="6">
        <f>_xlfn.XLOOKUP(ChocSales[[#This Row],[Product]],products[Product],products[Cost per unit])</f>
        <v>7.16</v>
      </c>
      <c r="H161" s="6">
        <f>ChocSales[[#This Row],[Cost Per Unit]]*ChocSales[[#This Row],[Units]]</f>
        <v>2319.84</v>
      </c>
      <c r="I161" s="6"/>
    </row>
    <row r="162" spans="2:9" x14ac:dyDescent="0.3">
      <c r="B162" t="s">
        <v>9</v>
      </c>
      <c r="C162" t="s">
        <v>35</v>
      </c>
      <c r="D162" t="s">
        <v>15</v>
      </c>
      <c r="E162" s="6">
        <v>7833</v>
      </c>
      <c r="F162" s="2">
        <v>243</v>
      </c>
      <c r="G162" s="6">
        <f>_xlfn.XLOOKUP(ChocSales[[#This Row],[Product]],products[Product],products[Cost per unit])</f>
        <v>11.73</v>
      </c>
      <c r="H162" s="6">
        <f>ChocSales[[#This Row],[Cost Per Unit]]*ChocSales[[#This Row],[Units]]</f>
        <v>2850.3900000000003</v>
      </c>
      <c r="I162" s="6"/>
    </row>
    <row r="163" spans="2:9" x14ac:dyDescent="0.3">
      <c r="B163" t="s">
        <v>2</v>
      </c>
      <c r="C163" t="s">
        <v>39</v>
      </c>
      <c r="D163" t="s">
        <v>21</v>
      </c>
      <c r="E163" s="6">
        <v>7651</v>
      </c>
      <c r="F163" s="2">
        <v>213</v>
      </c>
      <c r="G163" s="6">
        <f>_xlfn.XLOOKUP(ChocSales[[#This Row],[Product]],products[Product],products[Cost per unit])</f>
        <v>9</v>
      </c>
      <c r="H163" s="6">
        <f>ChocSales[[#This Row],[Cost Per Unit]]*ChocSales[[#This Row],[Units]]</f>
        <v>1917</v>
      </c>
      <c r="I163" s="6"/>
    </row>
    <row r="164" spans="2:9" x14ac:dyDescent="0.3">
      <c r="B164" t="s">
        <v>40</v>
      </c>
      <c r="C164" t="s">
        <v>35</v>
      </c>
      <c r="D164" t="s">
        <v>30</v>
      </c>
      <c r="E164" s="6">
        <v>2275</v>
      </c>
      <c r="F164" s="2">
        <v>447</v>
      </c>
      <c r="G164" s="6">
        <f>_xlfn.XLOOKUP(ChocSales[[#This Row],[Product]],products[Product],products[Cost per unit])</f>
        <v>14.49</v>
      </c>
      <c r="H164" s="6">
        <f>ChocSales[[#This Row],[Cost Per Unit]]*ChocSales[[#This Row],[Units]]</f>
        <v>6477.03</v>
      </c>
      <c r="I164" s="6"/>
    </row>
    <row r="165" spans="2:9" x14ac:dyDescent="0.3">
      <c r="B165" t="s">
        <v>40</v>
      </c>
      <c r="C165" t="s">
        <v>38</v>
      </c>
      <c r="D165" t="s">
        <v>13</v>
      </c>
      <c r="E165" s="6">
        <v>5670</v>
      </c>
      <c r="F165" s="2">
        <v>297</v>
      </c>
      <c r="G165" s="6">
        <f>_xlfn.XLOOKUP(ChocSales[[#This Row],[Product]],products[Product],products[Cost per unit])</f>
        <v>9.33</v>
      </c>
      <c r="H165" s="6">
        <f>ChocSales[[#This Row],[Cost Per Unit]]*ChocSales[[#This Row],[Units]]</f>
        <v>2771.01</v>
      </c>
      <c r="I165" s="6"/>
    </row>
    <row r="166" spans="2:9" x14ac:dyDescent="0.3">
      <c r="B166" t="s">
        <v>7</v>
      </c>
      <c r="C166" t="s">
        <v>35</v>
      </c>
      <c r="D166" t="s">
        <v>16</v>
      </c>
      <c r="E166" s="6">
        <v>2135</v>
      </c>
      <c r="F166" s="2">
        <v>27</v>
      </c>
      <c r="G166" s="6">
        <f>_xlfn.XLOOKUP(ChocSales[[#This Row],[Product]],products[Product],products[Cost per unit])</f>
        <v>8.7899999999999991</v>
      </c>
      <c r="H166" s="6">
        <f>ChocSales[[#This Row],[Cost Per Unit]]*ChocSales[[#This Row],[Units]]</f>
        <v>237.32999999999998</v>
      </c>
      <c r="I166" s="6"/>
    </row>
    <row r="167" spans="2:9" x14ac:dyDescent="0.3">
      <c r="B167" t="s">
        <v>40</v>
      </c>
      <c r="C167" t="s">
        <v>34</v>
      </c>
      <c r="D167" t="s">
        <v>23</v>
      </c>
      <c r="E167" s="6">
        <v>2779</v>
      </c>
      <c r="F167" s="2">
        <v>75</v>
      </c>
      <c r="G167" s="6">
        <f>_xlfn.XLOOKUP(ChocSales[[#This Row],[Product]],products[Product],products[Cost per unit])</f>
        <v>6.49</v>
      </c>
      <c r="H167" s="6">
        <f>ChocSales[[#This Row],[Cost Per Unit]]*ChocSales[[#This Row],[Units]]</f>
        <v>486.75</v>
      </c>
      <c r="I167" s="6"/>
    </row>
    <row r="168" spans="2:9" x14ac:dyDescent="0.3">
      <c r="B168" t="s">
        <v>10</v>
      </c>
      <c r="C168" t="s">
        <v>39</v>
      </c>
      <c r="D168" t="s">
        <v>33</v>
      </c>
      <c r="E168" s="6">
        <v>12950</v>
      </c>
      <c r="F168" s="2">
        <v>30</v>
      </c>
      <c r="G168" s="6">
        <f>_xlfn.XLOOKUP(ChocSales[[#This Row],[Product]],products[Product],products[Cost per unit])</f>
        <v>12.37</v>
      </c>
      <c r="H168" s="6">
        <f>ChocSales[[#This Row],[Cost Per Unit]]*ChocSales[[#This Row],[Units]]</f>
        <v>371.09999999999997</v>
      </c>
      <c r="I168" s="6"/>
    </row>
    <row r="169" spans="2:9" x14ac:dyDescent="0.3">
      <c r="B169" t="s">
        <v>7</v>
      </c>
      <c r="C169" t="s">
        <v>36</v>
      </c>
      <c r="D169" t="s">
        <v>18</v>
      </c>
      <c r="E169" s="6">
        <v>2646</v>
      </c>
      <c r="F169" s="2">
        <v>177</v>
      </c>
      <c r="G169" s="6">
        <f>_xlfn.XLOOKUP(ChocSales[[#This Row],[Product]],products[Product],products[Cost per unit])</f>
        <v>6.47</v>
      </c>
      <c r="H169" s="6">
        <f>ChocSales[[#This Row],[Cost Per Unit]]*ChocSales[[#This Row],[Units]]</f>
        <v>1145.19</v>
      </c>
      <c r="I169" s="6"/>
    </row>
    <row r="170" spans="2:9" x14ac:dyDescent="0.3">
      <c r="B170" t="s">
        <v>40</v>
      </c>
      <c r="C170" t="s">
        <v>34</v>
      </c>
      <c r="D170" t="s">
        <v>33</v>
      </c>
      <c r="E170" s="6">
        <v>3794</v>
      </c>
      <c r="F170" s="2">
        <v>159</v>
      </c>
      <c r="G170" s="6">
        <f>_xlfn.XLOOKUP(ChocSales[[#This Row],[Product]],products[Product],products[Cost per unit])</f>
        <v>12.37</v>
      </c>
      <c r="H170" s="6">
        <f>ChocSales[[#This Row],[Cost Per Unit]]*ChocSales[[#This Row],[Units]]</f>
        <v>1966.83</v>
      </c>
      <c r="I170" s="6"/>
    </row>
    <row r="171" spans="2:9" x14ac:dyDescent="0.3">
      <c r="B171" t="s">
        <v>3</v>
      </c>
      <c r="C171" t="s">
        <v>35</v>
      </c>
      <c r="D171" t="s">
        <v>33</v>
      </c>
      <c r="E171" s="6">
        <v>819</v>
      </c>
      <c r="F171" s="2">
        <v>306</v>
      </c>
      <c r="G171" s="6">
        <f>_xlfn.XLOOKUP(ChocSales[[#This Row],[Product]],products[Product],products[Cost per unit])</f>
        <v>12.37</v>
      </c>
      <c r="H171" s="6">
        <f>ChocSales[[#This Row],[Cost Per Unit]]*ChocSales[[#This Row],[Units]]</f>
        <v>3785.22</v>
      </c>
      <c r="I171" s="6"/>
    </row>
    <row r="172" spans="2:9" x14ac:dyDescent="0.3">
      <c r="B172" t="s">
        <v>3</v>
      </c>
      <c r="C172" t="s">
        <v>34</v>
      </c>
      <c r="D172" t="s">
        <v>20</v>
      </c>
      <c r="E172" s="6">
        <v>2583</v>
      </c>
      <c r="F172" s="2">
        <v>18</v>
      </c>
      <c r="G172" s="6">
        <f>_xlfn.XLOOKUP(ChocSales[[#This Row],[Product]],products[Product],products[Cost per unit])</f>
        <v>10.62</v>
      </c>
      <c r="H172" s="6">
        <f>ChocSales[[#This Row],[Cost Per Unit]]*ChocSales[[#This Row],[Units]]</f>
        <v>191.16</v>
      </c>
      <c r="I172" s="6"/>
    </row>
    <row r="173" spans="2:9" x14ac:dyDescent="0.3">
      <c r="B173" t="s">
        <v>7</v>
      </c>
      <c r="C173" t="s">
        <v>35</v>
      </c>
      <c r="D173" t="s">
        <v>19</v>
      </c>
      <c r="E173" s="6">
        <v>4585</v>
      </c>
      <c r="F173" s="2">
        <v>240</v>
      </c>
      <c r="G173" s="6">
        <f>_xlfn.XLOOKUP(ChocSales[[#This Row],[Product]],products[Product],products[Cost per unit])</f>
        <v>7.64</v>
      </c>
      <c r="H173" s="6">
        <f>ChocSales[[#This Row],[Cost Per Unit]]*ChocSales[[#This Row],[Units]]</f>
        <v>1833.6</v>
      </c>
      <c r="I173" s="6"/>
    </row>
    <row r="174" spans="2:9" x14ac:dyDescent="0.3">
      <c r="B174" t="s">
        <v>5</v>
      </c>
      <c r="C174" t="s">
        <v>34</v>
      </c>
      <c r="D174" t="s">
        <v>33</v>
      </c>
      <c r="E174" s="6">
        <v>1652</v>
      </c>
      <c r="F174" s="2">
        <v>93</v>
      </c>
      <c r="G174" s="6">
        <f>_xlfn.XLOOKUP(ChocSales[[#This Row],[Product]],products[Product],products[Cost per unit])</f>
        <v>12.37</v>
      </c>
      <c r="H174" s="6">
        <f>ChocSales[[#This Row],[Cost Per Unit]]*ChocSales[[#This Row],[Units]]</f>
        <v>1150.4099999999999</v>
      </c>
      <c r="I174" s="6"/>
    </row>
    <row r="175" spans="2:9" x14ac:dyDescent="0.3">
      <c r="B175" t="s">
        <v>10</v>
      </c>
      <c r="C175" t="s">
        <v>34</v>
      </c>
      <c r="D175" t="s">
        <v>26</v>
      </c>
      <c r="E175" s="6">
        <v>4991</v>
      </c>
      <c r="F175" s="2">
        <v>9</v>
      </c>
      <c r="G175" s="6">
        <f>_xlfn.XLOOKUP(ChocSales[[#This Row],[Product]],products[Product],products[Cost per unit])</f>
        <v>5.6</v>
      </c>
      <c r="H175" s="6">
        <f>ChocSales[[#This Row],[Cost Per Unit]]*ChocSales[[#This Row],[Units]]</f>
        <v>50.4</v>
      </c>
      <c r="I175" s="6"/>
    </row>
    <row r="176" spans="2:9" x14ac:dyDescent="0.3">
      <c r="B176" t="s">
        <v>8</v>
      </c>
      <c r="C176" t="s">
        <v>34</v>
      </c>
      <c r="D176" t="s">
        <v>16</v>
      </c>
      <c r="E176" s="6">
        <v>2009</v>
      </c>
      <c r="F176" s="2">
        <v>219</v>
      </c>
      <c r="G176" s="6">
        <f>_xlfn.XLOOKUP(ChocSales[[#This Row],[Product]],products[Product],products[Cost per unit])</f>
        <v>8.7899999999999991</v>
      </c>
      <c r="H176" s="6">
        <f>ChocSales[[#This Row],[Cost Per Unit]]*ChocSales[[#This Row],[Units]]</f>
        <v>1925.0099999999998</v>
      </c>
      <c r="I176" s="6"/>
    </row>
    <row r="177" spans="2:9" x14ac:dyDescent="0.3">
      <c r="B177" t="s">
        <v>2</v>
      </c>
      <c r="C177" t="s">
        <v>39</v>
      </c>
      <c r="D177" t="s">
        <v>22</v>
      </c>
      <c r="E177" s="6">
        <v>1568</v>
      </c>
      <c r="F177" s="2">
        <v>141</v>
      </c>
      <c r="G177" s="6">
        <f>_xlfn.XLOOKUP(ChocSales[[#This Row],[Product]],products[Product],products[Cost per unit])</f>
        <v>9.77</v>
      </c>
      <c r="H177" s="6">
        <f>ChocSales[[#This Row],[Cost Per Unit]]*ChocSales[[#This Row],[Units]]</f>
        <v>1377.57</v>
      </c>
      <c r="I177" s="6"/>
    </row>
    <row r="178" spans="2:9" x14ac:dyDescent="0.3">
      <c r="B178" t="s">
        <v>41</v>
      </c>
      <c r="C178" t="s">
        <v>37</v>
      </c>
      <c r="D178" t="s">
        <v>20</v>
      </c>
      <c r="E178" s="6">
        <v>3388</v>
      </c>
      <c r="F178" s="2">
        <v>123</v>
      </c>
      <c r="G178" s="6">
        <f>_xlfn.XLOOKUP(ChocSales[[#This Row],[Product]],products[Product],products[Cost per unit])</f>
        <v>10.62</v>
      </c>
      <c r="H178" s="6">
        <f>ChocSales[[#This Row],[Cost Per Unit]]*ChocSales[[#This Row],[Units]]</f>
        <v>1306.26</v>
      </c>
      <c r="I178" s="6"/>
    </row>
    <row r="179" spans="2:9" x14ac:dyDescent="0.3">
      <c r="B179" t="s">
        <v>40</v>
      </c>
      <c r="C179" t="s">
        <v>38</v>
      </c>
      <c r="D179" t="s">
        <v>24</v>
      </c>
      <c r="E179" s="6">
        <v>623</v>
      </c>
      <c r="F179" s="2">
        <v>51</v>
      </c>
      <c r="G179" s="6">
        <f>_xlfn.XLOOKUP(ChocSales[[#This Row],[Product]],products[Product],products[Cost per unit])</f>
        <v>4.97</v>
      </c>
      <c r="H179" s="6">
        <f>ChocSales[[#This Row],[Cost Per Unit]]*ChocSales[[#This Row],[Units]]</f>
        <v>253.47</v>
      </c>
      <c r="I179" s="6"/>
    </row>
    <row r="180" spans="2:9" x14ac:dyDescent="0.3">
      <c r="B180" t="s">
        <v>6</v>
      </c>
      <c r="C180" t="s">
        <v>36</v>
      </c>
      <c r="D180" t="s">
        <v>4</v>
      </c>
      <c r="E180" s="6">
        <v>10073</v>
      </c>
      <c r="F180" s="2">
        <v>120</v>
      </c>
      <c r="G180" s="6">
        <f>_xlfn.XLOOKUP(ChocSales[[#This Row],[Product]],products[Product],products[Cost per unit])</f>
        <v>11.88</v>
      </c>
      <c r="H180" s="6">
        <f>ChocSales[[#This Row],[Cost Per Unit]]*ChocSales[[#This Row],[Units]]</f>
        <v>1425.6000000000001</v>
      </c>
      <c r="I180" s="6"/>
    </row>
    <row r="181" spans="2:9" x14ac:dyDescent="0.3">
      <c r="B181" t="s">
        <v>8</v>
      </c>
      <c r="C181" t="s">
        <v>39</v>
      </c>
      <c r="D181" t="s">
        <v>26</v>
      </c>
      <c r="E181" s="6">
        <v>1561</v>
      </c>
      <c r="F181" s="2">
        <v>27</v>
      </c>
      <c r="G181" s="6">
        <f>_xlfn.XLOOKUP(ChocSales[[#This Row],[Product]],products[Product],products[Cost per unit])</f>
        <v>5.6</v>
      </c>
      <c r="H181" s="6">
        <f>ChocSales[[#This Row],[Cost Per Unit]]*ChocSales[[#This Row],[Units]]</f>
        <v>151.19999999999999</v>
      </c>
      <c r="I181" s="6"/>
    </row>
    <row r="182" spans="2:9" x14ac:dyDescent="0.3">
      <c r="B182" t="s">
        <v>9</v>
      </c>
      <c r="C182" t="s">
        <v>36</v>
      </c>
      <c r="D182" t="s">
        <v>27</v>
      </c>
      <c r="E182" s="6">
        <v>11522</v>
      </c>
      <c r="F182" s="2">
        <v>204</v>
      </c>
      <c r="G182" s="6">
        <f>_xlfn.XLOOKUP(ChocSales[[#This Row],[Product]],products[Product],products[Cost per unit])</f>
        <v>16.73</v>
      </c>
      <c r="H182" s="6">
        <f>ChocSales[[#This Row],[Cost Per Unit]]*ChocSales[[#This Row],[Units]]</f>
        <v>3412.92</v>
      </c>
      <c r="I182" s="6"/>
    </row>
    <row r="183" spans="2:9" x14ac:dyDescent="0.3">
      <c r="B183" t="s">
        <v>6</v>
      </c>
      <c r="C183" t="s">
        <v>38</v>
      </c>
      <c r="D183" t="s">
        <v>13</v>
      </c>
      <c r="E183" s="6">
        <v>2317</v>
      </c>
      <c r="F183" s="2">
        <v>123</v>
      </c>
      <c r="G183" s="6">
        <f>_xlfn.XLOOKUP(ChocSales[[#This Row],[Product]],products[Product],products[Cost per unit])</f>
        <v>9.33</v>
      </c>
      <c r="H183" s="6">
        <f>ChocSales[[#This Row],[Cost Per Unit]]*ChocSales[[#This Row],[Units]]</f>
        <v>1147.5899999999999</v>
      </c>
      <c r="I183" s="6"/>
    </row>
    <row r="184" spans="2:9" x14ac:dyDescent="0.3">
      <c r="B184" t="s">
        <v>10</v>
      </c>
      <c r="C184" t="s">
        <v>37</v>
      </c>
      <c r="D184" t="s">
        <v>28</v>
      </c>
      <c r="E184" s="6">
        <v>3059</v>
      </c>
      <c r="F184" s="2">
        <v>27</v>
      </c>
      <c r="G184" s="6">
        <f>_xlfn.XLOOKUP(ChocSales[[#This Row],[Product]],products[Product],products[Cost per unit])</f>
        <v>10.38</v>
      </c>
      <c r="H184" s="6">
        <f>ChocSales[[#This Row],[Cost Per Unit]]*ChocSales[[#This Row],[Units]]</f>
        <v>280.26000000000005</v>
      </c>
      <c r="I184" s="6"/>
    </row>
    <row r="185" spans="2:9" x14ac:dyDescent="0.3">
      <c r="B185" t="s">
        <v>41</v>
      </c>
      <c r="C185" t="s">
        <v>37</v>
      </c>
      <c r="D185" t="s">
        <v>26</v>
      </c>
      <c r="E185" s="6">
        <v>2324</v>
      </c>
      <c r="F185" s="2">
        <v>177</v>
      </c>
      <c r="G185" s="6">
        <f>_xlfn.XLOOKUP(ChocSales[[#This Row],[Product]],products[Product],products[Cost per unit])</f>
        <v>5.6</v>
      </c>
      <c r="H185" s="6">
        <f>ChocSales[[#This Row],[Cost Per Unit]]*ChocSales[[#This Row],[Units]]</f>
        <v>991.19999999999993</v>
      </c>
      <c r="I185" s="6"/>
    </row>
    <row r="186" spans="2:9" x14ac:dyDescent="0.3">
      <c r="B186" t="s">
        <v>3</v>
      </c>
      <c r="C186" t="s">
        <v>39</v>
      </c>
      <c r="D186" t="s">
        <v>26</v>
      </c>
      <c r="E186" s="6">
        <v>4956</v>
      </c>
      <c r="F186" s="2">
        <v>171</v>
      </c>
      <c r="G186" s="6">
        <f>_xlfn.XLOOKUP(ChocSales[[#This Row],[Product]],products[Product],products[Cost per unit])</f>
        <v>5.6</v>
      </c>
      <c r="H186" s="6">
        <f>ChocSales[[#This Row],[Cost Per Unit]]*ChocSales[[#This Row],[Units]]</f>
        <v>957.59999999999991</v>
      </c>
      <c r="I186" s="6"/>
    </row>
    <row r="187" spans="2:9" x14ac:dyDescent="0.3">
      <c r="B187" t="s">
        <v>10</v>
      </c>
      <c r="C187" t="s">
        <v>34</v>
      </c>
      <c r="D187" t="s">
        <v>19</v>
      </c>
      <c r="E187" s="6">
        <v>5355</v>
      </c>
      <c r="F187" s="2">
        <v>204</v>
      </c>
      <c r="G187" s="6">
        <f>_xlfn.XLOOKUP(ChocSales[[#This Row],[Product]],products[Product],products[Cost per unit])</f>
        <v>7.64</v>
      </c>
      <c r="H187" s="6">
        <f>ChocSales[[#This Row],[Cost Per Unit]]*ChocSales[[#This Row],[Units]]</f>
        <v>1558.56</v>
      </c>
      <c r="I187" s="6"/>
    </row>
    <row r="188" spans="2:9" x14ac:dyDescent="0.3">
      <c r="B188" t="s">
        <v>3</v>
      </c>
      <c r="C188" t="s">
        <v>34</v>
      </c>
      <c r="D188" t="s">
        <v>14</v>
      </c>
      <c r="E188" s="6">
        <v>7259</v>
      </c>
      <c r="F188" s="2">
        <v>276</v>
      </c>
      <c r="G188" s="6">
        <f>_xlfn.XLOOKUP(ChocSales[[#This Row],[Product]],products[Product],products[Cost per unit])</f>
        <v>11.7</v>
      </c>
      <c r="H188" s="6">
        <f>ChocSales[[#This Row],[Cost Per Unit]]*ChocSales[[#This Row],[Units]]</f>
        <v>3229.2</v>
      </c>
      <c r="I188" s="6"/>
    </row>
    <row r="189" spans="2:9" x14ac:dyDescent="0.3">
      <c r="B189" t="s">
        <v>8</v>
      </c>
      <c r="C189" t="s">
        <v>37</v>
      </c>
      <c r="D189" t="s">
        <v>26</v>
      </c>
      <c r="E189" s="6">
        <v>6279</v>
      </c>
      <c r="F189" s="2">
        <v>45</v>
      </c>
      <c r="G189" s="6">
        <f>_xlfn.XLOOKUP(ChocSales[[#This Row],[Product]],products[Product],products[Cost per unit])</f>
        <v>5.6</v>
      </c>
      <c r="H189" s="6">
        <f>ChocSales[[#This Row],[Cost Per Unit]]*ChocSales[[#This Row],[Units]]</f>
        <v>251.99999999999997</v>
      </c>
      <c r="I189" s="6"/>
    </row>
    <row r="190" spans="2:9" x14ac:dyDescent="0.3">
      <c r="B190" t="s">
        <v>40</v>
      </c>
      <c r="C190" t="s">
        <v>38</v>
      </c>
      <c r="D190" t="s">
        <v>29</v>
      </c>
      <c r="E190" s="6">
        <v>2541</v>
      </c>
      <c r="F190" s="2">
        <v>45</v>
      </c>
      <c r="G190" s="6">
        <f>_xlfn.XLOOKUP(ChocSales[[#This Row],[Product]],products[Product],products[Cost per unit])</f>
        <v>7.16</v>
      </c>
      <c r="H190" s="6">
        <f>ChocSales[[#This Row],[Cost Per Unit]]*ChocSales[[#This Row],[Units]]</f>
        <v>322.2</v>
      </c>
      <c r="I190" s="6"/>
    </row>
    <row r="191" spans="2:9" x14ac:dyDescent="0.3">
      <c r="B191" t="s">
        <v>6</v>
      </c>
      <c r="C191" t="s">
        <v>35</v>
      </c>
      <c r="D191" t="s">
        <v>27</v>
      </c>
      <c r="E191" s="6">
        <v>3864</v>
      </c>
      <c r="F191" s="2">
        <v>177</v>
      </c>
      <c r="G191" s="6">
        <f>_xlfn.XLOOKUP(ChocSales[[#This Row],[Product]],products[Product],products[Cost per unit])</f>
        <v>16.73</v>
      </c>
      <c r="H191" s="6">
        <f>ChocSales[[#This Row],[Cost Per Unit]]*ChocSales[[#This Row],[Units]]</f>
        <v>2961.21</v>
      </c>
      <c r="I191" s="6"/>
    </row>
    <row r="192" spans="2:9" x14ac:dyDescent="0.3">
      <c r="B192" t="s">
        <v>5</v>
      </c>
      <c r="C192" t="s">
        <v>36</v>
      </c>
      <c r="D192" t="s">
        <v>13</v>
      </c>
      <c r="E192" s="6">
        <v>6146</v>
      </c>
      <c r="F192" s="2">
        <v>63</v>
      </c>
      <c r="G192" s="6">
        <f>_xlfn.XLOOKUP(ChocSales[[#This Row],[Product]],products[Product],products[Cost per unit])</f>
        <v>9.33</v>
      </c>
      <c r="H192" s="6">
        <f>ChocSales[[#This Row],[Cost Per Unit]]*ChocSales[[#This Row],[Units]]</f>
        <v>587.79</v>
      </c>
      <c r="I192" s="6"/>
    </row>
    <row r="193" spans="2:9" x14ac:dyDescent="0.3">
      <c r="B193" t="s">
        <v>9</v>
      </c>
      <c r="C193" t="s">
        <v>39</v>
      </c>
      <c r="D193" t="s">
        <v>18</v>
      </c>
      <c r="E193" s="6">
        <v>2639</v>
      </c>
      <c r="F193" s="2">
        <v>204</v>
      </c>
      <c r="G193" s="6">
        <f>_xlfn.XLOOKUP(ChocSales[[#This Row],[Product]],products[Product],products[Cost per unit])</f>
        <v>6.47</v>
      </c>
      <c r="H193" s="6">
        <f>ChocSales[[#This Row],[Cost Per Unit]]*ChocSales[[#This Row],[Units]]</f>
        <v>1319.8799999999999</v>
      </c>
      <c r="I193" s="6"/>
    </row>
    <row r="194" spans="2:9" x14ac:dyDescent="0.3">
      <c r="B194" t="s">
        <v>8</v>
      </c>
      <c r="C194" t="s">
        <v>37</v>
      </c>
      <c r="D194" t="s">
        <v>22</v>
      </c>
      <c r="E194" s="6">
        <v>1890</v>
      </c>
      <c r="F194" s="2">
        <v>195</v>
      </c>
      <c r="G194" s="6">
        <f>_xlfn.XLOOKUP(ChocSales[[#This Row],[Product]],products[Product],products[Cost per unit])</f>
        <v>9.77</v>
      </c>
      <c r="H194" s="6">
        <f>ChocSales[[#This Row],[Cost Per Unit]]*ChocSales[[#This Row],[Units]]</f>
        <v>1905.1499999999999</v>
      </c>
      <c r="I194" s="6"/>
    </row>
    <row r="195" spans="2:9" x14ac:dyDescent="0.3">
      <c r="B195" t="s">
        <v>7</v>
      </c>
      <c r="C195" t="s">
        <v>34</v>
      </c>
      <c r="D195" t="s">
        <v>14</v>
      </c>
      <c r="E195" s="6">
        <v>1932</v>
      </c>
      <c r="F195" s="2">
        <v>369</v>
      </c>
      <c r="G195" s="6">
        <f>_xlfn.XLOOKUP(ChocSales[[#This Row],[Product]],products[Product],products[Cost per unit])</f>
        <v>11.7</v>
      </c>
      <c r="H195" s="6">
        <f>ChocSales[[#This Row],[Cost Per Unit]]*ChocSales[[#This Row],[Units]]</f>
        <v>4317.3</v>
      </c>
      <c r="I195" s="6"/>
    </row>
    <row r="196" spans="2:9" x14ac:dyDescent="0.3">
      <c r="B196" t="s">
        <v>3</v>
      </c>
      <c r="C196" t="s">
        <v>34</v>
      </c>
      <c r="D196" t="s">
        <v>25</v>
      </c>
      <c r="E196" s="6">
        <v>6300</v>
      </c>
      <c r="F196" s="2">
        <v>42</v>
      </c>
      <c r="G196" s="6">
        <f>_xlfn.XLOOKUP(ChocSales[[#This Row],[Product]],products[Product],products[Cost per unit])</f>
        <v>13.15</v>
      </c>
      <c r="H196" s="6">
        <f>ChocSales[[#This Row],[Cost Per Unit]]*ChocSales[[#This Row],[Units]]</f>
        <v>552.30000000000007</v>
      </c>
      <c r="I196" s="6"/>
    </row>
    <row r="197" spans="2:9" x14ac:dyDescent="0.3">
      <c r="B197" t="s">
        <v>6</v>
      </c>
      <c r="C197" t="s">
        <v>37</v>
      </c>
      <c r="D197" t="s">
        <v>30</v>
      </c>
      <c r="E197" s="6">
        <v>560</v>
      </c>
      <c r="F197" s="2">
        <v>81</v>
      </c>
      <c r="G197" s="6">
        <f>_xlfn.XLOOKUP(ChocSales[[#This Row],[Product]],products[Product],products[Cost per unit])</f>
        <v>14.49</v>
      </c>
      <c r="H197" s="6">
        <f>ChocSales[[#This Row],[Cost Per Unit]]*ChocSales[[#This Row],[Units]]</f>
        <v>1173.69</v>
      </c>
      <c r="I197" s="6"/>
    </row>
    <row r="198" spans="2:9" x14ac:dyDescent="0.3">
      <c r="B198" t="s">
        <v>9</v>
      </c>
      <c r="C198" t="s">
        <v>37</v>
      </c>
      <c r="D198" t="s">
        <v>26</v>
      </c>
      <c r="E198" s="6">
        <v>2856</v>
      </c>
      <c r="F198" s="2">
        <v>246</v>
      </c>
      <c r="G198" s="6">
        <f>_xlfn.XLOOKUP(ChocSales[[#This Row],[Product]],products[Product],products[Cost per unit])</f>
        <v>5.6</v>
      </c>
      <c r="H198" s="6">
        <f>ChocSales[[#This Row],[Cost Per Unit]]*ChocSales[[#This Row],[Units]]</f>
        <v>1377.6</v>
      </c>
      <c r="I198" s="6"/>
    </row>
    <row r="199" spans="2:9" x14ac:dyDescent="0.3">
      <c r="B199" t="s">
        <v>9</v>
      </c>
      <c r="C199" t="s">
        <v>34</v>
      </c>
      <c r="D199" t="s">
        <v>17</v>
      </c>
      <c r="E199" s="6">
        <v>707</v>
      </c>
      <c r="F199" s="2">
        <v>174</v>
      </c>
      <c r="G199" s="6">
        <f>_xlfn.XLOOKUP(ChocSales[[#This Row],[Product]],products[Product],products[Cost per unit])</f>
        <v>3.11</v>
      </c>
      <c r="H199" s="6">
        <f>ChocSales[[#This Row],[Cost Per Unit]]*ChocSales[[#This Row],[Units]]</f>
        <v>541.14</v>
      </c>
      <c r="I199" s="6"/>
    </row>
    <row r="200" spans="2:9" x14ac:dyDescent="0.3">
      <c r="B200" t="s">
        <v>8</v>
      </c>
      <c r="C200" t="s">
        <v>35</v>
      </c>
      <c r="D200" t="s">
        <v>30</v>
      </c>
      <c r="E200" s="6">
        <v>3598</v>
      </c>
      <c r="F200" s="2">
        <v>81</v>
      </c>
      <c r="G200" s="6">
        <f>_xlfn.XLOOKUP(ChocSales[[#This Row],[Product]],products[Product],products[Cost per unit])</f>
        <v>14.49</v>
      </c>
      <c r="H200" s="6">
        <f>ChocSales[[#This Row],[Cost Per Unit]]*ChocSales[[#This Row],[Units]]</f>
        <v>1173.69</v>
      </c>
      <c r="I200" s="6"/>
    </row>
    <row r="201" spans="2:9" x14ac:dyDescent="0.3">
      <c r="B201" t="s">
        <v>40</v>
      </c>
      <c r="C201" t="s">
        <v>35</v>
      </c>
      <c r="D201" t="s">
        <v>22</v>
      </c>
      <c r="E201" s="6">
        <v>6853</v>
      </c>
      <c r="F201" s="2">
        <v>372</v>
      </c>
      <c r="G201" s="6">
        <f>_xlfn.XLOOKUP(ChocSales[[#This Row],[Product]],products[Product],products[Cost per unit])</f>
        <v>9.77</v>
      </c>
      <c r="H201" s="6">
        <f>ChocSales[[#This Row],[Cost Per Unit]]*ChocSales[[#This Row],[Units]]</f>
        <v>3634.44</v>
      </c>
      <c r="I201" s="6"/>
    </row>
    <row r="202" spans="2:9" x14ac:dyDescent="0.3">
      <c r="B202" t="s">
        <v>40</v>
      </c>
      <c r="C202" t="s">
        <v>35</v>
      </c>
      <c r="D202" t="s">
        <v>16</v>
      </c>
      <c r="E202" s="6">
        <v>4725</v>
      </c>
      <c r="F202" s="2">
        <v>174</v>
      </c>
      <c r="G202" s="6">
        <f>_xlfn.XLOOKUP(ChocSales[[#This Row],[Product]],products[Product],products[Cost per unit])</f>
        <v>8.7899999999999991</v>
      </c>
      <c r="H202" s="6">
        <f>ChocSales[[#This Row],[Cost Per Unit]]*ChocSales[[#This Row],[Units]]</f>
        <v>1529.4599999999998</v>
      </c>
      <c r="I202" s="6"/>
    </row>
    <row r="203" spans="2:9" x14ac:dyDescent="0.3">
      <c r="B203" t="s">
        <v>41</v>
      </c>
      <c r="C203" t="s">
        <v>36</v>
      </c>
      <c r="D203" t="s">
        <v>32</v>
      </c>
      <c r="E203" s="6">
        <v>10304</v>
      </c>
      <c r="F203" s="2">
        <v>84</v>
      </c>
      <c r="G203" s="6">
        <f>_xlfn.XLOOKUP(ChocSales[[#This Row],[Product]],products[Product],products[Cost per unit])</f>
        <v>8.65</v>
      </c>
      <c r="H203" s="6">
        <f>ChocSales[[#This Row],[Cost Per Unit]]*ChocSales[[#This Row],[Units]]</f>
        <v>726.6</v>
      </c>
      <c r="I203" s="6"/>
    </row>
    <row r="204" spans="2:9" x14ac:dyDescent="0.3">
      <c r="B204" t="s">
        <v>41</v>
      </c>
      <c r="C204" t="s">
        <v>34</v>
      </c>
      <c r="D204" t="s">
        <v>16</v>
      </c>
      <c r="E204" s="6">
        <v>1274</v>
      </c>
      <c r="F204" s="2">
        <v>225</v>
      </c>
      <c r="G204" s="6">
        <f>_xlfn.XLOOKUP(ChocSales[[#This Row],[Product]],products[Product],products[Cost per unit])</f>
        <v>8.7899999999999991</v>
      </c>
      <c r="H204" s="6">
        <f>ChocSales[[#This Row],[Cost Per Unit]]*ChocSales[[#This Row],[Units]]</f>
        <v>1977.7499999999998</v>
      </c>
      <c r="I204" s="6"/>
    </row>
    <row r="205" spans="2:9" x14ac:dyDescent="0.3">
      <c r="B205" t="s">
        <v>5</v>
      </c>
      <c r="C205" t="s">
        <v>36</v>
      </c>
      <c r="D205" t="s">
        <v>30</v>
      </c>
      <c r="E205" s="6">
        <v>1526</v>
      </c>
      <c r="F205" s="2">
        <v>105</v>
      </c>
      <c r="G205" s="6">
        <f>_xlfn.XLOOKUP(ChocSales[[#This Row],[Product]],products[Product],products[Cost per unit])</f>
        <v>14.49</v>
      </c>
      <c r="H205" s="6">
        <f>ChocSales[[#This Row],[Cost Per Unit]]*ChocSales[[#This Row],[Units]]</f>
        <v>1521.45</v>
      </c>
      <c r="I205" s="6"/>
    </row>
    <row r="206" spans="2:9" x14ac:dyDescent="0.3">
      <c r="B206" t="s">
        <v>40</v>
      </c>
      <c r="C206" t="s">
        <v>39</v>
      </c>
      <c r="D206" t="s">
        <v>28</v>
      </c>
      <c r="E206" s="6">
        <v>3101</v>
      </c>
      <c r="F206" s="2">
        <v>225</v>
      </c>
      <c r="G206" s="6">
        <f>_xlfn.XLOOKUP(ChocSales[[#This Row],[Product]],products[Product],products[Cost per unit])</f>
        <v>10.38</v>
      </c>
      <c r="H206" s="6">
        <f>ChocSales[[#This Row],[Cost Per Unit]]*ChocSales[[#This Row],[Units]]</f>
        <v>2335.5</v>
      </c>
      <c r="I206" s="6"/>
    </row>
    <row r="207" spans="2:9" x14ac:dyDescent="0.3">
      <c r="B207" t="s">
        <v>2</v>
      </c>
      <c r="C207" t="s">
        <v>37</v>
      </c>
      <c r="D207" t="s">
        <v>14</v>
      </c>
      <c r="E207" s="6">
        <v>1057</v>
      </c>
      <c r="F207" s="2">
        <v>54</v>
      </c>
      <c r="G207" s="6">
        <f>_xlfn.XLOOKUP(ChocSales[[#This Row],[Product]],products[Product],products[Cost per unit])</f>
        <v>11.7</v>
      </c>
      <c r="H207" s="6">
        <f>ChocSales[[#This Row],[Cost Per Unit]]*ChocSales[[#This Row],[Units]]</f>
        <v>631.79999999999995</v>
      </c>
      <c r="I207" s="6"/>
    </row>
    <row r="208" spans="2:9" x14ac:dyDescent="0.3">
      <c r="B208" t="s">
        <v>7</v>
      </c>
      <c r="C208" t="s">
        <v>37</v>
      </c>
      <c r="D208" t="s">
        <v>26</v>
      </c>
      <c r="E208" s="6">
        <v>5306</v>
      </c>
      <c r="F208" s="2">
        <v>0</v>
      </c>
      <c r="G208" s="6">
        <f>_xlfn.XLOOKUP(ChocSales[[#This Row],[Product]],products[Product],products[Cost per unit])</f>
        <v>5.6</v>
      </c>
      <c r="H208" s="6">
        <f>ChocSales[[#This Row],[Cost Per Unit]]*ChocSales[[#This Row],[Units]]</f>
        <v>0</v>
      </c>
      <c r="I208" s="6"/>
    </row>
    <row r="209" spans="2:9" x14ac:dyDescent="0.3">
      <c r="B209" t="s">
        <v>5</v>
      </c>
      <c r="C209" t="s">
        <v>39</v>
      </c>
      <c r="D209" t="s">
        <v>24</v>
      </c>
      <c r="E209" s="6">
        <v>4018</v>
      </c>
      <c r="F209" s="2">
        <v>171</v>
      </c>
      <c r="G209" s="6">
        <f>_xlfn.XLOOKUP(ChocSales[[#This Row],[Product]],products[Product],products[Cost per unit])</f>
        <v>4.97</v>
      </c>
      <c r="H209" s="6">
        <f>ChocSales[[#This Row],[Cost Per Unit]]*ChocSales[[#This Row],[Units]]</f>
        <v>849.87</v>
      </c>
      <c r="I209" s="6"/>
    </row>
    <row r="210" spans="2:9" x14ac:dyDescent="0.3">
      <c r="B210" t="s">
        <v>9</v>
      </c>
      <c r="C210" t="s">
        <v>34</v>
      </c>
      <c r="D210" t="s">
        <v>16</v>
      </c>
      <c r="E210" s="6">
        <v>938</v>
      </c>
      <c r="F210" s="2">
        <v>189</v>
      </c>
      <c r="G210" s="6">
        <f>_xlfn.XLOOKUP(ChocSales[[#This Row],[Product]],products[Product],products[Cost per unit])</f>
        <v>8.7899999999999991</v>
      </c>
      <c r="H210" s="6">
        <f>ChocSales[[#This Row],[Cost Per Unit]]*ChocSales[[#This Row],[Units]]</f>
        <v>1661.31</v>
      </c>
      <c r="I210" s="6"/>
    </row>
    <row r="211" spans="2:9" x14ac:dyDescent="0.3">
      <c r="B211" t="s">
        <v>7</v>
      </c>
      <c r="C211" t="s">
        <v>38</v>
      </c>
      <c r="D211" t="s">
        <v>18</v>
      </c>
      <c r="E211" s="6">
        <v>1778</v>
      </c>
      <c r="F211" s="2">
        <v>270</v>
      </c>
      <c r="G211" s="6">
        <f>_xlfn.XLOOKUP(ChocSales[[#This Row],[Product]],products[Product],products[Cost per unit])</f>
        <v>6.47</v>
      </c>
      <c r="H211" s="6">
        <f>ChocSales[[#This Row],[Cost Per Unit]]*ChocSales[[#This Row],[Units]]</f>
        <v>1746.8999999999999</v>
      </c>
      <c r="I211" s="6"/>
    </row>
    <row r="212" spans="2:9" x14ac:dyDescent="0.3">
      <c r="B212" t="s">
        <v>6</v>
      </c>
      <c r="C212" t="s">
        <v>39</v>
      </c>
      <c r="D212" t="s">
        <v>30</v>
      </c>
      <c r="E212" s="6">
        <v>1638</v>
      </c>
      <c r="F212" s="2">
        <v>63</v>
      </c>
      <c r="G212" s="6">
        <f>_xlfn.XLOOKUP(ChocSales[[#This Row],[Product]],products[Product],products[Cost per unit])</f>
        <v>14.49</v>
      </c>
      <c r="H212" s="6">
        <f>ChocSales[[#This Row],[Cost Per Unit]]*ChocSales[[#This Row],[Units]]</f>
        <v>912.87</v>
      </c>
      <c r="I212" s="6"/>
    </row>
    <row r="213" spans="2:9" x14ac:dyDescent="0.3">
      <c r="B213" t="s">
        <v>41</v>
      </c>
      <c r="C213" t="s">
        <v>38</v>
      </c>
      <c r="D213" t="s">
        <v>25</v>
      </c>
      <c r="E213" s="6">
        <v>154</v>
      </c>
      <c r="F213" s="2">
        <v>21</v>
      </c>
      <c r="G213" s="6">
        <f>_xlfn.XLOOKUP(ChocSales[[#This Row],[Product]],products[Product],products[Cost per unit])</f>
        <v>13.15</v>
      </c>
      <c r="H213" s="6">
        <f>ChocSales[[#This Row],[Cost Per Unit]]*ChocSales[[#This Row],[Units]]</f>
        <v>276.15000000000003</v>
      </c>
      <c r="I213" s="6"/>
    </row>
    <row r="214" spans="2:9" x14ac:dyDescent="0.3">
      <c r="B214" t="s">
        <v>7</v>
      </c>
      <c r="C214" t="s">
        <v>37</v>
      </c>
      <c r="D214" t="s">
        <v>22</v>
      </c>
      <c r="E214" s="6">
        <v>9835</v>
      </c>
      <c r="F214" s="2">
        <v>207</v>
      </c>
      <c r="G214" s="6">
        <f>_xlfn.XLOOKUP(ChocSales[[#This Row],[Product]],products[Product],products[Cost per unit])</f>
        <v>9.77</v>
      </c>
      <c r="H214" s="6">
        <f>ChocSales[[#This Row],[Cost Per Unit]]*ChocSales[[#This Row],[Units]]</f>
        <v>2022.3899999999999</v>
      </c>
      <c r="I214" s="6"/>
    </row>
    <row r="215" spans="2:9" x14ac:dyDescent="0.3">
      <c r="B215" t="s">
        <v>9</v>
      </c>
      <c r="C215" t="s">
        <v>37</v>
      </c>
      <c r="D215" t="s">
        <v>20</v>
      </c>
      <c r="E215" s="6">
        <v>7273</v>
      </c>
      <c r="F215" s="2">
        <v>96</v>
      </c>
      <c r="G215" s="6">
        <f>_xlfn.XLOOKUP(ChocSales[[#This Row],[Product]],products[Product],products[Cost per unit])</f>
        <v>10.62</v>
      </c>
      <c r="H215" s="6">
        <f>ChocSales[[#This Row],[Cost Per Unit]]*ChocSales[[#This Row],[Units]]</f>
        <v>1019.52</v>
      </c>
      <c r="I215" s="6"/>
    </row>
    <row r="216" spans="2:9" x14ac:dyDescent="0.3">
      <c r="B216" t="s">
        <v>5</v>
      </c>
      <c r="C216" t="s">
        <v>39</v>
      </c>
      <c r="D216" t="s">
        <v>22</v>
      </c>
      <c r="E216" s="6">
        <v>6909</v>
      </c>
      <c r="F216" s="2">
        <v>81</v>
      </c>
      <c r="G216" s="6">
        <f>_xlfn.XLOOKUP(ChocSales[[#This Row],[Product]],products[Product],products[Cost per unit])</f>
        <v>9.77</v>
      </c>
      <c r="H216" s="6">
        <f>ChocSales[[#This Row],[Cost Per Unit]]*ChocSales[[#This Row],[Units]]</f>
        <v>791.37</v>
      </c>
      <c r="I216" s="6"/>
    </row>
    <row r="217" spans="2:9" x14ac:dyDescent="0.3">
      <c r="B217" t="s">
        <v>9</v>
      </c>
      <c r="C217" t="s">
        <v>39</v>
      </c>
      <c r="D217" t="s">
        <v>24</v>
      </c>
      <c r="E217" s="6">
        <v>3920</v>
      </c>
      <c r="F217" s="2">
        <v>306</v>
      </c>
      <c r="G217" s="6">
        <f>_xlfn.XLOOKUP(ChocSales[[#This Row],[Product]],products[Product],products[Cost per unit])</f>
        <v>4.97</v>
      </c>
      <c r="H217" s="6">
        <f>ChocSales[[#This Row],[Cost Per Unit]]*ChocSales[[#This Row],[Units]]</f>
        <v>1520.82</v>
      </c>
      <c r="I217" s="6"/>
    </row>
    <row r="218" spans="2:9" x14ac:dyDescent="0.3">
      <c r="B218" t="s">
        <v>10</v>
      </c>
      <c r="C218" t="s">
        <v>39</v>
      </c>
      <c r="D218" t="s">
        <v>21</v>
      </c>
      <c r="E218" s="6">
        <v>4858</v>
      </c>
      <c r="F218" s="2">
        <v>279</v>
      </c>
      <c r="G218" s="6">
        <f>_xlfn.XLOOKUP(ChocSales[[#This Row],[Product]],products[Product],products[Cost per unit])</f>
        <v>9</v>
      </c>
      <c r="H218" s="6">
        <f>ChocSales[[#This Row],[Cost Per Unit]]*ChocSales[[#This Row],[Units]]</f>
        <v>2511</v>
      </c>
      <c r="I218" s="6"/>
    </row>
    <row r="219" spans="2:9" x14ac:dyDescent="0.3">
      <c r="B219" t="s">
        <v>2</v>
      </c>
      <c r="C219" t="s">
        <v>38</v>
      </c>
      <c r="D219" t="s">
        <v>4</v>
      </c>
      <c r="E219" s="6">
        <v>3549</v>
      </c>
      <c r="F219" s="2">
        <v>3</v>
      </c>
      <c r="G219" s="6">
        <f>_xlfn.XLOOKUP(ChocSales[[#This Row],[Product]],products[Product],products[Cost per unit])</f>
        <v>11.88</v>
      </c>
      <c r="H219" s="6">
        <f>ChocSales[[#This Row],[Cost Per Unit]]*ChocSales[[#This Row],[Units]]</f>
        <v>35.64</v>
      </c>
      <c r="I219" s="6"/>
    </row>
    <row r="220" spans="2:9" x14ac:dyDescent="0.3">
      <c r="B220" t="s">
        <v>7</v>
      </c>
      <c r="C220" t="s">
        <v>39</v>
      </c>
      <c r="D220" t="s">
        <v>27</v>
      </c>
      <c r="E220" s="6">
        <v>966</v>
      </c>
      <c r="F220" s="2">
        <v>198</v>
      </c>
      <c r="G220" s="6">
        <f>_xlfn.XLOOKUP(ChocSales[[#This Row],[Product]],products[Product],products[Cost per unit])</f>
        <v>16.73</v>
      </c>
      <c r="H220" s="6">
        <f>ChocSales[[#This Row],[Cost Per Unit]]*ChocSales[[#This Row],[Units]]</f>
        <v>3312.54</v>
      </c>
      <c r="I220" s="6"/>
    </row>
    <row r="221" spans="2:9" x14ac:dyDescent="0.3">
      <c r="B221" t="s">
        <v>5</v>
      </c>
      <c r="C221" t="s">
        <v>39</v>
      </c>
      <c r="D221" t="s">
        <v>18</v>
      </c>
      <c r="E221" s="6">
        <v>385</v>
      </c>
      <c r="F221" s="2">
        <v>249</v>
      </c>
      <c r="G221" s="6">
        <f>_xlfn.XLOOKUP(ChocSales[[#This Row],[Product]],products[Product],products[Cost per unit])</f>
        <v>6.47</v>
      </c>
      <c r="H221" s="6">
        <f>ChocSales[[#This Row],[Cost Per Unit]]*ChocSales[[#This Row],[Units]]</f>
        <v>1611.03</v>
      </c>
      <c r="I221" s="6"/>
    </row>
    <row r="222" spans="2:9" x14ac:dyDescent="0.3">
      <c r="B222" t="s">
        <v>6</v>
      </c>
      <c r="C222" t="s">
        <v>34</v>
      </c>
      <c r="D222" t="s">
        <v>16</v>
      </c>
      <c r="E222" s="6">
        <v>2219</v>
      </c>
      <c r="F222" s="2">
        <v>75</v>
      </c>
      <c r="G222" s="6">
        <f>_xlfn.XLOOKUP(ChocSales[[#This Row],[Product]],products[Product],products[Cost per unit])</f>
        <v>8.7899999999999991</v>
      </c>
      <c r="H222" s="6">
        <f>ChocSales[[#This Row],[Cost Per Unit]]*ChocSales[[#This Row],[Units]]</f>
        <v>659.24999999999989</v>
      </c>
      <c r="I222" s="6"/>
    </row>
    <row r="223" spans="2:9" x14ac:dyDescent="0.3">
      <c r="B223" t="s">
        <v>9</v>
      </c>
      <c r="C223" t="s">
        <v>36</v>
      </c>
      <c r="D223" t="s">
        <v>32</v>
      </c>
      <c r="E223" s="6">
        <v>2954</v>
      </c>
      <c r="F223" s="2">
        <v>189</v>
      </c>
      <c r="G223" s="6">
        <f>_xlfn.XLOOKUP(ChocSales[[#This Row],[Product]],products[Product],products[Cost per unit])</f>
        <v>8.65</v>
      </c>
      <c r="H223" s="6">
        <f>ChocSales[[#This Row],[Cost Per Unit]]*ChocSales[[#This Row],[Units]]</f>
        <v>1634.8500000000001</v>
      </c>
      <c r="I223" s="6"/>
    </row>
    <row r="224" spans="2:9" x14ac:dyDescent="0.3">
      <c r="B224" t="s">
        <v>7</v>
      </c>
      <c r="C224" t="s">
        <v>36</v>
      </c>
      <c r="D224" t="s">
        <v>32</v>
      </c>
      <c r="E224" s="6">
        <v>280</v>
      </c>
      <c r="F224" s="2">
        <v>87</v>
      </c>
      <c r="G224" s="6">
        <f>_xlfn.XLOOKUP(ChocSales[[#This Row],[Product]],products[Product],products[Cost per unit])</f>
        <v>8.65</v>
      </c>
      <c r="H224" s="6">
        <f>ChocSales[[#This Row],[Cost Per Unit]]*ChocSales[[#This Row],[Units]]</f>
        <v>752.55000000000007</v>
      </c>
      <c r="I224" s="6"/>
    </row>
    <row r="225" spans="2:9" x14ac:dyDescent="0.3">
      <c r="B225" t="s">
        <v>41</v>
      </c>
      <c r="C225" t="s">
        <v>36</v>
      </c>
      <c r="D225" t="s">
        <v>30</v>
      </c>
      <c r="E225" s="6">
        <v>6118</v>
      </c>
      <c r="F225" s="2">
        <v>174</v>
      </c>
      <c r="G225" s="6">
        <f>_xlfn.XLOOKUP(ChocSales[[#This Row],[Product]],products[Product],products[Cost per unit])</f>
        <v>14.49</v>
      </c>
      <c r="H225" s="6">
        <f>ChocSales[[#This Row],[Cost Per Unit]]*ChocSales[[#This Row],[Units]]</f>
        <v>2521.2600000000002</v>
      </c>
      <c r="I225" s="6"/>
    </row>
    <row r="226" spans="2:9" x14ac:dyDescent="0.3">
      <c r="B226" t="s">
        <v>2</v>
      </c>
      <c r="C226" t="s">
        <v>39</v>
      </c>
      <c r="D226" t="s">
        <v>15</v>
      </c>
      <c r="E226" s="6">
        <v>4802</v>
      </c>
      <c r="F226" s="2">
        <v>36</v>
      </c>
      <c r="G226" s="6">
        <f>_xlfn.XLOOKUP(ChocSales[[#This Row],[Product]],products[Product],products[Cost per unit])</f>
        <v>11.73</v>
      </c>
      <c r="H226" s="6">
        <f>ChocSales[[#This Row],[Cost Per Unit]]*ChocSales[[#This Row],[Units]]</f>
        <v>422.28000000000003</v>
      </c>
      <c r="I226" s="6"/>
    </row>
    <row r="227" spans="2:9" x14ac:dyDescent="0.3">
      <c r="B227" t="s">
        <v>9</v>
      </c>
      <c r="C227" t="s">
        <v>38</v>
      </c>
      <c r="D227" t="s">
        <v>24</v>
      </c>
      <c r="E227" s="6">
        <v>4137</v>
      </c>
      <c r="F227" s="2">
        <v>60</v>
      </c>
      <c r="G227" s="6">
        <f>_xlfn.XLOOKUP(ChocSales[[#This Row],[Product]],products[Product],products[Cost per unit])</f>
        <v>4.97</v>
      </c>
      <c r="H227" s="6">
        <f>ChocSales[[#This Row],[Cost Per Unit]]*ChocSales[[#This Row],[Units]]</f>
        <v>298.2</v>
      </c>
      <c r="I227" s="6"/>
    </row>
    <row r="228" spans="2:9" x14ac:dyDescent="0.3">
      <c r="B228" t="s">
        <v>3</v>
      </c>
      <c r="C228" t="s">
        <v>35</v>
      </c>
      <c r="D228" t="s">
        <v>23</v>
      </c>
      <c r="E228" s="6">
        <v>2023</v>
      </c>
      <c r="F228" s="2">
        <v>78</v>
      </c>
      <c r="G228" s="6">
        <f>_xlfn.XLOOKUP(ChocSales[[#This Row],[Product]],products[Product],products[Cost per unit])</f>
        <v>6.49</v>
      </c>
      <c r="H228" s="6">
        <f>ChocSales[[#This Row],[Cost Per Unit]]*ChocSales[[#This Row],[Units]]</f>
        <v>506.22</v>
      </c>
      <c r="I228" s="6"/>
    </row>
    <row r="229" spans="2:9" x14ac:dyDescent="0.3">
      <c r="B229" t="s">
        <v>9</v>
      </c>
      <c r="C229" t="s">
        <v>36</v>
      </c>
      <c r="D229" t="s">
        <v>30</v>
      </c>
      <c r="E229" s="6">
        <v>9051</v>
      </c>
      <c r="F229" s="2">
        <v>57</v>
      </c>
      <c r="G229" s="6">
        <f>_xlfn.XLOOKUP(ChocSales[[#This Row],[Product]],products[Product],products[Cost per unit])</f>
        <v>14.49</v>
      </c>
      <c r="H229" s="6">
        <f>ChocSales[[#This Row],[Cost Per Unit]]*ChocSales[[#This Row],[Units]]</f>
        <v>825.93000000000006</v>
      </c>
      <c r="I229" s="6"/>
    </row>
    <row r="230" spans="2:9" x14ac:dyDescent="0.3">
      <c r="B230" t="s">
        <v>9</v>
      </c>
      <c r="C230" t="s">
        <v>37</v>
      </c>
      <c r="D230" t="s">
        <v>28</v>
      </c>
      <c r="E230" s="6">
        <v>2919</v>
      </c>
      <c r="F230" s="2">
        <v>45</v>
      </c>
      <c r="G230" s="6">
        <f>_xlfn.XLOOKUP(ChocSales[[#This Row],[Product]],products[Product],products[Cost per unit])</f>
        <v>10.38</v>
      </c>
      <c r="H230" s="6">
        <f>ChocSales[[#This Row],[Cost Per Unit]]*ChocSales[[#This Row],[Units]]</f>
        <v>467.1</v>
      </c>
      <c r="I230" s="6"/>
    </row>
    <row r="231" spans="2:9" x14ac:dyDescent="0.3">
      <c r="B231" t="s">
        <v>41</v>
      </c>
      <c r="C231" t="s">
        <v>38</v>
      </c>
      <c r="D231" t="s">
        <v>22</v>
      </c>
      <c r="E231" s="6">
        <v>5915</v>
      </c>
      <c r="F231" s="2">
        <v>3</v>
      </c>
      <c r="G231" s="6">
        <f>_xlfn.XLOOKUP(ChocSales[[#This Row],[Product]],products[Product],products[Cost per unit])</f>
        <v>9.77</v>
      </c>
      <c r="H231" s="6">
        <f>ChocSales[[#This Row],[Cost Per Unit]]*ChocSales[[#This Row],[Units]]</f>
        <v>29.31</v>
      </c>
      <c r="I231" s="6"/>
    </row>
    <row r="232" spans="2:9" x14ac:dyDescent="0.3">
      <c r="B232" t="s">
        <v>10</v>
      </c>
      <c r="C232" t="s">
        <v>35</v>
      </c>
      <c r="D232" t="s">
        <v>15</v>
      </c>
      <c r="E232" s="6">
        <v>2562</v>
      </c>
      <c r="F232" s="2">
        <v>6</v>
      </c>
      <c r="G232" s="6">
        <f>_xlfn.XLOOKUP(ChocSales[[#This Row],[Product]],products[Product],products[Cost per unit])</f>
        <v>11.73</v>
      </c>
      <c r="H232" s="6">
        <f>ChocSales[[#This Row],[Cost Per Unit]]*ChocSales[[#This Row],[Units]]</f>
        <v>70.38</v>
      </c>
      <c r="I232" s="6"/>
    </row>
    <row r="233" spans="2:9" x14ac:dyDescent="0.3">
      <c r="B233" t="s">
        <v>5</v>
      </c>
      <c r="C233" t="s">
        <v>37</v>
      </c>
      <c r="D233" t="s">
        <v>25</v>
      </c>
      <c r="E233" s="6">
        <v>8813</v>
      </c>
      <c r="F233" s="2">
        <v>21</v>
      </c>
      <c r="G233" s="6">
        <f>_xlfn.XLOOKUP(ChocSales[[#This Row],[Product]],products[Product],products[Cost per unit])</f>
        <v>13.15</v>
      </c>
      <c r="H233" s="6">
        <f>ChocSales[[#This Row],[Cost Per Unit]]*ChocSales[[#This Row],[Units]]</f>
        <v>276.15000000000003</v>
      </c>
      <c r="I233" s="6"/>
    </row>
    <row r="234" spans="2:9" x14ac:dyDescent="0.3">
      <c r="B234" t="s">
        <v>5</v>
      </c>
      <c r="C234" t="s">
        <v>36</v>
      </c>
      <c r="D234" t="s">
        <v>18</v>
      </c>
      <c r="E234" s="6">
        <v>6111</v>
      </c>
      <c r="F234" s="2">
        <v>3</v>
      </c>
      <c r="G234" s="6">
        <f>_xlfn.XLOOKUP(ChocSales[[#This Row],[Product]],products[Product],products[Cost per unit])</f>
        <v>6.47</v>
      </c>
      <c r="H234" s="6">
        <f>ChocSales[[#This Row],[Cost Per Unit]]*ChocSales[[#This Row],[Units]]</f>
        <v>19.41</v>
      </c>
      <c r="I234" s="6"/>
    </row>
    <row r="235" spans="2:9" x14ac:dyDescent="0.3">
      <c r="B235" t="s">
        <v>8</v>
      </c>
      <c r="C235" t="s">
        <v>34</v>
      </c>
      <c r="D235" t="s">
        <v>31</v>
      </c>
      <c r="E235" s="6">
        <v>3507</v>
      </c>
      <c r="F235" s="2">
        <v>288</v>
      </c>
      <c r="G235" s="6">
        <f>_xlfn.XLOOKUP(ChocSales[[#This Row],[Product]],products[Product],products[Cost per unit])</f>
        <v>5.79</v>
      </c>
      <c r="H235" s="6">
        <f>ChocSales[[#This Row],[Cost Per Unit]]*ChocSales[[#This Row],[Units]]</f>
        <v>1667.52</v>
      </c>
      <c r="I235" s="6"/>
    </row>
    <row r="236" spans="2:9" x14ac:dyDescent="0.3">
      <c r="B236" t="s">
        <v>6</v>
      </c>
      <c r="C236" t="s">
        <v>36</v>
      </c>
      <c r="D236" t="s">
        <v>13</v>
      </c>
      <c r="E236" s="6">
        <v>4319</v>
      </c>
      <c r="F236" s="2">
        <v>30</v>
      </c>
      <c r="G236" s="6">
        <f>_xlfn.XLOOKUP(ChocSales[[#This Row],[Product]],products[Product],products[Cost per unit])</f>
        <v>9.33</v>
      </c>
      <c r="H236" s="6">
        <f>ChocSales[[#This Row],[Cost Per Unit]]*ChocSales[[#This Row],[Units]]</f>
        <v>279.89999999999998</v>
      </c>
      <c r="I236" s="6"/>
    </row>
    <row r="237" spans="2:9" x14ac:dyDescent="0.3">
      <c r="B237" t="s">
        <v>40</v>
      </c>
      <c r="C237" t="s">
        <v>38</v>
      </c>
      <c r="D237" t="s">
        <v>26</v>
      </c>
      <c r="E237" s="6">
        <v>609</v>
      </c>
      <c r="F237" s="2">
        <v>87</v>
      </c>
      <c r="G237" s="6">
        <f>_xlfn.XLOOKUP(ChocSales[[#This Row],[Product]],products[Product],products[Cost per unit])</f>
        <v>5.6</v>
      </c>
      <c r="H237" s="6">
        <f>ChocSales[[#This Row],[Cost Per Unit]]*ChocSales[[#This Row],[Units]]</f>
        <v>487.2</v>
      </c>
      <c r="I237" s="6"/>
    </row>
    <row r="238" spans="2:9" x14ac:dyDescent="0.3">
      <c r="B238" t="s">
        <v>40</v>
      </c>
      <c r="C238" t="s">
        <v>39</v>
      </c>
      <c r="D238" t="s">
        <v>27</v>
      </c>
      <c r="E238" s="6">
        <v>6370</v>
      </c>
      <c r="F238" s="2">
        <v>30</v>
      </c>
      <c r="G238" s="6">
        <f>_xlfn.XLOOKUP(ChocSales[[#This Row],[Product]],products[Product],products[Cost per unit])</f>
        <v>16.73</v>
      </c>
      <c r="H238" s="6">
        <f>ChocSales[[#This Row],[Cost Per Unit]]*ChocSales[[#This Row],[Units]]</f>
        <v>501.90000000000003</v>
      </c>
      <c r="I238" s="6"/>
    </row>
    <row r="239" spans="2:9" x14ac:dyDescent="0.3">
      <c r="B239" t="s">
        <v>5</v>
      </c>
      <c r="C239" t="s">
        <v>38</v>
      </c>
      <c r="D239" t="s">
        <v>19</v>
      </c>
      <c r="E239" s="6">
        <v>5474</v>
      </c>
      <c r="F239" s="2">
        <v>168</v>
      </c>
      <c r="G239" s="6">
        <f>_xlfn.XLOOKUP(ChocSales[[#This Row],[Product]],products[Product],products[Cost per unit])</f>
        <v>7.64</v>
      </c>
      <c r="H239" s="6">
        <f>ChocSales[[#This Row],[Cost Per Unit]]*ChocSales[[#This Row],[Units]]</f>
        <v>1283.52</v>
      </c>
      <c r="I239" s="6"/>
    </row>
    <row r="240" spans="2:9" x14ac:dyDescent="0.3">
      <c r="B240" t="s">
        <v>40</v>
      </c>
      <c r="C240" t="s">
        <v>36</v>
      </c>
      <c r="D240" t="s">
        <v>27</v>
      </c>
      <c r="E240" s="6">
        <v>3164</v>
      </c>
      <c r="F240" s="2">
        <v>306</v>
      </c>
      <c r="G240" s="6">
        <f>_xlfn.XLOOKUP(ChocSales[[#This Row],[Product]],products[Product],products[Cost per unit])</f>
        <v>16.73</v>
      </c>
      <c r="H240" s="6">
        <f>ChocSales[[#This Row],[Cost Per Unit]]*ChocSales[[#This Row],[Units]]</f>
        <v>5119.38</v>
      </c>
      <c r="I240" s="6"/>
    </row>
    <row r="241" spans="2:9" x14ac:dyDescent="0.3">
      <c r="B241" t="s">
        <v>6</v>
      </c>
      <c r="C241" t="s">
        <v>35</v>
      </c>
      <c r="D241" t="s">
        <v>4</v>
      </c>
      <c r="E241" s="6">
        <v>1302</v>
      </c>
      <c r="F241" s="2">
        <v>402</v>
      </c>
      <c r="G241" s="6">
        <f>_xlfn.XLOOKUP(ChocSales[[#This Row],[Product]],products[Product],products[Cost per unit])</f>
        <v>11.88</v>
      </c>
      <c r="H241" s="6">
        <f>ChocSales[[#This Row],[Cost Per Unit]]*ChocSales[[#This Row],[Units]]</f>
        <v>4775.76</v>
      </c>
      <c r="I241" s="6"/>
    </row>
    <row r="242" spans="2:9" x14ac:dyDescent="0.3">
      <c r="B242" t="s">
        <v>3</v>
      </c>
      <c r="C242" t="s">
        <v>37</v>
      </c>
      <c r="D242" t="s">
        <v>28</v>
      </c>
      <c r="E242" s="6">
        <v>7308</v>
      </c>
      <c r="F242" s="2">
        <v>327</v>
      </c>
      <c r="G242" s="6">
        <f>_xlfn.XLOOKUP(ChocSales[[#This Row],[Product]],products[Product],products[Cost per unit])</f>
        <v>10.38</v>
      </c>
      <c r="H242" s="6">
        <f>ChocSales[[#This Row],[Cost Per Unit]]*ChocSales[[#This Row],[Units]]</f>
        <v>3394.26</v>
      </c>
      <c r="I242" s="6"/>
    </row>
    <row r="243" spans="2:9" x14ac:dyDescent="0.3">
      <c r="B243" t="s">
        <v>40</v>
      </c>
      <c r="C243" t="s">
        <v>37</v>
      </c>
      <c r="D243" t="s">
        <v>27</v>
      </c>
      <c r="E243" s="6">
        <v>6132</v>
      </c>
      <c r="F243" s="2">
        <v>93</v>
      </c>
      <c r="G243" s="6">
        <f>_xlfn.XLOOKUP(ChocSales[[#This Row],[Product]],products[Product],products[Cost per unit])</f>
        <v>16.73</v>
      </c>
      <c r="H243" s="6">
        <f>ChocSales[[#This Row],[Cost Per Unit]]*ChocSales[[#This Row],[Units]]</f>
        <v>1555.89</v>
      </c>
      <c r="I243" s="6"/>
    </row>
    <row r="244" spans="2:9" x14ac:dyDescent="0.3">
      <c r="B244" t="s">
        <v>10</v>
      </c>
      <c r="C244" t="s">
        <v>35</v>
      </c>
      <c r="D244" t="s">
        <v>14</v>
      </c>
      <c r="E244" s="6">
        <v>3472</v>
      </c>
      <c r="F244" s="2">
        <v>96</v>
      </c>
      <c r="G244" s="6">
        <f>_xlfn.XLOOKUP(ChocSales[[#This Row],[Product]],products[Product],products[Cost per unit])</f>
        <v>11.7</v>
      </c>
      <c r="H244" s="6">
        <f>ChocSales[[#This Row],[Cost Per Unit]]*ChocSales[[#This Row],[Units]]</f>
        <v>1123.1999999999998</v>
      </c>
      <c r="I244" s="6"/>
    </row>
    <row r="245" spans="2:9" x14ac:dyDescent="0.3">
      <c r="B245" t="s">
        <v>8</v>
      </c>
      <c r="C245" t="s">
        <v>39</v>
      </c>
      <c r="D245" t="s">
        <v>18</v>
      </c>
      <c r="E245" s="6">
        <v>9660</v>
      </c>
      <c r="F245" s="2">
        <v>27</v>
      </c>
      <c r="G245" s="6">
        <f>_xlfn.XLOOKUP(ChocSales[[#This Row],[Product]],products[Product],products[Cost per unit])</f>
        <v>6.47</v>
      </c>
      <c r="H245" s="6">
        <f>ChocSales[[#This Row],[Cost Per Unit]]*ChocSales[[#This Row],[Units]]</f>
        <v>174.69</v>
      </c>
      <c r="I245" s="6"/>
    </row>
    <row r="246" spans="2:9" x14ac:dyDescent="0.3">
      <c r="B246" t="s">
        <v>9</v>
      </c>
      <c r="C246" t="s">
        <v>38</v>
      </c>
      <c r="D246" t="s">
        <v>26</v>
      </c>
      <c r="E246" s="6">
        <v>2436</v>
      </c>
      <c r="F246" s="2">
        <v>99</v>
      </c>
      <c r="G246" s="6">
        <f>_xlfn.XLOOKUP(ChocSales[[#This Row],[Product]],products[Product],products[Cost per unit])</f>
        <v>5.6</v>
      </c>
      <c r="H246" s="6">
        <f>ChocSales[[#This Row],[Cost Per Unit]]*ChocSales[[#This Row],[Units]]</f>
        <v>554.4</v>
      </c>
      <c r="I246" s="6"/>
    </row>
    <row r="247" spans="2:9" x14ac:dyDescent="0.3">
      <c r="B247" t="s">
        <v>9</v>
      </c>
      <c r="C247" t="s">
        <v>38</v>
      </c>
      <c r="D247" t="s">
        <v>33</v>
      </c>
      <c r="E247" s="6">
        <v>9506</v>
      </c>
      <c r="F247" s="2">
        <v>87</v>
      </c>
      <c r="G247" s="6">
        <f>_xlfn.XLOOKUP(ChocSales[[#This Row],[Product]],products[Product],products[Cost per unit])</f>
        <v>12.37</v>
      </c>
      <c r="H247" s="6">
        <f>ChocSales[[#This Row],[Cost Per Unit]]*ChocSales[[#This Row],[Units]]</f>
        <v>1076.1899999999998</v>
      </c>
      <c r="I247" s="6"/>
    </row>
    <row r="248" spans="2:9" x14ac:dyDescent="0.3">
      <c r="B248" t="s">
        <v>10</v>
      </c>
      <c r="C248" t="s">
        <v>37</v>
      </c>
      <c r="D248" t="s">
        <v>21</v>
      </c>
      <c r="E248" s="6">
        <v>245</v>
      </c>
      <c r="F248" s="2">
        <v>288</v>
      </c>
      <c r="G248" s="6">
        <f>_xlfn.XLOOKUP(ChocSales[[#This Row],[Product]],products[Product],products[Cost per unit])</f>
        <v>9</v>
      </c>
      <c r="H248" s="6">
        <f>ChocSales[[#This Row],[Cost Per Unit]]*ChocSales[[#This Row],[Units]]</f>
        <v>2592</v>
      </c>
      <c r="I248" s="6"/>
    </row>
    <row r="249" spans="2:9" x14ac:dyDescent="0.3">
      <c r="B249" t="s">
        <v>8</v>
      </c>
      <c r="C249" t="s">
        <v>35</v>
      </c>
      <c r="D249" t="s">
        <v>20</v>
      </c>
      <c r="E249" s="6">
        <v>2702</v>
      </c>
      <c r="F249" s="2">
        <v>363</v>
      </c>
      <c r="G249" s="6">
        <f>_xlfn.XLOOKUP(ChocSales[[#This Row],[Product]],products[Product],products[Cost per unit])</f>
        <v>10.62</v>
      </c>
      <c r="H249" s="6">
        <f>ChocSales[[#This Row],[Cost Per Unit]]*ChocSales[[#This Row],[Units]]</f>
        <v>3855.0599999999995</v>
      </c>
      <c r="I249" s="6"/>
    </row>
    <row r="250" spans="2:9" x14ac:dyDescent="0.3">
      <c r="B250" t="s">
        <v>10</v>
      </c>
      <c r="C250" t="s">
        <v>34</v>
      </c>
      <c r="D250" t="s">
        <v>17</v>
      </c>
      <c r="E250" s="6">
        <v>700</v>
      </c>
      <c r="F250" s="2">
        <v>87</v>
      </c>
      <c r="G250" s="6">
        <f>_xlfn.XLOOKUP(ChocSales[[#This Row],[Product]],products[Product],products[Cost per unit])</f>
        <v>3.11</v>
      </c>
      <c r="H250" s="6">
        <f>ChocSales[[#This Row],[Cost Per Unit]]*ChocSales[[#This Row],[Units]]</f>
        <v>270.57</v>
      </c>
      <c r="I250" s="6"/>
    </row>
    <row r="251" spans="2:9" x14ac:dyDescent="0.3">
      <c r="B251" t="s">
        <v>6</v>
      </c>
      <c r="C251" t="s">
        <v>34</v>
      </c>
      <c r="D251" t="s">
        <v>17</v>
      </c>
      <c r="E251" s="6">
        <v>3759</v>
      </c>
      <c r="F251" s="2">
        <v>150</v>
      </c>
      <c r="G251" s="6">
        <f>_xlfn.XLOOKUP(ChocSales[[#This Row],[Product]],products[Product],products[Cost per unit])</f>
        <v>3.11</v>
      </c>
      <c r="H251" s="6">
        <f>ChocSales[[#This Row],[Cost Per Unit]]*ChocSales[[#This Row],[Units]]</f>
        <v>466.5</v>
      </c>
      <c r="I251" s="6"/>
    </row>
    <row r="252" spans="2:9" x14ac:dyDescent="0.3">
      <c r="B252" t="s">
        <v>2</v>
      </c>
      <c r="C252" t="s">
        <v>35</v>
      </c>
      <c r="D252" t="s">
        <v>17</v>
      </c>
      <c r="E252" s="6">
        <v>1589</v>
      </c>
      <c r="F252" s="2">
        <v>303</v>
      </c>
      <c r="G252" s="6">
        <f>_xlfn.XLOOKUP(ChocSales[[#This Row],[Product]],products[Product],products[Cost per unit])</f>
        <v>3.11</v>
      </c>
      <c r="H252" s="6">
        <f>ChocSales[[#This Row],[Cost Per Unit]]*ChocSales[[#This Row],[Units]]</f>
        <v>942.32999999999993</v>
      </c>
      <c r="I252" s="6"/>
    </row>
    <row r="253" spans="2:9" x14ac:dyDescent="0.3">
      <c r="B253" t="s">
        <v>7</v>
      </c>
      <c r="C253" t="s">
        <v>35</v>
      </c>
      <c r="D253" t="s">
        <v>28</v>
      </c>
      <c r="E253" s="6">
        <v>5194</v>
      </c>
      <c r="F253" s="2">
        <v>288</v>
      </c>
      <c r="G253" s="6">
        <f>_xlfn.XLOOKUP(ChocSales[[#This Row],[Product]],products[Product],products[Cost per unit])</f>
        <v>10.38</v>
      </c>
      <c r="H253" s="6">
        <f>ChocSales[[#This Row],[Cost Per Unit]]*ChocSales[[#This Row],[Units]]</f>
        <v>2989.44</v>
      </c>
      <c r="I253" s="6"/>
    </row>
    <row r="254" spans="2:9" x14ac:dyDescent="0.3">
      <c r="B254" t="s">
        <v>10</v>
      </c>
      <c r="C254" t="s">
        <v>36</v>
      </c>
      <c r="D254" t="s">
        <v>13</v>
      </c>
      <c r="E254" s="6">
        <v>945</v>
      </c>
      <c r="F254" s="2">
        <v>75</v>
      </c>
      <c r="G254" s="6">
        <f>_xlfn.XLOOKUP(ChocSales[[#This Row],[Product]],products[Product],products[Cost per unit])</f>
        <v>9.33</v>
      </c>
      <c r="H254" s="6">
        <f>ChocSales[[#This Row],[Cost Per Unit]]*ChocSales[[#This Row],[Units]]</f>
        <v>699.75</v>
      </c>
      <c r="I254" s="6"/>
    </row>
    <row r="255" spans="2:9" x14ac:dyDescent="0.3">
      <c r="B255" t="s">
        <v>40</v>
      </c>
      <c r="C255" t="s">
        <v>38</v>
      </c>
      <c r="D255" t="s">
        <v>31</v>
      </c>
      <c r="E255" s="6">
        <v>1988</v>
      </c>
      <c r="F255" s="2">
        <v>39</v>
      </c>
      <c r="G255" s="6">
        <f>_xlfn.XLOOKUP(ChocSales[[#This Row],[Product]],products[Product],products[Cost per unit])</f>
        <v>5.79</v>
      </c>
      <c r="H255" s="6">
        <f>ChocSales[[#This Row],[Cost Per Unit]]*ChocSales[[#This Row],[Units]]</f>
        <v>225.81</v>
      </c>
      <c r="I255" s="6"/>
    </row>
    <row r="256" spans="2:9" x14ac:dyDescent="0.3">
      <c r="B256" t="s">
        <v>6</v>
      </c>
      <c r="C256" t="s">
        <v>34</v>
      </c>
      <c r="D256" t="s">
        <v>32</v>
      </c>
      <c r="E256" s="6">
        <v>6734</v>
      </c>
      <c r="F256" s="2">
        <v>123</v>
      </c>
      <c r="G256" s="6">
        <f>_xlfn.XLOOKUP(ChocSales[[#This Row],[Product]],products[Product],products[Cost per unit])</f>
        <v>8.65</v>
      </c>
      <c r="H256" s="6">
        <f>ChocSales[[#This Row],[Cost Per Unit]]*ChocSales[[#This Row],[Units]]</f>
        <v>1063.95</v>
      </c>
      <c r="I256" s="6"/>
    </row>
    <row r="257" spans="2:9" x14ac:dyDescent="0.3">
      <c r="B257" t="s">
        <v>40</v>
      </c>
      <c r="C257" t="s">
        <v>36</v>
      </c>
      <c r="D257" t="s">
        <v>4</v>
      </c>
      <c r="E257" s="6">
        <v>217</v>
      </c>
      <c r="F257" s="2">
        <v>36</v>
      </c>
      <c r="G257" s="6">
        <f>_xlfn.XLOOKUP(ChocSales[[#This Row],[Product]],products[Product],products[Cost per unit])</f>
        <v>11.88</v>
      </c>
      <c r="H257" s="6">
        <f>ChocSales[[#This Row],[Cost Per Unit]]*ChocSales[[#This Row],[Units]]</f>
        <v>427.68</v>
      </c>
      <c r="I257" s="6"/>
    </row>
    <row r="258" spans="2:9" x14ac:dyDescent="0.3">
      <c r="B258" t="s">
        <v>5</v>
      </c>
      <c r="C258" t="s">
        <v>34</v>
      </c>
      <c r="D258" t="s">
        <v>22</v>
      </c>
      <c r="E258" s="6">
        <v>6279</v>
      </c>
      <c r="F258" s="2">
        <v>237</v>
      </c>
      <c r="G258" s="6">
        <f>_xlfn.XLOOKUP(ChocSales[[#This Row],[Product]],products[Product],products[Cost per unit])</f>
        <v>9.77</v>
      </c>
      <c r="H258" s="6">
        <f>ChocSales[[#This Row],[Cost Per Unit]]*ChocSales[[#This Row],[Units]]</f>
        <v>2315.4899999999998</v>
      </c>
      <c r="I258" s="6"/>
    </row>
    <row r="259" spans="2:9" x14ac:dyDescent="0.3">
      <c r="B259" t="s">
        <v>40</v>
      </c>
      <c r="C259" t="s">
        <v>36</v>
      </c>
      <c r="D259" t="s">
        <v>13</v>
      </c>
      <c r="E259" s="6">
        <v>4424</v>
      </c>
      <c r="F259" s="2">
        <v>201</v>
      </c>
      <c r="G259" s="6">
        <f>_xlfn.XLOOKUP(ChocSales[[#This Row],[Product]],products[Product],products[Cost per unit])</f>
        <v>9.33</v>
      </c>
      <c r="H259" s="6">
        <f>ChocSales[[#This Row],[Cost Per Unit]]*ChocSales[[#This Row],[Units]]</f>
        <v>1875.33</v>
      </c>
      <c r="I259" s="6"/>
    </row>
    <row r="260" spans="2:9" x14ac:dyDescent="0.3">
      <c r="B260" t="s">
        <v>2</v>
      </c>
      <c r="C260" t="s">
        <v>36</v>
      </c>
      <c r="D260" t="s">
        <v>17</v>
      </c>
      <c r="E260" s="6">
        <v>189</v>
      </c>
      <c r="F260" s="2">
        <v>48</v>
      </c>
      <c r="G260" s="6">
        <f>_xlfn.XLOOKUP(ChocSales[[#This Row],[Product]],products[Product],products[Cost per unit])</f>
        <v>3.11</v>
      </c>
      <c r="H260" s="6">
        <f>ChocSales[[#This Row],[Cost Per Unit]]*ChocSales[[#This Row],[Units]]</f>
        <v>149.28</v>
      </c>
      <c r="I260" s="6"/>
    </row>
    <row r="261" spans="2:9" x14ac:dyDescent="0.3">
      <c r="B261" t="s">
        <v>5</v>
      </c>
      <c r="C261" t="s">
        <v>35</v>
      </c>
      <c r="D261" t="s">
        <v>22</v>
      </c>
      <c r="E261" s="6">
        <v>490</v>
      </c>
      <c r="F261" s="2">
        <v>84</v>
      </c>
      <c r="G261" s="6">
        <f>_xlfn.XLOOKUP(ChocSales[[#This Row],[Product]],products[Product],products[Cost per unit])</f>
        <v>9.77</v>
      </c>
      <c r="H261" s="6">
        <f>ChocSales[[#This Row],[Cost Per Unit]]*ChocSales[[#This Row],[Units]]</f>
        <v>820.68</v>
      </c>
      <c r="I261" s="6"/>
    </row>
    <row r="262" spans="2:9" x14ac:dyDescent="0.3">
      <c r="B262" t="s">
        <v>8</v>
      </c>
      <c r="C262" t="s">
        <v>37</v>
      </c>
      <c r="D262" t="s">
        <v>21</v>
      </c>
      <c r="E262" s="6">
        <v>434</v>
      </c>
      <c r="F262" s="2">
        <v>87</v>
      </c>
      <c r="G262" s="6">
        <f>_xlfn.XLOOKUP(ChocSales[[#This Row],[Product]],products[Product],products[Cost per unit])</f>
        <v>9</v>
      </c>
      <c r="H262" s="6">
        <f>ChocSales[[#This Row],[Cost Per Unit]]*ChocSales[[#This Row],[Units]]</f>
        <v>783</v>
      </c>
      <c r="I262" s="6"/>
    </row>
    <row r="263" spans="2:9" x14ac:dyDescent="0.3">
      <c r="B263" t="s">
        <v>7</v>
      </c>
      <c r="C263" t="s">
        <v>38</v>
      </c>
      <c r="D263" t="s">
        <v>30</v>
      </c>
      <c r="E263" s="6">
        <v>10129</v>
      </c>
      <c r="F263" s="2">
        <v>312</v>
      </c>
      <c r="G263" s="6">
        <f>_xlfn.XLOOKUP(ChocSales[[#This Row],[Product]],products[Product],products[Cost per unit])</f>
        <v>14.49</v>
      </c>
      <c r="H263" s="6">
        <f>ChocSales[[#This Row],[Cost Per Unit]]*ChocSales[[#This Row],[Units]]</f>
        <v>4520.88</v>
      </c>
      <c r="I263" s="6"/>
    </row>
    <row r="264" spans="2:9" x14ac:dyDescent="0.3">
      <c r="B264" t="s">
        <v>3</v>
      </c>
      <c r="C264" t="s">
        <v>39</v>
      </c>
      <c r="D264" t="s">
        <v>28</v>
      </c>
      <c r="E264" s="6">
        <v>1652</v>
      </c>
      <c r="F264" s="2">
        <v>102</v>
      </c>
      <c r="G264" s="6">
        <f>_xlfn.XLOOKUP(ChocSales[[#This Row],[Product]],products[Product],products[Cost per unit])</f>
        <v>10.38</v>
      </c>
      <c r="H264" s="6">
        <f>ChocSales[[#This Row],[Cost Per Unit]]*ChocSales[[#This Row],[Units]]</f>
        <v>1058.76</v>
      </c>
      <c r="I264" s="6"/>
    </row>
    <row r="265" spans="2:9" x14ac:dyDescent="0.3">
      <c r="B265" t="s">
        <v>8</v>
      </c>
      <c r="C265" t="s">
        <v>38</v>
      </c>
      <c r="D265" t="s">
        <v>21</v>
      </c>
      <c r="E265" s="6">
        <v>6433</v>
      </c>
      <c r="F265" s="2">
        <v>78</v>
      </c>
      <c r="G265" s="6">
        <f>_xlfn.XLOOKUP(ChocSales[[#This Row],[Product]],products[Product],products[Cost per unit])</f>
        <v>9</v>
      </c>
      <c r="H265" s="6">
        <f>ChocSales[[#This Row],[Cost Per Unit]]*ChocSales[[#This Row],[Units]]</f>
        <v>702</v>
      </c>
      <c r="I265" s="6"/>
    </row>
    <row r="266" spans="2:9" x14ac:dyDescent="0.3">
      <c r="B266" t="s">
        <v>3</v>
      </c>
      <c r="C266" t="s">
        <v>34</v>
      </c>
      <c r="D266" t="s">
        <v>23</v>
      </c>
      <c r="E266" s="6">
        <v>2212</v>
      </c>
      <c r="F266" s="2">
        <v>117</v>
      </c>
      <c r="G266" s="6">
        <f>_xlfn.XLOOKUP(ChocSales[[#This Row],[Product]],products[Product],products[Cost per unit])</f>
        <v>6.49</v>
      </c>
      <c r="H266" s="6">
        <f>ChocSales[[#This Row],[Cost Per Unit]]*ChocSales[[#This Row],[Units]]</f>
        <v>759.33</v>
      </c>
      <c r="I266" s="6"/>
    </row>
    <row r="267" spans="2:9" x14ac:dyDescent="0.3">
      <c r="B267" t="s">
        <v>41</v>
      </c>
      <c r="C267" t="s">
        <v>35</v>
      </c>
      <c r="D267" t="s">
        <v>19</v>
      </c>
      <c r="E267" s="6">
        <v>609</v>
      </c>
      <c r="F267" s="2">
        <v>99</v>
      </c>
      <c r="G267" s="6">
        <f>_xlfn.XLOOKUP(ChocSales[[#This Row],[Product]],products[Product],products[Cost per unit])</f>
        <v>7.64</v>
      </c>
      <c r="H267" s="6">
        <f>ChocSales[[#This Row],[Cost Per Unit]]*ChocSales[[#This Row],[Units]]</f>
        <v>756.36</v>
      </c>
      <c r="I267" s="6"/>
    </row>
    <row r="268" spans="2:9" x14ac:dyDescent="0.3">
      <c r="B268" t="s">
        <v>40</v>
      </c>
      <c r="C268" t="s">
        <v>35</v>
      </c>
      <c r="D268" t="s">
        <v>24</v>
      </c>
      <c r="E268" s="6">
        <v>1638</v>
      </c>
      <c r="F268" s="2">
        <v>48</v>
      </c>
      <c r="G268" s="6">
        <f>_xlfn.XLOOKUP(ChocSales[[#This Row],[Product]],products[Product],products[Cost per unit])</f>
        <v>4.97</v>
      </c>
      <c r="H268" s="6">
        <f>ChocSales[[#This Row],[Cost Per Unit]]*ChocSales[[#This Row],[Units]]</f>
        <v>238.56</v>
      </c>
      <c r="I268" s="6"/>
    </row>
    <row r="269" spans="2:9" x14ac:dyDescent="0.3">
      <c r="B269" t="s">
        <v>7</v>
      </c>
      <c r="C269" t="s">
        <v>34</v>
      </c>
      <c r="D269" t="s">
        <v>15</v>
      </c>
      <c r="E269" s="6">
        <v>3829</v>
      </c>
      <c r="F269" s="2">
        <v>24</v>
      </c>
      <c r="G269" s="6">
        <f>_xlfn.XLOOKUP(ChocSales[[#This Row],[Product]],products[Product],products[Cost per unit])</f>
        <v>11.73</v>
      </c>
      <c r="H269" s="6">
        <f>ChocSales[[#This Row],[Cost Per Unit]]*ChocSales[[#This Row],[Units]]</f>
        <v>281.52</v>
      </c>
      <c r="I269" s="6"/>
    </row>
    <row r="270" spans="2:9" x14ac:dyDescent="0.3">
      <c r="B270" t="s">
        <v>40</v>
      </c>
      <c r="C270" t="s">
        <v>39</v>
      </c>
      <c r="D270" t="s">
        <v>15</v>
      </c>
      <c r="E270" s="6">
        <v>5775</v>
      </c>
      <c r="F270" s="2">
        <v>42</v>
      </c>
      <c r="G270" s="6">
        <f>_xlfn.XLOOKUP(ChocSales[[#This Row],[Product]],products[Product],products[Cost per unit])</f>
        <v>11.73</v>
      </c>
      <c r="H270" s="6">
        <f>ChocSales[[#This Row],[Cost Per Unit]]*ChocSales[[#This Row],[Units]]</f>
        <v>492.66</v>
      </c>
      <c r="I270" s="6"/>
    </row>
    <row r="271" spans="2:9" x14ac:dyDescent="0.3">
      <c r="B271" t="s">
        <v>6</v>
      </c>
      <c r="C271" t="s">
        <v>35</v>
      </c>
      <c r="D271" t="s">
        <v>20</v>
      </c>
      <c r="E271" s="6">
        <v>1071</v>
      </c>
      <c r="F271" s="2">
        <v>270</v>
      </c>
      <c r="G271" s="6">
        <f>_xlfn.XLOOKUP(ChocSales[[#This Row],[Product]],products[Product],products[Cost per unit])</f>
        <v>10.62</v>
      </c>
      <c r="H271" s="6">
        <f>ChocSales[[#This Row],[Cost Per Unit]]*ChocSales[[#This Row],[Units]]</f>
        <v>2867.3999999999996</v>
      </c>
      <c r="I271" s="6"/>
    </row>
    <row r="272" spans="2:9" x14ac:dyDescent="0.3">
      <c r="B272" t="s">
        <v>8</v>
      </c>
      <c r="C272" t="s">
        <v>36</v>
      </c>
      <c r="D272" t="s">
        <v>23</v>
      </c>
      <c r="E272" s="6">
        <v>5019</v>
      </c>
      <c r="F272" s="2">
        <v>150</v>
      </c>
      <c r="G272" s="6">
        <f>_xlfn.XLOOKUP(ChocSales[[#This Row],[Product]],products[Product],products[Cost per unit])</f>
        <v>6.49</v>
      </c>
      <c r="H272" s="6">
        <f>ChocSales[[#This Row],[Cost Per Unit]]*ChocSales[[#This Row],[Units]]</f>
        <v>973.5</v>
      </c>
      <c r="I272" s="6"/>
    </row>
    <row r="273" spans="2:9" x14ac:dyDescent="0.3">
      <c r="B273" t="s">
        <v>2</v>
      </c>
      <c r="C273" t="s">
        <v>37</v>
      </c>
      <c r="D273" t="s">
        <v>15</v>
      </c>
      <c r="E273" s="6">
        <v>2863</v>
      </c>
      <c r="F273" s="2">
        <v>42</v>
      </c>
      <c r="G273" s="6">
        <f>_xlfn.XLOOKUP(ChocSales[[#This Row],[Product]],products[Product],products[Cost per unit])</f>
        <v>11.73</v>
      </c>
      <c r="H273" s="6">
        <f>ChocSales[[#This Row],[Cost Per Unit]]*ChocSales[[#This Row],[Units]]</f>
        <v>492.66</v>
      </c>
      <c r="I273" s="6"/>
    </row>
    <row r="274" spans="2:9" x14ac:dyDescent="0.3">
      <c r="B274" t="s">
        <v>40</v>
      </c>
      <c r="C274" t="s">
        <v>35</v>
      </c>
      <c r="D274" t="s">
        <v>29</v>
      </c>
      <c r="E274" s="6">
        <v>1617</v>
      </c>
      <c r="F274" s="2">
        <v>126</v>
      </c>
      <c r="G274" s="6">
        <f>_xlfn.XLOOKUP(ChocSales[[#This Row],[Product]],products[Product],products[Cost per unit])</f>
        <v>7.16</v>
      </c>
      <c r="H274" s="6">
        <f>ChocSales[[#This Row],[Cost Per Unit]]*ChocSales[[#This Row],[Units]]</f>
        <v>902.16</v>
      </c>
      <c r="I274" s="6"/>
    </row>
    <row r="275" spans="2:9" x14ac:dyDescent="0.3">
      <c r="B275" t="s">
        <v>6</v>
      </c>
      <c r="C275" t="s">
        <v>37</v>
      </c>
      <c r="D275" t="s">
        <v>26</v>
      </c>
      <c r="E275" s="6">
        <v>6818</v>
      </c>
      <c r="F275" s="2">
        <v>6</v>
      </c>
      <c r="G275" s="6">
        <f>_xlfn.XLOOKUP(ChocSales[[#This Row],[Product]],products[Product],products[Cost per unit])</f>
        <v>5.6</v>
      </c>
      <c r="H275" s="6">
        <f>ChocSales[[#This Row],[Cost Per Unit]]*ChocSales[[#This Row],[Units]]</f>
        <v>33.599999999999994</v>
      </c>
      <c r="I275" s="6"/>
    </row>
    <row r="276" spans="2:9" x14ac:dyDescent="0.3">
      <c r="B276" t="s">
        <v>3</v>
      </c>
      <c r="C276" t="s">
        <v>35</v>
      </c>
      <c r="D276" t="s">
        <v>15</v>
      </c>
      <c r="E276" s="6">
        <v>6657</v>
      </c>
      <c r="F276" s="2">
        <v>276</v>
      </c>
      <c r="G276" s="6">
        <f>_xlfn.XLOOKUP(ChocSales[[#This Row],[Product]],products[Product],products[Cost per unit])</f>
        <v>11.73</v>
      </c>
      <c r="H276" s="6">
        <f>ChocSales[[#This Row],[Cost Per Unit]]*ChocSales[[#This Row],[Units]]</f>
        <v>3237.48</v>
      </c>
      <c r="I276" s="6"/>
    </row>
    <row r="277" spans="2:9" x14ac:dyDescent="0.3">
      <c r="B277" t="s">
        <v>3</v>
      </c>
      <c r="C277" t="s">
        <v>34</v>
      </c>
      <c r="D277" t="s">
        <v>17</v>
      </c>
      <c r="E277" s="6">
        <v>2919</v>
      </c>
      <c r="F277" s="2">
        <v>93</v>
      </c>
      <c r="G277" s="6">
        <f>_xlfn.XLOOKUP(ChocSales[[#This Row],[Product]],products[Product],products[Cost per unit])</f>
        <v>3.11</v>
      </c>
      <c r="H277" s="6">
        <f>ChocSales[[#This Row],[Cost Per Unit]]*ChocSales[[#This Row],[Units]]</f>
        <v>289.22999999999996</v>
      </c>
      <c r="I277" s="6"/>
    </row>
    <row r="278" spans="2:9" x14ac:dyDescent="0.3">
      <c r="B278" t="s">
        <v>2</v>
      </c>
      <c r="C278" t="s">
        <v>36</v>
      </c>
      <c r="D278" t="s">
        <v>31</v>
      </c>
      <c r="E278" s="6">
        <v>3094</v>
      </c>
      <c r="F278" s="2">
        <v>246</v>
      </c>
      <c r="G278" s="6">
        <f>_xlfn.XLOOKUP(ChocSales[[#This Row],[Product]],products[Product],products[Cost per unit])</f>
        <v>5.79</v>
      </c>
      <c r="H278" s="6">
        <f>ChocSales[[#This Row],[Cost Per Unit]]*ChocSales[[#This Row],[Units]]</f>
        <v>1424.34</v>
      </c>
      <c r="I278" s="6"/>
    </row>
    <row r="279" spans="2:9" x14ac:dyDescent="0.3">
      <c r="B279" t="s">
        <v>6</v>
      </c>
      <c r="C279" t="s">
        <v>39</v>
      </c>
      <c r="D279" t="s">
        <v>24</v>
      </c>
      <c r="E279" s="6">
        <v>2989</v>
      </c>
      <c r="F279" s="2">
        <v>3</v>
      </c>
      <c r="G279" s="6">
        <f>_xlfn.XLOOKUP(ChocSales[[#This Row],[Product]],products[Product],products[Cost per unit])</f>
        <v>4.97</v>
      </c>
      <c r="H279" s="6">
        <f>ChocSales[[#This Row],[Cost Per Unit]]*ChocSales[[#This Row],[Units]]</f>
        <v>14.91</v>
      </c>
      <c r="I279" s="6"/>
    </row>
    <row r="280" spans="2:9" x14ac:dyDescent="0.3">
      <c r="B280" t="s">
        <v>8</v>
      </c>
      <c r="C280" t="s">
        <v>38</v>
      </c>
      <c r="D280" t="s">
        <v>27</v>
      </c>
      <c r="E280" s="6">
        <v>2268</v>
      </c>
      <c r="F280" s="2">
        <v>63</v>
      </c>
      <c r="G280" s="6">
        <f>_xlfn.XLOOKUP(ChocSales[[#This Row],[Product]],products[Product],products[Cost per unit])</f>
        <v>16.73</v>
      </c>
      <c r="H280" s="6">
        <f>ChocSales[[#This Row],[Cost Per Unit]]*ChocSales[[#This Row],[Units]]</f>
        <v>1053.99</v>
      </c>
      <c r="I280" s="6"/>
    </row>
    <row r="281" spans="2:9" x14ac:dyDescent="0.3">
      <c r="B281" t="s">
        <v>5</v>
      </c>
      <c r="C281" t="s">
        <v>35</v>
      </c>
      <c r="D281" t="s">
        <v>31</v>
      </c>
      <c r="E281" s="6">
        <v>4753</v>
      </c>
      <c r="F281" s="2">
        <v>246</v>
      </c>
      <c r="G281" s="6">
        <f>_xlfn.XLOOKUP(ChocSales[[#This Row],[Product]],products[Product],products[Cost per unit])</f>
        <v>5.79</v>
      </c>
      <c r="H281" s="6">
        <f>ChocSales[[#This Row],[Cost Per Unit]]*ChocSales[[#This Row],[Units]]</f>
        <v>1424.34</v>
      </c>
      <c r="I281" s="6"/>
    </row>
    <row r="282" spans="2:9" x14ac:dyDescent="0.3">
      <c r="B282" t="s">
        <v>2</v>
      </c>
      <c r="C282" t="s">
        <v>34</v>
      </c>
      <c r="D282" t="s">
        <v>19</v>
      </c>
      <c r="E282" s="6">
        <v>7511</v>
      </c>
      <c r="F282" s="2">
        <v>120</v>
      </c>
      <c r="G282" s="6">
        <f>_xlfn.XLOOKUP(ChocSales[[#This Row],[Product]],products[Product],products[Cost per unit])</f>
        <v>7.64</v>
      </c>
      <c r="H282" s="6">
        <f>ChocSales[[#This Row],[Cost Per Unit]]*ChocSales[[#This Row],[Units]]</f>
        <v>916.8</v>
      </c>
      <c r="I282" s="6"/>
    </row>
    <row r="283" spans="2:9" x14ac:dyDescent="0.3">
      <c r="B283" t="s">
        <v>2</v>
      </c>
      <c r="C283" t="s">
        <v>38</v>
      </c>
      <c r="D283" t="s">
        <v>31</v>
      </c>
      <c r="E283" s="6">
        <v>4326</v>
      </c>
      <c r="F283" s="2">
        <v>348</v>
      </c>
      <c r="G283" s="6">
        <f>_xlfn.XLOOKUP(ChocSales[[#This Row],[Product]],products[Product],products[Cost per unit])</f>
        <v>5.79</v>
      </c>
      <c r="H283" s="6">
        <f>ChocSales[[#This Row],[Cost Per Unit]]*ChocSales[[#This Row],[Units]]</f>
        <v>2014.92</v>
      </c>
      <c r="I283" s="6"/>
    </row>
    <row r="284" spans="2:9" x14ac:dyDescent="0.3">
      <c r="B284" t="s">
        <v>41</v>
      </c>
      <c r="C284" t="s">
        <v>34</v>
      </c>
      <c r="D284" t="s">
        <v>23</v>
      </c>
      <c r="E284" s="6">
        <v>4935</v>
      </c>
      <c r="F284" s="2">
        <v>126</v>
      </c>
      <c r="G284" s="6">
        <f>_xlfn.XLOOKUP(ChocSales[[#This Row],[Product]],products[Product],products[Cost per unit])</f>
        <v>6.49</v>
      </c>
      <c r="H284" s="6">
        <f>ChocSales[[#This Row],[Cost Per Unit]]*ChocSales[[#This Row],[Units]]</f>
        <v>817.74</v>
      </c>
      <c r="I284" s="6"/>
    </row>
    <row r="285" spans="2:9" x14ac:dyDescent="0.3">
      <c r="B285" t="s">
        <v>6</v>
      </c>
      <c r="C285" t="s">
        <v>35</v>
      </c>
      <c r="D285" t="s">
        <v>30</v>
      </c>
      <c r="E285" s="6">
        <v>4781</v>
      </c>
      <c r="F285" s="2">
        <v>123</v>
      </c>
      <c r="G285" s="6">
        <f>_xlfn.XLOOKUP(ChocSales[[#This Row],[Product]],products[Product],products[Cost per unit])</f>
        <v>14.49</v>
      </c>
      <c r="H285" s="6">
        <f>ChocSales[[#This Row],[Cost Per Unit]]*ChocSales[[#This Row],[Units]]</f>
        <v>1782.27</v>
      </c>
      <c r="I285" s="6"/>
    </row>
    <row r="286" spans="2:9" x14ac:dyDescent="0.3">
      <c r="B286" t="s">
        <v>5</v>
      </c>
      <c r="C286" t="s">
        <v>38</v>
      </c>
      <c r="D286" t="s">
        <v>25</v>
      </c>
      <c r="E286" s="6">
        <v>7483</v>
      </c>
      <c r="F286" s="2">
        <v>45</v>
      </c>
      <c r="G286" s="6">
        <f>_xlfn.XLOOKUP(ChocSales[[#This Row],[Product]],products[Product],products[Cost per unit])</f>
        <v>13.15</v>
      </c>
      <c r="H286" s="6">
        <f>ChocSales[[#This Row],[Cost Per Unit]]*ChocSales[[#This Row],[Units]]</f>
        <v>591.75</v>
      </c>
      <c r="I286" s="6"/>
    </row>
    <row r="287" spans="2:9" x14ac:dyDescent="0.3">
      <c r="B287" t="s">
        <v>10</v>
      </c>
      <c r="C287" t="s">
        <v>38</v>
      </c>
      <c r="D287" t="s">
        <v>4</v>
      </c>
      <c r="E287" s="6">
        <v>6860</v>
      </c>
      <c r="F287" s="2">
        <v>126</v>
      </c>
      <c r="G287" s="6">
        <f>_xlfn.XLOOKUP(ChocSales[[#This Row],[Product]],products[Product],products[Cost per unit])</f>
        <v>11.88</v>
      </c>
      <c r="H287" s="6">
        <f>ChocSales[[#This Row],[Cost Per Unit]]*ChocSales[[#This Row],[Units]]</f>
        <v>1496.88</v>
      </c>
      <c r="I287" s="6"/>
    </row>
    <row r="288" spans="2:9" x14ac:dyDescent="0.3">
      <c r="B288" t="s">
        <v>40</v>
      </c>
      <c r="C288" t="s">
        <v>37</v>
      </c>
      <c r="D288" t="s">
        <v>29</v>
      </c>
      <c r="E288" s="6">
        <v>9002</v>
      </c>
      <c r="F288" s="2">
        <v>72</v>
      </c>
      <c r="G288" s="6">
        <f>_xlfn.XLOOKUP(ChocSales[[#This Row],[Product]],products[Product],products[Cost per unit])</f>
        <v>7.16</v>
      </c>
      <c r="H288" s="6">
        <f>ChocSales[[#This Row],[Cost Per Unit]]*ChocSales[[#This Row],[Units]]</f>
        <v>515.52</v>
      </c>
      <c r="I288" s="6"/>
    </row>
    <row r="289" spans="2:9" x14ac:dyDescent="0.3">
      <c r="B289" t="s">
        <v>6</v>
      </c>
      <c r="C289" t="s">
        <v>36</v>
      </c>
      <c r="D289" t="s">
        <v>29</v>
      </c>
      <c r="E289" s="6">
        <v>1400</v>
      </c>
      <c r="F289" s="2">
        <v>135</v>
      </c>
      <c r="G289" s="6">
        <f>_xlfn.XLOOKUP(ChocSales[[#This Row],[Product]],products[Product],products[Cost per unit])</f>
        <v>7.16</v>
      </c>
      <c r="H289" s="6">
        <f>ChocSales[[#This Row],[Cost Per Unit]]*ChocSales[[#This Row],[Units]]</f>
        <v>966.6</v>
      </c>
      <c r="I289" s="6"/>
    </row>
    <row r="290" spans="2:9" x14ac:dyDescent="0.3">
      <c r="B290" t="s">
        <v>10</v>
      </c>
      <c r="C290" t="s">
        <v>34</v>
      </c>
      <c r="D290" t="s">
        <v>22</v>
      </c>
      <c r="E290" s="6">
        <v>4053</v>
      </c>
      <c r="F290" s="2">
        <v>24</v>
      </c>
      <c r="G290" s="6">
        <f>_xlfn.XLOOKUP(ChocSales[[#This Row],[Product]],products[Product],products[Cost per unit])</f>
        <v>9.77</v>
      </c>
      <c r="H290" s="6">
        <f>ChocSales[[#This Row],[Cost Per Unit]]*ChocSales[[#This Row],[Units]]</f>
        <v>234.48</v>
      </c>
      <c r="I290" s="6"/>
    </row>
    <row r="291" spans="2:9" x14ac:dyDescent="0.3">
      <c r="B291" t="s">
        <v>7</v>
      </c>
      <c r="C291" t="s">
        <v>36</v>
      </c>
      <c r="D291" t="s">
        <v>31</v>
      </c>
      <c r="E291" s="6">
        <v>2149</v>
      </c>
      <c r="F291" s="2">
        <v>117</v>
      </c>
      <c r="G291" s="6">
        <f>_xlfn.XLOOKUP(ChocSales[[#This Row],[Product]],products[Product],products[Cost per unit])</f>
        <v>5.79</v>
      </c>
      <c r="H291" s="6">
        <f>ChocSales[[#This Row],[Cost Per Unit]]*ChocSales[[#This Row],[Units]]</f>
        <v>677.43</v>
      </c>
      <c r="I291" s="6"/>
    </row>
    <row r="292" spans="2:9" x14ac:dyDescent="0.3">
      <c r="B292" t="s">
        <v>3</v>
      </c>
      <c r="C292" t="s">
        <v>39</v>
      </c>
      <c r="D292" t="s">
        <v>29</v>
      </c>
      <c r="E292" s="6">
        <v>3640</v>
      </c>
      <c r="F292" s="2">
        <v>51</v>
      </c>
      <c r="G292" s="6">
        <f>_xlfn.XLOOKUP(ChocSales[[#This Row],[Product]],products[Product],products[Cost per unit])</f>
        <v>7.16</v>
      </c>
      <c r="H292" s="6">
        <f>ChocSales[[#This Row],[Cost Per Unit]]*ChocSales[[#This Row],[Units]]</f>
        <v>365.16</v>
      </c>
      <c r="I292" s="6"/>
    </row>
    <row r="293" spans="2:9" x14ac:dyDescent="0.3">
      <c r="B293" t="s">
        <v>2</v>
      </c>
      <c r="C293" t="s">
        <v>39</v>
      </c>
      <c r="D293" t="s">
        <v>23</v>
      </c>
      <c r="E293" s="6">
        <v>630</v>
      </c>
      <c r="F293" s="2">
        <v>36</v>
      </c>
      <c r="G293" s="6">
        <f>_xlfn.XLOOKUP(ChocSales[[#This Row],[Product]],products[Product],products[Cost per unit])</f>
        <v>6.49</v>
      </c>
      <c r="H293" s="6">
        <f>ChocSales[[#This Row],[Cost Per Unit]]*ChocSales[[#This Row],[Units]]</f>
        <v>233.64000000000001</v>
      </c>
      <c r="I293" s="6"/>
    </row>
    <row r="294" spans="2:9" x14ac:dyDescent="0.3">
      <c r="B294" t="s">
        <v>9</v>
      </c>
      <c r="C294" t="s">
        <v>35</v>
      </c>
      <c r="D294" t="s">
        <v>27</v>
      </c>
      <c r="E294" s="6">
        <v>2429</v>
      </c>
      <c r="F294" s="2">
        <v>144</v>
      </c>
      <c r="G294" s="6">
        <f>_xlfn.XLOOKUP(ChocSales[[#This Row],[Product]],products[Product],products[Cost per unit])</f>
        <v>16.73</v>
      </c>
      <c r="H294" s="6">
        <f>ChocSales[[#This Row],[Cost Per Unit]]*ChocSales[[#This Row],[Units]]</f>
        <v>2409.12</v>
      </c>
      <c r="I294" s="6"/>
    </row>
    <row r="295" spans="2:9" x14ac:dyDescent="0.3">
      <c r="B295" t="s">
        <v>9</v>
      </c>
      <c r="C295" t="s">
        <v>36</v>
      </c>
      <c r="D295" t="s">
        <v>25</v>
      </c>
      <c r="E295" s="6">
        <v>2142</v>
      </c>
      <c r="F295" s="2">
        <v>114</v>
      </c>
      <c r="G295" s="6">
        <f>_xlfn.XLOOKUP(ChocSales[[#This Row],[Product]],products[Product],products[Cost per unit])</f>
        <v>13.15</v>
      </c>
      <c r="H295" s="6">
        <f>ChocSales[[#This Row],[Cost Per Unit]]*ChocSales[[#This Row],[Units]]</f>
        <v>1499.1000000000001</v>
      </c>
      <c r="I295" s="6"/>
    </row>
    <row r="296" spans="2:9" x14ac:dyDescent="0.3">
      <c r="B296" t="s">
        <v>7</v>
      </c>
      <c r="C296" t="s">
        <v>37</v>
      </c>
      <c r="D296" t="s">
        <v>30</v>
      </c>
      <c r="E296" s="6">
        <v>6454</v>
      </c>
      <c r="F296" s="2">
        <v>54</v>
      </c>
      <c r="G296" s="6">
        <f>_xlfn.XLOOKUP(ChocSales[[#This Row],[Product]],products[Product],products[Cost per unit])</f>
        <v>14.49</v>
      </c>
      <c r="H296" s="6">
        <f>ChocSales[[#This Row],[Cost Per Unit]]*ChocSales[[#This Row],[Units]]</f>
        <v>782.46</v>
      </c>
      <c r="I296" s="6"/>
    </row>
    <row r="297" spans="2:9" x14ac:dyDescent="0.3">
      <c r="B297" t="s">
        <v>7</v>
      </c>
      <c r="C297" t="s">
        <v>37</v>
      </c>
      <c r="D297" t="s">
        <v>16</v>
      </c>
      <c r="E297" s="6">
        <v>4487</v>
      </c>
      <c r="F297" s="2">
        <v>333</v>
      </c>
      <c r="G297" s="6">
        <f>_xlfn.XLOOKUP(ChocSales[[#This Row],[Product]],products[Product],products[Cost per unit])</f>
        <v>8.7899999999999991</v>
      </c>
      <c r="H297" s="6">
        <f>ChocSales[[#This Row],[Cost Per Unit]]*ChocSales[[#This Row],[Units]]</f>
        <v>2927.0699999999997</v>
      </c>
      <c r="I297" s="6"/>
    </row>
    <row r="298" spans="2:9" x14ac:dyDescent="0.3">
      <c r="B298" t="s">
        <v>3</v>
      </c>
      <c r="C298" t="s">
        <v>37</v>
      </c>
      <c r="D298" t="s">
        <v>4</v>
      </c>
      <c r="E298" s="6">
        <v>938</v>
      </c>
      <c r="F298" s="2">
        <v>366</v>
      </c>
      <c r="G298" s="6">
        <f>_xlfn.XLOOKUP(ChocSales[[#This Row],[Product]],products[Product],products[Cost per unit])</f>
        <v>11.88</v>
      </c>
      <c r="H298" s="6">
        <f>ChocSales[[#This Row],[Cost Per Unit]]*ChocSales[[#This Row],[Units]]</f>
        <v>4348.08</v>
      </c>
      <c r="I298" s="6"/>
    </row>
    <row r="299" spans="2:9" x14ac:dyDescent="0.3">
      <c r="B299" t="s">
        <v>3</v>
      </c>
      <c r="C299" t="s">
        <v>38</v>
      </c>
      <c r="D299" t="s">
        <v>26</v>
      </c>
      <c r="E299" s="6">
        <v>8841</v>
      </c>
      <c r="F299" s="2">
        <v>303</v>
      </c>
      <c r="G299" s="6">
        <f>_xlfn.XLOOKUP(ChocSales[[#This Row],[Product]],products[Product],products[Cost per unit])</f>
        <v>5.6</v>
      </c>
      <c r="H299" s="6">
        <f>ChocSales[[#This Row],[Cost Per Unit]]*ChocSales[[#This Row],[Units]]</f>
        <v>1696.8</v>
      </c>
      <c r="I299" s="6"/>
    </row>
    <row r="300" spans="2:9" x14ac:dyDescent="0.3">
      <c r="B300" t="s">
        <v>2</v>
      </c>
      <c r="C300" t="s">
        <v>39</v>
      </c>
      <c r="D300" t="s">
        <v>33</v>
      </c>
      <c r="E300" s="6">
        <v>4018</v>
      </c>
      <c r="F300" s="2">
        <v>126</v>
      </c>
      <c r="G300" s="6">
        <f>_xlfn.XLOOKUP(ChocSales[[#This Row],[Product]],products[Product],products[Cost per unit])</f>
        <v>12.37</v>
      </c>
      <c r="H300" s="6">
        <f>ChocSales[[#This Row],[Cost Per Unit]]*ChocSales[[#This Row],[Units]]</f>
        <v>1558.62</v>
      </c>
      <c r="I300" s="6"/>
    </row>
    <row r="301" spans="2:9" x14ac:dyDescent="0.3">
      <c r="B301" t="s">
        <v>41</v>
      </c>
      <c r="C301" t="s">
        <v>37</v>
      </c>
      <c r="D301" t="s">
        <v>15</v>
      </c>
      <c r="E301" s="6">
        <v>714</v>
      </c>
      <c r="F301" s="2">
        <v>231</v>
      </c>
      <c r="G301" s="6">
        <f>_xlfn.XLOOKUP(ChocSales[[#This Row],[Product]],products[Product],products[Cost per unit])</f>
        <v>11.73</v>
      </c>
      <c r="H301" s="6">
        <f>ChocSales[[#This Row],[Cost Per Unit]]*ChocSales[[#This Row],[Units]]</f>
        <v>2709.63</v>
      </c>
      <c r="I301" s="6"/>
    </row>
    <row r="302" spans="2:9" x14ac:dyDescent="0.3">
      <c r="B302" t="s">
        <v>9</v>
      </c>
      <c r="C302" t="s">
        <v>38</v>
      </c>
      <c r="D302" t="s">
        <v>25</v>
      </c>
      <c r="E302" s="6">
        <v>3850</v>
      </c>
      <c r="F302" s="2">
        <v>102</v>
      </c>
      <c r="G302" s="6">
        <f>_xlfn.XLOOKUP(ChocSales[[#This Row],[Product]],products[Product],products[Cost per unit])</f>
        <v>13.15</v>
      </c>
      <c r="H302" s="6">
        <f>ChocSales[[#This Row],[Cost Per Unit]]*ChocSales[[#This Row],[Units]]</f>
        <v>1341.3</v>
      </c>
      <c r="I302" s="6"/>
    </row>
    <row r="303" spans="2:9" x14ac:dyDescent="0.3">
      <c r="B303" t="s">
        <v>57</v>
      </c>
      <c r="F303" s="2">
        <f>SUBTOTAL(109,ChocSales[Units])</f>
        <v>45660</v>
      </c>
    </row>
    <row r="304" spans="2:9" x14ac:dyDescent="0.3">
      <c r="E304" s="1"/>
      <c r="F304" s="2"/>
    </row>
    <row r="305" spans="5:6" x14ac:dyDescent="0.3">
      <c r="E305" s="1"/>
      <c r="F305" s="2"/>
    </row>
    <row r="306" spans="5:6" x14ac:dyDescent="0.3">
      <c r="E306" s="1"/>
      <c r="F306" s="2"/>
    </row>
    <row r="307" spans="5:6" x14ac:dyDescent="0.3">
      <c r="E307" s="1"/>
      <c r="F307" s="2"/>
    </row>
    <row r="308" spans="5:6" x14ac:dyDescent="0.3">
      <c r="E308" s="1"/>
      <c r="F308" s="2"/>
    </row>
    <row r="309" spans="5:6" x14ac:dyDescent="0.3">
      <c r="E309" s="1"/>
      <c r="F309" s="2"/>
    </row>
    <row r="310" spans="5:6" x14ac:dyDescent="0.3">
      <c r="E310" s="1"/>
      <c r="F310" s="2"/>
    </row>
    <row r="311" spans="5:6" x14ac:dyDescent="0.3">
      <c r="E311" s="1"/>
      <c r="F311" s="2"/>
    </row>
    <row r="312" spans="5:6" x14ac:dyDescent="0.3">
      <c r="E312" s="1"/>
      <c r="F312" s="2"/>
    </row>
    <row r="313" spans="5:6" x14ac:dyDescent="0.3">
      <c r="E313" s="1"/>
      <c r="F313" s="2"/>
    </row>
    <row r="314" spans="5:6" x14ac:dyDescent="0.3">
      <c r="E314" s="1"/>
      <c r="F314" s="2"/>
    </row>
    <row r="315" spans="5:6" x14ac:dyDescent="0.3">
      <c r="E315" s="1"/>
      <c r="F315" s="2"/>
    </row>
    <row r="316" spans="5:6" x14ac:dyDescent="0.3">
      <c r="E316" s="1"/>
      <c r="F316" s="2"/>
    </row>
    <row r="317" spans="5:6" x14ac:dyDescent="0.3">
      <c r="E317" s="1"/>
      <c r="F317" s="2"/>
    </row>
    <row r="318" spans="5:6" x14ac:dyDescent="0.3">
      <c r="E318" s="1"/>
      <c r="F318" s="2"/>
    </row>
    <row r="319" spans="5:6" x14ac:dyDescent="0.3">
      <c r="E319" s="1"/>
      <c r="F319" s="2"/>
    </row>
    <row r="320" spans="5:6" x14ac:dyDescent="0.3">
      <c r="E320" s="1"/>
      <c r="F320" s="2"/>
    </row>
    <row r="321" spans="5:6" x14ac:dyDescent="0.3">
      <c r="E321" s="1"/>
      <c r="F321" s="2"/>
    </row>
    <row r="322" spans="5:6" x14ac:dyDescent="0.3">
      <c r="E322" s="1"/>
      <c r="F322" s="2"/>
    </row>
    <row r="323" spans="5:6" x14ac:dyDescent="0.3">
      <c r="E323" s="1"/>
      <c r="F323" s="2"/>
    </row>
    <row r="324" spans="5:6" x14ac:dyDescent="0.3">
      <c r="E324" s="1"/>
      <c r="F324" s="2"/>
    </row>
    <row r="325" spans="5:6" x14ac:dyDescent="0.3">
      <c r="E325" s="1"/>
      <c r="F325" s="2"/>
    </row>
    <row r="326" spans="5:6" x14ac:dyDescent="0.3">
      <c r="E326" s="1"/>
      <c r="F326" s="2"/>
    </row>
    <row r="327" spans="5:6" x14ac:dyDescent="0.3">
      <c r="E327" s="1"/>
      <c r="F327" s="2"/>
    </row>
    <row r="328" spans="5:6" x14ac:dyDescent="0.3">
      <c r="E328" s="1"/>
      <c r="F328" s="2"/>
    </row>
    <row r="329" spans="5:6" x14ac:dyDescent="0.3">
      <c r="E329" s="1"/>
      <c r="F329" s="2"/>
    </row>
    <row r="330" spans="5:6" x14ac:dyDescent="0.3">
      <c r="E330" s="1"/>
      <c r="F330" s="2"/>
    </row>
    <row r="331" spans="5:6" x14ac:dyDescent="0.3">
      <c r="E331" s="1"/>
      <c r="F331" s="2"/>
    </row>
    <row r="332" spans="5:6" x14ac:dyDescent="0.3">
      <c r="E332" s="1"/>
      <c r="F332" s="2"/>
    </row>
    <row r="333" spans="5:6" x14ac:dyDescent="0.3">
      <c r="E333" s="1"/>
      <c r="F333" s="2"/>
    </row>
    <row r="334" spans="5:6" x14ac:dyDescent="0.3">
      <c r="E334" s="1"/>
      <c r="F334" s="2"/>
    </row>
    <row r="335" spans="5:6" x14ac:dyDescent="0.3">
      <c r="E335" s="1"/>
      <c r="F335" s="2"/>
    </row>
    <row r="336" spans="5:6" x14ac:dyDescent="0.3">
      <c r="E336" s="1"/>
      <c r="F336" s="2"/>
    </row>
    <row r="337" spans="5:6" x14ac:dyDescent="0.3">
      <c r="E337" s="1"/>
      <c r="F337" s="2"/>
    </row>
    <row r="338" spans="5:6" x14ac:dyDescent="0.3">
      <c r="E338" s="1"/>
      <c r="F338" s="2"/>
    </row>
    <row r="339" spans="5:6" x14ac:dyDescent="0.3">
      <c r="E339" s="1"/>
      <c r="F339" s="2"/>
    </row>
    <row r="340" spans="5:6" x14ac:dyDescent="0.3">
      <c r="E340" s="1"/>
      <c r="F340" s="2"/>
    </row>
    <row r="341" spans="5:6" x14ac:dyDescent="0.3">
      <c r="E341" s="1"/>
      <c r="F341" s="2"/>
    </row>
    <row r="342" spans="5:6" x14ac:dyDescent="0.3">
      <c r="E342" s="1"/>
      <c r="F342" s="2"/>
    </row>
    <row r="343" spans="5:6" x14ac:dyDescent="0.3">
      <c r="E343" s="1"/>
      <c r="F343" s="2"/>
    </row>
    <row r="344" spans="5:6" x14ac:dyDescent="0.3">
      <c r="E344" s="1"/>
      <c r="F344" s="2"/>
    </row>
    <row r="345" spans="5:6" x14ac:dyDescent="0.3">
      <c r="E345" s="1"/>
      <c r="F345" s="2"/>
    </row>
    <row r="346" spans="5:6" x14ac:dyDescent="0.3">
      <c r="E346" s="1"/>
      <c r="F346" s="2"/>
    </row>
    <row r="347" spans="5:6" x14ac:dyDescent="0.3">
      <c r="E347" s="1"/>
      <c r="F347" s="2"/>
    </row>
    <row r="348" spans="5:6" x14ac:dyDescent="0.3">
      <c r="E348" s="1"/>
      <c r="F348" s="2"/>
    </row>
    <row r="349" spans="5:6" x14ac:dyDescent="0.3">
      <c r="E349" s="1"/>
      <c r="F349" s="2"/>
    </row>
    <row r="350" spans="5:6" x14ac:dyDescent="0.3">
      <c r="E350" s="1"/>
      <c r="F350" s="2"/>
    </row>
    <row r="351" spans="5:6" x14ac:dyDescent="0.3">
      <c r="E351" s="1"/>
      <c r="F351" s="2"/>
    </row>
    <row r="352" spans="5:6" x14ac:dyDescent="0.3">
      <c r="E352" s="1"/>
      <c r="F352" s="2"/>
    </row>
    <row r="353" spans="5:6" x14ac:dyDescent="0.3">
      <c r="E353" s="1"/>
      <c r="F353" s="2"/>
    </row>
    <row r="354" spans="5:6" x14ac:dyDescent="0.3">
      <c r="E354" s="1"/>
      <c r="F354" s="2"/>
    </row>
    <row r="355" spans="5:6" x14ac:dyDescent="0.3">
      <c r="E355" s="1"/>
      <c r="F355" s="2"/>
    </row>
    <row r="356" spans="5:6" x14ac:dyDescent="0.3">
      <c r="E356" s="1"/>
      <c r="F356" s="2"/>
    </row>
    <row r="357" spans="5:6" x14ac:dyDescent="0.3">
      <c r="E357" s="1"/>
      <c r="F357" s="2"/>
    </row>
    <row r="358" spans="5:6" x14ac:dyDescent="0.3">
      <c r="E358" s="1"/>
      <c r="F358" s="2"/>
    </row>
    <row r="359" spans="5:6" x14ac:dyDescent="0.3">
      <c r="E359" s="1"/>
      <c r="F359" s="2"/>
    </row>
    <row r="360" spans="5:6" x14ac:dyDescent="0.3">
      <c r="E360" s="1"/>
      <c r="F360" s="2"/>
    </row>
    <row r="361" spans="5:6" x14ac:dyDescent="0.3">
      <c r="E361" s="1"/>
      <c r="F361" s="2"/>
    </row>
    <row r="362" spans="5:6" x14ac:dyDescent="0.3">
      <c r="E362" s="1"/>
      <c r="F362" s="2"/>
    </row>
    <row r="363" spans="5:6" x14ac:dyDescent="0.3">
      <c r="E363" s="1"/>
      <c r="F363" s="2"/>
    </row>
    <row r="364" spans="5:6" x14ac:dyDescent="0.3">
      <c r="E364" s="1"/>
      <c r="F364" s="2"/>
    </row>
    <row r="365" spans="5:6" x14ac:dyDescent="0.3">
      <c r="E365" s="1"/>
      <c r="F365" s="2"/>
    </row>
    <row r="366" spans="5:6" x14ac:dyDescent="0.3">
      <c r="E366" s="1"/>
      <c r="F366" s="2"/>
    </row>
    <row r="367" spans="5:6" x14ac:dyDescent="0.3">
      <c r="E367" s="1"/>
      <c r="F367" s="2"/>
    </row>
    <row r="368" spans="5:6" x14ac:dyDescent="0.3">
      <c r="E368" s="1"/>
      <c r="F368" s="2"/>
    </row>
    <row r="369" spans="5:6" x14ac:dyDescent="0.3">
      <c r="E369" s="1"/>
      <c r="F369" s="2"/>
    </row>
    <row r="370" spans="5:6" x14ac:dyDescent="0.3">
      <c r="E370" s="1"/>
      <c r="F370" s="2"/>
    </row>
    <row r="371" spans="5:6" x14ac:dyDescent="0.3">
      <c r="E371" s="1"/>
      <c r="F371" s="2"/>
    </row>
    <row r="372" spans="5:6" x14ac:dyDescent="0.3">
      <c r="E372" s="1"/>
      <c r="F372" s="2"/>
    </row>
    <row r="373" spans="5:6" x14ac:dyDescent="0.3">
      <c r="E373" s="1"/>
      <c r="F373" s="2"/>
    </row>
    <row r="374" spans="5:6" x14ac:dyDescent="0.3">
      <c r="E374" s="1"/>
      <c r="F374" s="2"/>
    </row>
    <row r="375" spans="5:6" x14ac:dyDescent="0.3">
      <c r="E375" s="1"/>
      <c r="F375" s="2"/>
    </row>
    <row r="376" spans="5:6" x14ac:dyDescent="0.3">
      <c r="E376" s="1"/>
      <c r="F376" s="2"/>
    </row>
    <row r="377" spans="5:6" x14ac:dyDescent="0.3">
      <c r="E377" s="1"/>
      <c r="F377" s="2"/>
    </row>
    <row r="378" spans="5:6" x14ac:dyDescent="0.3">
      <c r="E378" s="1"/>
      <c r="F378" s="2"/>
    </row>
    <row r="379" spans="5:6" x14ac:dyDescent="0.3">
      <c r="E379" s="1"/>
      <c r="F379" s="2"/>
    </row>
    <row r="380" spans="5:6" x14ac:dyDescent="0.3">
      <c r="E380" s="1"/>
      <c r="F380" s="2"/>
    </row>
    <row r="381" spans="5:6" x14ac:dyDescent="0.3">
      <c r="E381" s="1"/>
      <c r="F381" s="2"/>
    </row>
    <row r="382" spans="5:6" x14ac:dyDescent="0.3">
      <c r="E382" s="1"/>
      <c r="F382" s="2"/>
    </row>
    <row r="383" spans="5:6" x14ac:dyDescent="0.3">
      <c r="E383" s="1"/>
      <c r="F383" s="2"/>
    </row>
    <row r="384" spans="5:6" x14ac:dyDescent="0.3">
      <c r="E384" s="1"/>
      <c r="F384" s="2"/>
    </row>
    <row r="385" spans="5:6" x14ac:dyDescent="0.3">
      <c r="E385" s="1"/>
      <c r="F385" s="2"/>
    </row>
    <row r="386" spans="5:6" x14ac:dyDescent="0.3">
      <c r="E386" s="1"/>
      <c r="F386" s="2"/>
    </row>
    <row r="387" spans="5:6" x14ac:dyDescent="0.3">
      <c r="E387" s="1"/>
      <c r="F387" s="2"/>
    </row>
    <row r="388" spans="5:6" x14ac:dyDescent="0.3">
      <c r="E388" s="1"/>
      <c r="F388" s="2"/>
    </row>
    <row r="389" spans="5:6" x14ac:dyDescent="0.3">
      <c r="E389" s="1"/>
      <c r="F389" s="2"/>
    </row>
    <row r="390" spans="5:6" x14ac:dyDescent="0.3">
      <c r="E390" s="1"/>
      <c r="F390" s="2"/>
    </row>
    <row r="391" spans="5:6" x14ac:dyDescent="0.3">
      <c r="E391" s="1"/>
      <c r="F391" s="2"/>
    </row>
    <row r="392" spans="5:6" x14ac:dyDescent="0.3">
      <c r="E392" s="1"/>
      <c r="F392" s="2"/>
    </row>
    <row r="393" spans="5:6" x14ac:dyDescent="0.3">
      <c r="E393" s="1"/>
      <c r="F393" s="2"/>
    </row>
    <row r="394" spans="5:6" x14ac:dyDescent="0.3">
      <c r="E394" s="1"/>
      <c r="F394" s="2"/>
    </row>
    <row r="395" spans="5:6" x14ac:dyDescent="0.3">
      <c r="E395" s="1"/>
      <c r="F395" s="2"/>
    </row>
    <row r="396" spans="5:6" x14ac:dyDescent="0.3">
      <c r="E396" s="1"/>
      <c r="F396" s="2"/>
    </row>
    <row r="397" spans="5:6" x14ac:dyDescent="0.3">
      <c r="E397" s="1"/>
      <c r="F397" s="2"/>
    </row>
    <row r="398" spans="5:6" x14ac:dyDescent="0.3">
      <c r="E398" s="1"/>
      <c r="F398" s="2"/>
    </row>
    <row r="399" spans="5:6" x14ac:dyDescent="0.3">
      <c r="E399" s="1"/>
      <c r="F399" s="2"/>
    </row>
    <row r="400" spans="5:6" x14ac:dyDescent="0.3">
      <c r="E400" s="1"/>
      <c r="F400" s="2"/>
    </row>
    <row r="401" spans="5:6" x14ac:dyDescent="0.3">
      <c r="E401" s="1"/>
      <c r="F401" s="2"/>
    </row>
    <row r="402" spans="5:6" x14ac:dyDescent="0.3">
      <c r="E402" s="1"/>
      <c r="F402" s="2"/>
    </row>
    <row r="403" spans="5:6" x14ac:dyDescent="0.3">
      <c r="E403" s="1"/>
      <c r="F403" s="2"/>
    </row>
    <row r="404" spans="5:6" x14ac:dyDescent="0.3">
      <c r="E404" s="1"/>
      <c r="F404" s="2"/>
    </row>
    <row r="405" spans="5:6" x14ac:dyDescent="0.3">
      <c r="E405" s="1"/>
      <c r="F405" s="2"/>
    </row>
    <row r="406" spans="5:6" x14ac:dyDescent="0.3">
      <c r="E406" s="1"/>
      <c r="F406" s="2"/>
    </row>
    <row r="407" spans="5:6" x14ac:dyDescent="0.3">
      <c r="E407" s="1"/>
      <c r="F407" s="2"/>
    </row>
    <row r="408" spans="5:6" x14ac:dyDescent="0.3">
      <c r="E408" s="1"/>
      <c r="F408" s="2"/>
    </row>
    <row r="409" spans="5:6" x14ac:dyDescent="0.3">
      <c r="E409" s="1"/>
      <c r="F409" s="2"/>
    </row>
    <row r="410" spans="5:6" x14ac:dyDescent="0.3">
      <c r="E410" s="1"/>
      <c r="F410" s="2"/>
    </row>
    <row r="411" spans="5:6" x14ac:dyDescent="0.3">
      <c r="E411" s="1"/>
      <c r="F411" s="2"/>
    </row>
    <row r="412" spans="5:6" x14ac:dyDescent="0.3">
      <c r="E412" s="1"/>
      <c r="F412" s="2"/>
    </row>
    <row r="413" spans="5:6" x14ac:dyDescent="0.3">
      <c r="E413" s="1"/>
      <c r="F413" s="2"/>
    </row>
    <row r="414" spans="5:6" x14ac:dyDescent="0.3">
      <c r="E414" s="1"/>
      <c r="F414" s="2"/>
    </row>
    <row r="415" spans="5:6" x14ac:dyDescent="0.3">
      <c r="E415" s="1"/>
      <c r="F415" s="2"/>
    </row>
    <row r="416" spans="5:6" x14ac:dyDescent="0.3">
      <c r="E416" s="1"/>
      <c r="F416" s="2"/>
    </row>
    <row r="417" spans="5:6" x14ac:dyDescent="0.3">
      <c r="E417" s="1"/>
      <c r="F417" s="2"/>
    </row>
    <row r="418" spans="5:6" x14ac:dyDescent="0.3">
      <c r="E418" s="1"/>
      <c r="F418" s="2"/>
    </row>
    <row r="419" spans="5:6" x14ac:dyDescent="0.3">
      <c r="E419" s="1"/>
      <c r="F419" s="2"/>
    </row>
    <row r="420" spans="5:6" x14ac:dyDescent="0.3">
      <c r="E420" s="1"/>
      <c r="F420" s="2"/>
    </row>
    <row r="421" spans="5:6" x14ac:dyDescent="0.3">
      <c r="E421" s="1"/>
      <c r="F421" s="2"/>
    </row>
    <row r="422" spans="5:6" x14ac:dyDescent="0.3">
      <c r="E422" s="1"/>
      <c r="F422" s="2"/>
    </row>
    <row r="423" spans="5:6" x14ac:dyDescent="0.3">
      <c r="E423" s="1"/>
      <c r="F423" s="2"/>
    </row>
    <row r="424" spans="5:6" x14ac:dyDescent="0.3">
      <c r="E424" s="1"/>
      <c r="F424" s="2"/>
    </row>
    <row r="425" spans="5:6" x14ac:dyDescent="0.3">
      <c r="E425" s="1"/>
      <c r="F425" s="2"/>
    </row>
    <row r="426" spans="5:6" x14ac:dyDescent="0.3">
      <c r="E426" s="1"/>
      <c r="F426" s="2"/>
    </row>
    <row r="427" spans="5:6" x14ac:dyDescent="0.3">
      <c r="E427" s="1"/>
      <c r="F427" s="2"/>
    </row>
    <row r="428" spans="5:6" x14ac:dyDescent="0.3">
      <c r="E428" s="1"/>
      <c r="F428" s="2"/>
    </row>
    <row r="429" spans="5:6" x14ac:dyDescent="0.3">
      <c r="E429" s="1"/>
      <c r="F429" s="2"/>
    </row>
    <row r="430" spans="5:6" x14ac:dyDescent="0.3">
      <c r="E430" s="1"/>
      <c r="F430" s="2"/>
    </row>
    <row r="431" spans="5:6" x14ac:dyDescent="0.3">
      <c r="E431" s="1"/>
      <c r="F431" s="2"/>
    </row>
    <row r="432" spans="5:6" x14ac:dyDescent="0.3">
      <c r="E432" s="1"/>
      <c r="F432" s="2"/>
    </row>
    <row r="433" spans="5:6" x14ac:dyDescent="0.3">
      <c r="E433" s="1"/>
      <c r="F433" s="2"/>
    </row>
    <row r="434" spans="5:6" x14ac:dyDescent="0.3">
      <c r="E434" s="1"/>
      <c r="F434" s="2"/>
    </row>
    <row r="435" spans="5:6" x14ac:dyDescent="0.3">
      <c r="E435" s="1"/>
      <c r="F435" s="2"/>
    </row>
    <row r="436" spans="5:6" x14ac:dyDescent="0.3">
      <c r="E436" s="1"/>
      <c r="F436" s="2"/>
    </row>
    <row r="437" spans="5:6" x14ac:dyDescent="0.3">
      <c r="E437" s="1"/>
      <c r="F437" s="2"/>
    </row>
    <row r="438" spans="5:6" x14ac:dyDescent="0.3">
      <c r="E438" s="1"/>
      <c r="F438" s="2"/>
    </row>
    <row r="439" spans="5:6" x14ac:dyDescent="0.3">
      <c r="E439" s="1"/>
      <c r="F439" s="2"/>
    </row>
    <row r="440" spans="5:6" x14ac:dyDescent="0.3">
      <c r="E440" s="1"/>
      <c r="F440" s="2"/>
    </row>
    <row r="441" spans="5:6" x14ac:dyDescent="0.3">
      <c r="E441" s="1"/>
      <c r="F441" s="2"/>
    </row>
    <row r="442" spans="5:6" x14ac:dyDescent="0.3">
      <c r="E442" s="1"/>
      <c r="F442" s="2"/>
    </row>
    <row r="443" spans="5:6" x14ac:dyDescent="0.3">
      <c r="E443" s="1"/>
      <c r="F443" s="2"/>
    </row>
    <row r="444" spans="5:6" x14ac:dyDescent="0.3">
      <c r="E444" s="1"/>
      <c r="F444" s="2"/>
    </row>
    <row r="445" spans="5:6" x14ac:dyDescent="0.3">
      <c r="E445" s="1"/>
      <c r="F445" s="2"/>
    </row>
    <row r="446" spans="5:6" x14ac:dyDescent="0.3">
      <c r="E446" s="1"/>
      <c r="F446" s="2"/>
    </row>
    <row r="447" spans="5:6" x14ac:dyDescent="0.3">
      <c r="E447" s="1"/>
      <c r="F447" s="2"/>
    </row>
    <row r="448" spans="5:6" x14ac:dyDescent="0.3">
      <c r="E448" s="1"/>
      <c r="F448" s="2"/>
    </row>
    <row r="449" spans="5:6" x14ac:dyDescent="0.3">
      <c r="E449" s="1"/>
      <c r="F449" s="2"/>
    </row>
    <row r="450" spans="5:6" x14ac:dyDescent="0.3">
      <c r="E450" s="1"/>
      <c r="F450" s="2"/>
    </row>
    <row r="451" spans="5:6" x14ac:dyDescent="0.3">
      <c r="E451" s="1"/>
      <c r="F451" s="2"/>
    </row>
    <row r="452" spans="5:6" x14ac:dyDescent="0.3">
      <c r="E452" s="1"/>
      <c r="F452" s="2"/>
    </row>
    <row r="453" spans="5:6" x14ac:dyDescent="0.3">
      <c r="E453" s="1"/>
      <c r="F453" s="2"/>
    </row>
    <row r="454" spans="5:6" x14ac:dyDescent="0.3">
      <c r="E454" s="1"/>
      <c r="F454" s="2"/>
    </row>
    <row r="455" spans="5:6" x14ac:dyDescent="0.3">
      <c r="E455" s="1"/>
      <c r="F455" s="2"/>
    </row>
    <row r="456" spans="5:6" x14ac:dyDescent="0.3">
      <c r="E456" s="1"/>
      <c r="F456" s="2"/>
    </row>
    <row r="457" spans="5:6" x14ac:dyDescent="0.3">
      <c r="E457" s="1"/>
      <c r="F457" s="2"/>
    </row>
    <row r="458" spans="5:6" x14ac:dyDescent="0.3">
      <c r="E458" s="1"/>
      <c r="F458" s="2"/>
    </row>
    <row r="459" spans="5:6" x14ac:dyDescent="0.3">
      <c r="E459" s="1"/>
      <c r="F459" s="2"/>
    </row>
    <row r="460" spans="5:6" x14ac:dyDescent="0.3">
      <c r="E460" s="1"/>
      <c r="F460" s="2"/>
    </row>
    <row r="461" spans="5:6" x14ac:dyDescent="0.3">
      <c r="E461" s="1"/>
      <c r="F461" s="2"/>
    </row>
    <row r="462" spans="5:6" x14ac:dyDescent="0.3">
      <c r="E462" s="1"/>
      <c r="F462" s="2"/>
    </row>
    <row r="463" spans="5:6" x14ac:dyDescent="0.3">
      <c r="E463" s="1"/>
      <c r="F463" s="2"/>
    </row>
    <row r="464" spans="5:6" x14ac:dyDescent="0.3">
      <c r="E464" s="1"/>
      <c r="F464" s="2"/>
    </row>
    <row r="465" spans="5:6" x14ac:dyDescent="0.3">
      <c r="E465" s="1"/>
      <c r="F465" s="2"/>
    </row>
    <row r="466" spans="5:6" x14ac:dyDescent="0.3">
      <c r="E466" s="1"/>
      <c r="F466" s="2"/>
    </row>
    <row r="467" spans="5:6" x14ac:dyDescent="0.3">
      <c r="E467" s="1"/>
      <c r="F467" s="2"/>
    </row>
    <row r="468" spans="5:6" x14ac:dyDescent="0.3">
      <c r="E468" s="1"/>
      <c r="F468" s="2"/>
    </row>
    <row r="469" spans="5:6" x14ac:dyDescent="0.3">
      <c r="E469" s="1"/>
      <c r="F469" s="2"/>
    </row>
    <row r="470" spans="5:6" x14ac:dyDescent="0.3">
      <c r="E470" s="1"/>
      <c r="F470" s="2"/>
    </row>
    <row r="471" spans="5:6" x14ac:dyDescent="0.3">
      <c r="E471" s="1"/>
      <c r="F471" s="2"/>
    </row>
    <row r="472" spans="5:6" x14ac:dyDescent="0.3">
      <c r="E472" s="1"/>
      <c r="F472" s="2"/>
    </row>
    <row r="473" spans="5:6" x14ac:dyDescent="0.3">
      <c r="E473" s="1"/>
      <c r="F473" s="2"/>
    </row>
    <row r="474" spans="5:6" x14ac:dyDescent="0.3">
      <c r="E474" s="1"/>
      <c r="F474" s="2"/>
    </row>
    <row r="475" spans="5:6" x14ac:dyDescent="0.3">
      <c r="E475" s="1"/>
      <c r="F475" s="2"/>
    </row>
    <row r="476" spans="5:6" x14ac:dyDescent="0.3">
      <c r="E476" s="1"/>
      <c r="F476" s="2"/>
    </row>
    <row r="477" spans="5:6" x14ac:dyDescent="0.3">
      <c r="E477" s="1"/>
      <c r="F477" s="2"/>
    </row>
    <row r="478" spans="5:6" x14ac:dyDescent="0.3">
      <c r="E478" s="1"/>
      <c r="F478" s="2"/>
    </row>
    <row r="479" spans="5:6" x14ac:dyDescent="0.3">
      <c r="E479" s="1"/>
      <c r="F479" s="2"/>
    </row>
    <row r="480" spans="5:6" x14ac:dyDescent="0.3">
      <c r="E480" s="1"/>
      <c r="F480" s="2"/>
    </row>
    <row r="481" spans="5:6" x14ac:dyDescent="0.3">
      <c r="E481" s="1"/>
      <c r="F481" s="2"/>
    </row>
    <row r="482" spans="5:6" x14ac:dyDescent="0.3">
      <c r="E482" s="1"/>
      <c r="F482" s="2"/>
    </row>
    <row r="483" spans="5:6" x14ac:dyDescent="0.3">
      <c r="E483" s="1"/>
      <c r="F483" s="2"/>
    </row>
    <row r="484" spans="5:6" x14ac:dyDescent="0.3">
      <c r="E484" s="1"/>
      <c r="F484" s="2"/>
    </row>
    <row r="485" spans="5:6" x14ac:dyDescent="0.3">
      <c r="E485" s="1"/>
      <c r="F485" s="2"/>
    </row>
    <row r="486" spans="5:6" x14ac:dyDescent="0.3">
      <c r="E486" s="1"/>
      <c r="F486" s="2"/>
    </row>
    <row r="487" spans="5:6" x14ac:dyDescent="0.3">
      <c r="E487" s="1"/>
      <c r="F487" s="2"/>
    </row>
    <row r="488" spans="5:6" x14ac:dyDescent="0.3">
      <c r="E488" s="1"/>
      <c r="F488" s="2"/>
    </row>
    <row r="489" spans="5:6" x14ac:dyDescent="0.3">
      <c r="E489" s="1"/>
      <c r="F489" s="2"/>
    </row>
    <row r="490" spans="5:6" x14ac:dyDescent="0.3">
      <c r="E490" s="1"/>
      <c r="F490" s="2"/>
    </row>
    <row r="491" spans="5:6" x14ac:dyDescent="0.3">
      <c r="E491" s="1"/>
      <c r="F491" s="2"/>
    </row>
    <row r="492" spans="5:6" x14ac:dyDescent="0.3">
      <c r="E492" s="1"/>
      <c r="F492" s="2"/>
    </row>
    <row r="493" spans="5:6" x14ac:dyDescent="0.3">
      <c r="E493" s="1"/>
      <c r="F493" s="2"/>
    </row>
    <row r="494" spans="5:6" x14ac:dyDescent="0.3">
      <c r="E494" s="1"/>
      <c r="F494" s="2"/>
    </row>
    <row r="495" spans="5:6" x14ac:dyDescent="0.3">
      <c r="E495" s="1"/>
      <c r="F495" s="2"/>
    </row>
    <row r="496" spans="5:6" x14ac:dyDescent="0.3">
      <c r="E496" s="1"/>
      <c r="F496" s="2"/>
    </row>
    <row r="497" spans="5:6" x14ac:dyDescent="0.3">
      <c r="E497" s="1"/>
      <c r="F497" s="2"/>
    </row>
    <row r="498" spans="5:6" x14ac:dyDescent="0.3">
      <c r="E498" s="1"/>
      <c r="F498" s="2"/>
    </row>
    <row r="499" spans="5:6" x14ac:dyDescent="0.3">
      <c r="E499" s="1"/>
      <c r="F499" s="2"/>
    </row>
    <row r="500" spans="5:6" x14ac:dyDescent="0.3">
      <c r="E500" s="1"/>
      <c r="F500" s="2"/>
    </row>
    <row r="501" spans="5:6" x14ac:dyDescent="0.3">
      <c r="E501" s="1"/>
      <c r="F501" s="2"/>
    </row>
    <row r="502" spans="5:6" x14ac:dyDescent="0.3">
      <c r="E502" s="1"/>
      <c r="F502" s="2"/>
    </row>
    <row r="503" spans="5:6" x14ac:dyDescent="0.3">
      <c r="E503" s="1"/>
      <c r="F503" s="2"/>
    </row>
    <row r="504" spans="5:6" x14ac:dyDescent="0.3">
      <c r="E504" s="1"/>
      <c r="F504" s="2"/>
    </row>
    <row r="505" spans="5:6" x14ac:dyDescent="0.3">
      <c r="E505" s="1"/>
      <c r="F505" s="2"/>
    </row>
    <row r="506" spans="5:6" x14ac:dyDescent="0.3">
      <c r="E506" s="1"/>
      <c r="F506" s="2"/>
    </row>
    <row r="507" spans="5:6" x14ac:dyDescent="0.3">
      <c r="E507" s="1"/>
      <c r="F507" s="2"/>
    </row>
    <row r="508" spans="5:6" x14ac:dyDescent="0.3">
      <c r="E508" s="1"/>
      <c r="F508" s="2"/>
    </row>
    <row r="509" spans="5:6" x14ac:dyDescent="0.3">
      <c r="E509" s="1"/>
      <c r="F509" s="2"/>
    </row>
    <row r="510" spans="5:6" x14ac:dyDescent="0.3">
      <c r="E510" s="1"/>
      <c r="F510" s="2"/>
    </row>
    <row r="511" spans="5:6" x14ac:dyDescent="0.3">
      <c r="E511" s="1"/>
      <c r="F511" s="2"/>
    </row>
    <row r="512" spans="5:6" x14ac:dyDescent="0.3">
      <c r="E512" s="1"/>
      <c r="F512" s="2"/>
    </row>
    <row r="513" spans="5:6" x14ac:dyDescent="0.3">
      <c r="E513" s="1"/>
      <c r="F513" s="2"/>
    </row>
    <row r="514" spans="5:6" x14ac:dyDescent="0.3">
      <c r="E514" s="1"/>
      <c r="F514" s="2"/>
    </row>
    <row r="515" spans="5:6" x14ac:dyDescent="0.3">
      <c r="E515" s="1"/>
      <c r="F515" s="2"/>
    </row>
    <row r="516" spans="5:6" x14ac:dyDescent="0.3">
      <c r="E516" s="1"/>
      <c r="F516" s="2"/>
    </row>
    <row r="517" spans="5:6" x14ac:dyDescent="0.3">
      <c r="E517" s="1"/>
      <c r="F517" s="2"/>
    </row>
    <row r="518" spans="5:6" x14ac:dyDescent="0.3">
      <c r="E518" s="1"/>
      <c r="F518" s="2"/>
    </row>
    <row r="519" spans="5:6" x14ac:dyDescent="0.3">
      <c r="E519" s="1"/>
      <c r="F519" s="2"/>
    </row>
    <row r="520" spans="5:6" x14ac:dyDescent="0.3">
      <c r="E520" s="1"/>
      <c r="F520" s="2"/>
    </row>
    <row r="521" spans="5:6" x14ac:dyDescent="0.3">
      <c r="E521" s="1"/>
      <c r="F521" s="2"/>
    </row>
    <row r="522" spans="5:6" x14ac:dyDescent="0.3">
      <c r="E522" s="1"/>
      <c r="F522" s="2"/>
    </row>
    <row r="523" spans="5:6" x14ac:dyDescent="0.3">
      <c r="E523" s="1"/>
      <c r="F523" s="2"/>
    </row>
    <row r="524" spans="5:6" x14ac:dyDescent="0.3">
      <c r="E524" s="1"/>
      <c r="F524" s="2"/>
    </row>
    <row r="525" spans="5:6" x14ac:dyDescent="0.3">
      <c r="E525" s="1"/>
      <c r="F525" s="2"/>
    </row>
    <row r="526" spans="5:6" x14ac:dyDescent="0.3">
      <c r="E526" s="1"/>
      <c r="F526" s="2"/>
    </row>
    <row r="527" spans="5:6" x14ac:dyDescent="0.3">
      <c r="E527" s="1"/>
      <c r="F527" s="2"/>
    </row>
    <row r="528" spans="5:6" x14ac:dyDescent="0.3">
      <c r="E528" s="1"/>
      <c r="F528" s="2"/>
    </row>
    <row r="529" spans="5:6" x14ac:dyDescent="0.3">
      <c r="E529" s="1"/>
      <c r="F529" s="2"/>
    </row>
    <row r="530" spans="5:6" x14ac:dyDescent="0.3">
      <c r="E530" s="1"/>
      <c r="F530" s="2"/>
    </row>
    <row r="531" spans="5:6" x14ac:dyDescent="0.3">
      <c r="E531" s="1"/>
      <c r="F531" s="2"/>
    </row>
    <row r="532" spans="5:6" x14ac:dyDescent="0.3">
      <c r="E532" s="1"/>
      <c r="F532" s="2"/>
    </row>
    <row r="533" spans="5:6" x14ac:dyDescent="0.3">
      <c r="E533" s="1"/>
      <c r="F533" s="2"/>
    </row>
    <row r="534" spans="5:6" x14ac:dyDescent="0.3">
      <c r="E534" s="1"/>
      <c r="F534" s="2"/>
    </row>
    <row r="535" spans="5:6" x14ac:dyDescent="0.3">
      <c r="E535" s="1"/>
      <c r="F535" s="2"/>
    </row>
    <row r="536" spans="5:6" x14ac:dyDescent="0.3">
      <c r="E536" s="1"/>
      <c r="F536" s="2"/>
    </row>
    <row r="537" spans="5:6" x14ac:dyDescent="0.3">
      <c r="E537" s="1"/>
      <c r="F537" s="2"/>
    </row>
    <row r="538" spans="5:6" x14ac:dyDescent="0.3">
      <c r="E538" s="1"/>
      <c r="F538" s="2"/>
    </row>
    <row r="539" spans="5:6" x14ac:dyDescent="0.3">
      <c r="E539" s="1"/>
      <c r="F539" s="2"/>
    </row>
    <row r="540" spans="5:6" x14ac:dyDescent="0.3">
      <c r="E540" s="1"/>
      <c r="F540" s="2"/>
    </row>
    <row r="541" spans="5:6" x14ac:dyDescent="0.3">
      <c r="E541" s="1"/>
      <c r="F541" s="2"/>
    </row>
    <row r="542" spans="5:6" x14ac:dyDescent="0.3">
      <c r="E542" s="1"/>
      <c r="F542" s="2"/>
    </row>
    <row r="543" spans="5:6" x14ac:dyDescent="0.3">
      <c r="E543" s="1"/>
      <c r="F543" s="2"/>
    </row>
    <row r="544" spans="5:6" x14ac:dyDescent="0.3">
      <c r="E544" s="1"/>
      <c r="F544" s="2"/>
    </row>
    <row r="545" spans="5:6" x14ac:dyDescent="0.3">
      <c r="E545" s="1"/>
      <c r="F545" s="2"/>
    </row>
    <row r="546" spans="5:6" x14ac:dyDescent="0.3">
      <c r="E546" s="1"/>
      <c r="F546" s="2"/>
    </row>
    <row r="547" spans="5:6" x14ac:dyDescent="0.3">
      <c r="E547" s="1"/>
      <c r="F547" s="2"/>
    </row>
    <row r="548" spans="5:6" x14ac:dyDescent="0.3">
      <c r="E548" s="1"/>
      <c r="F548" s="2"/>
    </row>
    <row r="549" spans="5:6" x14ac:dyDescent="0.3">
      <c r="E549" s="1"/>
      <c r="F549" s="2"/>
    </row>
    <row r="550" spans="5:6" x14ac:dyDescent="0.3">
      <c r="E550" s="1"/>
      <c r="F550" s="2"/>
    </row>
    <row r="551" spans="5:6" x14ac:dyDescent="0.3">
      <c r="E551" s="1"/>
      <c r="F551" s="2"/>
    </row>
    <row r="552" spans="5:6" x14ac:dyDescent="0.3">
      <c r="E552" s="1"/>
      <c r="F552" s="2"/>
    </row>
    <row r="553" spans="5:6" x14ac:dyDescent="0.3">
      <c r="E553" s="1"/>
      <c r="F553" s="2"/>
    </row>
    <row r="554" spans="5:6" x14ac:dyDescent="0.3">
      <c r="E554" s="1"/>
      <c r="F554" s="2"/>
    </row>
    <row r="555" spans="5:6" x14ac:dyDescent="0.3">
      <c r="E555" s="1"/>
      <c r="F555" s="2"/>
    </row>
    <row r="556" spans="5:6" x14ac:dyDescent="0.3">
      <c r="E556" s="1"/>
      <c r="F556" s="2"/>
    </row>
    <row r="557" spans="5:6" x14ac:dyDescent="0.3">
      <c r="E557" s="1"/>
      <c r="F557" s="2"/>
    </row>
    <row r="558" spans="5:6" x14ac:dyDescent="0.3">
      <c r="E558" s="1"/>
      <c r="F558" s="2"/>
    </row>
    <row r="559" spans="5:6" x14ac:dyDescent="0.3">
      <c r="E559" s="1"/>
      <c r="F559" s="2"/>
    </row>
    <row r="560" spans="5:6" x14ac:dyDescent="0.3">
      <c r="E560" s="1"/>
      <c r="F560" s="2"/>
    </row>
    <row r="561" spans="5:6" x14ac:dyDescent="0.3">
      <c r="E561" s="1"/>
      <c r="F561" s="2"/>
    </row>
    <row r="562" spans="5:6" x14ac:dyDescent="0.3">
      <c r="E562" s="1"/>
      <c r="F562" s="2"/>
    </row>
    <row r="563" spans="5:6" x14ac:dyDescent="0.3">
      <c r="E563" s="1"/>
      <c r="F563" s="2"/>
    </row>
    <row r="564" spans="5:6" x14ac:dyDescent="0.3">
      <c r="E564" s="1"/>
      <c r="F564" s="2"/>
    </row>
    <row r="565" spans="5:6" x14ac:dyDescent="0.3">
      <c r="E565" s="1"/>
      <c r="F565" s="2"/>
    </row>
    <row r="566" spans="5:6" x14ac:dyDescent="0.3">
      <c r="E566" s="1"/>
      <c r="F566" s="2"/>
    </row>
    <row r="567" spans="5:6" x14ac:dyDescent="0.3">
      <c r="E567" s="1"/>
      <c r="F567" s="2"/>
    </row>
    <row r="568" spans="5:6" x14ac:dyDescent="0.3">
      <c r="E568" s="1"/>
      <c r="F568" s="2"/>
    </row>
    <row r="569" spans="5:6" x14ac:dyDescent="0.3">
      <c r="E569" s="1"/>
      <c r="F569" s="2"/>
    </row>
    <row r="570" spans="5:6" x14ac:dyDescent="0.3">
      <c r="E570" s="1"/>
      <c r="F570" s="2"/>
    </row>
    <row r="571" spans="5:6" x14ac:dyDescent="0.3">
      <c r="E571" s="1"/>
      <c r="F571" s="2"/>
    </row>
    <row r="572" spans="5:6" x14ac:dyDescent="0.3">
      <c r="E572" s="1"/>
      <c r="F572" s="2"/>
    </row>
    <row r="573" spans="5:6" x14ac:dyDescent="0.3">
      <c r="E573" s="1"/>
      <c r="F573" s="2"/>
    </row>
    <row r="574" spans="5:6" x14ac:dyDescent="0.3">
      <c r="E574" s="1"/>
      <c r="F574" s="2"/>
    </row>
    <row r="575" spans="5:6" x14ac:dyDescent="0.3">
      <c r="E575" s="1"/>
      <c r="F575" s="2"/>
    </row>
    <row r="576" spans="5:6" x14ac:dyDescent="0.3">
      <c r="E576" s="1"/>
      <c r="F576" s="2"/>
    </row>
    <row r="577" spans="5:6" x14ac:dyDescent="0.3">
      <c r="E577" s="1"/>
      <c r="F577" s="2"/>
    </row>
    <row r="578" spans="5:6" x14ac:dyDescent="0.3">
      <c r="E578" s="1"/>
      <c r="F578" s="2"/>
    </row>
    <row r="579" spans="5:6" x14ac:dyDescent="0.3">
      <c r="E579" s="1"/>
      <c r="F579" s="2"/>
    </row>
    <row r="580" spans="5:6" x14ac:dyDescent="0.3">
      <c r="E580" s="1"/>
      <c r="F580" s="2"/>
    </row>
    <row r="581" spans="5:6" x14ac:dyDescent="0.3">
      <c r="E581" s="1"/>
      <c r="F581" s="2"/>
    </row>
    <row r="582" spans="5:6" x14ac:dyDescent="0.3">
      <c r="E582" s="1"/>
      <c r="F582" s="2"/>
    </row>
    <row r="583" spans="5:6" x14ac:dyDescent="0.3">
      <c r="E583" s="1"/>
      <c r="F583" s="2"/>
    </row>
    <row r="584" spans="5:6" x14ac:dyDescent="0.3">
      <c r="E584" s="1"/>
      <c r="F584" s="2"/>
    </row>
    <row r="585" spans="5:6" x14ac:dyDescent="0.3">
      <c r="E585" s="1"/>
      <c r="F585" s="2"/>
    </row>
    <row r="586" spans="5:6" x14ac:dyDescent="0.3">
      <c r="E586" s="1"/>
      <c r="F586" s="2"/>
    </row>
    <row r="587" spans="5:6" x14ac:dyDescent="0.3">
      <c r="E587" s="1"/>
      <c r="F587" s="2"/>
    </row>
    <row r="588" spans="5:6" x14ac:dyDescent="0.3">
      <c r="E588" s="1"/>
      <c r="F588" s="2"/>
    </row>
    <row r="589" spans="5:6" x14ac:dyDescent="0.3">
      <c r="E589" s="1"/>
      <c r="F589" s="2"/>
    </row>
    <row r="590" spans="5:6" x14ac:dyDescent="0.3">
      <c r="E590" s="1"/>
      <c r="F590" s="2"/>
    </row>
    <row r="591" spans="5:6" x14ac:dyDescent="0.3">
      <c r="E591" s="1"/>
      <c r="F591" s="2"/>
    </row>
    <row r="592" spans="5:6" x14ac:dyDescent="0.3">
      <c r="E592" s="1"/>
      <c r="F592" s="2"/>
    </row>
    <row r="593" spans="5:6" x14ac:dyDescent="0.3">
      <c r="E593" s="1"/>
      <c r="F593" s="2"/>
    </row>
    <row r="594" spans="5:6" x14ac:dyDescent="0.3">
      <c r="E594" s="1"/>
      <c r="F594" s="2"/>
    </row>
    <row r="595" spans="5:6" x14ac:dyDescent="0.3">
      <c r="E595" s="1"/>
      <c r="F595" s="2"/>
    </row>
    <row r="596" spans="5:6" x14ac:dyDescent="0.3">
      <c r="E596" s="1"/>
      <c r="F596" s="2"/>
    </row>
    <row r="597" spans="5:6" x14ac:dyDescent="0.3">
      <c r="E597" s="1"/>
      <c r="F597" s="2"/>
    </row>
    <row r="598" spans="5:6" x14ac:dyDescent="0.3">
      <c r="E598" s="1"/>
      <c r="F598" s="2"/>
    </row>
    <row r="599" spans="5:6" x14ac:dyDescent="0.3">
      <c r="E599" s="1"/>
      <c r="F599" s="2"/>
    </row>
    <row r="600" spans="5:6" x14ac:dyDescent="0.3">
      <c r="E600" s="1"/>
      <c r="F600" s="2"/>
    </row>
    <row r="601" spans="5:6" x14ac:dyDescent="0.3">
      <c r="E601" s="1"/>
      <c r="F601" s="2"/>
    </row>
    <row r="602" spans="5:6" x14ac:dyDescent="0.3">
      <c r="E602" s="1"/>
      <c r="F602" s="2"/>
    </row>
    <row r="603" spans="5:6" x14ac:dyDescent="0.3">
      <c r="E603" s="1"/>
      <c r="F603" s="2"/>
    </row>
    <row r="604" spans="5:6" x14ac:dyDescent="0.3">
      <c r="E604" s="1"/>
      <c r="F604" s="2"/>
    </row>
    <row r="605" spans="5:6" x14ac:dyDescent="0.3">
      <c r="E605" s="1"/>
      <c r="F605" s="2"/>
    </row>
    <row r="606" spans="5:6" x14ac:dyDescent="0.3">
      <c r="E606" s="1"/>
      <c r="F606" s="2"/>
    </row>
    <row r="607" spans="5:6" x14ac:dyDescent="0.3">
      <c r="E607" s="1"/>
      <c r="F607" s="2"/>
    </row>
    <row r="608" spans="5:6" x14ac:dyDescent="0.3">
      <c r="E608" s="1"/>
      <c r="F608" s="2"/>
    </row>
    <row r="609" spans="5:6" x14ac:dyDescent="0.3">
      <c r="E609" s="1"/>
      <c r="F609" s="2"/>
    </row>
    <row r="610" spans="5:6" x14ac:dyDescent="0.3">
      <c r="E610" s="1"/>
      <c r="F610" s="2"/>
    </row>
    <row r="611" spans="5:6" x14ac:dyDescent="0.3">
      <c r="E611" s="1"/>
      <c r="F611" s="2"/>
    </row>
    <row r="612" spans="5:6" x14ac:dyDescent="0.3">
      <c r="E612" s="1"/>
      <c r="F612" s="2"/>
    </row>
    <row r="613" spans="5:6" x14ac:dyDescent="0.3">
      <c r="E613" s="1"/>
      <c r="F613" s="2"/>
    </row>
    <row r="614" spans="5:6" x14ac:dyDescent="0.3">
      <c r="E614" s="1"/>
      <c r="F614" s="2"/>
    </row>
    <row r="615" spans="5:6" x14ac:dyDescent="0.3">
      <c r="E615" s="1"/>
      <c r="F615" s="2"/>
    </row>
    <row r="616" spans="5:6" x14ac:dyDescent="0.3">
      <c r="E616" s="1"/>
      <c r="F616" s="2"/>
    </row>
    <row r="617" spans="5:6" x14ac:dyDescent="0.3">
      <c r="E617" s="1"/>
      <c r="F617" s="2"/>
    </row>
    <row r="618" spans="5:6" x14ac:dyDescent="0.3">
      <c r="E618" s="1"/>
      <c r="F618" s="2"/>
    </row>
    <row r="619" spans="5:6" x14ac:dyDescent="0.3">
      <c r="E619" s="1"/>
      <c r="F619" s="2"/>
    </row>
    <row r="620" spans="5:6" x14ac:dyDescent="0.3">
      <c r="E620" s="1"/>
      <c r="F620" s="2"/>
    </row>
    <row r="621" spans="5:6" x14ac:dyDescent="0.3">
      <c r="E621" s="1"/>
      <c r="F621" s="2"/>
    </row>
    <row r="622" spans="5:6" x14ac:dyDescent="0.3">
      <c r="E622" s="1"/>
      <c r="F622" s="2"/>
    </row>
    <row r="623" spans="5:6" x14ac:dyDescent="0.3">
      <c r="E623" s="1"/>
      <c r="F623" s="2"/>
    </row>
    <row r="624" spans="5:6" x14ac:dyDescent="0.3">
      <c r="E624" s="1"/>
      <c r="F624" s="2"/>
    </row>
    <row r="625" spans="5:6" x14ac:dyDescent="0.3">
      <c r="E625" s="1"/>
      <c r="F625" s="2"/>
    </row>
    <row r="626" spans="5:6" x14ac:dyDescent="0.3">
      <c r="E626" s="1"/>
      <c r="F626" s="2"/>
    </row>
    <row r="627" spans="5:6" x14ac:dyDescent="0.3">
      <c r="E627" s="1"/>
      <c r="F627" s="2"/>
    </row>
    <row r="628" spans="5:6" x14ac:dyDescent="0.3">
      <c r="E628" s="1"/>
      <c r="F628" s="2"/>
    </row>
    <row r="629" spans="5:6" x14ac:dyDescent="0.3">
      <c r="E629" s="1"/>
      <c r="F629" s="2"/>
    </row>
    <row r="630" spans="5:6" x14ac:dyDescent="0.3">
      <c r="E630" s="1"/>
      <c r="F630" s="2"/>
    </row>
    <row r="631" spans="5:6" x14ac:dyDescent="0.3">
      <c r="E631" s="1"/>
      <c r="F631" s="2"/>
    </row>
    <row r="632" spans="5:6" x14ac:dyDescent="0.3">
      <c r="E632" s="1"/>
      <c r="F632" s="2"/>
    </row>
    <row r="633" spans="5:6" x14ac:dyDescent="0.3">
      <c r="E633" s="1"/>
      <c r="F633" s="2"/>
    </row>
    <row r="634" spans="5:6" x14ac:dyDescent="0.3">
      <c r="E634" s="1"/>
      <c r="F634" s="2"/>
    </row>
    <row r="635" spans="5:6" x14ac:dyDescent="0.3">
      <c r="E635" s="1"/>
      <c r="F635" s="2"/>
    </row>
    <row r="636" spans="5:6" x14ac:dyDescent="0.3">
      <c r="E636" s="1"/>
      <c r="F636" s="2"/>
    </row>
    <row r="637" spans="5:6" x14ac:dyDescent="0.3">
      <c r="E637" s="1"/>
      <c r="F637" s="2"/>
    </row>
    <row r="638" spans="5:6" x14ac:dyDescent="0.3">
      <c r="E638" s="1"/>
      <c r="F638" s="2"/>
    </row>
    <row r="639" spans="5:6" x14ac:dyDescent="0.3">
      <c r="E639" s="1"/>
      <c r="F639" s="2"/>
    </row>
    <row r="640" spans="5:6" x14ac:dyDescent="0.3">
      <c r="E640" s="1"/>
      <c r="F640" s="2"/>
    </row>
    <row r="641" spans="5:6" x14ac:dyDescent="0.3">
      <c r="E641" s="1"/>
      <c r="F641" s="2"/>
    </row>
    <row r="642" spans="5:6" x14ac:dyDescent="0.3">
      <c r="E642" s="1"/>
      <c r="F642" s="2"/>
    </row>
    <row r="643" spans="5:6" x14ac:dyDescent="0.3">
      <c r="E643" s="1"/>
      <c r="F643" s="2"/>
    </row>
    <row r="644" spans="5:6" x14ac:dyDescent="0.3">
      <c r="E644" s="1"/>
      <c r="F644" s="2"/>
    </row>
    <row r="645" spans="5:6" x14ac:dyDescent="0.3">
      <c r="E645" s="1"/>
      <c r="F645" s="2"/>
    </row>
    <row r="646" spans="5:6" x14ac:dyDescent="0.3">
      <c r="E646" s="1"/>
      <c r="F646" s="2"/>
    </row>
    <row r="647" spans="5:6" x14ac:dyDescent="0.3">
      <c r="E647" s="1"/>
      <c r="F647" s="2"/>
    </row>
    <row r="648" spans="5:6" x14ac:dyDescent="0.3">
      <c r="E648" s="1"/>
      <c r="F648" s="2"/>
    </row>
    <row r="649" spans="5:6" x14ac:dyDescent="0.3">
      <c r="E649" s="1"/>
      <c r="F649" s="2"/>
    </row>
    <row r="650" spans="5:6" x14ac:dyDescent="0.3">
      <c r="E650" s="1"/>
      <c r="F650" s="2"/>
    </row>
  </sheetData>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FF83B-7091-470C-8917-F9F8FF1A5966}">
  <dimension ref="A1:P22"/>
  <sheetViews>
    <sheetView showGridLines="0" tabSelected="1" topLeftCell="E1" zoomScale="115" zoomScaleNormal="115" workbookViewId="0">
      <selection activeCell="D21" sqref="D21"/>
    </sheetView>
  </sheetViews>
  <sheetFormatPr defaultRowHeight="14.4" x14ac:dyDescent="0.3"/>
  <cols>
    <col min="1" max="1" width="20.21875" bestFit="1" customWidth="1"/>
    <col min="2" max="2" width="10.33203125" bestFit="1" customWidth="1"/>
    <col min="3" max="3" width="13.109375" bestFit="1" customWidth="1"/>
    <col min="4" max="4" width="12.5546875" bestFit="1" customWidth="1"/>
    <col min="9" max="9" width="0.88671875" customWidth="1"/>
    <col min="10" max="10" width="13.33203125" customWidth="1"/>
    <col min="11" max="11" width="25.6640625" customWidth="1"/>
    <col min="12" max="12" width="21" customWidth="1"/>
    <col min="13" max="13" width="20.33203125" customWidth="1"/>
    <col min="14" max="14" width="18.77734375" customWidth="1"/>
    <col min="15" max="15" width="15.88671875" customWidth="1"/>
    <col min="16" max="16" width="18.21875" customWidth="1"/>
  </cols>
  <sheetData>
    <row r="1" spans="1:16" x14ac:dyDescent="0.3">
      <c r="A1" s="17" t="s">
        <v>86</v>
      </c>
      <c r="B1" t="s">
        <v>72</v>
      </c>
      <c r="C1" s="30" t="s">
        <v>85</v>
      </c>
      <c r="D1" t="s">
        <v>84</v>
      </c>
    </row>
    <row r="2" spans="1:16" x14ac:dyDescent="0.3">
      <c r="A2" s="18" t="s">
        <v>17</v>
      </c>
      <c r="B2" s="24">
        <v>2380.0100000000002</v>
      </c>
      <c r="C2" s="19">
        <v>2408</v>
      </c>
      <c r="D2" s="31">
        <v>0.9883762458471762</v>
      </c>
    </row>
    <row r="3" spans="1:16" x14ac:dyDescent="0.3">
      <c r="A3" s="18" t="s">
        <v>21</v>
      </c>
      <c r="B3" s="24">
        <v>12729</v>
      </c>
      <c r="C3" s="19">
        <v>13755</v>
      </c>
      <c r="D3" s="31">
        <v>0.92540894220283532</v>
      </c>
    </row>
    <row r="4" spans="1:16" x14ac:dyDescent="0.3">
      <c r="A4" s="18" t="s">
        <v>24</v>
      </c>
      <c r="B4" s="24">
        <v>4208.33</v>
      </c>
      <c r="C4" s="19">
        <v>4760</v>
      </c>
      <c r="D4" s="31">
        <v>0.88410294117647059</v>
      </c>
    </row>
    <row r="5" spans="1:16" x14ac:dyDescent="0.3">
      <c r="A5" s="18" t="s">
        <v>29</v>
      </c>
      <c r="B5" s="24">
        <v>2218.8000000000002</v>
      </c>
      <c r="C5" s="19">
        <v>2541</v>
      </c>
      <c r="D5" s="31">
        <v>0.87319952774498233</v>
      </c>
      <c r="L5" s="3" t="s">
        <v>83</v>
      </c>
    </row>
    <row r="6" spans="1:16" x14ac:dyDescent="0.3">
      <c r="A6" s="18" t="s">
        <v>4</v>
      </c>
      <c r="B6" s="24">
        <v>13789.72</v>
      </c>
      <c r="C6" s="19">
        <v>16534</v>
      </c>
      <c r="D6" s="31">
        <v>0.83402201524132091</v>
      </c>
    </row>
    <row r="7" spans="1:16" x14ac:dyDescent="0.3">
      <c r="A7" s="18" t="s">
        <v>32</v>
      </c>
      <c r="B7" s="24">
        <v>6802.9</v>
      </c>
      <c r="C7" s="19">
        <v>8827</v>
      </c>
      <c r="D7" s="31">
        <v>0.77069219440353454</v>
      </c>
    </row>
    <row r="8" spans="1:16" x14ac:dyDescent="0.3">
      <c r="A8" s="18" t="s">
        <v>26</v>
      </c>
      <c r="B8" s="24">
        <v>9147.6</v>
      </c>
      <c r="C8" s="19">
        <v>11886</v>
      </c>
      <c r="D8" s="31">
        <v>0.76961130742049477</v>
      </c>
      <c r="J8" s="32" t="s">
        <v>94</v>
      </c>
    </row>
    <row r="9" spans="1:16" x14ac:dyDescent="0.3">
      <c r="A9" s="18" t="s">
        <v>19</v>
      </c>
      <c r="B9" s="24">
        <v>4190.4799999999996</v>
      </c>
      <c r="C9" s="19">
        <v>5474</v>
      </c>
      <c r="D9" s="31">
        <v>0.76552429667519173</v>
      </c>
    </row>
    <row r="10" spans="1:16" x14ac:dyDescent="0.3">
      <c r="A10" s="18" t="s">
        <v>33</v>
      </c>
      <c r="B10" s="24">
        <v>7718.8600000000006</v>
      </c>
      <c r="C10" s="19">
        <v>10465</v>
      </c>
      <c r="D10" s="31">
        <v>0.7375881509794554</v>
      </c>
      <c r="J10" t="s">
        <v>56</v>
      </c>
      <c r="K10" t="s">
        <v>88</v>
      </c>
      <c r="L10" t="s">
        <v>89</v>
      </c>
      <c r="M10" t="s">
        <v>90</v>
      </c>
      <c r="N10" t="s">
        <v>91</v>
      </c>
      <c r="O10" t="s">
        <v>92</v>
      </c>
      <c r="P10" t="s">
        <v>93</v>
      </c>
    </row>
    <row r="11" spans="1:16" x14ac:dyDescent="0.3">
      <c r="A11" s="18" t="s">
        <v>22</v>
      </c>
      <c r="B11" s="24">
        <v>6060.4400000000005</v>
      </c>
      <c r="C11" s="19">
        <v>8288</v>
      </c>
      <c r="D11" s="31">
        <v>0.73123069498069504</v>
      </c>
      <c r="J11" t="s">
        <v>38</v>
      </c>
      <c r="K11" s="11" t="s">
        <v>27</v>
      </c>
      <c r="L11" t="s">
        <v>14</v>
      </c>
      <c r="M11" t="s">
        <v>18</v>
      </c>
      <c r="N11" t="s">
        <v>87</v>
      </c>
      <c r="O11" t="s">
        <v>87</v>
      </c>
      <c r="P11" t="s">
        <v>87</v>
      </c>
    </row>
    <row r="12" spans="1:16" x14ac:dyDescent="0.3">
      <c r="A12" s="18" t="s">
        <v>31</v>
      </c>
      <c r="B12" s="24">
        <v>6441.61</v>
      </c>
      <c r="C12" s="19">
        <v>8995</v>
      </c>
      <c r="D12" s="31">
        <v>0.71613229571984427</v>
      </c>
      <c r="J12" t="s">
        <v>36</v>
      </c>
      <c r="K12" t="s">
        <v>26</v>
      </c>
      <c r="L12" t="s">
        <v>28</v>
      </c>
      <c r="M12" t="s">
        <v>21</v>
      </c>
      <c r="N12" s="11" t="s">
        <v>27</v>
      </c>
      <c r="O12" t="s">
        <v>87</v>
      </c>
      <c r="P12" t="s">
        <v>87</v>
      </c>
    </row>
    <row r="13" spans="1:16" x14ac:dyDescent="0.3">
      <c r="A13" s="18" t="s">
        <v>25</v>
      </c>
      <c r="B13" s="24">
        <v>10118.049999999999</v>
      </c>
      <c r="C13" s="19">
        <v>14497</v>
      </c>
      <c r="D13" s="31">
        <v>0.69794095330068284</v>
      </c>
      <c r="J13" t="s">
        <v>34</v>
      </c>
      <c r="K13" t="s">
        <v>13</v>
      </c>
      <c r="L13" t="s">
        <v>30</v>
      </c>
      <c r="M13" t="s">
        <v>4</v>
      </c>
      <c r="N13" t="s">
        <v>16</v>
      </c>
      <c r="O13" t="s">
        <v>87</v>
      </c>
      <c r="P13" t="s">
        <v>87</v>
      </c>
    </row>
    <row r="14" spans="1:16" x14ac:dyDescent="0.3">
      <c r="A14" s="18" t="s">
        <v>16</v>
      </c>
      <c r="B14" s="24">
        <v>2476.46</v>
      </c>
      <c r="C14" s="19">
        <v>3584</v>
      </c>
      <c r="D14" s="31">
        <v>0.69097656250000006</v>
      </c>
      <c r="J14" t="s">
        <v>37</v>
      </c>
      <c r="K14" t="s">
        <v>4</v>
      </c>
      <c r="L14" t="s">
        <v>16</v>
      </c>
      <c r="M14" t="s">
        <v>21</v>
      </c>
      <c r="N14" t="s">
        <v>30</v>
      </c>
      <c r="O14" t="s">
        <v>87</v>
      </c>
      <c r="P14" t="s">
        <v>87</v>
      </c>
    </row>
    <row r="15" spans="1:16" x14ac:dyDescent="0.3">
      <c r="A15" s="18" t="s">
        <v>28</v>
      </c>
      <c r="B15" s="24">
        <v>7679.4199999999992</v>
      </c>
      <c r="C15" s="19">
        <v>12257</v>
      </c>
      <c r="D15" s="31">
        <v>0.6265334094802969</v>
      </c>
      <c r="J15" t="s">
        <v>39</v>
      </c>
      <c r="K15" t="s">
        <v>25</v>
      </c>
      <c r="L15" t="s">
        <v>16</v>
      </c>
      <c r="M15" t="s">
        <v>87</v>
      </c>
      <c r="N15" t="s">
        <v>87</v>
      </c>
      <c r="O15" t="s">
        <v>87</v>
      </c>
      <c r="P15" t="s">
        <v>87</v>
      </c>
    </row>
    <row r="16" spans="1:16" x14ac:dyDescent="0.3">
      <c r="A16" s="18" t="s">
        <v>23</v>
      </c>
      <c r="B16" s="24">
        <v>3606.37</v>
      </c>
      <c r="C16" s="19">
        <v>6118</v>
      </c>
      <c r="D16" s="31">
        <v>0.58946878064727037</v>
      </c>
      <c r="J16" t="s">
        <v>35</v>
      </c>
      <c r="K16" t="s">
        <v>26</v>
      </c>
      <c r="L16" t="s">
        <v>21</v>
      </c>
      <c r="M16" t="s">
        <v>20</v>
      </c>
      <c r="N16" t="s">
        <v>4</v>
      </c>
      <c r="O16" t="s">
        <v>25</v>
      </c>
      <c r="P16" t="s">
        <v>33</v>
      </c>
    </row>
    <row r="17" spans="1:4" x14ac:dyDescent="0.3">
      <c r="A17" s="18" t="s">
        <v>30</v>
      </c>
      <c r="B17" s="24">
        <v>5608.12</v>
      </c>
      <c r="C17" s="19">
        <v>10129</v>
      </c>
      <c r="D17" s="31">
        <v>0.55366966136834828</v>
      </c>
    </row>
    <row r="18" spans="1:4" x14ac:dyDescent="0.3">
      <c r="A18" s="18" t="s">
        <v>13</v>
      </c>
      <c r="B18" s="24">
        <v>5309.8600000000006</v>
      </c>
      <c r="C18" s="19">
        <v>16114</v>
      </c>
      <c r="D18" s="31">
        <v>0.32951843117785778</v>
      </c>
    </row>
    <row r="19" spans="1:4" x14ac:dyDescent="0.3">
      <c r="A19" s="18" t="s">
        <v>18</v>
      </c>
      <c r="B19" s="24">
        <v>31.100000000000136</v>
      </c>
      <c r="C19" s="19">
        <v>1778</v>
      </c>
      <c r="D19" s="31">
        <v>1.7491563554555757E-2</v>
      </c>
    </row>
    <row r="20" spans="1:4" x14ac:dyDescent="0.3">
      <c r="A20" s="18" t="s">
        <v>14</v>
      </c>
      <c r="B20" s="24">
        <v>-153</v>
      </c>
      <c r="C20" s="19">
        <v>6867</v>
      </c>
      <c r="D20" s="31">
        <v>-2.2280471821756225E-2</v>
      </c>
    </row>
    <row r="21" spans="1:4" x14ac:dyDescent="0.3">
      <c r="A21" s="18" t="s">
        <v>27</v>
      </c>
      <c r="B21" s="24">
        <v>-2369.8499999999995</v>
      </c>
      <c r="C21" s="19">
        <v>3402</v>
      </c>
      <c r="D21" s="31">
        <v>-0.69660493827160475</v>
      </c>
    </row>
    <row r="22" spans="1:4" x14ac:dyDescent="0.3">
      <c r="A22" s="18" t="s">
        <v>61</v>
      </c>
      <c r="B22" s="24">
        <v>107994.28000000001</v>
      </c>
      <c r="C22" s="19">
        <v>168679</v>
      </c>
      <c r="D22" s="7">
        <v>0.64023547685248317</v>
      </c>
    </row>
  </sheetData>
  <conditionalFormatting pivot="1" sqref="D2:D21">
    <cfRule type="colorScale" priority="3">
      <colorScale>
        <cfvo type="min"/>
        <cfvo type="max"/>
        <color rgb="FFFFEF9C"/>
        <color rgb="FF63BE7B"/>
      </colorScale>
    </cfRule>
  </conditionalFormatting>
  <conditionalFormatting pivot="1" sqref="C2:C21">
    <cfRule type="colorScale" priority="2">
      <colorScale>
        <cfvo type="min"/>
        <cfvo type="percentile" val="50"/>
        <cfvo type="max"/>
        <color rgb="FFF8696B"/>
        <color rgb="FFFFEB84"/>
        <color rgb="FF63BE7B"/>
      </colorScale>
    </cfRule>
  </conditionalFormatting>
  <conditionalFormatting pivot="1" sqref="D2:D21">
    <cfRule type="colorScale" priority="1">
      <colorScale>
        <cfvo type="min"/>
        <cfvo type="percentile" val="50"/>
        <cfvo type="max"/>
        <color rgb="FFF8696B"/>
        <color rgb="FFFFEB84"/>
        <color rgb="FF63BE7B"/>
      </colorScale>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296C1-E0F7-444C-9D49-AA6EE3E47430}">
  <dimension ref="D4:J10"/>
  <sheetViews>
    <sheetView showGridLines="0" topLeftCell="B1" zoomScale="175" zoomScaleNormal="175" workbookViewId="0">
      <selection activeCell="J6" sqref="J6"/>
    </sheetView>
  </sheetViews>
  <sheetFormatPr defaultRowHeight="14.4" x14ac:dyDescent="0.3"/>
  <cols>
    <col min="4" max="4" width="15.109375" customWidth="1"/>
    <col min="5" max="5" width="11.33203125" bestFit="1" customWidth="1"/>
    <col min="9" max="9" width="21" customWidth="1"/>
    <col min="10" max="10" width="2.6640625" customWidth="1"/>
  </cols>
  <sheetData>
    <row r="4" spans="4:10" x14ac:dyDescent="0.3">
      <c r="D4" t="s">
        <v>55</v>
      </c>
      <c r="E4" t="s">
        <v>1</v>
      </c>
      <c r="F4" t="s">
        <v>45</v>
      </c>
    </row>
    <row r="5" spans="4:10" x14ac:dyDescent="0.3">
      <c r="D5" t="s">
        <v>48</v>
      </c>
      <c r="E5" s="6">
        <f>AVERAGE(ChocSales[Amount])</f>
        <v>4136.2299999999996</v>
      </c>
      <c r="F5" s="7">
        <f>AVERAGE(ChocSales[Units])</f>
        <v>152.19999999999999</v>
      </c>
      <c r="I5" t="s">
        <v>54</v>
      </c>
      <c r="J5">
        <f>COUNTA(_xlfn.UNIQUE(ChocSales[Product]))</f>
        <v>22</v>
      </c>
    </row>
    <row r="6" spans="4:10" x14ac:dyDescent="0.3">
      <c r="D6" t="s">
        <v>49</v>
      </c>
      <c r="E6" s="6">
        <f>MEDIAN(ChocSales[Amount])</f>
        <v>3437</v>
      </c>
      <c r="F6">
        <f>MEDIAN(ChocSales[Units])</f>
        <v>124.5</v>
      </c>
    </row>
    <row r="7" spans="4:10" x14ac:dyDescent="0.3">
      <c r="D7" t="s">
        <v>50</v>
      </c>
      <c r="E7" s="34">
        <f>MIN(ChocSales[Amount])</f>
        <v>0</v>
      </c>
      <c r="F7">
        <f>MIN(ChocSales[Units])</f>
        <v>0</v>
      </c>
    </row>
    <row r="8" spans="4:10" x14ac:dyDescent="0.3">
      <c r="D8" t="s">
        <v>51</v>
      </c>
      <c r="E8" s="6">
        <f>MAX(ChocSales[Amount])</f>
        <v>16184</v>
      </c>
      <c r="F8">
        <f>MAX(ChocSales[Units])</f>
        <v>525</v>
      </c>
    </row>
    <row r="9" spans="4:10" x14ac:dyDescent="0.3">
      <c r="D9" t="s">
        <v>52</v>
      </c>
      <c r="E9" s="6">
        <f>_xlfn.PERCENTILE.EXC(ChocSales[Amount],0.25)</f>
        <v>1652</v>
      </c>
      <c r="F9">
        <f>_xlfn.PERCENTILE.EXC(ChocSales[Units],0.25)</f>
        <v>54</v>
      </c>
    </row>
    <row r="10" spans="4:10" x14ac:dyDescent="0.3">
      <c r="D10" t="s">
        <v>53</v>
      </c>
      <c r="E10" s="6">
        <f>_xlfn.PERCENTILE.EXC(ChocSales[Amount],0.75)</f>
        <v>6245.75</v>
      </c>
      <c r="F10">
        <f>_xlfn.PERCENTILE.EXC(ChocSales[Units],0.75)</f>
        <v>223.5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B7930-AF7C-4B8B-AD4F-18AAA440E32A}">
  <dimension ref="A1:E301"/>
  <sheetViews>
    <sheetView showGridLines="0" zoomScale="130" zoomScaleNormal="130" workbookViewId="0">
      <selection activeCell="A5" sqref="A5"/>
    </sheetView>
  </sheetViews>
  <sheetFormatPr defaultRowHeight="14.4" x14ac:dyDescent="0.3"/>
  <cols>
    <col min="1" max="1" width="21.109375" customWidth="1"/>
    <col min="2" max="2" width="13.88671875" customWidth="1"/>
    <col min="3" max="3" width="21.88671875" customWidth="1"/>
    <col min="4" max="4" width="11.33203125" customWidth="1"/>
    <col min="5" max="5" width="10.88671875" customWidth="1"/>
  </cols>
  <sheetData>
    <row r="1" spans="1:5" x14ac:dyDescent="0.3">
      <c r="A1" s="3" t="s">
        <v>11</v>
      </c>
      <c r="B1" s="3" t="s">
        <v>12</v>
      </c>
      <c r="C1" s="3" t="s">
        <v>0</v>
      </c>
      <c r="D1" s="4" t="s">
        <v>1</v>
      </c>
      <c r="E1" s="4" t="s">
        <v>45</v>
      </c>
    </row>
    <row r="2" spans="1:5" x14ac:dyDescent="0.3">
      <c r="A2" s="8" t="s">
        <v>5</v>
      </c>
      <c r="B2" t="s">
        <v>36</v>
      </c>
      <c r="C2" t="s">
        <v>16</v>
      </c>
      <c r="D2" s="12">
        <v>16184</v>
      </c>
      <c r="E2" s="2">
        <v>39</v>
      </c>
    </row>
    <row r="3" spans="1:5" x14ac:dyDescent="0.3">
      <c r="A3" s="8" t="s">
        <v>5</v>
      </c>
      <c r="B3" t="s">
        <v>34</v>
      </c>
      <c r="C3" t="s">
        <v>20</v>
      </c>
      <c r="D3" s="12">
        <v>15610</v>
      </c>
      <c r="E3" s="2">
        <v>339</v>
      </c>
    </row>
    <row r="4" spans="1:5" x14ac:dyDescent="0.3">
      <c r="A4" t="s">
        <v>9</v>
      </c>
      <c r="B4" t="s">
        <v>34</v>
      </c>
      <c r="C4" t="s">
        <v>28</v>
      </c>
      <c r="D4" s="12">
        <v>14329</v>
      </c>
      <c r="E4" s="2">
        <v>150</v>
      </c>
    </row>
    <row r="5" spans="1:5" x14ac:dyDescent="0.3">
      <c r="A5" s="8" t="s">
        <v>5</v>
      </c>
      <c r="B5" t="s">
        <v>35</v>
      </c>
      <c r="C5" t="s">
        <v>15</v>
      </c>
      <c r="D5" s="12">
        <v>13391</v>
      </c>
      <c r="E5" s="2">
        <v>201</v>
      </c>
    </row>
    <row r="6" spans="1:5" x14ac:dyDescent="0.3">
      <c r="A6" t="s">
        <v>10</v>
      </c>
      <c r="B6" t="s">
        <v>39</v>
      </c>
      <c r="C6" t="s">
        <v>33</v>
      </c>
      <c r="D6" s="12">
        <v>12950</v>
      </c>
      <c r="E6" s="2">
        <v>30</v>
      </c>
    </row>
    <row r="7" spans="1:5" x14ac:dyDescent="0.3">
      <c r="A7" t="s">
        <v>40</v>
      </c>
      <c r="B7" t="s">
        <v>35</v>
      </c>
      <c r="C7" t="s">
        <v>32</v>
      </c>
      <c r="D7" s="12">
        <v>12348</v>
      </c>
      <c r="E7" s="2">
        <v>234</v>
      </c>
    </row>
    <row r="8" spans="1:5" x14ac:dyDescent="0.3">
      <c r="A8" s="9" t="s">
        <v>2</v>
      </c>
      <c r="B8" t="s">
        <v>37</v>
      </c>
      <c r="C8" t="s">
        <v>18</v>
      </c>
      <c r="D8" s="12">
        <v>11571</v>
      </c>
      <c r="E8" s="2">
        <v>138</v>
      </c>
    </row>
    <row r="9" spans="1:5" x14ac:dyDescent="0.3">
      <c r="A9" t="s">
        <v>9</v>
      </c>
      <c r="B9" t="s">
        <v>36</v>
      </c>
      <c r="C9" t="s">
        <v>27</v>
      </c>
      <c r="D9" s="12">
        <v>11522</v>
      </c>
      <c r="E9" s="2">
        <v>204</v>
      </c>
    </row>
    <row r="10" spans="1:5" x14ac:dyDescent="0.3">
      <c r="A10" s="9" t="s">
        <v>2</v>
      </c>
      <c r="B10" t="s">
        <v>36</v>
      </c>
      <c r="C10" t="s">
        <v>16</v>
      </c>
      <c r="D10" s="12">
        <v>11417</v>
      </c>
      <c r="E10" s="2">
        <v>21</v>
      </c>
    </row>
    <row r="11" spans="1:5" x14ac:dyDescent="0.3">
      <c r="A11" t="s">
        <v>41</v>
      </c>
      <c r="B11" t="s">
        <v>36</v>
      </c>
      <c r="C11" t="s">
        <v>13</v>
      </c>
      <c r="D11" s="12">
        <v>10311</v>
      </c>
      <c r="E11" s="2">
        <v>231</v>
      </c>
    </row>
    <row r="12" spans="1:5" x14ac:dyDescent="0.3">
      <c r="A12" t="s">
        <v>41</v>
      </c>
      <c r="B12" t="s">
        <v>36</v>
      </c>
      <c r="C12" t="s">
        <v>32</v>
      </c>
      <c r="D12" s="12">
        <v>10304</v>
      </c>
      <c r="E12" s="2">
        <v>84</v>
      </c>
    </row>
    <row r="13" spans="1:5" x14ac:dyDescent="0.3">
      <c r="A13" t="s">
        <v>7</v>
      </c>
      <c r="B13" t="s">
        <v>38</v>
      </c>
      <c r="C13" t="s">
        <v>30</v>
      </c>
      <c r="D13" s="12">
        <v>10129</v>
      </c>
      <c r="E13" s="2">
        <v>312</v>
      </c>
    </row>
    <row r="14" spans="1:5" x14ac:dyDescent="0.3">
      <c r="A14" t="s">
        <v>6</v>
      </c>
      <c r="B14" t="s">
        <v>36</v>
      </c>
      <c r="C14" t="s">
        <v>4</v>
      </c>
      <c r="D14" s="12">
        <v>10073</v>
      </c>
      <c r="E14" s="2">
        <v>120</v>
      </c>
    </row>
    <row r="15" spans="1:5" x14ac:dyDescent="0.3">
      <c r="A15" s="10" t="s">
        <v>2</v>
      </c>
      <c r="B15" t="s">
        <v>37</v>
      </c>
      <c r="C15" t="s">
        <v>17</v>
      </c>
      <c r="D15" s="12">
        <v>9926</v>
      </c>
      <c r="E15" s="2">
        <v>201</v>
      </c>
    </row>
    <row r="16" spans="1:5" x14ac:dyDescent="0.3">
      <c r="A16" t="s">
        <v>7</v>
      </c>
      <c r="B16" t="s">
        <v>37</v>
      </c>
      <c r="C16" t="s">
        <v>22</v>
      </c>
      <c r="D16" s="12">
        <v>9835</v>
      </c>
      <c r="E16" s="2">
        <v>207</v>
      </c>
    </row>
    <row r="17" spans="1:5" x14ac:dyDescent="0.3">
      <c r="A17" t="s">
        <v>40</v>
      </c>
      <c r="B17" t="s">
        <v>36</v>
      </c>
      <c r="C17" t="s">
        <v>33</v>
      </c>
      <c r="D17" s="12">
        <v>9772</v>
      </c>
      <c r="E17" s="2">
        <v>90</v>
      </c>
    </row>
    <row r="18" spans="1:5" x14ac:dyDescent="0.3">
      <c r="A18" t="s">
        <v>8</v>
      </c>
      <c r="B18" t="s">
        <v>37</v>
      </c>
      <c r="C18" t="s">
        <v>15</v>
      </c>
      <c r="D18" s="12">
        <v>9709</v>
      </c>
      <c r="E18" s="2">
        <v>30</v>
      </c>
    </row>
    <row r="19" spans="1:5" x14ac:dyDescent="0.3">
      <c r="A19" t="s">
        <v>8</v>
      </c>
      <c r="B19" t="s">
        <v>39</v>
      </c>
      <c r="C19" t="s">
        <v>18</v>
      </c>
      <c r="D19" s="12">
        <v>9660</v>
      </c>
      <c r="E19" s="2">
        <v>27</v>
      </c>
    </row>
    <row r="20" spans="1:5" x14ac:dyDescent="0.3">
      <c r="A20" t="s">
        <v>41</v>
      </c>
      <c r="B20" t="s">
        <v>36</v>
      </c>
      <c r="C20" t="s">
        <v>18</v>
      </c>
      <c r="D20" s="12">
        <v>9632</v>
      </c>
      <c r="E20" s="2">
        <v>288</v>
      </c>
    </row>
    <row r="21" spans="1:5" x14ac:dyDescent="0.3">
      <c r="A21" t="s">
        <v>9</v>
      </c>
      <c r="B21" t="s">
        <v>38</v>
      </c>
      <c r="C21" t="s">
        <v>33</v>
      </c>
      <c r="D21" s="12">
        <v>9506</v>
      </c>
      <c r="E21" s="2">
        <v>87</v>
      </c>
    </row>
    <row r="22" spans="1:5" x14ac:dyDescent="0.3">
      <c r="A22" s="11" t="s">
        <v>2</v>
      </c>
      <c r="B22" t="s">
        <v>39</v>
      </c>
      <c r="C22" t="s">
        <v>20</v>
      </c>
      <c r="D22" s="12">
        <v>9443</v>
      </c>
      <c r="E22" s="2">
        <v>162</v>
      </c>
    </row>
    <row r="23" spans="1:5" x14ac:dyDescent="0.3">
      <c r="A23" t="s">
        <v>3</v>
      </c>
      <c r="B23" t="s">
        <v>36</v>
      </c>
      <c r="C23" t="s">
        <v>16</v>
      </c>
      <c r="D23" s="12">
        <v>9198</v>
      </c>
      <c r="E23" s="2">
        <v>36</v>
      </c>
    </row>
    <row r="24" spans="1:5" x14ac:dyDescent="0.3">
      <c r="A24" t="s">
        <v>9</v>
      </c>
      <c r="B24" t="s">
        <v>36</v>
      </c>
      <c r="C24" t="s">
        <v>30</v>
      </c>
      <c r="D24" s="12">
        <v>9051</v>
      </c>
      <c r="E24" s="2">
        <v>57</v>
      </c>
    </row>
    <row r="25" spans="1:5" x14ac:dyDescent="0.3">
      <c r="A25" t="s">
        <v>40</v>
      </c>
      <c r="B25" t="s">
        <v>37</v>
      </c>
      <c r="C25" t="s">
        <v>29</v>
      </c>
      <c r="D25" s="12">
        <v>9002</v>
      </c>
      <c r="E25" s="2">
        <v>72</v>
      </c>
    </row>
    <row r="26" spans="1:5" x14ac:dyDescent="0.3">
      <c r="A26" t="s">
        <v>8</v>
      </c>
      <c r="B26" t="s">
        <v>39</v>
      </c>
      <c r="C26" t="s">
        <v>31</v>
      </c>
      <c r="D26" s="12">
        <v>8890</v>
      </c>
      <c r="E26" s="2">
        <v>210</v>
      </c>
    </row>
    <row r="27" spans="1:5" x14ac:dyDescent="0.3">
      <c r="A27" t="s">
        <v>40</v>
      </c>
      <c r="B27" t="s">
        <v>35</v>
      </c>
      <c r="C27" t="s">
        <v>33</v>
      </c>
      <c r="D27" s="12">
        <v>8869</v>
      </c>
      <c r="E27" s="2">
        <v>432</v>
      </c>
    </row>
    <row r="28" spans="1:5" x14ac:dyDescent="0.3">
      <c r="A28" t="s">
        <v>7</v>
      </c>
      <c r="B28" t="s">
        <v>34</v>
      </c>
      <c r="C28" t="s">
        <v>24</v>
      </c>
      <c r="D28" s="12">
        <v>8862</v>
      </c>
      <c r="E28" s="2">
        <v>189</v>
      </c>
    </row>
    <row r="29" spans="1:5" x14ac:dyDescent="0.3">
      <c r="A29" t="s">
        <v>3</v>
      </c>
      <c r="B29" t="s">
        <v>38</v>
      </c>
      <c r="C29" t="s">
        <v>26</v>
      </c>
      <c r="D29" s="12">
        <v>8841</v>
      </c>
      <c r="E29" s="2">
        <v>303</v>
      </c>
    </row>
    <row r="30" spans="1:5" x14ac:dyDescent="0.3">
      <c r="A30" s="11" t="s">
        <v>5</v>
      </c>
      <c r="B30" t="s">
        <v>37</v>
      </c>
      <c r="C30" t="s">
        <v>25</v>
      </c>
      <c r="D30" s="12">
        <v>8813</v>
      </c>
      <c r="E30" s="2">
        <v>21</v>
      </c>
    </row>
    <row r="31" spans="1:5" x14ac:dyDescent="0.3">
      <c r="A31" t="s">
        <v>9</v>
      </c>
      <c r="B31" t="s">
        <v>34</v>
      </c>
      <c r="C31" t="s">
        <v>20</v>
      </c>
      <c r="D31" s="12">
        <v>8463</v>
      </c>
      <c r="E31" s="2">
        <v>492</v>
      </c>
    </row>
    <row r="32" spans="1:5" x14ac:dyDescent="0.3">
      <c r="A32" t="s">
        <v>7</v>
      </c>
      <c r="B32" t="s">
        <v>36</v>
      </c>
      <c r="C32" t="s">
        <v>22</v>
      </c>
      <c r="D32" s="12">
        <v>8435</v>
      </c>
      <c r="E32" s="2">
        <v>42</v>
      </c>
    </row>
    <row r="33" spans="1:5" x14ac:dyDescent="0.3">
      <c r="A33" t="s">
        <v>2</v>
      </c>
      <c r="B33" t="s">
        <v>36</v>
      </c>
      <c r="C33" t="s">
        <v>29</v>
      </c>
      <c r="D33" s="12">
        <v>8211</v>
      </c>
      <c r="E33" s="2">
        <v>75</v>
      </c>
    </row>
    <row r="34" spans="1:5" x14ac:dyDescent="0.3">
      <c r="A34" t="s">
        <v>9</v>
      </c>
      <c r="B34" t="s">
        <v>34</v>
      </c>
      <c r="C34" t="s">
        <v>23</v>
      </c>
      <c r="D34" s="12">
        <v>8155</v>
      </c>
      <c r="E34" s="2">
        <v>90</v>
      </c>
    </row>
    <row r="35" spans="1:5" x14ac:dyDescent="0.3">
      <c r="A35" t="s">
        <v>6</v>
      </c>
      <c r="B35" t="s">
        <v>34</v>
      </c>
      <c r="C35" t="s">
        <v>26</v>
      </c>
      <c r="D35" s="12">
        <v>8008</v>
      </c>
      <c r="E35" s="2">
        <v>456</v>
      </c>
    </row>
    <row r="36" spans="1:5" x14ac:dyDescent="0.3">
      <c r="A36" t="s">
        <v>41</v>
      </c>
      <c r="B36" t="s">
        <v>34</v>
      </c>
      <c r="C36" t="s">
        <v>33</v>
      </c>
      <c r="D36" s="12">
        <v>7847</v>
      </c>
      <c r="E36" s="2">
        <v>174</v>
      </c>
    </row>
    <row r="37" spans="1:5" x14ac:dyDescent="0.3">
      <c r="A37" t="s">
        <v>9</v>
      </c>
      <c r="B37" t="s">
        <v>35</v>
      </c>
      <c r="C37" t="s">
        <v>15</v>
      </c>
      <c r="D37" s="12">
        <v>7833</v>
      </c>
      <c r="E37" s="2">
        <v>243</v>
      </c>
    </row>
    <row r="38" spans="1:5" x14ac:dyDescent="0.3">
      <c r="A38" t="s">
        <v>2</v>
      </c>
      <c r="B38" t="s">
        <v>39</v>
      </c>
      <c r="C38" t="s">
        <v>27</v>
      </c>
      <c r="D38" s="12">
        <v>7812</v>
      </c>
      <c r="E38" s="2">
        <v>81</v>
      </c>
    </row>
    <row r="39" spans="1:5" x14ac:dyDescent="0.3">
      <c r="A39" t="s">
        <v>3</v>
      </c>
      <c r="B39" t="s">
        <v>34</v>
      </c>
      <c r="C39" t="s">
        <v>32</v>
      </c>
      <c r="D39" s="12">
        <v>7777</v>
      </c>
      <c r="E39" s="2">
        <v>504</v>
      </c>
    </row>
    <row r="40" spans="1:5" x14ac:dyDescent="0.3">
      <c r="A40" t="s">
        <v>7</v>
      </c>
      <c r="B40" t="s">
        <v>34</v>
      </c>
      <c r="C40" t="s">
        <v>17</v>
      </c>
      <c r="D40" s="12">
        <v>7777</v>
      </c>
      <c r="E40" s="2">
        <v>39</v>
      </c>
    </row>
    <row r="41" spans="1:5" x14ac:dyDescent="0.3">
      <c r="A41" t="s">
        <v>6</v>
      </c>
      <c r="B41" t="s">
        <v>37</v>
      </c>
      <c r="C41" t="s">
        <v>31</v>
      </c>
      <c r="D41" s="12">
        <v>7693</v>
      </c>
      <c r="E41" s="2">
        <v>87</v>
      </c>
    </row>
    <row r="42" spans="1:5" x14ac:dyDescent="0.3">
      <c r="A42" t="s">
        <v>40</v>
      </c>
      <c r="B42" t="s">
        <v>37</v>
      </c>
      <c r="C42" t="s">
        <v>19</v>
      </c>
      <c r="D42" s="12">
        <v>7693</v>
      </c>
      <c r="E42" s="2">
        <v>21</v>
      </c>
    </row>
    <row r="43" spans="1:5" x14ac:dyDescent="0.3">
      <c r="A43" t="s">
        <v>2</v>
      </c>
      <c r="B43" t="s">
        <v>39</v>
      </c>
      <c r="C43" t="s">
        <v>21</v>
      </c>
      <c r="D43" s="12">
        <v>7651</v>
      </c>
      <c r="E43" s="2">
        <v>213</v>
      </c>
    </row>
    <row r="44" spans="1:5" x14ac:dyDescent="0.3">
      <c r="A44" t="s">
        <v>2</v>
      </c>
      <c r="B44" t="s">
        <v>34</v>
      </c>
      <c r="C44" t="s">
        <v>19</v>
      </c>
      <c r="D44" s="12">
        <v>7511</v>
      </c>
      <c r="E44" s="2">
        <v>120</v>
      </c>
    </row>
    <row r="45" spans="1:5" x14ac:dyDescent="0.3">
      <c r="A45" t="s">
        <v>5</v>
      </c>
      <c r="B45" t="s">
        <v>38</v>
      </c>
      <c r="C45" t="s">
        <v>25</v>
      </c>
      <c r="D45" s="12">
        <v>7483</v>
      </c>
      <c r="E45" s="2">
        <v>45</v>
      </c>
    </row>
    <row r="46" spans="1:5" x14ac:dyDescent="0.3">
      <c r="A46" t="s">
        <v>41</v>
      </c>
      <c r="B46" t="s">
        <v>35</v>
      </c>
      <c r="C46" t="s">
        <v>28</v>
      </c>
      <c r="D46" s="12">
        <v>7455</v>
      </c>
      <c r="E46" s="2">
        <v>216</v>
      </c>
    </row>
    <row r="47" spans="1:5" x14ac:dyDescent="0.3">
      <c r="A47" t="s">
        <v>6</v>
      </c>
      <c r="B47" t="s">
        <v>38</v>
      </c>
      <c r="C47" t="s">
        <v>21</v>
      </c>
      <c r="D47" s="12">
        <v>7322</v>
      </c>
      <c r="E47" s="2">
        <v>36</v>
      </c>
    </row>
    <row r="48" spans="1:5" x14ac:dyDescent="0.3">
      <c r="A48" t="s">
        <v>3</v>
      </c>
      <c r="B48" t="s">
        <v>37</v>
      </c>
      <c r="C48" t="s">
        <v>28</v>
      </c>
      <c r="D48" s="12">
        <v>7308</v>
      </c>
      <c r="E48" s="2">
        <v>327</v>
      </c>
    </row>
    <row r="49" spans="1:5" x14ac:dyDescent="0.3">
      <c r="A49" t="s">
        <v>5</v>
      </c>
      <c r="B49" t="s">
        <v>34</v>
      </c>
      <c r="C49" t="s">
        <v>15</v>
      </c>
      <c r="D49" s="12">
        <v>7280</v>
      </c>
      <c r="E49" s="2">
        <v>201</v>
      </c>
    </row>
    <row r="50" spans="1:5" x14ac:dyDescent="0.3">
      <c r="A50" t="s">
        <v>9</v>
      </c>
      <c r="B50" t="s">
        <v>37</v>
      </c>
      <c r="C50" t="s">
        <v>20</v>
      </c>
      <c r="D50" s="12">
        <v>7273</v>
      </c>
      <c r="E50" s="2">
        <v>96</v>
      </c>
    </row>
    <row r="51" spans="1:5" x14ac:dyDescent="0.3">
      <c r="A51" t="s">
        <v>3</v>
      </c>
      <c r="B51" t="s">
        <v>34</v>
      </c>
      <c r="C51" t="s">
        <v>14</v>
      </c>
      <c r="D51" s="12">
        <v>7259</v>
      </c>
      <c r="E51" s="2">
        <v>276</v>
      </c>
    </row>
    <row r="52" spans="1:5" x14ac:dyDescent="0.3">
      <c r="A52" t="s">
        <v>5</v>
      </c>
      <c r="B52" t="s">
        <v>38</v>
      </c>
      <c r="C52" t="s">
        <v>13</v>
      </c>
      <c r="D52" s="12">
        <v>7189</v>
      </c>
      <c r="E52" s="2">
        <v>54</v>
      </c>
    </row>
    <row r="53" spans="1:5" x14ac:dyDescent="0.3">
      <c r="A53" t="s">
        <v>8</v>
      </c>
      <c r="B53" t="s">
        <v>39</v>
      </c>
      <c r="C53" t="s">
        <v>30</v>
      </c>
      <c r="D53" s="12">
        <v>7021</v>
      </c>
      <c r="E53" s="2">
        <v>183</v>
      </c>
    </row>
    <row r="54" spans="1:5" x14ac:dyDescent="0.3">
      <c r="A54" t="s">
        <v>5</v>
      </c>
      <c r="B54" t="s">
        <v>34</v>
      </c>
      <c r="C54" t="s">
        <v>27</v>
      </c>
      <c r="D54" s="12">
        <v>6986</v>
      </c>
      <c r="E54" s="2">
        <v>21</v>
      </c>
    </row>
    <row r="55" spans="1:5" x14ac:dyDescent="0.3">
      <c r="A55" t="s">
        <v>5</v>
      </c>
      <c r="B55" t="s">
        <v>39</v>
      </c>
      <c r="C55" t="s">
        <v>22</v>
      </c>
      <c r="D55" s="12">
        <v>6909</v>
      </c>
      <c r="E55" s="2">
        <v>81</v>
      </c>
    </row>
    <row r="56" spans="1:5" x14ac:dyDescent="0.3">
      <c r="A56" t="s">
        <v>10</v>
      </c>
      <c r="B56" t="s">
        <v>38</v>
      </c>
      <c r="C56" t="s">
        <v>4</v>
      </c>
      <c r="D56" s="12">
        <v>6860</v>
      </c>
      <c r="E56" s="2">
        <v>126</v>
      </c>
    </row>
    <row r="57" spans="1:5" x14ac:dyDescent="0.3">
      <c r="A57" t="s">
        <v>40</v>
      </c>
      <c r="B57" t="s">
        <v>35</v>
      </c>
      <c r="C57" t="s">
        <v>22</v>
      </c>
      <c r="D57" s="12">
        <v>6853</v>
      </c>
      <c r="E57" s="2">
        <v>372</v>
      </c>
    </row>
    <row r="58" spans="1:5" x14ac:dyDescent="0.3">
      <c r="A58" t="s">
        <v>9</v>
      </c>
      <c r="B58" t="s">
        <v>34</v>
      </c>
      <c r="C58" t="s">
        <v>21</v>
      </c>
      <c r="D58" s="12">
        <v>6832</v>
      </c>
      <c r="E58" s="2">
        <v>27</v>
      </c>
    </row>
    <row r="59" spans="1:5" x14ac:dyDescent="0.3">
      <c r="A59" t="s">
        <v>6</v>
      </c>
      <c r="B59" t="s">
        <v>37</v>
      </c>
      <c r="C59" t="s">
        <v>26</v>
      </c>
      <c r="D59" s="12">
        <v>6818</v>
      </c>
      <c r="E59" s="2">
        <v>6</v>
      </c>
    </row>
    <row r="60" spans="1:5" x14ac:dyDescent="0.3">
      <c r="A60" t="s">
        <v>7</v>
      </c>
      <c r="B60" t="s">
        <v>35</v>
      </c>
      <c r="C60" t="s">
        <v>30</v>
      </c>
      <c r="D60" s="12">
        <v>6755</v>
      </c>
      <c r="E60" s="2">
        <v>252</v>
      </c>
    </row>
    <row r="61" spans="1:5" x14ac:dyDescent="0.3">
      <c r="A61" t="s">
        <v>40</v>
      </c>
      <c r="B61" t="s">
        <v>34</v>
      </c>
      <c r="C61" t="s">
        <v>26</v>
      </c>
      <c r="D61" s="12">
        <v>6748</v>
      </c>
      <c r="E61" s="2">
        <v>48</v>
      </c>
    </row>
    <row r="62" spans="1:5" x14ac:dyDescent="0.3">
      <c r="A62" t="s">
        <v>6</v>
      </c>
      <c r="B62" t="s">
        <v>34</v>
      </c>
      <c r="C62" t="s">
        <v>32</v>
      </c>
      <c r="D62" s="12">
        <v>6734</v>
      </c>
      <c r="E62" s="2">
        <v>123</v>
      </c>
    </row>
    <row r="63" spans="1:5" x14ac:dyDescent="0.3">
      <c r="A63" t="s">
        <v>8</v>
      </c>
      <c r="B63" t="s">
        <v>35</v>
      </c>
      <c r="C63" t="s">
        <v>32</v>
      </c>
      <c r="D63" s="12">
        <v>6706</v>
      </c>
      <c r="E63" s="2">
        <v>459</v>
      </c>
    </row>
    <row r="64" spans="1:5" x14ac:dyDescent="0.3">
      <c r="A64" t="s">
        <v>10</v>
      </c>
      <c r="B64" t="s">
        <v>36</v>
      </c>
      <c r="C64" t="s">
        <v>32</v>
      </c>
      <c r="D64" s="12">
        <v>6657</v>
      </c>
      <c r="E64" s="2">
        <v>303</v>
      </c>
    </row>
    <row r="65" spans="1:5" x14ac:dyDescent="0.3">
      <c r="A65" t="s">
        <v>3</v>
      </c>
      <c r="B65" t="s">
        <v>35</v>
      </c>
      <c r="C65" t="s">
        <v>15</v>
      </c>
      <c r="D65" s="12">
        <v>6657</v>
      </c>
      <c r="E65" s="2">
        <v>276</v>
      </c>
    </row>
    <row r="66" spans="1:5" x14ac:dyDescent="0.3">
      <c r="A66" t="s">
        <v>7</v>
      </c>
      <c r="B66" t="s">
        <v>37</v>
      </c>
      <c r="C66" t="s">
        <v>14</v>
      </c>
      <c r="D66" s="12">
        <v>6608</v>
      </c>
      <c r="E66" s="2">
        <v>225</v>
      </c>
    </row>
    <row r="67" spans="1:5" x14ac:dyDescent="0.3">
      <c r="A67" t="s">
        <v>2</v>
      </c>
      <c r="B67" t="s">
        <v>38</v>
      </c>
      <c r="C67" t="s">
        <v>28</v>
      </c>
      <c r="D67" s="12">
        <v>6580</v>
      </c>
      <c r="E67" s="2">
        <v>183</v>
      </c>
    </row>
    <row r="68" spans="1:5" x14ac:dyDescent="0.3">
      <c r="A68" t="s">
        <v>7</v>
      </c>
      <c r="B68" t="s">
        <v>37</v>
      </c>
      <c r="C68" t="s">
        <v>30</v>
      </c>
      <c r="D68" s="12">
        <v>6454</v>
      </c>
      <c r="E68" s="2">
        <v>54</v>
      </c>
    </row>
    <row r="69" spans="1:5" x14ac:dyDescent="0.3">
      <c r="A69" t="s">
        <v>8</v>
      </c>
      <c r="B69" t="s">
        <v>38</v>
      </c>
      <c r="C69" t="s">
        <v>21</v>
      </c>
      <c r="D69" s="12">
        <v>6433</v>
      </c>
      <c r="E69" s="2">
        <v>78</v>
      </c>
    </row>
    <row r="70" spans="1:5" x14ac:dyDescent="0.3">
      <c r="A70" t="s">
        <v>41</v>
      </c>
      <c r="B70" t="s">
        <v>37</v>
      </c>
      <c r="C70" t="s">
        <v>24</v>
      </c>
      <c r="D70" s="12">
        <v>6398</v>
      </c>
      <c r="E70" s="2">
        <v>102</v>
      </c>
    </row>
    <row r="71" spans="1:5" x14ac:dyDescent="0.3">
      <c r="A71" t="s">
        <v>7</v>
      </c>
      <c r="B71" t="s">
        <v>37</v>
      </c>
      <c r="C71" t="s">
        <v>33</v>
      </c>
      <c r="D71" s="12">
        <v>6391</v>
      </c>
      <c r="E71" s="2">
        <v>48</v>
      </c>
    </row>
    <row r="72" spans="1:5" x14ac:dyDescent="0.3">
      <c r="A72" t="s">
        <v>40</v>
      </c>
      <c r="B72" t="s">
        <v>39</v>
      </c>
      <c r="C72" t="s">
        <v>27</v>
      </c>
      <c r="D72" s="12">
        <v>6370</v>
      </c>
      <c r="E72" s="2">
        <v>30</v>
      </c>
    </row>
    <row r="73" spans="1:5" x14ac:dyDescent="0.3">
      <c r="A73" t="s">
        <v>5</v>
      </c>
      <c r="B73" t="s">
        <v>36</v>
      </c>
      <c r="C73" t="s">
        <v>23</v>
      </c>
      <c r="D73" s="12">
        <v>6314</v>
      </c>
      <c r="E73" s="2">
        <v>15</v>
      </c>
    </row>
    <row r="74" spans="1:5" x14ac:dyDescent="0.3">
      <c r="A74" t="s">
        <v>3</v>
      </c>
      <c r="B74" t="s">
        <v>34</v>
      </c>
      <c r="C74" t="s">
        <v>25</v>
      </c>
      <c r="D74" s="12">
        <v>6300</v>
      </c>
      <c r="E74" s="2">
        <v>42</v>
      </c>
    </row>
    <row r="75" spans="1:5" x14ac:dyDescent="0.3">
      <c r="A75" t="s">
        <v>5</v>
      </c>
      <c r="B75" t="s">
        <v>34</v>
      </c>
      <c r="C75" t="s">
        <v>22</v>
      </c>
      <c r="D75" s="12">
        <v>6279</v>
      </c>
      <c r="E75" s="2">
        <v>237</v>
      </c>
    </row>
    <row r="76" spans="1:5" x14ac:dyDescent="0.3">
      <c r="A76" t="s">
        <v>8</v>
      </c>
      <c r="B76" t="s">
        <v>37</v>
      </c>
      <c r="C76" t="s">
        <v>26</v>
      </c>
      <c r="D76" s="12">
        <v>6279</v>
      </c>
      <c r="E76" s="2">
        <v>45</v>
      </c>
    </row>
    <row r="77" spans="1:5" x14ac:dyDescent="0.3">
      <c r="A77" t="s">
        <v>5</v>
      </c>
      <c r="B77" t="s">
        <v>36</v>
      </c>
      <c r="C77" t="s">
        <v>13</v>
      </c>
      <c r="D77" s="12">
        <v>6146</v>
      </c>
      <c r="E77" s="2">
        <v>63</v>
      </c>
    </row>
    <row r="78" spans="1:5" x14ac:dyDescent="0.3">
      <c r="A78" t="s">
        <v>40</v>
      </c>
      <c r="B78" t="s">
        <v>37</v>
      </c>
      <c r="C78" t="s">
        <v>27</v>
      </c>
      <c r="D78" s="12">
        <v>6132</v>
      </c>
      <c r="E78" s="2">
        <v>93</v>
      </c>
    </row>
    <row r="79" spans="1:5" x14ac:dyDescent="0.3">
      <c r="A79" t="s">
        <v>40</v>
      </c>
      <c r="B79" t="s">
        <v>38</v>
      </c>
      <c r="C79" t="s">
        <v>4</v>
      </c>
      <c r="D79" s="12">
        <v>6125</v>
      </c>
      <c r="E79" s="2">
        <v>102</v>
      </c>
    </row>
    <row r="80" spans="1:5" x14ac:dyDescent="0.3">
      <c r="A80" t="s">
        <v>41</v>
      </c>
      <c r="B80" t="s">
        <v>36</v>
      </c>
      <c r="C80" t="s">
        <v>30</v>
      </c>
      <c r="D80" s="12">
        <v>6118</v>
      </c>
      <c r="E80" s="2">
        <v>174</v>
      </c>
    </row>
    <row r="81" spans="1:5" x14ac:dyDescent="0.3">
      <c r="A81" t="s">
        <v>6</v>
      </c>
      <c r="B81" t="s">
        <v>36</v>
      </c>
      <c r="C81" t="s">
        <v>32</v>
      </c>
      <c r="D81" s="12">
        <v>6118</v>
      </c>
      <c r="E81" s="2">
        <v>9</v>
      </c>
    </row>
    <row r="82" spans="1:5" x14ac:dyDescent="0.3">
      <c r="A82" t="s">
        <v>5</v>
      </c>
      <c r="B82" t="s">
        <v>36</v>
      </c>
      <c r="C82" t="s">
        <v>18</v>
      </c>
      <c r="D82" s="12">
        <v>6111</v>
      </c>
      <c r="E82" s="2">
        <v>3</v>
      </c>
    </row>
    <row r="83" spans="1:5" x14ac:dyDescent="0.3">
      <c r="A83" t="s">
        <v>6</v>
      </c>
      <c r="B83" t="s">
        <v>39</v>
      </c>
      <c r="C83" t="s">
        <v>17</v>
      </c>
      <c r="D83" s="12">
        <v>6048</v>
      </c>
      <c r="E83" s="2">
        <v>27</v>
      </c>
    </row>
    <row r="84" spans="1:5" x14ac:dyDescent="0.3">
      <c r="A84" t="s">
        <v>2</v>
      </c>
      <c r="B84" t="s">
        <v>39</v>
      </c>
      <c r="C84" t="s">
        <v>28</v>
      </c>
      <c r="D84" s="12">
        <v>6027</v>
      </c>
      <c r="E84" s="2">
        <v>144</v>
      </c>
    </row>
    <row r="85" spans="1:5" x14ac:dyDescent="0.3">
      <c r="A85" t="s">
        <v>41</v>
      </c>
      <c r="B85" t="s">
        <v>38</v>
      </c>
      <c r="C85" t="s">
        <v>22</v>
      </c>
      <c r="D85" s="12">
        <v>5915</v>
      </c>
      <c r="E85" s="2">
        <v>3</v>
      </c>
    </row>
    <row r="86" spans="1:5" x14ac:dyDescent="0.3">
      <c r="A86" t="s">
        <v>40</v>
      </c>
      <c r="B86" t="s">
        <v>39</v>
      </c>
      <c r="C86" t="s">
        <v>22</v>
      </c>
      <c r="D86" s="12">
        <v>5817</v>
      </c>
      <c r="E86" s="2">
        <v>12</v>
      </c>
    </row>
    <row r="87" spans="1:5" x14ac:dyDescent="0.3">
      <c r="A87" t="s">
        <v>40</v>
      </c>
      <c r="B87" t="s">
        <v>39</v>
      </c>
      <c r="C87" t="s">
        <v>15</v>
      </c>
      <c r="D87" s="12">
        <v>5775</v>
      </c>
      <c r="E87" s="2">
        <v>42</v>
      </c>
    </row>
    <row r="88" spans="1:5" x14ac:dyDescent="0.3">
      <c r="A88" t="s">
        <v>7</v>
      </c>
      <c r="B88" t="s">
        <v>38</v>
      </c>
      <c r="C88" t="s">
        <v>28</v>
      </c>
      <c r="D88" s="12">
        <v>5677</v>
      </c>
      <c r="E88" s="2">
        <v>258</v>
      </c>
    </row>
    <row r="89" spans="1:5" x14ac:dyDescent="0.3">
      <c r="A89" t="s">
        <v>40</v>
      </c>
      <c r="B89" t="s">
        <v>38</v>
      </c>
      <c r="C89" t="s">
        <v>13</v>
      </c>
      <c r="D89" s="12">
        <v>5670</v>
      </c>
      <c r="E89" s="2">
        <v>297</v>
      </c>
    </row>
    <row r="90" spans="1:5" x14ac:dyDescent="0.3">
      <c r="A90" t="s">
        <v>10</v>
      </c>
      <c r="B90" t="s">
        <v>38</v>
      </c>
      <c r="C90" t="s">
        <v>14</v>
      </c>
      <c r="D90" s="12">
        <v>5586</v>
      </c>
      <c r="E90" s="2">
        <v>525</v>
      </c>
    </row>
    <row r="91" spans="1:5" x14ac:dyDescent="0.3">
      <c r="A91" t="s">
        <v>7</v>
      </c>
      <c r="B91" t="s">
        <v>36</v>
      </c>
      <c r="C91" t="s">
        <v>29</v>
      </c>
      <c r="D91" s="12">
        <v>5551</v>
      </c>
      <c r="E91" s="2">
        <v>252</v>
      </c>
    </row>
    <row r="92" spans="1:5" x14ac:dyDescent="0.3">
      <c r="A92" t="s">
        <v>5</v>
      </c>
      <c r="B92" t="s">
        <v>38</v>
      </c>
      <c r="C92" t="s">
        <v>19</v>
      </c>
      <c r="D92" s="12">
        <v>5474</v>
      </c>
      <c r="E92" s="2">
        <v>168</v>
      </c>
    </row>
    <row r="93" spans="1:5" x14ac:dyDescent="0.3">
      <c r="A93" t="s">
        <v>40</v>
      </c>
      <c r="B93" t="s">
        <v>36</v>
      </c>
      <c r="C93" t="s">
        <v>25</v>
      </c>
      <c r="D93" s="12">
        <v>5439</v>
      </c>
      <c r="E93" s="2">
        <v>30</v>
      </c>
    </row>
    <row r="94" spans="1:5" x14ac:dyDescent="0.3">
      <c r="A94" t="s">
        <v>10</v>
      </c>
      <c r="B94" t="s">
        <v>34</v>
      </c>
      <c r="C94" t="s">
        <v>19</v>
      </c>
      <c r="D94" s="12">
        <v>5355</v>
      </c>
      <c r="E94" s="2">
        <v>204</v>
      </c>
    </row>
    <row r="95" spans="1:5" x14ac:dyDescent="0.3">
      <c r="A95" t="s">
        <v>7</v>
      </c>
      <c r="B95" t="s">
        <v>37</v>
      </c>
      <c r="C95" t="s">
        <v>26</v>
      </c>
      <c r="D95" s="12">
        <v>5306</v>
      </c>
      <c r="E95" s="2">
        <v>0</v>
      </c>
    </row>
    <row r="96" spans="1:5" x14ac:dyDescent="0.3">
      <c r="A96" t="s">
        <v>5</v>
      </c>
      <c r="B96" t="s">
        <v>39</v>
      </c>
      <c r="C96" t="s">
        <v>26</v>
      </c>
      <c r="D96" s="12">
        <v>5236</v>
      </c>
      <c r="E96" s="2">
        <v>51</v>
      </c>
    </row>
    <row r="97" spans="1:5" x14ac:dyDescent="0.3">
      <c r="A97" t="s">
        <v>7</v>
      </c>
      <c r="B97" t="s">
        <v>35</v>
      </c>
      <c r="C97" t="s">
        <v>28</v>
      </c>
      <c r="D97" s="12">
        <v>5194</v>
      </c>
      <c r="E97" s="2">
        <v>288</v>
      </c>
    </row>
    <row r="98" spans="1:5" x14ac:dyDescent="0.3">
      <c r="A98" t="s">
        <v>5</v>
      </c>
      <c r="B98" t="s">
        <v>38</v>
      </c>
      <c r="C98" t="s">
        <v>32</v>
      </c>
      <c r="D98" s="12">
        <v>5075</v>
      </c>
      <c r="E98" s="2">
        <v>21</v>
      </c>
    </row>
    <row r="99" spans="1:5" x14ac:dyDescent="0.3">
      <c r="A99" t="s">
        <v>40</v>
      </c>
      <c r="B99" t="s">
        <v>34</v>
      </c>
      <c r="C99" t="s">
        <v>17</v>
      </c>
      <c r="D99" s="12">
        <v>5019</v>
      </c>
      <c r="E99" s="2">
        <v>156</v>
      </c>
    </row>
    <row r="100" spans="1:5" x14ac:dyDescent="0.3">
      <c r="A100" t="s">
        <v>8</v>
      </c>
      <c r="B100" t="s">
        <v>36</v>
      </c>
      <c r="C100" t="s">
        <v>23</v>
      </c>
      <c r="D100" s="12">
        <v>5019</v>
      </c>
      <c r="E100" s="2">
        <v>150</v>
      </c>
    </row>
    <row r="101" spans="1:5" x14ac:dyDescent="0.3">
      <c r="A101" t="s">
        <v>8</v>
      </c>
      <c r="B101" t="s">
        <v>35</v>
      </c>
      <c r="C101" t="s">
        <v>22</v>
      </c>
      <c r="D101" s="12">
        <v>5012</v>
      </c>
      <c r="E101" s="2">
        <v>210</v>
      </c>
    </row>
    <row r="102" spans="1:5" x14ac:dyDescent="0.3">
      <c r="A102" t="s">
        <v>5</v>
      </c>
      <c r="B102" t="s">
        <v>37</v>
      </c>
      <c r="C102" t="s">
        <v>14</v>
      </c>
      <c r="D102" s="12">
        <v>4991</v>
      </c>
      <c r="E102" s="2">
        <v>12</v>
      </c>
    </row>
    <row r="103" spans="1:5" x14ac:dyDescent="0.3">
      <c r="A103" t="s">
        <v>10</v>
      </c>
      <c r="B103" t="s">
        <v>34</v>
      </c>
      <c r="C103" t="s">
        <v>26</v>
      </c>
      <c r="D103" s="12">
        <v>4991</v>
      </c>
      <c r="E103" s="2">
        <v>9</v>
      </c>
    </row>
    <row r="104" spans="1:5" x14ac:dyDescent="0.3">
      <c r="A104" t="s">
        <v>6</v>
      </c>
      <c r="B104" t="s">
        <v>36</v>
      </c>
      <c r="C104" t="s">
        <v>17</v>
      </c>
      <c r="D104" s="12">
        <v>4970</v>
      </c>
      <c r="E104" s="2">
        <v>156</v>
      </c>
    </row>
    <row r="105" spans="1:5" x14ac:dyDescent="0.3">
      <c r="A105" t="s">
        <v>3</v>
      </c>
      <c r="B105" t="s">
        <v>39</v>
      </c>
      <c r="C105" t="s">
        <v>26</v>
      </c>
      <c r="D105" s="12">
        <v>4956</v>
      </c>
      <c r="E105" s="2">
        <v>171</v>
      </c>
    </row>
    <row r="106" spans="1:5" x14ac:dyDescent="0.3">
      <c r="A106" t="s">
        <v>6</v>
      </c>
      <c r="B106" t="s">
        <v>37</v>
      </c>
      <c r="C106" t="s">
        <v>23</v>
      </c>
      <c r="D106" s="12">
        <v>4949</v>
      </c>
      <c r="E106" s="2">
        <v>189</v>
      </c>
    </row>
    <row r="107" spans="1:5" x14ac:dyDescent="0.3">
      <c r="A107" t="s">
        <v>41</v>
      </c>
      <c r="B107" t="s">
        <v>34</v>
      </c>
      <c r="C107" t="s">
        <v>23</v>
      </c>
      <c r="D107" s="12">
        <v>4935</v>
      </c>
      <c r="E107" s="2">
        <v>126</v>
      </c>
    </row>
    <row r="108" spans="1:5" x14ac:dyDescent="0.3">
      <c r="A108" t="s">
        <v>10</v>
      </c>
      <c r="B108" t="s">
        <v>39</v>
      </c>
      <c r="C108" t="s">
        <v>21</v>
      </c>
      <c r="D108" s="12">
        <v>4858</v>
      </c>
      <c r="E108" s="2">
        <v>279</v>
      </c>
    </row>
    <row r="109" spans="1:5" x14ac:dyDescent="0.3">
      <c r="A109" t="s">
        <v>2</v>
      </c>
      <c r="B109" t="s">
        <v>39</v>
      </c>
      <c r="C109" t="s">
        <v>15</v>
      </c>
      <c r="D109" s="12">
        <v>4802</v>
      </c>
      <c r="E109" s="2">
        <v>36</v>
      </c>
    </row>
    <row r="110" spans="1:5" x14ac:dyDescent="0.3">
      <c r="A110" t="s">
        <v>6</v>
      </c>
      <c r="B110" t="s">
        <v>35</v>
      </c>
      <c r="C110" t="s">
        <v>30</v>
      </c>
      <c r="D110" s="12">
        <v>4781</v>
      </c>
      <c r="E110" s="2">
        <v>123</v>
      </c>
    </row>
    <row r="111" spans="1:5" x14ac:dyDescent="0.3">
      <c r="A111" t="s">
        <v>41</v>
      </c>
      <c r="B111" t="s">
        <v>35</v>
      </c>
      <c r="C111" t="s">
        <v>13</v>
      </c>
      <c r="D111" s="12">
        <v>4760</v>
      </c>
      <c r="E111" s="2">
        <v>69</v>
      </c>
    </row>
    <row r="112" spans="1:5" x14ac:dyDescent="0.3">
      <c r="A112" t="s">
        <v>8</v>
      </c>
      <c r="B112" t="s">
        <v>35</v>
      </c>
      <c r="C112" t="s">
        <v>27</v>
      </c>
      <c r="D112" s="12">
        <v>4753</v>
      </c>
      <c r="E112" s="2">
        <v>300</v>
      </c>
    </row>
    <row r="113" spans="1:5" x14ac:dyDescent="0.3">
      <c r="A113" t="s">
        <v>5</v>
      </c>
      <c r="B113" t="s">
        <v>35</v>
      </c>
      <c r="C113" t="s">
        <v>31</v>
      </c>
      <c r="D113" s="12">
        <v>4753</v>
      </c>
      <c r="E113" s="2">
        <v>246</v>
      </c>
    </row>
    <row r="114" spans="1:5" x14ac:dyDescent="0.3">
      <c r="A114" t="s">
        <v>40</v>
      </c>
      <c r="B114" t="s">
        <v>35</v>
      </c>
      <c r="C114" t="s">
        <v>16</v>
      </c>
      <c r="D114" s="12">
        <v>4725</v>
      </c>
      <c r="E114" s="2">
        <v>174</v>
      </c>
    </row>
    <row r="115" spans="1:5" x14ac:dyDescent="0.3">
      <c r="A115" t="s">
        <v>10</v>
      </c>
      <c r="B115" t="s">
        <v>37</v>
      </c>
      <c r="C115" t="s">
        <v>23</v>
      </c>
      <c r="D115" s="12">
        <v>4683</v>
      </c>
      <c r="E115" s="2">
        <v>30</v>
      </c>
    </row>
    <row r="116" spans="1:5" x14ac:dyDescent="0.3">
      <c r="A116" t="s">
        <v>7</v>
      </c>
      <c r="B116" t="s">
        <v>35</v>
      </c>
      <c r="C116" t="s">
        <v>14</v>
      </c>
      <c r="D116" s="12">
        <v>4606</v>
      </c>
      <c r="E116" s="2">
        <v>63</v>
      </c>
    </row>
    <row r="117" spans="1:5" x14ac:dyDescent="0.3">
      <c r="A117" t="s">
        <v>3</v>
      </c>
      <c r="B117" t="s">
        <v>37</v>
      </c>
      <c r="C117" t="s">
        <v>29</v>
      </c>
      <c r="D117" s="12">
        <v>4592</v>
      </c>
      <c r="E117" s="2">
        <v>324</v>
      </c>
    </row>
    <row r="118" spans="1:5" x14ac:dyDescent="0.3">
      <c r="A118" t="s">
        <v>7</v>
      </c>
      <c r="B118" t="s">
        <v>35</v>
      </c>
      <c r="C118" t="s">
        <v>19</v>
      </c>
      <c r="D118" s="12">
        <v>4585</v>
      </c>
      <c r="E118" s="2">
        <v>240</v>
      </c>
    </row>
    <row r="119" spans="1:5" x14ac:dyDescent="0.3">
      <c r="A119" t="s">
        <v>7</v>
      </c>
      <c r="B119" t="s">
        <v>37</v>
      </c>
      <c r="C119" t="s">
        <v>16</v>
      </c>
      <c r="D119" s="12">
        <v>4487</v>
      </c>
      <c r="E119" s="2">
        <v>333</v>
      </c>
    </row>
    <row r="120" spans="1:5" x14ac:dyDescent="0.3">
      <c r="A120" t="s">
        <v>7</v>
      </c>
      <c r="B120" t="s">
        <v>37</v>
      </c>
      <c r="C120" t="s">
        <v>17</v>
      </c>
      <c r="D120" s="12">
        <v>4487</v>
      </c>
      <c r="E120" s="2">
        <v>111</v>
      </c>
    </row>
    <row r="121" spans="1:5" x14ac:dyDescent="0.3">
      <c r="A121" t="s">
        <v>5</v>
      </c>
      <c r="B121" t="s">
        <v>35</v>
      </c>
      <c r="C121" t="s">
        <v>29</v>
      </c>
      <c r="D121" s="12">
        <v>4480</v>
      </c>
      <c r="E121" s="2">
        <v>357</v>
      </c>
    </row>
    <row r="122" spans="1:5" x14ac:dyDescent="0.3">
      <c r="A122" t="s">
        <v>7</v>
      </c>
      <c r="B122" t="s">
        <v>39</v>
      </c>
      <c r="C122" t="s">
        <v>17</v>
      </c>
      <c r="D122" s="12">
        <v>4438</v>
      </c>
      <c r="E122" s="2">
        <v>246</v>
      </c>
    </row>
    <row r="123" spans="1:5" x14ac:dyDescent="0.3">
      <c r="A123" t="s">
        <v>40</v>
      </c>
      <c r="B123" t="s">
        <v>36</v>
      </c>
      <c r="C123" t="s">
        <v>13</v>
      </c>
      <c r="D123" s="12">
        <v>4424</v>
      </c>
      <c r="E123" s="2">
        <v>201</v>
      </c>
    </row>
    <row r="124" spans="1:5" x14ac:dyDescent="0.3">
      <c r="A124" t="s">
        <v>2</v>
      </c>
      <c r="B124" t="s">
        <v>38</v>
      </c>
      <c r="C124" t="s">
        <v>23</v>
      </c>
      <c r="D124" s="12">
        <v>4417</v>
      </c>
      <c r="E124" s="2">
        <v>153</v>
      </c>
    </row>
    <row r="125" spans="1:5" x14ac:dyDescent="0.3">
      <c r="A125" t="s">
        <v>2</v>
      </c>
      <c r="B125" t="s">
        <v>38</v>
      </c>
      <c r="C125" t="s">
        <v>31</v>
      </c>
      <c r="D125" s="12">
        <v>4326</v>
      </c>
      <c r="E125" s="2">
        <v>348</v>
      </c>
    </row>
    <row r="126" spans="1:5" x14ac:dyDescent="0.3">
      <c r="A126" t="s">
        <v>6</v>
      </c>
      <c r="B126" t="s">
        <v>36</v>
      </c>
      <c r="C126" t="s">
        <v>13</v>
      </c>
      <c r="D126" s="12">
        <v>4319</v>
      </c>
      <c r="E126" s="2">
        <v>30</v>
      </c>
    </row>
    <row r="127" spans="1:5" x14ac:dyDescent="0.3">
      <c r="A127" t="s">
        <v>9</v>
      </c>
      <c r="B127" t="s">
        <v>37</v>
      </c>
      <c r="C127" t="s">
        <v>25</v>
      </c>
      <c r="D127" s="12">
        <v>4305</v>
      </c>
      <c r="E127" s="2">
        <v>156</v>
      </c>
    </row>
    <row r="128" spans="1:5" x14ac:dyDescent="0.3">
      <c r="A128" t="s">
        <v>6</v>
      </c>
      <c r="B128" t="s">
        <v>34</v>
      </c>
      <c r="C128" t="s">
        <v>27</v>
      </c>
      <c r="D128" s="12">
        <v>4242</v>
      </c>
      <c r="E128" s="2">
        <v>207</v>
      </c>
    </row>
    <row r="129" spans="1:5" x14ac:dyDescent="0.3">
      <c r="A129" t="s">
        <v>9</v>
      </c>
      <c r="B129" t="s">
        <v>38</v>
      </c>
      <c r="C129" t="s">
        <v>24</v>
      </c>
      <c r="D129" s="12">
        <v>4137</v>
      </c>
      <c r="E129" s="2">
        <v>60</v>
      </c>
    </row>
    <row r="130" spans="1:5" x14ac:dyDescent="0.3">
      <c r="A130" t="s">
        <v>10</v>
      </c>
      <c r="B130" t="s">
        <v>34</v>
      </c>
      <c r="C130" t="s">
        <v>22</v>
      </c>
      <c r="D130" s="12">
        <v>4053</v>
      </c>
      <c r="E130" s="2">
        <v>24</v>
      </c>
    </row>
    <row r="131" spans="1:5" x14ac:dyDescent="0.3">
      <c r="A131" t="s">
        <v>5</v>
      </c>
      <c r="B131" t="s">
        <v>39</v>
      </c>
      <c r="C131" t="s">
        <v>24</v>
      </c>
      <c r="D131" s="12">
        <v>4018</v>
      </c>
      <c r="E131" s="2">
        <v>171</v>
      </c>
    </row>
    <row r="132" spans="1:5" x14ac:dyDescent="0.3">
      <c r="A132" t="s">
        <v>40</v>
      </c>
      <c r="B132" t="s">
        <v>34</v>
      </c>
      <c r="C132" t="s">
        <v>19</v>
      </c>
      <c r="D132" s="12">
        <v>4018</v>
      </c>
      <c r="E132" s="2">
        <v>162</v>
      </c>
    </row>
    <row r="133" spans="1:5" x14ac:dyDescent="0.3">
      <c r="A133" t="s">
        <v>2</v>
      </c>
      <c r="B133" t="s">
        <v>39</v>
      </c>
      <c r="C133" t="s">
        <v>33</v>
      </c>
      <c r="D133" s="12">
        <v>4018</v>
      </c>
      <c r="E133" s="2">
        <v>126</v>
      </c>
    </row>
    <row r="134" spans="1:5" x14ac:dyDescent="0.3">
      <c r="A134" t="s">
        <v>3</v>
      </c>
      <c r="B134" t="s">
        <v>37</v>
      </c>
      <c r="C134" t="s">
        <v>17</v>
      </c>
      <c r="D134" s="12">
        <v>3983</v>
      </c>
      <c r="E134" s="2">
        <v>144</v>
      </c>
    </row>
    <row r="135" spans="1:5" x14ac:dyDescent="0.3">
      <c r="A135" t="s">
        <v>41</v>
      </c>
      <c r="B135" t="s">
        <v>39</v>
      </c>
      <c r="C135" t="s">
        <v>14</v>
      </c>
      <c r="D135" s="12">
        <v>3976</v>
      </c>
      <c r="E135" s="2">
        <v>72</v>
      </c>
    </row>
    <row r="136" spans="1:5" x14ac:dyDescent="0.3">
      <c r="A136" t="s">
        <v>9</v>
      </c>
      <c r="B136" t="s">
        <v>39</v>
      </c>
      <c r="C136" t="s">
        <v>24</v>
      </c>
      <c r="D136" s="12">
        <v>3920</v>
      </c>
      <c r="E136" s="2">
        <v>306</v>
      </c>
    </row>
    <row r="137" spans="1:5" x14ac:dyDescent="0.3">
      <c r="A137" t="s">
        <v>6</v>
      </c>
      <c r="B137" t="s">
        <v>35</v>
      </c>
      <c r="C137" t="s">
        <v>27</v>
      </c>
      <c r="D137" s="12">
        <v>3864</v>
      </c>
      <c r="E137" s="2">
        <v>177</v>
      </c>
    </row>
    <row r="138" spans="1:5" x14ac:dyDescent="0.3">
      <c r="A138" t="s">
        <v>9</v>
      </c>
      <c r="B138" t="s">
        <v>38</v>
      </c>
      <c r="C138" t="s">
        <v>25</v>
      </c>
      <c r="D138" s="12">
        <v>3850</v>
      </c>
      <c r="E138" s="2">
        <v>102</v>
      </c>
    </row>
    <row r="139" spans="1:5" x14ac:dyDescent="0.3">
      <c r="A139" t="s">
        <v>7</v>
      </c>
      <c r="B139" t="s">
        <v>34</v>
      </c>
      <c r="C139" t="s">
        <v>15</v>
      </c>
      <c r="D139" s="12">
        <v>3829</v>
      </c>
      <c r="E139" s="2">
        <v>24</v>
      </c>
    </row>
    <row r="140" spans="1:5" x14ac:dyDescent="0.3">
      <c r="A140" t="s">
        <v>10</v>
      </c>
      <c r="B140" t="s">
        <v>35</v>
      </c>
      <c r="C140" t="s">
        <v>18</v>
      </c>
      <c r="D140" s="12">
        <v>3808</v>
      </c>
      <c r="E140" s="2">
        <v>279</v>
      </c>
    </row>
    <row r="141" spans="1:5" x14ac:dyDescent="0.3">
      <c r="A141" t="s">
        <v>40</v>
      </c>
      <c r="B141" t="s">
        <v>34</v>
      </c>
      <c r="C141" t="s">
        <v>33</v>
      </c>
      <c r="D141" s="12">
        <v>3794</v>
      </c>
      <c r="E141" s="2">
        <v>159</v>
      </c>
    </row>
    <row r="142" spans="1:5" x14ac:dyDescent="0.3">
      <c r="A142" t="s">
        <v>3</v>
      </c>
      <c r="B142" t="s">
        <v>36</v>
      </c>
      <c r="C142" t="s">
        <v>23</v>
      </c>
      <c r="D142" s="12">
        <v>3773</v>
      </c>
      <c r="E142" s="2">
        <v>165</v>
      </c>
    </row>
    <row r="143" spans="1:5" x14ac:dyDescent="0.3">
      <c r="A143" t="s">
        <v>6</v>
      </c>
      <c r="B143" t="s">
        <v>34</v>
      </c>
      <c r="C143" t="s">
        <v>17</v>
      </c>
      <c r="D143" s="12">
        <v>3759</v>
      </c>
      <c r="E143" s="2">
        <v>150</v>
      </c>
    </row>
    <row r="144" spans="1:5" x14ac:dyDescent="0.3">
      <c r="A144" t="s">
        <v>8</v>
      </c>
      <c r="B144" t="s">
        <v>38</v>
      </c>
      <c r="C144" t="s">
        <v>32</v>
      </c>
      <c r="D144" s="12">
        <v>3752</v>
      </c>
      <c r="E144" s="2">
        <v>213</v>
      </c>
    </row>
    <row r="145" spans="1:5" x14ac:dyDescent="0.3">
      <c r="A145" t="s">
        <v>3</v>
      </c>
      <c r="B145" t="s">
        <v>34</v>
      </c>
      <c r="C145" t="s">
        <v>28</v>
      </c>
      <c r="D145" s="12">
        <v>3689</v>
      </c>
      <c r="E145" s="2">
        <v>312</v>
      </c>
    </row>
    <row r="146" spans="1:5" x14ac:dyDescent="0.3">
      <c r="A146" t="s">
        <v>3</v>
      </c>
      <c r="B146" t="s">
        <v>39</v>
      </c>
      <c r="C146" t="s">
        <v>29</v>
      </c>
      <c r="D146" s="12">
        <v>3640</v>
      </c>
      <c r="E146" s="2">
        <v>51</v>
      </c>
    </row>
    <row r="147" spans="1:5" x14ac:dyDescent="0.3">
      <c r="A147" t="s">
        <v>8</v>
      </c>
      <c r="B147" t="s">
        <v>35</v>
      </c>
      <c r="C147" t="s">
        <v>30</v>
      </c>
      <c r="D147" s="12">
        <v>3598</v>
      </c>
      <c r="E147" s="2">
        <v>81</v>
      </c>
    </row>
    <row r="148" spans="1:5" x14ac:dyDescent="0.3">
      <c r="A148" t="s">
        <v>6</v>
      </c>
      <c r="B148" t="s">
        <v>37</v>
      </c>
      <c r="C148" t="s">
        <v>28</v>
      </c>
      <c r="D148" s="12">
        <v>3556</v>
      </c>
      <c r="E148" s="2">
        <v>459</v>
      </c>
    </row>
    <row r="149" spans="1:5" x14ac:dyDescent="0.3">
      <c r="A149" t="s">
        <v>2</v>
      </c>
      <c r="B149" t="s">
        <v>38</v>
      </c>
      <c r="C149" t="s">
        <v>4</v>
      </c>
      <c r="D149" s="12">
        <v>3549</v>
      </c>
      <c r="E149" s="2">
        <v>3</v>
      </c>
    </row>
    <row r="150" spans="1:5" x14ac:dyDescent="0.3">
      <c r="A150" t="s">
        <v>8</v>
      </c>
      <c r="B150" t="s">
        <v>34</v>
      </c>
      <c r="C150" t="s">
        <v>31</v>
      </c>
      <c r="D150" s="12">
        <v>3507</v>
      </c>
      <c r="E150" s="2">
        <v>288</v>
      </c>
    </row>
    <row r="151" spans="1:5" x14ac:dyDescent="0.3">
      <c r="A151" t="s">
        <v>10</v>
      </c>
      <c r="B151" t="s">
        <v>35</v>
      </c>
      <c r="C151" t="s">
        <v>14</v>
      </c>
      <c r="D151" s="12">
        <v>3472</v>
      </c>
      <c r="E151" s="2">
        <v>96</v>
      </c>
    </row>
    <row r="152" spans="1:5" x14ac:dyDescent="0.3">
      <c r="A152" t="s">
        <v>6</v>
      </c>
      <c r="B152" t="s">
        <v>34</v>
      </c>
      <c r="C152" t="s">
        <v>30</v>
      </c>
      <c r="D152" s="12">
        <v>3402</v>
      </c>
      <c r="E152" s="2">
        <v>366</v>
      </c>
    </row>
    <row r="153" spans="1:5" x14ac:dyDescent="0.3">
      <c r="A153" t="s">
        <v>41</v>
      </c>
      <c r="B153" t="s">
        <v>37</v>
      </c>
      <c r="C153" t="s">
        <v>20</v>
      </c>
      <c r="D153" s="12">
        <v>3388</v>
      </c>
      <c r="E153" s="2">
        <v>123</v>
      </c>
    </row>
    <row r="154" spans="1:5" x14ac:dyDescent="0.3">
      <c r="A154" t="s">
        <v>5</v>
      </c>
      <c r="B154" t="s">
        <v>36</v>
      </c>
      <c r="C154" t="s">
        <v>17</v>
      </c>
      <c r="D154" s="12">
        <v>3339</v>
      </c>
      <c r="E154" s="2">
        <v>348</v>
      </c>
    </row>
    <row r="155" spans="1:5" x14ac:dyDescent="0.3">
      <c r="A155" t="s">
        <v>6</v>
      </c>
      <c r="B155" t="s">
        <v>34</v>
      </c>
      <c r="C155" t="s">
        <v>29</v>
      </c>
      <c r="D155" s="12">
        <v>3339</v>
      </c>
      <c r="E155" s="2">
        <v>75</v>
      </c>
    </row>
    <row r="156" spans="1:5" x14ac:dyDescent="0.3">
      <c r="A156" t="s">
        <v>3</v>
      </c>
      <c r="B156" t="s">
        <v>36</v>
      </c>
      <c r="C156" t="s">
        <v>25</v>
      </c>
      <c r="D156" s="12">
        <v>3339</v>
      </c>
      <c r="E156" s="2">
        <v>39</v>
      </c>
    </row>
    <row r="157" spans="1:5" x14ac:dyDescent="0.3">
      <c r="A157" t="s">
        <v>7</v>
      </c>
      <c r="B157" t="s">
        <v>34</v>
      </c>
      <c r="C157" t="s">
        <v>32</v>
      </c>
      <c r="D157" s="12">
        <v>3262</v>
      </c>
      <c r="E157" s="2">
        <v>75</v>
      </c>
    </row>
    <row r="158" spans="1:5" x14ac:dyDescent="0.3">
      <c r="A158" t="s">
        <v>9</v>
      </c>
      <c r="B158" t="s">
        <v>39</v>
      </c>
      <c r="C158" t="s">
        <v>25</v>
      </c>
      <c r="D158" s="12">
        <v>3192</v>
      </c>
      <c r="E158" s="2">
        <v>72</v>
      </c>
    </row>
    <row r="159" spans="1:5" x14ac:dyDescent="0.3">
      <c r="A159" t="s">
        <v>40</v>
      </c>
      <c r="B159" t="s">
        <v>36</v>
      </c>
      <c r="C159" t="s">
        <v>27</v>
      </c>
      <c r="D159" s="12">
        <v>3164</v>
      </c>
      <c r="E159" s="2">
        <v>306</v>
      </c>
    </row>
    <row r="160" spans="1:5" x14ac:dyDescent="0.3">
      <c r="A160" t="s">
        <v>3</v>
      </c>
      <c r="B160" t="s">
        <v>34</v>
      </c>
      <c r="C160" t="s">
        <v>26</v>
      </c>
      <c r="D160" s="12">
        <v>3108</v>
      </c>
      <c r="E160" s="2">
        <v>54</v>
      </c>
    </row>
    <row r="161" spans="1:5" x14ac:dyDescent="0.3">
      <c r="A161" t="s">
        <v>40</v>
      </c>
      <c r="B161" t="s">
        <v>39</v>
      </c>
      <c r="C161" t="s">
        <v>28</v>
      </c>
      <c r="D161" s="12">
        <v>3101</v>
      </c>
      <c r="E161" s="2">
        <v>225</v>
      </c>
    </row>
    <row r="162" spans="1:5" x14ac:dyDescent="0.3">
      <c r="A162" t="s">
        <v>2</v>
      </c>
      <c r="B162" t="s">
        <v>36</v>
      </c>
      <c r="C162" t="s">
        <v>31</v>
      </c>
      <c r="D162" s="12">
        <v>3094</v>
      </c>
      <c r="E162" s="2">
        <v>246</v>
      </c>
    </row>
    <row r="163" spans="1:5" x14ac:dyDescent="0.3">
      <c r="A163" t="s">
        <v>10</v>
      </c>
      <c r="B163" t="s">
        <v>37</v>
      </c>
      <c r="C163" t="s">
        <v>28</v>
      </c>
      <c r="D163" s="12">
        <v>3059</v>
      </c>
      <c r="E163" s="2">
        <v>27</v>
      </c>
    </row>
    <row r="164" spans="1:5" x14ac:dyDescent="0.3">
      <c r="A164" t="s">
        <v>6</v>
      </c>
      <c r="B164" t="s">
        <v>39</v>
      </c>
      <c r="C164" t="s">
        <v>29</v>
      </c>
      <c r="D164" s="12">
        <v>3052</v>
      </c>
      <c r="E164" s="2">
        <v>378</v>
      </c>
    </row>
    <row r="165" spans="1:5" x14ac:dyDescent="0.3">
      <c r="A165" t="s">
        <v>6</v>
      </c>
      <c r="B165" t="s">
        <v>39</v>
      </c>
      <c r="C165" t="s">
        <v>24</v>
      </c>
      <c r="D165" s="12">
        <v>2989</v>
      </c>
      <c r="E165" s="2">
        <v>3</v>
      </c>
    </row>
    <row r="166" spans="1:5" x14ac:dyDescent="0.3">
      <c r="A166" t="s">
        <v>9</v>
      </c>
      <c r="B166" t="s">
        <v>36</v>
      </c>
      <c r="C166" t="s">
        <v>32</v>
      </c>
      <c r="D166" s="12">
        <v>2954</v>
      </c>
      <c r="E166" s="2">
        <v>189</v>
      </c>
    </row>
    <row r="167" spans="1:5" x14ac:dyDescent="0.3">
      <c r="A167" t="s">
        <v>41</v>
      </c>
      <c r="B167" t="s">
        <v>37</v>
      </c>
      <c r="C167" t="s">
        <v>21</v>
      </c>
      <c r="D167" s="12">
        <v>2933</v>
      </c>
      <c r="E167" s="2">
        <v>9</v>
      </c>
    </row>
    <row r="168" spans="1:5" x14ac:dyDescent="0.3">
      <c r="A168" t="s">
        <v>3</v>
      </c>
      <c r="B168" t="s">
        <v>34</v>
      </c>
      <c r="C168" t="s">
        <v>17</v>
      </c>
      <c r="D168" s="12">
        <v>2919</v>
      </c>
      <c r="E168" s="2">
        <v>93</v>
      </c>
    </row>
    <row r="169" spans="1:5" x14ac:dyDescent="0.3">
      <c r="A169" t="s">
        <v>9</v>
      </c>
      <c r="B169" t="s">
        <v>37</v>
      </c>
      <c r="C169" t="s">
        <v>28</v>
      </c>
      <c r="D169" s="12">
        <v>2919</v>
      </c>
      <c r="E169" s="2">
        <v>45</v>
      </c>
    </row>
    <row r="170" spans="1:5" x14ac:dyDescent="0.3">
      <c r="A170" t="s">
        <v>5</v>
      </c>
      <c r="B170" t="s">
        <v>34</v>
      </c>
      <c r="C170" t="s">
        <v>29</v>
      </c>
      <c r="D170" s="12">
        <v>2891</v>
      </c>
      <c r="E170" s="2">
        <v>102</v>
      </c>
    </row>
    <row r="171" spans="1:5" x14ac:dyDescent="0.3">
      <c r="A171" t="s">
        <v>7</v>
      </c>
      <c r="B171" t="s">
        <v>36</v>
      </c>
      <c r="C171" t="s">
        <v>19</v>
      </c>
      <c r="D171" s="12">
        <v>2870</v>
      </c>
      <c r="E171" s="2">
        <v>300</v>
      </c>
    </row>
    <row r="172" spans="1:5" x14ac:dyDescent="0.3">
      <c r="A172" t="s">
        <v>2</v>
      </c>
      <c r="B172" t="s">
        <v>37</v>
      </c>
      <c r="C172" t="s">
        <v>15</v>
      </c>
      <c r="D172" s="12">
        <v>2863</v>
      </c>
      <c r="E172" s="2">
        <v>42</v>
      </c>
    </row>
    <row r="173" spans="1:5" x14ac:dyDescent="0.3">
      <c r="A173" t="s">
        <v>9</v>
      </c>
      <c r="B173" t="s">
        <v>37</v>
      </c>
      <c r="C173" t="s">
        <v>26</v>
      </c>
      <c r="D173" s="12">
        <v>2856</v>
      </c>
      <c r="E173" s="2">
        <v>246</v>
      </c>
    </row>
    <row r="174" spans="1:5" x14ac:dyDescent="0.3">
      <c r="A174" t="s">
        <v>7</v>
      </c>
      <c r="B174" t="s">
        <v>35</v>
      </c>
      <c r="C174" t="s">
        <v>24</v>
      </c>
      <c r="D174" s="12">
        <v>2793</v>
      </c>
      <c r="E174" s="2">
        <v>114</v>
      </c>
    </row>
    <row r="175" spans="1:5" x14ac:dyDescent="0.3">
      <c r="A175" t="s">
        <v>40</v>
      </c>
      <c r="B175" t="s">
        <v>34</v>
      </c>
      <c r="C175" t="s">
        <v>23</v>
      </c>
      <c r="D175" s="12">
        <v>2779</v>
      </c>
      <c r="E175" s="2">
        <v>75</v>
      </c>
    </row>
    <row r="176" spans="1:5" x14ac:dyDescent="0.3">
      <c r="A176" t="s">
        <v>5</v>
      </c>
      <c r="B176" t="s">
        <v>35</v>
      </c>
      <c r="C176" t="s">
        <v>4</v>
      </c>
      <c r="D176" s="12">
        <v>2744</v>
      </c>
      <c r="E176" s="2">
        <v>9</v>
      </c>
    </row>
    <row r="177" spans="1:5" x14ac:dyDescent="0.3">
      <c r="A177" t="s">
        <v>9</v>
      </c>
      <c r="B177" t="s">
        <v>37</v>
      </c>
      <c r="C177" t="s">
        <v>23</v>
      </c>
      <c r="D177" s="12">
        <v>2737</v>
      </c>
      <c r="E177" s="2">
        <v>93</v>
      </c>
    </row>
    <row r="178" spans="1:5" x14ac:dyDescent="0.3">
      <c r="A178" t="s">
        <v>8</v>
      </c>
      <c r="B178" t="s">
        <v>35</v>
      </c>
      <c r="C178" t="s">
        <v>20</v>
      </c>
      <c r="D178" s="12">
        <v>2702</v>
      </c>
      <c r="E178" s="2">
        <v>363</v>
      </c>
    </row>
    <row r="179" spans="1:5" x14ac:dyDescent="0.3">
      <c r="A179" t="s">
        <v>6</v>
      </c>
      <c r="B179" t="s">
        <v>38</v>
      </c>
      <c r="C179" t="s">
        <v>31</v>
      </c>
      <c r="D179" s="12">
        <v>2681</v>
      </c>
      <c r="E179" s="2">
        <v>54</v>
      </c>
    </row>
    <row r="180" spans="1:5" x14ac:dyDescent="0.3">
      <c r="A180" t="s">
        <v>7</v>
      </c>
      <c r="B180" t="s">
        <v>36</v>
      </c>
      <c r="C180" t="s">
        <v>18</v>
      </c>
      <c r="D180" s="12">
        <v>2646</v>
      </c>
      <c r="E180" s="2">
        <v>177</v>
      </c>
    </row>
    <row r="181" spans="1:5" x14ac:dyDescent="0.3">
      <c r="A181" t="s">
        <v>9</v>
      </c>
      <c r="B181" t="s">
        <v>38</v>
      </c>
      <c r="C181" t="s">
        <v>16</v>
      </c>
      <c r="D181" s="12">
        <v>2646</v>
      </c>
      <c r="E181" s="2">
        <v>120</v>
      </c>
    </row>
    <row r="182" spans="1:5" x14ac:dyDescent="0.3">
      <c r="A182" t="s">
        <v>9</v>
      </c>
      <c r="B182" t="s">
        <v>39</v>
      </c>
      <c r="C182" t="s">
        <v>18</v>
      </c>
      <c r="D182" s="12">
        <v>2639</v>
      </c>
      <c r="E182" s="2">
        <v>204</v>
      </c>
    </row>
    <row r="183" spans="1:5" x14ac:dyDescent="0.3">
      <c r="A183" t="s">
        <v>3</v>
      </c>
      <c r="B183" t="s">
        <v>34</v>
      </c>
      <c r="C183" t="s">
        <v>20</v>
      </c>
      <c r="D183" s="12">
        <v>2583</v>
      </c>
      <c r="E183" s="2">
        <v>18</v>
      </c>
    </row>
    <row r="184" spans="1:5" x14ac:dyDescent="0.3">
      <c r="A184" t="s">
        <v>10</v>
      </c>
      <c r="B184" t="s">
        <v>35</v>
      </c>
      <c r="C184" t="s">
        <v>15</v>
      </c>
      <c r="D184" s="12">
        <v>2562</v>
      </c>
      <c r="E184" s="2">
        <v>6</v>
      </c>
    </row>
    <row r="185" spans="1:5" x14ac:dyDescent="0.3">
      <c r="A185" t="s">
        <v>40</v>
      </c>
      <c r="B185" t="s">
        <v>38</v>
      </c>
      <c r="C185" t="s">
        <v>25</v>
      </c>
      <c r="D185" s="12">
        <v>2541</v>
      </c>
      <c r="E185" s="2">
        <v>90</v>
      </c>
    </row>
    <row r="186" spans="1:5" x14ac:dyDescent="0.3">
      <c r="A186" t="s">
        <v>40</v>
      </c>
      <c r="B186" t="s">
        <v>38</v>
      </c>
      <c r="C186" t="s">
        <v>29</v>
      </c>
      <c r="D186" s="12">
        <v>2541</v>
      </c>
      <c r="E186" s="2">
        <v>45</v>
      </c>
    </row>
    <row r="187" spans="1:5" x14ac:dyDescent="0.3">
      <c r="A187" t="s">
        <v>7</v>
      </c>
      <c r="B187" t="s">
        <v>35</v>
      </c>
      <c r="C187" t="s">
        <v>27</v>
      </c>
      <c r="D187" s="12">
        <v>2478</v>
      </c>
      <c r="E187" s="2">
        <v>21</v>
      </c>
    </row>
    <row r="188" spans="1:5" x14ac:dyDescent="0.3">
      <c r="A188" t="s">
        <v>10</v>
      </c>
      <c r="B188" t="s">
        <v>36</v>
      </c>
      <c r="C188" t="s">
        <v>29</v>
      </c>
      <c r="D188" s="12">
        <v>2471</v>
      </c>
      <c r="E188" s="2">
        <v>342</v>
      </c>
    </row>
    <row r="189" spans="1:5" x14ac:dyDescent="0.3">
      <c r="A189" t="s">
        <v>3</v>
      </c>
      <c r="B189" t="s">
        <v>35</v>
      </c>
      <c r="C189" t="s">
        <v>25</v>
      </c>
      <c r="D189" s="12">
        <v>2464</v>
      </c>
      <c r="E189" s="2">
        <v>234</v>
      </c>
    </row>
    <row r="190" spans="1:5" x14ac:dyDescent="0.3">
      <c r="A190" t="s">
        <v>9</v>
      </c>
      <c r="B190" t="s">
        <v>38</v>
      </c>
      <c r="C190" t="s">
        <v>26</v>
      </c>
      <c r="D190" s="12">
        <v>2436</v>
      </c>
      <c r="E190" s="2">
        <v>99</v>
      </c>
    </row>
    <row r="191" spans="1:5" x14ac:dyDescent="0.3">
      <c r="A191" t="s">
        <v>9</v>
      </c>
      <c r="B191" t="s">
        <v>35</v>
      </c>
      <c r="C191" t="s">
        <v>27</v>
      </c>
      <c r="D191" s="12">
        <v>2429</v>
      </c>
      <c r="E191" s="2">
        <v>144</v>
      </c>
    </row>
    <row r="192" spans="1:5" x14ac:dyDescent="0.3">
      <c r="A192" t="s">
        <v>3</v>
      </c>
      <c r="B192" t="s">
        <v>35</v>
      </c>
      <c r="C192" t="s">
        <v>14</v>
      </c>
      <c r="D192" s="12">
        <v>2415</v>
      </c>
      <c r="E192" s="2">
        <v>255</v>
      </c>
    </row>
    <row r="193" spans="1:5" x14ac:dyDescent="0.3">
      <c r="A193" t="s">
        <v>5</v>
      </c>
      <c r="B193" t="s">
        <v>35</v>
      </c>
      <c r="C193" t="s">
        <v>18</v>
      </c>
      <c r="D193" s="12">
        <v>2415</v>
      </c>
      <c r="E193" s="2">
        <v>15</v>
      </c>
    </row>
    <row r="194" spans="1:5" x14ac:dyDescent="0.3">
      <c r="A194" t="s">
        <v>9</v>
      </c>
      <c r="B194" t="s">
        <v>38</v>
      </c>
      <c r="C194" t="s">
        <v>17</v>
      </c>
      <c r="D194" s="12">
        <v>2408</v>
      </c>
      <c r="E194" s="2">
        <v>9</v>
      </c>
    </row>
    <row r="195" spans="1:5" x14ac:dyDescent="0.3">
      <c r="A195" t="s">
        <v>41</v>
      </c>
      <c r="B195" t="s">
        <v>37</v>
      </c>
      <c r="C195" t="s">
        <v>26</v>
      </c>
      <c r="D195" s="12">
        <v>2324</v>
      </c>
      <c r="E195" s="2">
        <v>177</v>
      </c>
    </row>
    <row r="196" spans="1:5" x14ac:dyDescent="0.3">
      <c r="A196" t="s">
        <v>10</v>
      </c>
      <c r="B196" t="s">
        <v>36</v>
      </c>
      <c r="C196" t="s">
        <v>23</v>
      </c>
      <c r="D196" s="12">
        <v>2317</v>
      </c>
      <c r="E196" s="2">
        <v>261</v>
      </c>
    </row>
    <row r="197" spans="1:5" x14ac:dyDescent="0.3">
      <c r="A197" t="s">
        <v>6</v>
      </c>
      <c r="B197" t="s">
        <v>38</v>
      </c>
      <c r="C197" t="s">
        <v>13</v>
      </c>
      <c r="D197" s="12">
        <v>2317</v>
      </c>
      <c r="E197" s="2">
        <v>123</v>
      </c>
    </row>
    <row r="198" spans="1:5" x14ac:dyDescent="0.3">
      <c r="A198" t="s">
        <v>40</v>
      </c>
      <c r="B198" t="s">
        <v>34</v>
      </c>
      <c r="C198" t="s">
        <v>27</v>
      </c>
      <c r="D198" s="12">
        <v>2289</v>
      </c>
      <c r="E198" s="2">
        <v>135</v>
      </c>
    </row>
    <row r="199" spans="1:5" x14ac:dyDescent="0.3">
      <c r="A199" t="s">
        <v>40</v>
      </c>
      <c r="B199" t="s">
        <v>35</v>
      </c>
      <c r="C199" t="s">
        <v>30</v>
      </c>
      <c r="D199" s="12">
        <v>2275</v>
      </c>
      <c r="E199" s="2">
        <v>447</v>
      </c>
    </row>
    <row r="200" spans="1:5" x14ac:dyDescent="0.3">
      <c r="A200" t="s">
        <v>8</v>
      </c>
      <c r="B200" t="s">
        <v>38</v>
      </c>
      <c r="C200" t="s">
        <v>27</v>
      </c>
      <c r="D200" s="12">
        <v>2268</v>
      </c>
      <c r="E200" s="2">
        <v>63</v>
      </c>
    </row>
    <row r="201" spans="1:5" x14ac:dyDescent="0.3">
      <c r="A201" t="s">
        <v>7</v>
      </c>
      <c r="B201" t="s">
        <v>34</v>
      </c>
      <c r="C201" t="s">
        <v>33</v>
      </c>
      <c r="D201" s="12">
        <v>2226</v>
      </c>
      <c r="E201" s="2">
        <v>48</v>
      </c>
    </row>
    <row r="202" spans="1:5" x14ac:dyDescent="0.3">
      <c r="A202" t="s">
        <v>6</v>
      </c>
      <c r="B202" t="s">
        <v>34</v>
      </c>
      <c r="C202" t="s">
        <v>16</v>
      </c>
      <c r="D202" s="12">
        <v>2219</v>
      </c>
      <c r="E202" s="2">
        <v>75</v>
      </c>
    </row>
    <row r="203" spans="1:5" x14ac:dyDescent="0.3">
      <c r="A203" t="s">
        <v>3</v>
      </c>
      <c r="B203" t="s">
        <v>34</v>
      </c>
      <c r="C203" t="s">
        <v>23</v>
      </c>
      <c r="D203" s="12">
        <v>2212</v>
      </c>
      <c r="E203" s="2">
        <v>117</v>
      </c>
    </row>
    <row r="204" spans="1:5" x14ac:dyDescent="0.3">
      <c r="A204" t="s">
        <v>10</v>
      </c>
      <c r="B204" t="s">
        <v>38</v>
      </c>
      <c r="C204" t="s">
        <v>22</v>
      </c>
      <c r="D204" s="12">
        <v>2205</v>
      </c>
      <c r="E204" s="2">
        <v>141</v>
      </c>
    </row>
    <row r="205" spans="1:5" x14ac:dyDescent="0.3">
      <c r="A205" t="s">
        <v>7</v>
      </c>
      <c r="B205" t="s">
        <v>34</v>
      </c>
      <c r="C205" t="s">
        <v>20</v>
      </c>
      <c r="D205" s="12">
        <v>2205</v>
      </c>
      <c r="E205" s="2">
        <v>138</v>
      </c>
    </row>
    <row r="206" spans="1:5" x14ac:dyDescent="0.3">
      <c r="A206" t="s">
        <v>7</v>
      </c>
      <c r="B206" t="s">
        <v>36</v>
      </c>
      <c r="C206" t="s">
        <v>31</v>
      </c>
      <c r="D206" s="12">
        <v>2149</v>
      </c>
      <c r="E206" s="2">
        <v>117</v>
      </c>
    </row>
    <row r="207" spans="1:5" x14ac:dyDescent="0.3">
      <c r="A207" t="s">
        <v>9</v>
      </c>
      <c r="B207" t="s">
        <v>36</v>
      </c>
      <c r="C207" t="s">
        <v>25</v>
      </c>
      <c r="D207" s="12">
        <v>2142</v>
      </c>
      <c r="E207" s="2">
        <v>114</v>
      </c>
    </row>
    <row r="208" spans="1:5" x14ac:dyDescent="0.3">
      <c r="A208" t="s">
        <v>7</v>
      </c>
      <c r="B208" t="s">
        <v>35</v>
      </c>
      <c r="C208" t="s">
        <v>16</v>
      </c>
      <c r="D208" s="12">
        <v>2135</v>
      </c>
      <c r="E208" s="2">
        <v>27</v>
      </c>
    </row>
    <row r="209" spans="1:5" x14ac:dyDescent="0.3">
      <c r="A209" t="s">
        <v>41</v>
      </c>
      <c r="B209" t="s">
        <v>35</v>
      </c>
      <c r="C209" t="s">
        <v>15</v>
      </c>
      <c r="D209" s="12">
        <v>2114</v>
      </c>
      <c r="E209" s="2">
        <v>186</v>
      </c>
    </row>
    <row r="210" spans="1:5" x14ac:dyDescent="0.3">
      <c r="A210" t="s">
        <v>3</v>
      </c>
      <c r="B210" t="s">
        <v>35</v>
      </c>
      <c r="C210" t="s">
        <v>29</v>
      </c>
      <c r="D210" s="12">
        <v>2114</v>
      </c>
      <c r="E210" s="2">
        <v>66</v>
      </c>
    </row>
    <row r="211" spans="1:5" x14ac:dyDescent="0.3">
      <c r="A211" t="s">
        <v>6</v>
      </c>
      <c r="B211" t="s">
        <v>39</v>
      </c>
      <c r="C211" t="s">
        <v>25</v>
      </c>
      <c r="D211" s="12">
        <v>2100</v>
      </c>
      <c r="E211" s="2">
        <v>414</v>
      </c>
    </row>
    <row r="212" spans="1:5" x14ac:dyDescent="0.3">
      <c r="A212" t="s">
        <v>8</v>
      </c>
      <c r="B212" t="s">
        <v>35</v>
      </c>
      <c r="C212" t="s">
        <v>29</v>
      </c>
      <c r="D212" s="12">
        <v>2023</v>
      </c>
      <c r="E212" s="2">
        <v>168</v>
      </c>
    </row>
    <row r="213" spans="1:5" x14ac:dyDescent="0.3">
      <c r="A213" t="s">
        <v>3</v>
      </c>
      <c r="B213" t="s">
        <v>35</v>
      </c>
      <c r="C213" t="s">
        <v>23</v>
      </c>
      <c r="D213" s="12">
        <v>2023</v>
      </c>
      <c r="E213" s="2">
        <v>78</v>
      </c>
    </row>
    <row r="214" spans="1:5" x14ac:dyDescent="0.3">
      <c r="A214" t="s">
        <v>2</v>
      </c>
      <c r="B214" t="s">
        <v>39</v>
      </c>
      <c r="C214" t="s">
        <v>16</v>
      </c>
      <c r="D214" s="12">
        <v>2016</v>
      </c>
      <c r="E214" s="2">
        <v>117</v>
      </c>
    </row>
    <row r="215" spans="1:5" x14ac:dyDescent="0.3">
      <c r="A215" t="s">
        <v>8</v>
      </c>
      <c r="B215" t="s">
        <v>34</v>
      </c>
      <c r="C215" t="s">
        <v>16</v>
      </c>
      <c r="D215" s="12">
        <v>2009</v>
      </c>
      <c r="E215" s="2">
        <v>219</v>
      </c>
    </row>
    <row r="216" spans="1:5" x14ac:dyDescent="0.3">
      <c r="A216" t="s">
        <v>40</v>
      </c>
      <c r="B216" t="s">
        <v>38</v>
      </c>
      <c r="C216" t="s">
        <v>31</v>
      </c>
      <c r="D216" s="12">
        <v>1988</v>
      </c>
      <c r="E216" s="2">
        <v>39</v>
      </c>
    </row>
    <row r="217" spans="1:5" x14ac:dyDescent="0.3">
      <c r="A217" t="s">
        <v>10</v>
      </c>
      <c r="B217" t="s">
        <v>35</v>
      </c>
      <c r="C217" t="s">
        <v>20</v>
      </c>
      <c r="D217" s="12">
        <v>1974</v>
      </c>
      <c r="E217" s="2">
        <v>195</v>
      </c>
    </row>
    <row r="218" spans="1:5" x14ac:dyDescent="0.3">
      <c r="A218" t="s">
        <v>7</v>
      </c>
      <c r="B218" t="s">
        <v>34</v>
      </c>
      <c r="C218" t="s">
        <v>14</v>
      </c>
      <c r="D218" s="12">
        <v>1932</v>
      </c>
      <c r="E218" s="2">
        <v>369</v>
      </c>
    </row>
    <row r="219" spans="1:5" x14ac:dyDescent="0.3">
      <c r="A219" t="s">
        <v>41</v>
      </c>
      <c r="B219" t="s">
        <v>36</v>
      </c>
      <c r="C219" t="s">
        <v>19</v>
      </c>
      <c r="D219" s="12">
        <v>1925</v>
      </c>
      <c r="E219" s="2">
        <v>192</v>
      </c>
    </row>
    <row r="220" spans="1:5" x14ac:dyDescent="0.3">
      <c r="A220" t="s">
        <v>6</v>
      </c>
      <c r="B220" t="s">
        <v>37</v>
      </c>
      <c r="C220" t="s">
        <v>16</v>
      </c>
      <c r="D220" s="12">
        <v>1904</v>
      </c>
      <c r="E220" s="2">
        <v>405</v>
      </c>
    </row>
    <row r="221" spans="1:5" x14ac:dyDescent="0.3">
      <c r="A221" t="s">
        <v>8</v>
      </c>
      <c r="B221" t="s">
        <v>37</v>
      </c>
      <c r="C221" t="s">
        <v>22</v>
      </c>
      <c r="D221" s="12">
        <v>1890</v>
      </c>
      <c r="E221" s="2">
        <v>195</v>
      </c>
    </row>
    <row r="222" spans="1:5" x14ac:dyDescent="0.3">
      <c r="A222" t="s">
        <v>2</v>
      </c>
      <c r="B222" t="s">
        <v>39</v>
      </c>
      <c r="C222" t="s">
        <v>25</v>
      </c>
      <c r="D222" s="12">
        <v>1785</v>
      </c>
      <c r="E222" s="2">
        <v>462</v>
      </c>
    </row>
    <row r="223" spans="1:5" x14ac:dyDescent="0.3">
      <c r="A223" t="s">
        <v>7</v>
      </c>
      <c r="B223" t="s">
        <v>38</v>
      </c>
      <c r="C223" t="s">
        <v>18</v>
      </c>
      <c r="D223" s="12">
        <v>1778</v>
      </c>
      <c r="E223" s="2">
        <v>270</v>
      </c>
    </row>
    <row r="224" spans="1:5" x14ac:dyDescent="0.3">
      <c r="A224" t="s">
        <v>8</v>
      </c>
      <c r="B224" t="s">
        <v>37</v>
      </c>
      <c r="C224" t="s">
        <v>19</v>
      </c>
      <c r="D224" s="12">
        <v>1771</v>
      </c>
      <c r="E224" s="2">
        <v>204</v>
      </c>
    </row>
    <row r="225" spans="1:5" x14ac:dyDescent="0.3">
      <c r="A225" t="s">
        <v>8</v>
      </c>
      <c r="B225" t="s">
        <v>38</v>
      </c>
      <c r="C225" t="s">
        <v>23</v>
      </c>
      <c r="D225" s="12">
        <v>1701</v>
      </c>
      <c r="E225" s="2">
        <v>234</v>
      </c>
    </row>
    <row r="226" spans="1:5" x14ac:dyDescent="0.3">
      <c r="A226" t="s">
        <v>3</v>
      </c>
      <c r="B226" t="s">
        <v>39</v>
      </c>
      <c r="C226" t="s">
        <v>28</v>
      </c>
      <c r="D226" s="12">
        <v>1652</v>
      </c>
      <c r="E226" s="2">
        <v>102</v>
      </c>
    </row>
    <row r="227" spans="1:5" x14ac:dyDescent="0.3">
      <c r="A227" t="s">
        <v>5</v>
      </c>
      <c r="B227" t="s">
        <v>34</v>
      </c>
      <c r="C227" t="s">
        <v>33</v>
      </c>
      <c r="D227" s="12">
        <v>1652</v>
      </c>
      <c r="E227" s="2">
        <v>93</v>
      </c>
    </row>
    <row r="228" spans="1:5" x14ac:dyDescent="0.3">
      <c r="A228" t="s">
        <v>6</v>
      </c>
      <c r="B228" t="s">
        <v>39</v>
      </c>
      <c r="C228" t="s">
        <v>30</v>
      </c>
      <c r="D228" s="12">
        <v>1638</v>
      </c>
      <c r="E228" s="2">
        <v>63</v>
      </c>
    </row>
    <row r="229" spans="1:5" x14ac:dyDescent="0.3">
      <c r="A229" t="s">
        <v>40</v>
      </c>
      <c r="B229" t="s">
        <v>35</v>
      </c>
      <c r="C229" t="s">
        <v>24</v>
      </c>
      <c r="D229" s="12">
        <v>1638</v>
      </c>
      <c r="E229" s="2">
        <v>48</v>
      </c>
    </row>
    <row r="230" spans="1:5" x14ac:dyDescent="0.3">
      <c r="A230" t="s">
        <v>40</v>
      </c>
      <c r="B230" t="s">
        <v>37</v>
      </c>
      <c r="C230" t="s">
        <v>30</v>
      </c>
      <c r="D230" s="12">
        <v>1624</v>
      </c>
      <c r="E230" s="2">
        <v>114</v>
      </c>
    </row>
    <row r="231" spans="1:5" x14ac:dyDescent="0.3">
      <c r="A231" t="s">
        <v>40</v>
      </c>
      <c r="B231" t="s">
        <v>35</v>
      </c>
      <c r="C231" t="s">
        <v>29</v>
      </c>
      <c r="D231" s="12">
        <v>1617</v>
      </c>
      <c r="E231" s="2">
        <v>126</v>
      </c>
    </row>
    <row r="232" spans="1:5" x14ac:dyDescent="0.3">
      <c r="A232" t="s">
        <v>2</v>
      </c>
      <c r="B232" t="s">
        <v>35</v>
      </c>
      <c r="C232" t="s">
        <v>17</v>
      </c>
      <c r="D232" s="12">
        <v>1589</v>
      </c>
      <c r="E232" s="2">
        <v>303</v>
      </c>
    </row>
    <row r="233" spans="1:5" x14ac:dyDescent="0.3">
      <c r="A233" t="s">
        <v>2</v>
      </c>
      <c r="B233" t="s">
        <v>39</v>
      </c>
      <c r="C233" t="s">
        <v>22</v>
      </c>
      <c r="D233" s="12">
        <v>1568</v>
      </c>
      <c r="E233" s="2">
        <v>141</v>
      </c>
    </row>
    <row r="234" spans="1:5" x14ac:dyDescent="0.3">
      <c r="A234" t="s">
        <v>7</v>
      </c>
      <c r="B234" t="s">
        <v>34</v>
      </c>
      <c r="C234" t="s">
        <v>25</v>
      </c>
      <c r="D234" s="12">
        <v>1568</v>
      </c>
      <c r="E234" s="2">
        <v>96</v>
      </c>
    </row>
    <row r="235" spans="1:5" x14ac:dyDescent="0.3">
      <c r="A235" t="s">
        <v>8</v>
      </c>
      <c r="B235" t="s">
        <v>39</v>
      </c>
      <c r="C235" t="s">
        <v>26</v>
      </c>
      <c r="D235" s="12">
        <v>1561</v>
      </c>
      <c r="E235" s="2">
        <v>27</v>
      </c>
    </row>
    <row r="236" spans="1:5" x14ac:dyDescent="0.3">
      <c r="A236" t="s">
        <v>41</v>
      </c>
      <c r="B236" t="s">
        <v>37</v>
      </c>
      <c r="C236" t="s">
        <v>30</v>
      </c>
      <c r="D236" s="12">
        <v>1526</v>
      </c>
      <c r="E236" s="2">
        <v>240</v>
      </c>
    </row>
    <row r="237" spans="1:5" x14ac:dyDescent="0.3">
      <c r="A237" t="s">
        <v>5</v>
      </c>
      <c r="B237" t="s">
        <v>36</v>
      </c>
      <c r="C237" t="s">
        <v>30</v>
      </c>
      <c r="D237" s="12">
        <v>1526</v>
      </c>
      <c r="E237" s="2">
        <v>105</v>
      </c>
    </row>
    <row r="238" spans="1:5" x14ac:dyDescent="0.3">
      <c r="A238" t="s">
        <v>6</v>
      </c>
      <c r="B238" t="s">
        <v>37</v>
      </c>
      <c r="C238" t="s">
        <v>18</v>
      </c>
      <c r="D238" s="12">
        <v>1505</v>
      </c>
      <c r="E238" s="2">
        <v>102</v>
      </c>
    </row>
    <row r="239" spans="1:5" x14ac:dyDescent="0.3">
      <c r="A239" t="s">
        <v>41</v>
      </c>
      <c r="B239" t="s">
        <v>34</v>
      </c>
      <c r="C239" t="s">
        <v>17</v>
      </c>
      <c r="D239" s="12">
        <v>1463</v>
      </c>
      <c r="E239" s="2">
        <v>39</v>
      </c>
    </row>
    <row r="240" spans="1:5" x14ac:dyDescent="0.3">
      <c r="A240" t="s">
        <v>6</v>
      </c>
      <c r="B240" t="s">
        <v>34</v>
      </c>
      <c r="C240" t="s">
        <v>15</v>
      </c>
      <c r="D240" s="12">
        <v>1442</v>
      </c>
      <c r="E240" s="2">
        <v>15</v>
      </c>
    </row>
    <row r="241" spans="1:5" x14ac:dyDescent="0.3">
      <c r="A241" t="s">
        <v>10</v>
      </c>
      <c r="B241" t="s">
        <v>34</v>
      </c>
      <c r="C241" t="s">
        <v>25</v>
      </c>
      <c r="D241" s="12">
        <v>1428</v>
      </c>
      <c r="E241" s="2">
        <v>93</v>
      </c>
    </row>
    <row r="242" spans="1:5" x14ac:dyDescent="0.3">
      <c r="A242" t="s">
        <v>10</v>
      </c>
      <c r="B242" t="s">
        <v>36</v>
      </c>
      <c r="C242" t="s">
        <v>27</v>
      </c>
      <c r="D242" s="12">
        <v>1407</v>
      </c>
      <c r="E242" s="2">
        <v>72</v>
      </c>
    </row>
    <row r="243" spans="1:5" x14ac:dyDescent="0.3">
      <c r="A243" t="s">
        <v>6</v>
      </c>
      <c r="B243" t="s">
        <v>36</v>
      </c>
      <c r="C243" t="s">
        <v>29</v>
      </c>
      <c r="D243" s="12">
        <v>1400</v>
      </c>
      <c r="E243" s="2">
        <v>135</v>
      </c>
    </row>
    <row r="244" spans="1:5" x14ac:dyDescent="0.3">
      <c r="A244" t="s">
        <v>6</v>
      </c>
      <c r="B244" t="s">
        <v>35</v>
      </c>
      <c r="C244" t="s">
        <v>4</v>
      </c>
      <c r="D244" s="12">
        <v>1302</v>
      </c>
      <c r="E244" s="2">
        <v>402</v>
      </c>
    </row>
    <row r="245" spans="1:5" x14ac:dyDescent="0.3">
      <c r="A245" t="s">
        <v>7</v>
      </c>
      <c r="B245" t="s">
        <v>38</v>
      </c>
      <c r="C245" t="s">
        <v>14</v>
      </c>
      <c r="D245" s="12">
        <v>1281</v>
      </c>
      <c r="E245" s="2">
        <v>75</v>
      </c>
    </row>
    <row r="246" spans="1:5" x14ac:dyDescent="0.3">
      <c r="A246" t="s">
        <v>3</v>
      </c>
      <c r="B246" t="s">
        <v>36</v>
      </c>
      <c r="C246" t="s">
        <v>19</v>
      </c>
      <c r="D246" s="12">
        <v>1281</v>
      </c>
      <c r="E246" s="2">
        <v>18</v>
      </c>
    </row>
    <row r="247" spans="1:5" x14ac:dyDescent="0.3">
      <c r="A247" t="s">
        <v>41</v>
      </c>
      <c r="B247" t="s">
        <v>34</v>
      </c>
      <c r="C247" t="s">
        <v>16</v>
      </c>
      <c r="D247" s="12">
        <v>1274</v>
      </c>
      <c r="E247" s="2">
        <v>225</v>
      </c>
    </row>
    <row r="248" spans="1:5" x14ac:dyDescent="0.3">
      <c r="A248" t="s">
        <v>6</v>
      </c>
      <c r="B248" t="s">
        <v>38</v>
      </c>
      <c r="C248" t="s">
        <v>27</v>
      </c>
      <c r="D248" s="12">
        <v>1134</v>
      </c>
      <c r="E248" s="2">
        <v>282</v>
      </c>
    </row>
    <row r="249" spans="1:5" x14ac:dyDescent="0.3">
      <c r="A249" t="s">
        <v>9</v>
      </c>
      <c r="B249" t="s">
        <v>37</v>
      </c>
      <c r="C249" t="s">
        <v>29</v>
      </c>
      <c r="D249" s="12">
        <v>1085</v>
      </c>
      <c r="E249" s="2">
        <v>273</v>
      </c>
    </row>
    <row r="250" spans="1:5" x14ac:dyDescent="0.3">
      <c r="A250" t="s">
        <v>6</v>
      </c>
      <c r="B250" t="s">
        <v>35</v>
      </c>
      <c r="C250" t="s">
        <v>20</v>
      </c>
      <c r="D250" s="12">
        <v>1071</v>
      </c>
      <c r="E250" s="2">
        <v>270</v>
      </c>
    </row>
    <row r="251" spans="1:5" x14ac:dyDescent="0.3">
      <c r="A251" t="s">
        <v>2</v>
      </c>
      <c r="B251" t="s">
        <v>37</v>
      </c>
      <c r="C251" t="s">
        <v>14</v>
      </c>
      <c r="D251" s="12">
        <v>1057</v>
      </c>
      <c r="E251" s="2">
        <v>54</v>
      </c>
    </row>
    <row r="252" spans="1:5" x14ac:dyDescent="0.3">
      <c r="A252" t="s">
        <v>3</v>
      </c>
      <c r="B252" t="s">
        <v>36</v>
      </c>
      <c r="C252" t="s">
        <v>28</v>
      </c>
      <c r="D252" s="12">
        <v>973</v>
      </c>
      <c r="E252" s="2">
        <v>162</v>
      </c>
    </row>
    <row r="253" spans="1:5" x14ac:dyDescent="0.3">
      <c r="A253" t="s">
        <v>7</v>
      </c>
      <c r="B253" t="s">
        <v>39</v>
      </c>
      <c r="C253" t="s">
        <v>27</v>
      </c>
      <c r="D253" s="12">
        <v>966</v>
      </c>
      <c r="E253" s="2">
        <v>198</v>
      </c>
    </row>
    <row r="254" spans="1:5" x14ac:dyDescent="0.3">
      <c r="A254" t="s">
        <v>9</v>
      </c>
      <c r="B254" t="s">
        <v>35</v>
      </c>
      <c r="C254" t="s">
        <v>4</v>
      </c>
      <c r="D254" s="12">
        <v>959</v>
      </c>
      <c r="E254" s="2">
        <v>147</v>
      </c>
    </row>
    <row r="255" spans="1:5" x14ac:dyDescent="0.3">
      <c r="A255" t="s">
        <v>6</v>
      </c>
      <c r="B255" t="s">
        <v>38</v>
      </c>
      <c r="C255" t="s">
        <v>33</v>
      </c>
      <c r="D255" s="12">
        <v>959</v>
      </c>
      <c r="E255" s="2">
        <v>135</v>
      </c>
    </row>
    <row r="256" spans="1:5" x14ac:dyDescent="0.3">
      <c r="A256" t="s">
        <v>10</v>
      </c>
      <c r="B256" t="s">
        <v>36</v>
      </c>
      <c r="C256" t="s">
        <v>13</v>
      </c>
      <c r="D256" s="12">
        <v>945</v>
      </c>
      <c r="E256" s="2">
        <v>75</v>
      </c>
    </row>
    <row r="257" spans="1:5" x14ac:dyDescent="0.3">
      <c r="A257" t="s">
        <v>3</v>
      </c>
      <c r="B257" t="s">
        <v>37</v>
      </c>
      <c r="C257" t="s">
        <v>4</v>
      </c>
      <c r="D257" s="12">
        <v>938</v>
      </c>
      <c r="E257" s="2">
        <v>366</v>
      </c>
    </row>
    <row r="258" spans="1:5" x14ac:dyDescent="0.3">
      <c r="A258" t="s">
        <v>9</v>
      </c>
      <c r="B258" t="s">
        <v>34</v>
      </c>
      <c r="C258" t="s">
        <v>16</v>
      </c>
      <c r="D258" s="12">
        <v>938</v>
      </c>
      <c r="E258" s="2">
        <v>189</v>
      </c>
    </row>
    <row r="259" spans="1:5" x14ac:dyDescent="0.3">
      <c r="A259" t="s">
        <v>6</v>
      </c>
      <c r="B259" t="s">
        <v>38</v>
      </c>
      <c r="C259" t="s">
        <v>16</v>
      </c>
      <c r="D259" s="12">
        <v>938</v>
      </c>
      <c r="E259" s="2">
        <v>6</v>
      </c>
    </row>
    <row r="260" spans="1:5" x14ac:dyDescent="0.3">
      <c r="A260" t="s">
        <v>5</v>
      </c>
      <c r="B260" t="s">
        <v>34</v>
      </c>
      <c r="C260" t="s">
        <v>19</v>
      </c>
      <c r="D260" s="12">
        <v>861</v>
      </c>
      <c r="E260" s="2">
        <v>195</v>
      </c>
    </row>
    <row r="261" spans="1:5" x14ac:dyDescent="0.3">
      <c r="A261" t="s">
        <v>41</v>
      </c>
      <c r="B261" t="s">
        <v>36</v>
      </c>
      <c r="C261" t="s">
        <v>28</v>
      </c>
      <c r="D261" s="12">
        <v>854</v>
      </c>
      <c r="E261" s="2">
        <v>309</v>
      </c>
    </row>
    <row r="262" spans="1:5" x14ac:dyDescent="0.3">
      <c r="A262" t="s">
        <v>41</v>
      </c>
      <c r="B262" t="s">
        <v>35</v>
      </c>
      <c r="C262" t="s">
        <v>27</v>
      </c>
      <c r="D262" s="12">
        <v>847</v>
      </c>
      <c r="E262" s="2">
        <v>129</v>
      </c>
    </row>
    <row r="263" spans="1:5" x14ac:dyDescent="0.3">
      <c r="A263" t="s">
        <v>8</v>
      </c>
      <c r="B263" t="s">
        <v>38</v>
      </c>
      <c r="C263" t="s">
        <v>13</v>
      </c>
      <c r="D263" s="12">
        <v>819</v>
      </c>
      <c r="E263" s="2">
        <v>510</v>
      </c>
    </row>
    <row r="264" spans="1:5" x14ac:dyDescent="0.3">
      <c r="A264" t="s">
        <v>3</v>
      </c>
      <c r="B264" t="s">
        <v>35</v>
      </c>
      <c r="C264" t="s">
        <v>33</v>
      </c>
      <c r="D264" s="12">
        <v>819</v>
      </c>
      <c r="E264" s="2">
        <v>306</v>
      </c>
    </row>
    <row r="265" spans="1:5" x14ac:dyDescent="0.3">
      <c r="A265" t="s">
        <v>2</v>
      </c>
      <c r="B265" t="s">
        <v>36</v>
      </c>
      <c r="C265" t="s">
        <v>27</v>
      </c>
      <c r="D265" s="12">
        <v>798</v>
      </c>
      <c r="E265" s="2">
        <v>519</v>
      </c>
    </row>
    <row r="266" spans="1:5" x14ac:dyDescent="0.3">
      <c r="A266" t="s">
        <v>41</v>
      </c>
      <c r="B266" t="s">
        <v>37</v>
      </c>
      <c r="C266" t="s">
        <v>15</v>
      </c>
      <c r="D266" s="12">
        <v>714</v>
      </c>
      <c r="E266" s="2">
        <v>231</v>
      </c>
    </row>
    <row r="267" spans="1:5" x14ac:dyDescent="0.3">
      <c r="A267" t="s">
        <v>9</v>
      </c>
      <c r="B267" t="s">
        <v>34</v>
      </c>
      <c r="C267" t="s">
        <v>17</v>
      </c>
      <c r="D267" s="12">
        <v>707</v>
      </c>
      <c r="E267" s="2">
        <v>174</v>
      </c>
    </row>
    <row r="268" spans="1:5" x14ac:dyDescent="0.3">
      <c r="A268" t="s">
        <v>10</v>
      </c>
      <c r="B268" t="s">
        <v>34</v>
      </c>
      <c r="C268" t="s">
        <v>17</v>
      </c>
      <c r="D268" s="12">
        <v>700</v>
      </c>
      <c r="E268" s="2">
        <v>87</v>
      </c>
    </row>
    <row r="269" spans="1:5" x14ac:dyDescent="0.3">
      <c r="A269" t="s">
        <v>2</v>
      </c>
      <c r="B269" t="s">
        <v>39</v>
      </c>
      <c r="C269" t="s">
        <v>23</v>
      </c>
      <c r="D269" s="12">
        <v>630</v>
      </c>
      <c r="E269" s="2">
        <v>36</v>
      </c>
    </row>
    <row r="270" spans="1:5" x14ac:dyDescent="0.3">
      <c r="A270" t="s">
        <v>40</v>
      </c>
      <c r="B270" t="s">
        <v>38</v>
      </c>
      <c r="C270" t="s">
        <v>24</v>
      </c>
      <c r="D270" s="12">
        <v>623</v>
      </c>
      <c r="E270" s="2">
        <v>51</v>
      </c>
    </row>
    <row r="271" spans="1:5" x14ac:dyDescent="0.3">
      <c r="A271" t="s">
        <v>41</v>
      </c>
      <c r="B271" t="s">
        <v>35</v>
      </c>
      <c r="C271" t="s">
        <v>19</v>
      </c>
      <c r="D271" s="12">
        <v>609</v>
      </c>
      <c r="E271" s="2">
        <v>99</v>
      </c>
    </row>
    <row r="272" spans="1:5" x14ac:dyDescent="0.3">
      <c r="A272" t="s">
        <v>40</v>
      </c>
      <c r="B272" t="s">
        <v>38</v>
      </c>
      <c r="C272" t="s">
        <v>26</v>
      </c>
      <c r="D272" s="12">
        <v>609</v>
      </c>
      <c r="E272" s="2">
        <v>87</v>
      </c>
    </row>
    <row r="273" spans="1:5" x14ac:dyDescent="0.3">
      <c r="A273" t="s">
        <v>10</v>
      </c>
      <c r="B273" t="s">
        <v>35</v>
      </c>
      <c r="C273" t="s">
        <v>21</v>
      </c>
      <c r="D273" s="12">
        <v>567</v>
      </c>
      <c r="E273" s="2">
        <v>228</v>
      </c>
    </row>
    <row r="274" spans="1:5" x14ac:dyDescent="0.3">
      <c r="A274" t="s">
        <v>6</v>
      </c>
      <c r="B274" t="s">
        <v>37</v>
      </c>
      <c r="C274" t="s">
        <v>30</v>
      </c>
      <c r="D274" s="12">
        <v>560</v>
      </c>
      <c r="E274" s="2">
        <v>81</v>
      </c>
    </row>
    <row r="275" spans="1:5" x14ac:dyDescent="0.3">
      <c r="A275" t="s">
        <v>2</v>
      </c>
      <c r="B275" t="s">
        <v>35</v>
      </c>
      <c r="C275" t="s">
        <v>19</v>
      </c>
      <c r="D275" s="12">
        <v>553</v>
      </c>
      <c r="E275" s="2">
        <v>15</v>
      </c>
    </row>
    <row r="276" spans="1:5" x14ac:dyDescent="0.3">
      <c r="A276" t="s">
        <v>6</v>
      </c>
      <c r="B276" t="s">
        <v>34</v>
      </c>
      <c r="C276" t="s">
        <v>4</v>
      </c>
      <c r="D276" s="12">
        <v>525</v>
      </c>
      <c r="E276" s="2">
        <v>48</v>
      </c>
    </row>
    <row r="277" spans="1:5" x14ac:dyDescent="0.3">
      <c r="A277" t="s">
        <v>5</v>
      </c>
      <c r="B277" t="s">
        <v>37</v>
      </c>
      <c r="C277" t="s">
        <v>22</v>
      </c>
      <c r="D277" s="12">
        <v>518</v>
      </c>
      <c r="E277" s="2">
        <v>75</v>
      </c>
    </row>
    <row r="278" spans="1:5" x14ac:dyDescent="0.3">
      <c r="A278" t="s">
        <v>6</v>
      </c>
      <c r="B278" t="s">
        <v>36</v>
      </c>
      <c r="C278" t="s">
        <v>21</v>
      </c>
      <c r="D278" s="12">
        <v>497</v>
      </c>
      <c r="E278" s="2">
        <v>63</v>
      </c>
    </row>
    <row r="279" spans="1:5" x14ac:dyDescent="0.3">
      <c r="A279" t="s">
        <v>5</v>
      </c>
      <c r="B279" t="s">
        <v>35</v>
      </c>
      <c r="C279" t="s">
        <v>22</v>
      </c>
      <c r="D279" s="12">
        <v>490</v>
      </c>
      <c r="E279" s="2">
        <v>84</v>
      </c>
    </row>
    <row r="280" spans="1:5" x14ac:dyDescent="0.3">
      <c r="A280" t="s">
        <v>6</v>
      </c>
      <c r="B280" t="s">
        <v>38</v>
      </c>
      <c r="C280" t="s">
        <v>25</v>
      </c>
      <c r="D280" s="12">
        <v>469</v>
      </c>
      <c r="E280" s="2">
        <v>75</v>
      </c>
    </row>
    <row r="281" spans="1:5" x14ac:dyDescent="0.3">
      <c r="A281" t="s">
        <v>8</v>
      </c>
      <c r="B281" t="s">
        <v>37</v>
      </c>
      <c r="C281" t="s">
        <v>21</v>
      </c>
      <c r="D281" s="12">
        <v>434</v>
      </c>
      <c r="E281" s="2">
        <v>87</v>
      </c>
    </row>
    <row r="282" spans="1:5" x14ac:dyDescent="0.3">
      <c r="A282" t="s">
        <v>5</v>
      </c>
      <c r="B282" t="s">
        <v>39</v>
      </c>
      <c r="C282" t="s">
        <v>18</v>
      </c>
      <c r="D282" s="12">
        <v>385</v>
      </c>
      <c r="E282" s="2">
        <v>249</v>
      </c>
    </row>
    <row r="283" spans="1:5" x14ac:dyDescent="0.3">
      <c r="A283" t="s">
        <v>8</v>
      </c>
      <c r="B283" t="s">
        <v>35</v>
      </c>
      <c r="C283" t="s">
        <v>33</v>
      </c>
      <c r="D283" s="12">
        <v>357</v>
      </c>
      <c r="E283" s="2">
        <v>126</v>
      </c>
    </row>
    <row r="284" spans="1:5" x14ac:dyDescent="0.3">
      <c r="A284" t="s">
        <v>41</v>
      </c>
      <c r="B284" t="s">
        <v>34</v>
      </c>
      <c r="C284" t="s">
        <v>22</v>
      </c>
      <c r="D284" s="12">
        <v>336</v>
      </c>
      <c r="E284" s="2">
        <v>144</v>
      </c>
    </row>
    <row r="285" spans="1:5" x14ac:dyDescent="0.3">
      <c r="A285" t="s">
        <v>7</v>
      </c>
      <c r="B285" t="s">
        <v>36</v>
      </c>
      <c r="C285" t="s">
        <v>32</v>
      </c>
      <c r="D285" s="12">
        <v>280</v>
      </c>
      <c r="E285" s="2">
        <v>87</v>
      </c>
    </row>
    <row r="286" spans="1:5" x14ac:dyDescent="0.3">
      <c r="A286" t="s">
        <v>9</v>
      </c>
      <c r="B286" t="s">
        <v>37</v>
      </c>
      <c r="C286" t="s">
        <v>4</v>
      </c>
      <c r="D286" s="12">
        <v>259</v>
      </c>
      <c r="E286" s="2">
        <v>207</v>
      </c>
    </row>
    <row r="287" spans="1:5" x14ac:dyDescent="0.3">
      <c r="A287" t="s">
        <v>2</v>
      </c>
      <c r="B287" t="s">
        <v>34</v>
      </c>
      <c r="C287" t="s">
        <v>13</v>
      </c>
      <c r="D287" s="12">
        <v>252</v>
      </c>
      <c r="E287" s="2">
        <v>54</v>
      </c>
    </row>
    <row r="288" spans="1:5" x14ac:dyDescent="0.3">
      <c r="A288" t="s">
        <v>10</v>
      </c>
      <c r="B288" t="s">
        <v>37</v>
      </c>
      <c r="C288" t="s">
        <v>21</v>
      </c>
      <c r="D288" s="12">
        <v>245</v>
      </c>
      <c r="E288" s="2">
        <v>288</v>
      </c>
    </row>
    <row r="289" spans="1:5" x14ac:dyDescent="0.3">
      <c r="A289" t="s">
        <v>2</v>
      </c>
      <c r="B289" t="s">
        <v>37</v>
      </c>
      <c r="C289" t="s">
        <v>19</v>
      </c>
      <c r="D289" s="12">
        <v>238</v>
      </c>
      <c r="E289" s="2">
        <v>18</v>
      </c>
    </row>
    <row r="290" spans="1:5" x14ac:dyDescent="0.3">
      <c r="A290" t="s">
        <v>40</v>
      </c>
      <c r="B290" t="s">
        <v>36</v>
      </c>
      <c r="C290" t="s">
        <v>4</v>
      </c>
      <c r="D290" s="12">
        <v>217</v>
      </c>
      <c r="E290" s="2">
        <v>36</v>
      </c>
    </row>
    <row r="291" spans="1:5" x14ac:dyDescent="0.3">
      <c r="A291" t="s">
        <v>2</v>
      </c>
      <c r="B291" t="s">
        <v>36</v>
      </c>
      <c r="C291" t="s">
        <v>17</v>
      </c>
      <c r="D291" s="12">
        <v>189</v>
      </c>
      <c r="E291" s="2">
        <v>48</v>
      </c>
    </row>
    <row r="292" spans="1:5" x14ac:dyDescent="0.3">
      <c r="A292" t="s">
        <v>5</v>
      </c>
      <c r="B292" t="s">
        <v>37</v>
      </c>
      <c r="C292" t="s">
        <v>31</v>
      </c>
      <c r="D292" s="12">
        <v>182</v>
      </c>
      <c r="E292" s="2">
        <v>48</v>
      </c>
    </row>
    <row r="293" spans="1:5" x14ac:dyDescent="0.3">
      <c r="A293" t="s">
        <v>8</v>
      </c>
      <c r="B293" t="s">
        <v>38</v>
      </c>
      <c r="C293" t="s">
        <v>22</v>
      </c>
      <c r="D293" s="12">
        <v>168</v>
      </c>
      <c r="E293" s="2">
        <v>84</v>
      </c>
    </row>
    <row r="294" spans="1:5" x14ac:dyDescent="0.3">
      <c r="A294" t="s">
        <v>41</v>
      </c>
      <c r="B294" t="s">
        <v>38</v>
      </c>
      <c r="C294" t="s">
        <v>25</v>
      </c>
      <c r="D294" s="12">
        <v>154</v>
      </c>
      <c r="E294" s="2">
        <v>21</v>
      </c>
    </row>
    <row r="295" spans="1:5" x14ac:dyDescent="0.3">
      <c r="A295" t="s">
        <v>41</v>
      </c>
      <c r="B295" t="s">
        <v>36</v>
      </c>
      <c r="C295" t="s">
        <v>26</v>
      </c>
      <c r="D295" s="12">
        <v>98</v>
      </c>
      <c r="E295" s="2">
        <v>204</v>
      </c>
    </row>
    <row r="296" spans="1:5" x14ac:dyDescent="0.3">
      <c r="A296" t="s">
        <v>9</v>
      </c>
      <c r="B296" t="s">
        <v>35</v>
      </c>
      <c r="C296" t="s">
        <v>26</v>
      </c>
      <c r="D296" s="12">
        <v>98</v>
      </c>
      <c r="E296" s="2">
        <v>159</v>
      </c>
    </row>
    <row r="297" spans="1:5" x14ac:dyDescent="0.3">
      <c r="A297" t="s">
        <v>10</v>
      </c>
      <c r="B297" t="s">
        <v>38</v>
      </c>
      <c r="C297" t="s">
        <v>13</v>
      </c>
      <c r="D297" s="12">
        <v>63</v>
      </c>
      <c r="E297" s="2">
        <v>123</v>
      </c>
    </row>
    <row r="298" spans="1:5" x14ac:dyDescent="0.3">
      <c r="A298" t="s">
        <v>2</v>
      </c>
      <c r="B298" t="s">
        <v>38</v>
      </c>
      <c r="C298" t="s">
        <v>13</v>
      </c>
      <c r="D298" s="12">
        <v>56</v>
      </c>
      <c r="E298" s="2">
        <v>51</v>
      </c>
    </row>
    <row r="299" spans="1:5" x14ac:dyDescent="0.3">
      <c r="A299" t="s">
        <v>8</v>
      </c>
      <c r="B299" t="s">
        <v>37</v>
      </c>
      <c r="C299" t="s">
        <v>30</v>
      </c>
      <c r="D299" s="12">
        <v>42</v>
      </c>
      <c r="E299" s="2">
        <v>150</v>
      </c>
    </row>
    <row r="300" spans="1:5" x14ac:dyDescent="0.3">
      <c r="A300" t="s">
        <v>3</v>
      </c>
      <c r="B300" t="s">
        <v>39</v>
      </c>
      <c r="C300" t="s">
        <v>16</v>
      </c>
      <c r="D300" s="12">
        <v>21</v>
      </c>
      <c r="E300" s="2">
        <v>168</v>
      </c>
    </row>
    <row r="301" spans="1:5" x14ac:dyDescent="0.3">
      <c r="A301" t="s">
        <v>40</v>
      </c>
      <c r="B301" t="s">
        <v>39</v>
      </c>
      <c r="C301" t="s">
        <v>29</v>
      </c>
      <c r="D301" s="35">
        <v>0</v>
      </c>
      <c r="E301" s="2">
        <v>135</v>
      </c>
    </row>
  </sheetData>
  <conditionalFormatting sqref="D2:D1048576">
    <cfRule type="colorScale" priority="5">
      <colorScale>
        <cfvo type="min"/>
        <cfvo type="max"/>
        <color rgb="FFFCFCFF"/>
        <color rgb="FFF8696B"/>
      </colorScale>
    </cfRule>
  </conditionalFormatting>
  <conditionalFormatting sqref="D2:D301">
    <cfRule type="colorScale" priority="4">
      <colorScale>
        <cfvo type="min"/>
        <cfvo type="percentile" val="50"/>
        <cfvo type="max"/>
        <color rgb="FF63BE7B"/>
        <color rgb="FFFCFCFF"/>
        <color rgb="FFF8696B"/>
      </colorScale>
    </cfRule>
  </conditionalFormatting>
  <conditionalFormatting sqref="E2:E1048576">
    <cfRule type="dataBar" priority="1">
      <dataBar>
        <cfvo type="min"/>
        <cfvo type="max"/>
        <color rgb="FF008AEF"/>
      </dataBar>
      <extLst>
        <ext xmlns:x14="http://schemas.microsoft.com/office/spreadsheetml/2009/9/main" uri="{B025F937-C7B1-47D3-B67F-A62EFF666E3E}">
          <x14:id>{F89A440C-688E-482C-81A5-4C3E2E33CDF1}</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F89A440C-688E-482C-81A5-4C3E2E33CDF1}">
            <x14:dataBar minLength="0" maxLength="100" border="1" negativeBarBorderColorSameAsPositive="0">
              <x14:cfvo type="autoMin"/>
              <x14:cfvo type="autoMax"/>
              <x14:borderColor rgb="FF008AEF"/>
              <x14:negativeFillColor rgb="FFFF0000"/>
              <x14:negativeBorderColor rgb="FFFF0000"/>
              <x14:axisColor rgb="FF000000"/>
            </x14:dataBar>
          </x14:cfRule>
          <xm:sqref>E2:E1048576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4059A-4AFB-43EE-8A1E-17ED33A70D06}">
  <dimension ref="A2:H10"/>
  <sheetViews>
    <sheetView showGridLines="0" zoomScale="145" zoomScaleNormal="145" workbookViewId="0">
      <selection activeCell="H4" sqref="H4"/>
    </sheetView>
  </sheetViews>
  <sheetFormatPr defaultRowHeight="14.4" x14ac:dyDescent="0.3"/>
  <cols>
    <col min="1" max="1" width="12.77734375" customWidth="1"/>
    <col min="2" max="2" width="18" customWidth="1"/>
    <col min="3" max="3" width="12" customWidth="1"/>
    <col min="6" max="6" width="11.6640625" bestFit="1" customWidth="1"/>
    <col min="7" max="7" width="11.88671875" bestFit="1" customWidth="1"/>
    <col min="8" max="8" width="14.5546875" bestFit="1" customWidth="1"/>
  </cols>
  <sheetData>
    <row r="2" spans="1:8" x14ac:dyDescent="0.3">
      <c r="F2" s="17" t="s">
        <v>56</v>
      </c>
      <c r="G2" t="s">
        <v>58</v>
      </c>
      <c r="H2" t="s">
        <v>85</v>
      </c>
    </row>
    <row r="3" spans="1:8" x14ac:dyDescent="0.3">
      <c r="F3" s="18" t="s">
        <v>38</v>
      </c>
      <c r="G3" s="7">
        <v>6264</v>
      </c>
      <c r="H3" s="6">
        <v>168679</v>
      </c>
    </row>
    <row r="4" spans="1:8" x14ac:dyDescent="0.3">
      <c r="A4" s="16" t="s">
        <v>56</v>
      </c>
      <c r="B4" s="16" t="s">
        <v>99</v>
      </c>
      <c r="C4" s="16" t="s">
        <v>45</v>
      </c>
      <c r="F4" s="18" t="s">
        <v>36</v>
      </c>
      <c r="G4" s="7">
        <v>7302</v>
      </c>
      <c r="H4" s="6">
        <v>237944</v>
      </c>
    </row>
    <row r="5" spans="1:8" x14ac:dyDescent="0.3">
      <c r="A5" s="14" t="s">
        <v>34</v>
      </c>
      <c r="B5" s="15">
        <f>SUMIFS(ChocSales[Amount],ChocSales[Geography],A5)</f>
        <v>252469</v>
      </c>
      <c r="C5" s="11">
        <f>SUMIFS(ChocSales[Units],ChocSales[Geography],A5)</f>
        <v>8760</v>
      </c>
      <c r="F5" s="18" t="s">
        <v>34</v>
      </c>
      <c r="G5" s="7">
        <v>8760</v>
      </c>
      <c r="H5" s="6">
        <v>252469</v>
      </c>
    </row>
    <row r="6" spans="1:8" x14ac:dyDescent="0.3">
      <c r="A6" s="14" t="s">
        <v>36</v>
      </c>
      <c r="B6" s="15">
        <f>SUMIFS(ChocSales[Amount],ChocSales[Geography],A6)</f>
        <v>237944</v>
      </c>
      <c r="C6" s="11">
        <f>SUMIFS(ChocSales[Units],ChocSales[Geography],A6)</f>
        <v>7302</v>
      </c>
      <c r="F6" s="18" t="s">
        <v>37</v>
      </c>
      <c r="G6" s="7">
        <v>7431</v>
      </c>
      <c r="H6" s="6">
        <v>218813</v>
      </c>
    </row>
    <row r="7" spans="1:8" x14ac:dyDescent="0.3">
      <c r="A7" s="14" t="s">
        <v>37</v>
      </c>
      <c r="B7" s="15">
        <f>SUMIFS(ChocSales[Amount],ChocSales[Geography],A7)</f>
        <v>218813</v>
      </c>
      <c r="C7" s="11">
        <f>SUMIFS(ChocSales[Units],ChocSales[Geography],A7)</f>
        <v>7431</v>
      </c>
      <c r="F7" s="18" t="s">
        <v>39</v>
      </c>
      <c r="G7" s="7">
        <v>5745</v>
      </c>
      <c r="H7" s="6">
        <v>173530</v>
      </c>
    </row>
    <row r="8" spans="1:8" x14ac:dyDescent="0.3">
      <c r="A8" s="14" t="s">
        <v>35</v>
      </c>
      <c r="B8" s="15">
        <f>SUMIFS(ChocSales[Amount],ChocSales[Geography],A8)</f>
        <v>189434</v>
      </c>
      <c r="C8" s="11">
        <f>SUMIFS(ChocSales[Units],ChocSales[Geography],A8)</f>
        <v>10158</v>
      </c>
      <c r="F8" s="18" t="s">
        <v>35</v>
      </c>
      <c r="G8" s="7">
        <v>10158</v>
      </c>
      <c r="H8" s="6">
        <v>189434</v>
      </c>
    </row>
    <row r="9" spans="1:8" x14ac:dyDescent="0.3">
      <c r="A9" s="13" t="s">
        <v>39</v>
      </c>
      <c r="B9" s="15">
        <f>SUMIFS(ChocSales[Amount],ChocSales[Geography],A9)</f>
        <v>173530</v>
      </c>
      <c r="C9" s="11">
        <f>SUMIFS(ChocSales[Units],ChocSales[Geography],A9)</f>
        <v>5745</v>
      </c>
      <c r="F9" s="18" t="s">
        <v>61</v>
      </c>
      <c r="G9" s="7">
        <v>45660</v>
      </c>
      <c r="H9" s="6">
        <v>1240869</v>
      </c>
    </row>
    <row r="10" spans="1:8" x14ac:dyDescent="0.3">
      <c r="A10" s="13" t="s">
        <v>38</v>
      </c>
      <c r="B10" s="15">
        <f>SUMIFS(ChocSales[Amount],ChocSales[Geography],A10)</f>
        <v>168679</v>
      </c>
      <c r="C10" s="11">
        <f>SUMIFS(ChocSales[Units],ChocSales[Geography],A10)</f>
        <v>6264</v>
      </c>
    </row>
  </sheetData>
  <conditionalFormatting sqref="C5:C10">
    <cfRule type="colorScale" priority="1">
      <colorScale>
        <cfvo type="min"/>
        <cfvo type="max"/>
        <color rgb="FFFFEF9C"/>
        <color rgb="FF63BE7B"/>
      </colorScale>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1DC25-9B82-4E69-88C3-20B69C0E979B}">
  <dimension ref="B2:F8"/>
  <sheetViews>
    <sheetView showGridLines="0" zoomScale="160" zoomScaleNormal="160" workbookViewId="0">
      <selection activeCell="E4" sqref="E4"/>
    </sheetView>
  </sheetViews>
  <sheetFormatPr defaultRowHeight="14.4" x14ac:dyDescent="0.3"/>
  <cols>
    <col min="2" max="2" width="17.77734375" bestFit="1" customWidth="1"/>
    <col min="3" max="4" width="12.44140625" bestFit="1" customWidth="1"/>
    <col min="5" max="5" width="19.109375" bestFit="1" customWidth="1"/>
    <col min="6" max="6" width="12.44140625" bestFit="1" customWidth="1"/>
  </cols>
  <sheetData>
    <row r="2" spans="2:6" x14ac:dyDescent="0.3">
      <c r="B2" s="17" t="s">
        <v>96</v>
      </c>
      <c r="C2" t="s">
        <v>64</v>
      </c>
      <c r="E2" s="17" t="s">
        <v>97</v>
      </c>
      <c r="F2" t="s">
        <v>64</v>
      </c>
    </row>
    <row r="3" spans="2:6" x14ac:dyDescent="0.3">
      <c r="B3" s="18" t="s">
        <v>24</v>
      </c>
      <c r="C3" s="20">
        <v>33.88697318007663</v>
      </c>
      <c r="E3" s="18" t="s">
        <v>14</v>
      </c>
      <c r="F3" s="20">
        <v>21.356577645895154</v>
      </c>
    </row>
    <row r="4" spans="2:6" x14ac:dyDescent="0.3">
      <c r="B4" s="18" t="s">
        <v>22</v>
      </c>
      <c r="C4" s="20">
        <v>32.301656920077974</v>
      </c>
      <c r="E4" s="18" t="s">
        <v>19</v>
      </c>
      <c r="F4" s="20">
        <v>22.87525562372188</v>
      </c>
    </row>
    <row r="5" spans="2:6" x14ac:dyDescent="0.3">
      <c r="B5" s="18" t="s">
        <v>26</v>
      </c>
      <c r="C5" s="20">
        <v>32.807189542483663</v>
      </c>
      <c r="E5" s="18" t="s">
        <v>4</v>
      </c>
      <c r="F5" s="20">
        <v>21.424648786717754</v>
      </c>
    </row>
    <row r="6" spans="2:6" x14ac:dyDescent="0.3">
      <c r="B6" s="18" t="s">
        <v>33</v>
      </c>
      <c r="C6" s="20">
        <v>37.303128371089535</v>
      </c>
      <c r="E6" s="18" t="s">
        <v>28</v>
      </c>
      <c r="F6" s="20">
        <v>22.567196757093857</v>
      </c>
    </row>
    <row r="7" spans="2:6" x14ac:dyDescent="0.3">
      <c r="B7" s="18" t="s">
        <v>15</v>
      </c>
      <c r="C7" s="20">
        <v>44.990867579908674</v>
      </c>
      <c r="E7" s="18" t="s">
        <v>29</v>
      </c>
      <c r="F7" s="20">
        <v>19.492271505376344</v>
      </c>
    </row>
    <row r="8" spans="2:6" x14ac:dyDescent="0.3">
      <c r="B8" s="18" t="s">
        <v>61</v>
      </c>
      <c r="C8" s="20">
        <v>35.949565217391303</v>
      </c>
      <c r="E8" s="18" t="s">
        <v>61</v>
      </c>
      <c r="F8" s="20">
        <v>21.476933572098577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68DC6-B26F-44EE-89E4-C3A40C730C9C}">
  <dimension ref="T3:X304"/>
  <sheetViews>
    <sheetView showGridLines="0" workbookViewId="0">
      <selection activeCell="J2" sqref="J1:J1048576"/>
    </sheetView>
  </sheetViews>
  <sheetFormatPr defaultRowHeight="14.4" x14ac:dyDescent="0.3"/>
  <cols>
    <col min="19" max="19" width="64.44140625" customWidth="1"/>
    <col min="21" max="21" width="10.6640625" customWidth="1"/>
    <col min="22" max="22" width="15.77734375" customWidth="1"/>
    <col min="23" max="23" width="11.88671875" customWidth="1"/>
  </cols>
  <sheetData>
    <row r="3" spans="20:24" x14ac:dyDescent="0.3">
      <c r="T3" s="3" t="s">
        <v>11</v>
      </c>
      <c r="U3" s="3" t="s">
        <v>12</v>
      </c>
      <c r="V3" s="3" t="s">
        <v>0</v>
      </c>
      <c r="W3" s="4" t="s">
        <v>1</v>
      </c>
      <c r="X3" s="4" t="s">
        <v>45</v>
      </c>
    </row>
    <row r="4" spans="20:24" x14ac:dyDescent="0.3">
      <c r="T4" t="s">
        <v>40</v>
      </c>
      <c r="U4" t="s">
        <v>39</v>
      </c>
      <c r="V4" t="s">
        <v>29</v>
      </c>
      <c r="W4" s="22">
        <v>0</v>
      </c>
      <c r="X4" s="2">
        <v>135</v>
      </c>
    </row>
    <row r="5" spans="20:24" x14ac:dyDescent="0.3">
      <c r="T5" t="s">
        <v>3</v>
      </c>
      <c r="U5" t="s">
        <v>39</v>
      </c>
      <c r="V5" t="s">
        <v>16</v>
      </c>
      <c r="W5" s="6">
        <v>21</v>
      </c>
      <c r="X5" s="2">
        <v>168</v>
      </c>
    </row>
    <row r="6" spans="20:24" x14ac:dyDescent="0.3">
      <c r="T6" t="s">
        <v>8</v>
      </c>
      <c r="U6" t="s">
        <v>37</v>
      </c>
      <c r="V6" t="s">
        <v>30</v>
      </c>
      <c r="W6" s="6">
        <v>42</v>
      </c>
      <c r="X6" s="2">
        <v>150</v>
      </c>
    </row>
    <row r="7" spans="20:24" x14ac:dyDescent="0.3">
      <c r="T7" t="s">
        <v>2</v>
      </c>
      <c r="U7" t="s">
        <v>38</v>
      </c>
      <c r="V7" t="s">
        <v>13</v>
      </c>
      <c r="W7" s="6">
        <v>56</v>
      </c>
      <c r="X7" s="2">
        <v>51</v>
      </c>
    </row>
    <row r="8" spans="20:24" x14ac:dyDescent="0.3">
      <c r="T8" t="s">
        <v>10</v>
      </c>
      <c r="U8" t="s">
        <v>38</v>
      </c>
      <c r="V8" t="s">
        <v>13</v>
      </c>
      <c r="W8" s="6">
        <v>63</v>
      </c>
      <c r="X8" s="2">
        <v>123</v>
      </c>
    </row>
    <row r="9" spans="20:24" x14ac:dyDescent="0.3">
      <c r="T9" t="s">
        <v>9</v>
      </c>
      <c r="U9" t="s">
        <v>35</v>
      </c>
      <c r="V9" t="s">
        <v>26</v>
      </c>
      <c r="W9" s="6">
        <v>98</v>
      </c>
      <c r="X9" s="2">
        <v>159</v>
      </c>
    </row>
    <row r="10" spans="20:24" x14ac:dyDescent="0.3">
      <c r="T10" t="s">
        <v>41</v>
      </c>
      <c r="U10" t="s">
        <v>36</v>
      </c>
      <c r="V10" t="s">
        <v>26</v>
      </c>
      <c r="W10" s="6">
        <v>98</v>
      </c>
      <c r="X10" s="2">
        <v>204</v>
      </c>
    </row>
    <row r="11" spans="20:24" x14ac:dyDescent="0.3">
      <c r="T11" t="s">
        <v>41</v>
      </c>
      <c r="U11" t="s">
        <v>38</v>
      </c>
      <c r="V11" t="s">
        <v>25</v>
      </c>
      <c r="W11" s="6">
        <v>154</v>
      </c>
      <c r="X11" s="2">
        <v>21</v>
      </c>
    </row>
    <row r="12" spans="20:24" x14ac:dyDescent="0.3">
      <c r="T12" t="s">
        <v>8</v>
      </c>
      <c r="U12" t="s">
        <v>38</v>
      </c>
      <c r="V12" t="s">
        <v>22</v>
      </c>
      <c r="W12" s="6">
        <v>168</v>
      </c>
      <c r="X12" s="2">
        <v>84</v>
      </c>
    </row>
    <row r="13" spans="20:24" x14ac:dyDescent="0.3">
      <c r="T13" t="s">
        <v>5</v>
      </c>
      <c r="U13" t="s">
        <v>37</v>
      </c>
      <c r="V13" t="s">
        <v>31</v>
      </c>
      <c r="W13" s="6">
        <v>182</v>
      </c>
      <c r="X13" s="2">
        <v>48</v>
      </c>
    </row>
    <row r="14" spans="20:24" x14ac:dyDescent="0.3">
      <c r="T14" t="s">
        <v>2</v>
      </c>
      <c r="U14" t="s">
        <v>36</v>
      </c>
      <c r="V14" t="s">
        <v>17</v>
      </c>
      <c r="W14" s="6">
        <v>189</v>
      </c>
      <c r="X14" s="2">
        <v>48</v>
      </c>
    </row>
    <row r="15" spans="20:24" x14ac:dyDescent="0.3">
      <c r="T15" t="s">
        <v>40</v>
      </c>
      <c r="U15" t="s">
        <v>36</v>
      </c>
      <c r="V15" t="s">
        <v>4</v>
      </c>
      <c r="W15" s="6">
        <v>217</v>
      </c>
      <c r="X15" s="2">
        <v>36</v>
      </c>
    </row>
    <row r="16" spans="20:24" x14ac:dyDescent="0.3">
      <c r="T16" t="s">
        <v>2</v>
      </c>
      <c r="U16" t="s">
        <v>37</v>
      </c>
      <c r="V16" t="s">
        <v>19</v>
      </c>
      <c r="W16" s="6">
        <v>238</v>
      </c>
      <c r="X16" s="2">
        <v>18</v>
      </c>
    </row>
    <row r="17" spans="20:24" x14ac:dyDescent="0.3">
      <c r="T17" t="s">
        <v>10</v>
      </c>
      <c r="U17" t="s">
        <v>37</v>
      </c>
      <c r="V17" t="s">
        <v>21</v>
      </c>
      <c r="W17" s="6">
        <v>245</v>
      </c>
      <c r="X17" s="2">
        <v>288</v>
      </c>
    </row>
    <row r="18" spans="20:24" x14ac:dyDescent="0.3">
      <c r="T18" t="s">
        <v>2</v>
      </c>
      <c r="U18" t="s">
        <v>34</v>
      </c>
      <c r="V18" t="s">
        <v>13</v>
      </c>
      <c r="W18" s="6">
        <v>252</v>
      </c>
      <c r="X18" s="2">
        <v>54</v>
      </c>
    </row>
    <row r="19" spans="20:24" x14ac:dyDescent="0.3">
      <c r="T19" t="s">
        <v>9</v>
      </c>
      <c r="U19" t="s">
        <v>37</v>
      </c>
      <c r="V19" t="s">
        <v>4</v>
      </c>
      <c r="W19" s="6">
        <v>259</v>
      </c>
      <c r="X19" s="2">
        <v>207</v>
      </c>
    </row>
    <row r="20" spans="20:24" x14ac:dyDescent="0.3">
      <c r="T20" t="s">
        <v>7</v>
      </c>
      <c r="U20" t="s">
        <v>36</v>
      </c>
      <c r="V20" t="s">
        <v>32</v>
      </c>
      <c r="W20" s="6">
        <v>280</v>
      </c>
      <c r="X20" s="2">
        <v>87</v>
      </c>
    </row>
    <row r="21" spans="20:24" x14ac:dyDescent="0.3">
      <c r="T21" t="s">
        <v>41</v>
      </c>
      <c r="U21" t="s">
        <v>34</v>
      </c>
      <c r="V21" t="s">
        <v>22</v>
      </c>
      <c r="W21" s="6">
        <v>336</v>
      </c>
      <c r="X21" s="2">
        <v>144</v>
      </c>
    </row>
    <row r="22" spans="20:24" x14ac:dyDescent="0.3">
      <c r="T22" t="s">
        <v>8</v>
      </c>
      <c r="U22" t="s">
        <v>35</v>
      </c>
      <c r="V22" t="s">
        <v>33</v>
      </c>
      <c r="W22" s="6">
        <v>357</v>
      </c>
      <c r="X22" s="2">
        <v>126</v>
      </c>
    </row>
    <row r="23" spans="20:24" x14ac:dyDescent="0.3">
      <c r="T23" t="s">
        <v>5</v>
      </c>
      <c r="U23" t="s">
        <v>39</v>
      </c>
      <c r="V23" t="s">
        <v>18</v>
      </c>
      <c r="W23" s="6">
        <v>385</v>
      </c>
      <c r="X23" s="2">
        <v>249</v>
      </c>
    </row>
    <row r="24" spans="20:24" x14ac:dyDescent="0.3">
      <c r="T24" t="s">
        <v>8</v>
      </c>
      <c r="U24" t="s">
        <v>37</v>
      </c>
      <c r="V24" t="s">
        <v>21</v>
      </c>
      <c r="W24" s="6">
        <v>434</v>
      </c>
      <c r="X24" s="2">
        <v>87</v>
      </c>
    </row>
    <row r="25" spans="20:24" x14ac:dyDescent="0.3">
      <c r="T25" t="s">
        <v>6</v>
      </c>
      <c r="U25" t="s">
        <v>38</v>
      </c>
      <c r="V25" t="s">
        <v>25</v>
      </c>
      <c r="W25" s="6">
        <v>469</v>
      </c>
      <c r="X25" s="2">
        <v>75</v>
      </c>
    </row>
    <row r="26" spans="20:24" x14ac:dyDescent="0.3">
      <c r="T26" t="s">
        <v>5</v>
      </c>
      <c r="U26" t="s">
        <v>35</v>
      </c>
      <c r="V26" t="s">
        <v>22</v>
      </c>
      <c r="W26" s="6">
        <v>490</v>
      </c>
      <c r="X26" s="2">
        <v>84</v>
      </c>
    </row>
    <row r="27" spans="20:24" x14ac:dyDescent="0.3">
      <c r="T27" t="s">
        <v>6</v>
      </c>
      <c r="U27" t="s">
        <v>36</v>
      </c>
      <c r="V27" t="s">
        <v>21</v>
      </c>
      <c r="W27" s="6">
        <v>497</v>
      </c>
      <c r="X27" s="2">
        <v>63</v>
      </c>
    </row>
    <row r="28" spans="20:24" x14ac:dyDescent="0.3">
      <c r="T28" t="s">
        <v>5</v>
      </c>
      <c r="U28" t="s">
        <v>37</v>
      </c>
      <c r="V28" t="s">
        <v>22</v>
      </c>
      <c r="W28" s="6">
        <v>518</v>
      </c>
      <c r="X28" s="2">
        <v>75</v>
      </c>
    </row>
    <row r="29" spans="20:24" x14ac:dyDescent="0.3">
      <c r="T29" t="s">
        <v>6</v>
      </c>
      <c r="U29" t="s">
        <v>34</v>
      </c>
      <c r="V29" t="s">
        <v>4</v>
      </c>
      <c r="W29" s="6">
        <v>525</v>
      </c>
      <c r="X29" s="2">
        <v>48</v>
      </c>
    </row>
    <row r="30" spans="20:24" x14ac:dyDescent="0.3">
      <c r="T30" t="s">
        <v>2</v>
      </c>
      <c r="U30" t="s">
        <v>35</v>
      </c>
      <c r="V30" t="s">
        <v>19</v>
      </c>
      <c r="W30" s="6">
        <v>553</v>
      </c>
      <c r="X30" s="2">
        <v>15</v>
      </c>
    </row>
    <row r="31" spans="20:24" x14ac:dyDescent="0.3">
      <c r="T31" t="s">
        <v>6</v>
      </c>
      <c r="U31" t="s">
        <v>37</v>
      </c>
      <c r="V31" t="s">
        <v>30</v>
      </c>
      <c r="W31" s="6">
        <v>560</v>
      </c>
      <c r="X31" s="2">
        <v>81</v>
      </c>
    </row>
    <row r="32" spans="20:24" x14ac:dyDescent="0.3">
      <c r="T32" t="s">
        <v>10</v>
      </c>
      <c r="U32" t="s">
        <v>35</v>
      </c>
      <c r="V32" t="s">
        <v>21</v>
      </c>
      <c r="W32" s="6">
        <v>567</v>
      </c>
      <c r="X32" s="2">
        <v>228</v>
      </c>
    </row>
    <row r="33" spans="20:24" x14ac:dyDescent="0.3">
      <c r="T33" t="s">
        <v>40</v>
      </c>
      <c r="U33" t="s">
        <v>38</v>
      </c>
      <c r="V33" t="s">
        <v>26</v>
      </c>
      <c r="W33" s="6">
        <v>609</v>
      </c>
      <c r="X33" s="2">
        <v>87</v>
      </c>
    </row>
    <row r="34" spans="20:24" x14ac:dyDescent="0.3">
      <c r="T34" t="s">
        <v>41</v>
      </c>
      <c r="U34" t="s">
        <v>35</v>
      </c>
      <c r="V34" t="s">
        <v>19</v>
      </c>
      <c r="W34" s="6">
        <v>609</v>
      </c>
      <c r="X34" s="2">
        <v>99</v>
      </c>
    </row>
    <row r="35" spans="20:24" x14ac:dyDescent="0.3">
      <c r="T35" t="s">
        <v>40</v>
      </c>
      <c r="U35" t="s">
        <v>38</v>
      </c>
      <c r="V35" t="s">
        <v>24</v>
      </c>
      <c r="W35" s="6">
        <v>623</v>
      </c>
      <c r="X35" s="2">
        <v>51</v>
      </c>
    </row>
    <row r="36" spans="20:24" x14ac:dyDescent="0.3">
      <c r="T36" t="s">
        <v>2</v>
      </c>
      <c r="U36" t="s">
        <v>39</v>
      </c>
      <c r="V36" t="s">
        <v>23</v>
      </c>
      <c r="W36" s="6">
        <v>630</v>
      </c>
      <c r="X36" s="2">
        <v>36</v>
      </c>
    </row>
    <row r="37" spans="20:24" x14ac:dyDescent="0.3">
      <c r="T37" t="s">
        <v>10</v>
      </c>
      <c r="U37" t="s">
        <v>34</v>
      </c>
      <c r="V37" t="s">
        <v>17</v>
      </c>
      <c r="W37" s="6">
        <v>700</v>
      </c>
      <c r="X37" s="2">
        <v>87</v>
      </c>
    </row>
    <row r="38" spans="20:24" x14ac:dyDescent="0.3">
      <c r="T38" t="s">
        <v>9</v>
      </c>
      <c r="U38" t="s">
        <v>34</v>
      </c>
      <c r="V38" t="s">
        <v>17</v>
      </c>
      <c r="W38" s="6">
        <v>707</v>
      </c>
      <c r="X38" s="2">
        <v>174</v>
      </c>
    </row>
    <row r="39" spans="20:24" x14ac:dyDescent="0.3">
      <c r="T39" t="s">
        <v>41</v>
      </c>
      <c r="U39" t="s">
        <v>37</v>
      </c>
      <c r="V39" t="s">
        <v>15</v>
      </c>
      <c r="W39" s="6">
        <v>714</v>
      </c>
      <c r="X39" s="2">
        <v>231</v>
      </c>
    </row>
    <row r="40" spans="20:24" x14ac:dyDescent="0.3">
      <c r="T40" t="s">
        <v>2</v>
      </c>
      <c r="U40" t="s">
        <v>36</v>
      </c>
      <c r="V40" t="s">
        <v>27</v>
      </c>
      <c r="W40" s="6">
        <v>798</v>
      </c>
      <c r="X40" s="2">
        <v>519</v>
      </c>
    </row>
    <row r="41" spans="20:24" x14ac:dyDescent="0.3">
      <c r="T41" t="s">
        <v>3</v>
      </c>
      <c r="U41" t="s">
        <v>35</v>
      </c>
      <c r="V41" t="s">
        <v>33</v>
      </c>
      <c r="W41" s="6">
        <v>819</v>
      </c>
      <c r="X41" s="2">
        <v>306</v>
      </c>
    </row>
    <row r="42" spans="20:24" x14ac:dyDescent="0.3">
      <c r="T42" t="s">
        <v>8</v>
      </c>
      <c r="U42" t="s">
        <v>38</v>
      </c>
      <c r="V42" t="s">
        <v>13</v>
      </c>
      <c r="W42" s="6">
        <v>819</v>
      </c>
      <c r="X42" s="2">
        <v>510</v>
      </c>
    </row>
    <row r="43" spans="20:24" x14ac:dyDescent="0.3">
      <c r="T43" t="s">
        <v>41</v>
      </c>
      <c r="U43" t="s">
        <v>35</v>
      </c>
      <c r="V43" t="s">
        <v>27</v>
      </c>
      <c r="W43" s="6">
        <v>847</v>
      </c>
      <c r="X43" s="2">
        <v>129</v>
      </c>
    </row>
    <row r="44" spans="20:24" x14ac:dyDescent="0.3">
      <c r="T44" t="s">
        <v>41</v>
      </c>
      <c r="U44" t="s">
        <v>36</v>
      </c>
      <c r="V44" t="s">
        <v>28</v>
      </c>
      <c r="W44" s="6">
        <v>854</v>
      </c>
      <c r="X44" s="2">
        <v>309</v>
      </c>
    </row>
    <row r="45" spans="20:24" x14ac:dyDescent="0.3">
      <c r="T45" t="s">
        <v>5</v>
      </c>
      <c r="U45" t="s">
        <v>34</v>
      </c>
      <c r="V45" t="s">
        <v>19</v>
      </c>
      <c r="W45" s="6">
        <v>861</v>
      </c>
      <c r="X45" s="2">
        <v>195</v>
      </c>
    </row>
    <row r="46" spans="20:24" x14ac:dyDescent="0.3">
      <c r="T46" t="s">
        <v>6</v>
      </c>
      <c r="U46" t="s">
        <v>38</v>
      </c>
      <c r="V46" t="s">
        <v>16</v>
      </c>
      <c r="W46" s="6">
        <v>938</v>
      </c>
      <c r="X46" s="2">
        <v>6</v>
      </c>
    </row>
    <row r="47" spans="20:24" x14ac:dyDescent="0.3">
      <c r="T47" t="s">
        <v>9</v>
      </c>
      <c r="U47" t="s">
        <v>34</v>
      </c>
      <c r="V47" t="s">
        <v>16</v>
      </c>
      <c r="W47" s="6">
        <v>938</v>
      </c>
      <c r="X47" s="2">
        <v>189</v>
      </c>
    </row>
    <row r="48" spans="20:24" x14ac:dyDescent="0.3">
      <c r="T48" t="s">
        <v>3</v>
      </c>
      <c r="U48" t="s">
        <v>37</v>
      </c>
      <c r="V48" t="s">
        <v>4</v>
      </c>
      <c r="W48" s="6">
        <v>938</v>
      </c>
      <c r="X48" s="2">
        <v>366</v>
      </c>
    </row>
    <row r="49" spans="20:24" x14ac:dyDescent="0.3">
      <c r="T49" t="s">
        <v>10</v>
      </c>
      <c r="U49" t="s">
        <v>36</v>
      </c>
      <c r="V49" t="s">
        <v>13</v>
      </c>
      <c r="W49" s="6">
        <v>945</v>
      </c>
      <c r="X49" s="2">
        <v>75</v>
      </c>
    </row>
    <row r="50" spans="20:24" x14ac:dyDescent="0.3">
      <c r="T50" t="s">
        <v>6</v>
      </c>
      <c r="U50" t="s">
        <v>38</v>
      </c>
      <c r="V50" t="s">
        <v>33</v>
      </c>
      <c r="W50" s="6">
        <v>959</v>
      </c>
      <c r="X50" s="2">
        <v>135</v>
      </c>
    </row>
    <row r="51" spans="20:24" x14ac:dyDescent="0.3">
      <c r="T51" t="s">
        <v>9</v>
      </c>
      <c r="U51" t="s">
        <v>35</v>
      </c>
      <c r="V51" t="s">
        <v>4</v>
      </c>
      <c r="W51" s="6">
        <v>959</v>
      </c>
      <c r="X51" s="2">
        <v>147</v>
      </c>
    </row>
    <row r="52" spans="20:24" x14ac:dyDescent="0.3">
      <c r="T52" t="s">
        <v>7</v>
      </c>
      <c r="U52" t="s">
        <v>39</v>
      </c>
      <c r="V52" t="s">
        <v>27</v>
      </c>
      <c r="W52" s="6">
        <v>966</v>
      </c>
      <c r="X52" s="2">
        <v>198</v>
      </c>
    </row>
    <row r="53" spans="20:24" x14ac:dyDescent="0.3">
      <c r="T53" t="s">
        <v>3</v>
      </c>
      <c r="U53" t="s">
        <v>36</v>
      </c>
      <c r="V53" t="s">
        <v>28</v>
      </c>
      <c r="W53" s="6">
        <v>973</v>
      </c>
      <c r="X53" s="2">
        <v>162</v>
      </c>
    </row>
    <row r="54" spans="20:24" x14ac:dyDescent="0.3">
      <c r="T54" t="s">
        <v>2</v>
      </c>
      <c r="U54" t="s">
        <v>37</v>
      </c>
      <c r="V54" t="s">
        <v>14</v>
      </c>
      <c r="W54" s="6">
        <v>1057</v>
      </c>
      <c r="X54" s="2">
        <v>54</v>
      </c>
    </row>
    <row r="55" spans="20:24" x14ac:dyDescent="0.3">
      <c r="T55" t="s">
        <v>6</v>
      </c>
      <c r="U55" t="s">
        <v>35</v>
      </c>
      <c r="V55" t="s">
        <v>20</v>
      </c>
      <c r="W55" s="6">
        <v>1071</v>
      </c>
      <c r="X55" s="2">
        <v>270</v>
      </c>
    </row>
    <row r="56" spans="20:24" x14ac:dyDescent="0.3">
      <c r="T56" t="s">
        <v>9</v>
      </c>
      <c r="U56" t="s">
        <v>37</v>
      </c>
      <c r="V56" t="s">
        <v>29</v>
      </c>
      <c r="W56" s="6">
        <v>1085</v>
      </c>
      <c r="X56" s="2">
        <v>273</v>
      </c>
    </row>
    <row r="57" spans="20:24" x14ac:dyDescent="0.3">
      <c r="T57" t="s">
        <v>6</v>
      </c>
      <c r="U57" t="s">
        <v>38</v>
      </c>
      <c r="V57" t="s">
        <v>27</v>
      </c>
      <c r="W57" s="6">
        <v>1134</v>
      </c>
      <c r="X57" s="2">
        <v>282</v>
      </c>
    </row>
    <row r="58" spans="20:24" x14ac:dyDescent="0.3">
      <c r="T58" t="s">
        <v>41</v>
      </c>
      <c r="U58" t="s">
        <v>34</v>
      </c>
      <c r="V58" t="s">
        <v>16</v>
      </c>
      <c r="W58" s="6">
        <v>1274</v>
      </c>
      <c r="X58" s="2">
        <v>225</v>
      </c>
    </row>
    <row r="59" spans="20:24" x14ac:dyDescent="0.3">
      <c r="T59" t="s">
        <v>3</v>
      </c>
      <c r="U59" t="s">
        <v>36</v>
      </c>
      <c r="V59" t="s">
        <v>19</v>
      </c>
      <c r="W59" s="6">
        <v>1281</v>
      </c>
      <c r="X59" s="2">
        <v>18</v>
      </c>
    </row>
    <row r="60" spans="20:24" x14ac:dyDescent="0.3">
      <c r="T60" t="s">
        <v>7</v>
      </c>
      <c r="U60" t="s">
        <v>38</v>
      </c>
      <c r="V60" t="s">
        <v>14</v>
      </c>
      <c r="W60" s="6">
        <v>1281</v>
      </c>
      <c r="X60" s="2">
        <v>75</v>
      </c>
    </row>
    <row r="61" spans="20:24" x14ac:dyDescent="0.3">
      <c r="T61" t="s">
        <v>6</v>
      </c>
      <c r="U61" t="s">
        <v>35</v>
      </c>
      <c r="V61" t="s">
        <v>4</v>
      </c>
      <c r="W61" s="6">
        <v>1302</v>
      </c>
      <c r="X61" s="2">
        <v>402</v>
      </c>
    </row>
    <row r="62" spans="20:24" x14ac:dyDescent="0.3">
      <c r="T62" t="s">
        <v>6</v>
      </c>
      <c r="U62" t="s">
        <v>36</v>
      </c>
      <c r="V62" t="s">
        <v>29</v>
      </c>
      <c r="W62" s="6">
        <v>1400</v>
      </c>
      <c r="X62" s="2">
        <v>135</v>
      </c>
    </row>
    <row r="63" spans="20:24" x14ac:dyDescent="0.3">
      <c r="T63" t="s">
        <v>10</v>
      </c>
      <c r="U63" t="s">
        <v>36</v>
      </c>
      <c r="V63" t="s">
        <v>27</v>
      </c>
      <c r="W63" s="6">
        <v>1407</v>
      </c>
      <c r="X63" s="2">
        <v>72</v>
      </c>
    </row>
    <row r="64" spans="20:24" x14ac:dyDescent="0.3">
      <c r="T64" t="s">
        <v>10</v>
      </c>
      <c r="U64" t="s">
        <v>34</v>
      </c>
      <c r="V64" t="s">
        <v>25</v>
      </c>
      <c r="W64" s="6">
        <v>1428</v>
      </c>
      <c r="X64" s="2">
        <v>93</v>
      </c>
    </row>
    <row r="65" spans="20:24" x14ac:dyDescent="0.3">
      <c r="T65" t="s">
        <v>6</v>
      </c>
      <c r="U65" t="s">
        <v>34</v>
      </c>
      <c r="V65" t="s">
        <v>15</v>
      </c>
      <c r="W65" s="6">
        <v>1442</v>
      </c>
      <c r="X65" s="2">
        <v>15</v>
      </c>
    </row>
    <row r="66" spans="20:24" x14ac:dyDescent="0.3">
      <c r="T66" t="s">
        <v>41</v>
      </c>
      <c r="U66" t="s">
        <v>34</v>
      </c>
      <c r="V66" t="s">
        <v>17</v>
      </c>
      <c r="W66" s="6">
        <v>1463</v>
      </c>
      <c r="X66" s="2">
        <v>39</v>
      </c>
    </row>
    <row r="67" spans="20:24" x14ac:dyDescent="0.3">
      <c r="T67" t="s">
        <v>6</v>
      </c>
      <c r="U67" t="s">
        <v>37</v>
      </c>
      <c r="V67" t="s">
        <v>18</v>
      </c>
      <c r="W67" s="6">
        <v>1505</v>
      </c>
      <c r="X67" s="2">
        <v>102</v>
      </c>
    </row>
    <row r="68" spans="20:24" x14ac:dyDescent="0.3">
      <c r="T68" t="s">
        <v>5</v>
      </c>
      <c r="U68" t="s">
        <v>36</v>
      </c>
      <c r="V68" t="s">
        <v>30</v>
      </c>
      <c r="W68" s="6">
        <v>1526</v>
      </c>
      <c r="X68" s="2">
        <v>105</v>
      </c>
    </row>
    <row r="69" spans="20:24" x14ac:dyDescent="0.3">
      <c r="T69" t="s">
        <v>41</v>
      </c>
      <c r="U69" t="s">
        <v>37</v>
      </c>
      <c r="V69" t="s">
        <v>30</v>
      </c>
      <c r="W69" s="6">
        <v>1526</v>
      </c>
      <c r="X69" s="2">
        <v>240</v>
      </c>
    </row>
    <row r="70" spans="20:24" x14ac:dyDescent="0.3">
      <c r="T70" t="s">
        <v>8</v>
      </c>
      <c r="U70" t="s">
        <v>39</v>
      </c>
      <c r="V70" t="s">
        <v>26</v>
      </c>
      <c r="W70" s="6">
        <v>1561</v>
      </c>
      <c r="X70" s="2">
        <v>27</v>
      </c>
    </row>
    <row r="71" spans="20:24" x14ac:dyDescent="0.3">
      <c r="T71" t="s">
        <v>7</v>
      </c>
      <c r="U71" t="s">
        <v>34</v>
      </c>
      <c r="V71" t="s">
        <v>25</v>
      </c>
      <c r="W71" s="6">
        <v>1568</v>
      </c>
      <c r="X71" s="2">
        <v>96</v>
      </c>
    </row>
    <row r="72" spans="20:24" x14ac:dyDescent="0.3">
      <c r="T72" t="s">
        <v>2</v>
      </c>
      <c r="U72" t="s">
        <v>39</v>
      </c>
      <c r="V72" t="s">
        <v>22</v>
      </c>
      <c r="W72" s="6">
        <v>1568</v>
      </c>
      <c r="X72" s="2">
        <v>141</v>
      </c>
    </row>
    <row r="73" spans="20:24" x14ac:dyDescent="0.3">
      <c r="T73" t="s">
        <v>2</v>
      </c>
      <c r="U73" t="s">
        <v>35</v>
      </c>
      <c r="V73" t="s">
        <v>17</v>
      </c>
      <c r="W73" s="6">
        <v>1589</v>
      </c>
      <c r="X73" s="2">
        <v>303</v>
      </c>
    </row>
    <row r="74" spans="20:24" x14ac:dyDescent="0.3">
      <c r="T74" t="s">
        <v>40</v>
      </c>
      <c r="U74" t="s">
        <v>35</v>
      </c>
      <c r="V74" t="s">
        <v>29</v>
      </c>
      <c r="W74" s="6">
        <v>1617</v>
      </c>
      <c r="X74" s="2">
        <v>126</v>
      </c>
    </row>
    <row r="75" spans="20:24" x14ac:dyDescent="0.3">
      <c r="T75" t="s">
        <v>40</v>
      </c>
      <c r="U75" t="s">
        <v>37</v>
      </c>
      <c r="V75" t="s">
        <v>30</v>
      </c>
      <c r="W75" s="6">
        <v>1624</v>
      </c>
      <c r="X75" s="2">
        <v>114</v>
      </c>
    </row>
    <row r="76" spans="20:24" x14ac:dyDescent="0.3">
      <c r="T76" t="s">
        <v>40</v>
      </c>
      <c r="U76" t="s">
        <v>35</v>
      </c>
      <c r="V76" t="s">
        <v>24</v>
      </c>
      <c r="W76" s="6">
        <v>1638</v>
      </c>
      <c r="X76" s="2">
        <v>48</v>
      </c>
    </row>
    <row r="77" spans="20:24" x14ac:dyDescent="0.3">
      <c r="T77" t="s">
        <v>6</v>
      </c>
      <c r="U77" t="s">
        <v>39</v>
      </c>
      <c r="V77" t="s">
        <v>30</v>
      </c>
      <c r="W77" s="6">
        <v>1638</v>
      </c>
      <c r="X77" s="2">
        <v>63</v>
      </c>
    </row>
    <row r="78" spans="20:24" x14ac:dyDescent="0.3">
      <c r="T78" t="s">
        <v>5</v>
      </c>
      <c r="U78" t="s">
        <v>34</v>
      </c>
      <c r="V78" t="s">
        <v>33</v>
      </c>
      <c r="W78" s="6">
        <v>1652</v>
      </c>
      <c r="X78" s="2">
        <v>93</v>
      </c>
    </row>
    <row r="79" spans="20:24" x14ac:dyDescent="0.3">
      <c r="T79" t="s">
        <v>3</v>
      </c>
      <c r="U79" t="s">
        <v>39</v>
      </c>
      <c r="V79" t="s">
        <v>28</v>
      </c>
      <c r="W79" s="6">
        <v>1652</v>
      </c>
      <c r="X79" s="2">
        <v>102</v>
      </c>
    </row>
    <row r="80" spans="20:24" x14ac:dyDescent="0.3">
      <c r="T80" t="s">
        <v>8</v>
      </c>
      <c r="U80" t="s">
        <v>38</v>
      </c>
      <c r="V80" t="s">
        <v>23</v>
      </c>
      <c r="W80" s="6">
        <v>1701</v>
      </c>
      <c r="X80" s="2">
        <v>234</v>
      </c>
    </row>
    <row r="81" spans="20:24" x14ac:dyDescent="0.3">
      <c r="T81" t="s">
        <v>8</v>
      </c>
      <c r="U81" t="s">
        <v>37</v>
      </c>
      <c r="V81" t="s">
        <v>19</v>
      </c>
      <c r="W81" s="6">
        <v>1771</v>
      </c>
      <c r="X81" s="2">
        <v>204</v>
      </c>
    </row>
    <row r="82" spans="20:24" x14ac:dyDescent="0.3">
      <c r="T82" t="s">
        <v>7</v>
      </c>
      <c r="U82" t="s">
        <v>38</v>
      </c>
      <c r="V82" t="s">
        <v>18</v>
      </c>
      <c r="W82" s="6">
        <v>1778</v>
      </c>
      <c r="X82" s="2">
        <v>270</v>
      </c>
    </row>
    <row r="83" spans="20:24" x14ac:dyDescent="0.3">
      <c r="T83" t="s">
        <v>2</v>
      </c>
      <c r="U83" t="s">
        <v>39</v>
      </c>
      <c r="V83" t="s">
        <v>25</v>
      </c>
      <c r="W83" s="6">
        <v>1785</v>
      </c>
      <c r="X83" s="2">
        <v>462</v>
      </c>
    </row>
    <row r="84" spans="20:24" x14ac:dyDescent="0.3">
      <c r="T84" t="s">
        <v>8</v>
      </c>
      <c r="U84" t="s">
        <v>37</v>
      </c>
      <c r="V84" t="s">
        <v>22</v>
      </c>
      <c r="W84" s="6">
        <v>1890</v>
      </c>
      <c r="X84" s="2">
        <v>195</v>
      </c>
    </row>
    <row r="85" spans="20:24" x14ac:dyDescent="0.3">
      <c r="T85" t="s">
        <v>6</v>
      </c>
      <c r="U85" t="s">
        <v>37</v>
      </c>
      <c r="V85" t="s">
        <v>16</v>
      </c>
      <c r="W85" s="6">
        <v>1904</v>
      </c>
      <c r="X85" s="2">
        <v>405</v>
      </c>
    </row>
    <row r="86" spans="20:24" x14ac:dyDescent="0.3">
      <c r="T86" t="s">
        <v>41</v>
      </c>
      <c r="U86" t="s">
        <v>36</v>
      </c>
      <c r="V86" t="s">
        <v>19</v>
      </c>
      <c r="W86" s="6">
        <v>1925</v>
      </c>
      <c r="X86" s="2">
        <v>192</v>
      </c>
    </row>
    <row r="87" spans="20:24" x14ac:dyDescent="0.3">
      <c r="T87" t="s">
        <v>7</v>
      </c>
      <c r="U87" t="s">
        <v>34</v>
      </c>
      <c r="V87" t="s">
        <v>14</v>
      </c>
      <c r="W87" s="6">
        <v>1932</v>
      </c>
      <c r="X87" s="2">
        <v>369</v>
      </c>
    </row>
    <row r="88" spans="20:24" x14ac:dyDescent="0.3">
      <c r="T88" t="s">
        <v>10</v>
      </c>
      <c r="U88" t="s">
        <v>35</v>
      </c>
      <c r="V88" t="s">
        <v>20</v>
      </c>
      <c r="W88" s="6">
        <v>1974</v>
      </c>
      <c r="X88" s="2">
        <v>195</v>
      </c>
    </row>
    <row r="89" spans="20:24" x14ac:dyDescent="0.3">
      <c r="T89" t="s">
        <v>40</v>
      </c>
      <c r="U89" t="s">
        <v>38</v>
      </c>
      <c r="V89" t="s">
        <v>31</v>
      </c>
      <c r="W89" s="6">
        <v>1988</v>
      </c>
      <c r="X89" s="2">
        <v>39</v>
      </c>
    </row>
    <row r="90" spans="20:24" x14ac:dyDescent="0.3">
      <c r="T90" t="s">
        <v>8</v>
      </c>
      <c r="U90" t="s">
        <v>34</v>
      </c>
      <c r="V90" t="s">
        <v>16</v>
      </c>
      <c r="W90" s="6">
        <v>2009</v>
      </c>
      <c r="X90" s="2">
        <v>219</v>
      </c>
    </row>
    <row r="91" spans="20:24" x14ac:dyDescent="0.3">
      <c r="T91" t="s">
        <v>2</v>
      </c>
      <c r="U91" t="s">
        <v>39</v>
      </c>
      <c r="V91" t="s">
        <v>16</v>
      </c>
      <c r="W91" s="6">
        <v>2016</v>
      </c>
      <c r="X91" s="2">
        <v>117</v>
      </c>
    </row>
    <row r="92" spans="20:24" x14ac:dyDescent="0.3">
      <c r="T92" t="s">
        <v>3</v>
      </c>
      <c r="U92" t="s">
        <v>35</v>
      </c>
      <c r="V92" t="s">
        <v>23</v>
      </c>
      <c r="W92" s="6">
        <v>2023</v>
      </c>
      <c r="X92" s="2">
        <v>78</v>
      </c>
    </row>
    <row r="93" spans="20:24" x14ac:dyDescent="0.3">
      <c r="T93" t="s">
        <v>8</v>
      </c>
      <c r="U93" t="s">
        <v>35</v>
      </c>
      <c r="V93" t="s">
        <v>29</v>
      </c>
      <c r="W93" s="6">
        <v>2023</v>
      </c>
      <c r="X93" s="2">
        <v>168</v>
      </c>
    </row>
    <row r="94" spans="20:24" x14ac:dyDescent="0.3">
      <c r="T94" t="s">
        <v>6</v>
      </c>
      <c r="U94" t="s">
        <v>39</v>
      </c>
      <c r="V94" t="s">
        <v>25</v>
      </c>
      <c r="W94" s="6">
        <v>2100</v>
      </c>
      <c r="X94" s="2">
        <v>414</v>
      </c>
    </row>
    <row r="95" spans="20:24" x14ac:dyDescent="0.3">
      <c r="T95" t="s">
        <v>3</v>
      </c>
      <c r="U95" t="s">
        <v>35</v>
      </c>
      <c r="V95" t="s">
        <v>29</v>
      </c>
      <c r="W95" s="6">
        <v>2114</v>
      </c>
      <c r="X95" s="2">
        <v>66</v>
      </c>
    </row>
    <row r="96" spans="20:24" x14ac:dyDescent="0.3">
      <c r="T96" t="s">
        <v>41</v>
      </c>
      <c r="U96" t="s">
        <v>35</v>
      </c>
      <c r="V96" t="s">
        <v>15</v>
      </c>
      <c r="W96" s="6">
        <v>2114</v>
      </c>
      <c r="X96" s="2">
        <v>186</v>
      </c>
    </row>
    <row r="97" spans="20:24" x14ac:dyDescent="0.3">
      <c r="T97" t="s">
        <v>7</v>
      </c>
      <c r="U97" t="s">
        <v>35</v>
      </c>
      <c r="V97" t="s">
        <v>16</v>
      </c>
      <c r="W97" s="6">
        <v>2135</v>
      </c>
      <c r="X97" s="2">
        <v>27</v>
      </c>
    </row>
    <row r="98" spans="20:24" x14ac:dyDescent="0.3">
      <c r="T98" t="s">
        <v>9</v>
      </c>
      <c r="U98" t="s">
        <v>36</v>
      </c>
      <c r="V98" t="s">
        <v>25</v>
      </c>
      <c r="W98" s="6">
        <v>2142</v>
      </c>
      <c r="X98" s="2">
        <v>114</v>
      </c>
    </row>
    <row r="99" spans="20:24" x14ac:dyDescent="0.3">
      <c r="T99" t="s">
        <v>7</v>
      </c>
      <c r="U99" t="s">
        <v>36</v>
      </c>
      <c r="V99" t="s">
        <v>31</v>
      </c>
      <c r="W99" s="6">
        <v>2149</v>
      </c>
      <c r="X99" s="2">
        <v>117</v>
      </c>
    </row>
    <row r="100" spans="20:24" x14ac:dyDescent="0.3">
      <c r="T100" t="s">
        <v>7</v>
      </c>
      <c r="U100" t="s">
        <v>34</v>
      </c>
      <c r="V100" t="s">
        <v>20</v>
      </c>
      <c r="W100" s="6">
        <v>2205</v>
      </c>
      <c r="X100" s="2">
        <v>138</v>
      </c>
    </row>
    <row r="101" spans="20:24" x14ac:dyDescent="0.3">
      <c r="T101" t="s">
        <v>10</v>
      </c>
      <c r="U101" t="s">
        <v>38</v>
      </c>
      <c r="V101" t="s">
        <v>22</v>
      </c>
      <c r="W101" s="6">
        <v>2205</v>
      </c>
      <c r="X101" s="2">
        <v>141</v>
      </c>
    </row>
    <row r="102" spans="20:24" x14ac:dyDescent="0.3">
      <c r="T102" t="s">
        <v>3</v>
      </c>
      <c r="U102" t="s">
        <v>34</v>
      </c>
      <c r="V102" t="s">
        <v>23</v>
      </c>
      <c r="W102" s="6">
        <v>2212</v>
      </c>
      <c r="X102" s="2">
        <v>117</v>
      </c>
    </row>
    <row r="103" spans="20:24" x14ac:dyDescent="0.3">
      <c r="T103" t="s">
        <v>6</v>
      </c>
      <c r="U103" t="s">
        <v>34</v>
      </c>
      <c r="V103" t="s">
        <v>16</v>
      </c>
      <c r="W103" s="6">
        <v>2219</v>
      </c>
      <c r="X103" s="2">
        <v>75</v>
      </c>
    </row>
    <row r="104" spans="20:24" x14ac:dyDescent="0.3">
      <c r="T104" t="s">
        <v>7</v>
      </c>
      <c r="U104" t="s">
        <v>34</v>
      </c>
      <c r="V104" t="s">
        <v>33</v>
      </c>
      <c r="W104" s="6">
        <v>2226</v>
      </c>
      <c r="X104" s="2">
        <v>48</v>
      </c>
    </row>
    <row r="105" spans="20:24" x14ac:dyDescent="0.3">
      <c r="T105" t="s">
        <v>8</v>
      </c>
      <c r="U105" t="s">
        <v>38</v>
      </c>
      <c r="V105" t="s">
        <v>27</v>
      </c>
      <c r="W105" s="6">
        <v>2268</v>
      </c>
      <c r="X105" s="2">
        <v>63</v>
      </c>
    </row>
    <row r="106" spans="20:24" x14ac:dyDescent="0.3">
      <c r="T106" t="s">
        <v>40</v>
      </c>
      <c r="U106" t="s">
        <v>35</v>
      </c>
      <c r="V106" t="s">
        <v>30</v>
      </c>
      <c r="W106" s="6">
        <v>2275</v>
      </c>
      <c r="X106" s="2">
        <v>447</v>
      </c>
    </row>
    <row r="107" spans="20:24" x14ac:dyDescent="0.3">
      <c r="T107" t="s">
        <v>40</v>
      </c>
      <c r="U107" t="s">
        <v>34</v>
      </c>
      <c r="V107" t="s">
        <v>27</v>
      </c>
      <c r="W107" s="6">
        <v>2289</v>
      </c>
      <c r="X107" s="2">
        <v>135</v>
      </c>
    </row>
    <row r="108" spans="20:24" x14ac:dyDescent="0.3">
      <c r="T108" t="s">
        <v>6</v>
      </c>
      <c r="U108" t="s">
        <v>38</v>
      </c>
      <c r="V108" t="s">
        <v>13</v>
      </c>
      <c r="W108" s="6">
        <v>2317</v>
      </c>
      <c r="X108" s="2">
        <v>123</v>
      </c>
    </row>
    <row r="109" spans="20:24" x14ac:dyDescent="0.3">
      <c r="T109" t="s">
        <v>10</v>
      </c>
      <c r="U109" t="s">
        <v>36</v>
      </c>
      <c r="V109" t="s">
        <v>23</v>
      </c>
      <c r="W109" s="6">
        <v>2317</v>
      </c>
      <c r="X109" s="2">
        <v>261</v>
      </c>
    </row>
    <row r="110" spans="20:24" x14ac:dyDescent="0.3">
      <c r="T110" t="s">
        <v>41</v>
      </c>
      <c r="U110" t="s">
        <v>37</v>
      </c>
      <c r="V110" t="s">
        <v>26</v>
      </c>
      <c r="W110" s="6">
        <v>2324</v>
      </c>
      <c r="X110" s="2">
        <v>177</v>
      </c>
    </row>
    <row r="111" spans="20:24" x14ac:dyDescent="0.3">
      <c r="T111" t="s">
        <v>9</v>
      </c>
      <c r="U111" t="s">
        <v>38</v>
      </c>
      <c r="V111" t="s">
        <v>17</v>
      </c>
      <c r="W111" s="6">
        <v>2408</v>
      </c>
      <c r="X111" s="2">
        <v>9</v>
      </c>
    </row>
    <row r="112" spans="20:24" x14ac:dyDescent="0.3">
      <c r="T112" t="s">
        <v>5</v>
      </c>
      <c r="U112" t="s">
        <v>35</v>
      </c>
      <c r="V112" t="s">
        <v>18</v>
      </c>
      <c r="W112" s="6">
        <v>2415</v>
      </c>
      <c r="X112" s="2">
        <v>15</v>
      </c>
    </row>
    <row r="113" spans="20:24" x14ac:dyDescent="0.3">
      <c r="T113" t="s">
        <v>3</v>
      </c>
      <c r="U113" t="s">
        <v>35</v>
      </c>
      <c r="V113" t="s">
        <v>14</v>
      </c>
      <c r="W113" s="6">
        <v>2415</v>
      </c>
      <c r="X113" s="2">
        <v>255</v>
      </c>
    </row>
    <row r="114" spans="20:24" x14ac:dyDescent="0.3">
      <c r="T114" t="s">
        <v>9</v>
      </c>
      <c r="U114" t="s">
        <v>35</v>
      </c>
      <c r="V114" t="s">
        <v>27</v>
      </c>
      <c r="W114" s="6">
        <v>2429</v>
      </c>
      <c r="X114" s="2">
        <v>144</v>
      </c>
    </row>
    <row r="115" spans="20:24" x14ac:dyDescent="0.3">
      <c r="T115" t="s">
        <v>9</v>
      </c>
      <c r="U115" t="s">
        <v>38</v>
      </c>
      <c r="V115" t="s">
        <v>26</v>
      </c>
      <c r="W115" s="6">
        <v>2436</v>
      </c>
      <c r="X115" s="2">
        <v>99</v>
      </c>
    </row>
    <row r="116" spans="20:24" x14ac:dyDescent="0.3">
      <c r="T116" t="s">
        <v>3</v>
      </c>
      <c r="U116" t="s">
        <v>35</v>
      </c>
      <c r="V116" t="s">
        <v>25</v>
      </c>
      <c r="W116" s="6">
        <v>2464</v>
      </c>
      <c r="X116" s="2">
        <v>234</v>
      </c>
    </row>
    <row r="117" spans="20:24" x14ac:dyDescent="0.3">
      <c r="T117" t="s">
        <v>10</v>
      </c>
      <c r="U117" t="s">
        <v>36</v>
      </c>
      <c r="V117" t="s">
        <v>29</v>
      </c>
      <c r="W117" s="6">
        <v>2471</v>
      </c>
      <c r="X117" s="2">
        <v>342</v>
      </c>
    </row>
    <row r="118" spans="20:24" x14ac:dyDescent="0.3">
      <c r="T118" t="s">
        <v>7</v>
      </c>
      <c r="U118" t="s">
        <v>35</v>
      </c>
      <c r="V118" t="s">
        <v>27</v>
      </c>
      <c r="W118" s="6">
        <v>2478</v>
      </c>
      <c r="X118" s="2">
        <v>21</v>
      </c>
    </row>
    <row r="119" spans="20:24" x14ac:dyDescent="0.3">
      <c r="T119" t="s">
        <v>40</v>
      </c>
      <c r="U119" t="s">
        <v>38</v>
      </c>
      <c r="V119" t="s">
        <v>29</v>
      </c>
      <c r="W119" s="6">
        <v>2541</v>
      </c>
      <c r="X119" s="2">
        <v>45</v>
      </c>
    </row>
    <row r="120" spans="20:24" x14ac:dyDescent="0.3">
      <c r="T120" t="s">
        <v>40</v>
      </c>
      <c r="U120" t="s">
        <v>38</v>
      </c>
      <c r="V120" t="s">
        <v>25</v>
      </c>
      <c r="W120" s="6">
        <v>2541</v>
      </c>
      <c r="X120" s="2">
        <v>90</v>
      </c>
    </row>
    <row r="121" spans="20:24" x14ac:dyDescent="0.3">
      <c r="T121" t="s">
        <v>10</v>
      </c>
      <c r="U121" t="s">
        <v>35</v>
      </c>
      <c r="V121" t="s">
        <v>15</v>
      </c>
      <c r="W121" s="6">
        <v>2562</v>
      </c>
      <c r="X121" s="2">
        <v>6</v>
      </c>
    </row>
    <row r="122" spans="20:24" x14ac:dyDescent="0.3">
      <c r="T122" t="s">
        <v>3</v>
      </c>
      <c r="U122" t="s">
        <v>34</v>
      </c>
      <c r="V122" t="s">
        <v>20</v>
      </c>
      <c r="W122" s="6">
        <v>2583</v>
      </c>
      <c r="X122" s="2">
        <v>18</v>
      </c>
    </row>
    <row r="123" spans="20:24" x14ac:dyDescent="0.3">
      <c r="T123" t="s">
        <v>9</v>
      </c>
      <c r="U123" t="s">
        <v>39</v>
      </c>
      <c r="V123" t="s">
        <v>18</v>
      </c>
      <c r="W123" s="6">
        <v>2639</v>
      </c>
      <c r="X123" s="2">
        <v>204</v>
      </c>
    </row>
    <row r="124" spans="20:24" x14ac:dyDescent="0.3">
      <c r="T124" t="s">
        <v>9</v>
      </c>
      <c r="U124" t="s">
        <v>38</v>
      </c>
      <c r="V124" t="s">
        <v>16</v>
      </c>
      <c r="W124" s="6">
        <v>2646</v>
      </c>
      <c r="X124" s="2">
        <v>120</v>
      </c>
    </row>
    <row r="125" spans="20:24" x14ac:dyDescent="0.3">
      <c r="T125" t="s">
        <v>7</v>
      </c>
      <c r="U125" t="s">
        <v>36</v>
      </c>
      <c r="V125" t="s">
        <v>18</v>
      </c>
      <c r="W125" s="6">
        <v>2646</v>
      </c>
      <c r="X125" s="2">
        <v>177</v>
      </c>
    </row>
    <row r="126" spans="20:24" x14ac:dyDescent="0.3">
      <c r="T126" t="s">
        <v>6</v>
      </c>
      <c r="U126" t="s">
        <v>38</v>
      </c>
      <c r="V126" t="s">
        <v>31</v>
      </c>
      <c r="W126" s="6">
        <v>2681</v>
      </c>
      <c r="X126" s="2">
        <v>54</v>
      </c>
    </row>
    <row r="127" spans="20:24" x14ac:dyDescent="0.3">
      <c r="T127" t="s">
        <v>8</v>
      </c>
      <c r="U127" t="s">
        <v>35</v>
      </c>
      <c r="V127" t="s">
        <v>20</v>
      </c>
      <c r="W127" s="6">
        <v>2702</v>
      </c>
      <c r="X127" s="2">
        <v>363</v>
      </c>
    </row>
    <row r="128" spans="20:24" x14ac:dyDescent="0.3">
      <c r="T128" t="s">
        <v>9</v>
      </c>
      <c r="U128" t="s">
        <v>37</v>
      </c>
      <c r="V128" t="s">
        <v>23</v>
      </c>
      <c r="W128" s="6">
        <v>2737</v>
      </c>
      <c r="X128" s="2">
        <v>93</v>
      </c>
    </row>
    <row r="129" spans="20:24" x14ac:dyDescent="0.3">
      <c r="T129" t="s">
        <v>5</v>
      </c>
      <c r="U129" t="s">
        <v>35</v>
      </c>
      <c r="V129" t="s">
        <v>4</v>
      </c>
      <c r="W129" s="6">
        <v>2744</v>
      </c>
      <c r="X129" s="2">
        <v>9</v>
      </c>
    </row>
    <row r="130" spans="20:24" x14ac:dyDescent="0.3">
      <c r="T130" t="s">
        <v>40</v>
      </c>
      <c r="U130" t="s">
        <v>34</v>
      </c>
      <c r="V130" t="s">
        <v>23</v>
      </c>
      <c r="W130" s="6">
        <v>2779</v>
      </c>
      <c r="X130" s="2">
        <v>75</v>
      </c>
    </row>
    <row r="131" spans="20:24" x14ac:dyDescent="0.3">
      <c r="T131" t="s">
        <v>7</v>
      </c>
      <c r="U131" t="s">
        <v>35</v>
      </c>
      <c r="V131" t="s">
        <v>24</v>
      </c>
      <c r="W131" s="6">
        <v>2793</v>
      </c>
      <c r="X131" s="2">
        <v>114</v>
      </c>
    </row>
    <row r="132" spans="20:24" x14ac:dyDescent="0.3">
      <c r="T132" t="s">
        <v>9</v>
      </c>
      <c r="U132" t="s">
        <v>37</v>
      </c>
      <c r="V132" t="s">
        <v>26</v>
      </c>
      <c r="W132" s="6">
        <v>2856</v>
      </c>
      <c r="X132" s="2">
        <v>246</v>
      </c>
    </row>
    <row r="133" spans="20:24" x14ac:dyDescent="0.3">
      <c r="T133" t="s">
        <v>2</v>
      </c>
      <c r="U133" t="s">
        <v>37</v>
      </c>
      <c r="V133" t="s">
        <v>15</v>
      </c>
      <c r="W133" s="6">
        <v>2863</v>
      </c>
      <c r="X133" s="2">
        <v>42</v>
      </c>
    </row>
    <row r="134" spans="20:24" x14ac:dyDescent="0.3">
      <c r="T134" t="s">
        <v>7</v>
      </c>
      <c r="U134" t="s">
        <v>36</v>
      </c>
      <c r="V134" t="s">
        <v>19</v>
      </c>
      <c r="W134" s="6">
        <v>2870</v>
      </c>
      <c r="X134" s="2">
        <v>300</v>
      </c>
    </row>
    <row r="135" spans="20:24" x14ac:dyDescent="0.3">
      <c r="T135" t="s">
        <v>5</v>
      </c>
      <c r="U135" t="s">
        <v>34</v>
      </c>
      <c r="V135" t="s">
        <v>29</v>
      </c>
      <c r="W135" s="6">
        <v>2891</v>
      </c>
      <c r="X135" s="2">
        <v>102</v>
      </c>
    </row>
    <row r="136" spans="20:24" x14ac:dyDescent="0.3">
      <c r="T136" t="s">
        <v>9</v>
      </c>
      <c r="U136" t="s">
        <v>37</v>
      </c>
      <c r="V136" t="s">
        <v>28</v>
      </c>
      <c r="W136" s="6">
        <v>2919</v>
      </c>
      <c r="X136" s="2">
        <v>45</v>
      </c>
    </row>
    <row r="137" spans="20:24" x14ac:dyDescent="0.3">
      <c r="T137" t="s">
        <v>3</v>
      </c>
      <c r="U137" t="s">
        <v>34</v>
      </c>
      <c r="V137" t="s">
        <v>17</v>
      </c>
      <c r="W137" s="6">
        <v>2919</v>
      </c>
      <c r="X137" s="2">
        <v>93</v>
      </c>
    </row>
    <row r="138" spans="20:24" x14ac:dyDescent="0.3">
      <c r="T138" t="s">
        <v>41</v>
      </c>
      <c r="U138" t="s">
        <v>37</v>
      </c>
      <c r="V138" t="s">
        <v>21</v>
      </c>
      <c r="W138" s="6">
        <v>2933</v>
      </c>
      <c r="X138" s="2">
        <v>9</v>
      </c>
    </row>
    <row r="139" spans="20:24" x14ac:dyDescent="0.3">
      <c r="T139" t="s">
        <v>9</v>
      </c>
      <c r="U139" t="s">
        <v>36</v>
      </c>
      <c r="V139" t="s">
        <v>32</v>
      </c>
      <c r="W139" s="6">
        <v>2954</v>
      </c>
      <c r="X139" s="2">
        <v>189</v>
      </c>
    </row>
    <row r="140" spans="20:24" x14ac:dyDescent="0.3">
      <c r="T140" t="s">
        <v>6</v>
      </c>
      <c r="U140" t="s">
        <v>39</v>
      </c>
      <c r="V140" t="s">
        <v>24</v>
      </c>
      <c r="W140" s="6">
        <v>2989</v>
      </c>
      <c r="X140" s="2">
        <v>3</v>
      </c>
    </row>
    <row r="141" spans="20:24" x14ac:dyDescent="0.3">
      <c r="T141" t="s">
        <v>6</v>
      </c>
      <c r="U141" t="s">
        <v>39</v>
      </c>
      <c r="V141" t="s">
        <v>29</v>
      </c>
      <c r="W141" s="6">
        <v>3052</v>
      </c>
      <c r="X141" s="2">
        <v>378</v>
      </c>
    </row>
    <row r="142" spans="20:24" x14ac:dyDescent="0.3">
      <c r="T142" t="s">
        <v>10</v>
      </c>
      <c r="U142" t="s">
        <v>37</v>
      </c>
      <c r="V142" t="s">
        <v>28</v>
      </c>
      <c r="W142" s="6">
        <v>3059</v>
      </c>
      <c r="X142" s="2">
        <v>27</v>
      </c>
    </row>
    <row r="143" spans="20:24" x14ac:dyDescent="0.3">
      <c r="T143" t="s">
        <v>2</v>
      </c>
      <c r="U143" t="s">
        <v>36</v>
      </c>
      <c r="V143" t="s">
        <v>31</v>
      </c>
      <c r="W143" s="6">
        <v>3094</v>
      </c>
      <c r="X143" s="2">
        <v>246</v>
      </c>
    </row>
    <row r="144" spans="20:24" x14ac:dyDescent="0.3">
      <c r="T144" t="s">
        <v>40</v>
      </c>
      <c r="U144" t="s">
        <v>39</v>
      </c>
      <c r="V144" t="s">
        <v>28</v>
      </c>
      <c r="W144" s="6">
        <v>3101</v>
      </c>
      <c r="X144" s="2">
        <v>225</v>
      </c>
    </row>
    <row r="145" spans="20:24" x14ac:dyDescent="0.3">
      <c r="T145" t="s">
        <v>3</v>
      </c>
      <c r="U145" t="s">
        <v>34</v>
      </c>
      <c r="V145" t="s">
        <v>26</v>
      </c>
      <c r="W145" s="6">
        <v>3108</v>
      </c>
      <c r="X145" s="2">
        <v>54</v>
      </c>
    </row>
    <row r="146" spans="20:24" x14ac:dyDescent="0.3">
      <c r="T146" t="s">
        <v>40</v>
      </c>
      <c r="U146" t="s">
        <v>36</v>
      </c>
      <c r="V146" t="s">
        <v>27</v>
      </c>
      <c r="W146" s="6">
        <v>3164</v>
      </c>
      <c r="X146" s="2">
        <v>306</v>
      </c>
    </row>
    <row r="147" spans="20:24" x14ac:dyDescent="0.3">
      <c r="T147" t="s">
        <v>9</v>
      </c>
      <c r="U147" t="s">
        <v>39</v>
      </c>
      <c r="V147" t="s">
        <v>25</v>
      </c>
      <c r="W147" s="6">
        <v>3192</v>
      </c>
      <c r="X147" s="2">
        <v>72</v>
      </c>
    </row>
    <row r="148" spans="20:24" x14ac:dyDescent="0.3">
      <c r="T148" t="s">
        <v>7</v>
      </c>
      <c r="U148" t="s">
        <v>34</v>
      </c>
      <c r="V148" t="s">
        <v>32</v>
      </c>
      <c r="W148" s="6">
        <v>3262</v>
      </c>
      <c r="X148" s="2">
        <v>75</v>
      </c>
    </row>
    <row r="149" spans="20:24" x14ac:dyDescent="0.3">
      <c r="T149" t="s">
        <v>3</v>
      </c>
      <c r="U149" t="s">
        <v>36</v>
      </c>
      <c r="V149" t="s">
        <v>25</v>
      </c>
      <c r="W149" s="6">
        <v>3339</v>
      </c>
      <c r="X149" s="2">
        <v>39</v>
      </c>
    </row>
    <row r="150" spans="20:24" x14ac:dyDescent="0.3">
      <c r="T150" t="s">
        <v>6</v>
      </c>
      <c r="U150" t="s">
        <v>34</v>
      </c>
      <c r="V150" t="s">
        <v>29</v>
      </c>
      <c r="W150" s="6">
        <v>3339</v>
      </c>
      <c r="X150" s="2">
        <v>75</v>
      </c>
    </row>
    <row r="151" spans="20:24" x14ac:dyDescent="0.3">
      <c r="T151" t="s">
        <v>5</v>
      </c>
      <c r="U151" t="s">
        <v>36</v>
      </c>
      <c r="V151" t="s">
        <v>17</v>
      </c>
      <c r="W151" s="6">
        <v>3339</v>
      </c>
      <c r="X151" s="2">
        <v>348</v>
      </c>
    </row>
    <row r="152" spans="20:24" x14ac:dyDescent="0.3">
      <c r="T152" t="s">
        <v>41</v>
      </c>
      <c r="U152" t="s">
        <v>37</v>
      </c>
      <c r="V152" t="s">
        <v>20</v>
      </c>
      <c r="W152" s="6">
        <v>3388</v>
      </c>
      <c r="X152" s="2">
        <v>123</v>
      </c>
    </row>
    <row r="153" spans="20:24" x14ac:dyDescent="0.3">
      <c r="T153" t="s">
        <v>6</v>
      </c>
      <c r="U153" t="s">
        <v>34</v>
      </c>
      <c r="V153" t="s">
        <v>30</v>
      </c>
      <c r="W153" s="6">
        <v>3402</v>
      </c>
      <c r="X153" s="2">
        <v>366</v>
      </c>
    </row>
    <row r="154" spans="20:24" x14ac:dyDescent="0.3">
      <c r="T154" t="s">
        <v>10</v>
      </c>
      <c r="U154" t="s">
        <v>35</v>
      </c>
      <c r="V154" t="s">
        <v>14</v>
      </c>
      <c r="W154" s="6">
        <v>3472</v>
      </c>
      <c r="X154" s="2">
        <v>96</v>
      </c>
    </row>
    <row r="155" spans="20:24" x14ac:dyDescent="0.3">
      <c r="T155" t="s">
        <v>8</v>
      </c>
      <c r="U155" t="s">
        <v>34</v>
      </c>
      <c r="V155" t="s">
        <v>31</v>
      </c>
      <c r="W155" s="6">
        <v>3507</v>
      </c>
      <c r="X155" s="2">
        <v>288</v>
      </c>
    </row>
    <row r="156" spans="20:24" x14ac:dyDescent="0.3">
      <c r="T156" t="s">
        <v>2</v>
      </c>
      <c r="U156" t="s">
        <v>38</v>
      </c>
      <c r="V156" t="s">
        <v>4</v>
      </c>
      <c r="W156" s="6">
        <v>3549</v>
      </c>
      <c r="X156" s="2">
        <v>3</v>
      </c>
    </row>
    <row r="157" spans="20:24" x14ac:dyDescent="0.3">
      <c r="T157" t="s">
        <v>6</v>
      </c>
      <c r="U157" t="s">
        <v>37</v>
      </c>
      <c r="V157" t="s">
        <v>28</v>
      </c>
      <c r="W157" s="6">
        <v>3556</v>
      </c>
      <c r="X157" s="2">
        <v>459</v>
      </c>
    </row>
    <row r="158" spans="20:24" x14ac:dyDescent="0.3">
      <c r="T158" t="s">
        <v>8</v>
      </c>
      <c r="U158" t="s">
        <v>35</v>
      </c>
      <c r="V158" t="s">
        <v>30</v>
      </c>
      <c r="W158" s="6">
        <v>3598</v>
      </c>
      <c r="X158" s="2">
        <v>81</v>
      </c>
    </row>
    <row r="159" spans="20:24" x14ac:dyDescent="0.3">
      <c r="T159" t="s">
        <v>3</v>
      </c>
      <c r="U159" t="s">
        <v>39</v>
      </c>
      <c r="V159" t="s">
        <v>29</v>
      </c>
      <c r="W159" s="6">
        <v>3640</v>
      </c>
      <c r="X159" s="2">
        <v>51</v>
      </c>
    </row>
    <row r="160" spans="20:24" x14ac:dyDescent="0.3">
      <c r="T160" t="s">
        <v>3</v>
      </c>
      <c r="U160" t="s">
        <v>34</v>
      </c>
      <c r="V160" t="s">
        <v>28</v>
      </c>
      <c r="W160" s="6">
        <v>3689</v>
      </c>
      <c r="X160" s="2">
        <v>312</v>
      </c>
    </row>
    <row r="161" spans="20:24" x14ac:dyDescent="0.3">
      <c r="T161" t="s">
        <v>8</v>
      </c>
      <c r="U161" t="s">
        <v>38</v>
      </c>
      <c r="V161" t="s">
        <v>32</v>
      </c>
      <c r="W161" s="6">
        <v>3752</v>
      </c>
      <c r="X161" s="2">
        <v>213</v>
      </c>
    </row>
    <row r="162" spans="20:24" x14ac:dyDescent="0.3">
      <c r="T162" t="s">
        <v>6</v>
      </c>
      <c r="U162" t="s">
        <v>34</v>
      </c>
      <c r="V162" t="s">
        <v>17</v>
      </c>
      <c r="W162" s="6">
        <v>3759</v>
      </c>
      <c r="X162" s="2">
        <v>150</v>
      </c>
    </row>
    <row r="163" spans="20:24" x14ac:dyDescent="0.3">
      <c r="T163" t="s">
        <v>3</v>
      </c>
      <c r="U163" t="s">
        <v>36</v>
      </c>
      <c r="V163" t="s">
        <v>23</v>
      </c>
      <c r="W163" s="6">
        <v>3773</v>
      </c>
      <c r="X163" s="2">
        <v>165</v>
      </c>
    </row>
    <row r="164" spans="20:24" x14ac:dyDescent="0.3">
      <c r="T164" t="s">
        <v>40</v>
      </c>
      <c r="U164" t="s">
        <v>34</v>
      </c>
      <c r="V164" t="s">
        <v>33</v>
      </c>
      <c r="W164" s="6">
        <v>3794</v>
      </c>
      <c r="X164" s="2">
        <v>159</v>
      </c>
    </row>
    <row r="165" spans="20:24" x14ac:dyDescent="0.3">
      <c r="T165" t="s">
        <v>10</v>
      </c>
      <c r="U165" t="s">
        <v>35</v>
      </c>
      <c r="V165" t="s">
        <v>18</v>
      </c>
      <c r="W165" s="6">
        <v>3808</v>
      </c>
      <c r="X165" s="2">
        <v>279</v>
      </c>
    </row>
    <row r="166" spans="20:24" x14ac:dyDescent="0.3">
      <c r="T166" t="s">
        <v>7</v>
      </c>
      <c r="U166" t="s">
        <v>34</v>
      </c>
      <c r="V166" t="s">
        <v>15</v>
      </c>
      <c r="W166" s="6">
        <v>3829</v>
      </c>
      <c r="X166" s="2">
        <v>24</v>
      </c>
    </row>
    <row r="167" spans="20:24" x14ac:dyDescent="0.3">
      <c r="T167" t="s">
        <v>9</v>
      </c>
      <c r="U167" t="s">
        <v>38</v>
      </c>
      <c r="V167" t="s">
        <v>25</v>
      </c>
      <c r="W167" s="6">
        <v>3850</v>
      </c>
      <c r="X167" s="2">
        <v>102</v>
      </c>
    </row>
    <row r="168" spans="20:24" x14ac:dyDescent="0.3">
      <c r="T168" t="s">
        <v>6</v>
      </c>
      <c r="U168" t="s">
        <v>35</v>
      </c>
      <c r="V168" t="s">
        <v>27</v>
      </c>
      <c r="W168" s="6">
        <v>3864</v>
      </c>
      <c r="X168" s="2">
        <v>177</v>
      </c>
    </row>
    <row r="169" spans="20:24" x14ac:dyDescent="0.3">
      <c r="T169" t="s">
        <v>9</v>
      </c>
      <c r="U169" t="s">
        <v>39</v>
      </c>
      <c r="V169" t="s">
        <v>24</v>
      </c>
      <c r="W169" s="6">
        <v>3920</v>
      </c>
      <c r="X169" s="2">
        <v>306</v>
      </c>
    </row>
    <row r="170" spans="20:24" x14ac:dyDescent="0.3">
      <c r="T170" t="s">
        <v>41</v>
      </c>
      <c r="U170" t="s">
        <v>39</v>
      </c>
      <c r="V170" t="s">
        <v>14</v>
      </c>
      <c r="W170" s="6">
        <v>3976</v>
      </c>
      <c r="X170" s="2">
        <v>72</v>
      </c>
    </row>
    <row r="171" spans="20:24" x14ac:dyDescent="0.3">
      <c r="T171" t="s">
        <v>3</v>
      </c>
      <c r="U171" t="s">
        <v>37</v>
      </c>
      <c r="V171" t="s">
        <v>17</v>
      </c>
      <c r="W171" s="6">
        <v>3983</v>
      </c>
      <c r="X171" s="2">
        <v>144</v>
      </c>
    </row>
    <row r="172" spans="20:24" x14ac:dyDescent="0.3">
      <c r="T172" t="s">
        <v>2</v>
      </c>
      <c r="U172" t="s">
        <v>39</v>
      </c>
      <c r="V172" t="s">
        <v>33</v>
      </c>
      <c r="W172" s="6">
        <v>4018</v>
      </c>
      <c r="X172" s="2">
        <v>126</v>
      </c>
    </row>
    <row r="173" spans="20:24" x14ac:dyDescent="0.3">
      <c r="T173" t="s">
        <v>40</v>
      </c>
      <c r="U173" t="s">
        <v>34</v>
      </c>
      <c r="V173" t="s">
        <v>19</v>
      </c>
      <c r="W173" s="6">
        <v>4018</v>
      </c>
      <c r="X173" s="2">
        <v>162</v>
      </c>
    </row>
    <row r="174" spans="20:24" x14ac:dyDescent="0.3">
      <c r="T174" t="s">
        <v>5</v>
      </c>
      <c r="U174" t="s">
        <v>39</v>
      </c>
      <c r="V174" t="s">
        <v>24</v>
      </c>
      <c r="W174" s="6">
        <v>4018</v>
      </c>
      <c r="X174" s="2">
        <v>171</v>
      </c>
    </row>
    <row r="175" spans="20:24" x14ac:dyDescent="0.3">
      <c r="T175" t="s">
        <v>10</v>
      </c>
      <c r="U175" t="s">
        <v>34</v>
      </c>
      <c r="V175" t="s">
        <v>22</v>
      </c>
      <c r="W175" s="6">
        <v>4053</v>
      </c>
      <c r="X175" s="2">
        <v>24</v>
      </c>
    </row>
    <row r="176" spans="20:24" x14ac:dyDescent="0.3">
      <c r="T176" t="s">
        <v>9</v>
      </c>
      <c r="U176" t="s">
        <v>38</v>
      </c>
      <c r="V176" t="s">
        <v>24</v>
      </c>
      <c r="W176" s="6">
        <v>4137</v>
      </c>
      <c r="X176" s="2">
        <v>60</v>
      </c>
    </row>
    <row r="177" spans="20:24" x14ac:dyDescent="0.3">
      <c r="T177" t="s">
        <v>6</v>
      </c>
      <c r="U177" t="s">
        <v>34</v>
      </c>
      <c r="V177" t="s">
        <v>27</v>
      </c>
      <c r="W177" s="6">
        <v>4242</v>
      </c>
      <c r="X177" s="2">
        <v>207</v>
      </c>
    </row>
    <row r="178" spans="20:24" x14ac:dyDescent="0.3">
      <c r="T178" t="s">
        <v>9</v>
      </c>
      <c r="U178" t="s">
        <v>37</v>
      </c>
      <c r="V178" t="s">
        <v>25</v>
      </c>
      <c r="W178" s="6">
        <v>4305</v>
      </c>
      <c r="X178" s="2">
        <v>156</v>
      </c>
    </row>
    <row r="179" spans="20:24" x14ac:dyDescent="0.3">
      <c r="T179" t="s">
        <v>6</v>
      </c>
      <c r="U179" t="s">
        <v>36</v>
      </c>
      <c r="V179" t="s">
        <v>13</v>
      </c>
      <c r="W179" s="6">
        <v>4319</v>
      </c>
      <c r="X179" s="2">
        <v>30</v>
      </c>
    </row>
    <row r="180" spans="20:24" x14ac:dyDescent="0.3">
      <c r="T180" t="s">
        <v>2</v>
      </c>
      <c r="U180" t="s">
        <v>38</v>
      </c>
      <c r="V180" t="s">
        <v>31</v>
      </c>
      <c r="W180" s="6">
        <v>4326</v>
      </c>
      <c r="X180" s="2">
        <v>348</v>
      </c>
    </row>
    <row r="181" spans="20:24" x14ac:dyDescent="0.3">
      <c r="T181" t="s">
        <v>2</v>
      </c>
      <c r="U181" t="s">
        <v>38</v>
      </c>
      <c r="V181" t="s">
        <v>23</v>
      </c>
      <c r="W181" s="6">
        <v>4417</v>
      </c>
      <c r="X181" s="2">
        <v>153</v>
      </c>
    </row>
    <row r="182" spans="20:24" x14ac:dyDescent="0.3">
      <c r="T182" t="s">
        <v>40</v>
      </c>
      <c r="U182" t="s">
        <v>36</v>
      </c>
      <c r="V182" t="s">
        <v>13</v>
      </c>
      <c r="W182" s="6">
        <v>4424</v>
      </c>
      <c r="X182" s="2">
        <v>201</v>
      </c>
    </row>
    <row r="183" spans="20:24" x14ac:dyDescent="0.3">
      <c r="T183" t="s">
        <v>7</v>
      </c>
      <c r="U183" t="s">
        <v>39</v>
      </c>
      <c r="V183" t="s">
        <v>17</v>
      </c>
      <c r="W183" s="6">
        <v>4438</v>
      </c>
      <c r="X183" s="2">
        <v>246</v>
      </c>
    </row>
    <row r="184" spans="20:24" x14ac:dyDescent="0.3">
      <c r="T184" t="s">
        <v>5</v>
      </c>
      <c r="U184" t="s">
        <v>35</v>
      </c>
      <c r="V184" t="s">
        <v>29</v>
      </c>
      <c r="W184" s="6">
        <v>4480</v>
      </c>
      <c r="X184" s="2">
        <v>357</v>
      </c>
    </row>
    <row r="185" spans="20:24" x14ac:dyDescent="0.3">
      <c r="T185" t="s">
        <v>7</v>
      </c>
      <c r="U185" t="s">
        <v>37</v>
      </c>
      <c r="V185" t="s">
        <v>17</v>
      </c>
      <c r="W185" s="6">
        <v>4487</v>
      </c>
      <c r="X185" s="2">
        <v>111</v>
      </c>
    </row>
    <row r="186" spans="20:24" x14ac:dyDescent="0.3">
      <c r="T186" t="s">
        <v>7</v>
      </c>
      <c r="U186" t="s">
        <v>37</v>
      </c>
      <c r="V186" t="s">
        <v>16</v>
      </c>
      <c r="W186" s="6">
        <v>4487</v>
      </c>
      <c r="X186" s="2">
        <v>333</v>
      </c>
    </row>
    <row r="187" spans="20:24" x14ac:dyDescent="0.3">
      <c r="T187" t="s">
        <v>7</v>
      </c>
      <c r="U187" t="s">
        <v>35</v>
      </c>
      <c r="V187" t="s">
        <v>19</v>
      </c>
      <c r="W187" s="6">
        <v>4585</v>
      </c>
      <c r="X187" s="2">
        <v>240</v>
      </c>
    </row>
    <row r="188" spans="20:24" x14ac:dyDescent="0.3">
      <c r="T188" t="s">
        <v>3</v>
      </c>
      <c r="U188" t="s">
        <v>37</v>
      </c>
      <c r="V188" t="s">
        <v>29</v>
      </c>
      <c r="W188" s="6">
        <v>4592</v>
      </c>
      <c r="X188" s="2">
        <v>324</v>
      </c>
    </row>
    <row r="189" spans="20:24" x14ac:dyDescent="0.3">
      <c r="T189" t="s">
        <v>7</v>
      </c>
      <c r="U189" t="s">
        <v>35</v>
      </c>
      <c r="V189" t="s">
        <v>14</v>
      </c>
      <c r="W189" s="6">
        <v>4606</v>
      </c>
      <c r="X189" s="2">
        <v>63</v>
      </c>
    </row>
    <row r="190" spans="20:24" x14ac:dyDescent="0.3">
      <c r="T190" t="s">
        <v>10</v>
      </c>
      <c r="U190" t="s">
        <v>37</v>
      </c>
      <c r="V190" t="s">
        <v>23</v>
      </c>
      <c r="W190" s="6">
        <v>4683</v>
      </c>
      <c r="X190" s="2">
        <v>30</v>
      </c>
    </row>
    <row r="191" spans="20:24" x14ac:dyDescent="0.3">
      <c r="T191" t="s">
        <v>40</v>
      </c>
      <c r="U191" t="s">
        <v>35</v>
      </c>
      <c r="V191" t="s">
        <v>16</v>
      </c>
      <c r="W191" s="6">
        <v>4725</v>
      </c>
      <c r="X191" s="2">
        <v>174</v>
      </c>
    </row>
    <row r="192" spans="20:24" x14ac:dyDescent="0.3">
      <c r="T192" t="s">
        <v>5</v>
      </c>
      <c r="U192" t="s">
        <v>35</v>
      </c>
      <c r="V192" t="s">
        <v>31</v>
      </c>
      <c r="W192" s="6">
        <v>4753</v>
      </c>
      <c r="X192" s="2">
        <v>246</v>
      </c>
    </row>
    <row r="193" spans="20:24" x14ac:dyDescent="0.3">
      <c r="T193" t="s">
        <v>8</v>
      </c>
      <c r="U193" t="s">
        <v>35</v>
      </c>
      <c r="V193" t="s">
        <v>27</v>
      </c>
      <c r="W193" s="6">
        <v>4753</v>
      </c>
      <c r="X193" s="2">
        <v>300</v>
      </c>
    </row>
    <row r="194" spans="20:24" x14ac:dyDescent="0.3">
      <c r="T194" t="s">
        <v>41</v>
      </c>
      <c r="U194" t="s">
        <v>35</v>
      </c>
      <c r="V194" t="s">
        <v>13</v>
      </c>
      <c r="W194" s="6">
        <v>4760</v>
      </c>
      <c r="X194" s="2">
        <v>69</v>
      </c>
    </row>
    <row r="195" spans="20:24" x14ac:dyDescent="0.3">
      <c r="T195" t="s">
        <v>6</v>
      </c>
      <c r="U195" t="s">
        <v>35</v>
      </c>
      <c r="V195" t="s">
        <v>30</v>
      </c>
      <c r="W195" s="6">
        <v>4781</v>
      </c>
      <c r="X195" s="2">
        <v>123</v>
      </c>
    </row>
    <row r="196" spans="20:24" x14ac:dyDescent="0.3">
      <c r="T196" t="s">
        <v>2</v>
      </c>
      <c r="U196" t="s">
        <v>39</v>
      </c>
      <c r="V196" t="s">
        <v>15</v>
      </c>
      <c r="W196" s="6">
        <v>4802</v>
      </c>
      <c r="X196" s="2">
        <v>36</v>
      </c>
    </row>
    <row r="197" spans="20:24" x14ac:dyDescent="0.3">
      <c r="T197" t="s">
        <v>10</v>
      </c>
      <c r="U197" t="s">
        <v>39</v>
      </c>
      <c r="V197" t="s">
        <v>21</v>
      </c>
      <c r="W197" s="6">
        <v>4858</v>
      </c>
      <c r="X197" s="2">
        <v>279</v>
      </c>
    </row>
    <row r="198" spans="20:24" x14ac:dyDescent="0.3">
      <c r="T198" t="s">
        <v>41</v>
      </c>
      <c r="U198" t="s">
        <v>34</v>
      </c>
      <c r="V198" t="s">
        <v>23</v>
      </c>
      <c r="W198" s="6">
        <v>4935</v>
      </c>
      <c r="X198" s="2">
        <v>126</v>
      </c>
    </row>
    <row r="199" spans="20:24" x14ac:dyDescent="0.3">
      <c r="T199" t="s">
        <v>6</v>
      </c>
      <c r="U199" t="s">
        <v>37</v>
      </c>
      <c r="V199" t="s">
        <v>23</v>
      </c>
      <c r="W199" s="6">
        <v>4949</v>
      </c>
      <c r="X199" s="2">
        <v>189</v>
      </c>
    </row>
    <row r="200" spans="20:24" x14ac:dyDescent="0.3">
      <c r="T200" t="s">
        <v>3</v>
      </c>
      <c r="U200" t="s">
        <v>39</v>
      </c>
      <c r="V200" t="s">
        <v>26</v>
      </c>
      <c r="W200" s="6">
        <v>4956</v>
      </c>
      <c r="X200" s="2">
        <v>171</v>
      </c>
    </row>
    <row r="201" spans="20:24" x14ac:dyDescent="0.3">
      <c r="T201" t="s">
        <v>6</v>
      </c>
      <c r="U201" t="s">
        <v>36</v>
      </c>
      <c r="V201" t="s">
        <v>17</v>
      </c>
      <c r="W201" s="6">
        <v>4970</v>
      </c>
      <c r="X201" s="2">
        <v>156</v>
      </c>
    </row>
    <row r="202" spans="20:24" x14ac:dyDescent="0.3">
      <c r="T202" t="s">
        <v>10</v>
      </c>
      <c r="U202" t="s">
        <v>34</v>
      </c>
      <c r="V202" t="s">
        <v>26</v>
      </c>
      <c r="W202" s="6">
        <v>4991</v>
      </c>
      <c r="X202" s="2">
        <v>9</v>
      </c>
    </row>
    <row r="203" spans="20:24" x14ac:dyDescent="0.3">
      <c r="T203" t="s">
        <v>5</v>
      </c>
      <c r="U203" t="s">
        <v>37</v>
      </c>
      <c r="V203" t="s">
        <v>14</v>
      </c>
      <c r="W203" s="6">
        <v>4991</v>
      </c>
      <c r="X203" s="2">
        <v>12</v>
      </c>
    </row>
    <row r="204" spans="20:24" x14ac:dyDescent="0.3">
      <c r="T204" t="s">
        <v>8</v>
      </c>
      <c r="U204" t="s">
        <v>35</v>
      </c>
      <c r="V204" t="s">
        <v>22</v>
      </c>
      <c r="W204" s="6">
        <v>5012</v>
      </c>
      <c r="X204" s="2">
        <v>210</v>
      </c>
    </row>
    <row r="205" spans="20:24" x14ac:dyDescent="0.3">
      <c r="T205" t="s">
        <v>8</v>
      </c>
      <c r="U205" t="s">
        <v>36</v>
      </c>
      <c r="V205" t="s">
        <v>23</v>
      </c>
      <c r="W205" s="6">
        <v>5019</v>
      </c>
      <c r="X205" s="2">
        <v>150</v>
      </c>
    </row>
    <row r="206" spans="20:24" x14ac:dyDescent="0.3">
      <c r="T206" t="s">
        <v>40</v>
      </c>
      <c r="U206" t="s">
        <v>34</v>
      </c>
      <c r="V206" t="s">
        <v>17</v>
      </c>
      <c r="W206" s="6">
        <v>5019</v>
      </c>
      <c r="X206" s="2">
        <v>156</v>
      </c>
    </row>
    <row r="207" spans="20:24" x14ac:dyDescent="0.3">
      <c r="T207" t="s">
        <v>5</v>
      </c>
      <c r="U207" t="s">
        <v>38</v>
      </c>
      <c r="V207" t="s">
        <v>32</v>
      </c>
      <c r="W207" s="6">
        <v>5075</v>
      </c>
      <c r="X207" s="2">
        <v>21</v>
      </c>
    </row>
    <row r="208" spans="20:24" x14ac:dyDescent="0.3">
      <c r="T208" t="s">
        <v>7</v>
      </c>
      <c r="U208" t="s">
        <v>35</v>
      </c>
      <c r="V208" t="s">
        <v>28</v>
      </c>
      <c r="W208" s="6">
        <v>5194</v>
      </c>
      <c r="X208" s="2">
        <v>288</v>
      </c>
    </row>
    <row r="209" spans="20:24" x14ac:dyDescent="0.3">
      <c r="T209" t="s">
        <v>5</v>
      </c>
      <c r="U209" t="s">
        <v>39</v>
      </c>
      <c r="V209" t="s">
        <v>26</v>
      </c>
      <c r="W209" s="6">
        <v>5236</v>
      </c>
      <c r="X209" s="2">
        <v>51</v>
      </c>
    </row>
    <row r="210" spans="20:24" x14ac:dyDescent="0.3">
      <c r="T210" t="s">
        <v>7</v>
      </c>
      <c r="U210" t="s">
        <v>37</v>
      </c>
      <c r="V210" t="s">
        <v>26</v>
      </c>
      <c r="W210" s="6">
        <v>5306</v>
      </c>
      <c r="X210" s="2">
        <v>0</v>
      </c>
    </row>
    <row r="211" spans="20:24" x14ac:dyDescent="0.3">
      <c r="T211" t="s">
        <v>10</v>
      </c>
      <c r="U211" t="s">
        <v>34</v>
      </c>
      <c r="V211" t="s">
        <v>19</v>
      </c>
      <c r="W211" s="6">
        <v>5355</v>
      </c>
      <c r="X211" s="2">
        <v>204</v>
      </c>
    </row>
    <row r="212" spans="20:24" x14ac:dyDescent="0.3">
      <c r="T212" t="s">
        <v>40</v>
      </c>
      <c r="U212" t="s">
        <v>36</v>
      </c>
      <c r="V212" t="s">
        <v>25</v>
      </c>
      <c r="W212" s="6">
        <v>5439</v>
      </c>
      <c r="X212" s="2">
        <v>30</v>
      </c>
    </row>
    <row r="213" spans="20:24" x14ac:dyDescent="0.3">
      <c r="T213" t="s">
        <v>5</v>
      </c>
      <c r="U213" t="s">
        <v>38</v>
      </c>
      <c r="V213" t="s">
        <v>19</v>
      </c>
      <c r="W213" s="6">
        <v>5474</v>
      </c>
      <c r="X213" s="2">
        <v>168</v>
      </c>
    </row>
    <row r="214" spans="20:24" x14ac:dyDescent="0.3">
      <c r="T214" t="s">
        <v>7</v>
      </c>
      <c r="U214" t="s">
        <v>36</v>
      </c>
      <c r="V214" t="s">
        <v>29</v>
      </c>
      <c r="W214" s="6">
        <v>5551</v>
      </c>
      <c r="X214" s="2">
        <v>252</v>
      </c>
    </row>
    <row r="215" spans="20:24" x14ac:dyDescent="0.3">
      <c r="T215" t="s">
        <v>10</v>
      </c>
      <c r="U215" t="s">
        <v>38</v>
      </c>
      <c r="V215" t="s">
        <v>14</v>
      </c>
      <c r="W215" s="6">
        <v>5586</v>
      </c>
      <c r="X215" s="2">
        <v>525</v>
      </c>
    </row>
    <row r="216" spans="20:24" x14ac:dyDescent="0.3">
      <c r="T216" t="s">
        <v>40</v>
      </c>
      <c r="U216" t="s">
        <v>38</v>
      </c>
      <c r="V216" t="s">
        <v>13</v>
      </c>
      <c r="W216" s="6">
        <v>5670</v>
      </c>
      <c r="X216" s="2">
        <v>297</v>
      </c>
    </row>
    <row r="217" spans="20:24" x14ac:dyDescent="0.3">
      <c r="T217" t="s">
        <v>7</v>
      </c>
      <c r="U217" t="s">
        <v>38</v>
      </c>
      <c r="V217" t="s">
        <v>28</v>
      </c>
      <c r="W217" s="6">
        <v>5677</v>
      </c>
      <c r="X217" s="2">
        <v>258</v>
      </c>
    </row>
    <row r="218" spans="20:24" x14ac:dyDescent="0.3">
      <c r="T218" t="s">
        <v>40</v>
      </c>
      <c r="U218" t="s">
        <v>39</v>
      </c>
      <c r="V218" t="s">
        <v>15</v>
      </c>
      <c r="W218" s="6">
        <v>5775</v>
      </c>
      <c r="X218" s="2">
        <v>42</v>
      </c>
    </row>
    <row r="219" spans="20:24" x14ac:dyDescent="0.3">
      <c r="T219" t="s">
        <v>40</v>
      </c>
      <c r="U219" t="s">
        <v>39</v>
      </c>
      <c r="V219" t="s">
        <v>22</v>
      </c>
      <c r="W219" s="6">
        <v>5817</v>
      </c>
      <c r="X219" s="2">
        <v>12</v>
      </c>
    </row>
    <row r="220" spans="20:24" x14ac:dyDescent="0.3">
      <c r="T220" t="s">
        <v>41</v>
      </c>
      <c r="U220" t="s">
        <v>38</v>
      </c>
      <c r="V220" t="s">
        <v>22</v>
      </c>
      <c r="W220" s="6">
        <v>5915</v>
      </c>
      <c r="X220" s="2">
        <v>3</v>
      </c>
    </row>
    <row r="221" spans="20:24" x14ac:dyDescent="0.3">
      <c r="T221" t="s">
        <v>2</v>
      </c>
      <c r="U221" t="s">
        <v>39</v>
      </c>
      <c r="V221" t="s">
        <v>28</v>
      </c>
      <c r="W221" s="6">
        <v>6027</v>
      </c>
      <c r="X221" s="2">
        <v>144</v>
      </c>
    </row>
    <row r="222" spans="20:24" x14ac:dyDescent="0.3">
      <c r="T222" t="s">
        <v>6</v>
      </c>
      <c r="U222" t="s">
        <v>39</v>
      </c>
      <c r="V222" t="s">
        <v>17</v>
      </c>
      <c r="W222" s="6">
        <v>6048</v>
      </c>
      <c r="X222" s="2">
        <v>27</v>
      </c>
    </row>
    <row r="223" spans="20:24" x14ac:dyDescent="0.3">
      <c r="T223" t="s">
        <v>5</v>
      </c>
      <c r="U223" t="s">
        <v>36</v>
      </c>
      <c r="V223" t="s">
        <v>18</v>
      </c>
      <c r="W223" s="6">
        <v>6111</v>
      </c>
      <c r="X223" s="2">
        <v>3</v>
      </c>
    </row>
    <row r="224" spans="20:24" x14ac:dyDescent="0.3">
      <c r="T224" t="s">
        <v>6</v>
      </c>
      <c r="U224" t="s">
        <v>36</v>
      </c>
      <c r="V224" t="s">
        <v>32</v>
      </c>
      <c r="W224" s="6">
        <v>6118</v>
      </c>
      <c r="X224" s="2">
        <v>9</v>
      </c>
    </row>
    <row r="225" spans="20:24" x14ac:dyDescent="0.3">
      <c r="T225" t="s">
        <v>41</v>
      </c>
      <c r="U225" t="s">
        <v>36</v>
      </c>
      <c r="V225" t="s">
        <v>30</v>
      </c>
      <c r="W225" s="6">
        <v>6118</v>
      </c>
      <c r="X225" s="2">
        <v>174</v>
      </c>
    </row>
    <row r="226" spans="20:24" x14ac:dyDescent="0.3">
      <c r="T226" t="s">
        <v>40</v>
      </c>
      <c r="U226" t="s">
        <v>38</v>
      </c>
      <c r="V226" t="s">
        <v>4</v>
      </c>
      <c r="W226" s="6">
        <v>6125</v>
      </c>
      <c r="X226" s="2">
        <v>102</v>
      </c>
    </row>
    <row r="227" spans="20:24" x14ac:dyDescent="0.3">
      <c r="T227" t="s">
        <v>40</v>
      </c>
      <c r="U227" t="s">
        <v>37</v>
      </c>
      <c r="V227" t="s">
        <v>27</v>
      </c>
      <c r="W227" s="6">
        <v>6132</v>
      </c>
      <c r="X227" s="2">
        <v>93</v>
      </c>
    </row>
    <row r="228" spans="20:24" x14ac:dyDescent="0.3">
      <c r="T228" t="s">
        <v>5</v>
      </c>
      <c r="U228" t="s">
        <v>36</v>
      </c>
      <c r="V228" t="s">
        <v>13</v>
      </c>
      <c r="W228" s="6">
        <v>6146</v>
      </c>
      <c r="X228" s="2">
        <v>63</v>
      </c>
    </row>
    <row r="229" spans="20:24" x14ac:dyDescent="0.3">
      <c r="T229" t="s">
        <v>8</v>
      </c>
      <c r="U229" t="s">
        <v>37</v>
      </c>
      <c r="V229" t="s">
        <v>26</v>
      </c>
      <c r="W229" s="6">
        <v>6279</v>
      </c>
      <c r="X229" s="2">
        <v>45</v>
      </c>
    </row>
    <row r="230" spans="20:24" x14ac:dyDescent="0.3">
      <c r="T230" t="s">
        <v>5</v>
      </c>
      <c r="U230" t="s">
        <v>34</v>
      </c>
      <c r="V230" t="s">
        <v>22</v>
      </c>
      <c r="W230" s="6">
        <v>6279</v>
      </c>
      <c r="X230" s="2">
        <v>237</v>
      </c>
    </row>
    <row r="231" spans="20:24" x14ac:dyDescent="0.3">
      <c r="T231" t="s">
        <v>3</v>
      </c>
      <c r="U231" t="s">
        <v>34</v>
      </c>
      <c r="V231" t="s">
        <v>25</v>
      </c>
      <c r="W231" s="6">
        <v>6300</v>
      </c>
      <c r="X231" s="2">
        <v>42</v>
      </c>
    </row>
    <row r="232" spans="20:24" x14ac:dyDescent="0.3">
      <c r="T232" t="s">
        <v>5</v>
      </c>
      <c r="U232" t="s">
        <v>36</v>
      </c>
      <c r="V232" t="s">
        <v>23</v>
      </c>
      <c r="W232" s="6">
        <v>6314</v>
      </c>
      <c r="X232" s="2">
        <v>15</v>
      </c>
    </row>
    <row r="233" spans="20:24" x14ac:dyDescent="0.3">
      <c r="T233" t="s">
        <v>40</v>
      </c>
      <c r="U233" t="s">
        <v>39</v>
      </c>
      <c r="V233" t="s">
        <v>27</v>
      </c>
      <c r="W233" s="6">
        <v>6370</v>
      </c>
      <c r="X233" s="2">
        <v>30</v>
      </c>
    </row>
    <row r="234" spans="20:24" x14ac:dyDescent="0.3">
      <c r="T234" t="s">
        <v>7</v>
      </c>
      <c r="U234" t="s">
        <v>37</v>
      </c>
      <c r="V234" t="s">
        <v>33</v>
      </c>
      <c r="W234" s="6">
        <v>6391</v>
      </c>
      <c r="X234" s="2">
        <v>48</v>
      </c>
    </row>
    <row r="235" spans="20:24" x14ac:dyDescent="0.3">
      <c r="T235" t="s">
        <v>41</v>
      </c>
      <c r="U235" t="s">
        <v>37</v>
      </c>
      <c r="V235" t="s">
        <v>24</v>
      </c>
      <c r="W235" s="6">
        <v>6398</v>
      </c>
      <c r="X235" s="2">
        <v>102</v>
      </c>
    </row>
    <row r="236" spans="20:24" x14ac:dyDescent="0.3">
      <c r="T236" t="s">
        <v>8</v>
      </c>
      <c r="U236" t="s">
        <v>38</v>
      </c>
      <c r="V236" t="s">
        <v>21</v>
      </c>
      <c r="W236" s="6">
        <v>6433</v>
      </c>
      <c r="X236" s="2">
        <v>78</v>
      </c>
    </row>
    <row r="237" spans="20:24" x14ac:dyDescent="0.3">
      <c r="T237" t="s">
        <v>7</v>
      </c>
      <c r="U237" t="s">
        <v>37</v>
      </c>
      <c r="V237" t="s">
        <v>30</v>
      </c>
      <c r="W237" s="6">
        <v>6454</v>
      </c>
      <c r="X237" s="2">
        <v>54</v>
      </c>
    </row>
    <row r="238" spans="20:24" x14ac:dyDescent="0.3">
      <c r="T238" t="s">
        <v>2</v>
      </c>
      <c r="U238" t="s">
        <v>38</v>
      </c>
      <c r="V238" t="s">
        <v>28</v>
      </c>
      <c r="W238" s="6">
        <v>6580</v>
      </c>
      <c r="X238" s="2">
        <v>183</v>
      </c>
    </row>
    <row r="239" spans="20:24" x14ac:dyDescent="0.3">
      <c r="T239" t="s">
        <v>7</v>
      </c>
      <c r="U239" t="s">
        <v>37</v>
      </c>
      <c r="V239" t="s">
        <v>14</v>
      </c>
      <c r="W239" s="6">
        <v>6608</v>
      </c>
      <c r="X239" s="2">
        <v>225</v>
      </c>
    </row>
    <row r="240" spans="20:24" x14ac:dyDescent="0.3">
      <c r="T240" t="s">
        <v>3</v>
      </c>
      <c r="U240" t="s">
        <v>35</v>
      </c>
      <c r="V240" t="s">
        <v>15</v>
      </c>
      <c r="W240" s="6">
        <v>6657</v>
      </c>
      <c r="X240" s="2">
        <v>276</v>
      </c>
    </row>
    <row r="241" spans="20:24" x14ac:dyDescent="0.3">
      <c r="T241" t="s">
        <v>10</v>
      </c>
      <c r="U241" t="s">
        <v>36</v>
      </c>
      <c r="V241" t="s">
        <v>32</v>
      </c>
      <c r="W241" s="6">
        <v>6657</v>
      </c>
      <c r="X241" s="2">
        <v>303</v>
      </c>
    </row>
    <row r="242" spans="20:24" x14ac:dyDescent="0.3">
      <c r="T242" t="s">
        <v>8</v>
      </c>
      <c r="U242" t="s">
        <v>35</v>
      </c>
      <c r="V242" t="s">
        <v>32</v>
      </c>
      <c r="W242" s="6">
        <v>6706</v>
      </c>
      <c r="X242" s="2">
        <v>459</v>
      </c>
    </row>
    <row r="243" spans="20:24" x14ac:dyDescent="0.3">
      <c r="T243" t="s">
        <v>6</v>
      </c>
      <c r="U243" t="s">
        <v>34</v>
      </c>
      <c r="V243" t="s">
        <v>32</v>
      </c>
      <c r="W243" s="6">
        <v>6734</v>
      </c>
      <c r="X243" s="2">
        <v>123</v>
      </c>
    </row>
    <row r="244" spans="20:24" x14ac:dyDescent="0.3">
      <c r="T244" t="s">
        <v>40</v>
      </c>
      <c r="U244" t="s">
        <v>34</v>
      </c>
      <c r="V244" t="s">
        <v>26</v>
      </c>
      <c r="W244" s="6">
        <v>6748</v>
      </c>
      <c r="X244" s="2">
        <v>48</v>
      </c>
    </row>
    <row r="245" spans="20:24" x14ac:dyDescent="0.3">
      <c r="T245" t="s">
        <v>7</v>
      </c>
      <c r="U245" t="s">
        <v>35</v>
      </c>
      <c r="V245" t="s">
        <v>30</v>
      </c>
      <c r="W245" s="6">
        <v>6755</v>
      </c>
      <c r="X245" s="2">
        <v>252</v>
      </c>
    </row>
    <row r="246" spans="20:24" x14ac:dyDescent="0.3">
      <c r="T246" t="s">
        <v>6</v>
      </c>
      <c r="U246" t="s">
        <v>37</v>
      </c>
      <c r="V246" t="s">
        <v>26</v>
      </c>
      <c r="W246" s="6">
        <v>6818</v>
      </c>
      <c r="X246" s="2">
        <v>6</v>
      </c>
    </row>
    <row r="247" spans="20:24" x14ac:dyDescent="0.3">
      <c r="T247" t="s">
        <v>9</v>
      </c>
      <c r="U247" t="s">
        <v>34</v>
      </c>
      <c r="V247" t="s">
        <v>21</v>
      </c>
      <c r="W247" s="6">
        <v>6832</v>
      </c>
      <c r="X247" s="2">
        <v>27</v>
      </c>
    </row>
    <row r="248" spans="20:24" x14ac:dyDescent="0.3">
      <c r="T248" t="s">
        <v>40</v>
      </c>
      <c r="U248" t="s">
        <v>35</v>
      </c>
      <c r="V248" t="s">
        <v>22</v>
      </c>
      <c r="W248" s="6">
        <v>6853</v>
      </c>
      <c r="X248" s="2">
        <v>372</v>
      </c>
    </row>
    <row r="249" spans="20:24" x14ac:dyDescent="0.3">
      <c r="T249" t="s">
        <v>10</v>
      </c>
      <c r="U249" t="s">
        <v>38</v>
      </c>
      <c r="V249" t="s">
        <v>4</v>
      </c>
      <c r="W249" s="6">
        <v>6860</v>
      </c>
      <c r="X249" s="2">
        <v>126</v>
      </c>
    </row>
    <row r="250" spans="20:24" x14ac:dyDescent="0.3">
      <c r="T250" t="s">
        <v>5</v>
      </c>
      <c r="U250" t="s">
        <v>39</v>
      </c>
      <c r="V250" t="s">
        <v>22</v>
      </c>
      <c r="W250" s="6">
        <v>6909</v>
      </c>
      <c r="X250" s="2">
        <v>81</v>
      </c>
    </row>
    <row r="251" spans="20:24" x14ac:dyDescent="0.3">
      <c r="T251" t="s">
        <v>5</v>
      </c>
      <c r="U251" t="s">
        <v>34</v>
      </c>
      <c r="V251" t="s">
        <v>27</v>
      </c>
      <c r="W251" s="6">
        <v>6986</v>
      </c>
      <c r="X251" s="2">
        <v>21</v>
      </c>
    </row>
    <row r="252" spans="20:24" x14ac:dyDescent="0.3">
      <c r="T252" t="s">
        <v>8</v>
      </c>
      <c r="U252" t="s">
        <v>39</v>
      </c>
      <c r="V252" t="s">
        <v>30</v>
      </c>
      <c r="W252" s="6">
        <v>7021</v>
      </c>
      <c r="X252" s="2">
        <v>183</v>
      </c>
    </row>
    <row r="253" spans="20:24" x14ac:dyDescent="0.3">
      <c r="T253" t="s">
        <v>5</v>
      </c>
      <c r="U253" t="s">
        <v>38</v>
      </c>
      <c r="V253" t="s">
        <v>13</v>
      </c>
      <c r="W253" s="6">
        <v>7189</v>
      </c>
      <c r="X253" s="2">
        <v>54</v>
      </c>
    </row>
    <row r="254" spans="20:24" x14ac:dyDescent="0.3">
      <c r="T254" t="s">
        <v>3</v>
      </c>
      <c r="U254" t="s">
        <v>34</v>
      </c>
      <c r="V254" t="s">
        <v>14</v>
      </c>
      <c r="W254" s="6">
        <v>7259</v>
      </c>
      <c r="X254" s="2">
        <v>276</v>
      </c>
    </row>
    <row r="255" spans="20:24" x14ac:dyDescent="0.3">
      <c r="T255" t="s">
        <v>9</v>
      </c>
      <c r="U255" t="s">
        <v>37</v>
      </c>
      <c r="V255" t="s">
        <v>20</v>
      </c>
      <c r="W255" s="6">
        <v>7273</v>
      </c>
      <c r="X255" s="2">
        <v>96</v>
      </c>
    </row>
    <row r="256" spans="20:24" x14ac:dyDescent="0.3">
      <c r="T256" t="s">
        <v>5</v>
      </c>
      <c r="U256" t="s">
        <v>34</v>
      </c>
      <c r="V256" t="s">
        <v>15</v>
      </c>
      <c r="W256" s="6">
        <v>7280</v>
      </c>
      <c r="X256" s="2">
        <v>201</v>
      </c>
    </row>
    <row r="257" spans="20:24" x14ac:dyDescent="0.3">
      <c r="T257" t="s">
        <v>3</v>
      </c>
      <c r="U257" t="s">
        <v>37</v>
      </c>
      <c r="V257" t="s">
        <v>28</v>
      </c>
      <c r="W257" s="6">
        <v>7308</v>
      </c>
      <c r="X257" s="2">
        <v>327</v>
      </c>
    </row>
    <row r="258" spans="20:24" x14ac:dyDescent="0.3">
      <c r="T258" t="s">
        <v>6</v>
      </c>
      <c r="U258" t="s">
        <v>38</v>
      </c>
      <c r="V258" t="s">
        <v>21</v>
      </c>
      <c r="W258" s="6">
        <v>7322</v>
      </c>
      <c r="X258" s="2">
        <v>36</v>
      </c>
    </row>
    <row r="259" spans="20:24" x14ac:dyDescent="0.3">
      <c r="T259" t="s">
        <v>41</v>
      </c>
      <c r="U259" t="s">
        <v>35</v>
      </c>
      <c r="V259" t="s">
        <v>28</v>
      </c>
      <c r="W259" s="6">
        <v>7455</v>
      </c>
      <c r="X259" s="2">
        <v>216</v>
      </c>
    </row>
    <row r="260" spans="20:24" x14ac:dyDescent="0.3">
      <c r="T260" t="s">
        <v>5</v>
      </c>
      <c r="U260" t="s">
        <v>38</v>
      </c>
      <c r="V260" t="s">
        <v>25</v>
      </c>
      <c r="W260" s="6">
        <v>7483</v>
      </c>
      <c r="X260" s="2">
        <v>45</v>
      </c>
    </row>
    <row r="261" spans="20:24" x14ac:dyDescent="0.3">
      <c r="T261" t="s">
        <v>2</v>
      </c>
      <c r="U261" t="s">
        <v>34</v>
      </c>
      <c r="V261" t="s">
        <v>19</v>
      </c>
      <c r="W261" s="6">
        <v>7511</v>
      </c>
      <c r="X261" s="2">
        <v>120</v>
      </c>
    </row>
    <row r="262" spans="20:24" x14ac:dyDescent="0.3">
      <c r="T262" t="s">
        <v>2</v>
      </c>
      <c r="U262" t="s">
        <v>39</v>
      </c>
      <c r="V262" t="s">
        <v>21</v>
      </c>
      <c r="W262" s="6">
        <v>7651</v>
      </c>
      <c r="X262" s="2">
        <v>213</v>
      </c>
    </row>
    <row r="263" spans="20:24" x14ac:dyDescent="0.3">
      <c r="T263" t="s">
        <v>40</v>
      </c>
      <c r="U263" t="s">
        <v>37</v>
      </c>
      <c r="V263" t="s">
        <v>19</v>
      </c>
      <c r="W263" s="6">
        <v>7693</v>
      </c>
      <c r="X263" s="2">
        <v>21</v>
      </c>
    </row>
    <row r="264" spans="20:24" x14ac:dyDescent="0.3">
      <c r="T264" t="s">
        <v>6</v>
      </c>
      <c r="U264" t="s">
        <v>37</v>
      </c>
      <c r="V264" t="s">
        <v>31</v>
      </c>
      <c r="W264" s="6">
        <v>7693</v>
      </c>
      <c r="X264" s="2">
        <v>87</v>
      </c>
    </row>
    <row r="265" spans="20:24" x14ac:dyDescent="0.3">
      <c r="T265" t="s">
        <v>7</v>
      </c>
      <c r="U265" t="s">
        <v>34</v>
      </c>
      <c r="V265" t="s">
        <v>17</v>
      </c>
      <c r="W265" s="6">
        <v>7777</v>
      </c>
      <c r="X265" s="2">
        <v>39</v>
      </c>
    </row>
    <row r="266" spans="20:24" x14ac:dyDescent="0.3">
      <c r="T266" t="s">
        <v>3</v>
      </c>
      <c r="U266" t="s">
        <v>34</v>
      </c>
      <c r="V266" t="s">
        <v>32</v>
      </c>
      <c r="W266" s="6">
        <v>7777</v>
      </c>
      <c r="X266" s="2">
        <v>504</v>
      </c>
    </row>
    <row r="267" spans="20:24" x14ac:dyDescent="0.3">
      <c r="T267" t="s">
        <v>2</v>
      </c>
      <c r="U267" t="s">
        <v>39</v>
      </c>
      <c r="V267" t="s">
        <v>27</v>
      </c>
      <c r="W267" s="6">
        <v>7812</v>
      </c>
      <c r="X267" s="2">
        <v>81</v>
      </c>
    </row>
    <row r="268" spans="20:24" x14ac:dyDescent="0.3">
      <c r="T268" t="s">
        <v>9</v>
      </c>
      <c r="U268" t="s">
        <v>35</v>
      </c>
      <c r="V268" t="s">
        <v>15</v>
      </c>
      <c r="W268" s="6">
        <v>7833</v>
      </c>
      <c r="X268" s="2">
        <v>243</v>
      </c>
    </row>
    <row r="269" spans="20:24" x14ac:dyDescent="0.3">
      <c r="T269" t="s">
        <v>41</v>
      </c>
      <c r="U269" t="s">
        <v>34</v>
      </c>
      <c r="V269" t="s">
        <v>33</v>
      </c>
      <c r="W269" s="6">
        <v>7847</v>
      </c>
      <c r="X269" s="2">
        <v>174</v>
      </c>
    </row>
    <row r="270" spans="20:24" x14ac:dyDescent="0.3">
      <c r="T270" t="s">
        <v>6</v>
      </c>
      <c r="U270" t="s">
        <v>34</v>
      </c>
      <c r="V270" t="s">
        <v>26</v>
      </c>
      <c r="W270" s="6">
        <v>8008</v>
      </c>
      <c r="X270" s="2">
        <v>456</v>
      </c>
    </row>
    <row r="271" spans="20:24" x14ac:dyDescent="0.3">
      <c r="T271" t="s">
        <v>9</v>
      </c>
      <c r="U271" t="s">
        <v>34</v>
      </c>
      <c r="V271" t="s">
        <v>23</v>
      </c>
      <c r="W271" s="6">
        <v>8155</v>
      </c>
      <c r="X271" s="2">
        <v>90</v>
      </c>
    </row>
    <row r="272" spans="20:24" x14ac:dyDescent="0.3">
      <c r="T272" t="s">
        <v>2</v>
      </c>
      <c r="U272" t="s">
        <v>36</v>
      </c>
      <c r="V272" t="s">
        <v>29</v>
      </c>
      <c r="W272" s="6">
        <v>8211</v>
      </c>
      <c r="X272" s="2">
        <v>75</v>
      </c>
    </row>
    <row r="273" spans="20:24" x14ac:dyDescent="0.3">
      <c r="T273" t="s">
        <v>7</v>
      </c>
      <c r="U273" t="s">
        <v>36</v>
      </c>
      <c r="V273" t="s">
        <v>22</v>
      </c>
      <c r="W273" s="6">
        <v>8435</v>
      </c>
      <c r="X273" s="2">
        <v>42</v>
      </c>
    </row>
    <row r="274" spans="20:24" x14ac:dyDescent="0.3">
      <c r="T274" t="s">
        <v>9</v>
      </c>
      <c r="U274" t="s">
        <v>34</v>
      </c>
      <c r="V274" t="s">
        <v>20</v>
      </c>
      <c r="W274" s="6">
        <v>8463</v>
      </c>
      <c r="X274" s="2">
        <v>492</v>
      </c>
    </row>
    <row r="275" spans="20:24" x14ac:dyDescent="0.3">
      <c r="T275" t="s">
        <v>5</v>
      </c>
      <c r="U275" t="s">
        <v>37</v>
      </c>
      <c r="V275" t="s">
        <v>25</v>
      </c>
      <c r="W275" s="6">
        <v>8813</v>
      </c>
      <c r="X275" s="2">
        <v>21</v>
      </c>
    </row>
    <row r="276" spans="20:24" x14ac:dyDescent="0.3">
      <c r="T276" t="s">
        <v>3</v>
      </c>
      <c r="U276" t="s">
        <v>38</v>
      </c>
      <c r="V276" t="s">
        <v>26</v>
      </c>
      <c r="W276" s="6">
        <v>8841</v>
      </c>
      <c r="X276" s="2">
        <v>303</v>
      </c>
    </row>
    <row r="277" spans="20:24" x14ac:dyDescent="0.3">
      <c r="T277" t="s">
        <v>7</v>
      </c>
      <c r="U277" t="s">
        <v>34</v>
      </c>
      <c r="V277" t="s">
        <v>24</v>
      </c>
      <c r="W277" s="6">
        <v>8862</v>
      </c>
      <c r="X277" s="2">
        <v>189</v>
      </c>
    </row>
    <row r="278" spans="20:24" x14ac:dyDescent="0.3">
      <c r="T278" t="s">
        <v>40</v>
      </c>
      <c r="U278" t="s">
        <v>35</v>
      </c>
      <c r="V278" t="s">
        <v>33</v>
      </c>
      <c r="W278" s="6">
        <v>8869</v>
      </c>
      <c r="X278" s="2">
        <v>432</v>
      </c>
    </row>
    <row r="279" spans="20:24" x14ac:dyDescent="0.3">
      <c r="T279" t="s">
        <v>8</v>
      </c>
      <c r="U279" t="s">
        <v>39</v>
      </c>
      <c r="V279" t="s">
        <v>31</v>
      </c>
      <c r="W279" s="6">
        <v>8890</v>
      </c>
      <c r="X279" s="2">
        <v>210</v>
      </c>
    </row>
    <row r="280" spans="20:24" x14ac:dyDescent="0.3">
      <c r="T280" t="s">
        <v>40</v>
      </c>
      <c r="U280" t="s">
        <v>37</v>
      </c>
      <c r="V280" t="s">
        <v>29</v>
      </c>
      <c r="W280" s="6">
        <v>9002</v>
      </c>
      <c r="X280" s="2">
        <v>72</v>
      </c>
    </row>
    <row r="281" spans="20:24" x14ac:dyDescent="0.3">
      <c r="T281" t="s">
        <v>9</v>
      </c>
      <c r="U281" t="s">
        <v>36</v>
      </c>
      <c r="V281" t="s">
        <v>30</v>
      </c>
      <c r="W281" s="6">
        <v>9051</v>
      </c>
      <c r="X281" s="2">
        <v>57</v>
      </c>
    </row>
    <row r="282" spans="20:24" x14ac:dyDescent="0.3">
      <c r="T282" t="s">
        <v>3</v>
      </c>
      <c r="U282" t="s">
        <v>36</v>
      </c>
      <c r="V282" t="s">
        <v>16</v>
      </c>
      <c r="W282" s="6">
        <v>9198</v>
      </c>
      <c r="X282" s="2">
        <v>36</v>
      </c>
    </row>
    <row r="283" spans="20:24" x14ac:dyDescent="0.3">
      <c r="T283" t="s">
        <v>2</v>
      </c>
      <c r="U283" t="s">
        <v>39</v>
      </c>
      <c r="V283" t="s">
        <v>20</v>
      </c>
      <c r="W283" s="6">
        <v>9443</v>
      </c>
      <c r="X283" s="2">
        <v>162</v>
      </c>
    </row>
    <row r="284" spans="20:24" x14ac:dyDescent="0.3">
      <c r="T284" t="s">
        <v>9</v>
      </c>
      <c r="U284" t="s">
        <v>38</v>
      </c>
      <c r="V284" t="s">
        <v>33</v>
      </c>
      <c r="W284" s="6">
        <v>9506</v>
      </c>
      <c r="X284" s="2">
        <v>87</v>
      </c>
    </row>
    <row r="285" spans="20:24" x14ac:dyDescent="0.3">
      <c r="T285" t="s">
        <v>41</v>
      </c>
      <c r="U285" t="s">
        <v>36</v>
      </c>
      <c r="V285" t="s">
        <v>18</v>
      </c>
      <c r="W285" s="6">
        <v>9632</v>
      </c>
      <c r="X285" s="2">
        <v>288</v>
      </c>
    </row>
    <row r="286" spans="20:24" x14ac:dyDescent="0.3">
      <c r="T286" t="s">
        <v>8</v>
      </c>
      <c r="U286" t="s">
        <v>39</v>
      </c>
      <c r="V286" t="s">
        <v>18</v>
      </c>
      <c r="W286" s="6">
        <v>9660</v>
      </c>
      <c r="X286" s="2">
        <v>27</v>
      </c>
    </row>
    <row r="287" spans="20:24" x14ac:dyDescent="0.3">
      <c r="T287" t="s">
        <v>8</v>
      </c>
      <c r="U287" t="s">
        <v>37</v>
      </c>
      <c r="V287" t="s">
        <v>15</v>
      </c>
      <c r="W287" s="6">
        <v>9709</v>
      </c>
      <c r="X287" s="2">
        <v>30</v>
      </c>
    </row>
    <row r="288" spans="20:24" x14ac:dyDescent="0.3">
      <c r="T288" t="s">
        <v>40</v>
      </c>
      <c r="U288" t="s">
        <v>36</v>
      </c>
      <c r="V288" t="s">
        <v>33</v>
      </c>
      <c r="W288" s="6">
        <v>9772</v>
      </c>
      <c r="X288" s="2">
        <v>90</v>
      </c>
    </row>
    <row r="289" spans="20:24" x14ac:dyDescent="0.3">
      <c r="T289" t="s">
        <v>7</v>
      </c>
      <c r="U289" t="s">
        <v>37</v>
      </c>
      <c r="V289" t="s">
        <v>22</v>
      </c>
      <c r="W289" s="6">
        <v>9835</v>
      </c>
      <c r="X289" s="2">
        <v>207</v>
      </c>
    </row>
    <row r="290" spans="20:24" x14ac:dyDescent="0.3">
      <c r="T290" t="s">
        <v>2</v>
      </c>
      <c r="U290" t="s">
        <v>37</v>
      </c>
      <c r="V290" t="s">
        <v>17</v>
      </c>
      <c r="W290" s="6">
        <v>9926</v>
      </c>
      <c r="X290" s="2">
        <v>201</v>
      </c>
    </row>
    <row r="291" spans="20:24" x14ac:dyDescent="0.3">
      <c r="T291" t="s">
        <v>6</v>
      </c>
      <c r="U291" t="s">
        <v>36</v>
      </c>
      <c r="V291" t="s">
        <v>4</v>
      </c>
      <c r="W291" s="6">
        <v>10073</v>
      </c>
      <c r="X291" s="2">
        <v>120</v>
      </c>
    </row>
    <row r="292" spans="20:24" x14ac:dyDescent="0.3">
      <c r="T292" t="s">
        <v>7</v>
      </c>
      <c r="U292" t="s">
        <v>38</v>
      </c>
      <c r="V292" t="s">
        <v>30</v>
      </c>
      <c r="W292" s="6">
        <v>10129</v>
      </c>
      <c r="X292" s="2">
        <v>312</v>
      </c>
    </row>
    <row r="293" spans="20:24" x14ac:dyDescent="0.3">
      <c r="T293" t="s">
        <v>41</v>
      </c>
      <c r="U293" t="s">
        <v>36</v>
      </c>
      <c r="V293" t="s">
        <v>32</v>
      </c>
      <c r="W293" s="6">
        <v>10304</v>
      </c>
      <c r="X293" s="2">
        <v>84</v>
      </c>
    </row>
    <row r="294" spans="20:24" x14ac:dyDescent="0.3">
      <c r="T294" t="s">
        <v>41</v>
      </c>
      <c r="U294" t="s">
        <v>36</v>
      </c>
      <c r="V294" t="s">
        <v>13</v>
      </c>
      <c r="W294" s="6">
        <v>10311</v>
      </c>
      <c r="X294" s="2">
        <v>231</v>
      </c>
    </row>
    <row r="295" spans="20:24" x14ac:dyDescent="0.3">
      <c r="T295" t="s">
        <v>2</v>
      </c>
      <c r="U295" t="s">
        <v>36</v>
      </c>
      <c r="V295" t="s">
        <v>16</v>
      </c>
      <c r="W295" s="6">
        <v>11417</v>
      </c>
      <c r="X295" s="2">
        <v>21</v>
      </c>
    </row>
    <row r="296" spans="20:24" x14ac:dyDescent="0.3">
      <c r="T296" t="s">
        <v>9</v>
      </c>
      <c r="U296" t="s">
        <v>36</v>
      </c>
      <c r="V296" t="s">
        <v>27</v>
      </c>
      <c r="W296" s="6">
        <v>11522</v>
      </c>
      <c r="X296" s="2">
        <v>204</v>
      </c>
    </row>
    <row r="297" spans="20:24" x14ac:dyDescent="0.3">
      <c r="T297" t="s">
        <v>2</v>
      </c>
      <c r="U297" t="s">
        <v>37</v>
      </c>
      <c r="V297" t="s">
        <v>18</v>
      </c>
      <c r="W297" s="6">
        <v>11571</v>
      </c>
      <c r="X297" s="2">
        <v>138</v>
      </c>
    </row>
    <row r="298" spans="20:24" x14ac:dyDescent="0.3">
      <c r="T298" t="s">
        <v>40</v>
      </c>
      <c r="U298" t="s">
        <v>35</v>
      </c>
      <c r="V298" t="s">
        <v>32</v>
      </c>
      <c r="W298" s="6">
        <v>12348</v>
      </c>
      <c r="X298" s="2">
        <v>234</v>
      </c>
    </row>
    <row r="299" spans="20:24" x14ac:dyDescent="0.3">
      <c r="T299" t="s">
        <v>10</v>
      </c>
      <c r="U299" t="s">
        <v>39</v>
      </c>
      <c r="V299" t="s">
        <v>33</v>
      </c>
      <c r="W299" s="6">
        <v>12950</v>
      </c>
      <c r="X299" s="2">
        <v>30</v>
      </c>
    </row>
    <row r="300" spans="20:24" x14ac:dyDescent="0.3">
      <c r="T300" t="s">
        <v>5</v>
      </c>
      <c r="U300" t="s">
        <v>35</v>
      </c>
      <c r="V300" t="s">
        <v>15</v>
      </c>
      <c r="W300" s="6">
        <v>13391</v>
      </c>
      <c r="X300" s="2">
        <v>201</v>
      </c>
    </row>
    <row r="301" spans="20:24" x14ac:dyDescent="0.3">
      <c r="T301" t="s">
        <v>9</v>
      </c>
      <c r="U301" t="s">
        <v>34</v>
      </c>
      <c r="V301" t="s">
        <v>28</v>
      </c>
      <c r="W301" s="6">
        <v>14329</v>
      </c>
      <c r="X301" s="2">
        <v>150</v>
      </c>
    </row>
    <row r="302" spans="20:24" x14ac:dyDescent="0.3">
      <c r="T302" t="s">
        <v>5</v>
      </c>
      <c r="U302" t="s">
        <v>34</v>
      </c>
      <c r="V302" t="s">
        <v>20</v>
      </c>
      <c r="W302" s="6">
        <v>15610</v>
      </c>
      <c r="X302" s="2">
        <v>339</v>
      </c>
    </row>
    <row r="303" spans="20:24" x14ac:dyDescent="0.3">
      <c r="T303" t="s">
        <v>5</v>
      </c>
      <c r="U303" t="s">
        <v>36</v>
      </c>
      <c r="V303" t="s">
        <v>16</v>
      </c>
      <c r="W303" s="6">
        <v>16184</v>
      </c>
      <c r="X303" s="2">
        <v>39</v>
      </c>
    </row>
    <row r="304" spans="20:24" x14ac:dyDescent="0.3">
      <c r="T304" t="s">
        <v>57</v>
      </c>
      <c r="X304" s="2">
        <f>SUBTOTAL(109,ChocSales7[Units])</f>
        <v>45660</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B71C4-6C83-472B-911C-AF33B5C3C505}">
  <dimension ref="A1:G17"/>
  <sheetViews>
    <sheetView showGridLines="0" zoomScale="145" zoomScaleNormal="145" workbookViewId="0">
      <selection activeCell="F13" sqref="F13"/>
    </sheetView>
  </sheetViews>
  <sheetFormatPr defaultRowHeight="14.4" x14ac:dyDescent="0.3"/>
  <cols>
    <col min="1" max="1" width="27.88671875" bestFit="1" customWidth="1"/>
    <col min="2" max="2" width="14.44140625" bestFit="1" customWidth="1"/>
    <col min="4" max="4" width="2.109375" customWidth="1"/>
    <col min="6" max="6" width="29.33203125" bestFit="1" customWidth="1"/>
    <col min="7" max="7" width="14.44140625" bestFit="1" customWidth="1"/>
  </cols>
  <sheetData>
    <row r="1" spans="1:7" x14ac:dyDescent="0.3">
      <c r="A1" s="17" t="s">
        <v>65</v>
      </c>
      <c r="B1" t="s">
        <v>59</v>
      </c>
      <c r="F1" s="17" t="s">
        <v>66</v>
      </c>
      <c r="G1" t="s">
        <v>59</v>
      </c>
    </row>
    <row r="2" spans="1:7" x14ac:dyDescent="0.3">
      <c r="A2" s="18" t="s">
        <v>38</v>
      </c>
      <c r="B2" s="19">
        <v>25221</v>
      </c>
      <c r="F2" s="18" t="s">
        <v>38</v>
      </c>
      <c r="G2" s="19">
        <v>6069</v>
      </c>
    </row>
    <row r="3" spans="1:7" x14ac:dyDescent="0.3">
      <c r="A3" s="23" t="s">
        <v>5</v>
      </c>
      <c r="B3" s="19">
        <v>25221</v>
      </c>
      <c r="F3" s="23" t="s">
        <v>41</v>
      </c>
      <c r="G3" s="19">
        <v>6069</v>
      </c>
    </row>
    <row r="4" spans="1:7" x14ac:dyDescent="0.3">
      <c r="A4" s="18" t="s">
        <v>36</v>
      </c>
      <c r="B4" s="19">
        <v>39620</v>
      </c>
      <c r="F4" s="18" t="s">
        <v>36</v>
      </c>
      <c r="G4" s="19">
        <v>5019</v>
      </c>
    </row>
    <row r="5" spans="1:7" x14ac:dyDescent="0.3">
      <c r="A5" s="23" t="s">
        <v>5</v>
      </c>
      <c r="B5" s="19">
        <v>39620</v>
      </c>
      <c r="F5" s="23" t="s">
        <v>8</v>
      </c>
      <c r="G5" s="19">
        <v>5019</v>
      </c>
    </row>
    <row r="6" spans="1:7" x14ac:dyDescent="0.3">
      <c r="A6" s="18" t="s">
        <v>34</v>
      </c>
      <c r="B6" s="19">
        <v>41559</v>
      </c>
      <c r="F6" s="18" t="s">
        <v>34</v>
      </c>
      <c r="G6" s="19">
        <v>5516</v>
      </c>
    </row>
    <row r="7" spans="1:7" x14ac:dyDescent="0.3">
      <c r="A7" s="23" t="s">
        <v>5</v>
      </c>
      <c r="B7" s="19">
        <v>41559</v>
      </c>
      <c r="F7" s="23" t="s">
        <v>8</v>
      </c>
      <c r="G7" s="19">
        <v>5516</v>
      </c>
    </row>
    <row r="8" spans="1:7" x14ac:dyDescent="0.3">
      <c r="A8" s="18" t="s">
        <v>37</v>
      </c>
      <c r="B8" s="19">
        <v>43568</v>
      </c>
      <c r="F8" s="18" t="s">
        <v>37</v>
      </c>
      <c r="G8" s="19">
        <v>7987</v>
      </c>
    </row>
    <row r="9" spans="1:7" x14ac:dyDescent="0.3">
      <c r="A9" s="23" t="s">
        <v>7</v>
      </c>
      <c r="B9" s="19">
        <v>43568</v>
      </c>
      <c r="F9" s="23" t="s">
        <v>10</v>
      </c>
      <c r="G9" s="19">
        <v>7987</v>
      </c>
    </row>
    <row r="10" spans="1:7" x14ac:dyDescent="0.3">
      <c r="A10" s="18" t="s">
        <v>39</v>
      </c>
      <c r="B10" s="19">
        <v>45752</v>
      </c>
      <c r="F10" s="18" t="s">
        <v>39</v>
      </c>
      <c r="G10" s="19">
        <v>3976</v>
      </c>
    </row>
    <row r="11" spans="1:7" x14ac:dyDescent="0.3">
      <c r="A11" s="37" t="s">
        <v>2</v>
      </c>
      <c r="B11" s="19">
        <v>45752</v>
      </c>
      <c r="F11" s="23" t="s">
        <v>41</v>
      </c>
      <c r="G11" s="19">
        <v>3976</v>
      </c>
    </row>
    <row r="12" spans="1:7" x14ac:dyDescent="0.3">
      <c r="A12" s="18" t="s">
        <v>35</v>
      </c>
      <c r="B12" s="19">
        <v>38325</v>
      </c>
      <c r="F12" s="18" t="s">
        <v>35</v>
      </c>
      <c r="G12" s="19">
        <v>2142</v>
      </c>
    </row>
    <row r="13" spans="1:7" x14ac:dyDescent="0.3">
      <c r="A13" s="23" t="s">
        <v>40</v>
      </c>
      <c r="B13" s="19">
        <v>38325</v>
      </c>
      <c r="F13" s="37" t="s">
        <v>2</v>
      </c>
      <c r="G13" s="19">
        <v>2142</v>
      </c>
    </row>
    <row r="14" spans="1:7" x14ac:dyDescent="0.3">
      <c r="A14" s="18" t="s">
        <v>61</v>
      </c>
      <c r="B14" s="19">
        <v>234045</v>
      </c>
      <c r="F14" s="18" t="s">
        <v>61</v>
      </c>
      <c r="G14" s="19">
        <v>30709</v>
      </c>
    </row>
    <row r="15" spans="1:7" x14ac:dyDescent="0.3">
      <c r="A15" s="36"/>
      <c r="F15" s="36"/>
    </row>
    <row r="17" spans="1:1" x14ac:dyDescent="0.3">
      <c r="A17" t="s">
        <v>102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E91F9-2FB7-4A49-AE96-3F5B4F4395DC}">
  <dimension ref="B1:E31"/>
  <sheetViews>
    <sheetView showGridLines="0" topLeftCell="A16" zoomScale="130" zoomScaleNormal="130" workbookViewId="0">
      <selection activeCell="C8" sqref="C8"/>
    </sheetView>
  </sheetViews>
  <sheetFormatPr defaultRowHeight="14.4" x14ac:dyDescent="0.3"/>
  <cols>
    <col min="2" max="2" width="20.6640625" bestFit="1" customWidth="1"/>
    <col min="3" max="3" width="21.21875" bestFit="1" customWidth="1"/>
    <col min="4" max="4" width="15.88671875" bestFit="1" customWidth="1"/>
    <col min="5" max="5" width="10.44140625" bestFit="1" customWidth="1"/>
  </cols>
  <sheetData>
    <row r="1" spans="2:5" hidden="1" x14ac:dyDescent="0.3"/>
    <row r="2" spans="2:5" hidden="1" x14ac:dyDescent="0.3"/>
    <row r="3" spans="2:5" hidden="1" x14ac:dyDescent="0.3"/>
    <row r="4" spans="2:5" hidden="1" x14ac:dyDescent="0.3"/>
    <row r="5" spans="2:5" hidden="1" x14ac:dyDescent="0.3"/>
    <row r="6" spans="2:5" hidden="1" x14ac:dyDescent="0.3"/>
    <row r="7" spans="2:5" ht="23.4" customHeight="1" x14ac:dyDescent="0.3"/>
    <row r="8" spans="2:5" x14ac:dyDescent="0.3">
      <c r="B8" s="17" t="s">
        <v>60</v>
      </c>
      <c r="C8" t="s">
        <v>98</v>
      </c>
      <c r="D8" t="s">
        <v>71</v>
      </c>
      <c r="E8" t="s">
        <v>72</v>
      </c>
    </row>
    <row r="9" spans="2:5" x14ac:dyDescent="0.3">
      <c r="B9" s="18" t="s">
        <v>14</v>
      </c>
      <c r="C9" s="19">
        <v>10493</v>
      </c>
      <c r="D9" s="19">
        <v>4843.7999999999993</v>
      </c>
      <c r="E9" s="24">
        <v>5649.2000000000007</v>
      </c>
    </row>
    <row r="10" spans="2:5" x14ac:dyDescent="0.3">
      <c r="B10" s="18" t="s">
        <v>30</v>
      </c>
      <c r="C10" s="19">
        <v>17409</v>
      </c>
      <c r="D10" s="19">
        <v>13084.470000000001</v>
      </c>
      <c r="E10" s="24">
        <v>4324.5299999999988</v>
      </c>
    </row>
    <row r="11" spans="2:5" x14ac:dyDescent="0.3">
      <c r="B11" s="18" t="s">
        <v>24</v>
      </c>
      <c r="C11" s="19">
        <v>4431</v>
      </c>
      <c r="D11" s="19">
        <v>805.13999999999987</v>
      </c>
      <c r="E11" s="24">
        <v>3625.86</v>
      </c>
    </row>
    <row r="12" spans="2:5" x14ac:dyDescent="0.3">
      <c r="B12" s="18" t="s">
        <v>19</v>
      </c>
      <c r="C12" s="19">
        <v>5747</v>
      </c>
      <c r="D12" s="19">
        <v>2704.56</v>
      </c>
      <c r="E12" s="24">
        <v>3042.44</v>
      </c>
    </row>
    <row r="13" spans="2:5" x14ac:dyDescent="0.3">
      <c r="B13" s="18" t="s">
        <v>22</v>
      </c>
      <c r="C13" s="19">
        <v>12355</v>
      </c>
      <c r="D13" s="19">
        <v>6506.82</v>
      </c>
      <c r="E13" s="24">
        <v>5848.18</v>
      </c>
    </row>
    <row r="14" spans="2:5" x14ac:dyDescent="0.3">
      <c r="B14" s="18" t="s">
        <v>4</v>
      </c>
      <c r="C14" s="19">
        <v>5005</v>
      </c>
      <c r="D14" s="19">
        <v>6629.0400000000009</v>
      </c>
      <c r="E14" s="24">
        <v>-1624.0400000000009</v>
      </c>
    </row>
    <row r="15" spans="2:5" x14ac:dyDescent="0.3">
      <c r="B15" s="18" t="s">
        <v>26</v>
      </c>
      <c r="C15" s="19">
        <v>98</v>
      </c>
      <c r="D15" s="19">
        <v>890.4</v>
      </c>
      <c r="E15" s="24">
        <v>-792.4</v>
      </c>
    </row>
    <row r="16" spans="2:5" x14ac:dyDescent="0.3">
      <c r="B16" s="18" t="s">
        <v>28</v>
      </c>
      <c r="C16" s="19">
        <v>12649</v>
      </c>
      <c r="D16" s="19">
        <v>5231.5200000000004</v>
      </c>
      <c r="E16" s="24">
        <v>7417.48</v>
      </c>
    </row>
    <row r="17" spans="2:5" x14ac:dyDescent="0.3">
      <c r="B17" s="18" t="s">
        <v>32</v>
      </c>
      <c r="C17" s="19">
        <v>19054</v>
      </c>
      <c r="D17" s="19">
        <v>5994.4500000000007</v>
      </c>
      <c r="E17" s="24">
        <v>13059.55</v>
      </c>
    </row>
    <row r="18" spans="2:5" x14ac:dyDescent="0.3">
      <c r="B18" s="18" t="s">
        <v>18</v>
      </c>
      <c r="C18" s="19">
        <v>6223</v>
      </c>
      <c r="D18" s="19">
        <v>1902.1799999999998</v>
      </c>
      <c r="E18" s="24">
        <v>4320.82</v>
      </c>
    </row>
    <row r="19" spans="2:5" x14ac:dyDescent="0.3">
      <c r="B19" s="18" t="s">
        <v>17</v>
      </c>
      <c r="C19" s="19">
        <v>1589</v>
      </c>
      <c r="D19" s="19">
        <v>942.32999999999993</v>
      </c>
      <c r="E19" s="24">
        <v>646.67000000000007</v>
      </c>
    </row>
    <row r="20" spans="2:5" x14ac:dyDescent="0.3">
      <c r="B20" s="18" t="s">
        <v>23</v>
      </c>
      <c r="C20" s="19">
        <v>2023</v>
      </c>
      <c r="D20" s="19">
        <v>506.22</v>
      </c>
      <c r="E20" s="24">
        <v>1516.78</v>
      </c>
    </row>
    <row r="21" spans="2:5" x14ac:dyDescent="0.3">
      <c r="B21" s="18" t="s">
        <v>29</v>
      </c>
      <c r="C21" s="19">
        <v>10234</v>
      </c>
      <c r="D21" s="19">
        <v>5133.7199999999993</v>
      </c>
      <c r="E21" s="24">
        <v>5100.2800000000007</v>
      </c>
    </row>
    <row r="22" spans="2:5" x14ac:dyDescent="0.3">
      <c r="B22" s="18" t="s">
        <v>13</v>
      </c>
      <c r="C22" s="19">
        <v>4760</v>
      </c>
      <c r="D22" s="19">
        <v>643.77</v>
      </c>
      <c r="E22" s="24">
        <v>4116.2299999999996</v>
      </c>
    </row>
    <row r="23" spans="2:5" x14ac:dyDescent="0.3">
      <c r="B23" s="18" t="s">
        <v>16</v>
      </c>
      <c r="C23" s="19">
        <v>6860</v>
      </c>
      <c r="D23" s="19">
        <v>1766.7899999999997</v>
      </c>
      <c r="E23" s="24">
        <v>5093.21</v>
      </c>
    </row>
    <row r="24" spans="2:5" x14ac:dyDescent="0.3">
      <c r="B24" s="18" t="s">
        <v>20</v>
      </c>
      <c r="C24" s="19">
        <v>5747</v>
      </c>
      <c r="D24" s="19">
        <v>8793.3599999999988</v>
      </c>
      <c r="E24" s="24">
        <v>-3046.3599999999988</v>
      </c>
    </row>
    <row r="25" spans="2:5" x14ac:dyDescent="0.3">
      <c r="B25" s="18" t="s">
        <v>27</v>
      </c>
      <c r="C25" s="19">
        <v>14371</v>
      </c>
      <c r="D25" s="19">
        <v>12898.829999999998</v>
      </c>
      <c r="E25" s="24">
        <v>1472.1700000000019</v>
      </c>
    </row>
    <row r="26" spans="2:5" x14ac:dyDescent="0.3">
      <c r="B26" s="18" t="s">
        <v>33</v>
      </c>
      <c r="C26" s="19">
        <v>10045</v>
      </c>
      <c r="D26" s="19">
        <v>10687.679999999998</v>
      </c>
      <c r="E26" s="24">
        <v>-642.67999999999847</v>
      </c>
    </row>
    <row r="27" spans="2:5" x14ac:dyDescent="0.3">
      <c r="B27" s="18" t="s">
        <v>15</v>
      </c>
      <c r="C27" s="19">
        <v>32557</v>
      </c>
      <c r="D27" s="19">
        <v>10697.76</v>
      </c>
      <c r="E27" s="24">
        <v>21859.239999999998</v>
      </c>
    </row>
    <row r="28" spans="2:5" x14ac:dyDescent="0.3">
      <c r="B28" s="18" t="s">
        <v>31</v>
      </c>
      <c r="C28" s="19">
        <v>4753</v>
      </c>
      <c r="D28" s="19">
        <v>1424.34</v>
      </c>
      <c r="E28" s="24">
        <v>3328.66</v>
      </c>
    </row>
    <row r="29" spans="2:5" x14ac:dyDescent="0.3">
      <c r="B29" s="18" t="s">
        <v>21</v>
      </c>
      <c r="C29" s="19">
        <v>567</v>
      </c>
      <c r="D29" s="19">
        <v>2052</v>
      </c>
      <c r="E29" s="24">
        <v>-1485</v>
      </c>
    </row>
    <row r="30" spans="2:5" x14ac:dyDescent="0.3">
      <c r="B30" s="18" t="s">
        <v>25</v>
      </c>
      <c r="C30" s="19">
        <v>2464</v>
      </c>
      <c r="D30" s="19">
        <v>3077.1</v>
      </c>
      <c r="E30" s="24">
        <v>-613.09999999999991</v>
      </c>
    </row>
    <row r="31" spans="2:5" x14ac:dyDescent="0.3">
      <c r="B31" s="18" t="s">
        <v>61</v>
      </c>
      <c r="C31" s="19">
        <v>189434</v>
      </c>
      <c r="D31" s="19">
        <v>107216.28</v>
      </c>
      <c r="E31" s="24">
        <v>82217.72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C8AFA-9B04-493C-A04A-B63BB0C575C6}">
  <dimension ref="B2:K18"/>
  <sheetViews>
    <sheetView showGridLines="0" zoomScale="115" zoomScaleNormal="115" workbookViewId="0">
      <selection activeCell="H12" sqref="H12"/>
    </sheetView>
  </sheetViews>
  <sheetFormatPr defaultRowHeight="14.4" x14ac:dyDescent="0.3"/>
  <cols>
    <col min="1" max="1" width="5.88671875" customWidth="1"/>
    <col min="2" max="2" width="19.21875" customWidth="1"/>
    <col min="3" max="3" width="16.77734375" customWidth="1"/>
    <col min="4" max="4" width="11.33203125" bestFit="1" customWidth="1"/>
    <col min="6" max="6" width="2.21875" customWidth="1"/>
    <col min="8" max="8" width="26.6640625" customWidth="1"/>
    <col min="9" max="9" width="39" customWidth="1"/>
    <col min="11" max="11" width="16.88671875" customWidth="1"/>
  </cols>
  <sheetData>
    <row r="2" spans="2:11" ht="63.6" customHeight="1" x14ac:dyDescent="0.3">
      <c r="I2" s="28" t="s">
        <v>100</v>
      </c>
    </row>
    <row r="4" spans="2:11" x14ac:dyDescent="0.3">
      <c r="B4" s="29" t="s">
        <v>82</v>
      </c>
      <c r="C4" s="33" t="s">
        <v>34</v>
      </c>
    </row>
    <row r="6" spans="2:11" ht="15.6" x14ac:dyDescent="0.3">
      <c r="H6" s="27" t="s">
        <v>79</v>
      </c>
    </row>
    <row r="8" spans="2:11" x14ac:dyDescent="0.3">
      <c r="H8" t="s">
        <v>11</v>
      </c>
      <c r="I8" t="s">
        <v>101</v>
      </c>
      <c r="J8" t="s">
        <v>45</v>
      </c>
      <c r="K8" t="s">
        <v>80</v>
      </c>
    </row>
    <row r="9" spans="2:11" x14ac:dyDescent="0.3">
      <c r="B9" s="3" t="s">
        <v>74</v>
      </c>
      <c r="C9" s="3">
        <f>COUNTIFS(ChocSales[Geography],C4)</f>
        <v>58</v>
      </c>
      <c r="H9" s="26" t="s">
        <v>40</v>
      </c>
      <c r="I9" s="6">
        <f>SUMIFS(ChocSales[Amount],ChocSales[Sales Person],H9,ChocSales[Geography],$C$4)</f>
        <v>24647</v>
      </c>
      <c r="J9">
        <f>SUMIFS(ChocSales[Units],ChocSales[Sales Person],H9,ChocSales[Geography],$C$4)</f>
        <v>735</v>
      </c>
      <c r="K9">
        <f>IF(I9&gt;15000,1,-1)</f>
        <v>1</v>
      </c>
    </row>
    <row r="10" spans="2:11" x14ac:dyDescent="0.3">
      <c r="H10" s="25" t="s">
        <v>8</v>
      </c>
      <c r="I10" s="6">
        <f>SUMIFS(ChocSales[Amount],ChocSales[Sales Person],H10,ChocSales[Geography],$C$4)</f>
        <v>5516</v>
      </c>
      <c r="J10">
        <f>SUMIFS(ChocSales[Units],ChocSales[Sales Person],H10,ChocSales[Geography],$C$4)</f>
        <v>507</v>
      </c>
      <c r="K10">
        <f t="shared" ref="K10:K18" si="0">IF(I10&gt;15000,1,-1)</f>
        <v>-1</v>
      </c>
    </row>
    <row r="11" spans="2:11" x14ac:dyDescent="0.3">
      <c r="B11" t="s">
        <v>81</v>
      </c>
      <c r="C11" t="s">
        <v>57</v>
      </c>
      <c r="D11" t="s">
        <v>75</v>
      </c>
      <c r="H11" s="26" t="s">
        <v>9</v>
      </c>
      <c r="I11" s="6">
        <f>SUMIFS(ChocSales[Amount],ChocSales[Sales Person],H11,ChocSales[Geography],$C$4)</f>
        <v>39424</v>
      </c>
      <c r="J11">
        <f>SUMIFS(ChocSales[Units],ChocSales[Sales Person],H11,ChocSales[Geography],$C$4)</f>
        <v>1122</v>
      </c>
      <c r="K11">
        <f t="shared" si="0"/>
        <v>1</v>
      </c>
    </row>
    <row r="12" spans="2:11" x14ac:dyDescent="0.3">
      <c r="B12" t="s">
        <v>76</v>
      </c>
      <c r="C12" s="6">
        <f>SUMIFS(ChocSales[Total Cost],ChocSales[Geography],'Dynamic Country-Level Sales '!C4)</f>
        <v>80681.400000000038</v>
      </c>
      <c r="D12" s="6">
        <f>AVERAGEIFS(ChocSales[Total Cost],ChocSales[Geography],'Dynamic Country-Level Sales '!C4)</f>
        <v>1391.0586206896558</v>
      </c>
      <c r="H12" s="25" t="s">
        <v>41</v>
      </c>
      <c r="I12" s="6">
        <f>SUMIFS(ChocSales[Amount],ChocSales[Sales Person],H12,ChocSales[Geography],$C$4)</f>
        <v>15855</v>
      </c>
      <c r="J12">
        <f>SUMIFS(ChocSales[Units],ChocSales[Sales Person],H12,ChocSales[Geography],$C$4)</f>
        <v>708</v>
      </c>
      <c r="K12">
        <f t="shared" si="0"/>
        <v>1</v>
      </c>
    </row>
    <row r="13" spans="2:11" x14ac:dyDescent="0.3">
      <c r="B13" t="s">
        <v>45</v>
      </c>
      <c r="C13">
        <f>SUMIFS(ChocSales[Units],ChocSales[Geography],'Dynamic Country-Level Sales '!C4)</f>
        <v>8760</v>
      </c>
      <c r="D13" s="21">
        <f>AVERAGEIFS(ChocSales[Units],ChocSales[Geography],'Dynamic Country-Level Sales '!C4)</f>
        <v>151.0344827586207</v>
      </c>
      <c r="H13" s="26" t="s">
        <v>6</v>
      </c>
      <c r="I13" s="6">
        <f>SUMIFS(ChocSales[Amount],ChocSales[Sales Person],H13,ChocSales[Geography],$C$4)</f>
        <v>33670</v>
      </c>
      <c r="J13">
        <f>SUMIFS(ChocSales[Units],ChocSales[Sales Person],H13,ChocSales[Geography],$C$4)</f>
        <v>1515</v>
      </c>
      <c r="K13">
        <f t="shared" si="0"/>
        <v>1</v>
      </c>
    </row>
    <row r="14" spans="2:11" x14ac:dyDescent="0.3">
      <c r="B14" t="s">
        <v>77</v>
      </c>
      <c r="C14" s="6">
        <f>SUMIFS(ChocSales[Amount],ChocSales[Geography],'Dynamic Country-Level Sales '!C4)</f>
        <v>252469</v>
      </c>
      <c r="D14" s="6">
        <f>AVERAGEIFS(ChocSales[Amount],ChocSales[Geography],'Dynamic Country-Level Sales '!C4)</f>
        <v>4352.9137931034484</v>
      </c>
      <c r="H14" s="26" t="s">
        <v>7</v>
      </c>
      <c r="I14" s="6">
        <f>SUMIFS(ChocSales[Amount],ChocSales[Sales Person],H14,ChocSales[Geography],$C$4)</f>
        <v>31661</v>
      </c>
      <c r="J14">
        <f>SUMIFS(ChocSales[Units],ChocSales[Sales Person],H14,ChocSales[Geography],$C$4)</f>
        <v>978</v>
      </c>
      <c r="K14">
        <f t="shared" si="0"/>
        <v>1</v>
      </c>
    </row>
    <row r="15" spans="2:11" x14ac:dyDescent="0.3">
      <c r="B15" t="s">
        <v>78</v>
      </c>
      <c r="C15" s="6">
        <f>SUMIFS(ChocSales[Amount],ChocSales[Geography],'Dynamic Country-Level Sales '!C4)-SUMIFS(ChocSales[Total Cost],ChocSales[Geography],'Dynamic Country-Level Sales '!C4)</f>
        <v>171787.59999999998</v>
      </c>
      <c r="D15" s="6">
        <f>D14-D12</f>
        <v>2961.8551724137924</v>
      </c>
      <c r="H15" s="25" t="s">
        <v>5</v>
      </c>
      <c r="I15" s="6">
        <f>SUMIFS(ChocSales[Amount],ChocSales[Sales Person],H15,ChocSales[Geography],$C$4)</f>
        <v>41559</v>
      </c>
      <c r="J15">
        <f>SUMIFS(ChocSales[Units],ChocSales[Sales Person],H15,ChocSales[Geography],$C$4)</f>
        <v>1188</v>
      </c>
      <c r="K15">
        <f t="shared" si="0"/>
        <v>1</v>
      </c>
    </row>
    <row r="16" spans="2:11" x14ac:dyDescent="0.3">
      <c r="H16" s="26" t="s">
        <v>2</v>
      </c>
      <c r="I16" s="6">
        <f>SUMIFS(ChocSales[Amount],ChocSales[Sales Person],H16,ChocSales[Geography],$C$4)</f>
        <v>7763</v>
      </c>
      <c r="J16">
        <f>SUMIFS(ChocSales[Units],ChocSales[Sales Person],H16,ChocSales[Geography],$C$4)</f>
        <v>174</v>
      </c>
      <c r="K16">
        <f t="shared" si="0"/>
        <v>-1</v>
      </c>
    </row>
    <row r="17" spans="8:11" x14ac:dyDescent="0.3">
      <c r="H17" s="25" t="s">
        <v>3</v>
      </c>
      <c r="I17" s="6">
        <f>SUMIFS(ChocSales[Amount],ChocSales[Sales Person],H17,ChocSales[Geography],$C$4)</f>
        <v>35847</v>
      </c>
      <c r="J17">
        <f>SUMIFS(ChocSales[Units],ChocSales[Sales Person],H17,ChocSales[Geography],$C$4)</f>
        <v>1416</v>
      </c>
      <c r="K17">
        <f t="shared" si="0"/>
        <v>1</v>
      </c>
    </row>
    <row r="18" spans="8:11" x14ac:dyDescent="0.3">
      <c r="H18" s="26" t="s">
        <v>10</v>
      </c>
      <c r="I18" s="6">
        <f>SUMIFS(ChocSales[Amount],ChocSales[Sales Person],H18,ChocSales[Geography],$C$4)</f>
        <v>16527</v>
      </c>
      <c r="J18">
        <f>SUMIFS(ChocSales[Units],ChocSales[Sales Person],H18,ChocSales[Geography],$C$4)</f>
        <v>417</v>
      </c>
      <c r="K18">
        <f t="shared" si="0"/>
        <v>1</v>
      </c>
    </row>
  </sheetData>
  <conditionalFormatting sqref="K9:K18">
    <cfRule type="iconSet" priority="1">
      <iconSet iconSet="3Symbols2">
        <cfvo type="percent" val="0"/>
        <cfvo type="percent" val="33"/>
        <cfvo type="percent" val="67"/>
      </iconSet>
    </cfRule>
  </conditionalFormatting>
  <conditionalFormatting sqref="I9:I18">
    <cfRule type="dataBar" priority="2">
      <dataBar>
        <cfvo type="min"/>
        <cfvo type="max"/>
        <color rgb="FFFFB628"/>
      </dataBar>
      <extLst>
        <ext xmlns:x14="http://schemas.microsoft.com/office/spreadsheetml/2009/9/main" uri="{B025F937-C7B1-47D3-B67F-A62EFF666E3E}">
          <x14:id>{6FAB9FEA-7CC6-419E-A440-F929849A9EE9}</x14:id>
        </ext>
      </extLst>
    </cfRule>
  </conditionalFormatting>
  <pageMargins left="0.7" right="0.7" top="0.75" bottom="0.75" header="0.3" footer="0.3"/>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dataBar" id="{6FAB9FEA-7CC6-419E-A440-F929849A9EE9}">
            <x14:dataBar minLength="0" maxLength="100" border="1" negativeBarBorderColorSameAsPositive="0">
              <x14:cfvo type="autoMin"/>
              <x14:cfvo type="autoMax"/>
              <x14:borderColor rgb="FFFFB628"/>
              <x14:negativeFillColor rgb="FFFF0000"/>
              <x14:negativeBorderColor rgb="FFFF0000"/>
              <x14:axisColor rgb="FF000000"/>
            </x14:dataBar>
          </x14:cfRule>
          <xm:sqref>I9:I18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3E9178E6-4A1A-43A0-8D15-60B90D3D3F97}">
          <x14:formula1>
            <xm:f>'Sales by Country'!$A$5:$A$10</xm:f>
          </x14:formula1>
          <xm:sqref>C4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Quick Statistics</vt:lpstr>
      <vt:lpstr>Exploratory Data Analysis</vt:lpstr>
      <vt:lpstr>Sales by Country</vt:lpstr>
      <vt:lpstr>Top 5 Products by £ Per Unit</vt:lpstr>
      <vt:lpstr>Finding Anomalies</vt:lpstr>
      <vt:lpstr>Best Sales Person by Country</vt:lpstr>
      <vt:lpstr>Profits by Product </vt:lpstr>
      <vt:lpstr>Dynamic Country-Level Sales </vt:lpstr>
      <vt:lpstr>Products to be Discontinued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Lenovo</cp:lastModifiedBy>
  <dcterms:created xsi:type="dcterms:W3CDTF">2021-03-14T20:21:32Z</dcterms:created>
  <dcterms:modified xsi:type="dcterms:W3CDTF">2022-06-25T21:13:57Z</dcterms:modified>
</cp:coreProperties>
</file>