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AH37" i="1"/>
  <c r="AH36" i="1"/>
  <c r="AH40" i="1" s="1"/>
  <c r="D57" i="1" s="1"/>
  <c r="AF37" i="1"/>
  <c r="AF36" i="1"/>
  <c r="AF40" i="1" s="1"/>
  <c r="D56" i="1" s="1"/>
  <c r="AD37" i="1"/>
  <c r="AD36" i="1"/>
  <c r="AD40" i="1" s="1"/>
  <c r="D55" i="1" s="1"/>
  <c r="AB37" i="1"/>
  <c r="AB36" i="1"/>
  <c r="AB40" i="1" s="1"/>
  <c r="D54" i="1" s="1"/>
  <c r="Z37" i="1"/>
  <c r="Z36" i="1"/>
  <c r="Z40" i="1" s="1"/>
  <c r="D53" i="1" s="1"/>
  <c r="X37" i="1"/>
  <c r="X36" i="1"/>
  <c r="X40" i="1" s="1"/>
  <c r="D52" i="1" s="1"/>
  <c r="V37" i="1"/>
  <c r="V36" i="1"/>
  <c r="V40" i="1" s="1"/>
  <c r="D51" i="1" s="1"/>
  <c r="T37" i="1"/>
  <c r="T36" i="1"/>
  <c r="T40" i="1" s="1"/>
  <c r="D50" i="1" s="1"/>
  <c r="R37" i="1"/>
  <c r="R36" i="1"/>
  <c r="R40" i="1" s="1"/>
  <c r="D49" i="1" s="1"/>
  <c r="P37" i="1"/>
  <c r="P36" i="1"/>
  <c r="P40" i="1" s="1"/>
  <c r="D48" i="1" s="1"/>
  <c r="N37" i="1"/>
  <c r="N36" i="1"/>
  <c r="N40" i="1" s="1"/>
  <c r="D47" i="1" s="1"/>
  <c r="L37" i="1"/>
  <c r="L36" i="1"/>
  <c r="L40" i="1" s="1"/>
  <c r="D46" i="1" s="1"/>
  <c r="J37" i="1"/>
  <c r="J36" i="1"/>
  <c r="J40" i="1" s="1"/>
  <c r="D45" i="1" s="1"/>
  <c r="H37" i="1"/>
  <c r="H36" i="1"/>
  <c r="H40" i="1" s="1"/>
  <c r="D44" i="1" s="1"/>
  <c r="AH4" i="1"/>
  <c r="AH5" i="1"/>
  <c r="AH6" i="1"/>
  <c r="AH7" i="1"/>
  <c r="AH8" i="1"/>
  <c r="AH9" i="1"/>
  <c r="AH3" i="1"/>
  <c r="AH12" i="1" s="1"/>
  <c r="D29" i="1" s="1"/>
  <c r="AF4" i="1"/>
  <c r="AF5" i="1"/>
  <c r="AF6" i="1"/>
  <c r="AF7" i="1"/>
  <c r="AF8" i="1"/>
  <c r="AF9" i="1"/>
  <c r="AF3" i="1"/>
  <c r="AF12" i="1" s="1"/>
  <c r="D28" i="1" s="1"/>
  <c r="AD4" i="1"/>
  <c r="AD5" i="1"/>
  <c r="AD6" i="1"/>
  <c r="AD7" i="1"/>
  <c r="AD8" i="1"/>
  <c r="AD9" i="1"/>
  <c r="AD3" i="1"/>
  <c r="AD12" i="1" s="1"/>
  <c r="D27" i="1" s="1"/>
  <c r="AB4" i="1"/>
  <c r="AB5" i="1"/>
  <c r="AB6" i="1"/>
  <c r="AB7" i="1"/>
  <c r="AB8" i="1"/>
  <c r="AB9" i="1"/>
  <c r="AB3" i="1"/>
  <c r="AB12" i="1" s="1"/>
  <c r="D26" i="1" s="1"/>
  <c r="Z4" i="1"/>
  <c r="Z5" i="1"/>
  <c r="Z6" i="1"/>
  <c r="Z7" i="1"/>
  <c r="Z8" i="1"/>
  <c r="Z9" i="1"/>
  <c r="Z3" i="1"/>
  <c r="Z12" i="1" s="1"/>
  <c r="D25" i="1" s="1"/>
  <c r="X4" i="1"/>
  <c r="X5" i="1"/>
  <c r="X6" i="1"/>
  <c r="X7" i="1"/>
  <c r="X8" i="1"/>
  <c r="X9" i="1"/>
  <c r="X3" i="1"/>
  <c r="X12" i="1" s="1"/>
  <c r="D24" i="1" s="1"/>
  <c r="V4" i="1"/>
  <c r="V5" i="1"/>
  <c r="V6" i="1"/>
  <c r="V7" i="1"/>
  <c r="V8" i="1"/>
  <c r="V9" i="1"/>
  <c r="V3" i="1"/>
  <c r="V12" i="1" s="1"/>
  <c r="D23" i="1" s="1"/>
  <c r="T4" i="1"/>
  <c r="T5" i="1"/>
  <c r="T6" i="1"/>
  <c r="T7" i="1"/>
  <c r="T8" i="1"/>
  <c r="T9" i="1"/>
  <c r="T3" i="1"/>
  <c r="T12" i="1" s="1"/>
  <c r="D22" i="1" s="1"/>
  <c r="R4" i="1"/>
  <c r="R5" i="1"/>
  <c r="R6" i="1"/>
  <c r="R7" i="1"/>
  <c r="R8" i="1"/>
  <c r="R9" i="1"/>
  <c r="R3" i="1"/>
  <c r="R12" i="1" s="1"/>
  <c r="D21" i="1" s="1"/>
  <c r="P4" i="1"/>
  <c r="P5" i="1"/>
  <c r="P6" i="1"/>
  <c r="P7" i="1"/>
  <c r="P8" i="1"/>
  <c r="P9" i="1"/>
  <c r="P3" i="1"/>
  <c r="P12" i="1" s="1"/>
  <c r="D20" i="1" s="1"/>
  <c r="N4" i="1"/>
  <c r="N5" i="1"/>
  <c r="N6" i="1"/>
  <c r="N7" i="1"/>
  <c r="N8" i="1"/>
  <c r="N9" i="1"/>
  <c r="N3" i="1"/>
  <c r="N12" i="1" s="1"/>
  <c r="D19" i="1" s="1"/>
  <c r="L4" i="1"/>
  <c r="L5" i="1"/>
  <c r="L6" i="1"/>
  <c r="L7" i="1"/>
  <c r="L8" i="1"/>
  <c r="L9" i="1"/>
  <c r="L3" i="1"/>
  <c r="L12" i="1" s="1"/>
  <c r="D18" i="1" s="1"/>
  <c r="J4" i="1"/>
  <c r="J5" i="1"/>
  <c r="J6" i="1"/>
  <c r="J7" i="1"/>
  <c r="J8" i="1"/>
  <c r="J9" i="1"/>
  <c r="J3" i="1"/>
  <c r="J12" i="1" s="1"/>
  <c r="D17" i="1" s="1"/>
  <c r="H4" i="1"/>
  <c r="H5" i="1"/>
  <c r="H6" i="1"/>
  <c r="H7" i="1"/>
  <c r="H8" i="1"/>
  <c r="H9" i="1"/>
  <c r="H3" i="1"/>
  <c r="H12" i="1" s="1"/>
  <c r="D16" i="1" s="1"/>
</calcChain>
</file>

<file path=xl/sharedStrings.xml><?xml version="1.0" encoding="utf-8"?>
<sst xmlns="http://schemas.openxmlformats.org/spreadsheetml/2006/main" count="146" uniqueCount="72">
  <si>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</si>
  <si>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</si>
  <si>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</si>
  <si>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</si>
  <si>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</si>
  <si>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</si>
  <si>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</si>
  <si>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</si>
  <si>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</si>
  <si>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POWER</t>
  </si>
  <si>
    <t>STORK STAND TEST</t>
  </si>
  <si>
    <t>BALANCE</t>
  </si>
  <si>
    <t>SIT UP</t>
  </si>
  <si>
    <t>PUSH UP</t>
  </si>
  <si>
    <t>HARDLE JUMP</t>
  </si>
  <si>
    <t>BACK LIFT</t>
  </si>
  <si>
    <t>COORDINATION</t>
  </si>
  <si>
    <t>SPEED COORDINATION REACTION TIME</t>
  </si>
  <si>
    <t>SQUATS</t>
  </si>
  <si>
    <t>BENCH PRESS</t>
  </si>
  <si>
    <t>MEDICINE BALL</t>
  </si>
  <si>
    <t>AEROBIC CAPACITY</t>
  </si>
  <si>
    <t>P</t>
  </si>
  <si>
    <t>L</t>
  </si>
  <si>
    <t xml:space="preserve"> MUSCLE STAMINA</t>
  </si>
  <si>
    <t>POWER ENDURANCE</t>
  </si>
  <si>
    <t>BENCH PULL</t>
  </si>
  <si>
    <t>HAND GRIP</t>
  </si>
  <si>
    <t>ANNISA MARTINA S</t>
  </si>
  <si>
    <t>FITRI ALWIYAH</t>
  </si>
  <si>
    <t>SUHEDI</t>
  </si>
  <si>
    <t>DHANI EKA WAHYUDI</t>
  </si>
  <si>
    <t>DWI TRISNA</t>
  </si>
  <si>
    <t>HASAN NURDIN</t>
  </si>
  <si>
    <t>DJULIJONO WIBOWO</t>
  </si>
  <si>
    <t>3,5</t>
  </si>
  <si>
    <t>WIRNA FATWA</t>
  </si>
  <si>
    <t>M. FATURRAHMAN SIDIQ</t>
  </si>
  <si>
    <t>STRENGTH</t>
  </si>
  <si>
    <t>T</t>
  </si>
  <si>
    <t>%</t>
  </si>
  <si>
    <t>60</t>
  </si>
  <si>
    <t>65</t>
  </si>
  <si>
    <t>70</t>
  </si>
  <si>
    <t>58</t>
  </si>
  <si>
    <t>68</t>
  </si>
  <si>
    <t>84</t>
  </si>
  <si>
    <t>74</t>
  </si>
  <si>
    <t>67</t>
  </si>
  <si>
    <t>87</t>
  </si>
  <si>
    <t>81</t>
  </si>
  <si>
    <t>82</t>
  </si>
  <si>
    <t>51</t>
  </si>
  <si>
    <t>53</t>
  </si>
  <si>
    <t>40</t>
  </si>
  <si>
    <t>46</t>
  </si>
  <si>
    <t>48</t>
  </si>
  <si>
    <t>52</t>
  </si>
  <si>
    <t>33</t>
  </si>
  <si>
    <t>42</t>
  </si>
  <si>
    <t>35</t>
  </si>
  <si>
    <t>41</t>
  </si>
  <si>
    <t>10</t>
  </si>
  <si>
    <t>19</t>
  </si>
  <si>
    <t>17</t>
  </si>
  <si>
    <t>28</t>
  </si>
  <si>
    <t>15</t>
  </si>
  <si>
    <t>PARAMETER</t>
  </si>
  <si>
    <t>HASIL</t>
  </si>
  <si>
    <t>TARGET</t>
  </si>
  <si>
    <t>VO2MAX</t>
  </si>
  <si>
    <t>VO2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</si>
</sst>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1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HASIL TES FISIK LAYAR</a:t>
            </a:r>
            <a:r>
              <a:rPr lang="id-ID"/>
              <a:t> PA</a:t>
            </a:r>
            <a:endParaRPr lang="en-US"/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Sheet1!$B$16:$B$29</c:f>
              <c:strCache>
                <c:ptCount val="14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SIT UP</c:v>
                </c:pt>
                <c:pt idx="4">
                  <c:v>PUSH UP</c:v>
                </c:pt>
                <c:pt idx="5">
                  <c:v>BACK LIFT</c:v>
                </c:pt>
                <c:pt idx="6">
                  <c:v>HARDLE JUMP</c:v>
                </c:pt>
                <c:pt idx="7">
                  <c:v>SPEED COORDINATION REACTION TIME</c:v>
                </c:pt>
                <c:pt idx="8">
                  <c:v>SQUATS</c:v>
                </c:pt>
                <c:pt idx="9">
                  <c:v>BENCH PRESS</c:v>
                </c:pt>
                <c:pt idx="10">
                  <c:v>BENCH PULL</c:v>
                </c:pt>
                <c:pt idx="11">
                  <c:v>HAND GRIP</c:v>
                </c:pt>
                <c:pt idx="12">
                  <c:v>MEDICINE BALL</c:v>
                </c:pt>
                <c:pt idx="13">
                  <c:v>VO2MAX</c:v>
                </c:pt>
              </c:strCache>
            </c:strRef>
          </c:cat>
          <c:val>
            <c:numRef>
              <c:f>Sheet1!$C$16:$C$29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Sheet1!$B$16:$B$29</c:f>
              <c:strCache>
                <c:ptCount val="14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SIT UP</c:v>
                </c:pt>
                <c:pt idx="4">
                  <c:v>PUSH UP</c:v>
                </c:pt>
                <c:pt idx="5">
                  <c:v>BACK LIFT</c:v>
                </c:pt>
                <c:pt idx="6">
                  <c:v>HARDLE JUMP</c:v>
                </c:pt>
                <c:pt idx="7">
                  <c:v>SPEED COORDINATION REACTION TIME</c:v>
                </c:pt>
                <c:pt idx="8">
                  <c:v>SQUATS</c:v>
                </c:pt>
                <c:pt idx="9">
                  <c:v>BENCH PRESS</c:v>
                </c:pt>
                <c:pt idx="10">
                  <c:v>BENCH PULL</c:v>
                </c:pt>
                <c:pt idx="11">
                  <c:v>HAND GRIP</c:v>
                </c:pt>
                <c:pt idx="12">
                  <c:v>MEDICINE BALL</c:v>
                </c:pt>
                <c:pt idx="13">
                  <c:v>VO2MAX</c:v>
                </c:pt>
              </c:strCache>
            </c:strRef>
          </c:cat>
          <c:val>
            <c:numRef>
              <c:f>Sheet1!$D$16:$D$29</c:f>
              <c:numCache>
                <c:formatCode>General</c:formatCode>
                <c:ptCount val="14"/>
                <c:pt idx="0">
                  <c:v>91.571428571428569</c:v>
                </c:pt>
                <c:pt idx="1">
                  <c:v>99.142857142857139</c:v>
                </c:pt>
                <c:pt idx="2">
                  <c:v>63.808571428571426</c:v>
                </c:pt>
                <c:pt idx="3">
                  <c:v>73.80952380952381</c:v>
                </c:pt>
                <c:pt idx="4">
                  <c:v>81.785714285714292</c:v>
                </c:pt>
                <c:pt idx="5">
                  <c:v>58.857142857142854</c:v>
                </c:pt>
                <c:pt idx="6">
                  <c:v>33.571428571428577</c:v>
                </c:pt>
                <c:pt idx="7">
                  <c:v>60.147014511652422</c:v>
                </c:pt>
                <c:pt idx="8">
                  <c:v>58.093149666234112</c:v>
                </c:pt>
                <c:pt idx="9">
                  <c:v>46.559643510342667</c:v>
                </c:pt>
                <c:pt idx="10">
                  <c:v>58.141584624931966</c:v>
                </c:pt>
                <c:pt idx="11">
                  <c:v>101.42857142857143</c:v>
                </c:pt>
                <c:pt idx="12">
                  <c:v>47.5</c:v>
                </c:pt>
                <c:pt idx="13">
                  <c:v>72.965714285714284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2880"/>
        <c:axId val="50684672"/>
      </c:radarChart>
      <c:catAx>
        <c:axId val="506828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50684672"/>
        <c:crosses val="autoZero"/>
        <c:auto val="1"/>
        <c:lblAlgn val="ctr"/>
        <c:lblOffset val="100"/>
        <c:noMultiLvlLbl val="0"/>
      </c:catAx>
      <c:valAx>
        <c:axId val="50684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68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HASIL TES FISIK LAYAR PI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Sheet1!$B$44:$B$57</c:f>
              <c:strCache>
                <c:ptCount val="14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SIT UP</c:v>
                </c:pt>
                <c:pt idx="4">
                  <c:v>PUSH UP</c:v>
                </c:pt>
                <c:pt idx="5">
                  <c:v>BACK LIFT</c:v>
                </c:pt>
                <c:pt idx="6">
                  <c:v>HARDLE JUMP</c:v>
                </c:pt>
                <c:pt idx="7">
                  <c:v>SPEED COORDINATION REACTION TIME</c:v>
                </c:pt>
                <c:pt idx="8">
                  <c:v>SQUATS</c:v>
                </c:pt>
                <c:pt idx="9">
                  <c:v>BENCH PRESS</c:v>
                </c:pt>
                <c:pt idx="10">
                  <c:v>BENCH PULL</c:v>
                </c:pt>
                <c:pt idx="11">
                  <c:v>HAND GRIP</c:v>
                </c:pt>
                <c:pt idx="12">
                  <c:v>MEDICINE BALL</c:v>
                </c:pt>
                <c:pt idx="13">
                  <c:v>VO2MAX</c:v>
                </c:pt>
              </c:strCache>
            </c:strRef>
          </c:cat>
          <c:val>
            <c:numRef>
              <c:f>Sheet1!$C$44:$C$57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Sheet1!$D$43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Sheet1!$B$44:$B$57</c:f>
              <c:strCache>
                <c:ptCount val="14"/>
                <c:pt idx="0">
                  <c:v>SIT &amp; REACH</c:v>
                </c:pt>
                <c:pt idx="1">
                  <c:v>TRUNK LIFT</c:v>
                </c:pt>
                <c:pt idx="2">
                  <c:v>STORK STAND TEST</c:v>
                </c:pt>
                <c:pt idx="3">
                  <c:v>SIT UP</c:v>
                </c:pt>
                <c:pt idx="4">
                  <c:v>PUSH UP</c:v>
                </c:pt>
                <c:pt idx="5">
                  <c:v>BACK LIFT</c:v>
                </c:pt>
                <c:pt idx="6">
                  <c:v>HARDLE JUMP</c:v>
                </c:pt>
                <c:pt idx="7">
                  <c:v>SPEED COORDINATION REACTION TIME</c:v>
                </c:pt>
                <c:pt idx="8">
                  <c:v>SQUATS</c:v>
                </c:pt>
                <c:pt idx="9">
                  <c:v>BENCH PRESS</c:v>
                </c:pt>
                <c:pt idx="10">
                  <c:v>BENCH PULL</c:v>
                </c:pt>
                <c:pt idx="11">
                  <c:v>HAND GRIP</c:v>
                </c:pt>
                <c:pt idx="12">
                  <c:v>MEDICINE BALL</c:v>
                </c:pt>
                <c:pt idx="13">
                  <c:v>VO2MAX</c:v>
                </c:pt>
              </c:strCache>
            </c:strRef>
          </c:cat>
          <c:val>
            <c:numRef>
              <c:f>Sheet1!$D$44:$D$57</c:f>
              <c:numCache>
                <c:formatCode>General</c:formatCode>
                <c:ptCount val="14"/>
                <c:pt idx="0">
                  <c:v>89.791666666666657</c:v>
                </c:pt>
                <c:pt idx="1">
                  <c:v>84.333333333333343</c:v>
                </c:pt>
                <c:pt idx="2">
                  <c:v>71.666666666666657</c:v>
                </c:pt>
                <c:pt idx="3">
                  <c:v>86</c:v>
                </c:pt>
                <c:pt idx="4">
                  <c:v>43.333333333333329</c:v>
                </c:pt>
                <c:pt idx="5">
                  <c:v>86.25</c:v>
                </c:pt>
                <c:pt idx="6">
                  <c:v>33</c:v>
                </c:pt>
                <c:pt idx="7">
                  <c:v>62.745098039215684</c:v>
                </c:pt>
                <c:pt idx="8">
                  <c:v>52.307951482479787</c:v>
                </c:pt>
                <c:pt idx="9">
                  <c:v>34.813005390835578</c:v>
                </c:pt>
                <c:pt idx="10">
                  <c:v>35.259433962264154</c:v>
                </c:pt>
                <c:pt idx="11">
                  <c:v>106.66666666666669</c:v>
                </c:pt>
                <c:pt idx="12">
                  <c:v>50.416666666666671</c:v>
                </c:pt>
                <c:pt idx="13">
                  <c:v>74.3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8496"/>
        <c:axId val="50708480"/>
      </c:radarChart>
      <c:catAx>
        <c:axId val="506984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50708480"/>
        <c:crosses val="autoZero"/>
        <c:auto val="1"/>
        <c:lblAlgn val="ctr"/>
        <c:lblOffset val="100"/>
        <c:noMultiLvlLbl val="0"/>
      </c:catAx>
      <c:valAx>
        <c:axId val="50708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69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317499</xdr:colOff>
      <xdr:row>13</xdr:row>
      <xdr:rowOff>146538</xdr:rowOff>
    </xdr:from>
    <xdr:to>
      <xdr:col>18</xdr:col>
      <xdr:colOff>376812</xdr:colOff>
      <xdr:row>31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42</xdr:row>
      <xdr:rowOff>190500</xdr:rowOff>
    </xdr:from>
    <xdr:to>
      <xdr:col>18</xdr:col>
      <xdr:colOff>127000</xdr:colOff>
      <xdr:row>63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tabSelected="1" topLeftCell="B7" zoomScale="91" zoomScaleNormal="91" workbookViewId="0">
      <selection activeCell="V21" sqref="V21"/>
    </sheetView>
  </sheetViews>
  <sheetFormatPr defaultRowHeight="15.75" x14ac:dyDescent="0.25"/>
  <cols>
    <col min="1" max="1" width="4.85546875" style="2" customWidth="1"/>
    <col min="2" max="2" width="36" style="2" customWidth="1"/>
    <col min="3" max="3" width="14.42578125" style="2" customWidth="1"/>
    <col min="4" max="4" width="6.85546875" style="2" customWidth="1"/>
    <col min="5" max="6" width="5.28515625" style="2" customWidth="1"/>
    <col min="7" max="34" width="6.7109375" style="2" customWidth="1"/>
    <col min="35" max="16384" width="9.140625" style="1"/>
  </cols>
  <sheetData>
    <row r="1" spans="1:34" s="3" customFormat="1" ht="47.25" customHeight="1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4" t="s">
        <v>8</v>
      </c>
      <c r="H1" s="27"/>
      <c r="I1" s="27"/>
      <c r="J1" s="25"/>
      <c r="K1" s="24" t="s">
        <v>11</v>
      </c>
      <c r="L1" s="25"/>
      <c r="M1" s="24" t="s">
        <v>24</v>
      </c>
      <c r="N1" s="27"/>
      <c r="O1" s="27"/>
      <c r="P1" s="27"/>
      <c r="Q1" s="27"/>
      <c r="R1" s="25"/>
      <c r="S1" s="24" t="s">
        <v>25</v>
      </c>
      <c r="T1" s="25"/>
      <c r="U1" s="24" t="s">
        <v>16</v>
      </c>
      <c r="V1" s="25"/>
      <c r="W1" s="24" t="s">
        <v>38</v>
      </c>
      <c r="X1" s="27"/>
      <c r="Y1" s="27"/>
      <c r="Z1" s="27"/>
      <c r="AA1" s="27"/>
      <c r="AB1" s="27"/>
      <c r="AC1" s="27"/>
      <c r="AD1" s="25"/>
      <c r="AE1" s="24" t="s">
        <v>9</v>
      </c>
      <c r="AF1" s="25"/>
      <c r="AG1" s="24" t="s">
        <v>21</v>
      </c>
      <c r="AH1" s="25"/>
    </row>
    <row r="2" spans="1:34" s="3" customFormat="1" ht="105.75" customHeight="1" x14ac:dyDescent="0.25">
      <c r="A2" s="26"/>
      <c r="B2" s="26"/>
      <c r="C2" s="26"/>
      <c r="D2" s="26"/>
      <c r="E2" s="26"/>
      <c r="F2" s="26"/>
      <c r="G2" s="5" t="s">
        <v>6</v>
      </c>
      <c r="H2" s="15" t="s">
        <v>40</v>
      </c>
      <c r="I2" s="5" t="s">
        <v>7</v>
      </c>
      <c r="J2" s="15" t="s">
        <v>40</v>
      </c>
      <c r="K2" s="5" t="s">
        <v>10</v>
      </c>
      <c r="L2" s="15" t="s">
        <v>40</v>
      </c>
      <c r="M2" s="5" t="s">
        <v>12</v>
      </c>
      <c r="N2" s="15" t="s">
        <v>40</v>
      </c>
      <c r="O2" s="5" t="s">
        <v>13</v>
      </c>
      <c r="P2" s="15" t="s">
        <v>40</v>
      </c>
      <c r="Q2" s="5" t="s">
        <v>15</v>
      </c>
      <c r="R2" s="15" t="s">
        <v>40</v>
      </c>
      <c r="S2" s="5" t="s">
        <v>14</v>
      </c>
      <c r="T2" s="15" t="s">
        <v>40</v>
      </c>
      <c r="U2" s="5" t="s">
        <v>17</v>
      </c>
      <c r="V2" s="15" t="s">
        <v>40</v>
      </c>
      <c r="W2" s="5" t="s">
        <v>18</v>
      </c>
      <c r="X2" s="15" t="s">
        <v>40</v>
      </c>
      <c r="Y2" s="5" t="s">
        <v>19</v>
      </c>
      <c r="Z2" s="15" t="s">
        <v>40</v>
      </c>
      <c r="AA2" s="5" t="s">
        <v>26</v>
      </c>
      <c r="AB2" s="15" t="s">
        <v>40</v>
      </c>
      <c r="AC2" s="5" t="s">
        <v>27</v>
      </c>
      <c r="AD2" s="15" t="s">
        <v>40</v>
      </c>
      <c r="AE2" s="5" t="s">
        <v>20</v>
      </c>
      <c r="AF2" s="15" t="s">
        <v>40</v>
      </c>
      <c r="AG2" s="18" t="s">
        <v>71</v>
      </c>
      <c r="AH2" s="15" t="s">
        <v>40</v>
      </c>
    </row>
    <row r="3" spans="1:34" x14ac:dyDescent="0.25">
      <c r="A3" s="6">
        <v>1</v>
      </c>
      <c r="B3" s="8" t="s">
        <v>30</v>
      </c>
      <c r="C3" s="7">
        <v>29343</v>
      </c>
      <c r="D3" s="6" t="s">
        <v>23</v>
      </c>
      <c r="E3" s="6">
        <v>160</v>
      </c>
      <c r="F3" s="6">
        <v>56</v>
      </c>
      <c r="G3" s="6">
        <v>18.3</v>
      </c>
      <c r="H3" s="6">
        <f>G3/20*100</f>
        <v>91.5</v>
      </c>
      <c r="I3" s="6">
        <v>46.3</v>
      </c>
      <c r="J3" s="6">
        <f>I3/50*100</f>
        <v>92.6</v>
      </c>
      <c r="K3" s="9" t="s">
        <v>62</v>
      </c>
      <c r="L3" s="20">
        <f>K3/50*100</f>
        <v>20</v>
      </c>
      <c r="M3" s="6">
        <v>24</v>
      </c>
      <c r="N3" s="6">
        <f>M3/30*100</f>
        <v>80</v>
      </c>
      <c r="O3" s="6">
        <v>50</v>
      </c>
      <c r="P3" s="6">
        <f>O3/40*100</f>
        <v>125</v>
      </c>
      <c r="Q3" s="6">
        <v>80</v>
      </c>
      <c r="R3" s="6">
        <f>Q3/100*100</f>
        <v>80</v>
      </c>
      <c r="S3" s="6">
        <v>62</v>
      </c>
      <c r="T3" s="19">
        <f>S3/120*100</f>
        <v>51.666666666666671</v>
      </c>
      <c r="U3" s="6">
        <v>0.38</v>
      </c>
      <c r="V3" s="19">
        <f>0.25/U3*100</f>
        <v>65.789473684210535</v>
      </c>
      <c r="W3" s="6">
        <v>147</v>
      </c>
      <c r="X3" s="6">
        <f>W3/(F3*3)*100</f>
        <v>87.5</v>
      </c>
      <c r="Y3" s="9" t="s">
        <v>45</v>
      </c>
      <c r="Z3" s="21">
        <f>Y3/(F3*2)*100</f>
        <v>60.714285714285708</v>
      </c>
      <c r="AA3" s="9" t="s">
        <v>46</v>
      </c>
      <c r="AB3" s="21">
        <f>AA3/(F3*2)*100</f>
        <v>75</v>
      </c>
      <c r="AC3" s="9" t="s">
        <v>52</v>
      </c>
      <c r="AD3" s="9">
        <f>AC3/50*100</f>
        <v>102</v>
      </c>
      <c r="AE3" s="6">
        <v>3.75</v>
      </c>
      <c r="AF3" s="19">
        <f>AE3/8*100</f>
        <v>46.875</v>
      </c>
      <c r="AG3" s="6">
        <v>45.38</v>
      </c>
      <c r="AH3" s="6">
        <f>AG3/50*100</f>
        <v>90.76</v>
      </c>
    </row>
    <row r="4" spans="1:34" x14ac:dyDescent="0.25">
      <c r="A4" s="6">
        <v>2</v>
      </c>
      <c r="B4" s="8" t="s">
        <v>31</v>
      </c>
      <c r="C4" s="7">
        <v>31239</v>
      </c>
      <c r="D4" s="6" t="s">
        <v>23</v>
      </c>
      <c r="E4" s="6">
        <v>169</v>
      </c>
      <c r="F4" s="6">
        <v>73</v>
      </c>
      <c r="G4" s="6">
        <v>20.7</v>
      </c>
      <c r="H4" s="6">
        <f t="shared" ref="H4:H9" si="0">G4/20*100</f>
        <v>103.49999999999999</v>
      </c>
      <c r="I4" s="6">
        <v>47.2</v>
      </c>
      <c r="J4" s="6">
        <f t="shared" ref="J4:J9" si="1">I4/50*100</f>
        <v>94.4</v>
      </c>
      <c r="K4" s="9" t="s">
        <v>63</v>
      </c>
      <c r="L4" s="20">
        <f t="shared" ref="L4:L9" si="2">K4/50*100</f>
        <v>38</v>
      </c>
      <c r="M4" s="6">
        <v>23</v>
      </c>
      <c r="N4" s="19">
        <f t="shared" ref="N4:N9" si="3">M4/30*100</f>
        <v>76.666666666666671</v>
      </c>
      <c r="O4" s="6">
        <v>25</v>
      </c>
      <c r="P4" s="19">
        <f t="shared" ref="P4:P9" si="4">O4/40*100</f>
        <v>62.5</v>
      </c>
      <c r="Q4" s="6">
        <v>71</v>
      </c>
      <c r="R4" s="19">
        <f t="shared" ref="R4:R9" si="5">Q4/100*100</f>
        <v>71</v>
      </c>
      <c r="S4" s="6">
        <v>32</v>
      </c>
      <c r="T4" s="19">
        <f t="shared" ref="T4:T9" si="6">S4/120*100</f>
        <v>26.666666666666668</v>
      </c>
      <c r="U4" s="6">
        <v>0.55000000000000004</v>
      </c>
      <c r="V4" s="19">
        <f t="shared" ref="V4:V9" si="7">0.25/U4*100</f>
        <v>45.454545454545453</v>
      </c>
      <c r="W4" s="6">
        <v>107</v>
      </c>
      <c r="X4" s="19">
        <f t="shared" ref="X4:X9" si="8">W4/(F4*3)*100</f>
        <v>48.858447488584474</v>
      </c>
      <c r="Y4" s="9" t="s">
        <v>41</v>
      </c>
      <c r="Z4" s="21">
        <f t="shared" ref="Z4:Z9" si="9">Y4/(F4*2)*100</f>
        <v>41.095890410958901</v>
      </c>
      <c r="AA4" s="9" t="s">
        <v>46</v>
      </c>
      <c r="AB4" s="21">
        <f t="shared" ref="AB4:AB9" si="10">AA4/(F4*2)*100</f>
        <v>57.534246575342465</v>
      </c>
      <c r="AC4" s="9" t="s">
        <v>53</v>
      </c>
      <c r="AD4" s="9">
        <f t="shared" ref="AD4:AD9" si="11">AC4/50*100</f>
        <v>106</v>
      </c>
      <c r="AE4" s="6">
        <v>3.9</v>
      </c>
      <c r="AF4" s="19">
        <f t="shared" ref="AF4:AF9" si="12">AE4/8*100</f>
        <v>48.75</v>
      </c>
      <c r="AG4" s="6">
        <v>32.54</v>
      </c>
      <c r="AH4" s="19">
        <f t="shared" ref="AH4:AH9" si="13">AG4/50*100</f>
        <v>65.08</v>
      </c>
    </row>
    <row r="5" spans="1:34" x14ac:dyDescent="0.25">
      <c r="A5" s="6">
        <v>3</v>
      </c>
      <c r="B5" s="8" t="s">
        <v>32</v>
      </c>
      <c r="C5" s="7">
        <v>32004</v>
      </c>
      <c r="D5" s="6" t="s">
        <v>23</v>
      </c>
      <c r="E5" s="6">
        <v>170</v>
      </c>
      <c r="F5" s="6">
        <v>93</v>
      </c>
      <c r="G5" s="6">
        <v>22</v>
      </c>
      <c r="H5" s="6">
        <f t="shared" si="0"/>
        <v>110.00000000000001</v>
      </c>
      <c r="I5" s="6">
        <v>49.6</v>
      </c>
      <c r="J5" s="6">
        <f t="shared" si="1"/>
        <v>99.2</v>
      </c>
      <c r="K5" s="9" t="s">
        <v>64</v>
      </c>
      <c r="L5" s="20">
        <f t="shared" si="2"/>
        <v>34</v>
      </c>
      <c r="M5" s="6">
        <v>20</v>
      </c>
      <c r="N5" s="19">
        <f t="shared" si="3"/>
        <v>66.666666666666657</v>
      </c>
      <c r="O5" s="6">
        <v>11</v>
      </c>
      <c r="P5" s="19">
        <f t="shared" si="4"/>
        <v>27.500000000000004</v>
      </c>
      <c r="Q5" s="6">
        <v>30</v>
      </c>
      <c r="R5" s="19">
        <f t="shared" si="5"/>
        <v>30</v>
      </c>
      <c r="S5" s="6">
        <v>20</v>
      </c>
      <c r="T5" s="19">
        <f t="shared" si="6"/>
        <v>16.666666666666664</v>
      </c>
      <c r="U5" s="6">
        <v>0.28999999999999998</v>
      </c>
      <c r="V5" s="6">
        <f t="shared" si="7"/>
        <v>86.206896551724142</v>
      </c>
      <c r="W5" s="6">
        <v>113</v>
      </c>
      <c r="X5" s="19">
        <f t="shared" si="8"/>
        <v>40.501792114695341</v>
      </c>
      <c r="Y5" s="9" t="s">
        <v>43</v>
      </c>
      <c r="Z5" s="21">
        <f t="shared" si="9"/>
        <v>37.634408602150536</v>
      </c>
      <c r="AA5" s="9" t="s">
        <v>47</v>
      </c>
      <c r="AB5" s="21">
        <f t="shared" si="10"/>
        <v>39.784946236559136</v>
      </c>
      <c r="AC5" s="9" t="s">
        <v>42</v>
      </c>
      <c r="AD5" s="9">
        <f t="shared" si="11"/>
        <v>130</v>
      </c>
      <c r="AE5" s="6">
        <v>4.4000000000000004</v>
      </c>
      <c r="AF5" s="19">
        <f t="shared" si="12"/>
        <v>55.000000000000007</v>
      </c>
      <c r="AG5" s="6">
        <v>26.66</v>
      </c>
      <c r="AH5" s="19">
        <f t="shared" si="13"/>
        <v>53.32</v>
      </c>
    </row>
    <row r="6" spans="1:34" x14ac:dyDescent="0.25">
      <c r="A6" s="6">
        <v>4</v>
      </c>
      <c r="B6" s="8" t="s">
        <v>33</v>
      </c>
      <c r="C6" s="7">
        <v>24277</v>
      </c>
      <c r="D6" s="6" t="s">
        <v>23</v>
      </c>
      <c r="E6" s="6">
        <v>166</v>
      </c>
      <c r="F6" s="6">
        <v>83</v>
      </c>
      <c r="G6" s="6">
        <v>16.5</v>
      </c>
      <c r="H6" s="6">
        <f t="shared" si="0"/>
        <v>82.5</v>
      </c>
      <c r="I6" s="6">
        <v>41.6</v>
      </c>
      <c r="J6" s="6">
        <f t="shared" si="1"/>
        <v>83.2</v>
      </c>
      <c r="K6" s="9">
        <v>63</v>
      </c>
      <c r="L6" s="9">
        <f t="shared" si="2"/>
        <v>126</v>
      </c>
      <c r="M6" s="6">
        <v>20</v>
      </c>
      <c r="N6" s="19">
        <f t="shared" si="3"/>
        <v>66.666666666666657</v>
      </c>
      <c r="O6" s="6">
        <v>25</v>
      </c>
      <c r="P6" s="19">
        <f t="shared" si="4"/>
        <v>62.5</v>
      </c>
      <c r="Q6" s="6">
        <v>47</v>
      </c>
      <c r="R6" s="19">
        <f t="shared" si="5"/>
        <v>47</v>
      </c>
      <c r="S6" s="6">
        <v>11</v>
      </c>
      <c r="T6" s="19">
        <f t="shared" si="6"/>
        <v>9.1666666666666661</v>
      </c>
      <c r="U6" s="6">
        <v>0.46</v>
      </c>
      <c r="V6" s="19">
        <f t="shared" si="7"/>
        <v>54.347826086956516</v>
      </c>
      <c r="W6" s="6">
        <v>94</v>
      </c>
      <c r="X6" s="19">
        <f t="shared" si="8"/>
        <v>37.751004016064257</v>
      </c>
      <c r="Y6" s="9" t="s">
        <v>44</v>
      </c>
      <c r="Z6" s="21">
        <f t="shared" si="9"/>
        <v>34.939759036144579</v>
      </c>
      <c r="AA6" s="9" t="s">
        <v>48</v>
      </c>
      <c r="AB6" s="21">
        <f t="shared" si="10"/>
        <v>40.361445783132531</v>
      </c>
      <c r="AC6" s="9" t="s">
        <v>54</v>
      </c>
      <c r="AD6" s="9">
        <f t="shared" si="11"/>
        <v>80</v>
      </c>
      <c r="AE6" s="6">
        <v>3.75</v>
      </c>
      <c r="AF6" s="19">
        <f t="shared" si="12"/>
        <v>46.875</v>
      </c>
      <c r="AG6" s="6">
        <v>25.13</v>
      </c>
      <c r="AH6" s="19">
        <f t="shared" si="13"/>
        <v>50.259999999999991</v>
      </c>
    </row>
    <row r="7" spans="1:34" x14ac:dyDescent="0.25">
      <c r="A7" s="6">
        <v>5</v>
      </c>
      <c r="B7" s="8" t="s">
        <v>34</v>
      </c>
      <c r="C7" s="7">
        <v>26116</v>
      </c>
      <c r="D7" s="6" t="s">
        <v>23</v>
      </c>
      <c r="E7" s="6">
        <v>165</v>
      </c>
      <c r="F7" s="6">
        <v>67</v>
      </c>
      <c r="G7" s="6">
        <v>19.100000000000001</v>
      </c>
      <c r="H7" s="6">
        <f t="shared" si="0"/>
        <v>95.5</v>
      </c>
      <c r="I7" s="6">
        <v>49.1</v>
      </c>
      <c r="J7" s="6">
        <f t="shared" si="1"/>
        <v>98.2</v>
      </c>
      <c r="K7" s="16">
        <v>27</v>
      </c>
      <c r="L7" s="20">
        <f t="shared" si="2"/>
        <v>54</v>
      </c>
      <c r="M7" s="6">
        <v>19</v>
      </c>
      <c r="N7" s="19">
        <f t="shared" si="3"/>
        <v>63.333333333333329</v>
      </c>
      <c r="O7" s="6">
        <v>43</v>
      </c>
      <c r="P7" s="6">
        <f t="shared" si="4"/>
        <v>107.5</v>
      </c>
      <c r="Q7" s="6">
        <v>40</v>
      </c>
      <c r="R7" s="19">
        <f t="shared" si="5"/>
        <v>40</v>
      </c>
      <c r="S7" s="6">
        <v>32</v>
      </c>
      <c r="T7" s="19">
        <f t="shared" si="6"/>
        <v>26.666666666666668</v>
      </c>
      <c r="U7" s="6">
        <v>0.61</v>
      </c>
      <c r="V7" s="19">
        <f t="shared" si="7"/>
        <v>40.983606557377051</v>
      </c>
      <c r="W7" s="6">
        <v>123</v>
      </c>
      <c r="X7" s="19">
        <f t="shared" si="8"/>
        <v>61.194029850746269</v>
      </c>
      <c r="Y7" s="9" t="s">
        <v>43</v>
      </c>
      <c r="Z7" s="21">
        <f t="shared" si="9"/>
        <v>52.238805970149251</v>
      </c>
      <c r="AA7" s="9" t="s">
        <v>49</v>
      </c>
      <c r="AB7" s="21">
        <f t="shared" si="10"/>
        <v>64.925373134328353</v>
      </c>
      <c r="AC7" s="9" t="s">
        <v>55</v>
      </c>
      <c r="AD7" s="9">
        <f t="shared" si="11"/>
        <v>92</v>
      </c>
      <c r="AE7" s="9" t="s">
        <v>35</v>
      </c>
      <c r="AF7" s="19">
        <f t="shared" si="12"/>
        <v>43.75</v>
      </c>
      <c r="AG7" s="6">
        <v>36.68</v>
      </c>
      <c r="AH7" s="19">
        <f t="shared" si="13"/>
        <v>73.36</v>
      </c>
    </row>
    <row r="8" spans="1:34" x14ac:dyDescent="0.25">
      <c r="A8" s="6">
        <v>6</v>
      </c>
      <c r="B8" s="8" t="s">
        <v>36</v>
      </c>
      <c r="C8" s="7">
        <v>33156</v>
      </c>
      <c r="D8" s="6" t="s">
        <v>23</v>
      </c>
      <c r="E8" s="6">
        <v>165</v>
      </c>
      <c r="F8" s="6">
        <v>62</v>
      </c>
      <c r="G8" s="6">
        <v>13.7</v>
      </c>
      <c r="H8" s="19">
        <f t="shared" si="0"/>
        <v>68.5</v>
      </c>
      <c r="I8" s="6">
        <v>54.6</v>
      </c>
      <c r="J8" s="6">
        <f t="shared" si="1"/>
        <v>109.2</v>
      </c>
      <c r="K8" s="6">
        <v>69</v>
      </c>
      <c r="L8" s="9">
        <f t="shared" si="2"/>
        <v>138</v>
      </c>
      <c r="M8" s="6">
        <v>22</v>
      </c>
      <c r="N8" s="19">
        <f t="shared" si="3"/>
        <v>73.333333333333329</v>
      </c>
      <c r="O8" s="6">
        <v>50</v>
      </c>
      <c r="P8" s="6">
        <f t="shared" si="4"/>
        <v>125</v>
      </c>
      <c r="Q8" s="6">
        <v>80</v>
      </c>
      <c r="R8" s="6">
        <f t="shared" si="5"/>
        <v>80</v>
      </c>
      <c r="S8" s="6">
        <v>61</v>
      </c>
      <c r="T8" s="19">
        <f t="shared" si="6"/>
        <v>50.833333333333329</v>
      </c>
      <c r="U8" s="6">
        <v>0.44</v>
      </c>
      <c r="V8" s="19">
        <f t="shared" si="7"/>
        <v>56.81818181818182</v>
      </c>
      <c r="W8" s="6">
        <v>131</v>
      </c>
      <c r="X8" s="19">
        <f t="shared" si="8"/>
        <v>70.430107526881727</v>
      </c>
      <c r="Y8" s="9" t="s">
        <v>42</v>
      </c>
      <c r="Z8" s="21">
        <f t="shared" si="9"/>
        <v>52.419354838709673</v>
      </c>
      <c r="AA8" s="9" t="s">
        <v>50</v>
      </c>
      <c r="AB8" s="21">
        <f t="shared" si="10"/>
        <v>65.322580645161281</v>
      </c>
      <c r="AC8" s="9" t="s">
        <v>56</v>
      </c>
      <c r="AD8" s="9">
        <f t="shared" si="11"/>
        <v>96</v>
      </c>
      <c r="AE8" s="6">
        <v>3.55</v>
      </c>
      <c r="AF8" s="19">
        <f t="shared" si="12"/>
        <v>44.375</v>
      </c>
      <c r="AG8" s="6">
        <v>42.82</v>
      </c>
      <c r="AH8" s="6">
        <f t="shared" si="13"/>
        <v>85.64</v>
      </c>
    </row>
    <row r="9" spans="1:34" x14ac:dyDescent="0.25">
      <c r="A9" s="6">
        <v>7</v>
      </c>
      <c r="B9" s="8" t="s">
        <v>37</v>
      </c>
      <c r="C9" s="7">
        <v>35155</v>
      </c>
      <c r="D9" s="6" t="s">
        <v>23</v>
      </c>
      <c r="E9" s="6">
        <v>165</v>
      </c>
      <c r="F9" s="6">
        <v>64</v>
      </c>
      <c r="G9" s="6">
        <v>17.899999999999999</v>
      </c>
      <c r="H9" s="6">
        <f t="shared" si="0"/>
        <v>89.499999999999986</v>
      </c>
      <c r="I9" s="6">
        <v>58.6</v>
      </c>
      <c r="J9" s="6">
        <f t="shared" si="1"/>
        <v>117.19999999999999</v>
      </c>
      <c r="K9" s="6">
        <v>18.329999999999998</v>
      </c>
      <c r="L9" s="20">
        <f t="shared" si="2"/>
        <v>36.659999999999997</v>
      </c>
      <c r="M9" s="6">
        <v>27</v>
      </c>
      <c r="N9" s="6">
        <f t="shared" si="3"/>
        <v>90</v>
      </c>
      <c r="O9" s="6">
        <v>25</v>
      </c>
      <c r="P9" s="19">
        <f t="shared" si="4"/>
        <v>62.5</v>
      </c>
      <c r="Q9" s="6">
        <v>64</v>
      </c>
      <c r="R9" s="19">
        <f t="shared" si="5"/>
        <v>64</v>
      </c>
      <c r="S9" s="6">
        <v>64</v>
      </c>
      <c r="T9" s="19">
        <f t="shared" si="6"/>
        <v>53.333333333333336</v>
      </c>
      <c r="U9" s="6">
        <v>0.35</v>
      </c>
      <c r="V9" s="19">
        <f t="shared" si="7"/>
        <v>71.428571428571431</v>
      </c>
      <c r="W9" s="6">
        <v>116</v>
      </c>
      <c r="X9" s="19">
        <f t="shared" si="8"/>
        <v>60.416666666666664</v>
      </c>
      <c r="Y9" s="9" t="s">
        <v>41</v>
      </c>
      <c r="Z9" s="21">
        <f t="shared" si="9"/>
        <v>46.875</v>
      </c>
      <c r="AA9" s="9" t="s">
        <v>51</v>
      </c>
      <c r="AB9" s="21">
        <f t="shared" si="10"/>
        <v>64.0625</v>
      </c>
      <c r="AC9" s="9" t="s">
        <v>57</v>
      </c>
      <c r="AD9" s="9">
        <f t="shared" si="11"/>
        <v>104</v>
      </c>
      <c r="AE9" s="6">
        <v>3.75</v>
      </c>
      <c r="AF9" s="19">
        <f t="shared" si="12"/>
        <v>46.875</v>
      </c>
      <c r="AG9" s="6">
        <v>46.17</v>
      </c>
      <c r="AH9" s="6">
        <f t="shared" si="13"/>
        <v>92.34</v>
      </c>
    </row>
    <row r="10" spans="1:34" x14ac:dyDescent="0.25">
      <c r="A10" s="11"/>
      <c r="B10" s="12"/>
      <c r="C10" s="1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4"/>
      <c r="Z10" s="14"/>
      <c r="AA10" s="14"/>
      <c r="AB10" s="14"/>
      <c r="AC10" s="14"/>
      <c r="AD10" s="14"/>
      <c r="AE10" s="11"/>
      <c r="AF10" s="11"/>
      <c r="AG10" s="11"/>
      <c r="AH10" s="11"/>
    </row>
    <row r="11" spans="1:34" x14ac:dyDescent="0.25">
      <c r="A11" s="11"/>
      <c r="B11" s="12"/>
      <c r="C11" s="13"/>
      <c r="D11" s="11"/>
      <c r="E11" s="11" t="s">
        <v>39</v>
      </c>
      <c r="F11" s="11"/>
      <c r="G11" s="11">
        <v>20</v>
      </c>
      <c r="H11" s="11"/>
      <c r="I11" s="11">
        <v>50</v>
      </c>
      <c r="J11" s="11"/>
      <c r="K11" s="11">
        <v>50</v>
      </c>
      <c r="L11" s="11"/>
      <c r="M11" s="11">
        <v>30</v>
      </c>
      <c r="N11" s="11"/>
      <c r="O11" s="11">
        <v>40</v>
      </c>
      <c r="P11" s="11"/>
      <c r="Q11" s="11">
        <v>100</v>
      </c>
      <c r="R11" s="11"/>
      <c r="S11" s="11">
        <v>120</v>
      </c>
      <c r="T11" s="11"/>
      <c r="U11" s="11">
        <v>0.25</v>
      </c>
      <c r="V11" s="11"/>
      <c r="W11" s="11"/>
      <c r="X11" s="11"/>
      <c r="Y11" s="14"/>
      <c r="Z11" s="14"/>
      <c r="AA11" s="14"/>
      <c r="AB11" s="14"/>
      <c r="AC11" s="14"/>
      <c r="AD11" s="14"/>
      <c r="AE11" s="11">
        <v>8</v>
      </c>
      <c r="AF11" s="11"/>
      <c r="AG11" s="11">
        <v>50</v>
      </c>
      <c r="AH11" s="11"/>
    </row>
    <row r="12" spans="1:34" x14ac:dyDescent="0.25">
      <c r="A12" s="11"/>
      <c r="B12" s="12"/>
      <c r="C12" s="13"/>
      <c r="D12" s="11"/>
      <c r="E12" s="11" t="s">
        <v>40</v>
      </c>
      <c r="F12" s="11"/>
      <c r="G12" s="11"/>
      <c r="H12" s="11">
        <f>AVERAGE(H3:H9)</f>
        <v>91.571428571428569</v>
      </c>
      <c r="I12" s="11"/>
      <c r="J12" s="11">
        <f>AVERAGE(J3:J9)</f>
        <v>99.142857142857139</v>
      </c>
      <c r="K12" s="11"/>
      <c r="L12" s="11">
        <f>AVERAGE(L3:L9)</f>
        <v>63.808571428571426</v>
      </c>
      <c r="M12" s="11"/>
      <c r="N12" s="11">
        <f>AVERAGE(N3:N9)</f>
        <v>73.80952380952381</v>
      </c>
      <c r="O12" s="11"/>
      <c r="P12" s="11">
        <f>AVERAGE(P3:P9)</f>
        <v>81.785714285714292</v>
      </c>
      <c r="Q12" s="11"/>
      <c r="R12" s="11">
        <f>AVERAGE(R3:R9)</f>
        <v>58.857142857142854</v>
      </c>
      <c r="S12" s="11"/>
      <c r="T12" s="11">
        <f>AVERAGE(T3:T9)</f>
        <v>33.571428571428577</v>
      </c>
      <c r="U12" s="11"/>
      <c r="V12" s="11">
        <f>AVERAGE(V3:V9)</f>
        <v>60.147014511652422</v>
      </c>
      <c r="W12" s="11"/>
      <c r="X12" s="11">
        <f>AVERAGE(X3:X9)</f>
        <v>58.093149666234112</v>
      </c>
      <c r="Y12" s="14"/>
      <c r="Z12" s="11">
        <f>AVERAGE(Z3:Z9)</f>
        <v>46.559643510342667</v>
      </c>
      <c r="AA12" s="14"/>
      <c r="AB12" s="11">
        <f>AVERAGE(AB3:AB9)</f>
        <v>58.141584624931966</v>
      </c>
      <c r="AC12" s="14"/>
      <c r="AD12" s="11">
        <f>AVERAGE(AD3:AD9)</f>
        <v>101.42857142857143</v>
      </c>
      <c r="AE12" s="11"/>
      <c r="AF12" s="11">
        <f>AVERAGE(AF3:AF9)</f>
        <v>47.5</v>
      </c>
      <c r="AG12" s="11"/>
      <c r="AH12" s="11">
        <f>AVERAGE(AH3:AH9)</f>
        <v>72.965714285714284</v>
      </c>
    </row>
    <row r="13" spans="1:34" x14ac:dyDescent="0.25">
      <c r="A13" s="11"/>
      <c r="B13" s="12"/>
      <c r="C13" s="1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4"/>
      <c r="Z13" s="11"/>
      <c r="AA13" s="14"/>
      <c r="AB13" s="11"/>
      <c r="AC13" s="14"/>
      <c r="AD13" s="11"/>
      <c r="AE13" s="11"/>
      <c r="AF13" s="11"/>
      <c r="AG13" s="11"/>
      <c r="AH13" s="11"/>
    </row>
    <row r="14" spans="1:34" x14ac:dyDescent="0.25">
      <c r="A14" s="11"/>
      <c r="B14" s="12"/>
      <c r="C14" s="1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4"/>
      <c r="Z14" s="11"/>
      <c r="AA14" s="14"/>
      <c r="AB14" s="11"/>
      <c r="AC14" s="14"/>
      <c r="AD14" s="11"/>
      <c r="AE14" s="11"/>
      <c r="AF14" s="11"/>
      <c r="AG14" s="11"/>
      <c r="AH14" s="11"/>
    </row>
    <row r="15" spans="1:34" x14ac:dyDescent="0.25">
      <c r="A15" s="11"/>
      <c r="B15" s="12" t="s">
        <v>67</v>
      </c>
      <c r="C15" s="13" t="s">
        <v>69</v>
      </c>
      <c r="D15" s="11" t="s">
        <v>68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4"/>
      <c r="Z15" s="11"/>
      <c r="AA15" s="14"/>
      <c r="AB15" s="11"/>
      <c r="AC15" s="14"/>
      <c r="AD15" s="11"/>
      <c r="AE15" s="11"/>
      <c r="AF15" s="11"/>
      <c r="AG15" s="11"/>
      <c r="AH15" s="11"/>
    </row>
    <row r="16" spans="1:34" x14ac:dyDescent="0.25">
      <c r="A16" s="11"/>
      <c r="B16" s="12" t="str">
        <f>G2</f>
        <v>SIT &amp; REACH</v>
      </c>
      <c r="C16" s="17">
        <v>100</v>
      </c>
      <c r="D16" s="11">
        <f>H12</f>
        <v>91.571428571428569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4"/>
      <c r="Z16" s="11"/>
      <c r="AA16" s="14"/>
      <c r="AB16" s="11"/>
      <c r="AC16" s="14"/>
      <c r="AD16" s="11"/>
      <c r="AE16" s="11"/>
      <c r="AF16" s="11"/>
      <c r="AG16" s="11"/>
      <c r="AH16" s="11"/>
    </row>
    <row r="17" spans="1:34" x14ac:dyDescent="0.25">
      <c r="A17" s="11"/>
      <c r="B17" s="12" t="str">
        <f>I2</f>
        <v>TRUNK LIFT</v>
      </c>
      <c r="C17" s="17">
        <v>100</v>
      </c>
      <c r="D17" s="11">
        <f>J12</f>
        <v>99.142857142857139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4"/>
      <c r="Z17" s="11"/>
      <c r="AA17" s="14"/>
      <c r="AB17" s="11"/>
      <c r="AC17" s="14"/>
      <c r="AD17" s="11"/>
      <c r="AE17" s="11"/>
      <c r="AF17" s="11"/>
      <c r="AG17" s="11"/>
      <c r="AH17" s="11"/>
    </row>
    <row r="18" spans="1:34" x14ac:dyDescent="0.25">
      <c r="A18" s="11"/>
      <c r="B18" s="12" t="str">
        <f>K2</f>
        <v>STORK STAND TEST</v>
      </c>
      <c r="C18" s="17">
        <v>100</v>
      </c>
      <c r="D18" s="11">
        <f>L12</f>
        <v>63.808571428571426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4"/>
      <c r="Z18" s="11"/>
      <c r="AA18" s="14"/>
      <c r="AB18" s="11"/>
      <c r="AC18" s="14"/>
      <c r="AD18" s="11"/>
      <c r="AE18" s="11"/>
      <c r="AF18" s="11"/>
      <c r="AG18" s="11"/>
      <c r="AH18" s="11"/>
    </row>
    <row r="19" spans="1:34" x14ac:dyDescent="0.25">
      <c r="A19" s="11"/>
      <c r="B19" s="12" t="str">
        <f>M2</f>
        <v>SIT UP</v>
      </c>
      <c r="C19" s="17">
        <v>100</v>
      </c>
      <c r="D19" s="11">
        <f>N12</f>
        <v>73.80952380952381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4"/>
      <c r="Z19" s="11"/>
      <c r="AA19" s="14"/>
      <c r="AB19" s="11"/>
      <c r="AC19" s="14"/>
      <c r="AD19" s="11"/>
      <c r="AE19" s="11"/>
      <c r="AF19" s="11"/>
      <c r="AG19" s="11"/>
      <c r="AH19" s="11"/>
    </row>
    <row r="20" spans="1:34" x14ac:dyDescent="0.25">
      <c r="A20" s="11"/>
      <c r="B20" s="12" t="str">
        <f>O2</f>
        <v>PUSH UP</v>
      </c>
      <c r="C20" s="17">
        <v>100</v>
      </c>
      <c r="D20" s="11">
        <f>P12</f>
        <v>81.785714285714292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4"/>
      <c r="Z20" s="11"/>
      <c r="AA20" s="14"/>
      <c r="AB20" s="11"/>
      <c r="AC20" s="14"/>
      <c r="AD20" s="11"/>
      <c r="AE20" s="11"/>
      <c r="AF20" s="11"/>
      <c r="AG20" s="11"/>
      <c r="AH20" s="11"/>
    </row>
    <row r="21" spans="1:34" x14ac:dyDescent="0.25">
      <c r="A21" s="11"/>
      <c r="B21" s="12" t="str">
        <f>Q2</f>
        <v>BACK LIFT</v>
      </c>
      <c r="C21" s="17">
        <v>100</v>
      </c>
      <c r="D21" s="11">
        <f>R12</f>
        <v>58.857142857142854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4"/>
      <c r="Z21" s="11"/>
      <c r="AA21" s="14"/>
      <c r="AB21" s="11"/>
      <c r="AC21" s="14"/>
      <c r="AD21" s="11"/>
      <c r="AE21" s="11"/>
      <c r="AF21" s="11"/>
      <c r="AG21" s="11"/>
      <c r="AH21" s="11"/>
    </row>
    <row r="22" spans="1:34" x14ac:dyDescent="0.25">
      <c r="A22" s="11"/>
      <c r="B22" s="12" t="str">
        <f>S2</f>
        <v>HARDLE JUMP</v>
      </c>
      <c r="C22" s="17">
        <v>100</v>
      </c>
      <c r="D22" s="11">
        <f>T12</f>
        <v>33.571428571428577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4"/>
      <c r="Z22" s="11"/>
      <c r="AA22" s="14"/>
      <c r="AB22" s="11"/>
      <c r="AC22" s="14"/>
      <c r="AD22" s="11"/>
      <c r="AE22" s="11"/>
      <c r="AF22" s="11"/>
      <c r="AG22" s="11"/>
      <c r="AH22" s="11"/>
    </row>
    <row r="23" spans="1:34" x14ac:dyDescent="0.25">
      <c r="A23" s="11"/>
      <c r="B23" s="12" t="str">
        <f>U2</f>
        <v>SPEED COORDINATION REACTION TIME</v>
      </c>
      <c r="C23" s="17">
        <v>100</v>
      </c>
      <c r="D23" s="11">
        <f>V12</f>
        <v>60.147014511652422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4"/>
      <c r="Z23" s="11"/>
      <c r="AA23" s="14"/>
      <c r="AB23" s="11"/>
      <c r="AC23" s="14"/>
      <c r="AD23" s="11"/>
      <c r="AE23" s="11"/>
      <c r="AF23" s="11"/>
      <c r="AG23" s="11"/>
      <c r="AH23" s="11"/>
    </row>
    <row r="24" spans="1:34" x14ac:dyDescent="0.25">
      <c r="A24" s="11"/>
      <c r="B24" s="12" t="str">
        <f>W2</f>
        <v>SQUATS</v>
      </c>
      <c r="C24" s="17">
        <v>100</v>
      </c>
      <c r="D24" s="11">
        <f>X12</f>
        <v>58.093149666234112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4"/>
      <c r="Z24" s="11"/>
      <c r="AA24" s="14"/>
      <c r="AB24" s="11"/>
      <c r="AC24" s="14"/>
      <c r="AD24" s="11"/>
      <c r="AE24" s="11"/>
      <c r="AF24" s="11"/>
      <c r="AG24" s="11"/>
      <c r="AH24" s="11"/>
    </row>
    <row r="25" spans="1:34" x14ac:dyDescent="0.25">
      <c r="A25" s="11"/>
      <c r="B25" s="12" t="str">
        <f>Y2</f>
        <v>BENCH PRESS</v>
      </c>
      <c r="C25" s="17">
        <v>100</v>
      </c>
      <c r="D25" s="11">
        <f>Z12</f>
        <v>46.559643510342667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4"/>
      <c r="Z25" s="11"/>
      <c r="AA25" s="14"/>
      <c r="AB25" s="11"/>
      <c r="AC25" s="14"/>
      <c r="AD25" s="11"/>
      <c r="AE25" s="11"/>
      <c r="AF25" s="11"/>
      <c r="AG25" s="11"/>
      <c r="AH25" s="11"/>
    </row>
    <row r="26" spans="1:34" x14ac:dyDescent="0.25">
      <c r="A26" s="11"/>
      <c r="B26" s="12" t="str">
        <f>AA2</f>
        <v>BENCH PULL</v>
      </c>
      <c r="C26" s="17">
        <v>100</v>
      </c>
      <c r="D26" s="11">
        <f>AB12</f>
        <v>58.141584624931966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4"/>
      <c r="Z26" s="11"/>
      <c r="AA26" s="14"/>
      <c r="AB26" s="11"/>
      <c r="AC26" s="14"/>
      <c r="AD26" s="11"/>
      <c r="AE26" s="11"/>
      <c r="AF26" s="11"/>
      <c r="AG26" s="11"/>
      <c r="AH26" s="11"/>
    </row>
    <row r="27" spans="1:34" x14ac:dyDescent="0.25">
      <c r="A27" s="11"/>
      <c r="B27" s="12" t="str">
        <f>AC2</f>
        <v>HAND GRIP</v>
      </c>
      <c r="C27" s="17">
        <v>100</v>
      </c>
      <c r="D27" s="11">
        <f>AD12</f>
        <v>101.42857142857143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4"/>
      <c r="Z27" s="11"/>
      <c r="AA27" s="14"/>
      <c r="AB27" s="11"/>
      <c r="AC27" s="14"/>
      <c r="AD27" s="11"/>
      <c r="AE27" s="11"/>
      <c r="AF27" s="11"/>
      <c r="AG27" s="11"/>
      <c r="AH27" s="11"/>
    </row>
    <row r="28" spans="1:34" x14ac:dyDescent="0.25">
      <c r="A28" s="11"/>
      <c r="B28" s="12" t="str">
        <f>AE2</f>
        <v>MEDICINE BALL</v>
      </c>
      <c r="C28" s="17">
        <v>100</v>
      </c>
      <c r="D28" s="11">
        <f>AF12</f>
        <v>47.5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4"/>
      <c r="Z28" s="11"/>
      <c r="AA28" s="14"/>
      <c r="AB28" s="11"/>
      <c r="AC28" s="14"/>
      <c r="AD28" s="11"/>
      <c r="AE28" s="11"/>
      <c r="AF28" s="11"/>
      <c r="AG28" s="11"/>
      <c r="AH28" s="11"/>
    </row>
    <row r="29" spans="1:34" x14ac:dyDescent="0.25">
      <c r="A29" s="11"/>
      <c r="B29" s="12" t="s">
        <v>70</v>
      </c>
      <c r="C29" s="17">
        <v>100</v>
      </c>
      <c r="D29" s="11">
        <f>AH12</f>
        <v>72.965714285714284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4"/>
      <c r="Z29" s="11"/>
      <c r="AA29" s="14"/>
      <c r="AB29" s="11"/>
      <c r="AC29" s="14"/>
      <c r="AD29" s="11"/>
      <c r="AE29" s="11"/>
      <c r="AF29" s="11"/>
      <c r="AG29" s="11"/>
      <c r="AH29" s="11"/>
    </row>
    <row r="30" spans="1:34" x14ac:dyDescent="0.25">
      <c r="A30" s="11"/>
      <c r="B30" s="12"/>
      <c r="C30" s="1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4"/>
      <c r="Z30" s="11"/>
      <c r="AA30" s="14"/>
      <c r="AB30" s="11"/>
      <c r="AC30" s="14"/>
      <c r="AD30" s="11"/>
      <c r="AE30" s="11"/>
      <c r="AF30" s="11"/>
      <c r="AG30" s="11"/>
      <c r="AH30" s="11"/>
    </row>
    <row r="31" spans="1:34" x14ac:dyDescent="0.25">
      <c r="C31" s="4"/>
    </row>
    <row r="34" spans="1:34" ht="78.75" customHeight="1" x14ac:dyDescent="0.25">
      <c r="A34" s="26" t="s">
        <v>0</v>
      </c>
      <c r="B34" s="26" t="s">
        <v>1</v>
      </c>
      <c r="C34" s="26" t="s">
        <v>2</v>
      </c>
      <c r="D34" s="26" t="s">
        <v>3</v>
      </c>
      <c r="E34" s="26" t="s">
        <v>4</v>
      </c>
      <c r="F34" s="26" t="s">
        <v>5</v>
      </c>
      <c r="G34" s="24" t="s">
        <v>8</v>
      </c>
      <c r="H34" s="27"/>
      <c r="I34" s="27"/>
      <c r="J34" s="25"/>
      <c r="K34" s="24" t="s">
        <v>11</v>
      </c>
      <c r="L34" s="25"/>
      <c r="M34" s="24" t="s">
        <v>24</v>
      </c>
      <c r="N34" s="27"/>
      <c r="O34" s="27"/>
      <c r="P34" s="27"/>
      <c r="Q34" s="27"/>
      <c r="R34" s="25"/>
      <c r="S34" s="24" t="s">
        <v>25</v>
      </c>
      <c r="T34" s="25"/>
      <c r="U34" s="24" t="s">
        <v>16</v>
      </c>
      <c r="V34" s="25"/>
      <c r="W34" s="24" t="s">
        <v>38</v>
      </c>
      <c r="X34" s="27"/>
      <c r="Y34" s="27"/>
      <c r="Z34" s="27"/>
      <c r="AA34" s="27"/>
      <c r="AB34" s="27"/>
      <c r="AC34" s="27"/>
      <c r="AD34" s="25"/>
      <c r="AE34" s="24" t="s">
        <v>9</v>
      </c>
      <c r="AF34" s="25"/>
      <c r="AG34" s="24" t="s">
        <v>21</v>
      </c>
      <c r="AH34" s="25"/>
    </row>
    <row r="35" spans="1:34" ht="79.5" customHeight="1" x14ac:dyDescent="0.25">
      <c r="A35" s="26"/>
      <c r="B35" s="26"/>
      <c r="C35" s="26"/>
      <c r="D35" s="26"/>
      <c r="E35" s="26"/>
      <c r="F35" s="26"/>
      <c r="G35" s="10" t="s">
        <v>6</v>
      </c>
      <c r="H35" s="15" t="s">
        <v>40</v>
      </c>
      <c r="I35" s="10" t="s">
        <v>7</v>
      </c>
      <c r="J35" s="15" t="s">
        <v>40</v>
      </c>
      <c r="K35" s="10" t="s">
        <v>10</v>
      </c>
      <c r="L35" s="15" t="s">
        <v>40</v>
      </c>
      <c r="M35" s="10" t="s">
        <v>12</v>
      </c>
      <c r="N35" s="15" t="s">
        <v>40</v>
      </c>
      <c r="O35" s="10" t="s">
        <v>13</v>
      </c>
      <c r="P35" s="15" t="s">
        <v>40</v>
      </c>
      <c r="Q35" s="10" t="s">
        <v>15</v>
      </c>
      <c r="R35" s="15" t="s">
        <v>40</v>
      </c>
      <c r="S35" s="10" t="s">
        <v>14</v>
      </c>
      <c r="T35" s="15" t="s">
        <v>40</v>
      </c>
      <c r="U35" s="10" t="s">
        <v>17</v>
      </c>
      <c r="V35" s="15" t="s">
        <v>40</v>
      </c>
      <c r="W35" s="10" t="s">
        <v>18</v>
      </c>
      <c r="X35" s="15" t="s">
        <v>40</v>
      </c>
      <c r="Y35" s="10" t="s">
        <v>19</v>
      </c>
      <c r="Z35" s="15" t="s">
        <v>40</v>
      </c>
      <c r="AA35" s="10" t="s">
        <v>26</v>
      </c>
      <c r="AB35" s="15" t="s">
        <v>40</v>
      </c>
      <c r="AC35" s="10" t="s">
        <v>27</v>
      </c>
      <c r="AD35" s="15" t="s">
        <v>40</v>
      </c>
      <c r="AE35" s="10" t="s">
        <v>20</v>
      </c>
      <c r="AF35" s="15" t="s">
        <v>40</v>
      </c>
      <c r="AG35" s="18" t="s">
        <v>71</v>
      </c>
      <c r="AH35" s="15" t="s">
        <v>40</v>
      </c>
    </row>
    <row r="36" spans="1:34" x14ac:dyDescent="0.25">
      <c r="A36" s="6">
        <v>1</v>
      </c>
      <c r="B36" s="8" t="s">
        <v>28</v>
      </c>
      <c r="C36" s="7">
        <v>33301</v>
      </c>
      <c r="D36" s="6" t="s">
        <v>22</v>
      </c>
      <c r="E36" s="6">
        <v>159</v>
      </c>
      <c r="F36" s="6">
        <v>53</v>
      </c>
      <c r="G36" s="22">
        <v>21.8</v>
      </c>
      <c r="H36" s="22">
        <f>G36/24*100</f>
        <v>90.833333333333329</v>
      </c>
      <c r="I36" s="22">
        <v>51.9</v>
      </c>
      <c r="J36" s="22">
        <f>I36/60*100</f>
        <v>86.5</v>
      </c>
      <c r="K36" s="22" t="s">
        <v>65</v>
      </c>
      <c r="L36" s="22">
        <f>K36/30*100</f>
        <v>93.333333333333329</v>
      </c>
      <c r="M36" s="22">
        <v>20</v>
      </c>
      <c r="N36" s="22">
        <f>M36/25*100</f>
        <v>80</v>
      </c>
      <c r="O36" s="22">
        <v>10</v>
      </c>
      <c r="P36" s="23">
        <f>O36/30*100</f>
        <v>33.333333333333329</v>
      </c>
      <c r="Q36" s="22">
        <v>72</v>
      </c>
      <c r="R36" s="22">
        <f>Q36/80*100</f>
        <v>90</v>
      </c>
      <c r="S36" s="22">
        <v>26</v>
      </c>
      <c r="T36" s="23">
        <f>S36/100*100</f>
        <v>26</v>
      </c>
      <c r="U36" s="22">
        <v>0.45</v>
      </c>
      <c r="V36" s="23">
        <f>0.3/U36*100</f>
        <v>66.666666666666657</v>
      </c>
      <c r="W36" s="22">
        <v>84</v>
      </c>
      <c r="X36" s="23">
        <f>W36/(F36*3)*100</f>
        <v>52.830188679245282</v>
      </c>
      <c r="Y36" s="22" t="s">
        <v>60</v>
      </c>
      <c r="Z36" s="23">
        <f>Y36/(F36*2)*100</f>
        <v>33.018867924528301</v>
      </c>
      <c r="AA36" s="22" t="s">
        <v>60</v>
      </c>
      <c r="AB36" s="23">
        <f>AA36/(F36*2)*100</f>
        <v>33.018867924528301</v>
      </c>
      <c r="AC36" s="22">
        <v>31</v>
      </c>
      <c r="AD36" s="22">
        <f>AC36/30*100</f>
        <v>103.33333333333334</v>
      </c>
      <c r="AE36" s="22">
        <v>2.85</v>
      </c>
      <c r="AF36" s="23">
        <f>AE36/6*100</f>
        <v>47.5</v>
      </c>
      <c r="AG36" s="22">
        <v>32.97</v>
      </c>
      <c r="AH36" s="23">
        <f>AG36/45*100</f>
        <v>73.266666666666666</v>
      </c>
    </row>
    <row r="37" spans="1:34" x14ac:dyDescent="0.25">
      <c r="A37" s="6">
        <v>2</v>
      </c>
      <c r="B37" s="8" t="s">
        <v>29</v>
      </c>
      <c r="C37" s="7">
        <v>36412</v>
      </c>
      <c r="D37" s="6" t="s">
        <v>22</v>
      </c>
      <c r="E37" s="6">
        <v>160</v>
      </c>
      <c r="F37" s="6">
        <v>56</v>
      </c>
      <c r="G37" s="22">
        <v>21.3</v>
      </c>
      <c r="H37" s="22">
        <f>G37/24*100</f>
        <v>88.75</v>
      </c>
      <c r="I37" s="22">
        <v>49.3</v>
      </c>
      <c r="J37" s="22">
        <f>I37/60*100</f>
        <v>82.166666666666671</v>
      </c>
      <c r="K37" s="22" t="s">
        <v>66</v>
      </c>
      <c r="L37" s="23">
        <f t="shared" ref="L37" si="14">K37/30*100</f>
        <v>50</v>
      </c>
      <c r="M37" s="22">
        <v>23</v>
      </c>
      <c r="N37" s="22">
        <f>M37/25*100</f>
        <v>92</v>
      </c>
      <c r="O37" s="22">
        <v>16</v>
      </c>
      <c r="P37" s="23">
        <f>O37/30*100</f>
        <v>53.333333333333336</v>
      </c>
      <c r="Q37" s="22">
        <v>66</v>
      </c>
      <c r="R37" s="22">
        <f>Q37/80*100</f>
        <v>82.5</v>
      </c>
      <c r="S37" s="22">
        <v>40</v>
      </c>
      <c r="T37" s="23">
        <f>S37/100*100</f>
        <v>40</v>
      </c>
      <c r="U37" s="22">
        <v>0.51</v>
      </c>
      <c r="V37" s="23">
        <f>0.3/U37*100</f>
        <v>58.82352941176471</v>
      </c>
      <c r="W37" s="22">
        <v>87</v>
      </c>
      <c r="X37" s="23">
        <f>W37/(F37*3)*100</f>
        <v>51.785714285714292</v>
      </c>
      <c r="Y37" s="22" t="s">
        <v>61</v>
      </c>
      <c r="Z37" s="23">
        <f>Y37/(F37*2)*100</f>
        <v>36.607142857142854</v>
      </c>
      <c r="AA37" s="22" t="s">
        <v>59</v>
      </c>
      <c r="AB37" s="23">
        <f>AA37/(F37*2)*100</f>
        <v>37.5</v>
      </c>
      <c r="AC37" s="22" t="s">
        <v>58</v>
      </c>
      <c r="AD37" s="22">
        <f>AC37/30*100</f>
        <v>110.00000000000001</v>
      </c>
      <c r="AE37" s="22">
        <v>3.2</v>
      </c>
      <c r="AF37" s="23">
        <f>AE37/6*100</f>
        <v>53.333333333333336</v>
      </c>
      <c r="AG37" s="22">
        <v>33.9</v>
      </c>
      <c r="AH37" s="23">
        <f>AG37/45*100</f>
        <v>75.333333333333329</v>
      </c>
    </row>
    <row r="38" spans="1:34" x14ac:dyDescent="0.25">
      <c r="L38" s="14"/>
    </row>
    <row r="39" spans="1:34" x14ac:dyDescent="0.25">
      <c r="E39" s="2" t="s">
        <v>39</v>
      </c>
      <c r="G39" s="2">
        <v>24</v>
      </c>
      <c r="I39" s="2">
        <v>60</v>
      </c>
      <c r="K39" s="2">
        <v>30</v>
      </c>
      <c r="M39" s="2">
        <v>25</v>
      </c>
      <c r="O39" s="2">
        <v>30</v>
      </c>
      <c r="Q39" s="2">
        <v>80</v>
      </c>
      <c r="S39" s="2">
        <v>100</v>
      </c>
      <c r="U39" s="2">
        <v>0.3</v>
      </c>
      <c r="AE39" s="2">
        <v>6</v>
      </c>
      <c r="AG39" s="2">
        <v>45</v>
      </c>
    </row>
    <row r="40" spans="1:34" x14ac:dyDescent="0.25">
      <c r="E40" s="2" t="s">
        <v>40</v>
      </c>
      <c r="H40" s="2">
        <f>AVERAGE(H36:H37)</f>
        <v>89.791666666666657</v>
      </c>
      <c r="J40" s="2">
        <f>AVERAGE(J36:J37)</f>
        <v>84.333333333333343</v>
      </c>
      <c r="L40" s="2">
        <f>AVERAGE(L36:L37)</f>
        <v>71.666666666666657</v>
      </c>
      <c r="N40" s="2">
        <f>AVERAGE(N36:N37)</f>
        <v>86</v>
      </c>
      <c r="P40" s="2">
        <f>AVERAGE(P36:P37)</f>
        <v>43.333333333333329</v>
      </c>
      <c r="R40" s="2">
        <f>AVERAGE(R36:R37)</f>
        <v>86.25</v>
      </c>
      <c r="T40" s="2">
        <f>AVERAGE(T36:T37)</f>
        <v>33</v>
      </c>
      <c r="V40" s="2">
        <f>AVERAGE(V36:V37)</f>
        <v>62.745098039215684</v>
      </c>
      <c r="X40" s="2">
        <f>AVERAGE(X36:X37)</f>
        <v>52.307951482479787</v>
      </c>
      <c r="Z40" s="2">
        <f>AVERAGE(Z36:Z37)</f>
        <v>34.813005390835578</v>
      </c>
      <c r="AB40" s="2">
        <f>AVERAGE(AB36:AB37)</f>
        <v>35.259433962264154</v>
      </c>
      <c r="AD40" s="2">
        <f>AVERAGE(AD36:AD37)</f>
        <v>106.66666666666669</v>
      </c>
      <c r="AF40" s="2">
        <f>AVERAGE(AF36:AF37)</f>
        <v>50.416666666666671</v>
      </c>
      <c r="AH40" s="2">
        <f>AVERAGE(AH36:AH37)</f>
        <v>74.3</v>
      </c>
    </row>
    <row r="43" spans="1:34" x14ac:dyDescent="0.25">
      <c r="B43" s="12" t="s">
        <v>67</v>
      </c>
      <c r="C43" s="13" t="s">
        <v>69</v>
      </c>
      <c r="D43" s="2" t="s">
        <v>68</v>
      </c>
    </row>
    <row r="44" spans="1:34" x14ac:dyDescent="0.25">
      <c r="B44" s="12" t="str">
        <f>G35</f>
        <v>SIT &amp; REACH</v>
      </c>
      <c r="C44" s="17">
        <v>100</v>
      </c>
      <c r="D44" s="2">
        <f>H40</f>
        <v>89.791666666666657</v>
      </c>
    </row>
    <row r="45" spans="1:34" x14ac:dyDescent="0.25">
      <c r="B45" s="12" t="str">
        <f>I35</f>
        <v>TRUNK LIFT</v>
      </c>
      <c r="C45" s="17">
        <v>100</v>
      </c>
      <c r="D45" s="2">
        <f>J40</f>
        <v>84.333333333333343</v>
      </c>
    </row>
    <row r="46" spans="1:34" x14ac:dyDescent="0.25">
      <c r="B46" s="12" t="str">
        <f>K35</f>
        <v>STORK STAND TEST</v>
      </c>
      <c r="C46" s="17">
        <v>100</v>
      </c>
      <c r="D46" s="2">
        <f>L40</f>
        <v>71.666666666666657</v>
      </c>
    </row>
    <row r="47" spans="1:34" x14ac:dyDescent="0.25">
      <c r="B47" s="12" t="str">
        <f>M35</f>
        <v>SIT UP</v>
      </c>
      <c r="C47" s="17">
        <v>100</v>
      </c>
      <c r="D47" s="2">
        <f>N40</f>
        <v>86</v>
      </c>
    </row>
    <row r="48" spans="1:34" x14ac:dyDescent="0.25">
      <c r="B48" s="12" t="str">
        <f>O35</f>
        <v>PUSH UP</v>
      </c>
      <c r="C48" s="17">
        <v>100</v>
      </c>
      <c r="D48" s="2">
        <f>P40</f>
        <v>43.333333333333329</v>
      </c>
    </row>
    <row r="49" spans="2:4" x14ac:dyDescent="0.25">
      <c r="B49" s="12" t="str">
        <f>Q35</f>
        <v>BACK LIFT</v>
      </c>
      <c r="C49" s="17">
        <v>100</v>
      </c>
      <c r="D49" s="2">
        <f>R40</f>
        <v>86.25</v>
      </c>
    </row>
    <row r="50" spans="2:4" x14ac:dyDescent="0.25">
      <c r="B50" s="12" t="str">
        <f>S35</f>
        <v>HARDLE JUMP</v>
      </c>
      <c r="C50" s="17">
        <v>100</v>
      </c>
      <c r="D50" s="2">
        <f>T40</f>
        <v>33</v>
      </c>
    </row>
    <row r="51" spans="2:4" x14ac:dyDescent="0.25">
      <c r="B51" s="12" t="str">
        <f>U35</f>
        <v>SPEED COORDINATION REACTION TIME</v>
      </c>
      <c r="C51" s="17">
        <v>100</v>
      </c>
      <c r="D51" s="2">
        <f>V40</f>
        <v>62.745098039215684</v>
      </c>
    </row>
    <row r="52" spans="2:4" x14ac:dyDescent="0.25">
      <c r="B52" s="12" t="str">
        <f>W35</f>
        <v>SQUATS</v>
      </c>
      <c r="C52" s="17">
        <v>100</v>
      </c>
      <c r="D52" s="2">
        <f>X40</f>
        <v>52.307951482479787</v>
      </c>
    </row>
    <row r="53" spans="2:4" x14ac:dyDescent="0.25">
      <c r="B53" s="12" t="str">
        <f>Y35</f>
        <v>BENCH PRESS</v>
      </c>
      <c r="C53" s="17">
        <v>100</v>
      </c>
      <c r="D53" s="2">
        <f>Z40</f>
        <v>34.813005390835578</v>
      </c>
    </row>
    <row r="54" spans="2:4" x14ac:dyDescent="0.25">
      <c r="B54" s="12" t="str">
        <f>AA35</f>
        <v>BENCH PULL</v>
      </c>
      <c r="C54" s="17">
        <v>100</v>
      </c>
      <c r="D54" s="2">
        <f>AB40</f>
        <v>35.259433962264154</v>
      </c>
    </row>
    <row r="55" spans="2:4" x14ac:dyDescent="0.25">
      <c r="B55" s="12" t="str">
        <f>AC35</f>
        <v>HAND GRIP</v>
      </c>
      <c r="C55" s="17">
        <v>100</v>
      </c>
      <c r="D55" s="2">
        <f>AD40</f>
        <v>106.66666666666669</v>
      </c>
    </row>
    <row r="56" spans="2:4" x14ac:dyDescent="0.25">
      <c r="B56" s="12" t="str">
        <f>AE35</f>
        <v>MEDICINE BALL</v>
      </c>
      <c r="C56" s="17">
        <v>100</v>
      </c>
      <c r="D56" s="2">
        <f>AF40</f>
        <v>50.416666666666671</v>
      </c>
    </row>
    <row r="57" spans="2:4" x14ac:dyDescent="0.25">
      <c r="B57" s="12" t="s">
        <v>70</v>
      </c>
      <c r="C57" s="17">
        <v>100</v>
      </c>
      <c r="D57" s="2">
        <f>AH40</f>
        <v>74.3</v>
      </c>
    </row>
  </sheetData>
  <mergeCells count="28">
    <mergeCell ref="AE34:AF34"/>
    <mergeCell ref="AG34:AH34"/>
    <mergeCell ref="F34:F35"/>
    <mergeCell ref="A34:A35"/>
    <mergeCell ref="B34:B35"/>
    <mergeCell ref="C34:C35"/>
    <mergeCell ref="D34:D35"/>
    <mergeCell ref="E34:E35"/>
    <mergeCell ref="G34:J34"/>
    <mergeCell ref="K34:L34"/>
    <mergeCell ref="M34:R34"/>
    <mergeCell ref="S34:T34"/>
    <mergeCell ref="U34:V34"/>
    <mergeCell ref="W34:AD34"/>
    <mergeCell ref="AE1:AF1"/>
    <mergeCell ref="AG1:AH1"/>
    <mergeCell ref="A1:A2"/>
    <mergeCell ref="B1:B2"/>
    <mergeCell ref="C1:C2"/>
    <mergeCell ref="D1:D2"/>
    <mergeCell ref="E1:E2"/>
    <mergeCell ref="F1:F2"/>
    <mergeCell ref="G1:J1"/>
    <mergeCell ref="K1:L1"/>
    <mergeCell ref="M1:R1"/>
    <mergeCell ref="S1:T1"/>
    <mergeCell ref="U1:V1"/>
    <mergeCell ref="W1:AD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2015-05-04T09:53:33Z</dcterms:modified>
</cp:coreProperties>
</file>