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AL45" i="1"/>
  <c r="AL46"/>
  <c r="AL47"/>
  <c r="AL48"/>
  <c r="AL49"/>
  <c r="AL50"/>
  <c r="AL51"/>
  <c r="AL52"/>
  <c r="AL53"/>
  <c r="AL54"/>
  <c r="AL44"/>
  <c r="AJ45"/>
  <c r="AJ46"/>
  <c r="AJ47"/>
  <c r="AJ48"/>
  <c r="AJ49"/>
  <c r="AJ50"/>
  <c r="AJ51"/>
  <c r="AJ52"/>
  <c r="AJ53"/>
  <c r="AJ54"/>
  <c r="AJ44"/>
  <c r="AH45"/>
  <c r="AH46"/>
  <c r="AH47"/>
  <c r="AH48"/>
  <c r="AH49"/>
  <c r="AH50"/>
  <c r="AH51"/>
  <c r="AH52"/>
  <c r="AH53"/>
  <c r="AH54"/>
  <c r="AH44"/>
  <c r="AF45"/>
  <c r="AF46"/>
  <c r="AF47"/>
  <c r="AF48"/>
  <c r="AF49"/>
  <c r="AF50"/>
  <c r="AF51"/>
  <c r="AF52"/>
  <c r="AF53"/>
  <c r="AF54"/>
  <c r="AF44"/>
  <c r="AD45"/>
  <c r="AD46"/>
  <c r="AD47"/>
  <c r="AD48"/>
  <c r="AD49"/>
  <c r="AD50"/>
  <c r="AD51"/>
  <c r="AD52"/>
  <c r="AD53"/>
  <c r="AD54"/>
  <c r="AD44"/>
  <c r="AB45"/>
  <c r="AB46"/>
  <c r="AB47"/>
  <c r="AB48"/>
  <c r="AB49"/>
  <c r="AB50"/>
  <c r="AB51"/>
  <c r="AB52"/>
  <c r="AB44"/>
  <c r="Z45"/>
  <c r="Z46"/>
  <c r="Z47"/>
  <c r="Z48"/>
  <c r="Z49"/>
  <c r="Z50"/>
  <c r="Z51"/>
  <c r="Z52"/>
  <c r="Z53"/>
  <c r="Z54"/>
  <c r="Z44"/>
  <c r="X45"/>
  <c r="X46"/>
  <c r="X47"/>
  <c r="X48"/>
  <c r="X49"/>
  <c r="X50"/>
  <c r="X51"/>
  <c r="X52"/>
  <c r="X53"/>
  <c r="X54"/>
  <c r="X44"/>
  <c r="V45"/>
  <c r="V46"/>
  <c r="V47"/>
  <c r="V48"/>
  <c r="V49"/>
  <c r="V50"/>
  <c r="V51"/>
  <c r="V52"/>
  <c r="V53"/>
  <c r="V54"/>
  <c r="V44"/>
  <c r="T45"/>
  <c r="T46"/>
  <c r="T47"/>
  <c r="T48"/>
  <c r="T49"/>
  <c r="T50"/>
  <c r="T51"/>
  <c r="T52"/>
  <c r="T53"/>
  <c r="T54"/>
  <c r="T44"/>
  <c r="R45"/>
  <c r="R46"/>
  <c r="R47"/>
  <c r="R48"/>
  <c r="R49"/>
  <c r="R50"/>
  <c r="R51"/>
  <c r="R52"/>
  <c r="R53"/>
  <c r="R54"/>
  <c r="R44"/>
  <c r="P45"/>
  <c r="P46"/>
  <c r="P47"/>
  <c r="P48"/>
  <c r="P49"/>
  <c r="P50"/>
  <c r="P57" s="1"/>
  <c r="P51"/>
  <c r="P52"/>
  <c r="P53"/>
  <c r="P54"/>
  <c r="P44"/>
  <c r="N45"/>
  <c r="N46"/>
  <c r="N47"/>
  <c r="N48"/>
  <c r="N49"/>
  <c r="N50"/>
  <c r="N57" s="1"/>
  <c r="N51"/>
  <c r="N52"/>
  <c r="N53"/>
  <c r="N54"/>
  <c r="N44"/>
  <c r="L45"/>
  <c r="L46"/>
  <c r="L47"/>
  <c r="L48"/>
  <c r="L49"/>
  <c r="L50"/>
  <c r="L57" s="1"/>
  <c r="L51"/>
  <c r="L52"/>
  <c r="L53"/>
  <c r="L54"/>
  <c r="L44"/>
  <c r="J45"/>
  <c r="J46"/>
  <c r="J47"/>
  <c r="J48"/>
  <c r="J49"/>
  <c r="J50"/>
  <c r="J57" s="1"/>
  <c r="J51"/>
  <c r="J52"/>
  <c r="J53"/>
  <c r="J54"/>
  <c r="J44"/>
  <c r="H45"/>
  <c r="H46"/>
  <c r="H47"/>
  <c r="H48"/>
  <c r="H49"/>
  <c r="H50"/>
  <c r="H51"/>
  <c r="H52"/>
  <c r="H53"/>
  <c r="H54"/>
  <c r="H44"/>
  <c r="AD4"/>
  <c r="AD5"/>
  <c r="AD6"/>
  <c r="AD7"/>
  <c r="AD8"/>
  <c r="AD3"/>
  <c r="AL57"/>
  <c r="AJ57"/>
  <c r="AH57"/>
  <c r="AF57"/>
  <c r="AD57"/>
  <c r="AB57"/>
  <c r="Z57"/>
  <c r="X57"/>
  <c r="V57"/>
  <c r="T57"/>
  <c r="R57"/>
  <c r="H57"/>
  <c r="AH4"/>
  <c r="AH5"/>
  <c r="AH6"/>
  <c r="AH7"/>
  <c r="AH8"/>
  <c r="AH3"/>
  <c r="AH11" s="1"/>
  <c r="AB4"/>
  <c r="AB5"/>
  <c r="AB6"/>
  <c r="AB7"/>
  <c r="AB8"/>
  <c r="AB3"/>
  <c r="AB11" s="1"/>
  <c r="Z4"/>
  <c r="Z5"/>
  <c r="Z6"/>
  <c r="Z7"/>
  <c r="Z8"/>
  <c r="Z3"/>
  <c r="Z11" s="1"/>
  <c r="X4"/>
  <c r="X7"/>
  <c r="X8"/>
  <c r="X3"/>
  <c r="X11" s="1"/>
  <c r="J4"/>
  <c r="J5"/>
  <c r="J6"/>
  <c r="J7"/>
  <c r="J8"/>
  <c r="J3"/>
  <c r="J11" s="1"/>
  <c r="P4"/>
  <c r="P5"/>
  <c r="P6"/>
  <c r="P7"/>
  <c r="P8"/>
  <c r="P3"/>
  <c r="P11" s="1"/>
  <c r="N4"/>
  <c r="N5"/>
  <c r="N6"/>
  <c r="N7"/>
  <c r="N8"/>
  <c r="N3"/>
  <c r="N11" s="1"/>
  <c r="L4"/>
  <c r="L5"/>
  <c r="L6"/>
  <c r="L7"/>
  <c r="L8"/>
  <c r="L3"/>
  <c r="L11" s="1"/>
  <c r="AL4"/>
  <c r="AL11" s="1"/>
  <c r="AL5"/>
  <c r="AL6"/>
  <c r="AL7"/>
  <c r="AL8"/>
  <c r="AL3"/>
  <c r="AJ4"/>
  <c r="AJ5"/>
  <c r="AJ7"/>
  <c r="AJ8"/>
  <c r="AJ3"/>
  <c r="AJ11" s="1"/>
  <c r="AF4"/>
  <c r="AF5"/>
  <c r="AF6"/>
  <c r="AF7"/>
  <c r="AF8"/>
  <c r="AF3"/>
  <c r="AF11" s="1"/>
  <c r="V4"/>
  <c r="V11" s="1"/>
  <c r="V5"/>
  <c r="V6"/>
  <c r="V7"/>
  <c r="V8"/>
  <c r="V3"/>
  <c r="T4"/>
  <c r="T5"/>
  <c r="T6"/>
  <c r="T7"/>
  <c r="T8"/>
  <c r="T3"/>
  <c r="T11" s="1"/>
  <c r="R4"/>
  <c r="R11" s="1"/>
  <c r="R5"/>
  <c r="R7"/>
  <c r="R8"/>
  <c r="R3"/>
  <c r="H4"/>
  <c r="H5"/>
  <c r="H6"/>
  <c r="H7"/>
  <c r="H8"/>
  <c r="H3"/>
  <c r="H11" s="1"/>
  <c r="AD11" l="1"/>
</calcChain>
</file>

<file path=xl/sharedStrings.xml><?xml version="1.0" encoding="utf-8"?>
<sst xmlns="http://schemas.openxmlformats.org/spreadsheetml/2006/main" count="187" uniqueCount="67">
  <si>
    <t>NO</t>
  </si>
  <si>
    <t>NAMA</t>
  </si>
  <si>
    <t>TGL LAHIR</t>
  </si>
  <si>
    <t>L/P</t>
  </si>
  <si>
    <t>TB</t>
  </si>
  <si>
    <t>BB</t>
  </si>
  <si>
    <t>SIT &amp; REACH</t>
  </si>
  <si>
    <t>TRUNK LIFT</t>
  </si>
  <si>
    <t>FLEXIBILITY</t>
  </si>
  <si>
    <t>POWER</t>
  </si>
  <si>
    <t>HIGH JUMP</t>
  </si>
  <si>
    <t>SIT UP</t>
  </si>
  <si>
    <t>PUSH UP</t>
  </si>
  <si>
    <t>HARDLE JUMP</t>
  </si>
  <si>
    <t>BACK LIFT</t>
  </si>
  <si>
    <t>SPEED COORDINATION REACTION TIME</t>
  </si>
  <si>
    <t>SQUATS</t>
  </si>
  <si>
    <t>BENCH PRESS</t>
  </si>
  <si>
    <t>MEDICINE BALL</t>
  </si>
  <si>
    <t>SIDE STEP</t>
  </si>
  <si>
    <t>AEROBIC CAPACITY</t>
  </si>
  <si>
    <t>P</t>
  </si>
  <si>
    <t>L</t>
  </si>
  <si>
    <t>AGILITY</t>
  </si>
  <si>
    <t xml:space="preserve"> MUSCLE STAMINA</t>
  </si>
  <si>
    <t>POWER ENDURANCE</t>
  </si>
  <si>
    <t>HAND GRIP</t>
  </si>
  <si>
    <t>PUJI ASTUTI</t>
  </si>
  <si>
    <t>YOSI RIFIL KOTEL</t>
  </si>
  <si>
    <t>ISMAIL IBNU</t>
  </si>
  <si>
    <t>ALIDA MEGAPUTRI SALIM</t>
  </si>
  <si>
    <t>SARTIKA YUDISTIRAHAYU</t>
  </si>
  <si>
    <t>STRENGTH</t>
  </si>
  <si>
    <t>RETLY CHINTIA A</t>
  </si>
  <si>
    <t>RINDHI AYU K</t>
  </si>
  <si>
    <t>MOCHAMMAD NIZAR F</t>
  </si>
  <si>
    <t>KARTIKA ANNISA L</t>
  </si>
  <si>
    <t>DERRY RENANDA PUTRA</t>
  </si>
  <si>
    <t>KHAIDIR YUSUP</t>
  </si>
  <si>
    <t>KHATRIN GHEA</t>
  </si>
  <si>
    <t>TAUFAN ADWITYA S.S</t>
  </si>
  <si>
    <t>10 APRIL ...</t>
  </si>
  <si>
    <t>YOGA ADHITYA</t>
  </si>
  <si>
    <t>KEVINA AMANDA</t>
  </si>
  <si>
    <t>INDIRA FITRADINKA N</t>
  </si>
  <si>
    <t>LEODA LUNDY W</t>
  </si>
  <si>
    <t>SPEED</t>
  </si>
  <si>
    <t>REAKSI AUDIO</t>
  </si>
  <si>
    <t>REAKSI VISUAL</t>
  </si>
  <si>
    <t>VO2 MAX</t>
  </si>
  <si>
    <t>%</t>
  </si>
  <si>
    <t>TARGET</t>
  </si>
  <si>
    <t>3.BB</t>
  </si>
  <si>
    <t>2.BB</t>
  </si>
  <si>
    <t>% X</t>
  </si>
  <si>
    <t>PARAMETER</t>
  </si>
  <si>
    <t>HASIL</t>
  </si>
  <si>
    <t>40</t>
  </si>
  <si>
    <t>29</t>
  </si>
  <si>
    <t>23</t>
  </si>
  <si>
    <t>33</t>
  </si>
  <si>
    <t>32</t>
  </si>
  <si>
    <t>37</t>
  </si>
  <si>
    <t>31</t>
  </si>
  <si>
    <t>34</t>
  </si>
  <si>
    <t>26</t>
  </si>
  <si>
    <t>28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</si>
</sst>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15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16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/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left"/>
    </xf>
    <xf numFmtId="15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0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2" fontId="1" fillId="0" borderId="1" xfId="0" applyNumberFormat="1" applyFont="1" applyBorder="1" applyAlignment="1">
      <alignment horizontal="center"/>
    </xf>
    <xf numFmtId="2" fontId="1" fillId="0" borderId="1" xfId="0" applyNumberFormat="1" applyFont="1" applyBorder="1"/>
    <xf numFmtId="1" fontId="1" fillId="0" borderId="1" xfId="0" applyNumberFormat="1" applyFont="1" applyBorder="1" applyAlignment="1">
      <alignment horizontal="center"/>
    </xf>
    <xf numFmtId="1" fontId="1" fillId="2" borderId="1" xfId="0" applyNumberFormat="1" applyFont="1" applyFill="1" applyBorder="1" applyAlignment="1">
      <alignment horizontal="center"/>
    </xf>
    <xf numFmtId="1" fontId="1" fillId="0" borderId="1" xfId="0" quotePrefix="1" applyNumberFormat="1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/>
          <a:lstStyle/>
          <a:p>
            <a:pPr>
              <a:defRPr/>
            </a:pPr>
            <a:r>
              <a:rPr lang="en-US"/>
              <a:t>HASIL</a:t>
            </a:r>
            <a:r>
              <a:rPr lang="id-ID"/>
              <a:t> TES CABOR ANGGAR PA</a:t>
            </a:r>
            <a:endParaRPr lang="en-US"/>
          </a:p>
        </c:rich>
      </c:tx>
      <c:layout/>
    </c:title>
    <c:plotArea>
      <c:layout/>
      <c:radarChart>
        <c:radarStyle val="marker"/>
        <c:ser>
          <c:idx val="0"/>
          <c:order val="0"/>
          <c:tx>
            <c:strRef>
              <c:f>Sheet1!$D$18</c:f>
              <c:strCache>
                <c:ptCount val="1"/>
              </c:strCache>
            </c:strRef>
          </c:tx>
          <c:cat>
            <c:strRef>
              <c:f>Sheet1!$C$19:$C$34</c:f>
              <c:strCache>
                <c:ptCount val="16"/>
                <c:pt idx="0">
                  <c:v>SIT &amp; REACH</c:v>
                </c:pt>
                <c:pt idx="1">
                  <c:v>TRUNK LIFT</c:v>
                </c:pt>
                <c:pt idx="2">
                  <c:v>REAKSI AUDIO</c:v>
                </c:pt>
                <c:pt idx="3">
                  <c:v>REAKSI VISUAL</c:v>
                </c:pt>
                <c:pt idx="4">
                  <c:v>SPEED COORDINATION REACTION TIME</c:v>
                </c:pt>
                <c:pt idx="5">
                  <c:v>SIDE STEP</c:v>
                </c:pt>
                <c:pt idx="6">
                  <c:v>HIGH JUMP</c:v>
                </c:pt>
                <c:pt idx="7">
                  <c:v>MEDICINE BALL</c:v>
                </c:pt>
                <c:pt idx="8">
                  <c:v>SQUATS</c:v>
                </c:pt>
                <c:pt idx="9">
                  <c:v>BENCH PRESS</c:v>
                </c:pt>
                <c:pt idx="10">
                  <c:v>HAND GRIP</c:v>
                </c:pt>
                <c:pt idx="11">
                  <c:v>SIT UP</c:v>
                </c:pt>
                <c:pt idx="12">
                  <c:v>PUSH UP</c:v>
                </c:pt>
                <c:pt idx="13">
                  <c:v>BACK LIFT</c:v>
                </c:pt>
                <c:pt idx="14">
                  <c:v>HARDLE JUMP</c:v>
                </c:pt>
                <c:pt idx="15">
                  <c:v>VO2 MAX</c:v>
                </c:pt>
              </c:strCache>
            </c:strRef>
          </c:cat>
          <c:val>
            <c:numRef>
              <c:f>Sheet1!$D$19:$D$34</c:f>
              <c:numCache>
                <c:formatCode>General</c:formatCode>
                <c:ptCount val="16"/>
              </c:numCache>
            </c:numRef>
          </c:val>
        </c:ser>
        <c:ser>
          <c:idx val="1"/>
          <c:order val="1"/>
          <c:tx>
            <c:strRef>
              <c:f>Sheet1!$E$18</c:f>
              <c:strCache>
                <c:ptCount val="1"/>
                <c:pt idx="0">
                  <c:v>TARGET</c:v>
                </c:pt>
              </c:strCache>
            </c:strRef>
          </c:tx>
          <c:cat>
            <c:strRef>
              <c:f>Sheet1!$C$19:$C$34</c:f>
              <c:strCache>
                <c:ptCount val="16"/>
                <c:pt idx="0">
                  <c:v>SIT &amp; REACH</c:v>
                </c:pt>
                <c:pt idx="1">
                  <c:v>TRUNK LIFT</c:v>
                </c:pt>
                <c:pt idx="2">
                  <c:v>REAKSI AUDIO</c:v>
                </c:pt>
                <c:pt idx="3">
                  <c:v>REAKSI VISUAL</c:v>
                </c:pt>
                <c:pt idx="4">
                  <c:v>SPEED COORDINATION REACTION TIME</c:v>
                </c:pt>
                <c:pt idx="5">
                  <c:v>SIDE STEP</c:v>
                </c:pt>
                <c:pt idx="6">
                  <c:v>HIGH JUMP</c:v>
                </c:pt>
                <c:pt idx="7">
                  <c:v>MEDICINE BALL</c:v>
                </c:pt>
                <c:pt idx="8">
                  <c:v>SQUATS</c:v>
                </c:pt>
                <c:pt idx="9">
                  <c:v>BENCH PRESS</c:v>
                </c:pt>
                <c:pt idx="10">
                  <c:v>HAND GRIP</c:v>
                </c:pt>
                <c:pt idx="11">
                  <c:v>SIT UP</c:v>
                </c:pt>
                <c:pt idx="12">
                  <c:v>PUSH UP</c:v>
                </c:pt>
                <c:pt idx="13">
                  <c:v>BACK LIFT</c:v>
                </c:pt>
                <c:pt idx="14">
                  <c:v>HARDLE JUMP</c:v>
                </c:pt>
                <c:pt idx="15">
                  <c:v>VO2 MAX</c:v>
                </c:pt>
              </c:strCache>
            </c:strRef>
          </c:cat>
          <c:val>
            <c:numRef>
              <c:f>Sheet1!$E$19:$E$34</c:f>
              <c:numCache>
                <c:formatCode>General</c:formatCode>
                <c:ptCount val="16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</c:numCache>
            </c:numRef>
          </c:val>
        </c:ser>
        <c:ser>
          <c:idx val="2"/>
          <c:order val="2"/>
          <c:tx>
            <c:strRef>
              <c:f>Sheet1!$F$18</c:f>
              <c:strCache>
                <c:ptCount val="1"/>
                <c:pt idx="0">
                  <c:v>HASIL</c:v>
                </c:pt>
              </c:strCache>
            </c:strRef>
          </c:tx>
          <c:cat>
            <c:strRef>
              <c:f>Sheet1!$C$19:$C$34</c:f>
              <c:strCache>
                <c:ptCount val="16"/>
                <c:pt idx="0">
                  <c:v>SIT &amp; REACH</c:v>
                </c:pt>
                <c:pt idx="1">
                  <c:v>TRUNK LIFT</c:v>
                </c:pt>
                <c:pt idx="2">
                  <c:v>REAKSI AUDIO</c:v>
                </c:pt>
                <c:pt idx="3">
                  <c:v>REAKSI VISUAL</c:v>
                </c:pt>
                <c:pt idx="4">
                  <c:v>SPEED COORDINATION REACTION TIME</c:v>
                </c:pt>
                <c:pt idx="5">
                  <c:v>SIDE STEP</c:v>
                </c:pt>
                <c:pt idx="6">
                  <c:v>HIGH JUMP</c:v>
                </c:pt>
                <c:pt idx="7">
                  <c:v>MEDICINE BALL</c:v>
                </c:pt>
                <c:pt idx="8">
                  <c:v>SQUATS</c:v>
                </c:pt>
                <c:pt idx="9">
                  <c:v>BENCH PRESS</c:v>
                </c:pt>
                <c:pt idx="10">
                  <c:v>HAND GRIP</c:v>
                </c:pt>
                <c:pt idx="11">
                  <c:v>SIT UP</c:v>
                </c:pt>
                <c:pt idx="12">
                  <c:v>PUSH UP</c:v>
                </c:pt>
                <c:pt idx="13">
                  <c:v>BACK LIFT</c:v>
                </c:pt>
                <c:pt idx="14">
                  <c:v>HARDLE JUMP</c:v>
                </c:pt>
                <c:pt idx="15">
                  <c:v>VO2 MAX</c:v>
                </c:pt>
              </c:strCache>
            </c:strRef>
          </c:cat>
          <c:val>
            <c:numRef>
              <c:f>Sheet1!$F$19:$F$34</c:f>
              <c:numCache>
                <c:formatCode>General</c:formatCode>
                <c:ptCount val="16"/>
                <c:pt idx="0" formatCode="0.00">
                  <c:v>83.58</c:v>
                </c:pt>
                <c:pt idx="1">
                  <c:v>108.37</c:v>
                </c:pt>
                <c:pt idx="2">
                  <c:v>69.040000000000006</c:v>
                </c:pt>
                <c:pt idx="3">
                  <c:v>75</c:v>
                </c:pt>
                <c:pt idx="4">
                  <c:v>77.61</c:v>
                </c:pt>
                <c:pt idx="5">
                  <c:v>73</c:v>
                </c:pt>
                <c:pt idx="6">
                  <c:v>78.599999999999994</c:v>
                </c:pt>
                <c:pt idx="7">
                  <c:v>52.5</c:v>
                </c:pt>
                <c:pt idx="8">
                  <c:v>47.12</c:v>
                </c:pt>
                <c:pt idx="9">
                  <c:v>46.08</c:v>
                </c:pt>
                <c:pt idx="10">
                  <c:v>79.760000000000005</c:v>
                </c:pt>
                <c:pt idx="11">
                  <c:v>91.67</c:v>
                </c:pt>
                <c:pt idx="12">
                  <c:v>77.08</c:v>
                </c:pt>
                <c:pt idx="13">
                  <c:v>69.83</c:v>
                </c:pt>
                <c:pt idx="14">
                  <c:v>87.5</c:v>
                </c:pt>
                <c:pt idx="15">
                  <c:v>77.75</c:v>
                </c:pt>
              </c:numCache>
            </c:numRef>
          </c:val>
        </c:ser>
        <c:axId val="64885504"/>
        <c:axId val="64887040"/>
      </c:radarChart>
      <c:catAx>
        <c:axId val="64885504"/>
        <c:scaling>
          <c:orientation val="minMax"/>
        </c:scaling>
        <c:axPos val="b"/>
        <c:majorGridlines/>
        <c:majorTickMark val="none"/>
        <c:tickLblPos val="nextTo"/>
        <c:spPr>
          <a:ln w="9525">
            <a:noFill/>
          </a:ln>
        </c:spPr>
        <c:crossAx val="64887040"/>
        <c:crosses val="autoZero"/>
        <c:auto val="1"/>
        <c:lblAlgn val="ctr"/>
        <c:lblOffset val="100"/>
      </c:catAx>
      <c:valAx>
        <c:axId val="64887040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6488550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/>
          <a:lstStyle/>
          <a:p>
            <a:pPr>
              <a:defRPr/>
            </a:pPr>
            <a:r>
              <a:rPr lang="id-ID"/>
              <a:t>HASIL</a:t>
            </a:r>
            <a:r>
              <a:rPr lang="id-ID" baseline="0"/>
              <a:t> TES CABOR ANGGAR PI</a:t>
            </a:r>
            <a:endParaRPr lang="id-ID"/>
          </a:p>
        </c:rich>
      </c:tx>
      <c:layout/>
    </c:title>
    <c:plotArea>
      <c:layout/>
      <c:radarChart>
        <c:radarStyle val="marker"/>
        <c:ser>
          <c:idx val="0"/>
          <c:order val="0"/>
          <c:tx>
            <c:strRef>
              <c:f>Sheet1!$D$64</c:f>
              <c:strCache>
                <c:ptCount val="1"/>
              </c:strCache>
            </c:strRef>
          </c:tx>
          <c:cat>
            <c:strRef>
              <c:f>Sheet1!$C$65:$C$80</c:f>
              <c:strCache>
                <c:ptCount val="16"/>
                <c:pt idx="0">
                  <c:v>SIT &amp; REACH</c:v>
                </c:pt>
                <c:pt idx="1">
                  <c:v>TRUNK LIFT</c:v>
                </c:pt>
                <c:pt idx="2">
                  <c:v>REAKSI AUDIO</c:v>
                </c:pt>
                <c:pt idx="3">
                  <c:v>REAKSI VISUAL</c:v>
                </c:pt>
                <c:pt idx="4">
                  <c:v>SPEED COORDINATION REACTION TIME</c:v>
                </c:pt>
                <c:pt idx="5">
                  <c:v>SIDE STEP</c:v>
                </c:pt>
                <c:pt idx="6">
                  <c:v>HIGH JUMP</c:v>
                </c:pt>
                <c:pt idx="7">
                  <c:v>MEDICINE BALL</c:v>
                </c:pt>
                <c:pt idx="8">
                  <c:v>SQUATS</c:v>
                </c:pt>
                <c:pt idx="9">
                  <c:v>BENCH PRESS</c:v>
                </c:pt>
                <c:pt idx="10">
                  <c:v>HAND GRIP</c:v>
                </c:pt>
                <c:pt idx="11">
                  <c:v>SIT UP</c:v>
                </c:pt>
                <c:pt idx="12">
                  <c:v>PUSH UP</c:v>
                </c:pt>
                <c:pt idx="13">
                  <c:v>BACK LIFT</c:v>
                </c:pt>
                <c:pt idx="14">
                  <c:v>HARDLE JUMP</c:v>
                </c:pt>
                <c:pt idx="15">
                  <c:v>VO2 MAX</c:v>
                </c:pt>
              </c:strCache>
            </c:strRef>
          </c:cat>
          <c:val>
            <c:numRef>
              <c:f>Sheet1!$D$65:$D$80</c:f>
              <c:numCache>
                <c:formatCode>General</c:formatCode>
                <c:ptCount val="16"/>
              </c:numCache>
            </c:numRef>
          </c:val>
        </c:ser>
        <c:ser>
          <c:idx val="1"/>
          <c:order val="1"/>
          <c:tx>
            <c:strRef>
              <c:f>Sheet1!$E$64</c:f>
              <c:strCache>
                <c:ptCount val="1"/>
                <c:pt idx="0">
                  <c:v>TARGET</c:v>
                </c:pt>
              </c:strCache>
            </c:strRef>
          </c:tx>
          <c:cat>
            <c:strRef>
              <c:f>Sheet1!$C$65:$C$80</c:f>
              <c:strCache>
                <c:ptCount val="16"/>
                <c:pt idx="0">
                  <c:v>SIT &amp; REACH</c:v>
                </c:pt>
                <c:pt idx="1">
                  <c:v>TRUNK LIFT</c:v>
                </c:pt>
                <c:pt idx="2">
                  <c:v>REAKSI AUDIO</c:v>
                </c:pt>
                <c:pt idx="3">
                  <c:v>REAKSI VISUAL</c:v>
                </c:pt>
                <c:pt idx="4">
                  <c:v>SPEED COORDINATION REACTION TIME</c:v>
                </c:pt>
                <c:pt idx="5">
                  <c:v>SIDE STEP</c:v>
                </c:pt>
                <c:pt idx="6">
                  <c:v>HIGH JUMP</c:v>
                </c:pt>
                <c:pt idx="7">
                  <c:v>MEDICINE BALL</c:v>
                </c:pt>
                <c:pt idx="8">
                  <c:v>SQUATS</c:v>
                </c:pt>
                <c:pt idx="9">
                  <c:v>BENCH PRESS</c:v>
                </c:pt>
                <c:pt idx="10">
                  <c:v>HAND GRIP</c:v>
                </c:pt>
                <c:pt idx="11">
                  <c:v>SIT UP</c:v>
                </c:pt>
                <c:pt idx="12">
                  <c:v>PUSH UP</c:v>
                </c:pt>
                <c:pt idx="13">
                  <c:v>BACK LIFT</c:v>
                </c:pt>
                <c:pt idx="14">
                  <c:v>HARDLE JUMP</c:v>
                </c:pt>
                <c:pt idx="15">
                  <c:v>VO2 MAX</c:v>
                </c:pt>
              </c:strCache>
            </c:strRef>
          </c:cat>
          <c:val>
            <c:numRef>
              <c:f>Sheet1!$E$65:$E$80</c:f>
              <c:numCache>
                <c:formatCode>General</c:formatCode>
                <c:ptCount val="16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</c:numCache>
            </c:numRef>
          </c:val>
        </c:ser>
        <c:ser>
          <c:idx val="2"/>
          <c:order val="2"/>
          <c:tx>
            <c:strRef>
              <c:f>Sheet1!$F$64</c:f>
              <c:strCache>
                <c:ptCount val="1"/>
                <c:pt idx="0">
                  <c:v>HASIL</c:v>
                </c:pt>
              </c:strCache>
            </c:strRef>
          </c:tx>
          <c:cat>
            <c:strRef>
              <c:f>Sheet1!$C$65:$C$80</c:f>
              <c:strCache>
                <c:ptCount val="16"/>
                <c:pt idx="0">
                  <c:v>SIT &amp; REACH</c:v>
                </c:pt>
                <c:pt idx="1">
                  <c:v>TRUNK LIFT</c:v>
                </c:pt>
                <c:pt idx="2">
                  <c:v>REAKSI AUDIO</c:v>
                </c:pt>
                <c:pt idx="3">
                  <c:v>REAKSI VISUAL</c:v>
                </c:pt>
                <c:pt idx="4">
                  <c:v>SPEED COORDINATION REACTION TIME</c:v>
                </c:pt>
                <c:pt idx="5">
                  <c:v>SIDE STEP</c:v>
                </c:pt>
                <c:pt idx="6">
                  <c:v>HIGH JUMP</c:v>
                </c:pt>
                <c:pt idx="7">
                  <c:v>MEDICINE BALL</c:v>
                </c:pt>
                <c:pt idx="8">
                  <c:v>SQUATS</c:v>
                </c:pt>
                <c:pt idx="9">
                  <c:v>BENCH PRESS</c:v>
                </c:pt>
                <c:pt idx="10">
                  <c:v>HAND GRIP</c:v>
                </c:pt>
                <c:pt idx="11">
                  <c:v>SIT UP</c:v>
                </c:pt>
                <c:pt idx="12">
                  <c:v>PUSH UP</c:v>
                </c:pt>
                <c:pt idx="13">
                  <c:v>BACK LIFT</c:v>
                </c:pt>
                <c:pt idx="14">
                  <c:v>HARDLE JUMP</c:v>
                </c:pt>
                <c:pt idx="15">
                  <c:v>VO2 MAX</c:v>
                </c:pt>
              </c:strCache>
            </c:strRef>
          </c:cat>
          <c:val>
            <c:numRef>
              <c:f>Sheet1!$F$65:$F$80</c:f>
              <c:numCache>
                <c:formatCode>General</c:formatCode>
                <c:ptCount val="16"/>
                <c:pt idx="0" formatCode="0.00">
                  <c:v>72.010000000000005</c:v>
                </c:pt>
                <c:pt idx="1">
                  <c:v>83.22</c:v>
                </c:pt>
                <c:pt idx="2">
                  <c:v>75.66</c:v>
                </c:pt>
                <c:pt idx="3">
                  <c:v>76.62</c:v>
                </c:pt>
                <c:pt idx="4">
                  <c:v>81.680000000000007</c:v>
                </c:pt>
                <c:pt idx="5">
                  <c:v>75.36</c:v>
                </c:pt>
                <c:pt idx="6">
                  <c:v>53.14</c:v>
                </c:pt>
                <c:pt idx="7">
                  <c:v>57.22</c:v>
                </c:pt>
                <c:pt idx="8">
                  <c:v>57.49</c:v>
                </c:pt>
                <c:pt idx="9">
                  <c:v>29.84</c:v>
                </c:pt>
                <c:pt idx="10">
                  <c:v>57.41</c:v>
                </c:pt>
                <c:pt idx="11">
                  <c:v>88.67</c:v>
                </c:pt>
                <c:pt idx="12">
                  <c:v>47.22</c:v>
                </c:pt>
                <c:pt idx="13">
                  <c:v>79.38</c:v>
                </c:pt>
                <c:pt idx="14">
                  <c:v>72.17</c:v>
                </c:pt>
                <c:pt idx="15">
                  <c:v>59.85</c:v>
                </c:pt>
              </c:numCache>
            </c:numRef>
          </c:val>
        </c:ser>
        <c:axId val="64921600"/>
        <c:axId val="64923136"/>
      </c:radarChart>
      <c:catAx>
        <c:axId val="64921600"/>
        <c:scaling>
          <c:orientation val="minMax"/>
        </c:scaling>
        <c:axPos val="b"/>
        <c:majorGridlines/>
        <c:majorTickMark val="none"/>
        <c:tickLblPos val="nextTo"/>
        <c:spPr>
          <a:ln w="9525">
            <a:noFill/>
          </a:ln>
        </c:spPr>
        <c:crossAx val="64923136"/>
        <c:crosses val="autoZero"/>
        <c:auto val="1"/>
        <c:lblAlgn val="ctr"/>
        <c:lblOffset val="100"/>
      </c:catAx>
      <c:valAx>
        <c:axId val="64923136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6492160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47624</xdr:colOff>
      <xdr:row>17</xdr:row>
      <xdr:rowOff>15875</xdr:rowOff>
    </xdr:from>
    <xdr:to>
      <xdr:col>17</xdr:col>
      <xdr:colOff>95249</xdr:colOff>
      <xdr:row>34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63</xdr:row>
      <xdr:rowOff>15875</xdr:rowOff>
    </xdr:from>
    <xdr:to>
      <xdr:col>16</xdr:col>
      <xdr:colOff>269875</xdr:colOff>
      <xdr:row>79</xdr:row>
      <xdr:rowOff>190500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L82"/>
  <sheetViews>
    <sheetView tabSelected="1" view="pageBreakPreview" topLeftCell="B49" zoomScale="60" zoomScaleNormal="50" workbookViewId="0">
      <selection activeCell="AB70" sqref="AB70"/>
    </sheetView>
  </sheetViews>
  <sheetFormatPr defaultRowHeight="15.75"/>
  <cols>
    <col min="1" max="1" width="4.85546875" style="2" customWidth="1"/>
    <col min="2" max="2" width="24.28515625" style="2" customWidth="1"/>
    <col min="3" max="3" width="23.28515625" style="2" customWidth="1"/>
    <col min="4" max="4" width="4.28515625" style="2" customWidth="1"/>
    <col min="5" max="5" width="8.42578125" style="2" customWidth="1"/>
    <col min="6" max="6" width="8.7109375" style="2" customWidth="1"/>
    <col min="7" max="37" width="6.7109375" style="2" customWidth="1"/>
    <col min="38" max="38" width="6.7109375" style="1" customWidth="1"/>
    <col min="39" max="16384" width="9.140625" style="1"/>
  </cols>
  <sheetData>
    <row r="1" spans="1:38" s="3" customFormat="1" ht="47.25" customHeight="1">
      <c r="A1" s="25" t="s">
        <v>0</v>
      </c>
      <c r="B1" s="25" t="s">
        <v>1</v>
      </c>
      <c r="C1" s="25" t="s">
        <v>2</v>
      </c>
      <c r="D1" s="25" t="s">
        <v>3</v>
      </c>
      <c r="E1" s="25" t="s">
        <v>4</v>
      </c>
      <c r="F1" s="25" t="s">
        <v>5</v>
      </c>
      <c r="G1" s="26" t="s">
        <v>8</v>
      </c>
      <c r="H1" s="27"/>
      <c r="I1" s="27"/>
      <c r="J1" s="28"/>
      <c r="K1" s="26" t="s">
        <v>46</v>
      </c>
      <c r="L1" s="27"/>
      <c r="M1" s="27"/>
      <c r="N1" s="27"/>
      <c r="O1" s="27"/>
      <c r="P1" s="28"/>
      <c r="Q1" s="26" t="s">
        <v>23</v>
      </c>
      <c r="R1" s="28"/>
      <c r="S1" s="26" t="s">
        <v>9</v>
      </c>
      <c r="T1" s="27"/>
      <c r="U1" s="27"/>
      <c r="V1" s="28"/>
      <c r="W1" s="26" t="s">
        <v>32</v>
      </c>
      <c r="X1" s="27"/>
      <c r="Y1" s="27"/>
      <c r="Z1" s="27"/>
      <c r="AA1" s="27"/>
      <c r="AB1" s="28"/>
      <c r="AC1" s="26" t="s">
        <v>24</v>
      </c>
      <c r="AD1" s="27"/>
      <c r="AE1" s="27"/>
      <c r="AF1" s="27"/>
      <c r="AG1" s="27"/>
      <c r="AH1" s="28"/>
      <c r="AI1" s="26" t="s">
        <v>25</v>
      </c>
      <c r="AJ1" s="28"/>
      <c r="AK1" s="26" t="s">
        <v>20</v>
      </c>
      <c r="AL1" s="28"/>
    </row>
    <row r="2" spans="1:38" s="3" customFormat="1" ht="126">
      <c r="A2" s="25"/>
      <c r="B2" s="25"/>
      <c r="C2" s="25"/>
      <c r="D2" s="25"/>
      <c r="E2" s="25"/>
      <c r="F2" s="25"/>
      <c r="G2" s="4" t="s">
        <v>6</v>
      </c>
      <c r="H2" s="12" t="s">
        <v>50</v>
      </c>
      <c r="I2" s="4" t="s">
        <v>7</v>
      </c>
      <c r="J2" s="12" t="s">
        <v>50</v>
      </c>
      <c r="K2" s="9" t="s">
        <v>47</v>
      </c>
      <c r="L2" s="12" t="s">
        <v>50</v>
      </c>
      <c r="M2" s="9" t="s">
        <v>48</v>
      </c>
      <c r="N2" s="12" t="s">
        <v>50</v>
      </c>
      <c r="O2" s="4" t="s">
        <v>15</v>
      </c>
      <c r="P2" s="12" t="s">
        <v>50</v>
      </c>
      <c r="Q2" s="4" t="s">
        <v>19</v>
      </c>
      <c r="R2" s="12" t="s">
        <v>50</v>
      </c>
      <c r="S2" s="4" t="s">
        <v>10</v>
      </c>
      <c r="T2" s="12" t="s">
        <v>50</v>
      </c>
      <c r="U2" s="4" t="s">
        <v>18</v>
      </c>
      <c r="V2" s="12" t="s">
        <v>50</v>
      </c>
      <c r="W2" s="4" t="s">
        <v>16</v>
      </c>
      <c r="X2" s="12" t="s">
        <v>50</v>
      </c>
      <c r="Y2" s="4" t="s">
        <v>17</v>
      </c>
      <c r="Z2" s="12" t="s">
        <v>50</v>
      </c>
      <c r="AA2" s="4" t="s">
        <v>26</v>
      </c>
      <c r="AB2" s="12" t="s">
        <v>50</v>
      </c>
      <c r="AC2" s="4" t="s">
        <v>11</v>
      </c>
      <c r="AD2" s="12" t="s">
        <v>50</v>
      </c>
      <c r="AE2" s="4" t="s">
        <v>12</v>
      </c>
      <c r="AF2" s="12" t="s">
        <v>50</v>
      </c>
      <c r="AG2" s="4" t="s">
        <v>14</v>
      </c>
      <c r="AH2" s="12" t="s">
        <v>50</v>
      </c>
      <c r="AI2" s="4" t="s">
        <v>13</v>
      </c>
      <c r="AJ2" s="12" t="s">
        <v>50</v>
      </c>
      <c r="AK2" s="10" t="s">
        <v>49</v>
      </c>
      <c r="AL2" s="12" t="s">
        <v>50</v>
      </c>
    </row>
    <row r="3" spans="1:38">
      <c r="A3" s="5">
        <v>1</v>
      </c>
      <c r="B3" s="7" t="s">
        <v>29</v>
      </c>
      <c r="C3" s="6">
        <v>31002</v>
      </c>
      <c r="D3" s="5" t="s">
        <v>22</v>
      </c>
      <c r="E3" s="5">
        <v>169</v>
      </c>
      <c r="F3" s="5">
        <v>52</v>
      </c>
      <c r="G3" s="22">
        <v>20.5</v>
      </c>
      <c r="H3" s="22">
        <f>G3/20*100</f>
        <v>102.49999999999999</v>
      </c>
      <c r="I3" s="22">
        <v>55.8</v>
      </c>
      <c r="J3" s="22">
        <f>I3/50*100</f>
        <v>111.6</v>
      </c>
      <c r="K3" s="22">
        <v>0.28100000000000003</v>
      </c>
      <c r="L3" s="22">
        <f>0.25/K3*100</f>
        <v>88.967971530249102</v>
      </c>
      <c r="M3" s="22">
        <v>0.27500000000000002</v>
      </c>
      <c r="N3" s="22">
        <f>0.25/M3*100</f>
        <v>90.909090909090907</v>
      </c>
      <c r="O3" s="22">
        <v>0.3</v>
      </c>
      <c r="P3" s="22">
        <f>0.25/O3*100</f>
        <v>83.333333333333343</v>
      </c>
      <c r="Q3" s="22">
        <v>52</v>
      </c>
      <c r="R3" s="22">
        <f>Q3/50*100</f>
        <v>104</v>
      </c>
      <c r="S3" s="22">
        <v>60.4</v>
      </c>
      <c r="T3" s="22">
        <f>S3/70*100</f>
        <v>86.285714285714292</v>
      </c>
      <c r="U3" s="22">
        <v>4</v>
      </c>
      <c r="V3" s="23">
        <f>U3/8*100</f>
        <v>50</v>
      </c>
      <c r="W3" s="22">
        <v>140</v>
      </c>
      <c r="X3" s="22">
        <f>W3/(F3*3)*100</f>
        <v>89.743589743589752</v>
      </c>
      <c r="Y3" s="22">
        <v>53</v>
      </c>
      <c r="Z3" s="23">
        <f>Y3/(F3*2)*100</f>
        <v>50.96153846153846</v>
      </c>
      <c r="AA3" s="22">
        <v>40</v>
      </c>
      <c r="AB3" s="23">
        <f>AA3/56*100</f>
        <v>71.428571428571431</v>
      </c>
      <c r="AC3" s="22">
        <v>31</v>
      </c>
      <c r="AD3" s="22">
        <f>AC3/30*100</f>
        <v>103.33333333333334</v>
      </c>
      <c r="AE3" s="22">
        <v>33</v>
      </c>
      <c r="AF3" s="22">
        <f>AE3/40*100</f>
        <v>82.5</v>
      </c>
      <c r="AG3" s="22">
        <v>40</v>
      </c>
      <c r="AH3" s="23">
        <f>AG3/100*100</f>
        <v>40</v>
      </c>
      <c r="AI3" s="22">
        <v>170</v>
      </c>
      <c r="AJ3" s="22">
        <f>AI3/120*100</f>
        <v>141.66666666666669</v>
      </c>
      <c r="AK3" s="22">
        <v>44.79</v>
      </c>
      <c r="AL3" s="23">
        <f>AK3/60*100</f>
        <v>74.649999999999991</v>
      </c>
    </row>
    <row r="4" spans="1:38">
      <c r="A4" s="5">
        <v>2</v>
      </c>
      <c r="B4" s="7" t="s">
        <v>35</v>
      </c>
      <c r="C4" s="6">
        <v>33960</v>
      </c>
      <c r="D4" s="5" t="s">
        <v>22</v>
      </c>
      <c r="E4" s="5">
        <v>168</v>
      </c>
      <c r="F4" s="5">
        <v>58</v>
      </c>
      <c r="G4" s="22">
        <v>18.3</v>
      </c>
      <c r="H4" s="22">
        <f t="shared" ref="H4:H8" si="0">G4/20*100</f>
        <v>91.5</v>
      </c>
      <c r="I4" s="22">
        <v>57.5</v>
      </c>
      <c r="J4" s="22">
        <f t="shared" ref="J4:J8" si="1">I4/50*100</f>
        <v>114.99999999999999</v>
      </c>
      <c r="K4" s="22">
        <v>0.35</v>
      </c>
      <c r="L4" s="23">
        <f t="shared" ref="L4:L8" si="2">0.25/K4*100</f>
        <v>71.428571428571431</v>
      </c>
      <c r="M4" s="22">
        <v>0.32100000000000001</v>
      </c>
      <c r="N4" s="23">
        <f t="shared" ref="N4:N8" si="3">0.25/M4*100</f>
        <v>77.881619937694708</v>
      </c>
      <c r="O4" s="22">
        <v>0.33</v>
      </c>
      <c r="P4" s="23">
        <f t="shared" ref="P4:P8" si="4">0.25/O4*100</f>
        <v>75.757575757575751</v>
      </c>
      <c r="Q4" s="22">
        <v>36</v>
      </c>
      <c r="R4" s="23">
        <f t="shared" ref="R4:R8" si="5">Q4/50*100</f>
        <v>72</v>
      </c>
      <c r="S4" s="22">
        <v>60</v>
      </c>
      <c r="T4" s="22">
        <f t="shared" ref="T4:T8" si="6">S4/70*100</f>
        <v>85.714285714285708</v>
      </c>
      <c r="U4" s="22">
        <v>4.0999999999999996</v>
      </c>
      <c r="V4" s="23">
        <f t="shared" ref="V4:V8" si="7">U4/8*100</f>
        <v>51.249999999999993</v>
      </c>
      <c r="W4" s="22">
        <v>129</v>
      </c>
      <c r="X4" s="23">
        <f t="shared" ref="X4:X8" si="8">W4/(F4*3)*100</f>
        <v>74.137931034482762</v>
      </c>
      <c r="Y4" s="22">
        <v>58</v>
      </c>
      <c r="Z4" s="23">
        <f t="shared" ref="Z4:Z8" si="9">Y4/(F4*2)*100</f>
        <v>50</v>
      </c>
      <c r="AA4" s="22">
        <v>42</v>
      </c>
      <c r="AB4" s="23">
        <f t="shared" ref="AB4:AB8" si="10">AA4/56*100</f>
        <v>75</v>
      </c>
      <c r="AC4" s="22">
        <v>27</v>
      </c>
      <c r="AD4" s="22">
        <f t="shared" ref="AD4:AD8" si="11">AC4/30*100</f>
        <v>90</v>
      </c>
      <c r="AE4" s="22">
        <v>34</v>
      </c>
      <c r="AF4" s="22">
        <f t="shared" ref="AF4:AF8" si="12">AE4/40*100</f>
        <v>85</v>
      </c>
      <c r="AG4" s="22">
        <v>72</v>
      </c>
      <c r="AH4" s="23">
        <f t="shared" ref="AH4:AH8" si="13">AG4/100*100</f>
        <v>72</v>
      </c>
      <c r="AI4" s="22">
        <v>120</v>
      </c>
      <c r="AJ4" s="22">
        <f t="shared" ref="AJ4:AJ8" si="14">AI4/120*100</f>
        <v>100</v>
      </c>
      <c r="AK4" s="22">
        <v>48.75</v>
      </c>
      <c r="AL4" s="22">
        <f t="shared" ref="AL4:AL8" si="15">AK4/60*100</f>
        <v>81.25</v>
      </c>
    </row>
    <row r="5" spans="1:38">
      <c r="A5" s="5">
        <v>3</v>
      </c>
      <c r="B5" s="7" t="s">
        <v>37</v>
      </c>
      <c r="C5" s="6">
        <v>32539</v>
      </c>
      <c r="D5" s="5" t="s">
        <v>22</v>
      </c>
      <c r="E5" s="5">
        <v>173</v>
      </c>
      <c r="F5" s="5">
        <v>65</v>
      </c>
      <c r="G5" s="22">
        <v>16.100000000000001</v>
      </c>
      <c r="H5" s="22">
        <f t="shared" si="0"/>
        <v>80.5</v>
      </c>
      <c r="I5" s="22">
        <v>61.4</v>
      </c>
      <c r="J5" s="22">
        <f t="shared" si="1"/>
        <v>122.8</v>
      </c>
      <c r="K5" s="22">
        <v>0.39600000000000002</v>
      </c>
      <c r="L5" s="23">
        <f t="shared" si="2"/>
        <v>63.131313131313128</v>
      </c>
      <c r="M5" s="22">
        <v>0.36099999999999999</v>
      </c>
      <c r="N5" s="23">
        <f t="shared" si="3"/>
        <v>69.252077562326875</v>
      </c>
      <c r="O5" s="22">
        <v>0.28999999999999998</v>
      </c>
      <c r="P5" s="22">
        <f t="shared" si="4"/>
        <v>86.206896551724142</v>
      </c>
      <c r="Q5" s="22">
        <v>52</v>
      </c>
      <c r="R5" s="22">
        <f t="shared" si="5"/>
        <v>104</v>
      </c>
      <c r="S5" s="22">
        <v>52.7</v>
      </c>
      <c r="T5" s="23">
        <f t="shared" si="6"/>
        <v>75.285714285714292</v>
      </c>
      <c r="U5" s="22">
        <v>4.3499999999999996</v>
      </c>
      <c r="V5" s="23">
        <f t="shared" si="7"/>
        <v>54.374999999999993</v>
      </c>
      <c r="W5" s="22"/>
      <c r="X5" s="22"/>
      <c r="Y5" s="22">
        <v>57</v>
      </c>
      <c r="Z5" s="23">
        <f t="shared" si="9"/>
        <v>43.846153846153847</v>
      </c>
      <c r="AA5" s="22">
        <v>45</v>
      </c>
      <c r="AB5" s="22">
        <f t="shared" si="10"/>
        <v>80.357142857142861</v>
      </c>
      <c r="AC5" s="22">
        <v>26</v>
      </c>
      <c r="AD5" s="22">
        <f t="shared" si="11"/>
        <v>86.666666666666671</v>
      </c>
      <c r="AE5" s="22">
        <v>46</v>
      </c>
      <c r="AF5" s="22">
        <f t="shared" si="12"/>
        <v>114.99999999999999</v>
      </c>
      <c r="AG5" s="22">
        <v>87</v>
      </c>
      <c r="AH5" s="22">
        <f t="shared" si="13"/>
        <v>87</v>
      </c>
      <c r="AI5" s="22">
        <v>80</v>
      </c>
      <c r="AJ5" s="23">
        <f t="shared" si="14"/>
        <v>66.666666666666657</v>
      </c>
      <c r="AK5" s="22">
        <v>52.7</v>
      </c>
      <c r="AL5" s="22">
        <f t="shared" si="15"/>
        <v>87.833333333333343</v>
      </c>
    </row>
    <row r="6" spans="1:38">
      <c r="A6" s="5">
        <v>4</v>
      </c>
      <c r="B6" s="7" t="s">
        <v>38</v>
      </c>
      <c r="C6" s="6">
        <v>33236</v>
      </c>
      <c r="D6" s="5" t="s">
        <v>22</v>
      </c>
      <c r="E6" s="5">
        <v>173</v>
      </c>
      <c r="F6" s="5">
        <v>63</v>
      </c>
      <c r="G6" s="22">
        <v>18.399999999999999</v>
      </c>
      <c r="H6" s="22">
        <f t="shared" si="0"/>
        <v>92</v>
      </c>
      <c r="I6" s="22">
        <v>50.1</v>
      </c>
      <c r="J6" s="22">
        <f t="shared" si="1"/>
        <v>100.2</v>
      </c>
      <c r="K6" s="22">
        <v>0.43099999999999999</v>
      </c>
      <c r="L6" s="23">
        <f t="shared" si="2"/>
        <v>58.004640371229698</v>
      </c>
      <c r="M6" s="22">
        <v>0.32800000000000001</v>
      </c>
      <c r="N6" s="23">
        <f t="shared" si="3"/>
        <v>76.219512195121951</v>
      </c>
      <c r="O6" s="22">
        <v>0.3</v>
      </c>
      <c r="P6" s="22">
        <f t="shared" si="4"/>
        <v>83.333333333333343</v>
      </c>
      <c r="Q6" s="22"/>
      <c r="R6" s="22"/>
      <c r="S6" s="22">
        <v>42</v>
      </c>
      <c r="T6" s="23">
        <f t="shared" si="6"/>
        <v>60</v>
      </c>
      <c r="U6" s="22">
        <v>4.55</v>
      </c>
      <c r="V6" s="23">
        <f t="shared" si="7"/>
        <v>56.875</v>
      </c>
      <c r="W6" s="22"/>
      <c r="X6" s="22"/>
      <c r="Y6" s="22">
        <v>66</v>
      </c>
      <c r="Z6" s="23">
        <f t="shared" si="9"/>
        <v>52.380952380952387</v>
      </c>
      <c r="AA6" s="22">
        <v>48</v>
      </c>
      <c r="AB6" s="22">
        <f t="shared" si="10"/>
        <v>85.714285714285708</v>
      </c>
      <c r="AC6" s="22">
        <v>25</v>
      </c>
      <c r="AD6" s="22">
        <f t="shared" si="11"/>
        <v>83.333333333333343</v>
      </c>
      <c r="AE6" s="22">
        <v>36</v>
      </c>
      <c r="AF6" s="22">
        <f t="shared" si="12"/>
        <v>90</v>
      </c>
      <c r="AG6" s="22">
        <v>90</v>
      </c>
      <c r="AH6" s="22">
        <f t="shared" si="13"/>
        <v>90</v>
      </c>
      <c r="AI6" s="22"/>
      <c r="AJ6" s="22"/>
      <c r="AK6" s="22">
        <v>48.72</v>
      </c>
      <c r="AL6" s="22">
        <f t="shared" si="15"/>
        <v>81.199999999999989</v>
      </c>
    </row>
    <row r="7" spans="1:38">
      <c r="A7" s="5">
        <v>5</v>
      </c>
      <c r="B7" s="7" t="s">
        <v>40</v>
      </c>
      <c r="C7" s="6" t="s">
        <v>41</v>
      </c>
      <c r="D7" s="5" t="s">
        <v>22</v>
      </c>
      <c r="E7" s="5">
        <v>170</v>
      </c>
      <c r="F7" s="5">
        <v>56</v>
      </c>
      <c r="G7" s="22">
        <v>14.1</v>
      </c>
      <c r="H7" s="23">
        <f t="shared" si="0"/>
        <v>70.5</v>
      </c>
      <c r="I7" s="22">
        <v>51.2</v>
      </c>
      <c r="J7" s="22">
        <f t="shared" si="1"/>
        <v>102.4</v>
      </c>
      <c r="K7" s="22">
        <v>0.29499999999999998</v>
      </c>
      <c r="L7" s="22">
        <f t="shared" si="2"/>
        <v>84.745762711864415</v>
      </c>
      <c r="M7" s="22">
        <v>0.29399999999999998</v>
      </c>
      <c r="N7" s="22">
        <f t="shared" si="3"/>
        <v>85.034013605442183</v>
      </c>
      <c r="O7" s="22">
        <v>0.36</v>
      </c>
      <c r="P7" s="23">
        <f t="shared" si="4"/>
        <v>69.444444444444443</v>
      </c>
      <c r="Q7" s="22">
        <v>41</v>
      </c>
      <c r="R7" s="22">
        <f t="shared" si="5"/>
        <v>82</v>
      </c>
      <c r="S7" s="22">
        <v>62.3</v>
      </c>
      <c r="T7" s="22">
        <f t="shared" si="6"/>
        <v>89</v>
      </c>
      <c r="U7" s="22">
        <v>3.8</v>
      </c>
      <c r="V7" s="23">
        <f t="shared" si="7"/>
        <v>47.5</v>
      </c>
      <c r="W7" s="22">
        <v>110</v>
      </c>
      <c r="X7" s="23">
        <f t="shared" si="8"/>
        <v>65.476190476190482</v>
      </c>
      <c r="Y7" s="22">
        <v>44</v>
      </c>
      <c r="Z7" s="23">
        <f t="shared" si="9"/>
        <v>39.285714285714285</v>
      </c>
      <c r="AA7" s="22">
        <v>43</v>
      </c>
      <c r="AB7" s="23">
        <f t="shared" si="10"/>
        <v>76.785714285714292</v>
      </c>
      <c r="AC7" s="22">
        <v>32</v>
      </c>
      <c r="AD7" s="22">
        <f t="shared" si="11"/>
        <v>106.66666666666667</v>
      </c>
      <c r="AE7" s="22">
        <v>24</v>
      </c>
      <c r="AF7" s="23">
        <f t="shared" si="12"/>
        <v>60</v>
      </c>
      <c r="AG7" s="22">
        <v>70</v>
      </c>
      <c r="AH7" s="23">
        <f t="shared" si="13"/>
        <v>70</v>
      </c>
      <c r="AI7" s="22">
        <v>130</v>
      </c>
      <c r="AJ7" s="22">
        <f t="shared" si="14"/>
        <v>108.33333333333333</v>
      </c>
      <c r="AK7" s="22">
        <v>44.52</v>
      </c>
      <c r="AL7" s="23">
        <f t="shared" si="15"/>
        <v>74.200000000000017</v>
      </c>
    </row>
    <row r="8" spans="1:38">
      <c r="A8" s="5">
        <v>6</v>
      </c>
      <c r="B8" s="7" t="s">
        <v>42</v>
      </c>
      <c r="C8" s="6">
        <v>32671</v>
      </c>
      <c r="D8" s="5" t="s">
        <v>22</v>
      </c>
      <c r="E8" s="5">
        <v>175</v>
      </c>
      <c r="F8" s="5">
        <v>80</v>
      </c>
      <c r="G8" s="22">
        <v>12.9</v>
      </c>
      <c r="H8" s="23">
        <f t="shared" si="0"/>
        <v>64.5</v>
      </c>
      <c r="I8" s="22">
        <v>49.1</v>
      </c>
      <c r="J8" s="22">
        <f t="shared" si="1"/>
        <v>98.2</v>
      </c>
      <c r="K8" s="22">
        <v>0.52100000000000002</v>
      </c>
      <c r="L8" s="23">
        <f t="shared" si="2"/>
        <v>47.984644913627641</v>
      </c>
      <c r="M8" s="22">
        <v>0.49299999999999999</v>
      </c>
      <c r="N8" s="23">
        <f t="shared" si="3"/>
        <v>50.709939148073026</v>
      </c>
      <c r="O8" s="22">
        <v>0.37</v>
      </c>
      <c r="P8" s="23">
        <f t="shared" si="4"/>
        <v>67.567567567567565</v>
      </c>
      <c r="Q8" s="22">
        <v>38</v>
      </c>
      <c r="R8" s="23">
        <f t="shared" si="5"/>
        <v>76</v>
      </c>
      <c r="S8" s="22">
        <v>52.7</v>
      </c>
      <c r="T8" s="23">
        <f t="shared" si="6"/>
        <v>75.285714285714292</v>
      </c>
      <c r="U8" s="22">
        <v>4.4000000000000004</v>
      </c>
      <c r="V8" s="23">
        <f t="shared" si="7"/>
        <v>55.000000000000007</v>
      </c>
      <c r="W8" s="22">
        <v>128</v>
      </c>
      <c r="X8" s="23">
        <f t="shared" si="8"/>
        <v>53.333333333333336</v>
      </c>
      <c r="Y8" s="22">
        <v>64</v>
      </c>
      <c r="Z8" s="23">
        <f t="shared" si="9"/>
        <v>40</v>
      </c>
      <c r="AA8" s="22">
        <v>50</v>
      </c>
      <c r="AB8" s="22">
        <f t="shared" si="10"/>
        <v>89.285714285714292</v>
      </c>
      <c r="AC8" s="22">
        <v>24</v>
      </c>
      <c r="AD8" s="22">
        <f t="shared" si="11"/>
        <v>80</v>
      </c>
      <c r="AE8" s="22">
        <v>12</v>
      </c>
      <c r="AF8" s="23">
        <f t="shared" si="12"/>
        <v>30</v>
      </c>
      <c r="AG8" s="22">
        <v>60</v>
      </c>
      <c r="AH8" s="23">
        <f t="shared" si="13"/>
        <v>60</v>
      </c>
      <c r="AI8" s="22">
        <v>130</v>
      </c>
      <c r="AJ8" s="22">
        <f t="shared" si="14"/>
        <v>108.33333333333333</v>
      </c>
      <c r="AK8" s="22">
        <v>40.42</v>
      </c>
      <c r="AL8" s="23">
        <f t="shared" si="15"/>
        <v>67.366666666666674</v>
      </c>
    </row>
    <row r="9" spans="1:38">
      <c r="A9" s="5"/>
      <c r="B9" s="7"/>
      <c r="C9" s="6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8"/>
      <c r="Z9" s="8"/>
      <c r="AA9" s="8"/>
      <c r="AB9" s="8"/>
      <c r="AC9" s="5"/>
      <c r="AD9" s="5"/>
      <c r="AE9" s="5"/>
      <c r="AF9" s="5"/>
      <c r="AG9" s="5"/>
      <c r="AH9" s="5"/>
      <c r="AI9" s="5"/>
      <c r="AJ9" s="5"/>
      <c r="AK9" s="5"/>
      <c r="AL9" s="13"/>
    </row>
    <row r="10" spans="1:38">
      <c r="A10" s="5"/>
      <c r="B10" s="7"/>
      <c r="C10" s="6" t="s">
        <v>51</v>
      </c>
      <c r="D10" s="5"/>
      <c r="E10" s="5"/>
      <c r="F10" s="5"/>
      <c r="G10" s="5">
        <v>20</v>
      </c>
      <c r="H10" s="5"/>
      <c r="I10" s="5">
        <v>50</v>
      </c>
      <c r="J10" s="5"/>
      <c r="K10" s="5">
        <v>0.25</v>
      </c>
      <c r="L10" s="5"/>
      <c r="M10" s="5">
        <v>0.25</v>
      </c>
      <c r="N10" s="5"/>
      <c r="O10" s="5">
        <v>0.25</v>
      </c>
      <c r="P10" s="5"/>
      <c r="Q10" s="5">
        <v>50</v>
      </c>
      <c r="R10" s="5"/>
      <c r="S10" s="5">
        <v>70</v>
      </c>
      <c r="T10" s="5"/>
      <c r="U10" s="5">
        <v>8</v>
      </c>
      <c r="V10" s="5"/>
      <c r="W10" s="5" t="s">
        <v>52</v>
      </c>
      <c r="X10" s="5"/>
      <c r="Y10" s="5" t="s">
        <v>53</v>
      </c>
      <c r="Z10" s="5"/>
      <c r="AA10" s="5">
        <v>56</v>
      </c>
      <c r="AB10" s="5"/>
      <c r="AC10" s="5">
        <v>30</v>
      </c>
      <c r="AD10" s="5"/>
      <c r="AE10" s="5">
        <v>40</v>
      </c>
      <c r="AF10" s="5"/>
      <c r="AG10" s="5">
        <v>100</v>
      </c>
      <c r="AH10" s="5"/>
      <c r="AI10" s="5">
        <v>120</v>
      </c>
      <c r="AJ10" s="5"/>
      <c r="AK10" s="5">
        <v>60</v>
      </c>
      <c r="AL10" s="13"/>
    </row>
    <row r="11" spans="1:38">
      <c r="A11" s="5"/>
      <c r="B11" s="7"/>
      <c r="C11" s="6" t="s">
        <v>54</v>
      </c>
      <c r="D11" s="6"/>
      <c r="E11" s="5"/>
      <c r="F11" s="5"/>
      <c r="G11" s="5"/>
      <c r="H11" s="20">
        <f>AVERAGE(H3:H8)</f>
        <v>83.583333333333329</v>
      </c>
      <c r="I11" s="20"/>
      <c r="J11" s="20">
        <f>AVERAGE(J3:J8)</f>
        <v>108.36666666666667</v>
      </c>
      <c r="K11" s="20"/>
      <c r="L11" s="20">
        <f>AVERAGE(L3:L8)</f>
        <v>69.043817347809238</v>
      </c>
      <c r="M11" s="20"/>
      <c r="N11" s="20">
        <f>AVERAGE(N3:N8)</f>
        <v>75.001042226291602</v>
      </c>
      <c r="O11" s="20"/>
      <c r="P11" s="20">
        <f>AVERAGE(P3:P8)</f>
        <v>77.607191831329757</v>
      </c>
      <c r="Q11" s="20"/>
      <c r="R11" s="20">
        <f>AVERAGE(R3:R8)</f>
        <v>87.6</v>
      </c>
      <c r="S11" s="20"/>
      <c r="T11" s="20">
        <f>AVERAGE(T3:T8)</f>
        <v>78.595238095238088</v>
      </c>
      <c r="U11" s="20"/>
      <c r="V11" s="20">
        <f>AVERAGE(V3:V8)</f>
        <v>52.5</v>
      </c>
      <c r="W11" s="20"/>
      <c r="X11" s="20">
        <f>AVERAGE(X3:X8)</f>
        <v>70.672761146899077</v>
      </c>
      <c r="Y11" s="20"/>
      <c r="Z11" s="20">
        <f>AVERAGE(Z3:Z8)</f>
        <v>46.079059829059823</v>
      </c>
      <c r="AA11" s="20"/>
      <c r="AB11" s="20">
        <f>AVERAGE(AB3:AB8)</f>
        <v>79.761904761904759</v>
      </c>
      <c r="AC11" s="20"/>
      <c r="AD11" s="20">
        <f>AVERAGE(AD3:AD8)</f>
        <v>91.666666666666671</v>
      </c>
      <c r="AE11" s="20"/>
      <c r="AF11" s="20">
        <f>AVERAGE(AF3:AF8)</f>
        <v>77.083333333333329</v>
      </c>
      <c r="AG11" s="20"/>
      <c r="AH11" s="20">
        <f>AVERAGE(AH3:AH8)</f>
        <v>69.833333333333329</v>
      </c>
      <c r="AI11" s="20"/>
      <c r="AJ11" s="20">
        <f>AVERAGE(AJ3:AJ8)</f>
        <v>105</v>
      </c>
      <c r="AK11" s="20"/>
      <c r="AL11" s="20">
        <f>AVERAGE(AL3:AL8)</f>
        <v>77.75</v>
      </c>
    </row>
    <row r="12" spans="1:38">
      <c r="A12" s="5"/>
      <c r="B12" s="7"/>
      <c r="C12" s="6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13"/>
    </row>
    <row r="13" spans="1:38">
      <c r="A13" s="5"/>
      <c r="B13" s="7"/>
      <c r="C13" s="6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13"/>
    </row>
    <row r="14" spans="1:38">
      <c r="A14" s="5"/>
      <c r="B14" s="7"/>
      <c r="C14" s="6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13"/>
    </row>
    <row r="15" spans="1:38">
      <c r="A15" s="14"/>
      <c r="B15" s="15"/>
      <c r="C15" s="16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7"/>
    </row>
    <row r="16" spans="1:38">
      <c r="A16" s="14"/>
      <c r="B16" s="15"/>
      <c r="C16" s="16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7"/>
    </row>
    <row r="17" spans="1:38">
      <c r="A17" s="14"/>
      <c r="B17" s="15"/>
      <c r="C17" s="16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7"/>
    </row>
    <row r="18" spans="1:38">
      <c r="A18" s="14"/>
      <c r="B18" s="1"/>
      <c r="C18" s="18" t="s">
        <v>55</v>
      </c>
      <c r="D18" s="14"/>
      <c r="E18" s="14" t="s">
        <v>51</v>
      </c>
      <c r="F18" s="14" t="s">
        <v>56</v>
      </c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7"/>
    </row>
    <row r="19" spans="1:38">
      <c r="A19" s="14"/>
      <c r="B19" s="1"/>
      <c r="C19" s="19" t="s">
        <v>6</v>
      </c>
      <c r="D19" s="14"/>
      <c r="E19" s="14">
        <v>100</v>
      </c>
      <c r="F19" s="20">
        <v>83.58</v>
      </c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7"/>
    </row>
    <row r="20" spans="1:38">
      <c r="A20" s="14"/>
      <c r="B20" s="1"/>
      <c r="C20" s="19" t="s">
        <v>7</v>
      </c>
      <c r="D20" s="14"/>
      <c r="E20" s="14">
        <v>100</v>
      </c>
      <c r="F20" s="14">
        <v>108.37</v>
      </c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7"/>
    </row>
    <row r="21" spans="1:38">
      <c r="A21" s="14"/>
      <c r="B21" s="1"/>
      <c r="C21" s="19" t="s">
        <v>47</v>
      </c>
      <c r="D21" s="14"/>
      <c r="E21" s="14">
        <v>100</v>
      </c>
      <c r="F21" s="14">
        <v>69.040000000000006</v>
      </c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7"/>
    </row>
    <row r="22" spans="1:38">
      <c r="A22" s="14"/>
      <c r="B22" s="1"/>
      <c r="C22" s="19" t="s">
        <v>48</v>
      </c>
      <c r="D22" s="14"/>
      <c r="E22" s="14">
        <v>100</v>
      </c>
      <c r="F22" s="14">
        <v>75</v>
      </c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7"/>
    </row>
    <row r="23" spans="1:38" ht="33.75" customHeight="1">
      <c r="A23" s="14"/>
      <c r="B23" s="1"/>
      <c r="C23" s="19" t="s">
        <v>15</v>
      </c>
      <c r="D23" s="14"/>
      <c r="E23" s="14">
        <v>100</v>
      </c>
      <c r="F23" s="14">
        <v>77.61</v>
      </c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7"/>
    </row>
    <row r="24" spans="1:38">
      <c r="A24" s="14"/>
      <c r="B24" s="1"/>
      <c r="C24" s="19" t="s">
        <v>19</v>
      </c>
      <c r="D24" s="14"/>
      <c r="E24" s="14">
        <v>100</v>
      </c>
      <c r="F24" s="14">
        <v>73</v>
      </c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7"/>
    </row>
    <row r="25" spans="1:38">
      <c r="A25" s="14"/>
      <c r="B25" s="1"/>
      <c r="C25" s="19" t="s">
        <v>10</v>
      </c>
      <c r="D25" s="14"/>
      <c r="E25" s="14">
        <v>100</v>
      </c>
      <c r="F25" s="14">
        <v>78.599999999999994</v>
      </c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7"/>
    </row>
    <row r="26" spans="1:38">
      <c r="A26" s="14"/>
      <c r="B26" s="1"/>
      <c r="C26" s="19" t="s">
        <v>18</v>
      </c>
      <c r="D26" s="14"/>
      <c r="E26" s="14">
        <v>100</v>
      </c>
      <c r="F26" s="14">
        <v>52.5</v>
      </c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7"/>
    </row>
    <row r="27" spans="1:38">
      <c r="A27" s="14"/>
      <c r="B27" s="1"/>
      <c r="C27" s="19" t="s">
        <v>16</v>
      </c>
      <c r="D27" s="14"/>
      <c r="E27" s="14">
        <v>100</v>
      </c>
      <c r="F27" s="14">
        <v>47.12</v>
      </c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7"/>
    </row>
    <row r="28" spans="1:38">
      <c r="A28" s="14"/>
      <c r="B28" s="1"/>
      <c r="C28" s="19" t="s">
        <v>17</v>
      </c>
      <c r="D28" s="14"/>
      <c r="E28" s="14">
        <v>100</v>
      </c>
      <c r="F28" s="14">
        <v>46.08</v>
      </c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7"/>
    </row>
    <row r="29" spans="1:38">
      <c r="A29" s="14"/>
      <c r="B29" s="1"/>
      <c r="C29" s="19" t="s">
        <v>26</v>
      </c>
      <c r="D29" s="14"/>
      <c r="E29" s="14">
        <v>100</v>
      </c>
      <c r="F29" s="14">
        <v>79.760000000000005</v>
      </c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7"/>
    </row>
    <row r="30" spans="1:38">
      <c r="A30" s="14"/>
      <c r="B30" s="1"/>
      <c r="C30" s="19" t="s">
        <v>11</v>
      </c>
      <c r="D30" s="14"/>
      <c r="E30" s="14">
        <v>100</v>
      </c>
      <c r="F30" s="14">
        <v>91.67</v>
      </c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7"/>
    </row>
    <row r="31" spans="1:38">
      <c r="A31" s="14"/>
      <c r="B31" s="1"/>
      <c r="C31" s="19" t="s">
        <v>12</v>
      </c>
      <c r="D31" s="14"/>
      <c r="E31" s="14">
        <v>100</v>
      </c>
      <c r="F31" s="14">
        <v>77.08</v>
      </c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7"/>
    </row>
    <row r="32" spans="1:38">
      <c r="A32" s="14"/>
      <c r="B32" s="1"/>
      <c r="C32" s="19" t="s">
        <v>14</v>
      </c>
      <c r="D32" s="14"/>
      <c r="E32" s="14">
        <v>100</v>
      </c>
      <c r="F32" s="14">
        <v>69.83</v>
      </c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7"/>
    </row>
    <row r="33" spans="1:38">
      <c r="A33" s="14"/>
      <c r="B33" s="1"/>
      <c r="C33" s="19" t="s">
        <v>13</v>
      </c>
      <c r="D33" s="14"/>
      <c r="E33" s="14">
        <v>100</v>
      </c>
      <c r="F33" s="14">
        <v>87.5</v>
      </c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7"/>
    </row>
    <row r="34" spans="1:38">
      <c r="A34" s="14"/>
      <c r="B34" s="1"/>
      <c r="C34" s="19" t="s">
        <v>49</v>
      </c>
      <c r="D34" s="14"/>
      <c r="E34" s="14">
        <v>100</v>
      </c>
      <c r="F34" s="14">
        <v>77.75</v>
      </c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7"/>
    </row>
    <row r="35" spans="1:38">
      <c r="A35" s="14"/>
      <c r="B35" s="15"/>
      <c r="C35" s="16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7"/>
    </row>
    <row r="36" spans="1:38">
      <c r="A36" s="14"/>
      <c r="B36" s="15"/>
      <c r="C36" s="16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7"/>
    </row>
    <row r="37" spans="1:38">
      <c r="A37" s="14"/>
      <c r="B37" s="15"/>
      <c r="C37" s="16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7"/>
    </row>
    <row r="38" spans="1:38">
      <c r="A38" s="14"/>
      <c r="B38" s="15"/>
      <c r="C38" s="16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7"/>
    </row>
    <row r="39" spans="1:38">
      <c r="A39" s="14"/>
      <c r="B39" s="15"/>
      <c r="C39" s="16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7"/>
    </row>
    <row r="42" spans="1:38" ht="47.25" customHeight="1">
      <c r="A42" s="25" t="s">
        <v>0</v>
      </c>
      <c r="B42" s="25" t="s">
        <v>1</v>
      </c>
      <c r="C42" s="25" t="s">
        <v>2</v>
      </c>
      <c r="D42" s="25" t="s">
        <v>3</v>
      </c>
      <c r="E42" s="25" t="s">
        <v>4</v>
      </c>
      <c r="F42" s="25" t="s">
        <v>5</v>
      </c>
      <c r="G42" s="25" t="s">
        <v>8</v>
      </c>
      <c r="H42" s="25"/>
      <c r="I42" s="25"/>
      <c r="J42" s="11"/>
      <c r="K42" s="26" t="s">
        <v>46</v>
      </c>
      <c r="L42" s="27"/>
      <c r="M42" s="27"/>
      <c r="N42" s="27"/>
      <c r="O42" s="27"/>
      <c r="P42" s="28"/>
      <c r="Q42" s="26" t="s">
        <v>23</v>
      </c>
      <c r="R42" s="28"/>
      <c r="S42" s="26" t="s">
        <v>9</v>
      </c>
      <c r="T42" s="27"/>
      <c r="U42" s="27"/>
      <c r="V42" s="28"/>
      <c r="W42" s="26" t="s">
        <v>32</v>
      </c>
      <c r="X42" s="27"/>
      <c r="Y42" s="27"/>
      <c r="Z42" s="27"/>
      <c r="AA42" s="27"/>
      <c r="AB42" s="28"/>
      <c r="AC42" s="26" t="s">
        <v>24</v>
      </c>
      <c r="AD42" s="27"/>
      <c r="AE42" s="27"/>
      <c r="AF42" s="27"/>
      <c r="AG42" s="27"/>
      <c r="AH42" s="28"/>
      <c r="AI42" s="26" t="s">
        <v>25</v>
      </c>
      <c r="AJ42" s="28"/>
      <c r="AK42" s="26" t="s">
        <v>20</v>
      </c>
      <c r="AL42" s="28"/>
    </row>
    <row r="43" spans="1:38" ht="126">
      <c r="A43" s="25"/>
      <c r="B43" s="25"/>
      <c r="C43" s="25"/>
      <c r="D43" s="25"/>
      <c r="E43" s="25"/>
      <c r="F43" s="25"/>
      <c r="G43" s="12" t="s">
        <v>6</v>
      </c>
      <c r="H43" s="12" t="s">
        <v>50</v>
      </c>
      <c r="I43" s="12" t="s">
        <v>7</v>
      </c>
      <c r="J43" s="12" t="s">
        <v>50</v>
      </c>
      <c r="K43" s="12" t="s">
        <v>47</v>
      </c>
      <c r="L43" s="12" t="s">
        <v>50</v>
      </c>
      <c r="M43" s="12" t="s">
        <v>48</v>
      </c>
      <c r="N43" s="12" t="s">
        <v>50</v>
      </c>
      <c r="O43" s="12" t="s">
        <v>15</v>
      </c>
      <c r="P43" s="12" t="s">
        <v>50</v>
      </c>
      <c r="Q43" s="12" t="s">
        <v>19</v>
      </c>
      <c r="R43" s="12" t="s">
        <v>50</v>
      </c>
      <c r="S43" s="12" t="s">
        <v>10</v>
      </c>
      <c r="T43" s="12" t="s">
        <v>50</v>
      </c>
      <c r="U43" s="12" t="s">
        <v>18</v>
      </c>
      <c r="V43" s="12" t="s">
        <v>50</v>
      </c>
      <c r="W43" s="12" t="s">
        <v>16</v>
      </c>
      <c r="X43" s="12" t="s">
        <v>50</v>
      </c>
      <c r="Y43" s="12" t="s">
        <v>17</v>
      </c>
      <c r="Z43" s="12" t="s">
        <v>50</v>
      </c>
      <c r="AA43" s="12" t="s">
        <v>26</v>
      </c>
      <c r="AB43" s="12" t="s">
        <v>50</v>
      </c>
      <c r="AC43" s="12" t="s">
        <v>11</v>
      </c>
      <c r="AD43" s="12" t="s">
        <v>50</v>
      </c>
      <c r="AE43" s="12" t="s">
        <v>12</v>
      </c>
      <c r="AF43" s="12" t="s">
        <v>50</v>
      </c>
      <c r="AG43" s="12" t="s">
        <v>14</v>
      </c>
      <c r="AH43" s="12" t="s">
        <v>50</v>
      </c>
      <c r="AI43" s="12" t="s">
        <v>13</v>
      </c>
      <c r="AJ43" s="12" t="s">
        <v>50</v>
      </c>
      <c r="AK43" s="12" t="s">
        <v>49</v>
      </c>
      <c r="AL43" s="12" t="s">
        <v>50</v>
      </c>
    </row>
    <row r="44" spans="1:38">
      <c r="A44" s="5">
        <v>1</v>
      </c>
      <c r="B44" s="7" t="s">
        <v>27</v>
      </c>
      <c r="C44" s="6">
        <v>34536</v>
      </c>
      <c r="D44" s="5" t="s">
        <v>21</v>
      </c>
      <c r="E44" s="5">
        <v>159</v>
      </c>
      <c r="F44" s="5">
        <v>63</v>
      </c>
      <c r="G44" s="22">
        <v>10.1</v>
      </c>
      <c r="H44" s="23">
        <f>G44/24*100</f>
        <v>42.083333333333336</v>
      </c>
      <c r="I44" s="22">
        <v>57.8</v>
      </c>
      <c r="J44" s="22">
        <f>I44/60*100</f>
        <v>96.333333333333329</v>
      </c>
      <c r="K44" s="22">
        <v>0.375</v>
      </c>
      <c r="L44" s="22">
        <f>0.3/K44*100</f>
        <v>80</v>
      </c>
      <c r="M44" s="22">
        <v>0.371</v>
      </c>
      <c r="N44" s="22">
        <f>0.3/M44*100</f>
        <v>80.862533692722366</v>
      </c>
      <c r="O44" s="22">
        <v>0.41</v>
      </c>
      <c r="P44" s="23">
        <f>0.3/O44*100</f>
        <v>73.170731707317074</v>
      </c>
      <c r="Q44" s="22">
        <v>35</v>
      </c>
      <c r="R44" s="23">
        <f>Q44/46*100</f>
        <v>76.08695652173914</v>
      </c>
      <c r="S44" s="22">
        <v>36.700000000000003</v>
      </c>
      <c r="T44" s="23">
        <f>S44/60*100</f>
        <v>61.166666666666671</v>
      </c>
      <c r="U44" s="22">
        <v>3.5</v>
      </c>
      <c r="V44" s="23">
        <f>U44/6*100</f>
        <v>58.333333333333336</v>
      </c>
      <c r="W44" s="22">
        <v>125</v>
      </c>
      <c r="X44" s="23">
        <f>W44/(F44*3)*100</f>
        <v>66.137566137566139</v>
      </c>
      <c r="Y44" s="24">
        <v>30</v>
      </c>
      <c r="Z44" s="23">
        <f>Y44/(F44*2)*100</f>
        <v>23.809523809523807</v>
      </c>
      <c r="AA44" s="22">
        <v>32</v>
      </c>
      <c r="AB44" s="22">
        <f>AA44/36*100</f>
        <v>88.888888888888886</v>
      </c>
      <c r="AC44" s="22">
        <v>22</v>
      </c>
      <c r="AD44" s="22">
        <f>AC44/25*100</f>
        <v>88</v>
      </c>
      <c r="AE44" s="22">
        <v>10</v>
      </c>
      <c r="AF44" s="23">
        <f>AE44/30*100</f>
        <v>33.333333333333329</v>
      </c>
      <c r="AG44" s="22">
        <v>95</v>
      </c>
      <c r="AH44" s="22">
        <f>AG44/80*100</f>
        <v>118.75</v>
      </c>
      <c r="AI44" s="22">
        <v>99</v>
      </c>
      <c r="AJ44" s="22">
        <f>AI44/100*100</f>
        <v>99</v>
      </c>
      <c r="AK44" s="22">
        <v>38.299999999999997</v>
      </c>
      <c r="AL44" s="23">
        <f>AK44/55*100</f>
        <v>69.636363636363626</v>
      </c>
    </row>
    <row r="45" spans="1:38">
      <c r="A45" s="5">
        <v>2</v>
      </c>
      <c r="B45" s="7" t="s">
        <v>28</v>
      </c>
      <c r="C45" s="6">
        <v>33922</v>
      </c>
      <c r="D45" s="5" t="s">
        <v>21</v>
      </c>
      <c r="E45" s="5">
        <v>151</v>
      </c>
      <c r="F45" s="5">
        <v>61</v>
      </c>
      <c r="G45" s="22">
        <v>20.9</v>
      </c>
      <c r="H45" s="22">
        <f t="shared" ref="H45:H54" si="16">G45/24*100</f>
        <v>87.083333333333329</v>
      </c>
      <c r="I45" s="22">
        <v>58.6</v>
      </c>
      <c r="J45" s="22">
        <f t="shared" ref="J45:J54" si="17">I45/60*100</f>
        <v>97.666666666666671</v>
      </c>
      <c r="K45" s="22">
        <v>0.42199999999999999</v>
      </c>
      <c r="L45" s="23">
        <f t="shared" ref="L45:L54" si="18">0.3/K45*100</f>
        <v>71.090047393364927</v>
      </c>
      <c r="M45" s="22">
        <v>0.36699999999999999</v>
      </c>
      <c r="N45" s="22">
        <f t="shared" ref="N45:N54" si="19">0.3/M45*100</f>
        <v>81.743869209809262</v>
      </c>
      <c r="O45" s="22">
        <v>0.28000000000000003</v>
      </c>
      <c r="P45" s="22">
        <f t="shared" ref="P45:P54" si="20">0.3/O45*100</f>
        <v>107.14285714285714</v>
      </c>
      <c r="Q45" s="22">
        <v>35</v>
      </c>
      <c r="R45" s="23">
        <f t="shared" ref="R45:R54" si="21">Q45/46*100</f>
        <v>76.08695652173914</v>
      </c>
      <c r="S45" s="22">
        <v>40.799999999999997</v>
      </c>
      <c r="T45" s="23">
        <f t="shared" ref="T45:T54" si="22">S45/60*100</f>
        <v>68</v>
      </c>
      <c r="U45" s="22">
        <v>3.7</v>
      </c>
      <c r="V45" s="23">
        <f t="shared" ref="V45:V54" si="23">U45/6*100</f>
        <v>61.666666666666671</v>
      </c>
      <c r="W45" s="22">
        <v>107</v>
      </c>
      <c r="X45" s="23">
        <f t="shared" ref="X45:X54" si="24">W45/(F45*3)*100</f>
        <v>58.469945355191257</v>
      </c>
      <c r="Y45" s="22" t="s">
        <v>57</v>
      </c>
      <c r="Z45" s="23">
        <f t="shared" ref="Z45:Z54" si="25">Y45/(F45*2)*100</f>
        <v>32.786885245901637</v>
      </c>
      <c r="AA45" s="22" t="s">
        <v>63</v>
      </c>
      <c r="AB45" s="22">
        <f t="shared" ref="AB45:AB52" si="26">AA45/36*100</f>
        <v>86.111111111111114</v>
      </c>
      <c r="AC45" s="22">
        <v>25</v>
      </c>
      <c r="AD45" s="22">
        <f t="shared" ref="AD45:AD54" si="27">AC45/25*100</f>
        <v>100</v>
      </c>
      <c r="AE45" s="22">
        <v>7</v>
      </c>
      <c r="AF45" s="23">
        <f t="shared" ref="AF45:AF54" si="28">AE45/30*100</f>
        <v>23.333333333333332</v>
      </c>
      <c r="AG45" s="22">
        <v>60</v>
      </c>
      <c r="AH45" s="22">
        <f t="shared" ref="AH45:AH54" si="29">AG45/80*100</f>
        <v>75</v>
      </c>
      <c r="AI45" s="23">
        <v>55</v>
      </c>
      <c r="AJ45" s="22">
        <f t="shared" ref="AJ45:AJ54" si="30">AI45/100*100</f>
        <v>55.000000000000007</v>
      </c>
      <c r="AK45" s="22">
        <v>35.159999999999997</v>
      </c>
      <c r="AL45" s="23">
        <f t="shared" ref="AL45:AL54" si="31">AK45/55*100</f>
        <v>63.927272727272722</v>
      </c>
    </row>
    <row r="46" spans="1:38">
      <c r="A46" s="5">
        <v>3</v>
      </c>
      <c r="B46" s="7" t="s">
        <v>30</v>
      </c>
      <c r="C46" s="6">
        <v>33768</v>
      </c>
      <c r="D46" s="5" t="s">
        <v>21</v>
      </c>
      <c r="E46" s="5">
        <v>158</v>
      </c>
      <c r="F46" s="5">
        <v>53</v>
      </c>
      <c r="G46" s="22">
        <v>16.899999999999999</v>
      </c>
      <c r="H46" s="23">
        <f t="shared" si="16"/>
        <v>70.416666666666657</v>
      </c>
      <c r="I46" s="22">
        <v>46.3</v>
      </c>
      <c r="J46" s="23">
        <f t="shared" si="17"/>
        <v>77.166666666666657</v>
      </c>
      <c r="K46" s="22">
        <v>0.32100000000000001</v>
      </c>
      <c r="L46" s="22">
        <f t="shared" si="18"/>
        <v>93.45794392523365</v>
      </c>
      <c r="M46" s="22">
        <v>0.30399999999999999</v>
      </c>
      <c r="N46" s="22">
        <f t="shared" si="19"/>
        <v>98.68421052631578</v>
      </c>
      <c r="O46" s="22">
        <v>0.34</v>
      </c>
      <c r="P46" s="22">
        <f t="shared" si="20"/>
        <v>88.235294117647044</v>
      </c>
      <c r="Q46" s="22">
        <v>36</v>
      </c>
      <c r="R46" s="23">
        <f t="shared" si="21"/>
        <v>78.260869565217391</v>
      </c>
      <c r="S46" s="22">
        <v>39.700000000000003</v>
      </c>
      <c r="T46" s="23">
        <f t="shared" si="22"/>
        <v>66.166666666666671</v>
      </c>
      <c r="U46" s="22">
        <v>3.1</v>
      </c>
      <c r="V46" s="23">
        <f t="shared" si="23"/>
        <v>51.666666666666671</v>
      </c>
      <c r="W46" s="22">
        <v>77</v>
      </c>
      <c r="X46" s="23">
        <f t="shared" si="24"/>
        <v>48.427672955974842</v>
      </c>
      <c r="Y46" s="22" t="s">
        <v>58</v>
      </c>
      <c r="Z46" s="23">
        <f t="shared" si="25"/>
        <v>27.358490566037734</v>
      </c>
      <c r="AA46" s="22" t="s">
        <v>64</v>
      </c>
      <c r="AB46" s="22">
        <f t="shared" si="26"/>
        <v>94.444444444444443</v>
      </c>
      <c r="AC46" s="22">
        <v>19</v>
      </c>
      <c r="AD46" s="23">
        <f t="shared" si="27"/>
        <v>76</v>
      </c>
      <c r="AE46" s="22">
        <v>5</v>
      </c>
      <c r="AF46" s="23">
        <f t="shared" si="28"/>
        <v>16.666666666666664</v>
      </c>
      <c r="AG46" s="22">
        <v>54</v>
      </c>
      <c r="AH46" s="22">
        <f t="shared" si="29"/>
        <v>67.5</v>
      </c>
      <c r="AI46" s="22">
        <v>90</v>
      </c>
      <c r="AJ46" s="22">
        <f t="shared" si="30"/>
        <v>90</v>
      </c>
      <c r="AK46" s="22">
        <v>34.020000000000003</v>
      </c>
      <c r="AL46" s="23">
        <f t="shared" si="31"/>
        <v>61.854545454545459</v>
      </c>
    </row>
    <row r="47" spans="1:38">
      <c r="A47" s="5">
        <v>4</v>
      </c>
      <c r="B47" s="7" t="s">
        <v>31</v>
      </c>
      <c r="C47" s="6">
        <v>34090</v>
      </c>
      <c r="D47" s="5" t="s">
        <v>21</v>
      </c>
      <c r="E47" s="5">
        <v>164</v>
      </c>
      <c r="F47" s="5">
        <v>62</v>
      </c>
      <c r="G47" s="22">
        <v>13.4</v>
      </c>
      <c r="H47" s="23">
        <f t="shared" si="16"/>
        <v>55.833333333333336</v>
      </c>
      <c r="I47" s="22">
        <v>49.5</v>
      </c>
      <c r="J47" s="22">
        <f t="shared" si="17"/>
        <v>82.5</v>
      </c>
      <c r="K47" s="22">
        <v>0.375</v>
      </c>
      <c r="L47" s="22">
        <f t="shared" si="18"/>
        <v>80</v>
      </c>
      <c r="M47" s="22">
        <v>0.38300000000000001</v>
      </c>
      <c r="N47" s="23">
        <f t="shared" si="19"/>
        <v>78.32898172323759</v>
      </c>
      <c r="O47" s="22">
        <v>0.43</v>
      </c>
      <c r="P47" s="23">
        <f t="shared" si="20"/>
        <v>69.767441860465112</v>
      </c>
      <c r="Q47" s="22">
        <v>36</v>
      </c>
      <c r="R47" s="23">
        <f t="shared" si="21"/>
        <v>78.260869565217391</v>
      </c>
      <c r="S47" s="22">
        <v>29.8</v>
      </c>
      <c r="T47" s="23">
        <f t="shared" si="22"/>
        <v>49.666666666666671</v>
      </c>
      <c r="U47" s="22">
        <v>3</v>
      </c>
      <c r="V47" s="23">
        <f t="shared" si="23"/>
        <v>50</v>
      </c>
      <c r="W47" s="22">
        <v>93</v>
      </c>
      <c r="X47" s="23">
        <f t="shared" si="24"/>
        <v>50</v>
      </c>
      <c r="Y47" s="22" t="s">
        <v>59</v>
      </c>
      <c r="Z47" s="23">
        <f t="shared" si="25"/>
        <v>18.548387096774192</v>
      </c>
      <c r="AA47" s="22" t="s">
        <v>65</v>
      </c>
      <c r="AB47" s="23">
        <f t="shared" si="26"/>
        <v>72.222222222222214</v>
      </c>
      <c r="AC47" s="22">
        <v>23</v>
      </c>
      <c r="AD47" s="22">
        <f t="shared" si="27"/>
        <v>92</v>
      </c>
      <c r="AE47" s="22">
        <v>1</v>
      </c>
      <c r="AF47" s="23">
        <f t="shared" si="28"/>
        <v>3.3333333333333335</v>
      </c>
      <c r="AG47" s="22">
        <v>54</v>
      </c>
      <c r="AH47" s="22">
        <f t="shared" si="29"/>
        <v>67.5</v>
      </c>
      <c r="AI47" s="23">
        <v>45</v>
      </c>
      <c r="AJ47" s="22">
        <f t="shared" si="30"/>
        <v>45</v>
      </c>
      <c r="AK47" s="22">
        <v>32.61</v>
      </c>
      <c r="AL47" s="23">
        <f t="shared" si="31"/>
        <v>59.290909090909096</v>
      </c>
    </row>
    <row r="48" spans="1:38">
      <c r="A48" s="5">
        <v>5</v>
      </c>
      <c r="B48" s="7" t="s">
        <v>33</v>
      </c>
      <c r="C48" s="6">
        <v>33722</v>
      </c>
      <c r="D48" s="5" t="s">
        <v>21</v>
      </c>
      <c r="E48" s="5">
        <v>156</v>
      </c>
      <c r="F48" s="5">
        <v>52</v>
      </c>
      <c r="G48" s="22">
        <v>21.3</v>
      </c>
      <c r="H48" s="22">
        <f t="shared" si="16"/>
        <v>88.75</v>
      </c>
      <c r="I48" s="22">
        <v>50.4</v>
      </c>
      <c r="J48" s="22">
        <f t="shared" si="17"/>
        <v>84</v>
      </c>
      <c r="K48" s="22">
        <v>0.436</v>
      </c>
      <c r="L48" s="23">
        <f t="shared" si="18"/>
        <v>68.807339449541288</v>
      </c>
      <c r="M48" s="22">
        <v>0.38800000000000001</v>
      </c>
      <c r="N48" s="23">
        <f t="shared" si="19"/>
        <v>77.319587628865975</v>
      </c>
      <c r="O48" s="22">
        <v>0.39</v>
      </c>
      <c r="P48" s="23">
        <f t="shared" si="20"/>
        <v>76.92307692307692</v>
      </c>
      <c r="Q48" s="22">
        <v>60</v>
      </c>
      <c r="R48" s="22">
        <f t="shared" si="21"/>
        <v>130.43478260869566</v>
      </c>
      <c r="S48" s="22">
        <v>41.6</v>
      </c>
      <c r="T48" s="23">
        <f t="shared" si="22"/>
        <v>69.333333333333343</v>
      </c>
      <c r="U48" s="22">
        <v>3.28</v>
      </c>
      <c r="V48" s="23">
        <f t="shared" si="23"/>
        <v>54.666666666666664</v>
      </c>
      <c r="W48" s="22">
        <v>89</v>
      </c>
      <c r="X48" s="23">
        <f t="shared" si="24"/>
        <v>57.051282051282051</v>
      </c>
      <c r="Y48" s="22" t="s">
        <v>60</v>
      </c>
      <c r="Z48" s="23">
        <f t="shared" si="25"/>
        <v>31.73076923076923</v>
      </c>
      <c r="AA48" s="22" t="s">
        <v>66</v>
      </c>
      <c r="AB48" s="23">
        <f t="shared" si="26"/>
        <v>77.777777777777786</v>
      </c>
      <c r="AC48" s="22">
        <v>28</v>
      </c>
      <c r="AD48" s="22">
        <f t="shared" si="27"/>
        <v>112.00000000000001</v>
      </c>
      <c r="AE48" s="22">
        <v>10</v>
      </c>
      <c r="AF48" s="23">
        <f t="shared" si="28"/>
        <v>33.333333333333329</v>
      </c>
      <c r="AG48" s="22">
        <v>75</v>
      </c>
      <c r="AH48" s="22">
        <f t="shared" si="29"/>
        <v>93.75</v>
      </c>
      <c r="AI48" s="23">
        <v>70</v>
      </c>
      <c r="AJ48" s="22">
        <f t="shared" si="30"/>
        <v>70</v>
      </c>
      <c r="AK48" s="22">
        <v>60</v>
      </c>
      <c r="AL48" s="22">
        <f t="shared" si="31"/>
        <v>109.09090909090908</v>
      </c>
    </row>
    <row r="49" spans="1:38">
      <c r="A49" s="5">
        <v>6</v>
      </c>
      <c r="B49" s="7" t="s">
        <v>34</v>
      </c>
      <c r="C49" s="6">
        <v>34807</v>
      </c>
      <c r="D49" s="5" t="s">
        <v>21</v>
      </c>
      <c r="E49" s="5">
        <v>159</v>
      </c>
      <c r="F49" s="5">
        <v>54</v>
      </c>
      <c r="G49" s="22">
        <v>14.4</v>
      </c>
      <c r="H49" s="23">
        <f t="shared" si="16"/>
        <v>60</v>
      </c>
      <c r="I49" s="22">
        <v>48.5</v>
      </c>
      <c r="J49" s="22">
        <f t="shared" si="17"/>
        <v>80.833333333333329</v>
      </c>
      <c r="K49" s="22">
        <v>0.38</v>
      </c>
      <c r="L49" s="23">
        <f t="shared" si="18"/>
        <v>78.94736842105263</v>
      </c>
      <c r="M49" s="22">
        <v>0.36599999999999999</v>
      </c>
      <c r="N49" s="22">
        <f t="shared" si="19"/>
        <v>81.967213114754102</v>
      </c>
      <c r="O49" s="22">
        <v>0.49</v>
      </c>
      <c r="P49" s="23">
        <f t="shared" si="20"/>
        <v>61.224489795918366</v>
      </c>
      <c r="Q49" s="22">
        <v>31</v>
      </c>
      <c r="R49" s="23">
        <f t="shared" si="21"/>
        <v>67.391304347826093</v>
      </c>
      <c r="S49" s="22">
        <v>40.1</v>
      </c>
      <c r="T49" s="23">
        <f t="shared" si="22"/>
        <v>66.833333333333329</v>
      </c>
      <c r="U49" s="22">
        <v>3.55</v>
      </c>
      <c r="V49" s="23">
        <f t="shared" si="23"/>
        <v>59.166666666666664</v>
      </c>
      <c r="W49" s="22">
        <v>100</v>
      </c>
      <c r="X49" s="23">
        <f t="shared" si="24"/>
        <v>61.728395061728392</v>
      </c>
      <c r="Y49" s="22" t="s">
        <v>61</v>
      </c>
      <c r="Z49" s="23">
        <f t="shared" si="25"/>
        <v>29.629629629629626</v>
      </c>
      <c r="AA49" s="22" t="s">
        <v>63</v>
      </c>
      <c r="AB49" s="22">
        <f t="shared" si="26"/>
        <v>86.111111111111114</v>
      </c>
      <c r="AC49" s="22">
        <v>20</v>
      </c>
      <c r="AD49" s="22">
        <f t="shared" si="27"/>
        <v>80</v>
      </c>
      <c r="AE49" s="22">
        <v>15</v>
      </c>
      <c r="AF49" s="23">
        <f t="shared" si="28"/>
        <v>50</v>
      </c>
      <c r="AG49" s="22">
        <v>63</v>
      </c>
      <c r="AH49" s="22">
        <f t="shared" si="29"/>
        <v>78.75</v>
      </c>
      <c r="AI49" s="23">
        <v>65</v>
      </c>
      <c r="AJ49" s="22">
        <f t="shared" si="30"/>
        <v>65</v>
      </c>
      <c r="AK49" s="22">
        <v>41.52</v>
      </c>
      <c r="AL49" s="23">
        <f t="shared" si="31"/>
        <v>75.490909090909099</v>
      </c>
    </row>
    <row r="50" spans="1:38">
      <c r="A50" s="5">
        <v>7</v>
      </c>
      <c r="B50" s="7" t="s">
        <v>36</v>
      </c>
      <c r="C50" s="6">
        <v>33440</v>
      </c>
      <c r="D50" s="5" t="s">
        <v>21</v>
      </c>
      <c r="E50" s="5">
        <v>159</v>
      </c>
      <c r="F50" s="5">
        <v>63</v>
      </c>
      <c r="G50" s="22">
        <v>7.6</v>
      </c>
      <c r="H50" s="23">
        <f t="shared" si="16"/>
        <v>31.666666666666664</v>
      </c>
      <c r="I50" s="22">
        <v>47.5</v>
      </c>
      <c r="J50" s="23">
        <f t="shared" si="17"/>
        <v>79.166666666666657</v>
      </c>
      <c r="K50" s="22">
        <v>0.374</v>
      </c>
      <c r="L50" s="22">
        <f t="shared" si="18"/>
        <v>80.213903743315512</v>
      </c>
      <c r="M50" s="22">
        <v>0.38700000000000001</v>
      </c>
      <c r="N50" s="23">
        <f t="shared" si="19"/>
        <v>77.519379844961236</v>
      </c>
      <c r="O50" s="22">
        <v>0.25</v>
      </c>
      <c r="P50" s="22">
        <f t="shared" si="20"/>
        <v>120</v>
      </c>
      <c r="Q50" s="22">
        <v>30</v>
      </c>
      <c r="R50" s="23">
        <f t="shared" si="21"/>
        <v>65.217391304347828</v>
      </c>
      <c r="S50" s="22">
        <v>26.1</v>
      </c>
      <c r="T50" s="23">
        <f t="shared" si="22"/>
        <v>43.5</v>
      </c>
      <c r="U50" s="22">
        <v>3.3</v>
      </c>
      <c r="V50" s="23">
        <f t="shared" si="23"/>
        <v>54.999999999999993</v>
      </c>
      <c r="W50" s="22">
        <v>110</v>
      </c>
      <c r="X50" s="23">
        <f t="shared" si="24"/>
        <v>58.201058201058196</v>
      </c>
      <c r="Y50" s="22" t="s">
        <v>62</v>
      </c>
      <c r="Z50" s="23">
        <f t="shared" si="25"/>
        <v>29.365079365079367</v>
      </c>
      <c r="AA50" s="22" t="s">
        <v>63</v>
      </c>
      <c r="AB50" s="22">
        <f t="shared" si="26"/>
        <v>86.111111111111114</v>
      </c>
      <c r="AC50" s="22">
        <v>25</v>
      </c>
      <c r="AD50" s="22">
        <f t="shared" si="27"/>
        <v>100</v>
      </c>
      <c r="AE50" s="22">
        <v>9</v>
      </c>
      <c r="AF50" s="23">
        <f t="shared" si="28"/>
        <v>30</v>
      </c>
      <c r="AG50" s="22">
        <v>70</v>
      </c>
      <c r="AH50" s="22">
        <f t="shared" si="29"/>
        <v>87.5</v>
      </c>
      <c r="AI50" s="23">
        <v>68</v>
      </c>
      <c r="AJ50" s="22">
        <f t="shared" si="30"/>
        <v>68</v>
      </c>
      <c r="AK50" s="22">
        <v>35.21</v>
      </c>
      <c r="AL50" s="23">
        <f t="shared" si="31"/>
        <v>64.018181818181816</v>
      </c>
    </row>
    <row r="51" spans="1:38" ht="15" customHeight="1">
      <c r="A51" s="5">
        <v>8</v>
      </c>
      <c r="B51" s="7" t="s">
        <v>39</v>
      </c>
      <c r="C51" s="6">
        <v>34868</v>
      </c>
      <c r="D51" s="5" t="s">
        <v>21</v>
      </c>
      <c r="E51" s="5">
        <v>161</v>
      </c>
      <c r="F51" s="5">
        <v>58</v>
      </c>
      <c r="G51" s="22">
        <v>20.5</v>
      </c>
      <c r="H51" s="22">
        <f t="shared" si="16"/>
        <v>85.416666666666657</v>
      </c>
      <c r="I51" s="22">
        <v>61.4</v>
      </c>
      <c r="J51" s="22">
        <f t="shared" si="17"/>
        <v>102.33333333333331</v>
      </c>
      <c r="K51" s="22">
        <v>0.38400000000000001</v>
      </c>
      <c r="L51" s="23">
        <f t="shared" si="18"/>
        <v>78.125</v>
      </c>
      <c r="M51" s="22">
        <v>0.36799999999999999</v>
      </c>
      <c r="N51" s="22">
        <f t="shared" si="19"/>
        <v>81.521739130434781</v>
      </c>
      <c r="O51" s="22">
        <v>0.48</v>
      </c>
      <c r="P51" s="23">
        <f t="shared" si="20"/>
        <v>62.5</v>
      </c>
      <c r="Q51" s="22">
        <v>34</v>
      </c>
      <c r="R51" s="23">
        <f t="shared" si="21"/>
        <v>73.91304347826086</v>
      </c>
      <c r="S51" s="22">
        <v>37.700000000000003</v>
      </c>
      <c r="T51" s="23">
        <f t="shared" si="22"/>
        <v>62.833333333333343</v>
      </c>
      <c r="U51" s="22">
        <v>3.9</v>
      </c>
      <c r="V51" s="23">
        <f t="shared" si="23"/>
        <v>65</v>
      </c>
      <c r="W51" s="22">
        <v>113</v>
      </c>
      <c r="X51" s="23">
        <f t="shared" si="24"/>
        <v>64.942528735632195</v>
      </c>
      <c r="Y51" s="22" t="s">
        <v>60</v>
      </c>
      <c r="Z51" s="23">
        <f t="shared" si="25"/>
        <v>28.448275862068968</v>
      </c>
      <c r="AA51" s="22" t="s">
        <v>60</v>
      </c>
      <c r="AB51" s="22">
        <f t="shared" si="26"/>
        <v>91.666666666666657</v>
      </c>
      <c r="AC51" s="22">
        <v>27</v>
      </c>
      <c r="AD51" s="22">
        <f t="shared" si="27"/>
        <v>108</v>
      </c>
      <c r="AE51" s="22">
        <v>19</v>
      </c>
      <c r="AF51" s="23">
        <f t="shared" si="28"/>
        <v>63.333333333333329</v>
      </c>
      <c r="AG51" s="22">
        <v>55</v>
      </c>
      <c r="AH51" s="22">
        <f t="shared" si="29"/>
        <v>68.75</v>
      </c>
      <c r="AI51" s="23">
        <v>72</v>
      </c>
      <c r="AJ51" s="22">
        <f t="shared" si="30"/>
        <v>72</v>
      </c>
      <c r="AK51" s="22">
        <v>37.19</v>
      </c>
      <c r="AL51" s="23">
        <f t="shared" si="31"/>
        <v>67.61818181818181</v>
      </c>
    </row>
    <row r="52" spans="1:38">
      <c r="A52" s="5">
        <v>9</v>
      </c>
      <c r="B52" s="7" t="s">
        <v>43</v>
      </c>
      <c r="C52" s="6">
        <v>34646</v>
      </c>
      <c r="D52" s="5" t="s">
        <v>21</v>
      </c>
      <c r="E52" s="5">
        <v>158</v>
      </c>
      <c r="F52" s="5">
        <v>50</v>
      </c>
      <c r="G52" s="22">
        <v>20.5</v>
      </c>
      <c r="H52" s="22">
        <f t="shared" si="16"/>
        <v>85.416666666666657</v>
      </c>
      <c r="I52" s="22">
        <v>49.9</v>
      </c>
      <c r="J52" s="22">
        <f t="shared" si="17"/>
        <v>83.166666666666671</v>
      </c>
      <c r="K52" s="22">
        <v>0.29099999999999998</v>
      </c>
      <c r="L52" s="22">
        <f t="shared" si="18"/>
        <v>103.09278350515466</v>
      </c>
      <c r="M52" s="22">
        <v>0.30199999999999999</v>
      </c>
      <c r="N52" s="22">
        <f t="shared" si="19"/>
        <v>99.337748344370851</v>
      </c>
      <c r="O52" s="22">
        <v>0.41</v>
      </c>
      <c r="P52" s="23">
        <f t="shared" si="20"/>
        <v>73.170731707317074</v>
      </c>
      <c r="Q52" s="22">
        <v>40</v>
      </c>
      <c r="R52" s="22">
        <f t="shared" si="21"/>
        <v>86.956521739130437</v>
      </c>
      <c r="S52" s="22">
        <v>31.7</v>
      </c>
      <c r="T52" s="23">
        <f t="shared" si="22"/>
        <v>52.833333333333329</v>
      </c>
      <c r="U52" s="22">
        <v>3.25</v>
      </c>
      <c r="V52" s="23">
        <f t="shared" si="23"/>
        <v>54.166666666666664</v>
      </c>
      <c r="W52" s="22">
        <v>80</v>
      </c>
      <c r="X52" s="23">
        <f t="shared" si="24"/>
        <v>53.333333333333336</v>
      </c>
      <c r="Y52" s="22">
        <v>32</v>
      </c>
      <c r="Z52" s="23">
        <f t="shared" si="25"/>
        <v>32</v>
      </c>
      <c r="AA52" s="22">
        <v>29</v>
      </c>
      <c r="AB52" s="22">
        <f t="shared" si="26"/>
        <v>80.555555555555557</v>
      </c>
      <c r="AC52" s="22">
        <v>20</v>
      </c>
      <c r="AD52" s="22">
        <f t="shared" si="27"/>
        <v>80</v>
      </c>
      <c r="AE52" s="22">
        <v>16</v>
      </c>
      <c r="AF52" s="23">
        <f t="shared" si="28"/>
        <v>53.333333333333336</v>
      </c>
      <c r="AG52" s="22">
        <v>56</v>
      </c>
      <c r="AH52" s="22">
        <f t="shared" si="29"/>
        <v>70</v>
      </c>
      <c r="AI52" s="23">
        <v>70</v>
      </c>
      <c r="AJ52" s="22">
        <f t="shared" si="30"/>
        <v>70</v>
      </c>
      <c r="AK52" s="22">
        <v>43.43</v>
      </c>
      <c r="AL52" s="23">
        <f t="shared" si="31"/>
        <v>78.963636363636354</v>
      </c>
    </row>
    <row r="53" spans="1:38">
      <c r="A53" s="5">
        <v>10</v>
      </c>
      <c r="B53" s="7" t="s">
        <v>44</v>
      </c>
      <c r="C53" s="6">
        <v>35171</v>
      </c>
      <c r="D53" s="5" t="s">
        <v>21</v>
      </c>
      <c r="E53" s="5">
        <v>159</v>
      </c>
      <c r="F53" s="5">
        <v>51</v>
      </c>
      <c r="G53" s="22">
        <v>20.3</v>
      </c>
      <c r="H53" s="22">
        <f t="shared" si="16"/>
        <v>84.583333333333329</v>
      </c>
      <c r="I53" s="22">
        <v>50</v>
      </c>
      <c r="J53" s="22">
        <f t="shared" si="17"/>
        <v>83.333333333333343</v>
      </c>
      <c r="K53" s="22">
        <v>0.46</v>
      </c>
      <c r="L53" s="23">
        <f t="shared" si="18"/>
        <v>65.217391304347814</v>
      </c>
      <c r="M53" s="22">
        <v>0.47</v>
      </c>
      <c r="N53" s="23">
        <f t="shared" si="19"/>
        <v>63.829787234042556</v>
      </c>
      <c r="O53" s="22">
        <v>0.3</v>
      </c>
      <c r="P53" s="22">
        <f t="shared" si="20"/>
        <v>100</v>
      </c>
      <c r="Q53" s="22">
        <v>38</v>
      </c>
      <c r="R53" s="22">
        <f t="shared" si="21"/>
        <v>82.608695652173907</v>
      </c>
      <c r="S53" s="22">
        <v>23.6</v>
      </c>
      <c r="T53" s="23">
        <f t="shared" si="22"/>
        <v>39.333333333333336</v>
      </c>
      <c r="U53" s="22">
        <v>3.05</v>
      </c>
      <c r="V53" s="23">
        <f t="shared" si="23"/>
        <v>50.833333333333329</v>
      </c>
      <c r="W53" s="22">
        <v>93</v>
      </c>
      <c r="X53" s="23">
        <f t="shared" si="24"/>
        <v>60.784313725490193</v>
      </c>
      <c r="Y53" s="24">
        <v>30</v>
      </c>
      <c r="Z53" s="23">
        <f t="shared" si="25"/>
        <v>29.411764705882355</v>
      </c>
      <c r="AA53" s="22"/>
      <c r="AB53" s="22"/>
      <c r="AC53" s="22">
        <v>22</v>
      </c>
      <c r="AD53" s="22">
        <f t="shared" si="27"/>
        <v>88</v>
      </c>
      <c r="AE53" s="22">
        <v>12</v>
      </c>
      <c r="AF53" s="23">
        <f t="shared" si="28"/>
        <v>40</v>
      </c>
      <c r="AG53" s="22">
        <v>62</v>
      </c>
      <c r="AH53" s="22">
        <f t="shared" si="29"/>
        <v>77.5</v>
      </c>
      <c r="AI53" s="23">
        <v>76</v>
      </c>
      <c r="AJ53" s="22">
        <f t="shared" si="30"/>
        <v>76</v>
      </c>
      <c r="AK53" s="22"/>
      <c r="AL53" s="23">
        <f t="shared" si="31"/>
        <v>0</v>
      </c>
    </row>
    <row r="54" spans="1:38">
      <c r="A54" s="5">
        <v>11</v>
      </c>
      <c r="B54" s="7" t="s">
        <v>45</v>
      </c>
      <c r="C54" s="6">
        <v>36810</v>
      </c>
      <c r="D54" s="5" t="s">
        <v>21</v>
      </c>
      <c r="E54" s="5">
        <v>160</v>
      </c>
      <c r="F54" s="5">
        <v>58</v>
      </c>
      <c r="G54" s="22">
        <v>20.399999999999999</v>
      </c>
      <c r="H54" s="22">
        <f t="shared" si="16"/>
        <v>85</v>
      </c>
      <c r="I54" s="22">
        <v>42.3</v>
      </c>
      <c r="J54" s="23">
        <f t="shared" si="17"/>
        <v>70.5</v>
      </c>
      <c r="K54" s="22">
        <v>0.62</v>
      </c>
      <c r="L54" s="23">
        <f t="shared" si="18"/>
        <v>48.387096774193544</v>
      </c>
      <c r="M54" s="22">
        <v>0.54</v>
      </c>
      <c r="N54" s="23">
        <f t="shared" si="19"/>
        <v>55.55555555555555</v>
      </c>
      <c r="O54" s="22">
        <v>0.41</v>
      </c>
      <c r="P54" s="23">
        <f t="shared" si="20"/>
        <v>73.170731707317074</v>
      </c>
      <c r="Q54" s="22">
        <v>35</v>
      </c>
      <c r="R54" s="23">
        <f t="shared" si="21"/>
        <v>76.08695652173914</v>
      </c>
      <c r="S54" s="22">
        <v>32.1</v>
      </c>
      <c r="T54" s="23">
        <f t="shared" si="22"/>
        <v>53.5</v>
      </c>
      <c r="U54" s="22">
        <v>3.55</v>
      </c>
      <c r="V54" s="23">
        <f t="shared" si="23"/>
        <v>59.166666666666664</v>
      </c>
      <c r="W54" s="22">
        <v>80</v>
      </c>
      <c r="X54" s="23">
        <f t="shared" si="24"/>
        <v>45.977011494252871</v>
      </c>
      <c r="Y54" s="24">
        <v>35</v>
      </c>
      <c r="Z54" s="23">
        <f t="shared" si="25"/>
        <v>30.172413793103448</v>
      </c>
      <c r="AA54" s="22"/>
      <c r="AB54" s="22"/>
      <c r="AC54" s="22">
        <v>19</v>
      </c>
      <c r="AD54" s="23">
        <f t="shared" si="27"/>
        <v>76</v>
      </c>
      <c r="AE54" s="22">
        <v>14</v>
      </c>
      <c r="AF54" s="23">
        <f t="shared" si="28"/>
        <v>46.666666666666664</v>
      </c>
      <c r="AG54" s="22">
        <v>75</v>
      </c>
      <c r="AH54" s="22">
        <f t="shared" si="29"/>
        <v>93.75</v>
      </c>
      <c r="AI54" s="22">
        <v>82</v>
      </c>
      <c r="AJ54" s="22">
        <f t="shared" si="30"/>
        <v>82</v>
      </c>
      <c r="AK54" s="22">
        <v>40.14</v>
      </c>
      <c r="AL54" s="23">
        <f t="shared" si="31"/>
        <v>72.981818181818184</v>
      </c>
    </row>
    <row r="55" spans="1:38">
      <c r="A55" s="5"/>
      <c r="B55" s="7"/>
      <c r="C55" s="6"/>
      <c r="D55" s="5"/>
      <c r="E55" s="5"/>
      <c r="F55" s="5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1"/>
    </row>
    <row r="56" spans="1:38">
      <c r="A56" s="5"/>
      <c r="B56" s="7"/>
      <c r="C56" s="6" t="s">
        <v>51</v>
      </c>
      <c r="D56" s="5"/>
      <c r="E56" s="5"/>
      <c r="F56" s="5"/>
      <c r="G56" s="20">
        <v>24</v>
      </c>
      <c r="H56" s="20"/>
      <c r="I56" s="20">
        <v>60</v>
      </c>
      <c r="J56" s="20"/>
      <c r="K56" s="20">
        <v>0.3</v>
      </c>
      <c r="L56" s="20"/>
      <c r="M56" s="20">
        <v>0.3</v>
      </c>
      <c r="N56" s="20"/>
      <c r="O56" s="20">
        <v>0.3</v>
      </c>
      <c r="P56" s="20"/>
      <c r="Q56" s="20">
        <v>46</v>
      </c>
      <c r="R56" s="20"/>
      <c r="S56" s="20">
        <v>60</v>
      </c>
      <c r="T56" s="20"/>
      <c r="U56" s="20">
        <v>6</v>
      </c>
      <c r="V56" s="20"/>
      <c r="W56" s="20" t="s">
        <v>52</v>
      </c>
      <c r="X56" s="20"/>
      <c r="Y56" s="20" t="s">
        <v>53</v>
      </c>
      <c r="Z56" s="20"/>
      <c r="AA56" s="20">
        <v>36</v>
      </c>
      <c r="AB56" s="20"/>
      <c r="AC56" s="20">
        <v>25</v>
      </c>
      <c r="AD56" s="20"/>
      <c r="AE56" s="20">
        <v>30</v>
      </c>
      <c r="AF56" s="20"/>
      <c r="AG56" s="20">
        <v>80</v>
      </c>
      <c r="AH56" s="20"/>
      <c r="AI56" s="20">
        <v>100</v>
      </c>
      <c r="AJ56" s="20"/>
      <c r="AK56" s="20">
        <v>55</v>
      </c>
      <c r="AL56" s="21"/>
    </row>
    <row r="57" spans="1:38">
      <c r="A57" s="5"/>
      <c r="B57" s="7"/>
      <c r="C57" s="6" t="s">
        <v>54</v>
      </c>
      <c r="D57" s="6"/>
      <c r="E57" s="5"/>
      <c r="F57" s="5"/>
      <c r="G57" s="20"/>
      <c r="H57" s="20">
        <f>AVERAGE(H49:H54)</f>
        <v>72.013888888888886</v>
      </c>
      <c r="I57" s="20"/>
      <c r="J57" s="20">
        <f>AVERAGE(J49:J54)</f>
        <v>83.222222222222229</v>
      </c>
      <c r="K57" s="20"/>
      <c r="L57" s="20">
        <f>AVERAGE(L49:L54)</f>
        <v>75.663923958010699</v>
      </c>
      <c r="M57" s="20"/>
      <c r="N57" s="20">
        <f>AVERAGE(N49:N54)</f>
        <v>76.621903870686509</v>
      </c>
      <c r="O57" s="20"/>
      <c r="P57" s="20">
        <f>AVERAGE(P49:P54)</f>
        <v>81.677658868425425</v>
      </c>
      <c r="Q57" s="20"/>
      <c r="R57" s="20">
        <f>AVERAGE(R49:R54)</f>
        <v>75.362318840579704</v>
      </c>
      <c r="S57" s="20"/>
      <c r="T57" s="20">
        <f>AVERAGE(T49:T54)</f>
        <v>53.138888888888886</v>
      </c>
      <c r="U57" s="20"/>
      <c r="V57" s="20">
        <f>AVERAGE(V49:V54)</f>
        <v>57.222222222222221</v>
      </c>
      <c r="W57" s="20"/>
      <c r="X57" s="20">
        <f>AVERAGE(X49:X54)</f>
        <v>57.494440091915862</v>
      </c>
      <c r="Y57" s="20"/>
      <c r="Z57" s="20">
        <f>AVERAGE(Z49:Z54)</f>
        <v>29.837860559293961</v>
      </c>
      <c r="AA57" s="20"/>
      <c r="AB57" s="20">
        <f>AVERAGE(AB49:AB54)</f>
        <v>86.111111111111114</v>
      </c>
      <c r="AC57" s="20"/>
      <c r="AD57" s="20">
        <f>AVERAGE(AD49:AD54)</f>
        <v>88.666666666666671</v>
      </c>
      <c r="AE57" s="20"/>
      <c r="AF57" s="20">
        <f>AVERAGE(AF49:AF54)</f>
        <v>47.222222222222221</v>
      </c>
      <c r="AG57" s="20"/>
      <c r="AH57" s="20">
        <f>AVERAGE(AH49:AH54)</f>
        <v>79.375</v>
      </c>
      <c r="AI57" s="20"/>
      <c r="AJ57" s="20">
        <f>AVERAGE(AJ49:AJ54)</f>
        <v>72.166666666666671</v>
      </c>
      <c r="AK57" s="20"/>
      <c r="AL57" s="20">
        <f>AVERAGE(AL49:AL54)</f>
        <v>59.845454545454544</v>
      </c>
    </row>
    <row r="58" spans="1:38">
      <c r="A58" s="5"/>
      <c r="B58" s="7"/>
      <c r="C58" s="6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13"/>
    </row>
    <row r="59" spans="1:38">
      <c r="A59" s="5"/>
      <c r="B59" s="7"/>
      <c r="C59" s="6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13"/>
    </row>
    <row r="60" spans="1:38">
      <c r="A60" s="5"/>
      <c r="B60" s="7"/>
      <c r="C60" s="6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13"/>
    </row>
    <row r="64" spans="1:38">
      <c r="C64" s="18" t="s">
        <v>55</v>
      </c>
      <c r="D64" s="14"/>
      <c r="E64" s="14" t="s">
        <v>51</v>
      </c>
      <c r="F64" s="14" t="s">
        <v>56</v>
      </c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</row>
    <row r="65" spans="3:18">
      <c r="C65" s="19" t="s">
        <v>6</v>
      </c>
      <c r="D65" s="14"/>
      <c r="E65" s="14">
        <v>100</v>
      </c>
      <c r="F65" s="20">
        <v>72.010000000000005</v>
      </c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</row>
    <row r="66" spans="3:18">
      <c r="C66" s="19" t="s">
        <v>7</v>
      </c>
      <c r="D66" s="14"/>
      <c r="E66" s="14">
        <v>100</v>
      </c>
      <c r="F66" s="14">
        <v>83.22</v>
      </c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</row>
    <row r="67" spans="3:18">
      <c r="C67" s="19" t="s">
        <v>47</v>
      </c>
      <c r="D67" s="14"/>
      <c r="E67" s="14">
        <v>100</v>
      </c>
      <c r="F67" s="14">
        <v>75.66</v>
      </c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</row>
    <row r="68" spans="3:18">
      <c r="C68" s="19" t="s">
        <v>48</v>
      </c>
      <c r="D68" s="14"/>
      <c r="E68" s="14">
        <v>100</v>
      </c>
      <c r="F68" s="14">
        <v>76.62</v>
      </c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</row>
    <row r="69" spans="3:18" ht="31.5">
      <c r="C69" s="19" t="s">
        <v>15</v>
      </c>
      <c r="D69" s="14"/>
      <c r="E69" s="14">
        <v>100</v>
      </c>
      <c r="F69" s="14">
        <v>81.680000000000007</v>
      </c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</row>
    <row r="70" spans="3:18">
      <c r="C70" s="19" t="s">
        <v>19</v>
      </c>
      <c r="D70" s="14"/>
      <c r="E70" s="14">
        <v>100</v>
      </c>
      <c r="F70" s="14">
        <v>75.36</v>
      </c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</row>
    <row r="71" spans="3:18">
      <c r="C71" s="19" t="s">
        <v>10</v>
      </c>
      <c r="D71" s="14"/>
      <c r="E71" s="14">
        <v>100</v>
      </c>
      <c r="F71" s="14">
        <v>53.14</v>
      </c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</row>
    <row r="72" spans="3:18">
      <c r="C72" s="19" t="s">
        <v>18</v>
      </c>
      <c r="D72" s="14"/>
      <c r="E72" s="14">
        <v>100</v>
      </c>
      <c r="F72" s="14">
        <v>57.22</v>
      </c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</row>
    <row r="73" spans="3:18">
      <c r="C73" s="19" t="s">
        <v>16</v>
      </c>
      <c r="D73" s="14"/>
      <c r="E73" s="14">
        <v>100</v>
      </c>
      <c r="F73" s="14">
        <v>57.49</v>
      </c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</row>
    <row r="74" spans="3:18">
      <c r="C74" s="19" t="s">
        <v>17</v>
      </c>
      <c r="D74" s="14"/>
      <c r="E74" s="14">
        <v>100</v>
      </c>
      <c r="F74" s="14">
        <v>29.84</v>
      </c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</row>
    <row r="75" spans="3:18">
      <c r="C75" s="19" t="s">
        <v>26</v>
      </c>
      <c r="D75" s="14"/>
      <c r="E75" s="14">
        <v>100</v>
      </c>
      <c r="F75" s="14">
        <v>57.41</v>
      </c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</row>
    <row r="76" spans="3:18">
      <c r="C76" s="19" t="s">
        <v>11</v>
      </c>
      <c r="D76" s="14"/>
      <c r="E76" s="14">
        <v>100</v>
      </c>
      <c r="F76" s="14">
        <v>88.67</v>
      </c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</row>
    <row r="77" spans="3:18">
      <c r="C77" s="19" t="s">
        <v>12</v>
      </c>
      <c r="D77" s="14"/>
      <c r="E77" s="14">
        <v>100</v>
      </c>
      <c r="F77" s="14">
        <v>47.22</v>
      </c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</row>
    <row r="78" spans="3:18">
      <c r="C78" s="19" t="s">
        <v>14</v>
      </c>
      <c r="D78" s="14"/>
      <c r="E78" s="14">
        <v>100</v>
      </c>
      <c r="F78" s="14">
        <v>79.38</v>
      </c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</row>
    <row r="79" spans="3:18">
      <c r="C79" s="19" t="s">
        <v>13</v>
      </c>
      <c r="D79" s="14"/>
      <c r="E79" s="14">
        <v>100</v>
      </c>
      <c r="F79" s="14">
        <v>72.17</v>
      </c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</row>
    <row r="80" spans="3:18">
      <c r="C80" s="19" t="s">
        <v>49</v>
      </c>
      <c r="D80" s="14"/>
      <c r="E80" s="14">
        <v>100</v>
      </c>
      <c r="F80" s="14">
        <v>59.85</v>
      </c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</row>
    <row r="81" spans="3:18">
      <c r="C81" s="16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</row>
    <row r="82" spans="3:18">
      <c r="C82" s="16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</row>
  </sheetData>
  <mergeCells count="28">
    <mergeCell ref="AI1:AJ1"/>
    <mergeCell ref="AK1:AL1"/>
    <mergeCell ref="K42:P42"/>
    <mergeCell ref="Q42:R42"/>
    <mergeCell ref="S42:V42"/>
    <mergeCell ref="W42:AB42"/>
    <mergeCell ref="AC42:AH42"/>
    <mergeCell ref="AI42:AJ42"/>
    <mergeCell ref="AK42:AL42"/>
    <mergeCell ref="AC1:AH1"/>
    <mergeCell ref="F42:F43"/>
    <mergeCell ref="G42:I42"/>
    <mergeCell ref="A42:A43"/>
    <mergeCell ref="B42:B43"/>
    <mergeCell ref="C42:C43"/>
    <mergeCell ref="D42:D43"/>
    <mergeCell ref="E42:E43"/>
    <mergeCell ref="A1:A2"/>
    <mergeCell ref="B1:B2"/>
    <mergeCell ref="C1:C2"/>
    <mergeCell ref="D1:D2"/>
    <mergeCell ref="E1:E2"/>
    <mergeCell ref="F1:F2"/>
    <mergeCell ref="K1:P1"/>
    <mergeCell ref="Q1:R1"/>
    <mergeCell ref="S1:V1"/>
    <mergeCell ref="W1:AB1"/>
    <mergeCell ref="G1:J1"/>
  </mergeCells>
  <printOptions horizontalCentered="1"/>
  <pageMargins left="0.23622047244094491" right="0.23622047244094491" top="0.74803149606299213" bottom="0.74803149606299213" header="0.31496062992125984" footer="0.31496062992125984"/>
  <pageSetup paperSize="258" scale="55" orientation="landscape" horizontalDpi="0" verticalDpi="0" r:id="rId1"/>
  <rowBreaks count="1" manualBreakCount="1">
    <brk id="41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2015-08-21T09:02:27Z</dcterms:modified>
</cp:coreProperties>
</file>