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P61" i="1"/>
  <c r="AN61"/>
  <c r="AL61"/>
  <c r="AJ61"/>
  <c r="AH61"/>
  <c r="AF61"/>
  <c r="AD61"/>
  <c r="AB61"/>
  <c r="Z61"/>
  <c r="X61"/>
  <c r="V61"/>
  <c r="T61"/>
  <c r="R61"/>
  <c r="P61"/>
  <c r="N61"/>
  <c r="L61"/>
  <c r="J61"/>
  <c r="H61"/>
  <c r="AP50"/>
  <c r="AP51"/>
  <c r="AP52"/>
  <c r="AP53"/>
  <c r="AP54"/>
  <c r="AP55"/>
  <c r="AP56"/>
  <c r="AP57"/>
  <c r="AP58"/>
  <c r="AP49"/>
  <c r="AN50"/>
  <c r="AN51"/>
  <c r="AN52"/>
  <c r="AN53"/>
  <c r="AN54"/>
  <c r="AN55"/>
  <c r="AN56"/>
  <c r="AN57"/>
  <c r="AN58"/>
  <c r="AN49"/>
  <c r="AL50"/>
  <c r="AL51"/>
  <c r="AL52"/>
  <c r="AL56"/>
  <c r="AL57"/>
  <c r="AL58"/>
  <c r="AL49"/>
  <c r="AJ55"/>
  <c r="AJ50"/>
  <c r="AJ51"/>
  <c r="AJ52"/>
  <c r="AJ53"/>
  <c r="AJ54"/>
  <c r="AJ56"/>
  <c r="AJ57"/>
  <c r="AJ58"/>
  <c r="AJ49"/>
  <c r="AH50"/>
  <c r="AH51"/>
  <c r="AH52"/>
  <c r="AH53"/>
  <c r="AH54"/>
  <c r="AH55"/>
  <c r="AH56"/>
  <c r="AH57"/>
  <c r="AH58"/>
  <c r="AH49"/>
  <c r="AF50"/>
  <c r="AF51"/>
  <c r="AF52"/>
  <c r="AF53"/>
  <c r="AF54"/>
  <c r="AF55"/>
  <c r="AF56"/>
  <c r="AF57"/>
  <c r="AF58"/>
  <c r="AF49"/>
  <c r="AD50"/>
  <c r="AD51"/>
  <c r="AD52"/>
  <c r="AD53"/>
  <c r="AD54"/>
  <c r="AD55"/>
  <c r="AD56"/>
  <c r="AD57"/>
  <c r="AD58"/>
  <c r="AB49"/>
  <c r="AD49"/>
  <c r="AB50"/>
  <c r="AB51"/>
  <c r="AB52"/>
  <c r="AB53"/>
  <c r="AB54"/>
  <c r="AB55"/>
  <c r="AB56"/>
  <c r="AB57"/>
  <c r="AB58"/>
  <c r="Z50"/>
  <c r="Z51"/>
  <c r="Z52"/>
  <c r="Z54"/>
  <c r="Z55"/>
  <c r="Z56"/>
  <c r="Z57"/>
  <c r="Z58"/>
  <c r="Z49"/>
  <c r="X50"/>
  <c r="X51"/>
  <c r="X52"/>
  <c r="X53"/>
  <c r="X54"/>
  <c r="X55"/>
  <c r="X56"/>
  <c r="X57"/>
  <c r="X58"/>
  <c r="X49"/>
  <c r="V50"/>
  <c r="V51"/>
  <c r="V52"/>
  <c r="V53"/>
  <c r="V54"/>
  <c r="V55"/>
  <c r="V56"/>
  <c r="V57"/>
  <c r="V58"/>
  <c r="V49"/>
  <c r="T58"/>
  <c r="T50"/>
  <c r="T51"/>
  <c r="T52"/>
  <c r="T54"/>
  <c r="T56"/>
  <c r="T57"/>
  <c r="T49"/>
  <c r="R50"/>
  <c r="R51"/>
  <c r="R52"/>
  <c r="R53"/>
  <c r="R54"/>
  <c r="R55"/>
  <c r="R56"/>
  <c r="R57"/>
  <c r="R58"/>
  <c r="R49"/>
  <c r="P50"/>
  <c r="P51"/>
  <c r="P52"/>
  <c r="P53"/>
  <c r="P54"/>
  <c r="P55"/>
  <c r="P56"/>
  <c r="P57"/>
  <c r="P58"/>
  <c r="P49"/>
  <c r="N50"/>
  <c r="N51"/>
  <c r="N52"/>
  <c r="N53"/>
  <c r="N54"/>
  <c r="N55"/>
  <c r="N56"/>
  <c r="N57"/>
  <c r="N58"/>
  <c r="N49"/>
  <c r="L50"/>
  <c r="L51"/>
  <c r="L52"/>
  <c r="L53"/>
  <c r="L54"/>
  <c r="L55"/>
  <c r="L56"/>
  <c r="L57"/>
  <c r="L58"/>
  <c r="L49"/>
  <c r="J50"/>
  <c r="J51"/>
  <c r="J52"/>
  <c r="J53"/>
  <c r="J54"/>
  <c r="J55"/>
  <c r="J56"/>
  <c r="J57"/>
  <c r="J58"/>
  <c r="J49"/>
  <c r="H49"/>
  <c r="H50"/>
  <c r="H51"/>
  <c r="H52"/>
  <c r="H53"/>
  <c r="H54"/>
  <c r="H55"/>
  <c r="H56"/>
  <c r="H57"/>
  <c r="H58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AP4"/>
  <c r="AP5"/>
  <c r="AP6"/>
  <c r="AP7"/>
  <c r="AP3"/>
  <c r="AN4"/>
  <c r="AN5"/>
  <c r="AN6"/>
  <c r="AN7"/>
  <c r="AN3"/>
  <c r="AL4"/>
  <c r="AL5"/>
  <c r="AL6"/>
  <c r="AL7"/>
  <c r="AL3"/>
  <c r="AJ4"/>
  <c r="AJ5"/>
  <c r="AJ6"/>
  <c r="AJ7"/>
  <c r="AJ3"/>
  <c r="AH4"/>
  <c r="AH5"/>
  <c r="AH6"/>
  <c r="AH7"/>
  <c r="AH3"/>
  <c r="AF4"/>
  <c r="AF5"/>
  <c r="AF6"/>
  <c r="AF7"/>
  <c r="AF3"/>
  <c r="AD4"/>
  <c r="AD5"/>
  <c r="AD6"/>
  <c r="AD7"/>
  <c r="AD3"/>
  <c r="AB4"/>
  <c r="AB5"/>
  <c r="AB6"/>
  <c r="AB7"/>
  <c r="AB3"/>
  <c r="Z4"/>
  <c r="Z5"/>
  <c r="Z6"/>
  <c r="Z7"/>
  <c r="Z3"/>
  <c r="X4"/>
  <c r="X5"/>
  <c r="X6"/>
  <c r="X7"/>
  <c r="X3"/>
  <c r="V4"/>
  <c r="V5"/>
  <c r="V6"/>
  <c r="V7"/>
  <c r="V3"/>
  <c r="T4"/>
  <c r="T5"/>
  <c r="T6"/>
  <c r="T7"/>
  <c r="T3"/>
  <c r="R4"/>
  <c r="R5"/>
  <c r="R6"/>
  <c r="R7"/>
  <c r="R3"/>
  <c r="P4"/>
  <c r="P5"/>
  <c r="P6"/>
  <c r="P7"/>
  <c r="P3"/>
  <c r="N4"/>
  <c r="N5"/>
  <c r="N6"/>
  <c r="N7"/>
  <c r="N3"/>
  <c r="L4"/>
  <c r="L5"/>
  <c r="L6"/>
  <c r="L7"/>
  <c r="L3"/>
  <c r="J4"/>
  <c r="J5"/>
  <c r="J6"/>
  <c r="J7"/>
  <c r="J3"/>
  <c r="H4"/>
  <c r="H5"/>
  <c r="H6"/>
  <c r="H7"/>
  <c r="H3"/>
</calcChain>
</file>

<file path=xl/sharedStrings.xml><?xml version="1.0" encoding="utf-8"?>
<sst xmlns="http://schemas.openxmlformats.org/spreadsheetml/2006/main" count="178" uniqueCount="55">
  <si>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</si>
  <si>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</si>
  <si>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</si>
  <si>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</si>
  <si>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</si>
  <si>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</si>
  <si>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</si>
  <si>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</si>
  <si>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</si>
  <si>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POWER</t>
  </si>
  <si>
    <t>HIGH JUMP</t>
  </si>
  <si>
    <t>STORK STAND TEST</t>
  </si>
  <si>
    <t>BALANCE</t>
  </si>
  <si>
    <t>LOCAL MUSCLE ENDURANCE</t>
  </si>
  <si>
    <t>SIT UP</t>
  </si>
  <si>
    <t>PUSH UP</t>
  </si>
  <si>
    <t>HARDLE JUMP</t>
  </si>
  <si>
    <t>BACK LIFT</t>
  </si>
  <si>
    <t>COORDINATION</t>
  </si>
  <si>
    <t>SQUATS</t>
  </si>
  <si>
    <t>BENCH PRESS</t>
  </si>
  <si>
    <t>BENCH PULL</t>
  </si>
  <si>
    <t>MEDICINE BALL</t>
  </si>
  <si>
    <t>SIDE STEP</t>
  </si>
  <si>
    <t>AEROBIC CAPACITY</t>
  </si>
  <si>
    <t>P</t>
  </si>
  <si>
    <t>L</t>
  </si>
  <si>
    <t>AUDIO</t>
  </si>
  <si>
    <t>VISUAL</t>
  </si>
  <si>
    <t>SPEED REACTION/WHOLE BODY REACTION</t>
  </si>
  <si>
    <t>AGILITY</t>
  </si>
  <si>
    <t>STRENGTH (1 RM)</t>
  </si>
  <si>
    <t>HAND GRIP</t>
  </si>
  <si>
    <t>RINA MARIANI</t>
  </si>
  <si>
    <t>DIAH PITALOKA</t>
  </si>
  <si>
    <t>DR. TERRY KUSUMAWARDANI S</t>
  </si>
  <si>
    <t>AYUDHIA</t>
  </si>
  <si>
    <t>BUDI HIDAYAT</t>
  </si>
  <si>
    <t>TENI ANGGRAENI</t>
  </si>
  <si>
    <t>METTA DEWI AJRI</t>
  </si>
  <si>
    <t>DISI YANA</t>
  </si>
  <si>
    <t>MIA MAULUDINI</t>
  </si>
  <si>
    <t xml:space="preserve">GALIH JUNIARSA </t>
  </si>
  <si>
    <t>ILHAM MULYADI</t>
  </si>
  <si>
    <t>BILLY SUGARA</t>
  </si>
  <si>
    <t>ANISA AGUSTINA</t>
  </si>
  <si>
    <t>TONI IRAWAN</t>
  </si>
  <si>
    <t>HERLINA GITA</t>
  </si>
  <si>
    <t>T</t>
  </si>
  <si>
    <t>%</t>
  </si>
  <si>
    <t>VO2 MAX</t>
  </si>
  <si>
    <t>COORDINATION REACTION TIME</t>
  </si>
  <si>
    <t>PARAMETER</t>
  </si>
  <si>
    <t>TARGET</t>
  </si>
  <si>
    <t>HASIL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</si>
</sst>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1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0" borderId="4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US"/>
              <a:t>HASIL TES FISIK JUDO PA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Sheet1!$D$12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Sheet1!$C$13:$C$30</c:f>
              <c:strCache>
                <c:ptCount val="18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COORDINATION REACTION TIME</c:v>
                </c:pt>
                <c:pt idx="4">
                  <c:v>AUDIO</c:v>
                </c:pt>
                <c:pt idx="5">
                  <c:v>VISUAL</c:v>
                </c:pt>
                <c:pt idx="6">
                  <c:v>HIGH JUMP</c:v>
                </c:pt>
                <c:pt idx="7">
                  <c:v>MEDICINE BALL</c:v>
                </c:pt>
                <c:pt idx="8">
                  <c:v>SIDE STEP</c:v>
                </c:pt>
                <c:pt idx="9">
                  <c:v>SQUATS</c:v>
                </c:pt>
                <c:pt idx="10">
                  <c:v>BENCH PRESS</c:v>
                </c:pt>
                <c:pt idx="11">
                  <c:v>BENCH PULL</c:v>
                </c:pt>
                <c:pt idx="12">
                  <c:v>HAND GRIP</c:v>
                </c:pt>
                <c:pt idx="13">
                  <c:v>SIT UP</c:v>
                </c:pt>
                <c:pt idx="14">
                  <c:v>PUSH UP</c:v>
                </c:pt>
                <c:pt idx="15">
                  <c:v>HARDLE JUMP</c:v>
                </c:pt>
                <c:pt idx="16">
                  <c:v>BACK LIFT</c:v>
                </c:pt>
                <c:pt idx="17">
                  <c:v>VO2 MAX</c:v>
                </c:pt>
              </c:strCache>
            </c:strRef>
          </c:cat>
          <c:val>
            <c:numRef>
              <c:f>Sheet1!$D$13:$D$30</c:f>
              <c:numCache>
                <c:formatCode>General</c:formatCode>
                <c:ptCount val="1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Sheet1!$C$13:$C$30</c:f>
              <c:strCache>
                <c:ptCount val="18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COORDINATION REACTION TIME</c:v>
                </c:pt>
                <c:pt idx="4">
                  <c:v>AUDIO</c:v>
                </c:pt>
                <c:pt idx="5">
                  <c:v>VISUAL</c:v>
                </c:pt>
                <c:pt idx="6">
                  <c:v>HIGH JUMP</c:v>
                </c:pt>
                <c:pt idx="7">
                  <c:v>MEDICINE BALL</c:v>
                </c:pt>
                <c:pt idx="8">
                  <c:v>SIDE STEP</c:v>
                </c:pt>
                <c:pt idx="9">
                  <c:v>SQUATS</c:v>
                </c:pt>
                <c:pt idx="10">
                  <c:v>BENCH PRESS</c:v>
                </c:pt>
                <c:pt idx="11">
                  <c:v>BENCH PULL</c:v>
                </c:pt>
                <c:pt idx="12">
                  <c:v>HAND GRIP</c:v>
                </c:pt>
                <c:pt idx="13">
                  <c:v>SIT UP</c:v>
                </c:pt>
                <c:pt idx="14">
                  <c:v>PUSH UP</c:v>
                </c:pt>
                <c:pt idx="15">
                  <c:v>HARDLE JUMP</c:v>
                </c:pt>
                <c:pt idx="16">
                  <c:v>BACK LIFT</c:v>
                </c:pt>
                <c:pt idx="17">
                  <c:v>VO2 MAX</c:v>
                </c:pt>
              </c:strCache>
            </c:strRef>
          </c:cat>
          <c:val>
            <c:numRef>
              <c:f>Sheet1!$E$13:$E$30</c:f>
              <c:numCache>
                <c:formatCode>General</c:formatCode>
                <c:ptCount val="18"/>
                <c:pt idx="0">
                  <c:v>78.900000000000006</c:v>
                </c:pt>
                <c:pt idx="1">
                  <c:v>87.4</c:v>
                </c:pt>
                <c:pt idx="2">
                  <c:v>54.23</c:v>
                </c:pt>
                <c:pt idx="3">
                  <c:v>61</c:v>
                </c:pt>
                <c:pt idx="4">
                  <c:v>55</c:v>
                </c:pt>
                <c:pt idx="5">
                  <c:v>60</c:v>
                </c:pt>
                <c:pt idx="6">
                  <c:v>69</c:v>
                </c:pt>
                <c:pt idx="7">
                  <c:v>55</c:v>
                </c:pt>
                <c:pt idx="8">
                  <c:v>75</c:v>
                </c:pt>
                <c:pt idx="9">
                  <c:v>80</c:v>
                </c:pt>
                <c:pt idx="10">
                  <c:v>63</c:v>
                </c:pt>
                <c:pt idx="11">
                  <c:v>52</c:v>
                </c:pt>
                <c:pt idx="12">
                  <c:v>98</c:v>
                </c:pt>
                <c:pt idx="13">
                  <c:v>79</c:v>
                </c:pt>
                <c:pt idx="14">
                  <c:v>112</c:v>
                </c:pt>
                <c:pt idx="15">
                  <c:v>74</c:v>
                </c:pt>
                <c:pt idx="16">
                  <c:v>70</c:v>
                </c:pt>
                <c:pt idx="17">
                  <c:v>82</c:v>
                </c:pt>
              </c:numCache>
            </c:numRef>
          </c:val>
        </c:ser>
        <c:axId val="39737216"/>
        <c:axId val="39738752"/>
      </c:radarChart>
      <c:catAx>
        <c:axId val="39737216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AU"/>
            </a:pPr>
            <a:endParaRPr lang="id-ID"/>
          </a:p>
        </c:txPr>
        <c:crossAx val="39738752"/>
        <c:crosses val="autoZero"/>
        <c:auto val="1"/>
        <c:lblAlgn val="ctr"/>
        <c:lblOffset val="100"/>
      </c:catAx>
      <c:valAx>
        <c:axId val="397387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397372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AU"/>
          </a:pPr>
          <a:endParaRPr lang="id-ID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US"/>
              <a:t>HASIL TES FISIK JUDO PI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62297515840823"/>
          <c:y val="4.8396513726923378E-2"/>
          <c:w val="0.46269214454253826"/>
          <c:h val="0.77310586176727913"/>
        </c:manualLayout>
      </c:layout>
      <c:radarChart>
        <c:radarStyle val="marker"/>
        <c:ser>
          <c:idx val="0"/>
          <c:order val="0"/>
          <c:tx>
            <c:strRef>
              <c:f>Sheet1!$D$63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Sheet1!$C$64:$C$81</c:f>
              <c:strCache>
                <c:ptCount val="18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COORDINATION REACTION TIME</c:v>
                </c:pt>
                <c:pt idx="4">
                  <c:v>AUDIO</c:v>
                </c:pt>
                <c:pt idx="5">
                  <c:v>VISUAL</c:v>
                </c:pt>
                <c:pt idx="6">
                  <c:v>HIGH JUMP</c:v>
                </c:pt>
                <c:pt idx="7">
                  <c:v>MEDICINE BALL</c:v>
                </c:pt>
                <c:pt idx="8">
                  <c:v>SIDE STEP</c:v>
                </c:pt>
                <c:pt idx="9">
                  <c:v>SQUATS</c:v>
                </c:pt>
                <c:pt idx="10">
                  <c:v>BENCH PRESS</c:v>
                </c:pt>
                <c:pt idx="11">
                  <c:v>BENCH PULL</c:v>
                </c:pt>
                <c:pt idx="12">
                  <c:v>HAND GRIP</c:v>
                </c:pt>
                <c:pt idx="13">
                  <c:v>SIT UP</c:v>
                </c:pt>
                <c:pt idx="14">
                  <c:v>PUSH UP</c:v>
                </c:pt>
                <c:pt idx="15">
                  <c:v>HARDLE JUMP</c:v>
                </c:pt>
                <c:pt idx="16">
                  <c:v>BACK LIFT</c:v>
                </c:pt>
                <c:pt idx="17">
                  <c:v>VO2 MAX</c:v>
                </c:pt>
              </c:strCache>
            </c:strRef>
          </c:cat>
          <c:val>
            <c:numRef>
              <c:f>Sheet1!$D$64:$D$81</c:f>
              <c:numCache>
                <c:formatCode>General</c:formatCode>
                <c:ptCount val="1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Sheet1!$E$63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Sheet1!$C$64:$C$81</c:f>
              <c:strCache>
                <c:ptCount val="18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COORDINATION REACTION TIME</c:v>
                </c:pt>
                <c:pt idx="4">
                  <c:v>AUDIO</c:v>
                </c:pt>
                <c:pt idx="5">
                  <c:v>VISUAL</c:v>
                </c:pt>
                <c:pt idx="6">
                  <c:v>HIGH JUMP</c:v>
                </c:pt>
                <c:pt idx="7">
                  <c:v>MEDICINE BALL</c:v>
                </c:pt>
                <c:pt idx="8">
                  <c:v>SIDE STEP</c:v>
                </c:pt>
                <c:pt idx="9">
                  <c:v>SQUATS</c:v>
                </c:pt>
                <c:pt idx="10">
                  <c:v>BENCH PRESS</c:v>
                </c:pt>
                <c:pt idx="11">
                  <c:v>BENCH PULL</c:v>
                </c:pt>
                <c:pt idx="12">
                  <c:v>HAND GRIP</c:v>
                </c:pt>
                <c:pt idx="13">
                  <c:v>SIT UP</c:v>
                </c:pt>
                <c:pt idx="14">
                  <c:v>PUSH UP</c:v>
                </c:pt>
                <c:pt idx="15">
                  <c:v>HARDLE JUMP</c:v>
                </c:pt>
                <c:pt idx="16">
                  <c:v>BACK LIFT</c:v>
                </c:pt>
                <c:pt idx="17">
                  <c:v>VO2 MAX</c:v>
                </c:pt>
              </c:strCache>
            </c:strRef>
          </c:cat>
          <c:val>
            <c:numRef>
              <c:f>Sheet1!$E$64:$E$81</c:f>
              <c:numCache>
                <c:formatCode>General</c:formatCode>
                <c:ptCount val="18"/>
                <c:pt idx="0">
                  <c:v>75</c:v>
                </c:pt>
                <c:pt idx="1">
                  <c:v>81</c:v>
                </c:pt>
                <c:pt idx="2">
                  <c:v>116</c:v>
                </c:pt>
                <c:pt idx="3">
                  <c:v>76</c:v>
                </c:pt>
                <c:pt idx="4">
                  <c:v>57</c:v>
                </c:pt>
                <c:pt idx="5">
                  <c:v>66</c:v>
                </c:pt>
                <c:pt idx="6">
                  <c:v>55</c:v>
                </c:pt>
                <c:pt idx="7">
                  <c:v>67</c:v>
                </c:pt>
                <c:pt idx="8">
                  <c:v>68</c:v>
                </c:pt>
                <c:pt idx="9">
                  <c:v>70</c:v>
                </c:pt>
                <c:pt idx="10">
                  <c:v>50</c:v>
                </c:pt>
                <c:pt idx="11">
                  <c:v>54</c:v>
                </c:pt>
                <c:pt idx="12">
                  <c:v>63</c:v>
                </c:pt>
                <c:pt idx="13">
                  <c:v>89</c:v>
                </c:pt>
                <c:pt idx="14">
                  <c:v>122</c:v>
                </c:pt>
                <c:pt idx="15">
                  <c:v>70</c:v>
                </c:pt>
                <c:pt idx="16">
                  <c:v>98</c:v>
                </c:pt>
                <c:pt idx="17">
                  <c:v>82</c:v>
                </c:pt>
              </c:numCache>
            </c:numRef>
          </c:val>
        </c:ser>
        <c:axId val="39588224"/>
        <c:axId val="39589760"/>
      </c:radarChart>
      <c:catAx>
        <c:axId val="39588224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AU"/>
            </a:pPr>
            <a:endParaRPr lang="id-ID"/>
          </a:p>
        </c:txPr>
        <c:crossAx val="39589760"/>
        <c:crosses val="autoZero"/>
        <c:auto val="1"/>
        <c:lblAlgn val="ctr"/>
        <c:lblOffset val="100"/>
      </c:catAx>
      <c:valAx>
        <c:axId val="395897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395882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AU"/>
          </a:pPr>
          <a:endParaRPr lang="id-ID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19844</xdr:colOff>
      <xdr:row>11</xdr:row>
      <xdr:rowOff>39686</xdr:rowOff>
    </xdr:from>
    <xdr:to>
      <xdr:col>22</xdr:col>
      <xdr:colOff>190500</xdr:colOff>
      <xdr:row>33</xdr:row>
      <xdr:rowOff>158749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61</xdr:row>
      <xdr:rowOff>95250</xdr:rowOff>
    </xdr:from>
    <xdr:to>
      <xdr:col>22</xdr:col>
      <xdr:colOff>228600</xdr:colOff>
      <xdr:row>81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81"/>
  <sheetViews>
    <sheetView tabSelected="1" topLeftCell="A46" zoomScale="50" zoomScaleNormal="50" workbookViewId="0">
      <selection activeCell="AC75" sqref="AC75"/>
    </sheetView>
  </sheetViews>
  <sheetFormatPr defaultRowHeight="15.75"/>
  <cols>
    <col min="1" max="1" width="4.85546875" style="2" customWidth="1"/>
    <col min="2" max="2" width="22.7109375" style="2" customWidth="1"/>
    <col min="3" max="3" width="19" style="2" customWidth="1"/>
    <col min="4" max="4" width="7.5703125" style="2" customWidth="1"/>
    <col min="5" max="5" width="8.5703125" style="2" customWidth="1"/>
    <col min="6" max="6" width="5.28515625" style="2" customWidth="1"/>
    <col min="7" max="41" width="6.7109375" style="2" customWidth="1"/>
    <col min="42" max="42" width="6.7109375" style="1" customWidth="1"/>
    <col min="43" max="16384" width="9.140625" style="1"/>
  </cols>
  <sheetData>
    <row r="1" spans="1:42" s="3" customFormat="1" ht="47.25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2" t="s">
        <v>8</v>
      </c>
      <c r="H1" s="24"/>
      <c r="I1" s="24"/>
      <c r="J1" s="23"/>
      <c r="K1" s="22" t="s">
        <v>12</v>
      </c>
      <c r="L1" s="23"/>
      <c r="M1" s="22" t="s">
        <v>18</v>
      </c>
      <c r="N1" s="23"/>
      <c r="O1" s="22" t="s">
        <v>29</v>
      </c>
      <c r="P1" s="24"/>
      <c r="Q1" s="24"/>
      <c r="R1" s="23"/>
      <c r="S1" s="24" t="s">
        <v>9</v>
      </c>
      <c r="T1" s="24"/>
      <c r="U1" s="24"/>
      <c r="V1" s="23"/>
      <c r="W1" s="22" t="s">
        <v>30</v>
      </c>
      <c r="X1" s="23"/>
      <c r="Y1" s="22" t="s">
        <v>31</v>
      </c>
      <c r="Z1" s="24"/>
      <c r="AA1" s="24"/>
      <c r="AB1" s="24"/>
      <c r="AC1" s="24"/>
      <c r="AD1" s="24"/>
      <c r="AE1" s="24"/>
      <c r="AF1" s="23"/>
      <c r="AG1" s="22" t="s">
        <v>13</v>
      </c>
      <c r="AH1" s="24"/>
      <c r="AI1" s="24"/>
      <c r="AJ1" s="24"/>
      <c r="AK1" s="24"/>
      <c r="AL1" s="24"/>
      <c r="AM1" s="24"/>
      <c r="AN1" s="23"/>
      <c r="AO1" s="22" t="s">
        <v>24</v>
      </c>
      <c r="AP1" s="23"/>
    </row>
    <row r="2" spans="1:42" s="3" customFormat="1" ht="94.5">
      <c r="A2" s="25"/>
      <c r="B2" s="25"/>
      <c r="C2" s="25"/>
      <c r="D2" s="25"/>
      <c r="E2" s="25"/>
      <c r="F2" s="25"/>
      <c r="G2" s="8" t="s">
        <v>6</v>
      </c>
      <c r="H2" s="8" t="s">
        <v>49</v>
      </c>
      <c r="I2" s="8" t="s">
        <v>7</v>
      </c>
      <c r="J2" s="8" t="s">
        <v>49</v>
      </c>
      <c r="K2" s="8" t="s">
        <v>11</v>
      </c>
      <c r="L2" s="8" t="s">
        <v>49</v>
      </c>
      <c r="M2" s="8" t="s">
        <v>51</v>
      </c>
      <c r="N2" s="8" t="s">
        <v>49</v>
      </c>
      <c r="O2" s="8" t="s">
        <v>27</v>
      </c>
      <c r="P2" s="8" t="s">
        <v>49</v>
      </c>
      <c r="Q2" s="8" t="s">
        <v>28</v>
      </c>
      <c r="R2" s="8" t="s">
        <v>49</v>
      </c>
      <c r="S2" s="8" t="s">
        <v>10</v>
      </c>
      <c r="T2" s="8" t="s">
        <v>49</v>
      </c>
      <c r="U2" s="8" t="s">
        <v>22</v>
      </c>
      <c r="V2" s="8" t="s">
        <v>49</v>
      </c>
      <c r="W2" s="8" t="s">
        <v>23</v>
      </c>
      <c r="X2" s="8" t="s">
        <v>49</v>
      </c>
      <c r="Y2" s="8" t="s">
        <v>19</v>
      </c>
      <c r="Z2" s="8" t="s">
        <v>49</v>
      </c>
      <c r="AA2" s="8" t="s">
        <v>20</v>
      </c>
      <c r="AB2" s="8" t="s">
        <v>49</v>
      </c>
      <c r="AC2" s="8" t="s">
        <v>21</v>
      </c>
      <c r="AD2" s="8" t="s">
        <v>49</v>
      </c>
      <c r="AE2" s="8" t="s">
        <v>32</v>
      </c>
      <c r="AF2" s="8" t="s">
        <v>49</v>
      </c>
      <c r="AG2" s="8" t="s">
        <v>14</v>
      </c>
      <c r="AH2" s="8" t="s">
        <v>49</v>
      </c>
      <c r="AI2" s="8" t="s">
        <v>15</v>
      </c>
      <c r="AJ2" s="8" t="s">
        <v>49</v>
      </c>
      <c r="AK2" s="8" t="s">
        <v>16</v>
      </c>
      <c r="AL2" s="8" t="s">
        <v>49</v>
      </c>
      <c r="AM2" s="8" t="s">
        <v>17</v>
      </c>
      <c r="AN2" s="8" t="s">
        <v>49</v>
      </c>
      <c r="AO2" s="8" t="s">
        <v>50</v>
      </c>
      <c r="AP2" s="8" t="s">
        <v>49</v>
      </c>
    </row>
    <row r="3" spans="1:42">
      <c r="A3" s="5">
        <v>1</v>
      </c>
      <c r="B3" s="7" t="s">
        <v>37</v>
      </c>
      <c r="C3" s="6">
        <v>30524</v>
      </c>
      <c r="D3" s="5" t="s">
        <v>26</v>
      </c>
      <c r="E3" s="5">
        <v>169</v>
      </c>
      <c r="F3" s="5">
        <v>64</v>
      </c>
      <c r="G3" s="15">
        <v>9.8000000000000007</v>
      </c>
      <c r="H3" s="17">
        <f>G3/20*100</f>
        <v>49.000000000000007</v>
      </c>
      <c r="I3" s="15">
        <v>39</v>
      </c>
      <c r="J3" s="17">
        <f>I3/50*100</f>
        <v>78</v>
      </c>
      <c r="K3" s="15">
        <v>11.74</v>
      </c>
      <c r="L3" s="17">
        <f>K3/50*100</f>
        <v>23.48</v>
      </c>
      <c r="M3" s="15">
        <v>0.36</v>
      </c>
      <c r="N3" s="17">
        <f>0.25/M3*100</f>
        <v>69.444444444444443</v>
      </c>
      <c r="O3" s="20">
        <v>0.47399999999999998</v>
      </c>
      <c r="P3" s="17">
        <f>0.25/O3*100</f>
        <v>52.742616033755276</v>
      </c>
      <c r="Q3" s="21">
        <v>0.43</v>
      </c>
      <c r="R3" s="17">
        <f>0.25/Q3*100</f>
        <v>58.139534883720934</v>
      </c>
      <c r="S3" s="15">
        <v>37.6</v>
      </c>
      <c r="T3" s="17">
        <f>S3/70*100</f>
        <v>53.714285714285715</v>
      </c>
      <c r="U3" s="15">
        <v>4.3499999999999996</v>
      </c>
      <c r="V3" s="17">
        <f>U3/8*100</f>
        <v>54.374999999999993</v>
      </c>
      <c r="W3" s="15">
        <v>39</v>
      </c>
      <c r="X3" s="17">
        <f>W3/50*100</f>
        <v>78</v>
      </c>
      <c r="Y3" s="15">
        <v>240</v>
      </c>
      <c r="Z3" s="15">
        <f>Y3/(F3*3)*100</f>
        <v>125</v>
      </c>
      <c r="AA3" s="15">
        <v>80</v>
      </c>
      <c r="AB3" s="17">
        <f>AA3/(F3*2)*100</f>
        <v>62.5</v>
      </c>
      <c r="AC3" s="15">
        <v>81</v>
      </c>
      <c r="AD3" s="17">
        <f>AC3/(F3*2)*100</f>
        <v>63.28125</v>
      </c>
      <c r="AE3" s="15">
        <v>43</v>
      </c>
      <c r="AF3" s="15">
        <f>AE3/50*100</f>
        <v>86</v>
      </c>
      <c r="AG3" s="15">
        <v>12</v>
      </c>
      <c r="AH3" s="17">
        <f>AG3/30*100</f>
        <v>40</v>
      </c>
      <c r="AI3" s="15">
        <v>34</v>
      </c>
      <c r="AJ3" s="15">
        <f>AI3/40*100</f>
        <v>85</v>
      </c>
      <c r="AK3" s="15">
        <v>129</v>
      </c>
      <c r="AL3" s="15">
        <f>AK3/120*100</f>
        <v>107.5</v>
      </c>
      <c r="AM3" s="15">
        <v>34</v>
      </c>
      <c r="AN3" s="17">
        <f>AM3/100*100</f>
        <v>34</v>
      </c>
      <c r="AO3" s="15">
        <v>51.57</v>
      </c>
      <c r="AP3" s="15">
        <f>AO3/55*100</f>
        <v>93.763636363636365</v>
      </c>
    </row>
    <row r="4" spans="1:42">
      <c r="A4" s="5">
        <v>2</v>
      </c>
      <c r="B4" s="7" t="s">
        <v>42</v>
      </c>
      <c r="C4" s="6">
        <v>34146</v>
      </c>
      <c r="D4" s="5" t="s">
        <v>26</v>
      </c>
      <c r="E4" s="5">
        <v>166</v>
      </c>
      <c r="F4" s="5">
        <v>68</v>
      </c>
      <c r="G4" s="15">
        <v>18.2</v>
      </c>
      <c r="H4" s="15">
        <f t="shared" ref="H4:H7" si="0">G4/20*100</f>
        <v>90.999999999999986</v>
      </c>
      <c r="I4" s="15">
        <v>51.9</v>
      </c>
      <c r="J4" s="15">
        <f t="shared" ref="J4:J7" si="1">I4/50*100</f>
        <v>103.8</v>
      </c>
      <c r="K4" s="15">
        <v>5.4</v>
      </c>
      <c r="L4" s="17">
        <f t="shared" ref="L4:L7" si="2">K4/50*100</f>
        <v>10.8</v>
      </c>
      <c r="M4" s="15">
        <v>0.43</v>
      </c>
      <c r="N4" s="17">
        <f t="shared" ref="N4:N7" si="3">0.25/M4*100</f>
        <v>58.139534883720934</v>
      </c>
      <c r="O4" s="20">
        <v>0.372</v>
      </c>
      <c r="P4" s="17">
        <f t="shared" ref="P4:P7" si="4">0.25/O4*100</f>
        <v>67.204301075268816</v>
      </c>
      <c r="Q4" s="21">
        <v>0.36299999999999999</v>
      </c>
      <c r="R4" s="17">
        <f t="shared" ref="R4:R7" si="5">0.25/Q4*100</f>
        <v>68.870523415977971</v>
      </c>
      <c r="S4" s="15">
        <v>48.2</v>
      </c>
      <c r="T4" s="17">
        <f t="shared" ref="T4:T7" si="6">S4/70*100</f>
        <v>68.857142857142861</v>
      </c>
      <c r="U4" s="15">
        <v>4.4000000000000004</v>
      </c>
      <c r="V4" s="17">
        <f t="shared" ref="V4:V7" si="7">U4/8*100</f>
        <v>55.000000000000007</v>
      </c>
      <c r="W4" s="15">
        <v>34</v>
      </c>
      <c r="X4" s="17">
        <f t="shared" ref="X4:X7" si="8">W4/50*100</f>
        <v>68</v>
      </c>
      <c r="Y4" s="15">
        <v>140</v>
      </c>
      <c r="Z4" s="17">
        <f t="shared" ref="Z4:Z7" si="9">Y4/(F4*3)*100</f>
        <v>68.627450980392155</v>
      </c>
      <c r="AA4" s="15">
        <v>90</v>
      </c>
      <c r="AB4" s="17">
        <f t="shared" ref="AB4:AB7" si="10">AA4/(F4*2)*100</f>
        <v>66.17647058823529</v>
      </c>
      <c r="AC4" s="15">
        <v>84</v>
      </c>
      <c r="AD4" s="17">
        <f t="shared" ref="AD4:AD7" si="11">AC4/(F4*2)*100</f>
        <v>61.764705882352942</v>
      </c>
      <c r="AE4" s="15">
        <v>49</v>
      </c>
      <c r="AF4" s="15">
        <f t="shared" ref="AF4:AF7" si="12">AE4/50*100</f>
        <v>98</v>
      </c>
      <c r="AG4" s="15">
        <v>24</v>
      </c>
      <c r="AH4" s="15">
        <f t="shared" ref="AH4:AH7" si="13">AG4/30*100</f>
        <v>80</v>
      </c>
      <c r="AI4" s="15">
        <v>53</v>
      </c>
      <c r="AJ4" s="15">
        <f t="shared" ref="AJ4:AJ7" si="14">AI4/40*100</f>
        <v>132.5</v>
      </c>
      <c r="AK4" s="15">
        <v>76</v>
      </c>
      <c r="AL4" s="17">
        <f t="shared" ref="AL4:AL7" si="15">AK4/120*100</f>
        <v>63.333333333333329</v>
      </c>
      <c r="AM4" s="15">
        <v>81</v>
      </c>
      <c r="AN4" s="15">
        <f t="shared" ref="AN4:AN7" si="16">AM4/100*100</f>
        <v>81</v>
      </c>
      <c r="AO4" s="15">
        <v>45.2</v>
      </c>
      <c r="AP4" s="15">
        <f t="shared" ref="AP4:AP7" si="17">AO4/55*100</f>
        <v>82.181818181818187</v>
      </c>
    </row>
    <row r="5" spans="1:42">
      <c r="A5" s="5">
        <v>3</v>
      </c>
      <c r="B5" s="7" t="s">
        <v>43</v>
      </c>
      <c r="C5" s="6">
        <v>30555</v>
      </c>
      <c r="D5" s="5" t="s">
        <v>26</v>
      </c>
      <c r="E5" s="5">
        <v>165</v>
      </c>
      <c r="F5" s="5">
        <v>80</v>
      </c>
      <c r="G5" s="15">
        <v>14.6</v>
      </c>
      <c r="H5" s="17">
        <f t="shared" si="0"/>
        <v>73</v>
      </c>
      <c r="I5" s="15">
        <v>42</v>
      </c>
      <c r="J5" s="15">
        <f t="shared" si="1"/>
        <v>84</v>
      </c>
      <c r="K5" s="15">
        <v>13.33</v>
      </c>
      <c r="L5" s="17">
        <f t="shared" si="2"/>
        <v>26.66</v>
      </c>
      <c r="M5" s="15">
        <v>0.49</v>
      </c>
      <c r="N5" s="17">
        <f t="shared" si="3"/>
        <v>51.020408163265309</v>
      </c>
      <c r="O5" s="20">
        <v>0.46200000000000002</v>
      </c>
      <c r="P5" s="17">
        <f t="shared" si="4"/>
        <v>54.112554112554115</v>
      </c>
      <c r="Q5" s="21">
        <v>0.434</v>
      </c>
      <c r="R5" s="17">
        <f t="shared" si="5"/>
        <v>57.603686635944705</v>
      </c>
      <c r="S5" s="15">
        <v>47.5</v>
      </c>
      <c r="T5" s="17">
        <f t="shared" si="6"/>
        <v>67.857142857142861</v>
      </c>
      <c r="U5" s="15">
        <v>4.8</v>
      </c>
      <c r="V5" s="17">
        <f t="shared" si="7"/>
        <v>60</v>
      </c>
      <c r="W5" s="15">
        <v>40</v>
      </c>
      <c r="X5" s="15">
        <f t="shared" si="8"/>
        <v>80</v>
      </c>
      <c r="Y5" s="15">
        <v>165</v>
      </c>
      <c r="Z5" s="17">
        <f t="shared" si="9"/>
        <v>68.75</v>
      </c>
      <c r="AA5" s="15">
        <v>109</v>
      </c>
      <c r="AB5" s="17">
        <f t="shared" si="10"/>
        <v>68.125</v>
      </c>
      <c r="AC5" s="15">
        <v>103</v>
      </c>
      <c r="AD5" s="17">
        <f t="shared" si="11"/>
        <v>64.375</v>
      </c>
      <c r="AE5" s="15">
        <v>60</v>
      </c>
      <c r="AF5" s="15">
        <f t="shared" si="12"/>
        <v>120</v>
      </c>
      <c r="AG5" s="15">
        <v>30</v>
      </c>
      <c r="AH5" s="15">
        <f t="shared" si="13"/>
        <v>100</v>
      </c>
      <c r="AI5" s="15">
        <v>53</v>
      </c>
      <c r="AJ5" s="15">
        <f t="shared" si="14"/>
        <v>132.5</v>
      </c>
      <c r="AK5" s="15">
        <v>97</v>
      </c>
      <c r="AL5" s="15">
        <f t="shared" si="15"/>
        <v>80.833333333333329</v>
      </c>
      <c r="AM5" s="15">
        <v>53</v>
      </c>
      <c r="AN5" s="17">
        <f t="shared" si="16"/>
        <v>53</v>
      </c>
      <c r="AO5" s="15">
        <v>39.51</v>
      </c>
      <c r="AP5" s="17">
        <f t="shared" si="17"/>
        <v>71.836363636363629</v>
      </c>
    </row>
    <row r="6" spans="1:42">
      <c r="A6" s="5">
        <v>4</v>
      </c>
      <c r="B6" s="7" t="s">
        <v>44</v>
      </c>
      <c r="C6" s="6">
        <v>34224</v>
      </c>
      <c r="D6" s="5" t="s">
        <v>26</v>
      </c>
      <c r="E6" s="5">
        <v>175</v>
      </c>
      <c r="F6" s="5">
        <v>92</v>
      </c>
      <c r="G6" s="15">
        <v>9</v>
      </c>
      <c r="H6" s="17">
        <f t="shared" si="0"/>
        <v>45</v>
      </c>
      <c r="I6" s="15">
        <v>43.7</v>
      </c>
      <c r="J6" s="15">
        <f t="shared" si="1"/>
        <v>87.4</v>
      </c>
      <c r="K6" s="15">
        <v>28.35</v>
      </c>
      <c r="L6" s="17">
        <f t="shared" si="2"/>
        <v>56.7</v>
      </c>
      <c r="M6" s="15">
        <v>0.47</v>
      </c>
      <c r="N6" s="17">
        <f t="shared" si="3"/>
        <v>53.191489361702125</v>
      </c>
      <c r="O6" s="20">
        <v>0.53700000000000003</v>
      </c>
      <c r="P6" s="17">
        <f t="shared" si="4"/>
        <v>46.554934823091244</v>
      </c>
      <c r="Q6" s="21">
        <v>0.52400000000000002</v>
      </c>
      <c r="R6" s="17">
        <f t="shared" si="5"/>
        <v>47.709923664122137</v>
      </c>
      <c r="S6" s="15">
        <v>46</v>
      </c>
      <c r="T6" s="17">
        <f t="shared" si="6"/>
        <v>65.714285714285708</v>
      </c>
      <c r="U6" s="15">
        <v>4.5999999999999996</v>
      </c>
      <c r="V6" s="17">
        <f t="shared" si="7"/>
        <v>57.499999999999993</v>
      </c>
      <c r="W6" s="15">
        <v>36</v>
      </c>
      <c r="X6" s="17">
        <f t="shared" si="8"/>
        <v>72</v>
      </c>
      <c r="Y6" s="15">
        <v>109</v>
      </c>
      <c r="Z6" s="17">
        <f t="shared" si="9"/>
        <v>39.492753623188406</v>
      </c>
      <c r="AA6" s="15">
        <v>84</v>
      </c>
      <c r="AB6" s="17">
        <f t="shared" si="10"/>
        <v>45.652173913043477</v>
      </c>
      <c r="AC6" s="15">
        <v>0</v>
      </c>
      <c r="AD6" s="15">
        <f t="shared" si="11"/>
        <v>0</v>
      </c>
      <c r="AE6" s="15">
        <v>46</v>
      </c>
      <c r="AF6" s="15">
        <f t="shared" si="12"/>
        <v>92</v>
      </c>
      <c r="AG6" s="15">
        <v>24</v>
      </c>
      <c r="AH6" s="15">
        <f t="shared" si="13"/>
        <v>80</v>
      </c>
      <c r="AI6" s="15">
        <v>23</v>
      </c>
      <c r="AJ6" s="17">
        <f t="shared" si="14"/>
        <v>57.499999999999993</v>
      </c>
      <c r="AK6" s="15">
        <v>36</v>
      </c>
      <c r="AL6" s="17">
        <f t="shared" si="15"/>
        <v>30</v>
      </c>
      <c r="AM6" s="15">
        <v>71</v>
      </c>
      <c r="AN6" s="17">
        <f t="shared" si="16"/>
        <v>71</v>
      </c>
      <c r="AO6" s="15">
        <v>37.49</v>
      </c>
      <c r="AP6" s="17">
        <f t="shared" si="17"/>
        <v>68.163636363636371</v>
      </c>
    </row>
    <row r="7" spans="1:42">
      <c r="A7" s="5">
        <v>5</v>
      </c>
      <c r="B7" s="7" t="s">
        <v>46</v>
      </c>
      <c r="C7" s="6">
        <v>31245</v>
      </c>
      <c r="D7" s="5" t="s">
        <v>26</v>
      </c>
      <c r="E7" s="5">
        <v>163</v>
      </c>
      <c r="F7" s="5">
        <v>57</v>
      </c>
      <c r="G7" s="15">
        <v>27.3</v>
      </c>
      <c r="H7" s="15">
        <f t="shared" si="0"/>
        <v>136.5</v>
      </c>
      <c r="I7" s="15">
        <v>41.9</v>
      </c>
      <c r="J7" s="15">
        <f t="shared" si="1"/>
        <v>83.8</v>
      </c>
      <c r="K7" s="15">
        <v>76.760000000000005</v>
      </c>
      <c r="L7" s="15">
        <f t="shared" si="2"/>
        <v>153.52000000000001</v>
      </c>
      <c r="M7" s="15">
        <v>0.34</v>
      </c>
      <c r="N7" s="17">
        <f t="shared" si="3"/>
        <v>73.52941176470587</v>
      </c>
      <c r="O7" s="20">
        <v>0.435</v>
      </c>
      <c r="P7" s="17">
        <f t="shared" si="4"/>
        <v>57.47126436781609</v>
      </c>
      <c r="Q7" s="21">
        <v>0.35899999999999999</v>
      </c>
      <c r="R7" s="17">
        <f t="shared" si="5"/>
        <v>69.637883008356553</v>
      </c>
      <c r="S7" s="15">
        <v>61.6</v>
      </c>
      <c r="T7" s="15">
        <f t="shared" si="6"/>
        <v>88</v>
      </c>
      <c r="U7" s="15">
        <v>4.0999999999999996</v>
      </c>
      <c r="V7" s="17">
        <f t="shared" si="7"/>
        <v>51.249999999999993</v>
      </c>
      <c r="W7" s="15">
        <v>40</v>
      </c>
      <c r="X7" s="15">
        <f t="shared" si="8"/>
        <v>80</v>
      </c>
      <c r="Y7" s="15">
        <v>173</v>
      </c>
      <c r="Z7" s="15">
        <f t="shared" si="9"/>
        <v>101.16959064327486</v>
      </c>
      <c r="AA7" s="15">
        <v>81</v>
      </c>
      <c r="AB7" s="17">
        <f t="shared" si="10"/>
        <v>71.05263157894737</v>
      </c>
      <c r="AC7" s="15">
        <v>79</v>
      </c>
      <c r="AD7" s="17">
        <f t="shared" si="11"/>
        <v>69.298245614035096</v>
      </c>
      <c r="AE7" s="15">
        <v>47</v>
      </c>
      <c r="AF7" s="15">
        <f t="shared" si="12"/>
        <v>94</v>
      </c>
      <c r="AG7" s="15">
        <v>28</v>
      </c>
      <c r="AH7" s="15">
        <f t="shared" si="13"/>
        <v>93.333333333333329</v>
      </c>
      <c r="AI7" s="15">
        <v>62</v>
      </c>
      <c r="AJ7" s="15">
        <f t="shared" si="14"/>
        <v>155</v>
      </c>
      <c r="AK7" s="15">
        <v>107</v>
      </c>
      <c r="AL7" s="15">
        <f t="shared" si="15"/>
        <v>89.166666666666671</v>
      </c>
      <c r="AM7" s="15">
        <v>111</v>
      </c>
      <c r="AN7" s="15">
        <f t="shared" si="16"/>
        <v>111.00000000000001</v>
      </c>
      <c r="AO7" s="15">
        <v>50.67</v>
      </c>
      <c r="AP7" s="15">
        <f t="shared" si="17"/>
        <v>92.127272727272739</v>
      </c>
    </row>
    <row r="8" spans="1:42">
      <c r="A8" s="9"/>
      <c r="B8" s="10"/>
      <c r="C8" s="11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12"/>
    </row>
    <row r="9" spans="1:42">
      <c r="A9" s="9"/>
      <c r="B9" s="10"/>
      <c r="C9" s="11"/>
      <c r="D9" s="9"/>
      <c r="E9" s="9" t="s">
        <v>48</v>
      </c>
      <c r="F9" s="9"/>
      <c r="G9" s="9">
        <v>20</v>
      </c>
      <c r="H9" s="9"/>
      <c r="I9" s="9">
        <v>50</v>
      </c>
      <c r="J9" s="9"/>
      <c r="K9" s="9">
        <v>50</v>
      </c>
      <c r="L9" s="9"/>
      <c r="M9" s="9">
        <v>0.25</v>
      </c>
      <c r="N9" s="9"/>
      <c r="O9" s="9">
        <v>0.25</v>
      </c>
      <c r="P9" s="9"/>
      <c r="Q9" s="9">
        <v>0.25</v>
      </c>
      <c r="R9" s="9"/>
      <c r="S9" s="9">
        <v>70</v>
      </c>
      <c r="T9" s="9"/>
      <c r="U9" s="9">
        <v>8</v>
      </c>
      <c r="V9" s="9"/>
      <c r="W9" s="9">
        <v>50</v>
      </c>
      <c r="X9" s="9"/>
      <c r="Y9" s="9"/>
      <c r="Z9" s="9"/>
      <c r="AA9" s="9"/>
      <c r="AB9" s="9"/>
      <c r="AC9" s="9"/>
      <c r="AD9" s="9"/>
      <c r="AE9" s="9">
        <v>50</v>
      </c>
      <c r="AF9" s="9"/>
      <c r="AG9" s="9">
        <v>30</v>
      </c>
      <c r="AH9" s="9"/>
      <c r="AI9" s="9">
        <v>40</v>
      </c>
      <c r="AJ9" s="9"/>
      <c r="AK9" s="9">
        <v>120</v>
      </c>
      <c r="AL9" s="9"/>
      <c r="AM9" s="9">
        <v>100</v>
      </c>
      <c r="AN9" s="9"/>
      <c r="AO9" s="9">
        <v>55</v>
      </c>
      <c r="AP9" s="12"/>
    </row>
    <row r="10" spans="1:42">
      <c r="A10" s="9"/>
      <c r="B10" s="10"/>
      <c r="C10" s="11"/>
      <c r="D10" s="9"/>
      <c r="E10" s="9" t="s">
        <v>49</v>
      </c>
      <c r="F10" s="9"/>
      <c r="G10" s="9"/>
      <c r="H10" s="9">
        <f>AVERAGE(H3:H7)</f>
        <v>78.900000000000006</v>
      </c>
      <c r="I10" s="9"/>
      <c r="J10" s="9">
        <f>AVERAGE(J3:J7)</f>
        <v>87.4</v>
      </c>
      <c r="K10" s="9"/>
      <c r="L10" s="9">
        <f>AVERAGE(L3:L7)</f>
        <v>54.232000000000006</v>
      </c>
      <c r="M10" s="9"/>
      <c r="N10" s="9">
        <f>AVERAGE(N3:N7)</f>
        <v>61.065057723567733</v>
      </c>
      <c r="O10" s="9"/>
      <c r="P10" s="9">
        <f>AVERAGE(P3:P7)</f>
        <v>55.617134082497117</v>
      </c>
      <c r="Q10" s="9"/>
      <c r="R10" s="9">
        <f>AVERAGE(R3:R7)</f>
        <v>60.392310321624464</v>
      </c>
      <c r="S10" s="9"/>
      <c r="T10" s="9">
        <f>AVERAGE(T3:T7)</f>
        <v>68.828571428571436</v>
      </c>
      <c r="U10" s="9"/>
      <c r="V10" s="9">
        <f>AVERAGE(V3:V7)</f>
        <v>55.625</v>
      </c>
      <c r="W10" s="9"/>
      <c r="X10" s="9">
        <f>AVERAGE(X3:X7)</f>
        <v>75.599999999999994</v>
      </c>
      <c r="Y10" s="9"/>
      <c r="Z10" s="9">
        <f>AVERAGE(Z3:Z7)</f>
        <v>80.60795904937109</v>
      </c>
      <c r="AA10" s="9"/>
      <c r="AB10" s="9">
        <f>AVERAGE(AB3:AB7)</f>
        <v>62.701255216045226</v>
      </c>
      <c r="AC10" s="9"/>
      <c r="AD10" s="9">
        <f>AVERAGE(AD3:AD7)</f>
        <v>51.743840299277601</v>
      </c>
      <c r="AE10" s="9"/>
      <c r="AF10" s="9">
        <f>AVERAGE(AF3:AF7)</f>
        <v>98</v>
      </c>
      <c r="AG10" s="9"/>
      <c r="AH10" s="9">
        <f>AVERAGE(AH3:AH7)</f>
        <v>78.666666666666657</v>
      </c>
      <c r="AI10" s="9"/>
      <c r="AJ10" s="9">
        <f>AVERAGE(AJ3:AJ7)</f>
        <v>112.5</v>
      </c>
      <c r="AK10" s="9"/>
      <c r="AL10" s="9">
        <f>AVERAGE(AL3:AL7)</f>
        <v>74.166666666666657</v>
      </c>
      <c r="AM10" s="9"/>
      <c r="AN10" s="9">
        <f>AVERAGE(AN3:AN7)</f>
        <v>70</v>
      </c>
      <c r="AO10" s="9"/>
      <c r="AP10" s="9">
        <f>AVERAGE(AP3:AP7)</f>
        <v>81.61454545454545</v>
      </c>
    </row>
    <row r="11" spans="1:42">
      <c r="A11" s="9"/>
      <c r="B11" s="10"/>
      <c r="C11" s="11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12"/>
    </row>
    <row r="12" spans="1:42">
      <c r="A12" s="9"/>
      <c r="B12" s="10"/>
      <c r="C12" s="11" t="s">
        <v>52</v>
      </c>
      <c r="D12" s="9" t="s">
        <v>53</v>
      </c>
      <c r="E12" s="9" t="s">
        <v>54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2"/>
    </row>
    <row r="13" spans="1:42">
      <c r="A13" s="9"/>
      <c r="B13" s="10"/>
      <c r="C13" s="13" t="s">
        <v>6</v>
      </c>
      <c r="D13" s="9">
        <v>100</v>
      </c>
      <c r="E13" s="9">
        <v>78.900000000000006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12"/>
    </row>
    <row r="14" spans="1:42">
      <c r="A14" s="9"/>
      <c r="B14" s="10"/>
      <c r="C14" s="13" t="s">
        <v>7</v>
      </c>
      <c r="D14" s="9">
        <v>100</v>
      </c>
      <c r="E14" s="9">
        <v>87.4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12"/>
    </row>
    <row r="15" spans="1:42" ht="31.5">
      <c r="A15" s="9"/>
      <c r="B15" s="10"/>
      <c r="C15" s="13" t="s">
        <v>11</v>
      </c>
      <c r="D15" s="9">
        <v>100</v>
      </c>
      <c r="E15" s="9">
        <v>54.23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12"/>
    </row>
    <row r="16" spans="1:42" ht="31.5">
      <c r="A16" s="9"/>
      <c r="B16" s="10"/>
      <c r="C16" s="14" t="s">
        <v>51</v>
      </c>
      <c r="D16" s="9">
        <v>100</v>
      </c>
      <c r="E16" s="9">
        <v>61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12"/>
    </row>
    <row r="17" spans="1:42">
      <c r="A17" s="9"/>
      <c r="B17" s="10"/>
      <c r="C17" s="13" t="s">
        <v>27</v>
      </c>
      <c r="D17" s="9">
        <v>100</v>
      </c>
      <c r="E17" s="9">
        <v>55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12"/>
    </row>
    <row r="18" spans="1:42">
      <c r="A18" s="9"/>
      <c r="B18" s="10"/>
      <c r="C18" s="13" t="s">
        <v>28</v>
      </c>
      <c r="D18" s="9">
        <v>100</v>
      </c>
      <c r="E18" s="9">
        <v>60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12"/>
    </row>
    <row r="19" spans="1:42">
      <c r="A19" s="9"/>
      <c r="B19" s="10"/>
      <c r="C19" s="13" t="s">
        <v>10</v>
      </c>
      <c r="D19" s="9">
        <v>100</v>
      </c>
      <c r="E19" s="9">
        <v>69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12"/>
    </row>
    <row r="20" spans="1:42">
      <c r="A20" s="9"/>
      <c r="B20" s="10"/>
      <c r="C20" s="13" t="s">
        <v>22</v>
      </c>
      <c r="D20" s="9">
        <v>100</v>
      </c>
      <c r="E20" s="9">
        <v>55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12"/>
    </row>
    <row r="21" spans="1:42">
      <c r="A21" s="9"/>
      <c r="B21" s="10"/>
      <c r="C21" s="13" t="s">
        <v>23</v>
      </c>
      <c r="D21" s="9">
        <v>100</v>
      </c>
      <c r="E21" s="9">
        <v>75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12"/>
    </row>
    <row r="22" spans="1:42">
      <c r="A22" s="9"/>
      <c r="B22" s="10"/>
      <c r="C22" s="13" t="s">
        <v>19</v>
      </c>
      <c r="D22" s="9">
        <v>100</v>
      </c>
      <c r="E22" s="9">
        <v>80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12"/>
    </row>
    <row r="23" spans="1:42">
      <c r="A23" s="9"/>
      <c r="B23" s="10"/>
      <c r="C23" s="13" t="s">
        <v>20</v>
      </c>
      <c r="D23" s="9">
        <v>100</v>
      </c>
      <c r="E23" s="9">
        <v>63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12"/>
    </row>
    <row r="24" spans="1:42">
      <c r="A24" s="9"/>
      <c r="B24" s="10"/>
      <c r="C24" s="13" t="s">
        <v>21</v>
      </c>
      <c r="D24" s="9">
        <v>100</v>
      </c>
      <c r="E24" s="9">
        <v>52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12"/>
    </row>
    <row r="25" spans="1:42">
      <c r="A25" s="9"/>
      <c r="B25" s="10"/>
      <c r="C25" s="13" t="s">
        <v>32</v>
      </c>
      <c r="D25" s="9">
        <v>100</v>
      </c>
      <c r="E25" s="9">
        <v>98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12"/>
    </row>
    <row r="26" spans="1:42">
      <c r="A26" s="9"/>
      <c r="B26" s="10"/>
      <c r="C26" s="13" t="s">
        <v>14</v>
      </c>
      <c r="D26" s="9">
        <v>100</v>
      </c>
      <c r="E26" s="9">
        <v>79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12"/>
    </row>
    <row r="27" spans="1:42">
      <c r="A27" s="9"/>
      <c r="B27" s="10"/>
      <c r="C27" s="13" t="s">
        <v>15</v>
      </c>
      <c r="D27" s="9">
        <v>100</v>
      </c>
      <c r="E27" s="9">
        <v>112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12"/>
    </row>
    <row r="28" spans="1:42">
      <c r="A28" s="9"/>
      <c r="B28" s="10"/>
      <c r="C28" s="13" t="s">
        <v>16</v>
      </c>
      <c r="D28" s="9">
        <v>100</v>
      </c>
      <c r="E28" s="9">
        <v>74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12"/>
    </row>
    <row r="29" spans="1:42">
      <c r="A29" s="9"/>
      <c r="B29" s="10"/>
      <c r="C29" s="13" t="s">
        <v>17</v>
      </c>
      <c r="D29" s="9">
        <v>100</v>
      </c>
      <c r="E29" s="9">
        <v>70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12"/>
    </row>
    <row r="30" spans="1:42">
      <c r="A30" s="9"/>
      <c r="B30" s="10"/>
      <c r="C30" s="13" t="s">
        <v>50</v>
      </c>
      <c r="D30" s="9">
        <v>100</v>
      </c>
      <c r="E30" s="9">
        <v>82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12"/>
    </row>
    <row r="31" spans="1:42">
      <c r="A31" s="9"/>
      <c r="B31" s="10"/>
      <c r="C31" s="11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12"/>
    </row>
    <row r="32" spans="1:42">
      <c r="A32" s="9"/>
      <c r="B32" s="10"/>
      <c r="C32" s="11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12"/>
    </row>
    <row r="33" spans="1:42">
      <c r="A33" s="9"/>
      <c r="B33" s="10"/>
      <c r="C33" s="11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12"/>
    </row>
    <row r="34" spans="1:42">
      <c r="A34" s="9"/>
      <c r="B34" s="10"/>
      <c r="C34" s="11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12"/>
    </row>
    <row r="35" spans="1:42">
      <c r="A35" s="9"/>
      <c r="B35" s="10"/>
      <c r="C35" s="11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12"/>
    </row>
    <row r="36" spans="1:42">
      <c r="A36" s="9"/>
      <c r="B36" s="10"/>
      <c r="C36" s="11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12"/>
    </row>
    <row r="37" spans="1:42">
      <c r="A37" s="9"/>
      <c r="B37" s="10"/>
      <c r="C37" s="11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12"/>
    </row>
    <row r="38" spans="1:42">
      <c r="A38" s="9"/>
      <c r="B38" s="10"/>
      <c r="C38" s="11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12"/>
    </row>
    <row r="39" spans="1:42">
      <c r="A39" s="9"/>
      <c r="B39" s="10"/>
      <c r="C39" s="11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12"/>
    </row>
    <row r="40" spans="1:42">
      <c r="A40" s="9"/>
      <c r="B40" s="10"/>
      <c r="C40" s="11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12"/>
    </row>
    <row r="41" spans="1:42">
      <c r="A41" s="9"/>
      <c r="B41" s="10"/>
      <c r="C41" s="11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12"/>
    </row>
    <row r="42" spans="1:42">
      <c r="A42" s="9"/>
      <c r="B42" s="10"/>
      <c r="C42" s="11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12"/>
    </row>
    <row r="43" spans="1:42">
      <c r="A43" s="9"/>
      <c r="B43" s="10"/>
      <c r="C43" s="11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12"/>
    </row>
    <row r="44" spans="1:42">
      <c r="C44" s="4"/>
    </row>
    <row r="47" spans="1:42" ht="47.25" customHeight="1">
      <c r="A47" s="25" t="s">
        <v>0</v>
      </c>
      <c r="B47" s="25" t="s">
        <v>1</v>
      </c>
      <c r="C47" s="25" t="s">
        <v>2</v>
      </c>
      <c r="D47" s="25" t="s">
        <v>3</v>
      </c>
      <c r="E47" s="25" t="s">
        <v>4</v>
      </c>
      <c r="F47" s="25" t="s">
        <v>5</v>
      </c>
      <c r="G47" s="22" t="s">
        <v>8</v>
      </c>
      <c r="H47" s="24"/>
      <c r="I47" s="24"/>
      <c r="J47" s="23"/>
      <c r="K47" s="22" t="s">
        <v>12</v>
      </c>
      <c r="L47" s="23"/>
      <c r="M47" s="22" t="s">
        <v>18</v>
      </c>
      <c r="N47" s="23"/>
      <c r="O47" s="22" t="s">
        <v>29</v>
      </c>
      <c r="P47" s="24"/>
      <c r="Q47" s="24"/>
      <c r="R47" s="23"/>
      <c r="S47" s="24" t="s">
        <v>9</v>
      </c>
      <c r="T47" s="24"/>
      <c r="U47" s="24"/>
      <c r="V47" s="23"/>
      <c r="W47" s="22" t="s">
        <v>30</v>
      </c>
      <c r="X47" s="23"/>
      <c r="Y47" s="22" t="s">
        <v>31</v>
      </c>
      <c r="Z47" s="24"/>
      <c r="AA47" s="24"/>
      <c r="AB47" s="24"/>
      <c r="AC47" s="24"/>
      <c r="AD47" s="24"/>
      <c r="AE47" s="24"/>
      <c r="AF47" s="23"/>
      <c r="AG47" s="22" t="s">
        <v>13</v>
      </c>
      <c r="AH47" s="24"/>
      <c r="AI47" s="24"/>
      <c r="AJ47" s="24"/>
      <c r="AK47" s="24"/>
      <c r="AL47" s="24"/>
      <c r="AM47" s="24"/>
      <c r="AN47" s="23"/>
      <c r="AO47" s="22" t="s">
        <v>24</v>
      </c>
      <c r="AP47" s="23"/>
    </row>
    <row r="48" spans="1:42" ht="94.5">
      <c r="A48" s="25"/>
      <c r="B48" s="25"/>
      <c r="C48" s="25"/>
      <c r="D48" s="25"/>
      <c r="E48" s="25"/>
      <c r="F48" s="25"/>
      <c r="G48" s="8" t="s">
        <v>6</v>
      </c>
      <c r="H48" s="8" t="s">
        <v>49</v>
      </c>
      <c r="I48" s="8" t="s">
        <v>7</v>
      </c>
      <c r="J48" s="8" t="s">
        <v>49</v>
      </c>
      <c r="K48" s="8" t="s">
        <v>11</v>
      </c>
      <c r="L48" s="8" t="s">
        <v>49</v>
      </c>
      <c r="M48" s="8" t="s">
        <v>51</v>
      </c>
      <c r="N48" s="8" t="s">
        <v>49</v>
      </c>
      <c r="O48" s="8" t="s">
        <v>27</v>
      </c>
      <c r="P48" s="8" t="s">
        <v>49</v>
      </c>
      <c r="Q48" s="8" t="s">
        <v>28</v>
      </c>
      <c r="R48" s="8" t="s">
        <v>49</v>
      </c>
      <c r="S48" s="8" t="s">
        <v>10</v>
      </c>
      <c r="T48" s="8" t="s">
        <v>49</v>
      </c>
      <c r="U48" s="8" t="s">
        <v>22</v>
      </c>
      <c r="V48" s="8" t="s">
        <v>49</v>
      </c>
      <c r="W48" s="8" t="s">
        <v>23</v>
      </c>
      <c r="X48" s="8" t="s">
        <v>49</v>
      </c>
      <c r="Y48" s="8" t="s">
        <v>19</v>
      </c>
      <c r="Z48" s="8" t="s">
        <v>49</v>
      </c>
      <c r="AA48" s="8" t="s">
        <v>20</v>
      </c>
      <c r="AB48" s="8" t="s">
        <v>49</v>
      </c>
      <c r="AC48" s="8" t="s">
        <v>21</v>
      </c>
      <c r="AD48" s="8" t="s">
        <v>49</v>
      </c>
      <c r="AE48" s="8" t="s">
        <v>32</v>
      </c>
      <c r="AF48" s="8" t="s">
        <v>49</v>
      </c>
      <c r="AG48" s="8" t="s">
        <v>14</v>
      </c>
      <c r="AH48" s="8" t="s">
        <v>49</v>
      </c>
      <c r="AI48" s="8" t="s">
        <v>15</v>
      </c>
      <c r="AJ48" s="8" t="s">
        <v>49</v>
      </c>
      <c r="AK48" s="8" t="s">
        <v>16</v>
      </c>
      <c r="AL48" s="8" t="s">
        <v>49</v>
      </c>
      <c r="AM48" s="8" t="s">
        <v>17</v>
      </c>
      <c r="AN48" s="8" t="s">
        <v>49</v>
      </c>
      <c r="AO48" s="8" t="s">
        <v>50</v>
      </c>
      <c r="AP48" s="8" t="s">
        <v>49</v>
      </c>
    </row>
    <row r="49" spans="1:42">
      <c r="A49" s="5">
        <v>1</v>
      </c>
      <c r="B49" s="7" t="s">
        <v>33</v>
      </c>
      <c r="C49" s="6">
        <v>31117</v>
      </c>
      <c r="D49" s="5" t="s">
        <v>25</v>
      </c>
      <c r="E49" s="5">
        <v>160</v>
      </c>
      <c r="F49" s="5">
        <v>50</v>
      </c>
      <c r="G49" s="15">
        <v>25.7</v>
      </c>
      <c r="H49" s="15">
        <f>G49/24*100</f>
        <v>107.08333333333333</v>
      </c>
      <c r="I49" s="15">
        <v>42.8</v>
      </c>
      <c r="J49" s="17">
        <f>I49/60*100</f>
        <v>71.333333333333329</v>
      </c>
      <c r="K49" s="15">
        <v>33</v>
      </c>
      <c r="L49" s="15">
        <f>K49/30*100</f>
        <v>110.00000000000001</v>
      </c>
      <c r="M49" s="19">
        <v>0.42</v>
      </c>
      <c r="N49" s="17">
        <f>0.3/M49*100</f>
        <v>71.428571428571431</v>
      </c>
      <c r="O49" s="15">
        <v>0.67200000000000004</v>
      </c>
      <c r="P49" s="17">
        <f>0.3/O49*100</f>
        <v>44.642857142857139</v>
      </c>
      <c r="Q49" s="15">
        <v>0.56599999999999995</v>
      </c>
      <c r="R49" s="17">
        <f>0.3/Q49*100</f>
        <v>53.003533568904594</v>
      </c>
      <c r="S49" s="15">
        <v>33.1</v>
      </c>
      <c r="T49" s="17">
        <f>S49/60*100</f>
        <v>55.166666666666664</v>
      </c>
      <c r="U49" s="15">
        <v>4.2</v>
      </c>
      <c r="V49" s="17">
        <f>U49/6*100</f>
        <v>70</v>
      </c>
      <c r="W49" s="15">
        <v>32</v>
      </c>
      <c r="X49" s="17">
        <f>W49/46*100</f>
        <v>69.565217391304344</v>
      </c>
      <c r="Y49" s="15">
        <v>106</v>
      </c>
      <c r="Z49" s="17">
        <f>Y49/(F49*3)*100</f>
        <v>70.666666666666671</v>
      </c>
      <c r="AA49" s="15">
        <v>51</v>
      </c>
      <c r="AB49" s="17">
        <f>AA49/(F49*2)*100</f>
        <v>51</v>
      </c>
      <c r="AC49" s="15">
        <v>60</v>
      </c>
      <c r="AD49" s="17">
        <f>AC49/(F49*2)*100</f>
        <v>60</v>
      </c>
      <c r="AE49" s="15">
        <v>34</v>
      </c>
      <c r="AF49" s="17">
        <f>AE49/50*100</f>
        <v>68</v>
      </c>
      <c r="AG49" s="15">
        <v>20</v>
      </c>
      <c r="AH49" s="15">
        <f>AG49/25*100</f>
        <v>80</v>
      </c>
      <c r="AI49" s="15">
        <v>39</v>
      </c>
      <c r="AJ49" s="15">
        <f>AI49/30*100</f>
        <v>130</v>
      </c>
      <c r="AK49" s="15">
        <v>43</v>
      </c>
      <c r="AL49" s="17">
        <f>AK49/100*100</f>
        <v>43</v>
      </c>
      <c r="AM49" s="15">
        <v>83</v>
      </c>
      <c r="AN49" s="15">
        <f>AM49/80*100</f>
        <v>103.75000000000001</v>
      </c>
      <c r="AO49" s="15">
        <v>42.89</v>
      </c>
      <c r="AP49" s="15">
        <f>AO49/50*100</f>
        <v>85.78</v>
      </c>
    </row>
    <row r="50" spans="1:42">
      <c r="A50" s="5">
        <v>2</v>
      </c>
      <c r="B50" s="7" t="s">
        <v>34</v>
      </c>
      <c r="C50" s="6">
        <v>30664</v>
      </c>
      <c r="D50" s="5" t="s">
        <v>25</v>
      </c>
      <c r="E50" s="5">
        <v>153</v>
      </c>
      <c r="F50" s="5">
        <v>57</v>
      </c>
      <c r="G50" s="15">
        <v>10.8</v>
      </c>
      <c r="H50" s="17">
        <f t="shared" ref="H50:H58" si="18">G50/24*100</f>
        <v>45</v>
      </c>
      <c r="I50" s="15">
        <v>48.4</v>
      </c>
      <c r="J50" s="15">
        <f t="shared" ref="J50:J58" si="19">I50/60*100</f>
        <v>80.666666666666657</v>
      </c>
      <c r="K50" s="15">
        <v>35.25</v>
      </c>
      <c r="L50" s="15">
        <f t="shared" ref="L50:L58" si="20">K50/30*100</f>
        <v>117.5</v>
      </c>
      <c r="M50" s="19">
        <v>0.34</v>
      </c>
      <c r="N50" s="15">
        <f t="shared" ref="N50:N58" si="21">0.3/M50*100</f>
        <v>88.235294117647044</v>
      </c>
      <c r="O50" s="15">
        <v>0.59699999999999998</v>
      </c>
      <c r="P50" s="17">
        <f t="shared" ref="P50:P58" si="22">0.3/O50*100</f>
        <v>50.251256281407031</v>
      </c>
      <c r="Q50" s="15">
        <v>0.35099999999999998</v>
      </c>
      <c r="R50" s="15">
        <f t="shared" ref="R50:R58" si="23">0.3/Q50*100</f>
        <v>85.470085470085479</v>
      </c>
      <c r="S50" s="15">
        <v>31.5</v>
      </c>
      <c r="T50" s="17">
        <f t="shared" ref="T50:T57" si="24">S50/60*100</f>
        <v>52.5</v>
      </c>
      <c r="U50" s="15">
        <v>3.6</v>
      </c>
      <c r="V50" s="17">
        <f t="shared" ref="V50:V58" si="25">U50/6*100</f>
        <v>60</v>
      </c>
      <c r="W50" s="15">
        <v>31</v>
      </c>
      <c r="X50" s="17">
        <f t="shared" ref="X50:X58" si="26">W50/46*100</f>
        <v>67.391304347826093</v>
      </c>
      <c r="Y50" s="15">
        <v>116</v>
      </c>
      <c r="Z50" s="17">
        <f t="shared" ref="Z50:Z58" si="27">Y50/(F50*3)*100</f>
        <v>67.836257309941516</v>
      </c>
      <c r="AA50" s="15">
        <v>60</v>
      </c>
      <c r="AB50" s="17">
        <f t="shared" ref="AB50:AB58" si="28">AA50/(F50*2)*100</f>
        <v>52.631578947368418</v>
      </c>
      <c r="AC50" s="15">
        <v>73</v>
      </c>
      <c r="AD50" s="17">
        <f t="shared" ref="AD50:AD58" si="29">AC50/(F50*2)*100</f>
        <v>64.035087719298247</v>
      </c>
      <c r="AE50" s="15">
        <v>27</v>
      </c>
      <c r="AF50" s="17">
        <f t="shared" ref="AF50:AF58" si="30">AE50/50*100</f>
        <v>54</v>
      </c>
      <c r="AG50" s="15">
        <v>15</v>
      </c>
      <c r="AH50" s="17">
        <f t="shared" ref="AH50:AH58" si="31">AG50/25*100</f>
        <v>60</v>
      </c>
      <c r="AI50" s="15">
        <v>21</v>
      </c>
      <c r="AJ50" s="17">
        <f t="shared" ref="AJ50:AJ58" si="32">AI50/30*100</f>
        <v>70</v>
      </c>
      <c r="AK50" s="15">
        <v>65</v>
      </c>
      <c r="AL50" s="17">
        <f t="shared" ref="AL50:AL58" si="33">AK50/100*100</f>
        <v>65</v>
      </c>
      <c r="AM50" s="15">
        <v>96</v>
      </c>
      <c r="AN50" s="15">
        <f t="shared" ref="AN50:AN58" si="34">AM50/80*100</f>
        <v>120</v>
      </c>
      <c r="AO50" s="15">
        <v>40.36</v>
      </c>
      <c r="AP50" s="15">
        <f t="shared" ref="AP50:AP58" si="35">AO50/50*100</f>
        <v>80.72</v>
      </c>
    </row>
    <row r="51" spans="1:42">
      <c r="A51" s="5">
        <v>3</v>
      </c>
      <c r="B51" s="7" t="s">
        <v>35</v>
      </c>
      <c r="C51" s="6">
        <v>34212</v>
      </c>
      <c r="D51" s="5" t="s">
        <v>25</v>
      </c>
      <c r="E51" s="5">
        <v>153</v>
      </c>
      <c r="F51" s="5">
        <v>48</v>
      </c>
      <c r="G51" s="15">
        <v>11.6</v>
      </c>
      <c r="H51" s="17">
        <f t="shared" si="18"/>
        <v>48.333333333333336</v>
      </c>
      <c r="I51" s="15">
        <v>46.5</v>
      </c>
      <c r="J51" s="17">
        <f t="shared" si="19"/>
        <v>77.5</v>
      </c>
      <c r="K51" s="15">
        <v>103</v>
      </c>
      <c r="L51" s="15">
        <f t="shared" si="20"/>
        <v>343.33333333333331</v>
      </c>
      <c r="M51" s="19">
        <v>0.41</v>
      </c>
      <c r="N51" s="17">
        <f t="shared" si="21"/>
        <v>73.170731707317074</v>
      </c>
      <c r="O51" s="15">
        <v>0.40100000000000002</v>
      </c>
      <c r="P51" s="17">
        <f t="shared" si="22"/>
        <v>74.812967581047374</v>
      </c>
      <c r="Q51" s="15">
        <v>0.38700000000000001</v>
      </c>
      <c r="R51" s="17">
        <f t="shared" si="23"/>
        <v>77.519379844961236</v>
      </c>
      <c r="S51" s="15">
        <v>49.6</v>
      </c>
      <c r="T51" s="15">
        <f t="shared" si="24"/>
        <v>82.666666666666671</v>
      </c>
      <c r="U51" s="15">
        <v>3.9</v>
      </c>
      <c r="V51" s="17">
        <f t="shared" si="25"/>
        <v>65</v>
      </c>
      <c r="W51" s="15">
        <v>38</v>
      </c>
      <c r="X51" s="15">
        <f t="shared" si="26"/>
        <v>82.608695652173907</v>
      </c>
      <c r="Y51" s="15">
        <v>103</v>
      </c>
      <c r="Z51" s="17">
        <f t="shared" si="27"/>
        <v>71.527777777777786</v>
      </c>
      <c r="AA51" s="15">
        <v>55</v>
      </c>
      <c r="AB51" s="17">
        <f t="shared" si="28"/>
        <v>57.291666666666664</v>
      </c>
      <c r="AC51" s="15">
        <v>64</v>
      </c>
      <c r="AD51" s="17">
        <f t="shared" si="29"/>
        <v>66.666666666666657</v>
      </c>
      <c r="AE51" s="15">
        <v>28</v>
      </c>
      <c r="AF51" s="17">
        <f t="shared" si="30"/>
        <v>56.000000000000007</v>
      </c>
      <c r="AG51" s="15">
        <v>31</v>
      </c>
      <c r="AH51" s="15">
        <f t="shared" si="31"/>
        <v>124</v>
      </c>
      <c r="AI51" s="15">
        <v>50</v>
      </c>
      <c r="AJ51" s="15">
        <f t="shared" si="32"/>
        <v>166.66666666666669</v>
      </c>
      <c r="AK51" s="15">
        <v>72</v>
      </c>
      <c r="AL51" s="17">
        <f t="shared" si="33"/>
        <v>72</v>
      </c>
      <c r="AM51" s="15">
        <v>60</v>
      </c>
      <c r="AN51" s="17">
        <f t="shared" si="34"/>
        <v>75</v>
      </c>
      <c r="AO51" s="15">
        <v>51.77</v>
      </c>
      <c r="AP51" s="15">
        <f t="shared" si="35"/>
        <v>103.54</v>
      </c>
    </row>
    <row r="52" spans="1:42">
      <c r="A52" s="5">
        <v>4</v>
      </c>
      <c r="B52" s="7" t="s">
        <v>36</v>
      </c>
      <c r="C52" s="6">
        <v>34471</v>
      </c>
      <c r="D52" s="5" t="s">
        <v>25</v>
      </c>
      <c r="E52" s="5">
        <v>154</v>
      </c>
      <c r="F52" s="5">
        <v>58.1</v>
      </c>
      <c r="G52" s="15">
        <v>10</v>
      </c>
      <c r="H52" s="17">
        <f t="shared" si="18"/>
        <v>41.666666666666671</v>
      </c>
      <c r="I52" s="15">
        <v>58.1</v>
      </c>
      <c r="J52" s="15">
        <f t="shared" si="19"/>
        <v>96.833333333333343</v>
      </c>
      <c r="K52" s="15">
        <v>6.8</v>
      </c>
      <c r="L52" s="17">
        <f t="shared" si="20"/>
        <v>22.666666666666664</v>
      </c>
      <c r="M52" s="19">
        <v>0.51</v>
      </c>
      <c r="N52" s="17">
        <f t="shared" si="21"/>
        <v>58.82352941176471</v>
      </c>
      <c r="O52" s="15">
        <v>0.57399999999999995</v>
      </c>
      <c r="P52" s="17">
        <f t="shared" si="22"/>
        <v>52.264808362369344</v>
      </c>
      <c r="Q52" s="15">
        <v>0.495</v>
      </c>
      <c r="R52" s="17">
        <f t="shared" si="23"/>
        <v>60.606060606060609</v>
      </c>
      <c r="S52" s="15">
        <v>31</v>
      </c>
      <c r="T52" s="17">
        <f t="shared" si="24"/>
        <v>51.666666666666671</v>
      </c>
      <c r="U52" s="15">
        <v>3.75</v>
      </c>
      <c r="V52" s="17">
        <f t="shared" si="25"/>
        <v>62.5</v>
      </c>
      <c r="W52" s="15">
        <v>18</v>
      </c>
      <c r="X52" s="17">
        <f t="shared" si="26"/>
        <v>39.130434782608695</v>
      </c>
      <c r="Y52" s="15">
        <v>144</v>
      </c>
      <c r="Z52" s="15">
        <f t="shared" si="27"/>
        <v>82.616179001721164</v>
      </c>
      <c r="AA52" s="15">
        <v>50</v>
      </c>
      <c r="AB52" s="17">
        <f t="shared" si="28"/>
        <v>43.029259896729776</v>
      </c>
      <c r="AC52" s="15">
        <v>60</v>
      </c>
      <c r="AD52" s="17">
        <f t="shared" si="29"/>
        <v>51.635111876075733</v>
      </c>
      <c r="AE52" s="15">
        <v>24</v>
      </c>
      <c r="AF52" s="17">
        <f t="shared" si="30"/>
        <v>48</v>
      </c>
      <c r="AG52" s="15">
        <v>29</v>
      </c>
      <c r="AH52" s="15">
        <f t="shared" si="31"/>
        <v>115.99999999999999</v>
      </c>
      <c r="AI52" s="15">
        <v>35</v>
      </c>
      <c r="AJ52" s="15">
        <f t="shared" si="32"/>
        <v>116.66666666666667</v>
      </c>
      <c r="AK52" s="15">
        <v>55</v>
      </c>
      <c r="AL52" s="17">
        <f t="shared" si="33"/>
        <v>55.000000000000007</v>
      </c>
      <c r="AM52" s="15">
        <v>65</v>
      </c>
      <c r="AN52" s="15">
        <f t="shared" si="34"/>
        <v>81.25</v>
      </c>
      <c r="AO52" s="15">
        <v>35.9</v>
      </c>
      <c r="AP52" s="17">
        <f t="shared" si="35"/>
        <v>71.8</v>
      </c>
    </row>
    <row r="53" spans="1:42">
      <c r="A53" s="5">
        <v>5</v>
      </c>
      <c r="B53" s="7" t="s">
        <v>38</v>
      </c>
      <c r="C53" s="6">
        <v>30599</v>
      </c>
      <c r="D53" s="5" t="s">
        <v>25</v>
      </c>
      <c r="E53" s="5">
        <v>163</v>
      </c>
      <c r="F53" s="5">
        <v>60</v>
      </c>
      <c r="G53" s="15">
        <v>21.9</v>
      </c>
      <c r="H53" s="15">
        <f t="shared" si="18"/>
        <v>91.25</v>
      </c>
      <c r="I53" s="15">
        <v>37.4</v>
      </c>
      <c r="J53" s="17">
        <f t="shared" si="19"/>
        <v>62.333333333333329</v>
      </c>
      <c r="K53" s="15">
        <v>46.23</v>
      </c>
      <c r="L53" s="15">
        <f t="shared" si="20"/>
        <v>154.1</v>
      </c>
      <c r="M53" s="19">
        <v>0.27</v>
      </c>
      <c r="N53" s="15">
        <f t="shared" si="21"/>
        <v>111.1111111111111</v>
      </c>
      <c r="O53" s="15">
        <v>0.61399999999999999</v>
      </c>
      <c r="P53" s="17">
        <f t="shared" si="22"/>
        <v>48.859934853420192</v>
      </c>
      <c r="Q53" s="15">
        <v>0.56899999999999995</v>
      </c>
      <c r="R53" s="17">
        <f t="shared" si="23"/>
        <v>52.724077328646757</v>
      </c>
      <c r="S53" s="15"/>
      <c r="T53" s="15"/>
      <c r="U53" s="15">
        <v>4.0999999999999996</v>
      </c>
      <c r="V53" s="17">
        <f t="shared" si="25"/>
        <v>68.333333333333329</v>
      </c>
      <c r="W53" s="15">
        <v>31</v>
      </c>
      <c r="X53" s="17">
        <f t="shared" si="26"/>
        <v>67.391304347826093</v>
      </c>
      <c r="Y53" s="15"/>
      <c r="Z53" s="15"/>
      <c r="AA53" s="15">
        <v>64</v>
      </c>
      <c r="AB53" s="17">
        <f t="shared" si="28"/>
        <v>53.333333333333336</v>
      </c>
      <c r="AC53" s="15">
        <v>53</v>
      </c>
      <c r="AD53" s="17">
        <f t="shared" si="29"/>
        <v>44.166666666666664</v>
      </c>
      <c r="AE53" s="15">
        <v>33</v>
      </c>
      <c r="AF53" s="17">
        <f t="shared" si="30"/>
        <v>66</v>
      </c>
      <c r="AG53" s="15">
        <v>23</v>
      </c>
      <c r="AH53" s="15">
        <f t="shared" si="31"/>
        <v>92</v>
      </c>
      <c r="AI53" s="15">
        <v>55</v>
      </c>
      <c r="AJ53" s="15">
        <f t="shared" si="32"/>
        <v>183.33333333333331</v>
      </c>
      <c r="AK53" s="15"/>
      <c r="AL53" s="15"/>
      <c r="AM53" s="15">
        <v>106</v>
      </c>
      <c r="AN53" s="15">
        <f t="shared" si="34"/>
        <v>132.5</v>
      </c>
      <c r="AO53" s="15">
        <v>44.34</v>
      </c>
      <c r="AP53" s="15">
        <f t="shared" si="35"/>
        <v>88.68</v>
      </c>
    </row>
    <row r="54" spans="1:42">
      <c r="A54" s="5">
        <v>6</v>
      </c>
      <c r="B54" s="7" t="s">
        <v>39</v>
      </c>
      <c r="C54" s="6">
        <v>35133</v>
      </c>
      <c r="D54" s="5" t="s">
        <v>25</v>
      </c>
      <c r="E54" s="5">
        <v>155</v>
      </c>
      <c r="F54" s="5">
        <v>58</v>
      </c>
      <c r="G54" s="15">
        <v>24.4</v>
      </c>
      <c r="H54" s="15">
        <f t="shared" si="18"/>
        <v>101.66666666666666</v>
      </c>
      <c r="I54" s="15">
        <v>52.7</v>
      </c>
      <c r="J54" s="15">
        <f t="shared" si="19"/>
        <v>87.833333333333343</v>
      </c>
      <c r="K54" s="15">
        <v>55.39</v>
      </c>
      <c r="L54" s="15">
        <f t="shared" si="20"/>
        <v>184.63333333333333</v>
      </c>
      <c r="M54" s="19">
        <v>0.55000000000000004</v>
      </c>
      <c r="N54" s="17">
        <f t="shared" si="21"/>
        <v>54.54545454545454</v>
      </c>
      <c r="O54" s="15">
        <v>0.56599999999999995</v>
      </c>
      <c r="P54" s="17">
        <f t="shared" si="22"/>
        <v>53.003533568904594</v>
      </c>
      <c r="Q54" s="15">
        <v>0.57099999999999995</v>
      </c>
      <c r="R54" s="17">
        <f t="shared" si="23"/>
        <v>52.539404553415061</v>
      </c>
      <c r="S54" s="15">
        <v>25.6</v>
      </c>
      <c r="T54" s="17">
        <f t="shared" si="24"/>
        <v>42.666666666666671</v>
      </c>
      <c r="U54" s="15">
        <v>3.83</v>
      </c>
      <c r="V54" s="17">
        <f t="shared" si="25"/>
        <v>63.833333333333329</v>
      </c>
      <c r="W54" s="15">
        <v>26</v>
      </c>
      <c r="X54" s="17">
        <f t="shared" si="26"/>
        <v>56.521739130434781</v>
      </c>
      <c r="Y54" s="15">
        <v>123</v>
      </c>
      <c r="Z54" s="17">
        <f t="shared" si="27"/>
        <v>70.689655172413794</v>
      </c>
      <c r="AA54" s="15">
        <v>60</v>
      </c>
      <c r="AB54" s="17">
        <f t="shared" si="28"/>
        <v>51.724137931034484</v>
      </c>
      <c r="AC54" s="15">
        <v>60</v>
      </c>
      <c r="AD54" s="17">
        <f t="shared" si="29"/>
        <v>51.724137931034484</v>
      </c>
      <c r="AE54" s="15">
        <v>29</v>
      </c>
      <c r="AF54" s="17">
        <f t="shared" si="30"/>
        <v>57.999999999999993</v>
      </c>
      <c r="AG54" s="15">
        <v>24</v>
      </c>
      <c r="AH54" s="15">
        <f t="shared" si="31"/>
        <v>96</v>
      </c>
      <c r="AI54" s="15">
        <v>48</v>
      </c>
      <c r="AJ54" s="15">
        <f t="shared" si="32"/>
        <v>160</v>
      </c>
      <c r="AK54" s="15"/>
      <c r="AL54" s="15"/>
      <c r="AM54" s="15">
        <v>112</v>
      </c>
      <c r="AN54" s="15">
        <f t="shared" si="34"/>
        <v>140</v>
      </c>
      <c r="AO54" s="15">
        <v>42.69</v>
      </c>
      <c r="AP54" s="15">
        <f t="shared" si="35"/>
        <v>85.38</v>
      </c>
    </row>
    <row r="55" spans="1:42">
      <c r="A55" s="5">
        <v>7</v>
      </c>
      <c r="B55" s="7" t="s">
        <v>40</v>
      </c>
      <c r="C55" s="6">
        <v>31775</v>
      </c>
      <c r="D55" s="5" t="s">
        <v>25</v>
      </c>
      <c r="E55" s="5">
        <v>162</v>
      </c>
      <c r="F55" s="5">
        <v>95</v>
      </c>
      <c r="G55" s="15">
        <v>20</v>
      </c>
      <c r="H55" s="15">
        <f t="shared" si="18"/>
        <v>83.333333333333343</v>
      </c>
      <c r="I55" s="15">
        <v>49.5</v>
      </c>
      <c r="J55" s="15">
        <f t="shared" si="19"/>
        <v>82.5</v>
      </c>
      <c r="K55" s="15">
        <v>23.26</v>
      </c>
      <c r="L55" s="17">
        <f t="shared" si="20"/>
        <v>77.533333333333346</v>
      </c>
      <c r="M55" s="19">
        <v>0.34</v>
      </c>
      <c r="N55" s="15">
        <f t="shared" si="21"/>
        <v>88.235294117647044</v>
      </c>
      <c r="O55" s="15">
        <v>0.46800000000000003</v>
      </c>
      <c r="P55" s="17">
        <f t="shared" si="22"/>
        <v>64.102564102564102</v>
      </c>
      <c r="Q55" s="15">
        <v>0.42299999999999999</v>
      </c>
      <c r="R55" s="17">
        <f t="shared" si="23"/>
        <v>70.921985815602838</v>
      </c>
      <c r="S55" s="15"/>
      <c r="T55" s="15"/>
      <c r="U55" s="15">
        <v>4.4000000000000004</v>
      </c>
      <c r="V55" s="17">
        <f t="shared" si="25"/>
        <v>73.333333333333343</v>
      </c>
      <c r="W55" s="15">
        <v>28</v>
      </c>
      <c r="X55" s="17">
        <f t="shared" si="26"/>
        <v>60.869565217391312</v>
      </c>
      <c r="Y55" s="15">
        <v>109</v>
      </c>
      <c r="Z55" s="17">
        <f t="shared" si="27"/>
        <v>38.245614035087719</v>
      </c>
      <c r="AA55" s="15">
        <v>70</v>
      </c>
      <c r="AB55" s="17">
        <f t="shared" si="28"/>
        <v>36.84210526315789</v>
      </c>
      <c r="AC55" s="15">
        <v>70</v>
      </c>
      <c r="AD55" s="17">
        <f t="shared" si="29"/>
        <v>36.84210526315789</v>
      </c>
      <c r="AE55" s="15">
        <v>37</v>
      </c>
      <c r="AF55" s="17">
        <f t="shared" si="30"/>
        <v>74</v>
      </c>
      <c r="AG55" s="15">
        <v>15</v>
      </c>
      <c r="AH55" s="17">
        <f t="shared" si="31"/>
        <v>60</v>
      </c>
      <c r="AI55" s="15">
        <v>19</v>
      </c>
      <c r="AJ55" s="17">
        <f>AI55/30*100</f>
        <v>63.333333333333329</v>
      </c>
      <c r="AK55" s="15"/>
      <c r="AL55" s="15"/>
      <c r="AM55" s="15">
        <v>43</v>
      </c>
      <c r="AN55" s="17">
        <f t="shared" si="34"/>
        <v>53.75</v>
      </c>
      <c r="AO55" s="15">
        <v>21.53</v>
      </c>
      <c r="AP55" s="17">
        <f t="shared" si="35"/>
        <v>43.06</v>
      </c>
    </row>
    <row r="56" spans="1:42">
      <c r="A56" s="5">
        <v>8</v>
      </c>
      <c r="B56" s="7" t="s">
        <v>41</v>
      </c>
      <c r="C56" s="6">
        <v>35259</v>
      </c>
      <c r="D56" s="5" t="s">
        <v>25</v>
      </c>
      <c r="E56" s="5">
        <v>162</v>
      </c>
      <c r="F56" s="5">
        <v>78</v>
      </c>
      <c r="G56" s="15">
        <v>22.8</v>
      </c>
      <c r="H56" s="15">
        <f t="shared" si="18"/>
        <v>95</v>
      </c>
      <c r="I56" s="15">
        <v>34.799999999999997</v>
      </c>
      <c r="J56" s="17">
        <f t="shared" si="19"/>
        <v>57.999999999999993</v>
      </c>
      <c r="K56" s="15">
        <v>6.15</v>
      </c>
      <c r="L56" s="17">
        <f t="shared" si="20"/>
        <v>20.5</v>
      </c>
      <c r="M56" s="19">
        <v>0.38</v>
      </c>
      <c r="N56" s="17">
        <f t="shared" si="21"/>
        <v>78.94736842105263</v>
      </c>
      <c r="O56" s="15">
        <v>0.504</v>
      </c>
      <c r="P56" s="17">
        <f t="shared" si="22"/>
        <v>59.523809523809526</v>
      </c>
      <c r="Q56" s="15">
        <v>0.42699999999999999</v>
      </c>
      <c r="R56" s="17">
        <f t="shared" si="23"/>
        <v>70.257611241217802</v>
      </c>
      <c r="S56" s="15">
        <v>28.1</v>
      </c>
      <c r="T56" s="17">
        <f t="shared" si="24"/>
        <v>46.833333333333336</v>
      </c>
      <c r="U56" s="15">
        <v>4.5999999999999996</v>
      </c>
      <c r="V56" s="17">
        <f t="shared" si="25"/>
        <v>76.666666666666657</v>
      </c>
      <c r="W56" s="15">
        <v>33</v>
      </c>
      <c r="X56" s="17">
        <f t="shared" si="26"/>
        <v>71.739130434782609</v>
      </c>
      <c r="Y56" s="15">
        <v>116</v>
      </c>
      <c r="Z56" s="17">
        <f t="shared" si="27"/>
        <v>49.572649572649574</v>
      </c>
      <c r="AA56" s="15">
        <v>62</v>
      </c>
      <c r="AB56" s="17">
        <f t="shared" si="28"/>
        <v>39.743589743589745</v>
      </c>
      <c r="AC56" s="15">
        <v>73</v>
      </c>
      <c r="AD56" s="17">
        <f t="shared" si="29"/>
        <v>46.794871794871796</v>
      </c>
      <c r="AE56" s="15">
        <v>37</v>
      </c>
      <c r="AF56" s="17">
        <f t="shared" si="30"/>
        <v>74</v>
      </c>
      <c r="AG56" s="15">
        <v>27</v>
      </c>
      <c r="AH56" s="15">
        <f t="shared" si="31"/>
        <v>108</v>
      </c>
      <c r="AI56" s="15">
        <v>15</v>
      </c>
      <c r="AJ56" s="17">
        <f t="shared" si="32"/>
        <v>50</v>
      </c>
      <c r="AK56" s="15">
        <v>55</v>
      </c>
      <c r="AL56" s="17">
        <f t="shared" si="33"/>
        <v>55.000000000000007</v>
      </c>
      <c r="AM56" s="15">
        <v>64</v>
      </c>
      <c r="AN56" s="15">
        <f t="shared" si="34"/>
        <v>80</v>
      </c>
      <c r="AO56" s="15">
        <v>38.1</v>
      </c>
      <c r="AP56" s="17">
        <f t="shared" si="35"/>
        <v>76.2</v>
      </c>
    </row>
    <row r="57" spans="1:42">
      <c r="A57" s="5">
        <v>9</v>
      </c>
      <c r="B57" s="7" t="s">
        <v>45</v>
      </c>
      <c r="C57" s="6">
        <v>35670</v>
      </c>
      <c r="D57" s="5" t="s">
        <v>25</v>
      </c>
      <c r="E57" s="5">
        <v>165</v>
      </c>
      <c r="F57" s="5">
        <v>52</v>
      </c>
      <c r="G57" s="15">
        <v>13</v>
      </c>
      <c r="H57" s="17">
        <f t="shared" si="18"/>
        <v>54.166666666666664</v>
      </c>
      <c r="I57" s="15">
        <v>54.8</v>
      </c>
      <c r="J57" s="15">
        <f t="shared" si="19"/>
        <v>91.333333333333329</v>
      </c>
      <c r="K57" s="15">
        <v>9.6999999999999993</v>
      </c>
      <c r="L57" s="17">
        <f t="shared" si="20"/>
        <v>32.333333333333329</v>
      </c>
      <c r="M57" s="19">
        <v>0.49</v>
      </c>
      <c r="N57" s="17">
        <f t="shared" si="21"/>
        <v>61.224489795918366</v>
      </c>
      <c r="O57" s="15">
        <v>0.503</v>
      </c>
      <c r="P57" s="17">
        <f t="shared" si="22"/>
        <v>59.642147117296219</v>
      </c>
      <c r="Q57" s="15">
        <v>0.432</v>
      </c>
      <c r="R57" s="17">
        <f t="shared" si="23"/>
        <v>69.444444444444443</v>
      </c>
      <c r="S57" s="15">
        <v>31</v>
      </c>
      <c r="T57" s="17">
        <f t="shared" si="24"/>
        <v>51.666666666666671</v>
      </c>
      <c r="U57" s="15">
        <v>3.9</v>
      </c>
      <c r="V57" s="17">
        <f t="shared" si="25"/>
        <v>65</v>
      </c>
      <c r="W57" s="15">
        <v>36</v>
      </c>
      <c r="X57" s="17">
        <f t="shared" si="26"/>
        <v>78.260869565217391</v>
      </c>
      <c r="Y57" s="15">
        <v>113</v>
      </c>
      <c r="Z57" s="17">
        <f t="shared" si="27"/>
        <v>72.435897435897431</v>
      </c>
      <c r="AA57" s="15">
        <v>62</v>
      </c>
      <c r="AB57" s="17">
        <f t="shared" si="28"/>
        <v>59.615384615384613</v>
      </c>
      <c r="AC57" s="15">
        <v>64</v>
      </c>
      <c r="AD57" s="17">
        <f t="shared" si="29"/>
        <v>61.53846153846154</v>
      </c>
      <c r="AE57" s="15">
        <v>27</v>
      </c>
      <c r="AF57" s="17">
        <f t="shared" si="30"/>
        <v>54</v>
      </c>
      <c r="AG57" s="15">
        <v>24</v>
      </c>
      <c r="AH57" s="15">
        <f t="shared" si="31"/>
        <v>96</v>
      </c>
      <c r="AI57" s="15">
        <v>40</v>
      </c>
      <c r="AJ57" s="15">
        <f t="shared" si="32"/>
        <v>133.33333333333331</v>
      </c>
      <c r="AK57" s="15">
        <v>90</v>
      </c>
      <c r="AL57" s="15">
        <f t="shared" si="33"/>
        <v>90</v>
      </c>
      <c r="AM57" s="15">
        <v>88</v>
      </c>
      <c r="AN57" s="15">
        <f t="shared" si="34"/>
        <v>110.00000000000001</v>
      </c>
      <c r="AO57" s="15">
        <v>42.45</v>
      </c>
      <c r="AP57" s="15">
        <f t="shared" si="35"/>
        <v>84.9</v>
      </c>
    </row>
    <row r="58" spans="1:42">
      <c r="A58" s="5">
        <v>10</v>
      </c>
      <c r="B58" s="7" t="s">
        <v>47</v>
      </c>
      <c r="C58" s="6">
        <v>33378</v>
      </c>
      <c r="D58" s="5" t="s">
        <v>25</v>
      </c>
      <c r="E58" s="5">
        <v>159</v>
      </c>
      <c r="F58" s="5">
        <v>53</v>
      </c>
      <c r="G58" s="15">
        <v>20.7</v>
      </c>
      <c r="H58" s="15">
        <f t="shared" si="18"/>
        <v>86.25</v>
      </c>
      <c r="I58" s="15">
        <v>58.3</v>
      </c>
      <c r="J58" s="15">
        <f t="shared" si="19"/>
        <v>97.166666666666657</v>
      </c>
      <c r="K58" s="18">
        <v>29.59</v>
      </c>
      <c r="L58" s="15">
        <f t="shared" si="20"/>
        <v>98.633333333333326</v>
      </c>
      <c r="M58" s="19">
        <v>0.41</v>
      </c>
      <c r="N58" s="17">
        <f t="shared" si="21"/>
        <v>73.170731707317074</v>
      </c>
      <c r="O58" s="15">
        <v>0.47299999999999998</v>
      </c>
      <c r="P58" s="17">
        <f t="shared" si="22"/>
        <v>63.424947145877375</v>
      </c>
      <c r="Q58" s="15">
        <v>0.41799999999999998</v>
      </c>
      <c r="R58" s="17">
        <f t="shared" si="23"/>
        <v>71.770334928229659</v>
      </c>
      <c r="S58" s="15">
        <v>33.4</v>
      </c>
      <c r="T58" s="17">
        <f>S58/60*100</f>
        <v>55.666666666666664</v>
      </c>
      <c r="U58" s="15">
        <v>3.7</v>
      </c>
      <c r="V58" s="17">
        <f t="shared" si="25"/>
        <v>61.666666666666671</v>
      </c>
      <c r="W58" s="15">
        <v>41</v>
      </c>
      <c r="X58" s="15">
        <f t="shared" si="26"/>
        <v>89.130434782608688</v>
      </c>
      <c r="Y58" s="15">
        <v>164</v>
      </c>
      <c r="Z58" s="15">
        <f t="shared" si="27"/>
        <v>103.14465408805032</v>
      </c>
      <c r="AA58" s="15">
        <v>53</v>
      </c>
      <c r="AB58" s="17">
        <f t="shared" si="28"/>
        <v>50</v>
      </c>
      <c r="AC58" s="15">
        <v>64</v>
      </c>
      <c r="AD58" s="17">
        <f t="shared" si="29"/>
        <v>60.377358490566039</v>
      </c>
      <c r="AE58" s="15">
        <v>37</v>
      </c>
      <c r="AF58" s="17">
        <f t="shared" si="30"/>
        <v>74</v>
      </c>
      <c r="AG58" s="15">
        <v>14</v>
      </c>
      <c r="AH58" s="17">
        <f t="shared" si="31"/>
        <v>56.000000000000007</v>
      </c>
      <c r="AI58" s="15">
        <v>44</v>
      </c>
      <c r="AJ58" s="15">
        <f t="shared" si="32"/>
        <v>146.66666666666666</v>
      </c>
      <c r="AK58" s="15">
        <v>110</v>
      </c>
      <c r="AL58" s="15">
        <f t="shared" si="33"/>
        <v>110.00000000000001</v>
      </c>
      <c r="AM58" s="15">
        <v>70</v>
      </c>
      <c r="AN58" s="15">
        <f t="shared" si="34"/>
        <v>87.5</v>
      </c>
      <c r="AO58" s="15">
        <v>50.66</v>
      </c>
      <c r="AP58" s="15">
        <f t="shared" si="35"/>
        <v>101.32</v>
      </c>
    </row>
    <row r="60" spans="1:42">
      <c r="E60" s="2" t="s">
        <v>48</v>
      </c>
      <c r="G60" s="2">
        <v>24</v>
      </c>
      <c r="I60" s="2">
        <v>60</v>
      </c>
      <c r="K60" s="2">
        <v>30</v>
      </c>
      <c r="M60" s="2">
        <v>0.3</v>
      </c>
      <c r="O60" s="2">
        <v>0.3</v>
      </c>
      <c r="Q60" s="2">
        <v>0.3</v>
      </c>
      <c r="S60" s="2">
        <v>60</v>
      </c>
      <c r="U60" s="2">
        <v>6</v>
      </c>
      <c r="W60" s="2">
        <v>46</v>
      </c>
      <c r="AG60" s="2">
        <v>25</v>
      </c>
      <c r="AI60" s="2">
        <v>30</v>
      </c>
      <c r="AK60" s="2">
        <v>100</v>
      </c>
      <c r="AM60" s="2">
        <v>80</v>
      </c>
      <c r="AO60" s="2">
        <v>50</v>
      </c>
    </row>
    <row r="61" spans="1:42">
      <c r="E61" s="2" t="s">
        <v>49</v>
      </c>
      <c r="H61" s="16">
        <f>AVERAGE(H49:H58)</f>
        <v>75.375</v>
      </c>
      <c r="J61" s="16">
        <f>AVERAGE(J49:J58)</f>
        <v>80.55</v>
      </c>
      <c r="L61" s="16">
        <f>AVERAGE(L49:L58)</f>
        <v>116.12333333333331</v>
      </c>
      <c r="N61" s="16">
        <f>AVERAGE(N49:N58)</f>
        <v>75.889257636380094</v>
      </c>
      <c r="P61" s="16">
        <f>AVERAGE(P49:P58)</f>
        <v>57.05288256795528</v>
      </c>
      <c r="R61" s="16">
        <f>AVERAGE(R49:R58)</f>
        <v>66.425691780156853</v>
      </c>
      <c r="T61" s="16">
        <f>AVERAGE(T49:T58)</f>
        <v>54.854166666666671</v>
      </c>
      <c r="V61" s="16">
        <f>AVERAGE(V49:V58)</f>
        <v>66.633333333333326</v>
      </c>
      <c r="X61" s="16">
        <f>AVERAGE(X49:X58)</f>
        <v>68.260869565217376</v>
      </c>
      <c r="Z61" s="16">
        <f>AVERAGE(Z49:Z58)</f>
        <v>69.637261228911768</v>
      </c>
      <c r="AB61" s="16">
        <f>AVERAGE(AB49:AB58)</f>
        <v>49.521105639726485</v>
      </c>
      <c r="AD61" s="16">
        <f>AVERAGE(AD49:AD58)</f>
        <v>54.378046794679918</v>
      </c>
      <c r="AF61" s="16">
        <f>AVERAGE(AF49:AF58)</f>
        <v>62.6</v>
      </c>
      <c r="AH61" s="16">
        <f>AVERAGE(AH49:AH58)</f>
        <v>88.8</v>
      </c>
      <c r="AJ61" s="16">
        <f>AVERAGE(AJ49:AJ58)</f>
        <v>122.00000000000003</v>
      </c>
      <c r="AL61" s="16">
        <f>AVERAGE(AL49:AL58)</f>
        <v>70</v>
      </c>
      <c r="AN61" s="16">
        <f>AVERAGE(AN49:AN58)</f>
        <v>98.375</v>
      </c>
      <c r="AP61" s="16">
        <f>AVERAGE(AP49:AP58)</f>
        <v>82.138000000000005</v>
      </c>
    </row>
    <row r="63" spans="1:42">
      <c r="C63" s="11" t="s">
        <v>52</v>
      </c>
      <c r="D63" s="9" t="s">
        <v>53</v>
      </c>
      <c r="E63" s="9" t="s">
        <v>54</v>
      </c>
    </row>
    <row r="64" spans="1:42">
      <c r="C64" s="13" t="s">
        <v>6</v>
      </c>
      <c r="D64" s="9">
        <v>100</v>
      </c>
      <c r="E64" s="9">
        <v>75</v>
      </c>
    </row>
    <row r="65" spans="3:5">
      <c r="C65" s="13" t="s">
        <v>7</v>
      </c>
      <c r="D65" s="9">
        <v>100</v>
      </c>
      <c r="E65" s="9">
        <v>81</v>
      </c>
    </row>
    <row r="66" spans="3:5" ht="31.5">
      <c r="C66" s="13" t="s">
        <v>11</v>
      </c>
      <c r="D66" s="9">
        <v>100</v>
      </c>
      <c r="E66" s="9">
        <v>116</v>
      </c>
    </row>
    <row r="67" spans="3:5" ht="31.5">
      <c r="C67" s="14" t="s">
        <v>51</v>
      </c>
      <c r="D67" s="9">
        <v>100</v>
      </c>
      <c r="E67" s="9">
        <v>76</v>
      </c>
    </row>
    <row r="68" spans="3:5">
      <c r="C68" s="13" t="s">
        <v>27</v>
      </c>
      <c r="D68" s="9">
        <v>100</v>
      </c>
      <c r="E68" s="9">
        <v>57</v>
      </c>
    </row>
    <row r="69" spans="3:5">
      <c r="C69" s="13" t="s">
        <v>28</v>
      </c>
      <c r="D69" s="9">
        <v>100</v>
      </c>
      <c r="E69" s="9">
        <v>66</v>
      </c>
    </row>
    <row r="70" spans="3:5">
      <c r="C70" s="13" t="s">
        <v>10</v>
      </c>
      <c r="D70" s="9">
        <v>100</v>
      </c>
      <c r="E70" s="9">
        <v>55</v>
      </c>
    </row>
    <row r="71" spans="3:5">
      <c r="C71" s="13" t="s">
        <v>22</v>
      </c>
      <c r="D71" s="9">
        <v>100</v>
      </c>
      <c r="E71" s="9">
        <v>67</v>
      </c>
    </row>
    <row r="72" spans="3:5">
      <c r="C72" s="13" t="s">
        <v>23</v>
      </c>
      <c r="D72" s="9">
        <v>100</v>
      </c>
      <c r="E72" s="9">
        <v>68</v>
      </c>
    </row>
    <row r="73" spans="3:5">
      <c r="C73" s="13" t="s">
        <v>19</v>
      </c>
      <c r="D73" s="9">
        <v>100</v>
      </c>
      <c r="E73" s="9">
        <v>70</v>
      </c>
    </row>
    <row r="74" spans="3:5">
      <c r="C74" s="13" t="s">
        <v>20</v>
      </c>
      <c r="D74" s="9">
        <v>100</v>
      </c>
      <c r="E74" s="9">
        <v>50</v>
      </c>
    </row>
    <row r="75" spans="3:5">
      <c r="C75" s="13" t="s">
        <v>21</v>
      </c>
      <c r="D75" s="9">
        <v>100</v>
      </c>
      <c r="E75" s="9">
        <v>54</v>
      </c>
    </row>
    <row r="76" spans="3:5">
      <c r="C76" s="13" t="s">
        <v>32</v>
      </c>
      <c r="D76" s="9">
        <v>100</v>
      </c>
      <c r="E76" s="9">
        <v>63</v>
      </c>
    </row>
    <row r="77" spans="3:5">
      <c r="C77" s="13" t="s">
        <v>14</v>
      </c>
      <c r="D77" s="9">
        <v>100</v>
      </c>
      <c r="E77" s="9">
        <v>89</v>
      </c>
    </row>
    <row r="78" spans="3:5">
      <c r="C78" s="13" t="s">
        <v>15</v>
      </c>
      <c r="D78" s="9">
        <v>100</v>
      </c>
      <c r="E78" s="9">
        <v>122</v>
      </c>
    </row>
    <row r="79" spans="3:5">
      <c r="C79" s="13" t="s">
        <v>16</v>
      </c>
      <c r="D79" s="9">
        <v>100</v>
      </c>
      <c r="E79" s="9">
        <v>70</v>
      </c>
    </row>
    <row r="80" spans="3:5">
      <c r="C80" s="13" t="s">
        <v>17</v>
      </c>
      <c r="D80" s="9">
        <v>100</v>
      </c>
      <c r="E80" s="9">
        <v>98</v>
      </c>
    </row>
    <row r="81" spans="3:5">
      <c r="C81" s="13" t="s">
        <v>50</v>
      </c>
      <c r="D81" s="9">
        <v>100</v>
      </c>
      <c r="E81" s="9">
        <v>82</v>
      </c>
    </row>
  </sheetData>
  <mergeCells count="30">
    <mergeCell ref="F47:F48"/>
    <mergeCell ref="G47:J47"/>
    <mergeCell ref="K47:L47"/>
    <mergeCell ref="M47:N47"/>
    <mergeCell ref="O47:R47"/>
    <mergeCell ref="A47:A48"/>
    <mergeCell ref="B47:B48"/>
    <mergeCell ref="C47:C48"/>
    <mergeCell ref="D47:D48"/>
    <mergeCell ref="E47:E48"/>
    <mergeCell ref="F1:F2"/>
    <mergeCell ref="G1:J1"/>
    <mergeCell ref="O1:R1"/>
    <mergeCell ref="K1:L1"/>
    <mergeCell ref="W1:X1"/>
    <mergeCell ref="A1:A2"/>
    <mergeCell ref="B1:B2"/>
    <mergeCell ref="C1:C2"/>
    <mergeCell ref="D1:D2"/>
    <mergeCell ref="E1:E2"/>
    <mergeCell ref="AO47:AP47"/>
    <mergeCell ref="AG1:AN1"/>
    <mergeCell ref="M1:N1"/>
    <mergeCell ref="Y1:AF1"/>
    <mergeCell ref="AO1:AP1"/>
    <mergeCell ref="S1:V1"/>
    <mergeCell ref="S47:V47"/>
    <mergeCell ref="W47:X47"/>
    <mergeCell ref="Y47:AF47"/>
    <mergeCell ref="AG47:AN4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2015-04-30T01:24:18Z</dcterms:modified>
</cp:coreProperties>
</file>