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73" i="1"/>
  <c r="AL53"/>
  <c r="D72"/>
  <c r="D71"/>
  <c r="D70"/>
  <c r="D69"/>
  <c r="D68"/>
  <c r="D67"/>
  <c r="D66"/>
  <c r="D65"/>
  <c r="D64"/>
  <c r="D63"/>
  <c r="D62"/>
  <c r="D61"/>
  <c r="D60"/>
  <c r="D59"/>
  <c r="D58"/>
  <c r="B72"/>
  <c r="B71"/>
  <c r="B70"/>
  <c r="B69"/>
  <c r="B68"/>
  <c r="B67"/>
  <c r="B66"/>
  <c r="B65"/>
  <c r="B64"/>
  <c r="B63"/>
  <c r="B62"/>
  <c r="B61"/>
  <c r="B60"/>
  <c r="B59"/>
  <c r="B58"/>
  <c r="D32"/>
  <c r="D31"/>
  <c r="B31"/>
  <c r="AL14"/>
  <c r="D30"/>
  <c r="D29"/>
  <c r="D28"/>
  <c r="D27"/>
  <c r="D26"/>
  <c r="D25"/>
  <c r="D24"/>
  <c r="D23"/>
  <c r="D22"/>
  <c r="D21"/>
  <c r="D20"/>
  <c r="D19"/>
  <c r="D18"/>
  <c r="D17"/>
  <c r="B30"/>
  <c r="B29"/>
  <c r="B28"/>
  <c r="B27"/>
  <c r="B26"/>
  <c r="B25"/>
  <c r="B24"/>
  <c r="B23"/>
  <c r="B22"/>
  <c r="B21"/>
  <c r="B20"/>
  <c r="B19"/>
  <c r="B18"/>
  <c r="B17"/>
  <c r="AJ53"/>
  <c r="AH53"/>
  <c r="AF53"/>
  <c r="AD53"/>
  <c r="AB53"/>
  <c r="Z53"/>
  <c r="X53"/>
  <c r="V53"/>
  <c r="T53"/>
  <c r="R53"/>
  <c r="P53"/>
  <c r="N53"/>
  <c r="L53"/>
  <c r="J53"/>
  <c r="H53"/>
  <c r="AJ14"/>
  <c r="AH14"/>
  <c r="AF14"/>
  <c r="AD14"/>
  <c r="AB14"/>
  <c r="Z14"/>
  <c r="X14"/>
  <c r="V14"/>
  <c r="T14"/>
  <c r="R14"/>
  <c r="P14"/>
  <c r="N14"/>
  <c r="L14"/>
  <c r="J14"/>
  <c r="H14"/>
  <c r="AL42"/>
  <c r="AL43"/>
  <c r="AL44"/>
  <c r="AL45"/>
  <c r="AL46"/>
  <c r="AL47"/>
  <c r="AL48"/>
  <c r="AL49"/>
  <c r="AL50"/>
  <c r="AL41"/>
  <c r="AJ42"/>
  <c r="AJ43"/>
  <c r="AJ44"/>
  <c r="AJ45"/>
  <c r="AJ46"/>
  <c r="AJ47"/>
  <c r="AJ48"/>
  <c r="AJ49"/>
  <c r="AJ50"/>
  <c r="AJ41"/>
  <c r="AH42"/>
  <c r="AH43"/>
  <c r="AH44"/>
  <c r="AH45"/>
  <c r="AH46"/>
  <c r="AH47"/>
  <c r="AH48"/>
  <c r="AH49"/>
  <c r="AH50"/>
  <c r="AH41"/>
  <c r="AF42"/>
  <c r="AF43"/>
  <c r="AF44"/>
  <c r="AF45"/>
  <c r="AF46"/>
  <c r="AF47"/>
  <c r="AF48"/>
  <c r="AF49"/>
  <c r="AF50"/>
  <c r="AF41"/>
  <c r="AD42"/>
  <c r="AD43"/>
  <c r="AD44"/>
  <c r="AD45"/>
  <c r="AD46"/>
  <c r="AD47"/>
  <c r="AD48"/>
  <c r="AD49"/>
  <c r="AD50"/>
  <c r="AD41"/>
  <c r="AB42"/>
  <c r="AB43"/>
  <c r="AB44"/>
  <c r="AB45"/>
  <c r="AB46"/>
  <c r="AB47"/>
  <c r="AB48"/>
  <c r="AB49"/>
  <c r="AB50"/>
  <c r="AB41"/>
  <c r="Z42"/>
  <c r="Z43"/>
  <c r="Z44"/>
  <c r="Z45"/>
  <c r="Z46"/>
  <c r="Z47"/>
  <c r="Z48"/>
  <c r="Z49"/>
  <c r="Z50"/>
  <c r="Z41"/>
  <c r="X42"/>
  <c r="X43"/>
  <c r="X44"/>
  <c r="X45"/>
  <c r="X46"/>
  <c r="X47"/>
  <c r="X48"/>
  <c r="X49"/>
  <c r="X50"/>
  <c r="X41"/>
  <c r="V50"/>
  <c r="V42"/>
  <c r="V43"/>
  <c r="V44"/>
  <c r="V45"/>
  <c r="V46"/>
  <c r="V47"/>
  <c r="V48"/>
  <c r="V49"/>
  <c r="V41"/>
  <c r="T42"/>
  <c r="T43"/>
  <c r="T44"/>
  <c r="T45"/>
  <c r="T46"/>
  <c r="T47"/>
  <c r="T48"/>
  <c r="T49"/>
  <c r="T50"/>
  <c r="T41"/>
  <c r="R42"/>
  <c r="R43"/>
  <c r="R44"/>
  <c r="R45"/>
  <c r="R46"/>
  <c r="R47"/>
  <c r="R48"/>
  <c r="R49"/>
  <c r="R50"/>
  <c r="R41"/>
  <c r="P42"/>
  <c r="P43"/>
  <c r="P44"/>
  <c r="P45"/>
  <c r="P46"/>
  <c r="P47"/>
  <c r="P48"/>
  <c r="P49"/>
  <c r="P50"/>
  <c r="P41"/>
  <c r="N42"/>
  <c r="N43"/>
  <c r="N44"/>
  <c r="N45"/>
  <c r="N46"/>
  <c r="N47"/>
  <c r="N48"/>
  <c r="N49"/>
  <c r="N50"/>
  <c r="N41"/>
  <c r="L42"/>
  <c r="L43"/>
  <c r="L44"/>
  <c r="L45"/>
  <c r="L46"/>
  <c r="L47"/>
  <c r="L48"/>
  <c r="L49"/>
  <c r="L50"/>
  <c r="L41"/>
  <c r="J42"/>
  <c r="J43"/>
  <c r="J44"/>
  <c r="J45"/>
  <c r="J46"/>
  <c r="J47"/>
  <c r="J48"/>
  <c r="J49"/>
  <c r="J50"/>
  <c r="J41"/>
  <c r="H42"/>
  <c r="H43"/>
  <c r="H44"/>
  <c r="H45"/>
  <c r="H46"/>
  <c r="H47"/>
  <c r="H48"/>
  <c r="H49"/>
  <c r="H50"/>
  <c r="H41"/>
  <c r="AL4"/>
  <c r="AL5"/>
  <c r="AL6"/>
  <c r="AL7"/>
  <c r="AL8"/>
  <c r="AL9"/>
  <c r="AL10"/>
  <c r="AL11"/>
  <c r="AL3"/>
  <c r="AJ4"/>
  <c r="AJ5"/>
  <c r="AJ6"/>
  <c r="AJ7"/>
  <c r="AJ8"/>
  <c r="AJ9"/>
  <c r="AJ10"/>
  <c r="AJ11"/>
  <c r="AJ3"/>
  <c r="AH4"/>
  <c r="AH5"/>
  <c r="AH6"/>
  <c r="AH7"/>
  <c r="AH8"/>
  <c r="AH9"/>
  <c r="AH10"/>
  <c r="AH11"/>
  <c r="AH3"/>
  <c r="AF4"/>
  <c r="AF5"/>
  <c r="AF6"/>
  <c r="AF7"/>
  <c r="AF8"/>
  <c r="AF9"/>
  <c r="AF10"/>
  <c r="AF11"/>
  <c r="AF3"/>
  <c r="AD4"/>
  <c r="AD5"/>
  <c r="AD6"/>
  <c r="AD7"/>
  <c r="AD8"/>
  <c r="AD9"/>
  <c r="AD10"/>
  <c r="AD11"/>
  <c r="AD3"/>
  <c r="AB4"/>
  <c r="AB5"/>
  <c r="AB6"/>
  <c r="AB7"/>
  <c r="AB8"/>
  <c r="AB9"/>
  <c r="AB10"/>
  <c r="AB11"/>
  <c r="AB3"/>
  <c r="Z4"/>
  <c r="Z5"/>
  <c r="Z6"/>
  <c r="Z7"/>
  <c r="Z8"/>
  <c r="Z9"/>
  <c r="Z10"/>
  <c r="Z11"/>
  <c r="Z3"/>
  <c r="X4"/>
  <c r="X5"/>
  <c r="X6"/>
  <c r="X7"/>
  <c r="X8"/>
  <c r="X9"/>
  <c r="X10"/>
  <c r="X11"/>
  <c r="X3"/>
  <c r="V4"/>
  <c r="V5"/>
  <c r="V6"/>
  <c r="V7"/>
  <c r="V8"/>
  <c r="V9"/>
  <c r="V10"/>
  <c r="V11"/>
  <c r="V3"/>
  <c r="T4"/>
  <c r="T5"/>
  <c r="T6"/>
  <c r="T7"/>
  <c r="T8"/>
  <c r="T9"/>
  <c r="T10"/>
  <c r="T11"/>
  <c r="T3"/>
  <c r="R4"/>
  <c r="R5"/>
  <c r="R6"/>
  <c r="R7"/>
  <c r="R8"/>
  <c r="R9"/>
  <c r="R10"/>
  <c r="R11"/>
  <c r="R3"/>
  <c r="P4"/>
  <c r="P5"/>
  <c r="P6"/>
  <c r="P7"/>
  <c r="P8"/>
  <c r="P9"/>
  <c r="P10"/>
  <c r="P11"/>
  <c r="P3"/>
  <c r="N4"/>
  <c r="N5"/>
  <c r="N6"/>
  <c r="N7"/>
  <c r="N8"/>
  <c r="N9"/>
  <c r="N10"/>
  <c r="N11"/>
  <c r="N3"/>
  <c r="L4"/>
  <c r="L5"/>
  <c r="L6"/>
  <c r="L7"/>
  <c r="L8"/>
  <c r="L9"/>
  <c r="L10"/>
  <c r="L11"/>
  <c r="L3"/>
  <c r="J4"/>
  <c r="J5"/>
  <c r="J6"/>
  <c r="J7"/>
  <c r="J8"/>
  <c r="J9"/>
  <c r="J10"/>
  <c r="J11"/>
  <c r="J3"/>
  <c r="H4"/>
  <c r="H5"/>
  <c r="H6"/>
  <c r="H7"/>
  <c r="H8"/>
  <c r="H9"/>
  <c r="H10"/>
  <c r="H11"/>
  <c r="H3"/>
</calcChain>
</file>

<file path=xl/sharedStrings.xml><?xml version="1.0" encoding="utf-8"?>
<sst xmlns="http://schemas.openxmlformats.org/spreadsheetml/2006/main" count="154" uniqueCount="67">
  <si>
    <t>NO</t>
  </si>
  <si>
    <t>NAMA</t>
  </si>
  <si>
    <t>TGL LAHIR</t>
  </si>
  <si>
    <t>L/P</t>
  </si>
  <si>
    <t>TB</t>
  </si>
  <si>
    <t>BB</t>
  </si>
  <si>
    <t>SIT &amp; REACH</t>
  </si>
  <si>
    <t>TRUNK LIFT</t>
  </si>
  <si>
    <t>FLEXIBILITY</t>
  </si>
  <si>
    <t>POWER</t>
  </si>
  <si>
    <t>HIGH JUMP</t>
  </si>
  <si>
    <t>POWER/FORCE PLATFORM 3D</t>
  </si>
  <si>
    <t>STORK STAND TEST</t>
  </si>
  <si>
    <t>BALANCE</t>
  </si>
  <si>
    <t>SIT UP</t>
  </si>
  <si>
    <t>PUSH UP</t>
  </si>
  <si>
    <t>HARDLE JUMP</t>
  </si>
  <si>
    <t>BACK LIFT</t>
  </si>
  <si>
    <t>COORDINATION</t>
  </si>
  <si>
    <t>SPEED COORDINATION REACTION TIME</t>
  </si>
  <si>
    <t>SQUATS</t>
  </si>
  <si>
    <t>BENCH PRESS</t>
  </si>
  <si>
    <t>MEDICINE BALL</t>
  </si>
  <si>
    <t>SIDE STEP</t>
  </si>
  <si>
    <t>AEROBIC CAPACITY</t>
  </si>
  <si>
    <t>P</t>
  </si>
  <si>
    <t>L</t>
  </si>
  <si>
    <t>PRATIWI ULAN DARI</t>
  </si>
  <si>
    <t>RIVALDI</t>
  </si>
  <si>
    <t>AUDIO</t>
  </si>
  <si>
    <t>VISUAL</t>
  </si>
  <si>
    <t>SPEED REACTION/WHOLE BODY REACTION</t>
  </si>
  <si>
    <t>AGILITY</t>
  </si>
  <si>
    <t>STRENGTH (1 RM)</t>
  </si>
  <si>
    <t>MARLLI JL BUTAR BUTAR</t>
  </si>
  <si>
    <t>INTAN NURJANNAH</t>
  </si>
  <si>
    <t>EVA FITRIA</t>
  </si>
  <si>
    <t>ARI SAPUTRA</t>
  </si>
  <si>
    <t>RIMA APRIYANTI</t>
  </si>
  <si>
    <t xml:space="preserve"> MUSCLE STAMINA</t>
  </si>
  <si>
    <t>POWER ENDURANCE</t>
  </si>
  <si>
    <t>RIZAL MUHSIN H</t>
  </si>
  <si>
    <t>AYU RAHMAWATI</t>
  </si>
  <si>
    <t>RAHMAD DARMAWAN</t>
  </si>
  <si>
    <t>GUNTUR WICAKSONO</t>
  </si>
  <si>
    <t>RIZKY ADETHIA</t>
  </si>
  <si>
    <t>ROMARIO SATIAMU</t>
  </si>
  <si>
    <t>NAWAR KAUTSAR MASTURA</t>
  </si>
  <si>
    <t>DEDE NURUL JIHAD</t>
  </si>
  <si>
    <t>RISCA ANISA</t>
  </si>
  <si>
    <t>JIHAN FITRIAN</t>
  </si>
  <si>
    <t>SITI MARYAM</t>
  </si>
  <si>
    <t>BRANDON ANDRIAN</t>
  </si>
  <si>
    <t>T</t>
  </si>
  <si>
    <t>%</t>
  </si>
  <si>
    <t>62</t>
  </si>
  <si>
    <t>74</t>
  </si>
  <si>
    <t>68</t>
  </si>
  <si>
    <t>55</t>
  </si>
  <si>
    <t>PARAMETER</t>
  </si>
  <si>
    <t>TARGE</t>
  </si>
  <si>
    <t>HASIL</t>
  </si>
  <si>
    <t>V02MAX</t>
  </si>
  <si>
    <t>TARGET</t>
  </si>
  <si>
    <t>VO2MAX</t>
  </si>
  <si>
    <t xml:space="preserve"> COORDINATION REACTION </t>
  </si>
  <si>
    <t>VO2 MAX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</si>
</sst>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5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/>
    <xf numFmtId="1" fontId="1" fillId="2" borderId="1" xfId="0" applyNumberFormat="1" applyFont="1" applyFill="1" applyBorder="1"/>
    <xf numFmtId="1" fontId="1" fillId="0" borderId="1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 lang="en-AU"/>
            </a:pPr>
            <a:r>
              <a:rPr lang="en-AU"/>
              <a:t>HASIL</a:t>
            </a:r>
            <a:r>
              <a:rPr lang="en-AU" baseline="0"/>
              <a:t> TEST FISIK KARATE PA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Sheet1!$C$16</c:f>
              <c:strCache>
                <c:ptCount val="1"/>
                <c:pt idx="0">
                  <c:v>TARGE</c:v>
                </c:pt>
              </c:strCache>
            </c:strRef>
          </c:tx>
          <c:cat>
            <c:strRef>
              <c:f>Sheet1!$B$17:$B$32</c:f>
              <c:strCache>
                <c:ptCount val="16"/>
                <c:pt idx="0">
                  <c:v>SIT &amp; REACH</c:v>
                </c:pt>
                <c:pt idx="1">
                  <c:v>TRUNK LIFT</c:v>
                </c:pt>
                <c:pt idx="2">
                  <c:v>AUDIO</c:v>
                </c:pt>
                <c:pt idx="3">
                  <c:v>VISUAL</c:v>
                </c:pt>
                <c:pt idx="4">
                  <c:v>HIGH JUMP</c:v>
                </c:pt>
                <c:pt idx="5">
                  <c:v>STORK STAND TEST</c:v>
                </c:pt>
                <c:pt idx="6">
                  <c:v>SIDE STEP</c:v>
                </c:pt>
                <c:pt idx="7">
                  <c:v>SIT UP</c:v>
                </c:pt>
                <c:pt idx="8">
                  <c:v>PUSH UP</c:v>
                </c:pt>
                <c:pt idx="9">
                  <c:v>BACK LIFT</c:v>
                </c:pt>
                <c:pt idx="10">
                  <c:v>HARDLE JUMP</c:v>
                </c:pt>
                <c:pt idx="11">
                  <c:v> COORDINATION REACTION </c:v>
                </c:pt>
                <c:pt idx="12">
                  <c:v>SQUATS</c:v>
                </c:pt>
                <c:pt idx="13">
                  <c:v>BENCH PRESS</c:v>
                </c:pt>
                <c:pt idx="14">
                  <c:v>MEDICINE BALL</c:v>
                </c:pt>
                <c:pt idx="15">
                  <c:v>V02MAX</c:v>
                </c:pt>
              </c:strCache>
            </c:strRef>
          </c:cat>
          <c:val>
            <c:numRef>
              <c:f>Sheet1!$C$17:$C$32</c:f>
              <c:numCache>
                <c:formatCode>General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Sheet1!$D$16</c:f>
              <c:strCache>
                <c:ptCount val="1"/>
                <c:pt idx="0">
                  <c:v>HASIL</c:v>
                </c:pt>
              </c:strCache>
            </c:strRef>
          </c:tx>
          <c:cat>
            <c:strRef>
              <c:f>Sheet1!$B$17:$B$32</c:f>
              <c:strCache>
                <c:ptCount val="16"/>
                <c:pt idx="0">
                  <c:v>SIT &amp; REACH</c:v>
                </c:pt>
                <c:pt idx="1">
                  <c:v>TRUNK LIFT</c:v>
                </c:pt>
                <c:pt idx="2">
                  <c:v>AUDIO</c:v>
                </c:pt>
                <c:pt idx="3">
                  <c:v>VISUAL</c:v>
                </c:pt>
                <c:pt idx="4">
                  <c:v>HIGH JUMP</c:v>
                </c:pt>
                <c:pt idx="5">
                  <c:v>STORK STAND TEST</c:v>
                </c:pt>
                <c:pt idx="6">
                  <c:v>SIDE STEP</c:v>
                </c:pt>
                <c:pt idx="7">
                  <c:v>SIT UP</c:v>
                </c:pt>
                <c:pt idx="8">
                  <c:v>PUSH UP</c:v>
                </c:pt>
                <c:pt idx="9">
                  <c:v>BACK LIFT</c:v>
                </c:pt>
                <c:pt idx="10">
                  <c:v>HARDLE JUMP</c:v>
                </c:pt>
                <c:pt idx="11">
                  <c:v> COORDINATION REACTION </c:v>
                </c:pt>
                <c:pt idx="12">
                  <c:v>SQUATS</c:v>
                </c:pt>
                <c:pt idx="13">
                  <c:v>BENCH PRESS</c:v>
                </c:pt>
                <c:pt idx="14">
                  <c:v>MEDICINE BALL</c:v>
                </c:pt>
                <c:pt idx="15">
                  <c:v>V02MAX</c:v>
                </c:pt>
              </c:strCache>
            </c:strRef>
          </c:cat>
          <c:val>
            <c:numRef>
              <c:f>Sheet1!$D$17:$D$32</c:f>
              <c:numCache>
                <c:formatCode>General</c:formatCode>
                <c:ptCount val="16"/>
                <c:pt idx="0">
                  <c:v>88.166666666666671</c:v>
                </c:pt>
                <c:pt idx="1">
                  <c:v>97.066666666666663</c:v>
                </c:pt>
                <c:pt idx="2">
                  <c:v>59.759229418185086</c:v>
                </c:pt>
                <c:pt idx="3">
                  <c:v>61.75326673577711</c:v>
                </c:pt>
                <c:pt idx="4">
                  <c:v>67.063492063492077</c:v>
                </c:pt>
                <c:pt idx="5">
                  <c:v>123.45422222222224</c:v>
                </c:pt>
                <c:pt idx="6">
                  <c:v>83.933333333333337</c:v>
                </c:pt>
                <c:pt idx="7">
                  <c:v>99.259259259259281</c:v>
                </c:pt>
                <c:pt idx="8">
                  <c:v>103.61111111111111</c:v>
                </c:pt>
                <c:pt idx="9">
                  <c:v>107.22222222222223</c:v>
                </c:pt>
                <c:pt idx="10">
                  <c:v>109.16666666666666</c:v>
                </c:pt>
                <c:pt idx="11">
                  <c:v>64.54195621881199</c:v>
                </c:pt>
                <c:pt idx="12">
                  <c:v>52.407742629594345</c:v>
                </c:pt>
                <c:pt idx="13">
                  <c:v>39.755687346534373</c:v>
                </c:pt>
                <c:pt idx="14">
                  <c:v>52.847222222222221</c:v>
                </c:pt>
                <c:pt idx="15">
                  <c:v>78.553535353535352</c:v>
                </c:pt>
              </c:numCache>
            </c:numRef>
          </c:val>
        </c:ser>
        <c:axId val="90965120"/>
        <c:axId val="90966656"/>
      </c:radarChart>
      <c:catAx>
        <c:axId val="90965120"/>
        <c:scaling>
          <c:orientation val="minMax"/>
        </c:scaling>
        <c:axPos val="b"/>
        <c:majorGridlines/>
        <c:maj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n-AU"/>
            </a:pPr>
            <a:endParaRPr lang="id-ID"/>
          </a:p>
        </c:txPr>
        <c:crossAx val="90966656"/>
        <c:crosses val="autoZero"/>
        <c:auto val="1"/>
        <c:lblAlgn val="ctr"/>
        <c:lblOffset val="100"/>
      </c:catAx>
      <c:valAx>
        <c:axId val="909666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lang="en-AU"/>
            </a:pPr>
            <a:endParaRPr lang="id-ID"/>
          </a:p>
        </c:txPr>
        <c:crossAx val="9096512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AU"/>
          </a:pPr>
          <a:endParaRPr lang="id-ID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 lang="en-AU"/>
            </a:pPr>
            <a:r>
              <a:rPr lang="en-AU"/>
              <a:t>HASIL TEST</a:t>
            </a:r>
            <a:r>
              <a:rPr lang="en-AU" baseline="0"/>
              <a:t> KARATE PI</a:t>
            </a:r>
          </a:p>
        </c:rich>
      </c:tx>
      <c:layout>
        <c:manualLayout>
          <c:xMode val="edge"/>
          <c:yMode val="edge"/>
          <c:x val="0.39651414762179132"/>
          <c:y val="3.1595576619273334E-2"/>
        </c:manualLayout>
      </c:layout>
    </c:title>
    <c:plotArea>
      <c:layout/>
      <c:radarChart>
        <c:radarStyle val="marker"/>
        <c:ser>
          <c:idx val="0"/>
          <c:order val="0"/>
          <c:tx>
            <c:strRef>
              <c:f>Sheet1!$C$57</c:f>
              <c:strCache>
                <c:ptCount val="1"/>
                <c:pt idx="0">
                  <c:v>TARGET</c:v>
                </c:pt>
              </c:strCache>
            </c:strRef>
          </c:tx>
          <c:val>
            <c:numRef>
              <c:f>Sheet1!$C$58:$C$73</c:f>
              <c:numCache>
                <c:formatCode>General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Sheet1!$D$57</c:f>
              <c:strCache>
                <c:ptCount val="1"/>
                <c:pt idx="0">
                  <c:v>HASIL</c:v>
                </c:pt>
              </c:strCache>
            </c:strRef>
          </c:tx>
          <c:val>
            <c:numRef>
              <c:f>Sheet1!$D$58:$D$73</c:f>
              <c:numCache>
                <c:formatCode>General</c:formatCode>
                <c:ptCount val="16"/>
                <c:pt idx="0">
                  <c:v>91.333333333333329</c:v>
                </c:pt>
                <c:pt idx="1">
                  <c:v>94.23333333333332</c:v>
                </c:pt>
                <c:pt idx="2">
                  <c:v>61.746592918947854</c:v>
                </c:pt>
                <c:pt idx="3">
                  <c:v>72.917766645596885</c:v>
                </c:pt>
                <c:pt idx="4">
                  <c:v>51.470000000000006</c:v>
                </c:pt>
                <c:pt idx="5">
                  <c:v>176.12033333333335</c:v>
                </c:pt>
                <c:pt idx="6">
                  <c:v>76.739130434782595</c:v>
                </c:pt>
                <c:pt idx="7">
                  <c:v>114</c:v>
                </c:pt>
                <c:pt idx="8">
                  <c:v>100.66666666666666</c:v>
                </c:pt>
                <c:pt idx="9">
                  <c:v>124.25</c:v>
                </c:pt>
                <c:pt idx="10">
                  <c:v>81.666666666666657</c:v>
                </c:pt>
                <c:pt idx="11">
                  <c:v>74.640913350215669</c:v>
                </c:pt>
                <c:pt idx="12">
                  <c:v>57.311160240495738</c:v>
                </c:pt>
                <c:pt idx="13">
                  <c:v>34.256985342760935</c:v>
                </c:pt>
                <c:pt idx="14">
                  <c:v>61.38333333333334</c:v>
                </c:pt>
                <c:pt idx="15">
                  <c:v>69.21599999999998</c:v>
                </c:pt>
              </c:numCache>
            </c:numRef>
          </c:val>
        </c:ser>
        <c:axId val="90992000"/>
        <c:axId val="90997888"/>
      </c:radarChart>
      <c:catAx>
        <c:axId val="90992000"/>
        <c:scaling>
          <c:orientation val="minMax"/>
        </c:scaling>
        <c:axPos val="b"/>
        <c:majorGridlines/>
        <c:maj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n-AU"/>
            </a:pPr>
            <a:endParaRPr lang="id-ID"/>
          </a:p>
        </c:txPr>
        <c:crossAx val="90997888"/>
        <c:crosses val="autoZero"/>
        <c:auto val="1"/>
        <c:lblAlgn val="ctr"/>
        <c:lblOffset val="100"/>
      </c:catAx>
      <c:valAx>
        <c:axId val="909978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lang="en-AU"/>
            </a:pPr>
            <a:endParaRPr lang="id-ID"/>
          </a:p>
        </c:txPr>
        <c:crossAx val="9099200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AU"/>
          </a:pPr>
          <a:endParaRPr lang="id-ID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15</xdr:row>
      <xdr:rowOff>95250</xdr:rowOff>
    </xdr:from>
    <xdr:to>
      <xdr:col>15</xdr:col>
      <xdr:colOff>419100</xdr:colOff>
      <xdr:row>33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56</xdr:row>
      <xdr:rowOff>38100</xdr:rowOff>
    </xdr:from>
    <xdr:to>
      <xdr:col>17</xdr:col>
      <xdr:colOff>190500</xdr:colOff>
      <xdr:row>75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3"/>
  <sheetViews>
    <sheetView tabSelected="1" topLeftCell="A41" zoomScale="60" zoomScaleNormal="60" workbookViewId="0">
      <selection activeCell="AQ44" sqref="AQ43:AQ44"/>
    </sheetView>
  </sheetViews>
  <sheetFormatPr defaultRowHeight="15.75"/>
  <cols>
    <col min="1" max="1" width="4.85546875" style="2" customWidth="1"/>
    <col min="2" max="2" width="36.28515625" style="2" customWidth="1"/>
    <col min="3" max="3" width="14.42578125" style="2" customWidth="1"/>
    <col min="4" max="4" width="6.28515625" style="2" customWidth="1"/>
    <col min="5" max="6" width="5.28515625" style="2" customWidth="1"/>
    <col min="7" max="37" width="6.7109375" style="2" customWidth="1"/>
    <col min="38" max="38" width="6.7109375" style="1" customWidth="1"/>
    <col min="39" max="16384" width="9.140625" style="1"/>
  </cols>
  <sheetData>
    <row r="1" spans="1:38" s="3" customFormat="1" ht="47.2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8</v>
      </c>
      <c r="H1" s="37"/>
      <c r="I1" s="37"/>
      <c r="J1" s="10"/>
      <c r="K1" s="35" t="s">
        <v>31</v>
      </c>
      <c r="L1" s="36"/>
      <c r="M1" s="36"/>
      <c r="N1" s="36"/>
      <c r="O1" s="36" t="s">
        <v>11</v>
      </c>
      <c r="P1" s="36"/>
      <c r="Q1" s="5" t="s">
        <v>13</v>
      </c>
      <c r="R1" s="13"/>
      <c r="S1" s="9" t="s">
        <v>32</v>
      </c>
      <c r="T1" s="12"/>
      <c r="U1" s="35" t="s">
        <v>39</v>
      </c>
      <c r="V1" s="36"/>
      <c r="W1" s="36"/>
      <c r="X1" s="36"/>
      <c r="Y1" s="38"/>
      <c r="Z1" s="13"/>
      <c r="AA1" s="5" t="s">
        <v>40</v>
      </c>
      <c r="AB1" s="10"/>
      <c r="AC1" s="5" t="s">
        <v>18</v>
      </c>
      <c r="AD1" s="11"/>
      <c r="AE1" s="35" t="s">
        <v>33</v>
      </c>
      <c r="AF1" s="36"/>
      <c r="AG1" s="36"/>
      <c r="AH1" s="12"/>
      <c r="AI1" s="5" t="s">
        <v>9</v>
      </c>
      <c r="AJ1" s="10"/>
      <c r="AK1" s="5" t="s">
        <v>24</v>
      </c>
      <c r="AL1" s="14"/>
    </row>
    <row r="2" spans="1:38" s="3" customFormat="1" ht="94.5">
      <c r="A2" s="37"/>
      <c r="B2" s="37"/>
      <c r="C2" s="37"/>
      <c r="D2" s="37"/>
      <c r="E2" s="37"/>
      <c r="F2" s="37"/>
      <c r="G2" s="5" t="s">
        <v>6</v>
      </c>
      <c r="H2" s="21" t="s">
        <v>54</v>
      </c>
      <c r="I2" s="5" t="s">
        <v>7</v>
      </c>
      <c r="J2" s="20" t="s">
        <v>54</v>
      </c>
      <c r="K2" s="5" t="s">
        <v>29</v>
      </c>
      <c r="L2" s="20" t="s">
        <v>54</v>
      </c>
      <c r="M2" s="5" t="s">
        <v>30</v>
      </c>
      <c r="N2" s="20" t="s">
        <v>54</v>
      </c>
      <c r="O2" s="5" t="s">
        <v>10</v>
      </c>
      <c r="P2" s="20" t="s">
        <v>54</v>
      </c>
      <c r="Q2" s="5" t="s">
        <v>12</v>
      </c>
      <c r="R2" s="20" t="s">
        <v>54</v>
      </c>
      <c r="S2" s="5" t="s">
        <v>23</v>
      </c>
      <c r="T2" s="20" t="s">
        <v>54</v>
      </c>
      <c r="U2" s="5" t="s">
        <v>14</v>
      </c>
      <c r="V2" s="20" t="s">
        <v>54</v>
      </c>
      <c r="W2" s="5" t="s">
        <v>15</v>
      </c>
      <c r="X2" s="20" t="s">
        <v>54</v>
      </c>
      <c r="Y2" s="5" t="s">
        <v>17</v>
      </c>
      <c r="Z2" s="20" t="s">
        <v>54</v>
      </c>
      <c r="AA2" s="5" t="s">
        <v>16</v>
      </c>
      <c r="AB2" s="20" t="s">
        <v>54</v>
      </c>
      <c r="AC2" s="34" t="s">
        <v>65</v>
      </c>
      <c r="AD2" s="20" t="s">
        <v>54</v>
      </c>
      <c r="AE2" s="5" t="s">
        <v>20</v>
      </c>
      <c r="AF2" s="20" t="s">
        <v>54</v>
      </c>
      <c r="AG2" s="5" t="s">
        <v>21</v>
      </c>
      <c r="AH2" s="20" t="s">
        <v>54</v>
      </c>
      <c r="AI2" s="5" t="s">
        <v>22</v>
      </c>
      <c r="AJ2" s="20" t="s">
        <v>54</v>
      </c>
      <c r="AK2" s="27" t="s">
        <v>66</v>
      </c>
      <c r="AL2" s="20" t="s">
        <v>54</v>
      </c>
    </row>
    <row r="3" spans="1:38">
      <c r="A3" s="6">
        <v>1</v>
      </c>
      <c r="B3" s="8" t="s">
        <v>28</v>
      </c>
      <c r="C3" s="7">
        <v>35587</v>
      </c>
      <c r="D3" s="6" t="s">
        <v>26</v>
      </c>
      <c r="E3" s="6">
        <v>166</v>
      </c>
      <c r="F3" s="6">
        <v>67</v>
      </c>
      <c r="G3" s="28">
        <v>12</v>
      </c>
      <c r="H3" s="29">
        <f>G3/20*100</f>
        <v>60</v>
      </c>
      <c r="I3" s="28">
        <v>42</v>
      </c>
      <c r="J3" s="28">
        <f>I3/50*100</f>
        <v>84</v>
      </c>
      <c r="K3" s="28">
        <v>0.40899999999999997</v>
      </c>
      <c r="L3" s="29">
        <f>0.25/K3*100</f>
        <v>61.124694376528119</v>
      </c>
      <c r="M3" s="28">
        <v>0.40400000000000003</v>
      </c>
      <c r="N3" s="29">
        <f>0.25/M3*100</f>
        <v>61.881188118811878</v>
      </c>
      <c r="O3" s="28">
        <v>46.3</v>
      </c>
      <c r="P3" s="29">
        <f>O3/70*100</f>
        <v>66.142857142857139</v>
      </c>
      <c r="Q3" s="28">
        <v>103.114</v>
      </c>
      <c r="R3" s="28">
        <f>Q3/50*100</f>
        <v>206.22799999999998</v>
      </c>
      <c r="S3" s="28">
        <v>38</v>
      </c>
      <c r="T3" s="29">
        <f>S3/50*100</f>
        <v>76</v>
      </c>
      <c r="U3" s="28">
        <v>33</v>
      </c>
      <c r="V3" s="28">
        <f>U3/30*100</f>
        <v>110.00000000000001</v>
      </c>
      <c r="W3" s="28">
        <v>54</v>
      </c>
      <c r="X3" s="28">
        <f>W3/40*100</f>
        <v>135</v>
      </c>
      <c r="Y3" s="28">
        <v>114</v>
      </c>
      <c r="Z3" s="28">
        <f>Y3/100*100</f>
        <v>113.99999999999999</v>
      </c>
      <c r="AA3" s="28">
        <v>96</v>
      </c>
      <c r="AB3" s="28">
        <f>AA3/120*100</f>
        <v>80</v>
      </c>
      <c r="AC3" s="28">
        <v>0.42</v>
      </c>
      <c r="AD3" s="29">
        <f>0.25/AC3*100</f>
        <v>59.523809523809526</v>
      </c>
      <c r="AE3" s="28">
        <v>105</v>
      </c>
      <c r="AF3" s="29">
        <f>AE3/(F3*3)*100</f>
        <v>52.238805970149251</v>
      </c>
      <c r="AG3" s="28">
        <v>56</v>
      </c>
      <c r="AH3" s="29">
        <f>AG3/(F3*2)*100</f>
        <v>41.791044776119399</v>
      </c>
      <c r="AI3" s="28">
        <v>4.05</v>
      </c>
      <c r="AJ3" s="29">
        <f>AI3/8*100</f>
        <v>50.625</v>
      </c>
      <c r="AK3" s="28">
        <v>43.7</v>
      </c>
      <c r="AL3" s="31">
        <f>AK3/55*100</f>
        <v>79.454545454545453</v>
      </c>
    </row>
    <row r="4" spans="1:38">
      <c r="A4" s="6">
        <v>2</v>
      </c>
      <c r="B4" s="8" t="s">
        <v>34</v>
      </c>
      <c r="C4" s="7">
        <v>34249</v>
      </c>
      <c r="D4" s="6" t="s">
        <v>26</v>
      </c>
      <c r="E4" s="6">
        <v>168</v>
      </c>
      <c r="F4" s="6">
        <v>67</v>
      </c>
      <c r="G4" s="28">
        <v>20.8</v>
      </c>
      <c r="H4" s="28">
        <f t="shared" ref="H4:H11" si="0">G4/20*100</f>
        <v>104</v>
      </c>
      <c r="I4" s="28">
        <v>39.4</v>
      </c>
      <c r="J4" s="29">
        <f t="shared" ref="J4:J11" si="1">I4/50*100</f>
        <v>78.8</v>
      </c>
      <c r="K4" s="28">
        <v>0.42499999999999999</v>
      </c>
      <c r="L4" s="29">
        <f t="shared" ref="L4:L11" si="2">0.25/K4*100</f>
        <v>58.82352941176471</v>
      </c>
      <c r="M4" s="28">
        <v>0.41799999999999998</v>
      </c>
      <c r="N4" s="29">
        <f t="shared" ref="N4:N11" si="3">0.25/M4*100</f>
        <v>59.808612440191389</v>
      </c>
      <c r="O4" s="28">
        <v>41.2</v>
      </c>
      <c r="P4" s="29">
        <f t="shared" ref="P4:P11" si="4">O4/70*100</f>
        <v>58.857142857142861</v>
      </c>
      <c r="Q4" s="28">
        <v>18.37</v>
      </c>
      <c r="R4" s="29">
        <f t="shared" ref="R4:R11" si="5">Q4/50*100</f>
        <v>36.74</v>
      </c>
      <c r="S4" s="28">
        <v>68.7</v>
      </c>
      <c r="T4" s="28">
        <f t="shared" ref="T4:T11" si="6">S4/50*100</f>
        <v>137.4</v>
      </c>
      <c r="U4" s="28">
        <v>31</v>
      </c>
      <c r="V4" s="28">
        <f t="shared" ref="V4:V11" si="7">U4/30*100</f>
        <v>103.33333333333334</v>
      </c>
      <c r="W4" s="28">
        <v>45</v>
      </c>
      <c r="X4" s="28">
        <f t="shared" ref="X4:X11" si="8">W4/40*100</f>
        <v>112.5</v>
      </c>
      <c r="Y4" s="28">
        <v>103</v>
      </c>
      <c r="Z4" s="28">
        <f t="shared" ref="Z4:Z11" si="9">Y4/100*100</f>
        <v>103</v>
      </c>
      <c r="AA4" s="28">
        <v>240</v>
      </c>
      <c r="AB4" s="28">
        <f t="shared" ref="AB4:AB11" si="10">AA4/120*100</f>
        <v>200</v>
      </c>
      <c r="AC4" s="28">
        <v>0.28999999999999998</v>
      </c>
      <c r="AD4" s="28">
        <f t="shared" ref="AD4:AD11" si="11">0.25/AC4*100</f>
        <v>86.206896551724142</v>
      </c>
      <c r="AE4" s="28">
        <v>106</v>
      </c>
      <c r="AF4" s="29">
        <f t="shared" ref="AF4:AF11" si="12">AE4/(F4*3)*100</f>
        <v>52.736318407960205</v>
      </c>
      <c r="AG4" s="28" t="s">
        <v>58</v>
      </c>
      <c r="AH4" s="29">
        <f t="shared" ref="AH4:AH11" si="13">AG4/(F4*2)*100</f>
        <v>41.044776119402989</v>
      </c>
      <c r="AI4" s="28">
        <v>4.0999999999999996</v>
      </c>
      <c r="AJ4" s="29">
        <f t="shared" ref="AJ4:AJ11" si="14">AI4/8*100</f>
        <v>51.249999999999993</v>
      </c>
      <c r="AK4" s="28">
        <v>45</v>
      </c>
      <c r="AL4" s="30">
        <f t="shared" ref="AL4:AL11" si="15">AK4/55*100</f>
        <v>81.818181818181827</v>
      </c>
    </row>
    <row r="5" spans="1:38">
      <c r="A5" s="6">
        <v>3</v>
      </c>
      <c r="B5" s="8" t="s">
        <v>37</v>
      </c>
      <c r="C5" s="7">
        <v>35225</v>
      </c>
      <c r="D5" s="6" t="s">
        <v>26</v>
      </c>
      <c r="E5" s="6">
        <v>165</v>
      </c>
      <c r="F5" s="6">
        <v>58</v>
      </c>
      <c r="G5" s="28">
        <v>7.3</v>
      </c>
      <c r="H5" s="29">
        <f t="shared" si="0"/>
        <v>36.5</v>
      </c>
      <c r="I5" s="28">
        <v>57.6</v>
      </c>
      <c r="J5" s="28">
        <f t="shared" si="1"/>
        <v>115.20000000000002</v>
      </c>
      <c r="K5" s="28">
        <v>0.39500000000000002</v>
      </c>
      <c r="L5" s="29">
        <f t="shared" si="2"/>
        <v>63.291139240506325</v>
      </c>
      <c r="M5" s="28">
        <v>0.42799999999999999</v>
      </c>
      <c r="N5" s="29">
        <f t="shared" si="3"/>
        <v>58.411214953271028</v>
      </c>
      <c r="O5" s="28">
        <v>53</v>
      </c>
      <c r="P5" s="29">
        <f t="shared" si="4"/>
        <v>75.714285714285708</v>
      </c>
      <c r="Q5" s="28">
        <v>26.2</v>
      </c>
      <c r="R5" s="29">
        <f t="shared" si="5"/>
        <v>52.400000000000006</v>
      </c>
      <c r="S5" s="28">
        <v>34</v>
      </c>
      <c r="T5" s="29">
        <f t="shared" si="6"/>
        <v>68</v>
      </c>
      <c r="U5" s="28">
        <v>26</v>
      </c>
      <c r="V5" s="28">
        <f t="shared" si="7"/>
        <v>86.666666666666671</v>
      </c>
      <c r="W5" s="28">
        <v>31</v>
      </c>
      <c r="X5" s="29">
        <f t="shared" si="8"/>
        <v>77.5</v>
      </c>
      <c r="Y5" s="28">
        <v>101</v>
      </c>
      <c r="Z5" s="28">
        <f t="shared" si="9"/>
        <v>101</v>
      </c>
      <c r="AA5" s="28">
        <v>120</v>
      </c>
      <c r="AB5" s="28">
        <f t="shared" si="10"/>
        <v>100</v>
      </c>
      <c r="AC5" s="28">
        <v>0.49</v>
      </c>
      <c r="AD5" s="29">
        <f t="shared" si="11"/>
        <v>51.020408163265309</v>
      </c>
      <c r="AE5" s="28">
        <v>93</v>
      </c>
      <c r="AF5" s="29">
        <f t="shared" si="12"/>
        <v>53.448275862068961</v>
      </c>
      <c r="AG5" s="28" t="s">
        <v>57</v>
      </c>
      <c r="AH5" s="29">
        <f t="shared" si="13"/>
        <v>58.620689655172406</v>
      </c>
      <c r="AI5" s="28">
        <v>4.1500000000000004</v>
      </c>
      <c r="AJ5" s="29">
        <f t="shared" si="14"/>
        <v>51.875000000000007</v>
      </c>
      <c r="AK5" s="28">
        <v>46.04</v>
      </c>
      <c r="AL5" s="30">
        <f t="shared" si="15"/>
        <v>83.709090909090918</v>
      </c>
    </row>
    <row r="6" spans="1:38">
      <c r="A6" s="6">
        <v>4</v>
      </c>
      <c r="B6" s="8" t="s">
        <v>41</v>
      </c>
      <c r="C6" s="7">
        <v>33917</v>
      </c>
      <c r="D6" s="6" t="s">
        <v>26</v>
      </c>
      <c r="E6" s="6">
        <v>178</v>
      </c>
      <c r="F6" s="6">
        <v>89</v>
      </c>
      <c r="G6" s="28">
        <v>22.5</v>
      </c>
      <c r="H6" s="28">
        <f t="shared" si="0"/>
        <v>112.5</v>
      </c>
      <c r="I6" s="28">
        <v>64.8</v>
      </c>
      <c r="J6" s="28">
        <f t="shared" si="1"/>
        <v>129.6</v>
      </c>
      <c r="K6" s="28">
        <v>0.45900000000000002</v>
      </c>
      <c r="L6" s="29">
        <f t="shared" si="2"/>
        <v>54.466230936819173</v>
      </c>
      <c r="M6" s="28">
        <v>0.38400000000000001</v>
      </c>
      <c r="N6" s="29">
        <f t="shared" si="3"/>
        <v>65.104166666666657</v>
      </c>
      <c r="O6" s="28">
        <v>50.2</v>
      </c>
      <c r="P6" s="29">
        <f t="shared" si="4"/>
        <v>71.714285714285722</v>
      </c>
      <c r="Q6" s="28">
        <v>71.132000000000005</v>
      </c>
      <c r="R6" s="28">
        <f t="shared" si="5"/>
        <v>142.26400000000001</v>
      </c>
      <c r="S6" s="28">
        <v>48</v>
      </c>
      <c r="T6" s="28">
        <f t="shared" si="6"/>
        <v>96</v>
      </c>
      <c r="U6" s="28">
        <v>26</v>
      </c>
      <c r="V6" s="28">
        <f t="shared" si="7"/>
        <v>86.666666666666671</v>
      </c>
      <c r="W6" s="28">
        <v>38</v>
      </c>
      <c r="X6" s="28">
        <f t="shared" si="8"/>
        <v>95</v>
      </c>
      <c r="Y6" s="28">
        <v>118</v>
      </c>
      <c r="Z6" s="28">
        <f t="shared" si="9"/>
        <v>118</v>
      </c>
      <c r="AA6" s="28">
        <v>138</v>
      </c>
      <c r="AB6" s="28">
        <f t="shared" si="10"/>
        <v>114.99999999999999</v>
      </c>
      <c r="AC6" s="28">
        <v>0.41</v>
      </c>
      <c r="AD6" s="29">
        <f t="shared" si="11"/>
        <v>60.975609756097562</v>
      </c>
      <c r="AE6" s="28">
        <v>137</v>
      </c>
      <c r="AF6" s="29">
        <f t="shared" si="12"/>
        <v>51.310861423220977</v>
      </c>
      <c r="AG6" s="28" t="s">
        <v>56</v>
      </c>
      <c r="AH6" s="29">
        <f t="shared" si="13"/>
        <v>41.573033707865171</v>
      </c>
      <c r="AI6" s="28">
        <v>5</v>
      </c>
      <c r="AJ6" s="29">
        <f t="shared" si="14"/>
        <v>62.5</v>
      </c>
      <c r="AK6" s="28">
        <v>44.22</v>
      </c>
      <c r="AL6" s="30">
        <f t="shared" si="15"/>
        <v>80.399999999999991</v>
      </c>
    </row>
    <row r="7" spans="1:38">
      <c r="A7" s="6">
        <v>5</v>
      </c>
      <c r="B7" s="8" t="s">
        <v>43</v>
      </c>
      <c r="C7" s="7">
        <v>35781</v>
      </c>
      <c r="D7" s="6" t="s">
        <v>26</v>
      </c>
      <c r="E7" s="6">
        <v>170</v>
      </c>
      <c r="F7" s="6">
        <v>68</v>
      </c>
      <c r="G7" s="28">
        <v>21.6</v>
      </c>
      <c r="H7" s="28">
        <f t="shared" si="0"/>
        <v>108</v>
      </c>
      <c r="I7" s="28">
        <v>57.7</v>
      </c>
      <c r="J7" s="28">
        <f t="shared" si="1"/>
        <v>115.40000000000002</v>
      </c>
      <c r="K7" s="28">
        <v>0.51800000000000002</v>
      </c>
      <c r="L7" s="29">
        <f t="shared" si="2"/>
        <v>48.262548262548258</v>
      </c>
      <c r="M7" s="28">
        <v>0.51800000000000002</v>
      </c>
      <c r="N7" s="29">
        <f t="shared" si="3"/>
        <v>48.262548262548258</v>
      </c>
      <c r="O7" s="28">
        <v>50.2</v>
      </c>
      <c r="P7" s="29">
        <f t="shared" si="4"/>
        <v>71.714285714285722</v>
      </c>
      <c r="Q7" s="28">
        <v>92.152000000000001</v>
      </c>
      <c r="R7" s="28">
        <f t="shared" si="5"/>
        <v>184.304</v>
      </c>
      <c r="S7" s="28">
        <v>39</v>
      </c>
      <c r="T7" s="29">
        <f t="shared" si="6"/>
        <v>78</v>
      </c>
      <c r="U7" s="28">
        <v>32</v>
      </c>
      <c r="V7" s="28">
        <f t="shared" si="7"/>
        <v>106.66666666666667</v>
      </c>
      <c r="W7" s="28">
        <v>60</v>
      </c>
      <c r="X7" s="28">
        <f t="shared" si="8"/>
        <v>150</v>
      </c>
      <c r="Y7" s="28">
        <v>119</v>
      </c>
      <c r="Z7" s="28">
        <f t="shared" si="9"/>
        <v>119</v>
      </c>
      <c r="AA7" s="28">
        <v>100</v>
      </c>
      <c r="AB7" s="28">
        <f t="shared" si="10"/>
        <v>83.333333333333343</v>
      </c>
      <c r="AC7" s="28">
        <v>0.37</v>
      </c>
      <c r="AD7" s="29">
        <f t="shared" si="11"/>
        <v>67.567567567567565</v>
      </c>
      <c r="AE7" s="28">
        <v>100</v>
      </c>
      <c r="AF7" s="29">
        <f t="shared" si="12"/>
        <v>49.019607843137251</v>
      </c>
      <c r="AG7" s="28" t="s">
        <v>57</v>
      </c>
      <c r="AH7" s="29">
        <f t="shared" si="13"/>
        <v>50</v>
      </c>
      <c r="AI7" s="28">
        <v>4.5</v>
      </c>
      <c r="AJ7" s="29">
        <f t="shared" si="14"/>
        <v>56.25</v>
      </c>
      <c r="AK7" s="28">
        <v>38.21</v>
      </c>
      <c r="AL7" s="31">
        <f t="shared" si="15"/>
        <v>69.472727272727269</v>
      </c>
    </row>
    <row r="8" spans="1:38">
      <c r="A8" s="6">
        <v>6</v>
      </c>
      <c r="B8" s="8" t="s">
        <v>44</v>
      </c>
      <c r="C8" s="7">
        <v>32938</v>
      </c>
      <c r="D8" s="6" t="s">
        <v>26</v>
      </c>
      <c r="E8" s="6">
        <v>178</v>
      </c>
      <c r="F8" s="6">
        <v>78</v>
      </c>
      <c r="G8" s="28">
        <v>22.7</v>
      </c>
      <c r="H8" s="28">
        <f t="shared" si="0"/>
        <v>113.5</v>
      </c>
      <c r="I8" s="28">
        <v>50.7</v>
      </c>
      <c r="J8" s="28">
        <f t="shared" si="1"/>
        <v>101.4</v>
      </c>
      <c r="K8" s="28">
        <v>0.41699999999999998</v>
      </c>
      <c r="L8" s="29">
        <f t="shared" si="2"/>
        <v>59.95203836930456</v>
      </c>
      <c r="M8" s="28">
        <v>0.39700000000000002</v>
      </c>
      <c r="N8" s="29">
        <f t="shared" si="3"/>
        <v>62.972292191435763</v>
      </c>
      <c r="O8" s="28">
        <v>41.7</v>
      </c>
      <c r="P8" s="29">
        <f t="shared" si="4"/>
        <v>59.571428571428577</v>
      </c>
      <c r="Q8" s="28">
        <v>62.66</v>
      </c>
      <c r="R8" s="28">
        <f t="shared" si="5"/>
        <v>125.32</v>
      </c>
      <c r="S8" s="28">
        <v>39</v>
      </c>
      <c r="T8" s="29">
        <f t="shared" si="6"/>
        <v>78</v>
      </c>
      <c r="U8" s="28">
        <v>32</v>
      </c>
      <c r="V8" s="28">
        <f t="shared" si="7"/>
        <v>106.66666666666667</v>
      </c>
      <c r="W8" s="28">
        <v>49</v>
      </c>
      <c r="X8" s="28">
        <f t="shared" si="8"/>
        <v>122.50000000000001</v>
      </c>
      <c r="Y8" s="28">
        <v>90</v>
      </c>
      <c r="Z8" s="28">
        <f t="shared" si="9"/>
        <v>90</v>
      </c>
      <c r="AA8" s="28">
        <v>140</v>
      </c>
      <c r="AB8" s="28">
        <f t="shared" si="10"/>
        <v>116.66666666666667</v>
      </c>
      <c r="AC8" s="28">
        <v>0.37</v>
      </c>
      <c r="AD8" s="29">
        <f t="shared" si="11"/>
        <v>67.567567567567565</v>
      </c>
      <c r="AE8" s="28">
        <v>106</v>
      </c>
      <c r="AF8" s="29">
        <f t="shared" si="12"/>
        <v>45.299145299145302</v>
      </c>
      <c r="AG8" s="28" t="s">
        <v>56</v>
      </c>
      <c r="AH8" s="29">
        <f t="shared" si="13"/>
        <v>47.435897435897431</v>
      </c>
      <c r="AI8" s="28">
        <v>4.3</v>
      </c>
      <c r="AJ8" s="29">
        <f t="shared" si="14"/>
        <v>53.75</v>
      </c>
      <c r="AK8" s="28">
        <v>39.9</v>
      </c>
      <c r="AL8" s="31">
        <f t="shared" si="15"/>
        <v>72.545454545454547</v>
      </c>
    </row>
    <row r="9" spans="1:38">
      <c r="A9" s="6">
        <v>7</v>
      </c>
      <c r="B9" s="8" t="s">
        <v>46</v>
      </c>
      <c r="C9" s="7">
        <v>35319</v>
      </c>
      <c r="D9" s="6" t="s">
        <v>26</v>
      </c>
      <c r="E9" s="6">
        <v>178</v>
      </c>
      <c r="F9" s="6">
        <v>79</v>
      </c>
      <c r="G9" s="28">
        <v>16.7</v>
      </c>
      <c r="H9" s="28">
        <f t="shared" si="0"/>
        <v>83.5</v>
      </c>
      <c r="I9" s="28">
        <v>46.6</v>
      </c>
      <c r="J9" s="28">
        <f t="shared" si="1"/>
        <v>93.2</v>
      </c>
      <c r="K9" s="28">
        <v>0.41099999999999998</v>
      </c>
      <c r="L9" s="29">
        <f t="shared" si="2"/>
        <v>60.827250608272507</v>
      </c>
      <c r="M9" s="28">
        <v>0.35299999999999998</v>
      </c>
      <c r="N9" s="29">
        <f t="shared" si="3"/>
        <v>70.821529745042497</v>
      </c>
      <c r="O9" s="28">
        <v>40.200000000000003</v>
      </c>
      <c r="P9" s="29">
        <f t="shared" si="4"/>
        <v>57.428571428571431</v>
      </c>
      <c r="Q9" s="28">
        <v>64.105999999999995</v>
      </c>
      <c r="R9" s="28">
        <f t="shared" si="5"/>
        <v>128.21199999999999</v>
      </c>
      <c r="S9" s="28">
        <v>31</v>
      </c>
      <c r="T9" s="29">
        <f t="shared" si="6"/>
        <v>62</v>
      </c>
      <c r="U9" s="28">
        <v>30</v>
      </c>
      <c r="V9" s="28">
        <f t="shared" si="7"/>
        <v>100</v>
      </c>
      <c r="W9" s="28">
        <v>30</v>
      </c>
      <c r="X9" s="29">
        <f t="shared" si="8"/>
        <v>75</v>
      </c>
      <c r="Y9" s="28">
        <v>110</v>
      </c>
      <c r="Z9" s="28">
        <f t="shared" si="9"/>
        <v>110.00000000000001</v>
      </c>
      <c r="AA9" s="28">
        <v>95</v>
      </c>
      <c r="AB9" s="29">
        <f t="shared" si="10"/>
        <v>79.166666666666657</v>
      </c>
      <c r="AC9" s="28">
        <v>0.35</v>
      </c>
      <c r="AD9" s="29">
        <f t="shared" si="11"/>
        <v>71.428571428571431</v>
      </c>
      <c r="AE9" s="28">
        <v>123</v>
      </c>
      <c r="AF9" s="29">
        <f t="shared" si="12"/>
        <v>51.898734177215189</v>
      </c>
      <c r="AG9" s="28" t="s">
        <v>55</v>
      </c>
      <c r="AH9" s="29">
        <f t="shared" si="13"/>
        <v>39.24050632911392</v>
      </c>
      <c r="AI9" s="28">
        <v>4.5999999999999996</v>
      </c>
      <c r="AJ9" s="29">
        <f t="shared" si="14"/>
        <v>57.499999999999993</v>
      </c>
      <c r="AK9" s="28">
        <v>40.409999999999997</v>
      </c>
      <c r="AL9" s="31">
        <f t="shared" si="15"/>
        <v>73.472727272727269</v>
      </c>
    </row>
    <row r="10" spans="1:38">
      <c r="A10" s="6">
        <v>8</v>
      </c>
      <c r="B10" s="8" t="s">
        <v>48</v>
      </c>
      <c r="C10" s="7">
        <v>35304</v>
      </c>
      <c r="D10" s="6" t="s">
        <v>26</v>
      </c>
      <c r="E10" s="6">
        <v>163</v>
      </c>
      <c r="F10" s="6">
        <v>58</v>
      </c>
      <c r="G10" s="28">
        <v>22</v>
      </c>
      <c r="H10" s="28">
        <f t="shared" si="0"/>
        <v>110.00000000000001</v>
      </c>
      <c r="I10" s="28">
        <v>45.2</v>
      </c>
      <c r="J10" s="28">
        <f t="shared" si="1"/>
        <v>90.4</v>
      </c>
      <c r="K10" s="28">
        <v>0.42799999999999999</v>
      </c>
      <c r="L10" s="29">
        <f t="shared" si="2"/>
        <v>58.411214953271028</v>
      </c>
      <c r="M10" s="28">
        <v>0.42599999999999999</v>
      </c>
      <c r="N10" s="29">
        <f t="shared" si="3"/>
        <v>58.685446009389672</v>
      </c>
      <c r="O10" s="28">
        <v>46.6</v>
      </c>
      <c r="P10" s="29">
        <f t="shared" si="4"/>
        <v>66.571428571428569</v>
      </c>
      <c r="Q10" s="33">
        <v>81.81</v>
      </c>
      <c r="R10" s="28">
        <f t="shared" si="5"/>
        <v>163.62</v>
      </c>
      <c r="S10" s="28">
        <v>43</v>
      </c>
      <c r="T10" s="28">
        <f t="shared" si="6"/>
        <v>86</v>
      </c>
      <c r="U10" s="28">
        <v>30</v>
      </c>
      <c r="V10" s="28">
        <f t="shared" si="7"/>
        <v>100</v>
      </c>
      <c r="W10" s="28">
        <v>28</v>
      </c>
      <c r="X10" s="29">
        <f t="shared" si="8"/>
        <v>70</v>
      </c>
      <c r="Y10" s="28">
        <v>110</v>
      </c>
      <c r="Z10" s="28">
        <f t="shared" si="9"/>
        <v>110.00000000000001</v>
      </c>
      <c r="AA10" s="28">
        <v>140</v>
      </c>
      <c r="AB10" s="28">
        <f t="shared" si="10"/>
        <v>116.66666666666667</v>
      </c>
      <c r="AC10" s="28">
        <v>0.37</v>
      </c>
      <c r="AD10" s="29">
        <f t="shared" si="11"/>
        <v>67.567567567567565</v>
      </c>
      <c r="AE10" s="28">
        <v>101</v>
      </c>
      <c r="AF10" s="29">
        <f t="shared" si="12"/>
        <v>58.045977011494251</v>
      </c>
      <c r="AG10" s="28"/>
      <c r="AH10" s="29">
        <f t="shared" si="13"/>
        <v>0</v>
      </c>
      <c r="AI10" s="28">
        <v>3.45</v>
      </c>
      <c r="AJ10" s="29">
        <f t="shared" si="14"/>
        <v>43.125</v>
      </c>
      <c r="AK10" s="28">
        <v>48.31</v>
      </c>
      <c r="AL10" s="30">
        <f t="shared" si="15"/>
        <v>87.836363636363643</v>
      </c>
    </row>
    <row r="11" spans="1:38">
      <c r="A11" s="6">
        <v>9</v>
      </c>
      <c r="B11" s="8" t="s">
        <v>52</v>
      </c>
      <c r="C11" s="7">
        <v>34251</v>
      </c>
      <c r="D11" s="6" t="s">
        <v>26</v>
      </c>
      <c r="E11" s="6">
        <v>167</v>
      </c>
      <c r="F11" s="6">
        <v>63</v>
      </c>
      <c r="G11" s="28">
        <v>13.1</v>
      </c>
      <c r="H11" s="29">
        <f t="shared" si="0"/>
        <v>65.5</v>
      </c>
      <c r="I11" s="28">
        <v>32.799999999999997</v>
      </c>
      <c r="J11" s="29">
        <f t="shared" si="1"/>
        <v>65.599999999999994</v>
      </c>
      <c r="K11" s="28">
        <v>0.34399999999999997</v>
      </c>
      <c r="L11" s="29">
        <f t="shared" si="2"/>
        <v>72.674418604651166</v>
      </c>
      <c r="M11" s="28">
        <v>0.35799999999999998</v>
      </c>
      <c r="N11" s="29">
        <f t="shared" si="3"/>
        <v>69.832402234636874</v>
      </c>
      <c r="O11" s="28">
        <v>53.1</v>
      </c>
      <c r="P11" s="29">
        <f t="shared" si="4"/>
        <v>75.857142857142861</v>
      </c>
      <c r="Q11" s="28">
        <v>36</v>
      </c>
      <c r="R11" s="29">
        <f t="shared" si="5"/>
        <v>72</v>
      </c>
      <c r="S11" s="28">
        <v>37</v>
      </c>
      <c r="T11" s="29">
        <f t="shared" si="6"/>
        <v>74</v>
      </c>
      <c r="U11" s="28">
        <v>28</v>
      </c>
      <c r="V11" s="28">
        <f t="shared" si="7"/>
        <v>93.333333333333329</v>
      </c>
      <c r="W11" s="28">
        <v>38</v>
      </c>
      <c r="X11" s="28">
        <f t="shared" si="8"/>
        <v>95</v>
      </c>
      <c r="Y11" s="28">
        <v>100</v>
      </c>
      <c r="Z11" s="28">
        <f t="shared" si="9"/>
        <v>100</v>
      </c>
      <c r="AA11" s="28">
        <v>110</v>
      </c>
      <c r="AB11" s="28">
        <f t="shared" si="10"/>
        <v>91.666666666666657</v>
      </c>
      <c r="AC11" s="28">
        <v>0.51</v>
      </c>
      <c r="AD11" s="29">
        <f t="shared" si="11"/>
        <v>49.019607843137251</v>
      </c>
      <c r="AE11" s="28">
        <v>109</v>
      </c>
      <c r="AF11" s="29">
        <f t="shared" si="12"/>
        <v>57.671957671957671</v>
      </c>
      <c r="AG11" s="28">
        <v>48</v>
      </c>
      <c r="AH11" s="29">
        <f t="shared" si="13"/>
        <v>38.095238095238095</v>
      </c>
      <c r="AI11" s="28">
        <v>3.9</v>
      </c>
      <c r="AJ11" s="29">
        <f t="shared" si="14"/>
        <v>48.75</v>
      </c>
      <c r="AK11" s="28">
        <v>43.05</v>
      </c>
      <c r="AL11" s="31">
        <f t="shared" si="15"/>
        <v>78.272727272727266</v>
      </c>
    </row>
    <row r="12" spans="1:38">
      <c r="A12" s="16"/>
      <c r="B12" s="17"/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9"/>
    </row>
    <row r="13" spans="1:38">
      <c r="A13" s="16"/>
      <c r="B13" s="17"/>
      <c r="C13" s="18"/>
      <c r="D13" s="16"/>
      <c r="E13" s="16" t="s">
        <v>53</v>
      </c>
      <c r="F13" s="16"/>
      <c r="G13" s="16">
        <v>20</v>
      </c>
      <c r="H13" s="16"/>
      <c r="I13" s="16">
        <v>50</v>
      </c>
      <c r="J13" s="16"/>
      <c r="K13" s="16">
        <v>0.25</v>
      </c>
      <c r="L13" s="16"/>
      <c r="M13" s="16">
        <v>0.25</v>
      </c>
      <c r="N13" s="16"/>
      <c r="O13" s="16">
        <v>70</v>
      </c>
      <c r="P13" s="16"/>
      <c r="Q13" s="16">
        <v>50</v>
      </c>
      <c r="R13" s="16"/>
      <c r="S13" s="16">
        <v>50</v>
      </c>
      <c r="T13" s="16"/>
      <c r="U13" s="16">
        <v>30</v>
      </c>
      <c r="V13" s="16"/>
      <c r="W13" s="16">
        <v>40</v>
      </c>
      <c r="X13" s="16"/>
      <c r="Y13" s="16">
        <v>100</v>
      </c>
      <c r="Z13" s="16"/>
      <c r="AA13" s="16">
        <v>120</v>
      </c>
      <c r="AB13" s="16"/>
      <c r="AC13" s="16">
        <v>0.25</v>
      </c>
      <c r="AD13" s="16"/>
      <c r="AE13" s="16"/>
      <c r="AF13" s="16"/>
      <c r="AG13" s="16"/>
      <c r="AH13" s="16"/>
      <c r="AI13" s="16">
        <v>8</v>
      </c>
      <c r="AJ13" s="16"/>
      <c r="AK13" s="16">
        <v>55</v>
      </c>
      <c r="AL13" s="19"/>
    </row>
    <row r="14" spans="1:38">
      <c r="A14" s="16"/>
      <c r="B14" s="17"/>
      <c r="C14" s="18"/>
      <c r="D14" s="16"/>
      <c r="E14" s="16" t="s">
        <v>54</v>
      </c>
      <c r="F14" s="16"/>
      <c r="G14" s="16"/>
      <c r="H14" s="16">
        <f>AVERAGE(H3:H11)</f>
        <v>88.166666666666671</v>
      </c>
      <c r="I14" s="16"/>
      <c r="J14" s="16">
        <f>AVERAGE(J3:J11)</f>
        <v>97.066666666666663</v>
      </c>
      <c r="K14" s="16"/>
      <c r="L14" s="16">
        <f>AVERAGE(L3:L11)</f>
        <v>59.759229418185086</v>
      </c>
      <c r="M14" s="16"/>
      <c r="N14" s="16">
        <f>AVERAGE(N3:N11)</f>
        <v>61.75326673577711</v>
      </c>
      <c r="O14" s="16"/>
      <c r="P14" s="16">
        <f>AVERAGE(P3:P11)</f>
        <v>67.063492063492077</v>
      </c>
      <c r="Q14" s="16"/>
      <c r="R14" s="16">
        <f>AVERAGE(R3:R11)</f>
        <v>123.45422222222224</v>
      </c>
      <c r="S14" s="16"/>
      <c r="T14" s="16">
        <f>AVERAGE(T3:T11)</f>
        <v>83.933333333333337</v>
      </c>
      <c r="U14" s="16"/>
      <c r="V14" s="16">
        <f>AVERAGE(V3:V11)</f>
        <v>99.259259259259281</v>
      </c>
      <c r="W14" s="16"/>
      <c r="X14" s="16">
        <f>AVERAGE(X3:X11)</f>
        <v>103.61111111111111</v>
      </c>
      <c r="Y14" s="16"/>
      <c r="Z14" s="16">
        <f>AVERAGE(Z3:Z11)</f>
        <v>107.22222222222223</v>
      </c>
      <c r="AA14" s="16"/>
      <c r="AB14" s="16">
        <f>AVERAGE(AB3:AB11)</f>
        <v>109.16666666666666</v>
      </c>
      <c r="AC14" s="16"/>
      <c r="AD14" s="16">
        <f>AVERAGE(AD3:AD11)</f>
        <v>64.54195621881199</v>
      </c>
      <c r="AE14" s="16"/>
      <c r="AF14" s="16">
        <f>AVERAGE(AF3:AF11)</f>
        <v>52.407742629594345</v>
      </c>
      <c r="AG14" s="16"/>
      <c r="AH14" s="16">
        <f>AVERAGE(AH3:AH11)</f>
        <v>39.755687346534373</v>
      </c>
      <c r="AI14" s="16"/>
      <c r="AJ14" s="16">
        <f>AVERAGE(AJ3:AJ11)</f>
        <v>52.847222222222221</v>
      </c>
      <c r="AK14" s="16"/>
      <c r="AL14" s="16">
        <f>AVERAGE(AL3:AL11)</f>
        <v>78.553535353535352</v>
      </c>
    </row>
    <row r="15" spans="1:38">
      <c r="A15" s="16"/>
      <c r="B15" s="17"/>
      <c r="C15" s="1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>
      <c r="A16" s="16"/>
      <c r="B16" s="17" t="s">
        <v>59</v>
      </c>
      <c r="C16" s="18" t="s">
        <v>60</v>
      </c>
      <c r="D16" s="16" t="s">
        <v>61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>
      <c r="A17" s="16"/>
      <c r="B17" s="17" t="str">
        <f>G2</f>
        <v>SIT &amp; REACH</v>
      </c>
      <c r="C17" s="25">
        <v>100</v>
      </c>
      <c r="D17" s="16">
        <f>H14</f>
        <v>88.166666666666671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>
      <c r="A18" s="16"/>
      <c r="B18" s="17" t="str">
        <f>I2</f>
        <v>TRUNK LIFT</v>
      </c>
      <c r="C18" s="25">
        <v>100</v>
      </c>
      <c r="D18" s="16">
        <f>J14</f>
        <v>97.066666666666663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>
      <c r="A19" s="16"/>
      <c r="B19" s="17" t="str">
        <f>K2</f>
        <v>AUDIO</v>
      </c>
      <c r="C19" s="25">
        <v>100</v>
      </c>
      <c r="D19" s="16">
        <f>L14</f>
        <v>59.759229418185086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>
      <c r="A20" s="16"/>
      <c r="B20" s="17" t="str">
        <f>M2</f>
        <v>VISUAL</v>
      </c>
      <c r="C20" s="25">
        <v>100</v>
      </c>
      <c r="D20" s="16">
        <f>N14</f>
        <v>61.75326673577711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>
      <c r="A21" s="16"/>
      <c r="B21" s="17" t="str">
        <f>O2</f>
        <v>HIGH JUMP</v>
      </c>
      <c r="C21" s="25">
        <v>100</v>
      </c>
      <c r="D21" s="16">
        <f>P14</f>
        <v>67.063492063492077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>
      <c r="A22" s="16"/>
      <c r="B22" s="17" t="str">
        <f>Q2</f>
        <v>STORK STAND TEST</v>
      </c>
      <c r="C22" s="25">
        <v>100</v>
      </c>
      <c r="D22" s="16">
        <f>R14</f>
        <v>123.45422222222224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>
      <c r="A23" s="16"/>
      <c r="B23" s="17" t="str">
        <f>S2</f>
        <v>SIDE STEP</v>
      </c>
      <c r="C23" s="25">
        <v>100</v>
      </c>
      <c r="D23" s="16">
        <f>T14</f>
        <v>83.933333333333337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>
      <c r="A24" s="16"/>
      <c r="B24" s="17" t="str">
        <f>U2</f>
        <v>SIT UP</v>
      </c>
      <c r="C24" s="25">
        <v>100</v>
      </c>
      <c r="D24" s="16">
        <f>V14</f>
        <v>99.259259259259281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>
      <c r="A25" s="16"/>
      <c r="B25" s="17" t="str">
        <f>W2</f>
        <v>PUSH UP</v>
      </c>
      <c r="C25" s="25">
        <v>100</v>
      </c>
      <c r="D25" s="16">
        <f>X14</f>
        <v>103.61111111111111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>
      <c r="A26" s="16"/>
      <c r="B26" s="17" t="str">
        <f>Y2</f>
        <v>BACK LIFT</v>
      </c>
      <c r="C26" s="25">
        <v>100</v>
      </c>
      <c r="D26" s="16">
        <f>Z14</f>
        <v>107.22222222222223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>
      <c r="A27" s="16"/>
      <c r="B27" s="17" t="str">
        <f>AA2</f>
        <v>HARDLE JUMP</v>
      </c>
      <c r="C27" s="25">
        <v>100</v>
      </c>
      <c r="D27" s="16">
        <f>AB14</f>
        <v>109.16666666666666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>
      <c r="A28" s="16"/>
      <c r="B28" s="17" t="str">
        <f>AC2</f>
        <v xml:space="preserve"> COORDINATION REACTION </v>
      </c>
      <c r="C28" s="25">
        <v>100</v>
      </c>
      <c r="D28" s="16">
        <f>AD14</f>
        <v>64.54195621881199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>
      <c r="A29" s="16"/>
      <c r="B29" s="17" t="str">
        <f>AE2</f>
        <v>SQUATS</v>
      </c>
      <c r="C29" s="25">
        <v>100</v>
      </c>
      <c r="D29" s="16">
        <f>AF14</f>
        <v>52.407742629594345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>
      <c r="A30" s="16"/>
      <c r="B30" s="17" t="str">
        <f>AG2</f>
        <v>BENCH PRESS</v>
      </c>
      <c r="C30" s="25">
        <v>100</v>
      </c>
      <c r="D30" s="16">
        <f>AH14</f>
        <v>39.755687346534373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9"/>
    </row>
    <row r="31" spans="1:38" ht="15.75" customHeight="1">
      <c r="A31" s="16"/>
      <c r="B31" s="1" t="str">
        <f>AI2</f>
        <v>MEDICINE BALL</v>
      </c>
      <c r="C31" s="26">
        <v>100</v>
      </c>
      <c r="D31" s="1">
        <f>AJ14</f>
        <v>52.847222222222221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2"/>
      <c r="U31" s="23"/>
      <c r="V31" s="23"/>
      <c r="W31" s="23"/>
      <c r="X31" s="24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9"/>
    </row>
    <row r="32" spans="1:38">
      <c r="A32" s="16"/>
      <c r="B32" s="17" t="s">
        <v>62</v>
      </c>
      <c r="C32" s="25">
        <v>100</v>
      </c>
      <c r="D32" s="16">
        <f>AL14</f>
        <v>78.553535353535352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9"/>
    </row>
    <row r="33" spans="1:38">
      <c r="C33" s="4"/>
    </row>
    <row r="39" spans="1:38" ht="47.25" customHeight="1">
      <c r="A39" s="37" t="s">
        <v>0</v>
      </c>
      <c r="B39" s="37" t="s">
        <v>1</v>
      </c>
      <c r="C39" s="37" t="s">
        <v>2</v>
      </c>
      <c r="D39" s="37" t="s">
        <v>3</v>
      </c>
      <c r="E39" s="37" t="s">
        <v>4</v>
      </c>
      <c r="F39" s="37" t="s">
        <v>5</v>
      </c>
      <c r="G39" s="37" t="s">
        <v>8</v>
      </c>
      <c r="H39" s="37"/>
      <c r="I39" s="37"/>
      <c r="J39" s="10"/>
      <c r="K39" s="35" t="s">
        <v>31</v>
      </c>
      <c r="L39" s="36"/>
      <c r="M39" s="36"/>
      <c r="N39" s="36"/>
      <c r="O39" s="37" t="s">
        <v>11</v>
      </c>
      <c r="P39" s="37"/>
      <c r="Q39" s="35" t="s">
        <v>13</v>
      </c>
      <c r="R39" s="38"/>
      <c r="S39" s="9" t="s">
        <v>32</v>
      </c>
      <c r="T39" s="12"/>
      <c r="U39" s="35" t="s">
        <v>39</v>
      </c>
      <c r="V39" s="36"/>
      <c r="W39" s="36"/>
      <c r="X39" s="36"/>
      <c r="Y39" s="38"/>
      <c r="Z39" s="13"/>
      <c r="AA39" s="5" t="s">
        <v>40</v>
      </c>
      <c r="AB39" s="10"/>
      <c r="AC39" s="5" t="s">
        <v>18</v>
      </c>
      <c r="AD39" s="11"/>
      <c r="AE39" s="35" t="s">
        <v>33</v>
      </c>
      <c r="AF39" s="36"/>
      <c r="AG39" s="36"/>
      <c r="AH39" s="12"/>
      <c r="AI39" s="35" t="s">
        <v>9</v>
      </c>
      <c r="AJ39" s="38"/>
      <c r="AK39" s="5" t="s">
        <v>24</v>
      </c>
      <c r="AL39" s="15"/>
    </row>
    <row r="40" spans="1:38" ht="126">
      <c r="A40" s="37"/>
      <c r="B40" s="37"/>
      <c r="C40" s="37"/>
      <c r="D40" s="37"/>
      <c r="E40" s="37"/>
      <c r="F40" s="37"/>
      <c r="G40" s="5" t="s">
        <v>6</v>
      </c>
      <c r="H40" s="20" t="s">
        <v>54</v>
      </c>
      <c r="I40" s="5" t="s">
        <v>7</v>
      </c>
      <c r="J40" s="20" t="s">
        <v>54</v>
      </c>
      <c r="K40" s="5" t="s">
        <v>29</v>
      </c>
      <c r="L40" s="20" t="s">
        <v>54</v>
      </c>
      <c r="M40" s="5" t="s">
        <v>30</v>
      </c>
      <c r="N40" s="20" t="s">
        <v>54</v>
      </c>
      <c r="O40" s="5" t="s">
        <v>10</v>
      </c>
      <c r="P40" s="20" t="s">
        <v>54</v>
      </c>
      <c r="Q40" s="5" t="s">
        <v>12</v>
      </c>
      <c r="R40" s="20" t="s">
        <v>54</v>
      </c>
      <c r="S40" s="5" t="s">
        <v>23</v>
      </c>
      <c r="T40" s="20" t="s">
        <v>54</v>
      </c>
      <c r="U40" s="5" t="s">
        <v>14</v>
      </c>
      <c r="V40" s="20" t="s">
        <v>54</v>
      </c>
      <c r="W40" s="5" t="s">
        <v>15</v>
      </c>
      <c r="X40" s="20" t="s">
        <v>54</v>
      </c>
      <c r="Y40" s="5" t="s">
        <v>17</v>
      </c>
      <c r="Z40" s="20" t="s">
        <v>54</v>
      </c>
      <c r="AA40" s="5" t="s">
        <v>16</v>
      </c>
      <c r="AB40" s="20" t="s">
        <v>54</v>
      </c>
      <c r="AC40" s="5" t="s">
        <v>19</v>
      </c>
      <c r="AD40" s="20" t="s">
        <v>54</v>
      </c>
      <c r="AE40" s="5" t="s">
        <v>20</v>
      </c>
      <c r="AF40" s="20" t="s">
        <v>54</v>
      </c>
      <c r="AG40" s="5" t="s">
        <v>21</v>
      </c>
      <c r="AH40" s="20" t="s">
        <v>54</v>
      </c>
      <c r="AI40" s="5" t="s">
        <v>22</v>
      </c>
      <c r="AJ40" s="20" t="s">
        <v>54</v>
      </c>
      <c r="AK40" s="27" t="s">
        <v>66</v>
      </c>
      <c r="AL40" s="20" t="s">
        <v>54</v>
      </c>
    </row>
    <row r="41" spans="1:38">
      <c r="A41" s="6">
        <v>1</v>
      </c>
      <c r="B41" s="8" t="s">
        <v>27</v>
      </c>
      <c r="C41" s="7">
        <v>34529</v>
      </c>
      <c r="D41" s="6" t="s">
        <v>25</v>
      </c>
      <c r="E41" s="6">
        <v>157</v>
      </c>
      <c r="F41" s="6">
        <v>54</v>
      </c>
      <c r="G41" s="28">
        <v>20.9</v>
      </c>
      <c r="H41" s="28">
        <f>G41/24*100</f>
        <v>87.083333333333329</v>
      </c>
      <c r="I41" s="28">
        <v>53.4</v>
      </c>
      <c r="J41" s="28">
        <f>I41/60*100</f>
        <v>89</v>
      </c>
      <c r="K41" s="28">
        <v>0.50800000000000001</v>
      </c>
      <c r="L41" s="29">
        <f>0.3/K41*100</f>
        <v>59.055118110236215</v>
      </c>
      <c r="M41" s="28">
        <v>0.47299999999999998</v>
      </c>
      <c r="N41" s="29">
        <f>0.3/M41*100</f>
        <v>63.424947145877375</v>
      </c>
      <c r="O41" s="28">
        <v>30</v>
      </c>
      <c r="P41" s="29">
        <f>O41/60*100</f>
        <v>50</v>
      </c>
      <c r="Q41" s="28">
        <v>4.2300000000000004</v>
      </c>
      <c r="R41" s="29">
        <f>Q41/30*100</f>
        <v>14.100000000000001</v>
      </c>
      <c r="S41" s="28">
        <v>39</v>
      </c>
      <c r="T41" s="28">
        <f>S41/46*100</f>
        <v>84.782608695652172</v>
      </c>
      <c r="U41" s="28">
        <v>18</v>
      </c>
      <c r="V41" s="29">
        <f>U41/25*100</f>
        <v>72</v>
      </c>
      <c r="W41" s="28">
        <v>15</v>
      </c>
      <c r="X41" s="29">
        <f>W41/30*100</f>
        <v>50</v>
      </c>
      <c r="Y41" s="28">
        <v>79</v>
      </c>
      <c r="Z41" s="28">
        <f>Y41/80*100</f>
        <v>98.75</v>
      </c>
      <c r="AA41" s="28">
        <v>75</v>
      </c>
      <c r="AB41" s="29">
        <f>AA41/120*100</f>
        <v>62.5</v>
      </c>
      <c r="AC41" s="28">
        <v>0.35</v>
      </c>
      <c r="AD41" s="28">
        <f>0.3/AC41*100</f>
        <v>85.714285714285722</v>
      </c>
      <c r="AE41" s="28">
        <v>97</v>
      </c>
      <c r="AF41" s="29">
        <f>AE41/(F41*3)*100</f>
        <v>59.876543209876544</v>
      </c>
      <c r="AG41" s="28">
        <v>34</v>
      </c>
      <c r="AH41" s="29">
        <f>AG41/(F41*2)*100</f>
        <v>31.481481481481481</v>
      </c>
      <c r="AI41" s="28">
        <v>3.3</v>
      </c>
      <c r="AJ41" s="29">
        <f>AI41/6*100</f>
        <v>54.999999999999993</v>
      </c>
      <c r="AK41" s="28"/>
      <c r="AL41" s="30">
        <f>AK41/50*100</f>
        <v>0</v>
      </c>
    </row>
    <row r="42" spans="1:38">
      <c r="A42" s="6">
        <v>2</v>
      </c>
      <c r="B42" s="8" t="s">
        <v>35</v>
      </c>
      <c r="C42" s="7">
        <v>34442</v>
      </c>
      <c r="D42" s="6" t="s">
        <v>25</v>
      </c>
      <c r="E42" s="6">
        <v>159</v>
      </c>
      <c r="F42" s="6">
        <v>56</v>
      </c>
      <c r="G42" s="28">
        <v>20.2</v>
      </c>
      <c r="H42" s="28">
        <f t="shared" ref="H42:H50" si="16">G42/24*100</f>
        <v>84.166666666666671</v>
      </c>
      <c r="I42" s="28">
        <v>61.6</v>
      </c>
      <c r="J42" s="28">
        <f t="shared" ref="J42:J50" si="17">I42/60*100</f>
        <v>102.66666666666666</v>
      </c>
      <c r="K42" s="28">
        <v>0.65300000000000002</v>
      </c>
      <c r="L42" s="29">
        <f t="shared" ref="L42:L50" si="18">0.3/K42*100</f>
        <v>45.94180704441041</v>
      </c>
      <c r="M42" s="28">
        <v>0.45800000000000002</v>
      </c>
      <c r="N42" s="29">
        <f t="shared" ref="N42:N50" si="19">0.3/M42*100</f>
        <v>65.502183406113531</v>
      </c>
      <c r="O42" s="28">
        <v>42.5</v>
      </c>
      <c r="P42" s="29">
        <f t="shared" ref="P42:P50" si="20">O42/60*100</f>
        <v>70.833333333333343</v>
      </c>
      <c r="Q42" s="28">
        <v>67.38</v>
      </c>
      <c r="R42" s="28">
        <f t="shared" ref="R42:R50" si="21">Q42/30*100</f>
        <v>224.6</v>
      </c>
      <c r="S42" s="28">
        <v>32</v>
      </c>
      <c r="T42" s="29">
        <f t="shared" ref="T42:T50" si="22">S42/46*100</f>
        <v>69.565217391304344</v>
      </c>
      <c r="U42" s="28">
        <v>35</v>
      </c>
      <c r="V42" s="28">
        <f t="shared" ref="V42:V50" si="23">U42/25*100</f>
        <v>140</v>
      </c>
      <c r="W42" s="28">
        <v>30</v>
      </c>
      <c r="X42" s="28">
        <f t="shared" ref="X42:X50" si="24">W42/30*100</f>
        <v>100</v>
      </c>
      <c r="Y42" s="28">
        <v>85</v>
      </c>
      <c r="Z42" s="28">
        <f t="shared" ref="Z42:Z50" si="25">Y42/80*100</f>
        <v>106.25</v>
      </c>
      <c r="AA42" s="28">
        <v>110</v>
      </c>
      <c r="AB42" s="28">
        <f t="shared" ref="AB42:AB50" si="26">AA42/120*100</f>
        <v>91.666666666666657</v>
      </c>
      <c r="AC42" s="28">
        <v>0.36</v>
      </c>
      <c r="AD42" s="28">
        <f t="shared" ref="AD42:AD50" si="27">0.3/AC42*100</f>
        <v>83.333333333333343</v>
      </c>
      <c r="AE42" s="28">
        <v>72</v>
      </c>
      <c r="AF42" s="29">
        <f t="shared" ref="AF42:AF50" si="28">AE42/(F42*3)*100</f>
        <v>42.857142857142854</v>
      </c>
      <c r="AG42" s="28">
        <v>36</v>
      </c>
      <c r="AH42" s="29">
        <f t="shared" ref="AH42:AH50" si="29">AG42/(F42*2)*100</f>
        <v>32.142857142857146</v>
      </c>
      <c r="AI42" s="28">
        <v>3.75</v>
      </c>
      <c r="AJ42" s="29">
        <f t="shared" ref="AJ42:AJ50" si="30">AI42/6*100</f>
        <v>62.5</v>
      </c>
      <c r="AK42" s="28">
        <v>32.380000000000003</v>
      </c>
      <c r="AL42" s="31">
        <f t="shared" ref="AL42:AL50" si="31">AK42/50*100</f>
        <v>64.760000000000005</v>
      </c>
    </row>
    <row r="43" spans="1:38">
      <c r="A43" s="6">
        <v>3</v>
      </c>
      <c r="B43" s="8" t="s">
        <v>36</v>
      </c>
      <c r="C43" s="7">
        <v>34407</v>
      </c>
      <c r="D43" s="6" t="s">
        <v>25</v>
      </c>
      <c r="E43" s="6">
        <v>158</v>
      </c>
      <c r="F43" s="6">
        <v>50</v>
      </c>
      <c r="G43" s="28">
        <v>28.5</v>
      </c>
      <c r="H43" s="28">
        <f t="shared" si="16"/>
        <v>118.75</v>
      </c>
      <c r="I43" s="28">
        <v>53.4</v>
      </c>
      <c r="J43" s="28">
        <f t="shared" si="17"/>
        <v>89</v>
      </c>
      <c r="K43" s="28">
        <v>0.45</v>
      </c>
      <c r="L43" s="29">
        <f t="shared" si="18"/>
        <v>66.666666666666657</v>
      </c>
      <c r="M43" s="28">
        <v>0.48299999999999998</v>
      </c>
      <c r="N43" s="29">
        <f t="shared" si="19"/>
        <v>62.11180124223602</v>
      </c>
      <c r="O43" s="28">
        <v>4.22</v>
      </c>
      <c r="P43" s="29">
        <f t="shared" si="20"/>
        <v>7.0333333333333332</v>
      </c>
      <c r="Q43" s="28">
        <v>14.22</v>
      </c>
      <c r="R43" s="29">
        <f t="shared" si="21"/>
        <v>47.400000000000006</v>
      </c>
      <c r="S43" s="28">
        <v>37</v>
      </c>
      <c r="T43" s="28">
        <f t="shared" si="22"/>
        <v>80.434782608695656</v>
      </c>
      <c r="U43" s="28">
        <v>33</v>
      </c>
      <c r="V43" s="28">
        <f t="shared" si="23"/>
        <v>132</v>
      </c>
      <c r="W43" s="28">
        <v>40</v>
      </c>
      <c r="X43" s="28">
        <f t="shared" si="24"/>
        <v>133.33333333333331</v>
      </c>
      <c r="Y43" s="28">
        <v>100</v>
      </c>
      <c r="Z43" s="28">
        <f t="shared" si="25"/>
        <v>125</v>
      </c>
      <c r="AA43" s="28">
        <v>100</v>
      </c>
      <c r="AB43" s="28">
        <f t="shared" si="26"/>
        <v>83.333333333333343</v>
      </c>
      <c r="AC43" s="28">
        <v>0.4</v>
      </c>
      <c r="AD43" s="29">
        <f t="shared" si="27"/>
        <v>74.999999999999986</v>
      </c>
      <c r="AE43" s="28">
        <v>110</v>
      </c>
      <c r="AF43" s="29">
        <f t="shared" si="28"/>
        <v>73.333333333333329</v>
      </c>
      <c r="AG43" s="28">
        <v>40</v>
      </c>
      <c r="AH43" s="29">
        <f t="shared" si="29"/>
        <v>40</v>
      </c>
      <c r="AI43" s="28">
        <v>3.6</v>
      </c>
      <c r="AJ43" s="29">
        <f t="shared" si="30"/>
        <v>60</v>
      </c>
      <c r="AK43" s="28">
        <v>33.840000000000003</v>
      </c>
      <c r="AL43" s="31">
        <f t="shared" si="31"/>
        <v>67.680000000000007</v>
      </c>
    </row>
    <row r="44" spans="1:38">
      <c r="A44" s="6">
        <v>4</v>
      </c>
      <c r="B44" s="8" t="s">
        <v>38</v>
      </c>
      <c r="C44" s="7">
        <v>34806</v>
      </c>
      <c r="D44" s="6" t="s">
        <v>25</v>
      </c>
      <c r="E44" s="6">
        <v>165</v>
      </c>
      <c r="F44" s="6">
        <v>70</v>
      </c>
      <c r="G44" s="28">
        <v>19.5</v>
      </c>
      <c r="H44" s="28">
        <f t="shared" si="16"/>
        <v>81.25</v>
      </c>
      <c r="I44" s="28">
        <v>51</v>
      </c>
      <c r="J44" s="28">
        <f t="shared" si="17"/>
        <v>85</v>
      </c>
      <c r="K44" s="28">
        <v>0.50800000000000001</v>
      </c>
      <c r="L44" s="29">
        <f t="shared" si="18"/>
        <v>59.055118110236215</v>
      </c>
      <c r="M44" s="28">
        <v>0.40400000000000003</v>
      </c>
      <c r="N44" s="29">
        <f t="shared" si="19"/>
        <v>74.257425742574242</v>
      </c>
      <c r="O44" s="28">
        <v>26.4</v>
      </c>
      <c r="P44" s="29">
        <f t="shared" si="20"/>
        <v>44</v>
      </c>
      <c r="Q44" s="28">
        <v>50.104999999999997</v>
      </c>
      <c r="R44" s="28">
        <f t="shared" si="21"/>
        <v>167.01666666666665</v>
      </c>
      <c r="S44" s="28">
        <v>39</v>
      </c>
      <c r="T44" s="28">
        <f t="shared" si="22"/>
        <v>84.782608695652172</v>
      </c>
      <c r="U44" s="28">
        <v>29</v>
      </c>
      <c r="V44" s="28">
        <f t="shared" si="23"/>
        <v>115.99999999999999</v>
      </c>
      <c r="W44" s="28">
        <v>14</v>
      </c>
      <c r="X44" s="29">
        <f t="shared" si="24"/>
        <v>46.666666666666664</v>
      </c>
      <c r="Y44" s="28">
        <v>90</v>
      </c>
      <c r="Z44" s="28">
        <f t="shared" si="25"/>
        <v>112.5</v>
      </c>
      <c r="AA44" s="28">
        <v>70</v>
      </c>
      <c r="AB44" s="29">
        <f t="shared" si="26"/>
        <v>58.333333333333336</v>
      </c>
      <c r="AC44" s="28">
        <v>0.42</v>
      </c>
      <c r="AD44" s="29">
        <f t="shared" si="27"/>
        <v>71.428571428571431</v>
      </c>
      <c r="AE44" s="28">
        <v>82</v>
      </c>
      <c r="AF44" s="29">
        <f t="shared" si="28"/>
        <v>39.047619047619051</v>
      </c>
      <c r="AG44" s="28">
        <v>42</v>
      </c>
      <c r="AH44" s="29">
        <f t="shared" si="29"/>
        <v>30</v>
      </c>
      <c r="AI44" s="28">
        <v>4.0999999999999996</v>
      </c>
      <c r="AJ44" s="29">
        <f t="shared" si="30"/>
        <v>68.333333333333329</v>
      </c>
      <c r="AK44" s="28">
        <v>38.29</v>
      </c>
      <c r="AL44" s="31">
        <f t="shared" si="31"/>
        <v>76.58</v>
      </c>
    </row>
    <row r="45" spans="1:38">
      <c r="A45" s="6">
        <v>5</v>
      </c>
      <c r="B45" s="8" t="s">
        <v>42</v>
      </c>
      <c r="C45" s="7">
        <v>34496</v>
      </c>
      <c r="D45" s="6" t="s">
        <v>25</v>
      </c>
      <c r="E45" s="6">
        <v>155</v>
      </c>
      <c r="F45" s="6">
        <v>45</v>
      </c>
      <c r="G45" s="28">
        <v>28.5</v>
      </c>
      <c r="H45" s="28">
        <f t="shared" si="16"/>
        <v>118.75</v>
      </c>
      <c r="I45" s="28">
        <v>62.5</v>
      </c>
      <c r="J45" s="28">
        <f t="shared" si="17"/>
        <v>104.16666666666667</v>
      </c>
      <c r="K45" s="28">
        <v>0.374</v>
      </c>
      <c r="L45" s="28">
        <f t="shared" si="18"/>
        <v>80.213903743315512</v>
      </c>
      <c r="M45" s="28">
        <v>0.33400000000000002</v>
      </c>
      <c r="N45" s="28">
        <f t="shared" si="19"/>
        <v>89.820359281437106</v>
      </c>
      <c r="O45" s="28">
        <v>39.5</v>
      </c>
      <c r="P45" s="29">
        <f t="shared" si="20"/>
        <v>65.833333333333329</v>
      </c>
      <c r="Q45" s="28">
        <v>96.132999999999996</v>
      </c>
      <c r="R45" s="28">
        <f t="shared" si="21"/>
        <v>320.44333333333333</v>
      </c>
      <c r="S45" s="28">
        <v>28</v>
      </c>
      <c r="T45" s="29">
        <f t="shared" si="22"/>
        <v>60.869565217391312</v>
      </c>
      <c r="U45" s="28">
        <v>32</v>
      </c>
      <c r="V45" s="28">
        <f t="shared" si="23"/>
        <v>128</v>
      </c>
      <c r="W45" s="28">
        <v>50</v>
      </c>
      <c r="X45" s="28">
        <f t="shared" si="24"/>
        <v>166.66666666666669</v>
      </c>
      <c r="Y45" s="28">
        <v>109</v>
      </c>
      <c r="Z45" s="28">
        <f t="shared" si="25"/>
        <v>136.25</v>
      </c>
      <c r="AA45" s="28">
        <v>130</v>
      </c>
      <c r="AB45" s="28">
        <f t="shared" si="26"/>
        <v>108.33333333333333</v>
      </c>
      <c r="AC45" s="28">
        <v>0.33</v>
      </c>
      <c r="AD45" s="28">
        <f t="shared" si="27"/>
        <v>90.909090909090907</v>
      </c>
      <c r="AE45" s="28">
        <v>70</v>
      </c>
      <c r="AF45" s="29">
        <f t="shared" si="28"/>
        <v>51.851851851851848</v>
      </c>
      <c r="AG45" s="28">
        <v>42</v>
      </c>
      <c r="AH45" s="29">
        <f t="shared" si="29"/>
        <v>46.666666666666664</v>
      </c>
      <c r="AI45" s="28">
        <v>4</v>
      </c>
      <c r="AJ45" s="29">
        <f t="shared" si="30"/>
        <v>66.666666666666657</v>
      </c>
      <c r="AK45" s="28">
        <v>47.38</v>
      </c>
      <c r="AL45" s="30">
        <f t="shared" si="31"/>
        <v>94.76</v>
      </c>
    </row>
    <row r="46" spans="1:38">
      <c r="A46" s="6">
        <v>6</v>
      </c>
      <c r="B46" s="8" t="s">
        <v>45</v>
      </c>
      <c r="C46" s="7">
        <v>33363</v>
      </c>
      <c r="D46" s="6" t="s">
        <v>25</v>
      </c>
      <c r="E46" s="6">
        <v>160</v>
      </c>
      <c r="F46" s="6">
        <v>65</v>
      </c>
      <c r="G46" s="28">
        <v>13.5</v>
      </c>
      <c r="H46" s="29">
        <f t="shared" si="16"/>
        <v>56.25</v>
      </c>
      <c r="I46" s="28">
        <v>52.4</v>
      </c>
      <c r="J46" s="28">
        <f t="shared" si="17"/>
        <v>87.333333333333329</v>
      </c>
      <c r="K46" s="28">
        <v>0.48599999999999999</v>
      </c>
      <c r="L46" s="29">
        <f t="shared" si="18"/>
        <v>61.728395061728392</v>
      </c>
      <c r="M46" s="28">
        <v>0.51400000000000001</v>
      </c>
      <c r="N46" s="29">
        <f t="shared" si="19"/>
        <v>58.365758754863805</v>
      </c>
      <c r="O46" s="28">
        <v>40</v>
      </c>
      <c r="P46" s="29">
        <f t="shared" si="20"/>
        <v>66.666666666666657</v>
      </c>
      <c r="Q46" s="28">
        <v>18.25</v>
      </c>
      <c r="R46" s="29">
        <f t="shared" si="21"/>
        <v>60.833333333333329</v>
      </c>
      <c r="S46" s="28">
        <v>36</v>
      </c>
      <c r="T46" s="29">
        <f t="shared" si="22"/>
        <v>78.260869565217391</v>
      </c>
      <c r="U46" s="28">
        <v>33</v>
      </c>
      <c r="V46" s="28">
        <f t="shared" si="23"/>
        <v>132</v>
      </c>
      <c r="W46" s="28">
        <v>17</v>
      </c>
      <c r="X46" s="29">
        <f t="shared" si="24"/>
        <v>56.666666666666664</v>
      </c>
      <c r="Y46" s="28">
        <v>109</v>
      </c>
      <c r="Z46" s="28">
        <f t="shared" si="25"/>
        <v>136.25</v>
      </c>
      <c r="AA46" s="28">
        <v>80</v>
      </c>
      <c r="AB46" s="29">
        <f t="shared" si="26"/>
        <v>66.666666666666657</v>
      </c>
      <c r="AC46" s="28">
        <v>0.39</v>
      </c>
      <c r="AD46" s="29">
        <f t="shared" si="27"/>
        <v>76.92307692307692</v>
      </c>
      <c r="AE46" s="28">
        <v>80</v>
      </c>
      <c r="AF46" s="29">
        <f t="shared" si="28"/>
        <v>41.025641025641022</v>
      </c>
      <c r="AG46" s="28">
        <v>35</v>
      </c>
      <c r="AH46" s="29">
        <f t="shared" si="29"/>
        <v>26.923076923076923</v>
      </c>
      <c r="AI46" s="28">
        <v>3.7</v>
      </c>
      <c r="AJ46" s="29">
        <f t="shared" si="30"/>
        <v>61.666666666666671</v>
      </c>
      <c r="AK46" s="28">
        <v>27.41</v>
      </c>
      <c r="AL46" s="31">
        <f t="shared" si="31"/>
        <v>54.82</v>
      </c>
    </row>
    <row r="47" spans="1:38">
      <c r="A47" s="6">
        <v>7</v>
      </c>
      <c r="B47" s="8" t="s">
        <v>47</v>
      </c>
      <c r="C47" s="7">
        <v>35014</v>
      </c>
      <c r="D47" s="6" t="s">
        <v>25</v>
      </c>
      <c r="E47" s="6">
        <v>168</v>
      </c>
      <c r="F47" s="6">
        <v>61</v>
      </c>
      <c r="G47" s="28">
        <v>25.7</v>
      </c>
      <c r="H47" s="28">
        <f t="shared" si="16"/>
        <v>107.08333333333333</v>
      </c>
      <c r="I47" s="28">
        <v>54.6</v>
      </c>
      <c r="J47" s="28">
        <f t="shared" si="17"/>
        <v>91</v>
      </c>
      <c r="K47" s="28">
        <v>0.45700000000000002</v>
      </c>
      <c r="L47" s="29">
        <f t="shared" si="18"/>
        <v>65.645514223194752</v>
      </c>
      <c r="M47" s="28">
        <v>0.432</v>
      </c>
      <c r="N47" s="29">
        <f t="shared" si="19"/>
        <v>69.444444444444443</v>
      </c>
      <c r="O47" s="28">
        <v>32.5</v>
      </c>
      <c r="P47" s="29">
        <f t="shared" si="20"/>
        <v>54.166666666666664</v>
      </c>
      <c r="Q47" s="28">
        <v>102.27</v>
      </c>
      <c r="R47" s="28">
        <f t="shared" si="21"/>
        <v>340.9</v>
      </c>
      <c r="S47" s="28">
        <v>41</v>
      </c>
      <c r="T47" s="28">
        <f t="shared" si="22"/>
        <v>89.130434782608688</v>
      </c>
      <c r="U47" s="28">
        <v>25</v>
      </c>
      <c r="V47" s="28">
        <f t="shared" si="23"/>
        <v>100</v>
      </c>
      <c r="W47" s="28">
        <v>22</v>
      </c>
      <c r="X47" s="29">
        <f t="shared" si="24"/>
        <v>73.333333333333329</v>
      </c>
      <c r="Y47" s="28">
        <v>105</v>
      </c>
      <c r="Z47" s="28">
        <f t="shared" si="25"/>
        <v>131.25</v>
      </c>
      <c r="AA47" s="28">
        <v>85</v>
      </c>
      <c r="AB47" s="29">
        <f t="shared" si="26"/>
        <v>70.833333333333343</v>
      </c>
      <c r="AC47" s="28">
        <v>0.43</v>
      </c>
      <c r="AD47" s="29">
        <f t="shared" si="27"/>
        <v>69.767441860465112</v>
      </c>
      <c r="AE47" s="28">
        <v>85</v>
      </c>
      <c r="AF47" s="29">
        <f t="shared" si="28"/>
        <v>46.448087431693992</v>
      </c>
      <c r="AG47" s="28">
        <v>41</v>
      </c>
      <c r="AH47" s="29">
        <f t="shared" si="29"/>
        <v>33.606557377049178</v>
      </c>
      <c r="AI47" s="28">
        <v>3.7</v>
      </c>
      <c r="AJ47" s="29">
        <f t="shared" si="30"/>
        <v>61.666666666666671</v>
      </c>
      <c r="AK47" s="28">
        <v>45.56</v>
      </c>
      <c r="AL47" s="30">
        <f t="shared" si="31"/>
        <v>91.12</v>
      </c>
    </row>
    <row r="48" spans="1:38">
      <c r="A48" s="6">
        <v>8</v>
      </c>
      <c r="B48" s="8" t="s">
        <v>49</v>
      </c>
      <c r="C48" s="7">
        <v>33871</v>
      </c>
      <c r="D48" s="6" t="s">
        <v>25</v>
      </c>
      <c r="E48" s="6">
        <v>153</v>
      </c>
      <c r="F48" s="6">
        <v>48</v>
      </c>
      <c r="G48" s="28">
        <v>19.600000000000001</v>
      </c>
      <c r="H48" s="28">
        <f t="shared" si="16"/>
        <v>81.666666666666671</v>
      </c>
      <c r="I48" s="28">
        <v>56.5</v>
      </c>
      <c r="J48" s="28">
        <f t="shared" si="17"/>
        <v>94.166666666666671</v>
      </c>
      <c r="K48" s="28">
        <v>0.46400000000000002</v>
      </c>
      <c r="L48" s="29">
        <f t="shared" si="18"/>
        <v>64.655172413793096</v>
      </c>
      <c r="M48" s="28">
        <v>0.27500000000000002</v>
      </c>
      <c r="N48" s="28">
        <f t="shared" si="19"/>
        <v>109.09090909090908</v>
      </c>
      <c r="O48" s="28">
        <v>37.299999999999997</v>
      </c>
      <c r="P48" s="29">
        <f t="shared" si="20"/>
        <v>62.166666666666657</v>
      </c>
      <c r="Q48" s="32">
        <v>85.150999999999996</v>
      </c>
      <c r="R48" s="28">
        <f t="shared" si="21"/>
        <v>283.83666666666664</v>
      </c>
      <c r="S48" s="28">
        <v>38</v>
      </c>
      <c r="T48" s="28">
        <f t="shared" si="22"/>
        <v>82.608695652173907</v>
      </c>
      <c r="U48" s="28">
        <v>27</v>
      </c>
      <c r="V48" s="28">
        <f t="shared" si="23"/>
        <v>108</v>
      </c>
      <c r="W48" s="28">
        <v>40</v>
      </c>
      <c r="X48" s="28">
        <f t="shared" si="24"/>
        <v>133.33333333333331</v>
      </c>
      <c r="Y48" s="28">
        <v>115</v>
      </c>
      <c r="Z48" s="28">
        <f t="shared" si="25"/>
        <v>143.75</v>
      </c>
      <c r="AA48" s="28">
        <v>105</v>
      </c>
      <c r="AB48" s="28">
        <f t="shared" si="26"/>
        <v>87.5</v>
      </c>
      <c r="AC48" s="28">
        <v>0.45</v>
      </c>
      <c r="AD48" s="29">
        <f t="shared" si="27"/>
        <v>66.666666666666657</v>
      </c>
      <c r="AE48" s="28">
        <v>93</v>
      </c>
      <c r="AF48" s="29">
        <f t="shared" si="28"/>
        <v>64.583333333333343</v>
      </c>
      <c r="AG48" s="28">
        <v>37</v>
      </c>
      <c r="AH48" s="29">
        <f t="shared" si="29"/>
        <v>38.541666666666671</v>
      </c>
      <c r="AI48" s="28">
        <v>3.7</v>
      </c>
      <c r="AJ48" s="29">
        <f t="shared" si="30"/>
        <v>61.666666666666671</v>
      </c>
      <c r="AK48" s="28">
        <v>40.869999999999997</v>
      </c>
      <c r="AL48" s="30">
        <f t="shared" si="31"/>
        <v>81.739999999999995</v>
      </c>
    </row>
    <row r="49" spans="1:38">
      <c r="A49" s="6">
        <v>9</v>
      </c>
      <c r="B49" s="8" t="s">
        <v>50</v>
      </c>
      <c r="C49" s="7">
        <v>34757</v>
      </c>
      <c r="D49" s="6" t="s">
        <v>25</v>
      </c>
      <c r="E49" s="6">
        <v>166</v>
      </c>
      <c r="F49" s="6">
        <v>53</v>
      </c>
      <c r="G49" s="28">
        <v>20.2</v>
      </c>
      <c r="H49" s="28">
        <f t="shared" si="16"/>
        <v>84.166666666666671</v>
      </c>
      <c r="I49" s="28">
        <v>56.4</v>
      </c>
      <c r="J49" s="28">
        <f t="shared" si="17"/>
        <v>94</v>
      </c>
      <c r="K49" s="28">
        <v>0.52300000000000002</v>
      </c>
      <c r="L49" s="29">
        <f t="shared" si="18"/>
        <v>57.361376673040141</v>
      </c>
      <c r="M49" s="28">
        <v>0.41699999999999998</v>
      </c>
      <c r="N49" s="29">
        <f t="shared" si="19"/>
        <v>71.942446043165461</v>
      </c>
      <c r="O49" s="28">
        <v>23.7</v>
      </c>
      <c r="P49" s="29">
        <f t="shared" si="20"/>
        <v>39.499999999999993</v>
      </c>
      <c r="Q49" s="28">
        <v>75.510000000000005</v>
      </c>
      <c r="R49" s="28">
        <f t="shared" si="21"/>
        <v>251.70000000000005</v>
      </c>
      <c r="S49" s="28">
        <v>27</v>
      </c>
      <c r="T49" s="29">
        <f t="shared" si="22"/>
        <v>58.695652173913047</v>
      </c>
      <c r="U49" s="28">
        <v>23</v>
      </c>
      <c r="V49" s="28">
        <f t="shared" si="23"/>
        <v>92</v>
      </c>
      <c r="W49" s="28">
        <v>30</v>
      </c>
      <c r="X49" s="28">
        <f t="shared" si="24"/>
        <v>100</v>
      </c>
      <c r="Y49" s="28">
        <v>102</v>
      </c>
      <c r="Z49" s="28">
        <f t="shared" si="25"/>
        <v>127.49999999999999</v>
      </c>
      <c r="AA49" s="28">
        <v>100</v>
      </c>
      <c r="AB49" s="28">
        <f t="shared" si="26"/>
        <v>83.333333333333343</v>
      </c>
      <c r="AC49" s="28">
        <v>0.45</v>
      </c>
      <c r="AD49" s="29">
        <f t="shared" si="27"/>
        <v>66.666666666666657</v>
      </c>
      <c r="AE49" s="28">
        <v>97</v>
      </c>
      <c r="AF49" s="29">
        <f t="shared" si="28"/>
        <v>61.0062893081761</v>
      </c>
      <c r="AG49" s="28">
        <v>33</v>
      </c>
      <c r="AH49" s="29">
        <f t="shared" si="29"/>
        <v>31.132075471698112</v>
      </c>
      <c r="AI49" s="28">
        <v>3</v>
      </c>
      <c r="AJ49" s="29">
        <f t="shared" si="30"/>
        <v>50</v>
      </c>
      <c r="AK49" s="28">
        <v>40.21</v>
      </c>
      <c r="AL49" s="30">
        <f t="shared" si="31"/>
        <v>80.42</v>
      </c>
    </row>
    <row r="50" spans="1:38">
      <c r="A50" s="6">
        <v>10</v>
      </c>
      <c r="B50" s="8" t="s">
        <v>51</v>
      </c>
      <c r="C50" s="7">
        <v>34275</v>
      </c>
      <c r="D50" s="6" t="s">
        <v>25</v>
      </c>
      <c r="E50" s="6">
        <v>150</v>
      </c>
      <c r="F50" s="6">
        <v>53</v>
      </c>
      <c r="G50" s="28">
        <v>22.6</v>
      </c>
      <c r="H50" s="28">
        <f t="shared" si="16"/>
        <v>94.166666666666671</v>
      </c>
      <c r="I50" s="28">
        <v>63.6</v>
      </c>
      <c r="J50" s="28">
        <f t="shared" si="17"/>
        <v>106</v>
      </c>
      <c r="K50" s="28">
        <v>0.52500000000000002</v>
      </c>
      <c r="L50" s="29">
        <f t="shared" si="18"/>
        <v>57.142857142857139</v>
      </c>
      <c r="M50" s="28">
        <v>0.46</v>
      </c>
      <c r="N50" s="29">
        <f t="shared" si="19"/>
        <v>65.217391304347814</v>
      </c>
      <c r="O50" s="28">
        <v>32.700000000000003</v>
      </c>
      <c r="P50" s="29">
        <f t="shared" si="20"/>
        <v>54.500000000000007</v>
      </c>
      <c r="Q50" s="28">
        <v>15.112</v>
      </c>
      <c r="R50" s="29">
        <f t="shared" si="21"/>
        <v>50.373333333333335</v>
      </c>
      <c r="S50" s="28">
        <v>36</v>
      </c>
      <c r="T50" s="29">
        <f t="shared" si="22"/>
        <v>78.260869565217391</v>
      </c>
      <c r="U50" s="28">
        <v>30</v>
      </c>
      <c r="V50" s="28">
        <f t="shared" si="23"/>
        <v>120</v>
      </c>
      <c r="W50" s="28">
        <v>44</v>
      </c>
      <c r="X50" s="28">
        <f t="shared" si="24"/>
        <v>146.66666666666666</v>
      </c>
      <c r="Y50" s="28">
        <v>100</v>
      </c>
      <c r="Z50" s="28">
        <f t="shared" si="25"/>
        <v>125</v>
      </c>
      <c r="AA50" s="28">
        <v>125</v>
      </c>
      <c r="AB50" s="28">
        <f t="shared" si="26"/>
        <v>104.16666666666667</v>
      </c>
      <c r="AC50" s="28">
        <v>0.5</v>
      </c>
      <c r="AD50" s="29">
        <f t="shared" si="27"/>
        <v>60</v>
      </c>
      <c r="AE50" s="28">
        <v>148</v>
      </c>
      <c r="AF50" s="28">
        <f t="shared" si="28"/>
        <v>93.081761006289312</v>
      </c>
      <c r="AG50" s="28">
        <v>34</v>
      </c>
      <c r="AH50" s="29">
        <f t="shared" si="29"/>
        <v>32.075471698113205</v>
      </c>
      <c r="AI50" s="28">
        <v>3.98</v>
      </c>
      <c r="AJ50" s="29">
        <f t="shared" si="30"/>
        <v>66.333333333333329</v>
      </c>
      <c r="AK50" s="28">
        <v>40.14</v>
      </c>
      <c r="AL50" s="30">
        <f t="shared" si="31"/>
        <v>80.28</v>
      </c>
    </row>
    <row r="52" spans="1:38">
      <c r="E52" s="2" t="s">
        <v>53</v>
      </c>
      <c r="G52" s="2">
        <v>24</v>
      </c>
      <c r="I52" s="2">
        <v>60</v>
      </c>
      <c r="K52" s="2">
        <v>0.3</v>
      </c>
      <c r="M52" s="2">
        <v>0.3</v>
      </c>
      <c r="O52" s="2">
        <v>60</v>
      </c>
      <c r="Q52" s="2">
        <v>30</v>
      </c>
      <c r="S52" s="2">
        <v>46</v>
      </c>
      <c r="U52" s="2">
        <v>25</v>
      </c>
      <c r="W52" s="2">
        <v>30</v>
      </c>
      <c r="Y52" s="2">
        <v>80</v>
      </c>
      <c r="AA52" s="2">
        <v>120</v>
      </c>
      <c r="AC52" s="2">
        <v>0.3</v>
      </c>
      <c r="AI52" s="2">
        <v>6</v>
      </c>
      <c r="AK52" s="2">
        <v>50</v>
      </c>
    </row>
    <row r="53" spans="1:38">
      <c r="E53" s="2" t="s">
        <v>54</v>
      </c>
      <c r="H53" s="2">
        <f>AVERAGE(H41:H50)</f>
        <v>91.333333333333329</v>
      </c>
      <c r="J53" s="2">
        <f>AVERAGE(J41:J50)</f>
        <v>94.23333333333332</v>
      </c>
      <c r="L53" s="2">
        <f>AVERAGE(L41:L50)</f>
        <v>61.746592918947854</v>
      </c>
      <c r="N53" s="2">
        <f>AVERAGE(N41:N50)</f>
        <v>72.917766645596885</v>
      </c>
      <c r="P53" s="2">
        <f>AVERAGE(P41:P50)</f>
        <v>51.470000000000006</v>
      </c>
      <c r="R53" s="2">
        <f>AVERAGE(R41:R50)</f>
        <v>176.12033333333335</v>
      </c>
      <c r="T53" s="2">
        <f>AVERAGE(T41:T50)</f>
        <v>76.739130434782595</v>
      </c>
      <c r="V53" s="2">
        <f>AVERAGE(V41:V50)</f>
        <v>114</v>
      </c>
      <c r="X53" s="2">
        <f>AVERAGE(X41:X50)</f>
        <v>100.66666666666666</v>
      </c>
      <c r="Z53" s="2">
        <f>AVERAGE(Z41:Z50)</f>
        <v>124.25</v>
      </c>
      <c r="AB53" s="2">
        <f>AVERAGE(AB41:AB50)</f>
        <v>81.666666666666657</v>
      </c>
      <c r="AD53" s="2">
        <f>AVERAGE(AD41:AD50)</f>
        <v>74.640913350215669</v>
      </c>
      <c r="AF53" s="2">
        <f>AVERAGE(AF41:AF50)</f>
        <v>57.311160240495738</v>
      </c>
      <c r="AH53" s="2">
        <f>AVERAGE(AH41:AH50)</f>
        <v>34.256985342760935</v>
      </c>
      <c r="AJ53" s="2">
        <f>AVERAGE(AJ41:AJ50)</f>
        <v>61.38333333333334</v>
      </c>
      <c r="AL53" s="2">
        <f>AVERAGE(AL41:AL50)</f>
        <v>69.21599999999998</v>
      </c>
    </row>
    <row r="57" spans="1:38">
      <c r="B57" s="2" t="s">
        <v>59</v>
      </c>
      <c r="C57" s="2" t="s">
        <v>63</v>
      </c>
      <c r="D57" s="2" t="s">
        <v>61</v>
      </c>
    </row>
    <row r="58" spans="1:38">
      <c r="B58" s="2" t="str">
        <f>G40</f>
        <v>SIT &amp; REACH</v>
      </c>
      <c r="C58" s="2">
        <v>100</v>
      </c>
      <c r="D58" s="2">
        <f>H53</f>
        <v>91.333333333333329</v>
      </c>
    </row>
    <row r="59" spans="1:38">
      <c r="B59" s="2" t="str">
        <f>I40</f>
        <v>TRUNK LIFT</v>
      </c>
      <c r="C59" s="2">
        <v>100</v>
      </c>
      <c r="D59" s="2">
        <f>J53</f>
        <v>94.23333333333332</v>
      </c>
    </row>
    <row r="60" spans="1:38">
      <c r="B60" s="2" t="str">
        <f>K40</f>
        <v>AUDIO</v>
      </c>
      <c r="C60" s="2">
        <v>100</v>
      </c>
      <c r="D60" s="2">
        <f>L53</f>
        <v>61.746592918947854</v>
      </c>
    </row>
    <row r="61" spans="1:38">
      <c r="B61" s="2" t="str">
        <f>M40</f>
        <v>VISUAL</v>
      </c>
      <c r="C61" s="2">
        <v>100</v>
      </c>
      <c r="D61" s="2">
        <f>N53</f>
        <v>72.917766645596885</v>
      </c>
    </row>
    <row r="62" spans="1:38">
      <c r="B62" s="2" t="str">
        <f>O40</f>
        <v>HIGH JUMP</v>
      </c>
      <c r="C62" s="2">
        <v>100</v>
      </c>
      <c r="D62" s="2">
        <f>P53</f>
        <v>51.470000000000006</v>
      </c>
    </row>
    <row r="63" spans="1:38">
      <c r="B63" s="2" t="str">
        <f>Q40</f>
        <v>STORK STAND TEST</v>
      </c>
      <c r="C63" s="2">
        <v>100</v>
      </c>
      <c r="D63" s="2">
        <f>R53</f>
        <v>176.12033333333335</v>
      </c>
    </row>
    <row r="64" spans="1:38">
      <c r="B64" s="2" t="str">
        <f>S40</f>
        <v>SIDE STEP</v>
      </c>
      <c r="C64" s="2">
        <v>100</v>
      </c>
      <c r="D64" s="2">
        <f>T53</f>
        <v>76.739130434782595</v>
      </c>
    </row>
    <row r="65" spans="2:4">
      <c r="B65" s="2" t="str">
        <f>U40</f>
        <v>SIT UP</v>
      </c>
      <c r="C65" s="2">
        <v>100</v>
      </c>
      <c r="D65" s="2">
        <f>V53</f>
        <v>114</v>
      </c>
    </row>
    <row r="66" spans="2:4">
      <c r="B66" s="2" t="str">
        <f>W40</f>
        <v>PUSH UP</v>
      </c>
      <c r="C66" s="2">
        <v>100</v>
      </c>
      <c r="D66" s="2">
        <f>X53</f>
        <v>100.66666666666666</v>
      </c>
    </row>
    <row r="67" spans="2:4">
      <c r="B67" s="2" t="str">
        <f>Y40</f>
        <v>BACK LIFT</v>
      </c>
      <c r="C67" s="2">
        <v>100</v>
      </c>
      <c r="D67" s="2">
        <f>Z53</f>
        <v>124.25</v>
      </c>
    </row>
    <row r="68" spans="2:4">
      <c r="B68" s="2" t="str">
        <f>AA40</f>
        <v>HARDLE JUMP</v>
      </c>
      <c r="C68" s="2">
        <v>100</v>
      </c>
      <c r="D68" s="2">
        <f>AB53</f>
        <v>81.666666666666657</v>
      </c>
    </row>
    <row r="69" spans="2:4">
      <c r="B69" s="2" t="str">
        <f>AC40</f>
        <v>SPEED COORDINATION REACTION TIME</v>
      </c>
      <c r="C69" s="2">
        <v>100</v>
      </c>
      <c r="D69" s="2">
        <f>AD53</f>
        <v>74.640913350215669</v>
      </c>
    </row>
    <row r="70" spans="2:4">
      <c r="B70" s="2" t="str">
        <f>AE40</f>
        <v>SQUATS</v>
      </c>
      <c r="C70" s="2">
        <v>100</v>
      </c>
      <c r="D70" s="2">
        <f>AF53</f>
        <v>57.311160240495738</v>
      </c>
    </row>
    <row r="71" spans="2:4">
      <c r="B71" s="2" t="str">
        <f>AG40</f>
        <v>BENCH PRESS</v>
      </c>
      <c r="C71" s="2">
        <v>100</v>
      </c>
      <c r="D71" s="2">
        <f>AH53</f>
        <v>34.256985342760935</v>
      </c>
    </row>
    <row r="72" spans="2:4">
      <c r="B72" s="2" t="str">
        <f>AI40</f>
        <v>MEDICINE BALL</v>
      </c>
      <c r="C72" s="2">
        <v>100</v>
      </c>
      <c r="D72" s="2">
        <f>AJ53</f>
        <v>61.38333333333334</v>
      </c>
    </row>
    <row r="73" spans="2:4">
      <c r="B73" s="2" t="s">
        <v>64</v>
      </c>
      <c r="C73" s="2">
        <v>100</v>
      </c>
      <c r="D73" s="2">
        <f>AL53</f>
        <v>69.21599999999998</v>
      </c>
    </row>
  </sheetData>
  <mergeCells count="24">
    <mergeCell ref="AI39:AJ39"/>
    <mergeCell ref="F1:F2"/>
    <mergeCell ref="A1:A2"/>
    <mergeCell ref="B1:B2"/>
    <mergeCell ref="C1:C2"/>
    <mergeCell ref="D1:D2"/>
    <mergeCell ref="E1:E2"/>
    <mergeCell ref="K1:N1"/>
    <mergeCell ref="K39:N39"/>
    <mergeCell ref="AE1:AG1"/>
    <mergeCell ref="U1:Y1"/>
    <mergeCell ref="A39:A40"/>
    <mergeCell ref="B39:B40"/>
    <mergeCell ref="C39:C40"/>
    <mergeCell ref="D39:D40"/>
    <mergeCell ref="AE39:AG39"/>
    <mergeCell ref="G1:I1"/>
    <mergeCell ref="O1:P1"/>
    <mergeCell ref="E39:E40"/>
    <mergeCell ref="F39:F40"/>
    <mergeCell ref="G39:I39"/>
    <mergeCell ref="O39:P39"/>
    <mergeCell ref="U39:Y39"/>
    <mergeCell ref="Q39:R3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2015-04-30T04:04:24Z</dcterms:modified>
</cp:coreProperties>
</file>