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N56" i="1"/>
  <c r="AL56"/>
  <c r="AJ56"/>
  <c r="AH56"/>
  <c r="AF56"/>
  <c r="AD56"/>
  <c r="AB56"/>
  <c r="Z56"/>
  <c r="X56"/>
  <c r="V56"/>
  <c r="T56"/>
  <c r="R56"/>
  <c r="P56"/>
  <c r="N56"/>
  <c r="L56"/>
  <c r="J56"/>
  <c r="H56"/>
  <c r="AN47"/>
  <c r="AN48"/>
  <c r="AN49"/>
  <c r="AN50"/>
  <c r="AN51"/>
  <c r="AN52"/>
  <c r="AN53"/>
  <c r="AN46"/>
  <c r="AL47"/>
  <c r="AL48"/>
  <c r="AL49"/>
  <c r="AL50"/>
  <c r="AL51"/>
  <c r="AL52"/>
  <c r="AL53"/>
  <c r="AL46"/>
  <c r="AJ47"/>
  <c r="AJ48"/>
  <c r="AJ49"/>
  <c r="AJ50"/>
  <c r="AJ51"/>
  <c r="AJ52"/>
  <c r="AJ53"/>
  <c r="AJ46"/>
  <c r="AH47"/>
  <c r="AH48"/>
  <c r="AH49"/>
  <c r="AH50"/>
  <c r="AH51"/>
  <c r="AH52"/>
  <c r="AH53"/>
  <c r="AH46"/>
  <c r="AF47"/>
  <c r="AF48"/>
  <c r="AF49"/>
  <c r="AF50"/>
  <c r="AF51"/>
  <c r="AF52"/>
  <c r="AF53"/>
  <c r="AF46"/>
  <c r="AD47"/>
  <c r="AD48"/>
  <c r="AD49"/>
  <c r="AD50"/>
  <c r="AD51"/>
  <c r="AD52"/>
  <c r="AD53"/>
  <c r="AD46"/>
  <c r="AB46"/>
  <c r="AB47"/>
  <c r="AB48"/>
  <c r="AB49"/>
  <c r="AB50"/>
  <c r="AB51"/>
  <c r="AB52"/>
  <c r="AB53"/>
  <c r="Z47"/>
  <c r="Z48"/>
  <c r="Z49"/>
  <c r="Z50"/>
  <c r="Z51"/>
  <c r="Z52"/>
  <c r="Z53"/>
  <c r="Z46"/>
  <c r="X47"/>
  <c r="X48"/>
  <c r="X49"/>
  <c r="X50"/>
  <c r="X51"/>
  <c r="X52"/>
  <c r="X53"/>
  <c r="X46"/>
  <c r="V47"/>
  <c r="V48"/>
  <c r="V49"/>
  <c r="V50"/>
  <c r="V51"/>
  <c r="V52"/>
  <c r="V53"/>
  <c r="V46"/>
  <c r="T53"/>
  <c r="T47"/>
  <c r="T48"/>
  <c r="T49"/>
  <c r="T50"/>
  <c r="T51"/>
  <c r="T52"/>
  <c r="T46"/>
  <c r="R47"/>
  <c r="R48"/>
  <c r="R49"/>
  <c r="R50"/>
  <c r="R51"/>
  <c r="R52"/>
  <c r="R53"/>
  <c r="R46"/>
  <c r="P47"/>
  <c r="P48"/>
  <c r="P49"/>
  <c r="P50"/>
  <c r="P51"/>
  <c r="P52"/>
  <c r="P53"/>
  <c r="P46"/>
  <c r="N47"/>
  <c r="N48"/>
  <c r="N49"/>
  <c r="N50"/>
  <c r="N51"/>
  <c r="N52"/>
  <c r="N53"/>
  <c r="N46"/>
  <c r="L47"/>
  <c r="L48"/>
  <c r="L49"/>
  <c r="L50"/>
  <c r="L51"/>
  <c r="L52"/>
  <c r="L53"/>
  <c r="L46"/>
  <c r="J47"/>
  <c r="J48"/>
  <c r="J49"/>
  <c r="J50"/>
  <c r="J51"/>
  <c r="J52"/>
  <c r="J53"/>
  <c r="J46"/>
  <c r="H46"/>
  <c r="H47"/>
  <c r="H48"/>
  <c r="H49"/>
  <c r="H50"/>
  <c r="H51"/>
  <c r="H52"/>
  <c r="H53"/>
  <c r="H3"/>
  <c r="H4"/>
  <c r="H12"/>
  <c r="AN12"/>
  <c r="AL12"/>
  <c r="AJ12"/>
  <c r="AH12"/>
  <c r="AF12"/>
  <c r="AD12"/>
  <c r="AB12"/>
  <c r="Z12"/>
  <c r="X12"/>
  <c r="V12"/>
  <c r="T12"/>
  <c r="R12"/>
  <c r="P12"/>
  <c r="N12"/>
  <c r="L12"/>
  <c r="J12"/>
  <c r="AN4"/>
  <c r="AN5"/>
  <c r="AN6"/>
  <c r="AN7"/>
  <c r="AN8"/>
  <c r="AN9"/>
  <c r="AN3"/>
  <c r="AL4"/>
  <c r="AL5"/>
  <c r="AL6"/>
  <c r="AL7"/>
  <c r="AL8"/>
  <c r="AL9"/>
  <c r="AL3"/>
  <c r="AJ4"/>
  <c r="AJ5"/>
  <c r="AJ6"/>
  <c r="AJ7"/>
  <c r="AJ8"/>
  <c r="AJ9"/>
  <c r="AJ3"/>
  <c r="AH4"/>
  <c r="AH5"/>
  <c r="AH6"/>
  <c r="AH7"/>
  <c r="AH8"/>
  <c r="AH9"/>
  <c r="AH3"/>
  <c r="AF4"/>
  <c r="AF5"/>
  <c r="AF6"/>
  <c r="AF7"/>
  <c r="AF8"/>
  <c r="AF9"/>
  <c r="AF3"/>
  <c r="AD4"/>
  <c r="AD5"/>
  <c r="AD6"/>
  <c r="AD7"/>
  <c r="AD8"/>
  <c r="AD9"/>
  <c r="AD3"/>
  <c r="AB4"/>
  <c r="AB5"/>
  <c r="AB6"/>
  <c r="AB7"/>
  <c r="AB8"/>
  <c r="AB9"/>
  <c r="AB3"/>
  <c r="Z4"/>
  <c r="Z5"/>
  <c r="Z6"/>
  <c r="Z7"/>
  <c r="Z8"/>
  <c r="Z3"/>
  <c r="X4"/>
  <c r="X5"/>
  <c r="X6"/>
  <c r="X7"/>
  <c r="X8"/>
  <c r="X9"/>
  <c r="X3"/>
  <c r="V4"/>
  <c r="V5"/>
  <c r="V6"/>
  <c r="V7"/>
  <c r="V8"/>
  <c r="V9"/>
  <c r="V3"/>
  <c r="T4"/>
  <c r="T5"/>
  <c r="T6"/>
  <c r="T7"/>
  <c r="T8"/>
  <c r="T9"/>
  <c r="T3"/>
  <c r="R4"/>
  <c r="R5"/>
  <c r="R6"/>
  <c r="R7"/>
  <c r="R8"/>
  <c r="R9"/>
  <c r="P4"/>
  <c r="P5"/>
  <c r="P6"/>
  <c r="P7"/>
  <c r="P8"/>
  <c r="P9"/>
  <c r="P3"/>
  <c r="N4"/>
  <c r="N5"/>
  <c r="N6"/>
  <c r="N7"/>
  <c r="N8"/>
  <c r="N9"/>
  <c r="N3"/>
  <c r="L4"/>
  <c r="L5"/>
  <c r="L6"/>
  <c r="L7"/>
  <c r="L8"/>
  <c r="L9"/>
  <c r="L3"/>
  <c r="J4"/>
  <c r="J5"/>
  <c r="J6"/>
  <c r="J7"/>
  <c r="J8"/>
  <c r="J9"/>
  <c r="H5"/>
  <c r="H6"/>
  <c r="H7"/>
  <c r="H8"/>
  <c r="H9"/>
  <c r="J3"/>
</calcChain>
</file>

<file path=xl/sharedStrings.xml><?xml version="1.0" encoding="utf-8"?>
<sst xmlns="http://schemas.openxmlformats.org/spreadsheetml/2006/main" count="212" uniqueCount="87">
  <si>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</si>
  <si>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</si>
  <si>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</si>
  <si>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</si>
  <si>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</si>
  <si>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</si>
  <si>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</si>
  <si>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</si>
  <si>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</si>
  <si>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POWER</t>
  </si>
  <si>
    <t>HIGH JUMP</t>
  </si>
  <si>
    <t>STORK STAND TEST</t>
  </si>
  <si>
    <t>BALANCE</t>
  </si>
  <si>
    <t>SIT UP</t>
  </si>
  <si>
    <t>PUSH UP</t>
  </si>
  <si>
    <t>HARDLE JUMP</t>
  </si>
  <si>
    <t>BACK LIFT</t>
  </si>
  <si>
    <t>COORDINATION</t>
  </si>
  <si>
    <t>SPEED COORDINATION REACTION TIME</t>
  </si>
  <si>
    <t>SQUATS</t>
  </si>
  <si>
    <t>BENCH PRESS</t>
  </si>
  <si>
    <t>MEDICINE BALL</t>
  </si>
  <si>
    <t>SIDE STEP</t>
  </si>
  <si>
    <t>AEROBIC CAPACITY</t>
  </si>
  <si>
    <t>P</t>
  </si>
  <si>
    <t>L</t>
  </si>
  <si>
    <t>AUDIO</t>
  </si>
  <si>
    <t>VISUAL</t>
  </si>
  <si>
    <t>SPEED REACTION/WHOLE BODY REACTION</t>
  </si>
  <si>
    <t>AGILITY</t>
  </si>
  <si>
    <t xml:space="preserve"> MUSCLE STAMINA</t>
  </si>
  <si>
    <t>POWER ENDURANCE</t>
  </si>
  <si>
    <t xml:space="preserve">STRENGTH </t>
  </si>
  <si>
    <t>BENCH PULL</t>
  </si>
  <si>
    <t>IKA PUSPA DEWI</t>
  </si>
  <si>
    <t>DAVID SULAEMAN</t>
  </si>
  <si>
    <t>LIGAR NL</t>
  </si>
  <si>
    <t>NUTRYA ACHRIATY S</t>
  </si>
  <si>
    <t>LAURA NELAZA</t>
  </si>
  <si>
    <t>TUTI NARLIMA</t>
  </si>
  <si>
    <t>ANASTASIA BRENDA M</t>
  </si>
  <si>
    <t>SANTALIA ALVIYANTI CLAUDIA</t>
  </si>
  <si>
    <t>R. PANJI GAZA R.</t>
  </si>
  <si>
    <t>ANGGI KABAWA SAPUTRA</t>
  </si>
  <si>
    <t>KEY IMMANUEL</t>
  </si>
  <si>
    <t>HAGGIES MUGRARA A</t>
  </si>
  <si>
    <t>SYAHRIL RAMDANI</t>
  </si>
  <si>
    <t xml:space="preserve">ROHMAT </t>
  </si>
  <si>
    <t>HERNI SRI NURMALA</t>
  </si>
  <si>
    <t>T</t>
  </si>
  <si>
    <t>%</t>
  </si>
  <si>
    <t>141</t>
  </si>
  <si>
    <t>128</t>
  </si>
  <si>
    <t>166</t>
  </si>
  <si>
    <t>67</t>
  </si>
  <si>
    <t>120</t>
  </si>
  <si>
    <t>131</t>
  </si>
  <si>
    <t>74</t>
  </si>
  <si>
    <t>41</t>
  </si>
  <si>
    <t>20</t>
  </si>
  <si>
    <t>72</t>
  </si>
  <si>
    <t>64</t>
  </si>
  <si>
    <t>79</t>
  </si>
  <si>
    <t>80</t>
  </si>
  <si>
    <t>73</t>
  </si>
  <si>
    <t>62</t>
  </si>
  <si>
    <t>81</t>
  </si>
  <si>
    <t>69</t>
  </si>
  <si>
    <t>127</t>
  </si>
  <si>
    <t>65</t>
  </si>
  <si>
    <t>55</t>
  </si>
  <si>
    <t>103</t>
  </si>
  <si>
    <t>115</t>
  </si>
  <si>
    <t>82</t>
  </si>
  <si>
    <t>35</t>
  </si>
  <si>
    <t>32</t>
  </si>
  <si>
    <t>33</t>
  </si>
  <si>
    <t>49</t>
  </si>
  <si>
    <t>31</t>
  </si>
  <si>
    <t>45</t>
  </si>
  <si>
    <t>42</t>
  </si>
  <si>
    <t>51</t>
  </si>
  <si>
    <t>VO2 MAX</t>
  </si>
  <si>
    <t>PARAMETER</t>
  </si>
  <si>
    <t>TARGET</t>
  </si>
  <si>
    <t>HASIL</t>
  </si>
  <si>
    <t xml:space="preserve"> COORDINATION REACTION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</si>
</sst>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1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1" fontId="1" fillId="0" borderId="0" xfId="0" applyNumberFormat="1" applyFon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US"/>
              <a:t>HASIL TES FISIK KEMPO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Sheet1!$D$14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Sheet1!$C$15:$C$31</c:f>
              <c:strCache>
                <c:ptCount val="17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AUDIO</c:v>
                </c:pt>
                <c:pt idx="4">
                  <c:v>VISUAL</c:v>
                </c:pt>
                <c:pt idx="5">
                  <c:v> COORDINATION REACTION </c:v>
                </c:pt>
                <c:pt idx="6">
                  <c:v>HIGH JUMP</c:v>
                </c:pt>
                <c:pt idx="7">
                  <c:v>MEDICINE BALL</c:v>
                </c:pt>
                <c:pt idx="8">
                  <c:v>SIDE STEP</c:v>
                </c:pt>
                <c:pt idx="9">
                  <c:v>SQUATS</c:v>
                </c:pt>
                <c:pt idx="10">
                  <c:v>BENCH PRESS</c:v>
                </c:pt>
                <c:pt idx="11">
                  <c:v>BENCH PULL</c:v>
                </c:pt>
                <c:pt idx="12">
                  <c:v>SIT UP</c:v>
                </c:pt>
                <c:pt idx="13">
                  <c:v>PUSH UP</c:v>
                </c:pt>
                <c:pt idx="14">
                  <c:v>BACK LIFT</c:v>
                </c:pt>
                <c:pt idx="15">
                  <c:v>HARDLE JUMP</c:v>
                </c:pt>
                <c:pt idx="16">
                  <c:v>VO2 MAX</c:v>
                </c:pt>
              </c:strCache>
            </c:strRef>
          </c:cat>
          <c:val>
            <c:numRef>
              <c:f>Sheet1!$D$15:$D$31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Sheet1!$C$15:$C$31</c:f>
              <c:strCache>
                <c:ptCount val="17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AUDIO</c:v>
                </c:pt>
                <c:pt idx="4">
                  <c:v>VISUAL</c:v>
                </c:pt>
                <c:pt idx="5">
                  <c:v> COORDINATION REACTION </c:v>
                </c:pt>
                <c:pt idx="6">
                  <c:v>HIGH JUMP</c:v>
                </c:pt>
                <c:pt idx="7">
                  <c:v>MEDICINE BALL</c:v>
                </c:pt>
                <c:pt idx="8">
                  <c:v>SIDE STEP</c:v>
                </c:pt>
                <c:pt idx="9">
                  <c:v>SQUATS</c:v>
                </c:pt>
                <c:pt idx="10">
                  <c:v>BENCH PRESS</c:v>
                </c:pt>
                <c:pt idx="11">
                  <c:v>BENCH PULL</c:v>
                </c:pt>
                <c:pt idx="12">
                  <c:v>SIT UP</c:v>
                </c:pt>
                <c:pt idx="13">
                  <c:v>PUSH UP</c:v>
                </c:pt>
                <c:pt idx="14">
                  <c:v>BACK LIFT</c:v>
                </c:pt>
                <c:pt idx="15">
                  <c:v>HARDLE JUMP</c:v>
                </c:pt>
                <c:pt idx="16">
                  <c:v>VO2 MAX</c:v>
                </c:pt>
              </c:strCache>
            </c:strRef>
          </c:cat>
          <c:val>
            <c:numRef>
              <c:f>Sheet1!$E$15:$E$31</c:f>
              <c:numCache>
                <c:formatCode>General</c:formatCode>
                <c:ptCount val="17"/>
                <c:pt idx="0">
                  <c:v>86</c:v>
                </c:pt>
                <c:pt idx="1">
                  <c:v>115</c:v>
                </c:pt>
                <c:pt idx="2">
                  <c:v>121</c:v>
                </c:pt>
                <c:pt idx="3">
                  <c:v>77</c:v>
                </c:pt>
                <c:pt idx="4">
                  <c:v>79</c:v>
                </c:pt>
                <c:pt idx="5">
                  <c:v>66</c:v>
                </c:pt>
                <c:pt idx="6">
                  <c:v>62</c:v>
                </c:pt>
                <c:pt idx="7">
                  <c:v>52</c:v>
                </c:pt>
                <c:pt idx="8">
                  <c:v>69</c:v>
                </c:pt>
                <c:pt idx="9">
                  <c:v>68</c:v>
                </c:pt>
                <c:pt idx="10">
                  <c:v>48</c:v>
                </c:pt>
                <c:pt idx="11">
                  <c:v>57</c:v>
                </c:pt>
                <c:pt idx="12">
                  <c:v>101</c:v>
                </c:pt>
                <c:pt idx="13">
                  <c:v>76</c:v>
                </c:pt>
                <c:pt idx="14">
                  <c:v>57</c:v>
                </c:pt>
                <c:pt idx="15">
                  <c:v>68</c:v>
                </c:pt>
                <c:pt idx="16">
                  <c:v>83</c:v>
                </c:pt>
              </c:numCache>
            </c:numRef>
          </c:val>
        </c:ser>
        <c:axId val="93542656"/>
        <c:axId val="93556736"/>
      </c:radarChart>
      <c:catAx>
        <c:axId val="93542656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AU"/>
            </a:pPr>
            <a:endParaRPr lang="id-ID"/>
          </a:p>
        </c:txPr>
        <c:crossAx val="93556736"/>
        <c:crosses val="autoZero"/>
        <c:auto val="1"/>
        <c:lblAlgn val="ctr"/>
        <c:lblOffset val="100"/>
      </c:catAx>
      <c:valAx>
        <c:axId val="935567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935426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AU"/>
          </a:pPr>
          <a:endParaRPr lang="id-ID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US"/>
              <a:t>HASIL TES FISIK KEMPO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Sheet1!$D$58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Sheet1!$C$59:$C$75</c:f>
              <c:strCache>
                <c:ptCount val="17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AUDIO</c:v>
                </c:pt>
                <c:pt idx="4">
                  <c:v>VISUAL</c:v>
                </c:pt>
                <c:pt idx="5">
                  <c:v> COORDINATION REACTION </c:v>
                </c:pt>
                <c:pt idx="6">
                  <c:v>HIGH JUMP</c:v>
                </c:pt>
                <c:pt idx="7">
                  <c:v>MEDICINE BALL</c:v>
                </c:pt>
                <c:pt idx="8">
                  <c:v>SIDE STEP</c:v>
                </c:pt>
                <c:pt idx="9">
                  <c:v>SQUATS</c:v>
                </c:pt>
                <c:pt idx="10">
                  <c:v>BENCH PRESS</c:v>
                </c:pt>
                <c:pt idx="11">
                  <c:v>BENCH PULL</c:v>
                </c:pt>
                <c:pt idx="12">
                  <c:v>SIT UP</c:v>
                </c:pt>
                <c:pt idx="13">
                  <c:v>PUSH UP</c:v>
                </c:pt>
                <c:pt idx="14">
                  <c:v>BACK LIFT</c:v>
                </c:pt>
                <c:pt idx="15">
                  <c:v>HARDLE JUMP</c:v>
                </c:pt>
                <c:pt idx="16">
                  <c:v>VO2 MAX</c:v>
                </c:pt>
              </c:strCache>
            </c:strRef>
          </c:cat>
          <c:val>
            <c:numRef>
              <c:f>Sheet1!$D$59:$D$75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Sheet1!$E$58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Sheet1!$C$59:$C$75</c:f>
              <c:strCache>
                <c:ptCount val="17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AUDIO</c:v>
                </c:pt>
                <c:pt idx="4">
                  <c:v>VISUAL</c:v>
                </c:pt>
                <c:pt idx="5">
                  <c:v> COORDINATION REACTION </c:v>
                </c:pt>
                <c:pt idx="6">
                  <c:v>HIGH JUMP</c:v>
                </c:pt>
                <c:pt idx="7">
                  <c:v>MEDICINE BALL</c:v>
                </c:pt>
                <c:pt idx="8">
                  <c:v>SIDE STEP</c:v>
                </c:pt>
                <c:pt idx="9">
                  <c:v>SQUATS</c:v>
                </c:pt>
                <c:pt idx="10">
                  <c:v>BENCH PRESS</c:v>
                </c:pt>
                <c:pt idx="11">
                  <c:v>BENCH PULL</c:v>
                </c:pt>
                <c:pt idx="12">
                  <c:v>SIT UP</c:v>
                </c:pt>
                <c:pt idx="13">
                  <c:v>PUSH UP</c:v>
                </c:pt>
                <c:pt idx="14">
                  <c:v>BACK LIFT</c:v>
                </c:pt>
                <c:pt idx="15">
                  <c:v>HARDLE JUMP</c:v>
                </c:pt>
                <c:pt idx="16">
                  <c:v>VO2 MAX</c:v>
                </c:pt>
              </c:strCache>
            </c:strRef>
          </c:cat>
          <c:val>
            <c:numRef>
              <c:f>Sheet1!$E$59:$E$75</c:f>
              <c:numCache>
                <c:formatCode>General</c:formatCode>
                <c:ptCount val="17"/>
                <c:pt idx="0">
                  <c:v>67</c:v>
                </c:pt>
                <c:pt idx="1">
                  <c:v>80</c:v>
                </c:pt>
                <c:pt idx="2">
                  <c:v>163</c:v>
                </c:pt>
                <c:pt idx="3">
                  <c:v>72</c:v>
                </c:pt>
                <c:pt idx="4">
                  <c:v>71</c:v>
                </c:pt>
                <c:pt idx="5">
                  <c:v>75</c:v>
                </c:pt>
                <c:pt idx="6">
                  <c:v>50</c:v>
                </c:pt>
                <c:pt idx="7">
                  <c:v>52</c:v>
                </c:pt>
                <c:pt idx="8">
                  <c:v>129</c:v>
                </c:pt>
                <c:pt idx="9">
                  <c:v>58</c:v>
                </c:pt>
                <c:pt idx="10">
                  <c:v>35</c:v>
                </c:pt>
                <c:pt idx="11">
                  <c:v>41</c:v>
                </c:pt>
                <c:pt idx="12">
                  <c:v>73</c:v>
                </c:pt>
                <c:pt idx="13">
                  <c:v>58</c:v>
                </c:pt>
                <c:pt idx="14">
                  <c:v>76</c:v>
                </c:pt>
                <c:pt idx="15">
                  <c:v>52</c:v>
                </c:pt>
                <c:pt idx="16">
                  <c:v>71</c:v>
                </c:pt>
              </c:numCache>
            </c:numRef>
          </c:val>
        </c:ser>
        <c:axId val="93127424"/>
        <c:axId val="93128960"/>
      </c:radarChart>
      <c:catAx>
        <c:axId val="93127424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AU"/>
            </a:pPr>
            <a:endParaRPr lang="id-ID"/>
          </a:p>
        </c:txPr>
        <c:crossAx val="93128960"/>
        <c:crosses val="autoZero"/>
        <c:auto val="1"/>
        <c:lblAlgn val="ctr"/>
        <c:lblOffset val="100"/>
      </c:catAx>
      <c:valAx>
        <c:axId val="931289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931274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AU"/>
          </a:pPr>
          <a:endParaRPr lang="id-ID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20266</xdr:colOff>
      <xdr:row>13</xdr:row>
      <xdr:rowOff>40530</xdr:rowOff>
    </xdr:from>
    <xdr:to>
      <xdr:col>21</xdr:col>
      <xdr:colOff>190500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333374</xdr:colOff>
      <xdr:row>57</xdr:row>
      <xdr:rowOff>47625</xdr:rowOff>
    </xdr:from>
    <xdr:to>
      <xdr:col>20</xdr:col>
      <xdr:colOff>285750</xdr:colOff>
      <xdr:row>74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75"/>
  <sheetViews>
    <sheetView tabSelected="1" topLeftCell="A46" zoomScale="60" zoomScaleNormal="60" workbookViewId="0">
      <selection activeCell="AE62" sqref="AE62"/>
    </sheetView>
  </sheetViews>
  <sheetFormatPr defaultRowHeight="15.75"/>
  <cols>
    <col min="1" max="1" width="4.85546875" style="2" customWidth="1"/>
    <col min="2" max="2" width="30.5703125" style="2" customWidth="1"/>
    <col min="3" max="3" width="16.42578125" style="2" customWidth="1"/>
    <col min="4" max="4" width="5.85546875" style="2" customWidth="1"/>
    <col min="5" max="6" width="5.28515625" style="2" customWidth="1"/>
    <col min="7" max="24" width="6.7109375" style="2" customWidth="1"/>
    <col min="25" max="26" width="6.7109375" style="11" customWidth="1"/>
    <col min="27" max="39" width="6.7109375" style="2" customWidth="1"/>
    <col min="40" max="40" width="6.7109375" style="1" customWidth="1"/>
    <col min="41" max="16384" width="9.140625" style="1"/>
  </cols>
  <sheetData>
    <row r="1" spans="1:40" s="3" customFormat="1" ht="47.2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8</v>
      </c>
      <c r="H1" s="29"/>
      <c r="I1" s="29"/>
      <c r="J1" s="30"/>
      <c r="K1" s="28" t="s">
        <v>12</v>
      </c>
      <c r="L1" s="30"/>
      <c r="M1" s="28" t="s">
        <v>28</v>
      </c>
      <c r="N1" s="29"/>
      <c r="O1" s="29"/>
      <c r="P1" s="30"/>
      <c r="Q1" s="28" t="s">
        <v>17</v>
      </c>
      <c r="R1" s="30"/>
      <c r="S1" s="28" t="s">
        <v>9</v>
      </c>
      <c r="T1" s="29"/>
      <c r="U1" s="29"/>
      <c r="V1" s="30"/>
      <c r="W1" s="29" t="s">
        <v>29</v>
      </c>
      <c r="X1" s="30"/>
      <c r="Y1" s="28" t="s">
        <v>32</v>
      </c>
      <c r="Z1" s="29"/>
      <c r="AA1" s="29"/>
      <c r="AB1" s="29"/>
      <c r="AC1" s="29"/>
      <c r="AD1" s="30"/>
      <c r="AE1" s="28" t="s">
        <v>30</v>
      </c>
      <c r="AF1" s="29"/>
      <c r="AG1" s="29"/>
      <c r="AH1" s="29"/>
      <c r="AI1" s="29"/>
      <c r="AJ1" s="30"/>
      <c r="AK1" s="28" t="s">
        <v>31</v>
      </c>
      <c r="AL1" s="30"/>
      <c r="AM1" s="28" t="s">
        <v>23</v>
      </c>
      <c r="AN1" s="30"/>
    </row>
    <row r="2" spans="1:40" s="3" customFormat="1" ht="81" customHeight="1">
      <c r="A2" s="27"/>
      <c r="B2" s="27"/>
      <c r="C2" s="27"/>
      <c r="D2" s="27"/>
      <c r="E2" s="27"/>
      <c r="F2" s="27"/>
      <c r="G2" s="5" t="s">
        <v>6</v>
      </c>
      <c r="H2" s="17" t="s">
        <v>50</v>
      </c>
      <c r="I2" s="5" t="s">
        <v>7</v>
      </c>
      <c r="J2" s="17" t="s">
        <v>50</v>
      </c>
      <c r="K2" s="5" t="s">
        <v>11</v>
      </c>
      <c r="L2" s="17" t="s">
        <v>50</v>
      </c>
      <c r="M2" s="5" t="s">
        <v>26</v>
      </c>
      <c r="N2" s="17" t="s">
        <v>50</v>
      </c>
      <c r="O2" s="5" t="s">
        <v>27</v>
      </c>
      <c r="P2" s="17" t="s">
        <v>50</v>
      </c>
      <c r="Q2" s="5" t="s">
        <v>18</v>
      </c>
      <c r="R2" s="17" t="s">
        <v>50</v>
      </c>
      <c r="S2" s="5" t="s">
        <v>10</v>
      </c>
      <c r="T2" s="17" t="s">
        <v>50</v>
      </c>
      <c r="U2" s="5" t="s">
        <v>21</v>
      </c>
      <c r="V2" s="17" t="s">
        <v>50</v>
      </c>
      <c r="W2" s="5" t="s">
        <v>22</v>
      </c>
      <c r="X2" s="17" t="s">
        <v>50</v>
      </c>
      <c r="Y2" s="10" t="s">
        <v>19</v>
      </c>
      <c r="Z2" s="10" t="s">
        <v>50</v>
      </c>
      <c r="AA2" s="5" t="s">
        <v>20</v>
      </c>
      <c r="AB2" s="17" t="s">
        <v>50</v>
      </c>
      <c r="AC2" s="17" t="s">
        <v>33</v>
      </c>
      <c r="AD2" s="17" t="s">
        <v>50</v>
      </c>
      <c r="AE2" s="17" t="s">
        <v>13</v>
      </c>
      <c r="AF2" s="17" t="s">
        <v>50</v>
      </c>
      <c r="AG2" s="5" t="s">
        <v>14</v>
      </c>
      <c r="AH2" s="17" t="s">
        <v>50</v>
      </c>
      <c r="AI2" s="5" t="s">
        <v>16</v>
      </c>
      <c r="AJ2" s="17" t="s">
        <v>50</v>
      </c>
      <c r="AK2" s="17" t="s">
        <v>15</v>
      </c>
      <c r="AL2" s="17" t="s">
        <v>50</v>
      </c>
      <c r="AM2" s="17" t="s">
        <v>82</v>
      </c>
      <c r="AN2" s="17" t="s">
        <v>50</v>
      </c>
    </row>
    <row r="3" spans="1:40">
      <c r="A3" s="6">
        <v>1</v>
      </c>
      <c r="B3" s="8" t="s">
        <v>35</v>
      </c>
      <c r="C3" s="7">
        <v>29985</v>
      </c>
      <c r="D3" s="6" t="s">
        <v>25</v>
      </c>
      <c r="E3" s="6">
        <v>162</v>
      </c>
      <c r="F3" s="6">
        <v>64</v>
      </c>
      <c r="G3" s="6">
        <v>15.9</v>
      </c>
      <c r="H3" s="19">
        <f>G3/20*100</f>
        <v>79.5</v>
      </c>
      <c r="I3" s="6">
        <v>53.2</v>
      </c>
      <c r="J3" s="19">
        <f>I3/50*100</f>
        <v>106.4</v>
      </c>
      <c r="K3" s="6">
        <v>14.17</v>
      </c>
      <c r="L3" s="24">
        <f>K3/50*100</f>
        <v>28.34</v>
      </c>
      <c r="M3" s="6">
        <v>0.45100000000000001</v>
      </c>
      <c r="N3" s="23">
        <f>0.25/M3*100</f>
        <v>55.432372505543235</v>
      </c>
      <c r="O3" s="6">
        <v>0.38900000000000001</v>
      </c>
      <c r="P3" s="23">
        <f>0.25/O3*100</f>
        <v>64.267352185089976</v>
      </c>
      <c r="Q3" s="19"/>
      <c r="R3" s="19"/>
      <c r="S3" s="19">
        <v>42.5</v>
      </c>
      <c r="T3" s="23">
        <f>S3/70*100</f>
        <v>60.714285714285708</v>
      </c>
      <c r="U3" s="19">
        <v>4.2</v>
      </c>
      <c r="V3" s="23">
        <f>U3/8*100</f>
        <v>52.5</v>
      </c>
      <c r="W3" s="19">
        <v>32</v>
      </c>
      <c r="X3" s="23">
        <f>W3/50*100</f>
        <v>64</v>
      </c>
      <c r="Y3" s="19" t="s">
        <v>51</v>
      </c>
      <c r="Z3" s="23">
        <f>Y3/(F3*3)*100</f>
        <v>73.4375</v>
      </c>
      <c r="AA3" s="19" t="s">
        <v>61</v>
      </c>
      <c r="AB3" s="23">
        <f>AA3/(F3*2)*100</f>
        <v>50</v>
      </c>
      <c r="AC3" s="19" t="s">
        <v>62</v>
      </c>
      <c r="AD3" s="23">
        <f>AC3/(F3*2)*100</f>
        <v>61.71875</v>
      </c>
      <c r="AE3" s="19">
        <v>32</v>
      </c>
      <c r="AF3" s="19">
        <f>AE3/30*100</f>
        <v>106.66666666666667</v>
      </c>
      <c r="AG3" s="19">
        <v>28</v>
      </c>
      <c r="AH3" s="23">
        <f>AG3/40*100</f>
        <v>70</v>
      </c>
      <c r="AI3" s="19">
        <v>40</v>
      </c>
      <c r="AJ3" s="23">
        <f>AI3/100*100</f>
        <v>40</v>
      </c>
      <c r="AK3" s="19">
        <v>66</v>
      </c>
      <c r="AL3" s="23">
        <f>AK3/120*100</f>
        <v>55.000000000000007</v>
      </c>
      <c r="AM3" s="19">
        <v>38.32</v>
      </c>
      <c r="AN3" s="23">
        <f>AM3/55*100</f>
        <v>69.672727272727272</v>
      </c>
    </row>
    <row r="4" spans="1:40">
      <c r="A4" s="6">
        <v>2</v>
      </c>
      <c r="B4" s="8" t="s">
        <v>42</v>
      </c>
      <c r="C4" s="7">
        <v>33039</v>
      </c>
      <c r="D4" s="6" t="s">
        <v>25</v>
      </c>
      <c r="E4" s="6">
        <v>170</v>
      </c>
      <c r="F4" s="6">
        <v>65</v>
      </c>
      <c r="G4" s="6">
        <v>19.100000000000001</v>
      </c>
      <c r="H4" s="19">
        <f>G4/20*100</f>
        <v>95.5</v>
      </c>
      <c r="I4" s="6">
        <v>60.1</v>
      </c>
      <c r="J4" s="19">
        <f t="shared" ref="J4:J9" si="0">I4/50*100</f>
        <v>120.19999999999999</v>
      </c>
      <c r="K4" s="6">
        <v>70</v>
      </c>
      <c r="L4" s="6">
        <f t="shared" ref="L4:L9" si="1">K4/50*100</f>
        <v>140</v>
      </c>
      <c r="M4" s="6">
        <v>0.378</v>
      </c>
      <c r="N4" s="23">
        <f t="shared" ref="N4:N9" si="2">0.25/M4*100</f>
        <v>66.137566137566139</v>
      </c>
      <c r="O4" s="6">
        <v>0.36099999999999999</v>
      </c>
      <c r="P4" s="23">
        <f t="shared" ref="P4:P9" si="3">0.25/O4*100</f>
        <v>69.252077562326875</v>
      </c>
      <c r="Q4" s="19">
        <v>0.55000000000000004</v>
      </c>
      <c r="R4" s="19">
        <f t="shared" ref="R4:R9" si="4">0.25/Q4*100</f>
        <v>45.454545454545453</v>
      </c>
      <c r="S4" s="19">
        <v>52.8</v>
      </c>
      <c r="T4" s="23">
        <f t="shared" ref="T4:T9" si="5">S4/70*100</f>
        <v>75.428571428571416</v>
      </c>
      <c r="U4" s="19">
        <v>4.05</v>
      </c>
      <c r="V4" s="23">
        <f t="shared" ref="V4:V9" si="6">U4/8*100</f>
        <v>50.625</v>
      </c>
      <c r="W4" s="19">
        <v>37</v>
      </c>
      <c r="X4" s="23">
        <f t="shared" ref="X4:X9" si="7">W4/50*100</f>
        <v>74</v>
      </c>
      <c r="Y4" s="19" t="s">
        <v>52</v>
      </c>
      <c r="Z4" s="23">
        <f t="shared" ref="Z4:Z8" si="8">Y4/(F4*3)*100</f>
        <v>65.641025641025635</v>
      </c>
      <c r="AA4" s="19" t="s">
        <v>60</v>
      </c>
      <c r="AB4" s="23">
        <f t="shared" ref="AB4:AB9" si="9">AA4/(F4*2)*100</f>
        <v>55.384615384615387</v>
      </c>
      <c r="AC4" s="19" t="s">
        <v>63</v>
      </c>
      <c r="AD4" s="23">
        <f t="shared" ref="AD4:AD9" si="10">AC4/(F4*2)*100</f>
        <v>61.53846153846154</v>
      </c>
      <c r="AE4" s="19">
        <v>28</v>
      </c>
      <c r="AF4" s="19">
        <f t="shared" ref="AF4:AF9" si="11">AE4/30*100</f>
        <v>93.333333333333329</v>
      </c>
      <c r="AG4" s="19">
        <v>23</v>
      </c>
      <c r="AH4" s="23">
        <f t="shared" ref="AH4:AH9" si="12">AG4/40*100</f>
        <v>57.499999999999993</v>
      </c>
      <c r="AI4" s="19">
        <v>70</v>
      </c>
      <c r="AJ4" s="23">
        <f t="shared" ref="AJ4:AJ9" si="13">AI4/100*100</f>
        <v>70</v>
      </c>
      <c r="AK4" s="19">
        <v>94</v>
      </c>
      <c r="AL4" s="23">
        <f t="shared" ref="AL4:AL9" si="14">AK4/120*100</f>
        <v>78.333333333333329</v>
      </c>
      <c r="AM4" s="19">
        <v>52.67</v>
      </c>
      <c r="AN4" s="19">
        <f t="shared" ref="AN4:AN9" si="15">AM4/55*100</f>
        <v>95.763636363636365</v>
      </c>
    </row>
    <row r="5" spans="1:40">
      <c r="A5" s="6">
        <v>3</v>
      </c>
      <c r="B5" s="8" t="s">
        <v>43</v>
      </c>
      <c r="C5" s="7">
        <v>33248</v>
      </c>
      <c r="D5" s="6" t="s">
        <v>25</v>
      </c>
      <c r="E5" s="6">
        <v>170</v>
      </c>
      <c r="F5" s="6">
        <v>67</v>
      </c>
      <c r="G5" s="6">
        <v>23.3</v>
      </c>
      <c r="H5" s="19">
        <f t="shared" ref="H5:H9" si="16">G5/20*100</f>
        <v>116.5</v>
      </c>
      <c r="I5" s="6">
        <v>61.5</v>
      </c>
      <c r="J5" s="19">
        <f t="shared" si="0"/>
        <v>123</v>
      </c>
      <c r="K5" s="6">
        <v>123</v>
      </c>
      <c r="L5" s="6">
        <f t="shared" si="1"/>
        <v>246</v>
      </c>
      <c r="M5" s="6">
        <v>0.30499999999999999</v>
      </c>
      <c r="N5" s="19">
        <f t="shared" si="2"/>
        <v>81.967213114754102</v>
      </c>
      <c r="O5" s="6">
        <v>0.28999999999999998</v>
      </c>
      <c r="P5" s="19">
        <f t="shared" si="3"/>
        <v>86.206896551724142</v>
      </c>
      <c r="Q5" s="19">
        <v>0.27</v>
      </c>
      <c r="R5" s="19">
        <f t="shared" si="4"/>
        <v>92.592592592592581</v>
      </c>
      <c r="S5" s="19">
        <v>41</v>
      </c>
      <c r="T5" s="23">
        <f t="shared" si="5"/>
        <v>58.571428571428577</v>
      </c>
      <c r="U5" s="19">
        <v>4.75</v>
      </c>
      <c r="V5" s="23">
        <f t="shared" si="6"/>
        <v>59.375</v>
      </c>
      <c r="W5" s="19">
        <v>34</v>
      </c>
      <c r="X5" s="23">
        <f t="shared" si="7"/>
        <v>68</v>
      </c>
      <c r="Y5" s="19" t="s">
        <v>53</v>
      </c>
      <c r="Z5" s="19">
        <f t="shared" si="8"/>
        <v>82.587064676616919</v>
      </c>
      <c r="AA5" s="19" t="s">
        <v>59</v>
      </c>
      <c r="AB5" s="23">
        <f t="shared" si="9"/>
        <v>14.925373134328357</v>
      </c>
      <c r="AC5" s="19" t="s">
        <v>64</v>
      </c>
      <c r="AD5" s="23">
        <f t="shared" si="10"/>
        <v>54.477611940298509</v>
      </c>
      <c r="AE5" s="19">
        <v>29</v>
      </c>
      <c r="AF5" s="19">
        <f t="shared" si="11"/>
        <v>96.666666666666671</v>
      </c>
      <c r="AG5" s="19">
        <v>23</v>
      </c>
      <c r="AH5" s="23">
        <f t="shared" si="12"/>
        <v>57.499999999999993</v>
      </c>
      <c r="AI5" s="19">
        <v>84</v>
      </c>
      <c r="AJ5" s="19">
        <f t="shared" si="13"/>
        <v>84</v>
      </c>
      <c r="AK5" s="19">
        <v>104</v>
      </c>
      <c r="AL5" s="19">
        <f t="shared" si="14"/>
        <v>86.666666666666671</v>
      </c>
      <c r="AM5" s="19">
        <v>45.76</v>
      </c>
      <c r="AN5" s="19">
        <f t="shared" si="15"/>
        <v>83.2</v>
      </c>
    </row>
    <row r="6" spans="1:40">
      <c r="A6" s="6">
        <v>4</v>
      </c>
      <c r="B6" s="8" t="s">
        <v>44</v>
      </c>
      <c r="C6" s="7">
        <v>36416</v>
      </c>
      <c r="D6" s="6" t="s">
        <v>25</v>
      </c>
      <c r="E6" s="6">
        <v>157</v>
      </c>
      <c r="F6" s="6">
        <v>45</v>
      </c>
      <c r="G6" s="6">
        <v>12.5</v>
      </c>
      <c r="H6" s="23">
        <f t="shared" si="16"/>
        <v>62.5</v>
      </c>
      <c r="I6" s="6">
        <v>52.2</v>
      </c>
      <c r="J6" s="19">
        <f t="shared" si="0"/>
        <v>104.4</v>
      </c>
      <c r="K6" s="9" t="s">
        <v>59</v>
      </c>
      <c r="L6" s="6">
        <f t="shared" si="1"/>
        <v>40</v>
      </c>
      <c r="M6" s="6">
        <v>0.20399999999999999</v>
      </c>
      <c r="N6" s="19">
        <f t="shared" si="2"/>
        <v>122.54901960784315</v>
      </c>
      <c r="O6" s="6">
        <v>0.223</v>
      </c>
      <c r="P6" s="19">
        <f t="shared" si="3"/>
        <v>112.10762331838563</v>
      </c>
      <c r="Q6" s="19">
        <v>0.44</v>
      </c>
      <c r="R6" s="19">
        <f t="shared" si="4"/>
        <v>56.81818181818182</v>
      </c>
      <c r="S6" s="19">
        <v>34.6</v>
      </c>
      <c r="T6" s="23">
        <f t="shared" si="5"/>
        <v>49.428571428571431</v>
      </c>
      <c r="U6" s="19">
        <v>3.3</v>
      </c>
      <c r="V6" s="23">
        <f t="shared" si="6"/>
        <v>41.25</v>
      </c>
      <c r="W6" s="19">
        <v>33</v>
      </c>
      <c r="X6" s="23">
        <f t="shared" si="7"/>
        <v>66</v>
      </c>
      <c r="Y6" s="19" t="s">
        <v>54</v>
      </c>
      <c r="Z6" s="23">
        <f t="shared" si="8"/>
        <v>49.629629629629626</v>
      </c>
      <c r="AA6" s="19" t="s">
        <v>58</v>
      </c>
      <c r="AB6" s="23">
        <f t="shared" si="9"/>
        <v>45.555555555555557</v>
      </c>
      <c r="AC6" s="19">
        <v>44</v>
      </c>
      <c r="AD6" s="23">
        <f t="shared" si="10"/>
        <v>48.888888888888886</v>
      </c>
      <c r="AE6" s="19">
        <v>27</v>
      </c>
      <c r="AF6" s="19">
        <f t="shared" si="11"/>
        <v>90</v>
      </c>
      <c r="AG6" s="19">
        <v>30</v>
      </c>
      <c r="AH6" s="23">
        <f t="shared" si="12"/>
        <v>75</v>
      </c>
      <c r="AI6" s="19">
        <v>66</v>
      </c>
      <c r="AJ6" s="23">
        <f t="shared" si="13"/>
        <v>66</v>
      </c>
      <c r="AK6" s="19">
        <v>48</v>
      </c>
      <c r="AL6" s="23">
        <f t="shared" si="14"/>
        <v>40</v>
      </c>
      <c r="AM6" s="19">
        <v>43.84</v>
      </c>
      <c r="AN6" s="19">
        <f t="shared" si="15"/>
        <v>79.709090909090918</v>
      </c>
    </row>
    <row r="7" spans="1:40">
      <c r="A7" s="6">
        <v>5</v>
      </c>
      <c r="B7" s="8" t="s">
        <v>45</v>
      </c>
      <c r="C7" s="7">
        <v>33469</v>
      </c>
      <c r="D7" s="6" t="s">
        <v>25</v>
      </c>
      <c r="E7" s="6">
        <v>159</v>
      </c>
      <c r="F7" s="6">
        <v>55</v>
      </c>
      <c r="G7" s="6">
        <v>20.9</v>
      </c>
      <c r="H7" s="19">
        <f t="shared" si="16"/>
        <v>104.5</v>
      </c>
      <c r="I7" s="6">
        <v>62.6</v>
      </c>
      <c r="J7" s="19">
        <f t="shared" si="0"/>
        <v>125.2</v>
      </c>
      <c r="K7" s="6">
        <v>81</v>
      </c>
      <c r="L7" s="6">
        <f t="shared" si="1"/>
        <v>162</v>
      </c>
      <c r="M7" s="6">
        <v>0.33100000000000002</v>
      </c>
      <c r="N7" s="23">
        <f t="shared" si="2"/>
        <v>75.528700906344397</v>
      </c>
      <c r="O7" s="6">
        <v>0.35599999999999998</v>
      </c>
      <c r="P7" s="23">
        <f t="shared" si="3"/>
        <v>70.224719101123597</v>
      </c>
      <c r="Q7" s="19">
        <v>0.32</v>
      </c>
      <c r="R7" s="19">
        <f t="shared" si="4"/>
        <v>78.125</v>
      </c>
      <c r="S7" s="19">
        <v>43.3</v>
      </c>
      <c r="T7" s="23">
        <f t="shared" si="5"/>
        <v>61.857142857142854</v>
      </c>
      <c r="U7" s="19">
        <v>3.5</v>
      </c>
      <c r="V7" s="23">
        <f t="shared" si="6"/>
        <v>43.75</v>
      </c>
      <c r="W7" s="19">
        <v>38</v>
      </c>
      <c r="X7" s="23">
        <f t="shared" si="7"/>
        <v>76</v>
      </c>
      <c r="Y7" s="19" t="s">
        <v>55</v>
      </c>
      <c r="Z7" s="23">
        <f t="shared" si="8"/>
        <v>72.727272727272734</v>
      </c>
      <c r="AA7" s="19" t="s">
        <v>54</v>
      </c>
      <c r="AB7" s="23">
        <f t="shared" si="9"/>
        <v>60.909090909090914</v>
      </c>
      <c r="AC7" s="19" t="s">
        <v>65</v>
      </c>
      <c r="AD7" s="23">
        <f t="shared" si="10"/>
        <v>56.36363636363636</v>
      </c>
      <c r="AE7" s="19">
        <v>28</v>
      </c>
      <c r="AF7" s="19">
        <f t="shared" si="11"/>
        <v>93.333333333333329</v>
      </c>
      <c r="AG7" s="19">
        <v>40</v>
      </c>
      <c r="AH7" s="19">
        <f t="shared" si="12"/>
        <v>100</v>
      </c>
      <c r="AI7" s="19">
        <v>46</v>
      </c>
      <c r="AJ7" s="23">
        <f t="shared" si="13"/>
        <v>46</v>
      </c>
      <c r="AK7" s="19">
        <v>146</v>
      </c>
      <c r="AL7" s="19">
        <f t="shared" si="14"/>
        <v>121.66666666666666</v>
      </c>
      <c r="AM7" s="19">
        <v>49.07</v>
      </c>
      <c r="AN7" s="19">
        <f t="shared" si="15"/>
        <v>89.218181818181819</v>
      </c>
    </row>
    <row r="8" spans="1:40">
      <c r="A8" s="6">
        <v>6</v>
      </c>
      <c r="B8" s="8" t="s">
        <v>46</v>
      </c>
      <c r="C8" s="7">
        <v>33332</v>
      </c>
      <c r="D8" s="6" t="s">
        <v>25</v>
      </c>
      <c r="E8" s="6">
        <v>177</v>
      </c>
      <c r="F8" s="6">
        <v>68</v>
      </c>
      <c r="G8" s="6">
        <v>18.899999999999999</v>
      </c>
      <c r="H8" s="19">
        <f t="shared" si="16"/>
        <v>94.5</v>
      </c>
      <c r="I8" s="6">
        <v>61</v>
      </c>
      <c r="J8" s="19">
        <f t="shared" si="0"/>
        <v>122</v>
      </c>
      <c r="K8" s="6">
        <v>53</v>
      </c>
      <c r="L8" s="6">
        <f t="shared" si="1"/>
        <v>106</v>
      </c>
      <c r="M8" s="6">
        <v>0.46700000000000003</v>
      </c>
      <c r="N8" s="23">
        <f t="shared" si="2"/>
        <v>53.533190578158454</v>
      </c>
      <c r="O8" s="6">
        <v>0.45600000000000002</v>
      </c>
      <c r="P8" s="23">
        <f t="shared" si="3"/>
        <v>54.824561403508767</v>
      </c>
      <c r="Q8" s="19">
        <v>0.38</v>
      </c>
      <c r="R8" s="19">
        <f t="shared" si="4"/>
        <v>65.789473684210535</v>
      </c>
      <c r="S8" s="19">
        <v>43.9</v>
      </c>
      <c r="T8" s="23">
        <f t="shared" si="5"/>
        <v>62.714285714285708</v>
      </c>
      <c r="U8" s="19">
        <v>4.75</v>
      </c>
      <c r="V8" s="23">
        <f t="shared" si="6"/>
        <v>59.375</v>
      </c>
      <c r="W8" s="19">
        <v>35</v>
      </c>
      <c r="X8" s="23">
        <f t="shared" si="7"/>
        <v>70</v>
      </c>
      <c r="Y8" s="19" t="s">
        <v>56</v>
      </c>
      <c r="Z8" s="23">
        <f t="shared" si="8"/>
        <v>64.215686274509807</v>
      </c>
      <c r="AA8" s="19" t="s">
        <v>57</v>
      </c>
      <c r="AB8" s="23">
        <f t="shared" si="9"/>
        <v>54.411764705882348</v>
      </c>
      <c r="AC8" s="19" t="s">
        <v>66</v>
      </c>
      <c r="AD8" s="23">
        <f t="shared" si="10"/>
        <v>59.558823529411761</v>
      </c>
      <c r="AE8" s="19">
        <v>35</v>
      </c>
      <c r="AF8" s="19">
        <f t="shared" si="11"/>
        <v>116.66666666666667</v>
      </c>
      <c r="AG8" s="19">
        <v>35</v>
      </c>
      <c r="AH8" s="19">
        <f t="shared" si="12"/>
        <v>87.5</v>
      </c>
      <c r="AI8" s="19">
        <v>61</v>
      </c>
      <c r="AJ8" s="23">
        <f t="shared" si="13"/>
        <v>61</v>
      </c>
      <c r="AK8" s="19">
        <v>62</v>
      </c>
      <c r="AL8" s="23">
        <f t="shared" si="14"/>
        <v>51.666666666666671</v>
      </c>
      <c r="AM8" s="19">
        <v>41.41</v>
      </c>
      <c r="AN8" s="23">
        <f t="shared" si="15"/>
        <v>75.290909090909082</v>
      </c>
    </row>
    <row r="9" spans="1:40">
      <c r="A9" s="6">
        <v>7</v>
      </c>
      <c r="B9" s="8" t="s">
        <v>47</v>
      </c>
      <c r="C9" s="7">
        <v>33815</v>
      </c>
      <c r="D9" s="6" t="s">
        <v>25</v>
      </c>
      <c r="E9" s="6">
        <v>169</v>
      </c>
      <c r="F9" s="6">
        <v>57</v>
      </c>
      <c r="G9" s="6">
        <v>10.3</v>
      </c>
      <c r="H9" s="23">
        <f t="shared" si="16"/>
        <v>51.5</v>
      </c>
      <c r="I9" s="6">
        <v>50.6</v>
      </c>
      <c r="J9" s="19">
        <f t="shared" si="0"/>
        <v>101.2</v>
      </c>
      <c r="K9" s="6">
        <v>61</v>
      </c>
      <c r="L9" s="6">
        <f t="shared" si="1"/>
        <v>122</v>
      </c>
      <c r="M9" s="6">
        <v>0.308</v>
      </c>
      <c r="N9" s="19">
        <f t="shared" si="2"/>
        <v>81.168831168831161</v>
      </c>
      <c r="O9" s="6">
        <v>0.26600000000000001</v>
      </c>
      <c r="P9" s="19">
        <f t="shared" si="3"/>
        <v>93.984962406015043</v>
      </c>
      <c r="Q9" s="19">
        <v>0.38</v>
      </c>
      <c r="R9" s="19">
        <f t="shared" si="4"/>
        <v>65.789473684210535</v>
      </c>
      <c r="S9" s="19">
        <v>43.7</v>
      </c>
      <c r="T9" s="23">
        <f t="shared" si="5"/>
        <v>62.428571428571431</v>
      </c>
      <c r="U9" s="19">
        <v>4.5999999999999996</v>
      </c>
      <c r="V9" s="23">
        <f t="shared" si="6"/>
        <v>57.499999999999993</v>
      </c>
      <c r="W9" s="19">
        <v>32</v>
      </c>
      <c r="X9" s="23">
        <f t="shared" si="7"/>
        <v>64</v>
      </c>
      <c r="Y9" s="19"/>
      <c r="Z9" s="19"/>
      <c r="AA9" s="19">
        <v>65</v>
      </c>
      <c r="AB9" s="23">
        <f t="shared" si="9"/>
        <v>57.017543859649123</v>
      </c>
      <c r="AC9" s="19">
        <v>67</v>
      </c>
      <c r="AD9" s="23">
        <f t="shared" si="10"/>
        <v>58.771929824561411</v>
      </c>
      <c r="AE9" s="19">
        <v>34</v>
      </c>
      <c r="AF9" s="19">
        <f t="shared" si="11"/>
        <v>113.33333333333333</v>
      </c>
      <c r="AG9" s="19">
        <v>35</v>
      </c>
      <c r="AH9" s="19">
        <f t="shared" si="12"/>
        <v>87.5</v>
      </c>
      <c r="AI9" s="19">
        <v>29</v>
      </c>
      <c r="AJ9" s="23">
        <f t="shared" si="13"/>
        <v>28.999999999999996</v>
      </c>
      <c r="AK9" s="19">
        <v>50</v>
      </c>
      <c r="AL9" s="23">
        <f t="shared" si="14"/>
        <v>41.666666666666671</v>
      </c>
      <c r="AM9" s="19">
        <v>47.73</v>
      </c>
      <c r="AN9" s="19">
        <f t="shared" si="15"/>
        <v>86.781818181818167</v>
      </c>
    </row>
    <row r="10" spans="1:40">
      <c r="A10" s="12"/>
      <c r="B10" s="13"/>
      <c r="C10" s="14"/>
      <c r="D10" s="12"/>
      <c r="E10" s="12"/>
      <c r="F10" s="12"/>
      <c r="G10" s="12"/>
      <c r="H10" s="20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5"/>
      <c r="Z10" s="15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6"/>
    </row>
    <row r="11" spans="1:40">
      <c r="A11" s="12"/>
      <c r="B11" s="13"/>
      <c r="C11" s="14"/>
      <c r="D11" s="12"/>
      <c r="E11" s="12" t="s">
        <v>49</v>
      </c>
      <c r="F11" s="12"/>
      <c r="G11" s="12">
        <v>20</v>
      </c>
      <c r="H11" s="12"/>
      <c r="I11" s="12">
        <v>50</v>
      </c>
      <c r="J11" s="12"/>
      <c r="K11" s="12">
        <v>50</v>
      </c>
      <c r="L11" s="12"/>
      <c r="M11" s="12">
        <v>0.25</v>
      </c>
      <c r="N11" s="12"/>
      <c r="O11" s="12">
        <v>0.25</v>
      </c>
      <c r="P11" s="12"/>
      <c r="Q11" s="12">
        <v>0.25</v>
      </c>
      <c r="R11" s="12"/>
      <c r="S11" s="12">
        <v>70</v>
      </c>
      <c r="T11" s="12"/>
      <c r="U11" s="12">
        <v>8</v>
      </c>
      <c r="V11" s="12"/>
      <c r="W11" s="12">
        <v>50</v>
      </c>
      <c r="X11" s="12"/>
      <c r="Y11" s="15"/>
      <c r="Z11" s="15"/>
      <c r="AA11" s="12"/>
      <c r="AB11" s="12"/>
      <c r="AC11" s="12"/>
      <c r="AD11" s="12"/>
      <c r="AE11" s="12">
        <v>30</v>
      </c>
      <c r="AF11" s="12"/>
      <c r="AG11" s="12">
        <v>40</v>
      </c>
      <c r="AH11" s="12"/>
      <c r="AI11" s="12">
        <v>100</v>
      </c>
      <c r="AJ11" s="12"/>
      <c r="AK11" s="12">
        <v>120</v>
      </c>
      <c r="AL11" s="12"/>
      <c r="AM11" s="12">
        <v>55</v>
      </c>
      <c r="AN11" s="16"/>
    </row>
    <row r="12" spans="1:40">
      <c r="A12" s="12"/>
      <c r="B12" s="13"/>
      <c r="C12" s="14"/>
      <c r="D12" s="12"/>
      <c r="E12" s="12" t="s">
        <v>50</v>
      </c>
      <c r="F12" s="12"/>
      <c r="G12" s="12"/>
      <c r="H12" s="20">
        <f>AVERAGE(H3:H9)</f>
        <v>86.357142857142861</v>
      </c>
      <c r="I12" s="12"/>
      <c r="J12" s="20">
        <f>AVERAGE(J3:J9)</f>
        <v>114.62857142857145</v>
      </c>
      <c r="K12" s="12"/>
      <c r="L12" s="20">
        <f>AVERAGE(L3:L9)</f>
        <v>120.62</v>
      </c>
      <c r="M12" s="12"/>
      <c r="N12" s="20">
        <f>AVERAGE(N3:N9)</f>
        <v>76.616699145577215</v>
      </c>
      <c r="O12" s="12"/>
      <c r="P12" s="20">
        <f>AVERAGE(P3:P9)</f>
        <v>78.695456075453436</v>
      </c>
      <c r="Q12" s="12"/>
      <c r="R12" s="20">
        <f>AVERAGE(R3:R9)</f>
        <v>67.428211205623484</v>
      </c>
      <c r="S12" s="12"/>
      <c r="T12" s="20">
        <f>AVERAGE(T3:T9)</f>
        <v>61.591836734693871</v>
      </c>
      <c r="U12" s="12"/>
      <c r="V12" s="20">
        <f>AVERAGE(V3:V9)</f>
        <v>52.053571428571431</v>
      </c>
      <c r="W12" s="12"/>
      <c r="X12" s="20">
        <f>AVERAGE(X3:X9)</f>
        <v>68.857142857142861</v>
      </c>
      <c r="Y12" s="15"/>
      <c r="Z12" s="20">
        <f>AVERAGE(Z3:Z9)</f>
        <v>68.039696491509119</v>
      </c>
      <c r="AA12" s="12"/>
      <c r="AB12" s="20">
        <f>AVERAGE(AB3:AB9)</f>
        <v>48.314849078445945</v>
      </c>
      <c r="AC12" s="12"/>
      <c r="AD12" s="20">
        <f>AVERAGE(AD3:AD9)</f>
        <v>57.331157440751213</v>
      </c>
      <c r="AE12" s="12"/>
      <c r="AF12" s="20">
        <f>AVERAGE(AF3:AF9)</f>
        <v>101.42857142857143</v>
      </c>
      <c r="AG12" s="12"/>
      <c r="AH12" s="20">
        <f>AVERAGE(AH3:AH9)</f>
        <v>76.428571428571431</v>
      </c>
      <c r="AI12" s="12"/>
      <c r="AJ12" s="20">
        <f>AVERAGE(AJ3:AJ9)</f>
        <v>56.571428571428569</v>
      </c>
      <c r="AK12" s="12"/>
      <c r="AL12" s="20">
        <f>AVERAGE(AL3:AL9)</f>
        <v>67.857142857142861</v>
      </c>
      <c r="AM12" s="12"/>
      <c r="AN12" s="20">
        <f>AVERAGE(AN3:AN9)</f>
        <v>82.805194805194802</v>
      </c>
    </row>
    <row r="13" spans="1:40">
      <c r="A13" s="12"/>
      <c r="B13" s="13"/>
      <c r="C13" s="14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5"/>
      <c r="Z13" s="15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6"/>
    </row>
    <row r="14" spans="1:40">
      <c r="A14" s="12"/>
      <c r="B14" s="13"/>
      <c r="C14" s="14" t="s">
        <v>83</v>
      </c>
      <c r="D14" s="12" t="s">
        <v>84</v>
      </c>
      <c r="E14" s="12" t="s">
        <v>85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5"/>
      <c r="Z14" s="15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6"/>
    </row>
    <row r="15" spans="1:40">
      <c r="A15" s="12"/>
      <c r="B15" s="13"/>
      <c r="C15" s="17" t="s">
        <v>6</v>
      </c>
      <c r="D15" s="12">
        <v>100</v>
      </c>
      <c r="E15" s="12">
        <v>86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5"/>
      <c r="Z15" s="15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6"/>
    </row>
    <row r="16" spans="1:40">
      <c r="A16" s="12"/>
      <c r="B16" s="13"/>
      <c r="C16" s="17" t="s">
        <v>7</v>
      </c>
      <c r="D16" s="12">
        <v>100</v>
      </c>
      <c r="E16" s="12">
        <v>115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5"/>
      <c r="Z16" s="15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6"/>
    </row>
    <row r="17" spans="1:40" ht="31.5">
      <c r="A17" s="12"/>
      <c r="B17" s="13"/>
      <c r="C17" s="17" t="s">
        <v>11</v>
      </c>
      <c r="D17" s="12">
        <v>100</v>
      </c>
      <c r="E17" s="12">
        <v>121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5"/>
      <c r="Z17" s="15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6"/>
    </row>
    <row r="18" spans="1:40">
      <c r="A18" s="12"/>
      <c r="B18" s="13"/>
      <c r="C18" s="17" t="s">
        <v>26</v>
      </c>
      <c r="D18" s="12">
        <v>100</v>
      </c>
      <c r="E18" s="12">
        <v>77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5"/>
      <c r="Z18" s="15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6"/>
    </row>
    <row r="19" spans="1:40">
      <c r="A19" s="12"/>
      <c r="B19" s="13"/>
      <c r="C19" s="17" t="s">
        <v>27</v>
      </c>
      <c r="D19" s="12">
        <v>100</v>
      </c>
      <c r="E19" s="12">
        <v>79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5"/>
      <c r="Z19" s="15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6"/>
    </row>
    <row r="20" spans="1:40" ht="36" customHeight="1">
      <c r="A20" s="12"/>
      <c r="B20" s="13"/>
      <c r="C20" s="21" t="s">
        <v>86</v>
      </c>
      <c r="D20" s="12">
        <v>100</v>
      </c>
      <c r="E20" s="12">
        <v>66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5"/>
      <c r="Z20" s="15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6"/>
    </row>
    <row r="21" spans="1:40">
      <c r="A21" s="12"/>
      <c r="B21" s="13"/>
      <c r="C21" s="17" t="s">
        <v>10</v>
      </c>
      <c r="D21" s="12">
        <v>100</v>
      </c>
      <c r="E21" s="12">
        <v>62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5"/>
      <c r="Z21" s="15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6"/>
    </row>
    <row r="22" spans="1:40">
      <c r="A22" s="12"/>
      <c r="B22" s="13"/>
      <c r="C22" s="17" t="s">
        <v>21</v>
      </c>
      <c r="D22" s="12">
        <v>100</v>
      </c>
      <c r="E22" s="12">
        <v>52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5"/>
      <c r="Z22" s="15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6"/>
    </row>
    <row r="23" spans="1:40">
      <c r="A23" s="12"/>
      <c r="B23" s="13"/>
      <c r="C23" s="17" t="s">
        <v>22</v>
      </c>
      <c r="D23" s="12">
        <v>100</v>
      </c>
      <c r="E23" s="12">
        <v>69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5"/>
      <c r="Z23" s="15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6"/>
    </row>
    <row r="24" spans="1:40">
      <c r="A24" s="12"/>
      <c r="B24" s="13"/>
      <c r="C24" s="10" t="s">
        <v>19</v>
      </c>
      <c r="D24" s="12">
        <v>100</v>
      </c>
      <c r="E24" s="12">
        <v>68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5"/>
      <c r="Z24" s="15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6"/>
    </row>
    <row r="25" spans="1:40">
      <c r="A25" s="12"/>
      <c r="B25" s="13"/>
      <c r="C25" s="17" t="s">
        <v>20</v>
      </c>
      <c r="D25" s="12">
        <v>100</v>
      </c>
      <c r="E25" s="12">
        <v>48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5"/>
      <c r="Z25" s="15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6"/>
    </row>
    <row r="26" spans="1:40">
      <c r="A26" s="12"/>
      <c r="B26" s="13"/>
      <c r="C26" s="17" t="s">
        <v>33</v>
      </c>
      <c r="D26" s="12">
        <v>100</v>
      </c>
      <c r="E26" s="12">
        <v>57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5"/>
      <c r="Z26" s="15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6"/>
    </row>
    <row r="27" spans="1:40">
      <c r="A27" s="12"/>
      <c r="B27" s="13"/>
      <c r="C27" s="17" t="s">
        <v>13</v>
      </c>
      <c r="D27" s="12">
        <v>100</v>
      </c>
      <c r="E27" s="12">
        <v>101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5"/>
      <c r="Z27" s="15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6"/>
    </row>
    <row r="28" spans="1:40">
      <c r="A28" s="12"/>
      <c r="B28" s="13"/>
      <c r="C28" s="17" t="s">
        <v>14</v>
      </c>
      <c r="D28" s="12">
        <v>100</v>
      </c>
      <c r="E28" s="12">
        <v>76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5"/>
      <c r="Z28" s="15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6"/>
    </row>
    <row r="29" spans="1:40">
      <c r="A29" s="12"/>
      <c r="B29" s="13"/>
      <c r="C29" s="17" t="s">
        <v>16</v>
      </c>
      <c r="D29" s="12">
        <v>100</v>
      </c>
      <c r="E29" s="12">
        <v>57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5"/>
      <c r="Z29" s="15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6"/>
    </row>
    <row r="30" spans="1:40">
      <c r="A30" s="12"/>
      <c r="B30" s="13"/>
      <c r="C30" s="17" t="s">
        <v>15</v>
      </c>
      <c r="D30" s="12">
        <v>100</v>
      </c>
      <c r="E30" s="12">
        <v>68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5"/>
      <c r="Z30" s="15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6"/>
    </row>
    <row r="31" spans="1:40">
      <c r="A31" s="12"/>
      <c r="B31" s="13"/>
      <c r="C31" s="17" t="s">
        <v>82</v>
      </c>
      <c r="D31" s="12">
        <v>100</v>
      </c>
      <c r="E31" s="12">
        <v>83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5"/>
      <c r="Z31" s="15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6"/>
    </row>
    <row r="32" spans="1:40">
      <c r="A32" s="12"/>
      <c r="B32" s="13"/>
      <c r="C32" s="1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5"/>
      <c r="Z32" s="15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6"/>
    </row>
    <row r="33" spans="1:40">
      <c r="A33" s="12"/>
      <c r="B33" s="13"/>
      <c r="C33" s="1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5"/>
      <c r="Z33" s="15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6"/>
    </row>
    <row r="34" spans="1:40">
      <c r="A34" s="12"/>
      <c r="B34" s="13"/>
      <c r="C34" s="14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5"/>
      <c r="Z34" s="15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6"/>
    </row>
    <row r="35" spans="1:40">
      <c r="A35" s="12"/>
      <c r="B35" s="13"/>
      <c r="C35" s="14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5"/>
      <c r="Z35" s="15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6"/>
    </row>
    <row r="36" spans="1:40" ht="17.25" customHeight="1">
      <c r="A36" s="12"/>
      <c r="B36" s="13"/>
      <c r="C36" s="14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5"/>
      <c r="Z36" s="15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6"/>
    </row>
    <row r="37" spans="1:40" ht="17.25" customHeight="1">
      <c r="A37" s="12"/>
      <c r="B37" s="13"/>
      <c r="C37" s="14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5"/>
      <c r="Z37" s="15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6"/>
    </row>
    <row r="38" spans="1:40" ht="17.25" customHeight="1">
      <c r="A38" s="12"/>
      <c r="B38" s="13"/>
      <c r="C38" s="14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5"/>
      <c r="Z38" s="15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6"/>
    </row>
    <row r="39" spans="1:40" ht="17.25" customHeight="1">
      <c r="A39" s="12"/>
      <c r="B39" s="13"/>
      <c r="C39" s="14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5"/>
      <c r="Z39" s="15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6"/>
    </row>
    <row r="40" spans="1:40">
      <c r="A40" s="12"/>
      <c r="B40" s="13"/>
      <c r="C40" s="14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5"/>
      <c r="Z40" s="15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6"/>
    </row>
    <row r="41" spans="1:40">
      <c r="C41" s="4"/>
    </row>
    <row r="44" spans="1:40" ht="47.25" customHeight="1">
      <c r="A44" s="27" t="s">
        <v>0</v>
      </c>
      <c r="B44" s="27" t="s">
        <v>1</v>
      </c>
      <c r="C44" s="27" t="s">
        <v>2</v>
      </c>
      <c r="D44" s="27" t="s">
        <v>3</v>
      </c>
      <c r="E44" s="27" t="s">
        <v>4</v>
      </c>
      <c r="F44" s="27" t="s">
        <v>5</v>
      </c>
      <c r="G44" s="28" t="s">
        <v>8</v>
      </c>
      <c r="H44" s="29"/>
      <c r="I44" s="29"/>
      <c r="J44" s="30"/>
      <c r="K44" s="28" t="s">
        <v>12</v>
      </c>
      <c r="L44" s="30"/>
      <c r="M44" s="28" t="s">
        <v>28</v>
      </c>
      <c r="N44" s="29"/>
      <c r="O44" s="29"/>
      <c r="P44" s="30"/>
      <c r="Q44" s="28" t="s">
        <v>17</v>
      </c>
      <c r="R44" s="30"/>
      <c r="S44" s="28" t="s">
        <v>9</v>
      </c>
      <c r="T44" s="29"/>
      <c r="U44" s="29"/>
      <c r="V44" s="30"/>
      <c r="W44" s="29" t="s">
        <v>29</v>
      </c>
      <c r="X44" s="30"/>
      <c r="Y44" s="28" t="s">
        <v>32</v>
      </c>
      <c r="Z44" s="29"/>
      <c r="AA44" s="29"/>
      <c r="AB44" s="29"/>
      <c r="AC44" s="29"/>
      <c r="AD44" s="30"/>
      <c r="AE44" s="28" t="s">
        <v>30</v>
      </c>
      <c r="AF44" s="29"/>
      <c r="AG44" s="29"/>
      <c r="AH44" s="29"/>
      <c r="AI44" s="29"/>
      <c r="AJ44" s="30"/>
      <c r="AK44" s="28" t="s">
        <v>31</v>
      </c>
      <c r="AL44" s="30"/>
      <c r="AM44" s="28" t="s">
        <v>23</v>
      </c>
      <c r="AN44" s="30"/>
    </row>
    <row r="45" spans="1:40" ht="62.25" customHeight="1">
      <c r="A45" s="27"/>
      <c r="B45" s="27"/>
      <c r="C45" s="27"/>
      <c r="D45" s="27"/>
      <c r="E45" s="27"/>
      <c r="F45" s="27"/>
      <c r="G45" s="18" t="s">
        <v>6</v>
      </c>
      <c r="H45" s="17" t="s">
        <v>50</v>
      </c>
      <c r="I45" s="17" t="s">
        <v>7</v>
      </c>
      <c r="J45" s="17" t="s">
        <v>50</v>
      </c>
      <c r="K45" s="17" t="s">
        <v>11</v>
      </c>
      <c r="L45" s="17" t="s">
        <v>50</v>
      </c>
      <c r="M45" s="17" t="s">
        <v>26</v>
      </c>
      <c r="N45" s="17" t="s">
        <v>50</v>
      </c>
      <c r="O45" s="17" t="s">
        <v>27</v>
      </c>
      <c r="P45" s="17" t="s">
        <v>50</v>
      </c>
      <c r="Q45" s="17" t="s">
        <v>18</v>
      </c>
      <c r="R45" s="17" t="s">
        <v>50</v>
      </c>
      <c r="S45" s="17" t="s">
        <v>10</v>
      </c>
      <c r="T45" s="17" t="s">
        <v>50</v>
      </c>
      <c r="U45" s="17" t="s">
        <v>21</v>
      </c>
      <c r="V45" s="17" t="s">
        <v>50</v>
      </c>
      <c r="W45" s="17" t="s">
        <v>22</v>
      </c>
      <c r="X45" s="17" t="s">
        <v>50</v>
      </c>
      <c r="Y45" s="10" t="s">
        <v>19</v>
      </c>
      <c r="Z45" s="10" t="s">
        <v>50</v>
      </c>
      <c r="AA45" s="17" t="s">
        <v>20</v>
      </c>
      <c r="AB45" s="17" t="s">
        <v>50</v>
      </c>
      <c r="AC45" s="17" t="s">
        <v>33</v>
      </c>
      <c r="AD45" s="17" t="s">
        <v>50</v>
      </c>
      <c r="AE45" s="17" t="s">
        <v>13</v>
      </c>
      <c r="AF45" s="17" t="s">
        <v>50</v>
      </c>
      <c r="AG45" s="17" t="s">
        <v>14</v>
      </c>
      <c r="AH45" s="17" t="s">
        <v>50</v>
      </c>
      <c r="AI45" s="17" t="s">
        <v>16</v>
      </c>
      <c r="AJ45" s="17" t="s">
        <v>50</v>
      </c>
      <c r="AK45" s="17" t="s">
        <v>15</v>
      </c>
      <c r="AL45" s="17" t="s">
        <v>50</v>
      </c>
      <c r="AM45" s="17" t="s">
        <v>82</v>
      </c>
      <c r="AN45" s="17" t="s">
        <v>50</v>
      </c>
    </row>
    <row r="46" spans="1:40">
      <c r="A46" s="6">
        <v>1</v>
      </c>
      <c r="B46" s="8" t="s">
        <v>34</v>
      </c>
      <c r="C46" s="7">
        <v>29001</v>
      </c>
      <c r="D46" s="6" t="s">
        <v>24</v>
      </c>
      <c r="E46" s="6">
        <v>152</v>
      </c>
      <c r="F46" s="6">
        <v>46</v>
      </c>
      <c r="G46" s="19">
        <v>24.6</v>
      </c>
      <c r="H46" s="19">
        <f>G46/24*100</f>
        <v>102.50000000000001</v>
      </c>
      <c r="I46" s="19">
        <v>42.5</v>
      </c>
      <c r="J46" s="23">
        <f>I46/60*100</f>
        <v>70.833333333333343</v>
      </c>
      <c r="K46" s="19">
        <v>49</v>
      </c>
      <c r="L46" s="19">
        <f>K46/30*100</f>
        <v>163.33333333333334</v>
      </c>
      <c r="M46" s="19">
        <v>0.36099999999999999</v>
      </c>
      <c r="N46" s="19">
        <f>0.3/M46*100</f>
        <v>83.102493074792235</v>
      </c>
      <c r="O46" s="19">
        <v>0.34200000000000003</v>
      </c>
      <c r="P46" s="19">
        <f>0.3/O46*100</f>
        <v>87.719298245614027</v>
      </c>
      <c r="Q46" s="19">
        <v>0.46</v>
      </c>
      <c r="R46" s="19">
        <f>0.3/Q46*100</f>
        <v>65.217391304347814</v>
      </c>
      <c r="S46" s="19">
        <v>27.6</v>
      </c>
      <c r="T46" s="23">
        <f>S46/60*100</f>
        <v>46</v>
      </c>
      <c r="U46" s="19">
        <v>3</v>
      </c>
      <c r="V46" s="23">
        <f>U46/6*100</f>
        <v>50</v>
      </c>
      <c r="W46" s="19">
        <v>34</v>
      </c>
      <c r="X46" s="19">
        <f>W46/25*100</f>
        <v>136</v>
      </c>
      <c r="Y46" s="19" t="s">
        <v>67</v>
      </c>
      <c r="Z46" s="23">
        <f>Y46/(F46*3)*100</f>
        <v>50</v>
      </c>
      <c r="AA46" s="19">
        <v>33</v>
      </c>
      <c r="AB46" s="23">
        <f t="shared" ref="AB46:AB53" si="17">AA46/(F46*2)*100</f>
        <v>35.869565217391305</v>
      </c>
      <c r="AC46" s="19">
        <v>44</v>
      </c>
      <c r="AD46" s="23">
        <f>AC46/(F46*2)*100</f>
        <v>47.826086956521742</v>
      </c>
      <c r="AE46" s="19">
        <v>20</v>
      </c>
      <c r="AF46" s="23">
        <f>AE46/30*100</f>
        <v>66.666666666666657</v>
      </c>
      <c r="AG46" s="19">
        <v>25</v>
      </c>
      <c r="AH46" s="23">
        <f>AG46/40*100</f>
        <v>62.5</v>
      </c>
      <c r="AI46" s="19">
        <v>70</v>
      </c>
      <c r="AJ46" s="19">
        <f>AI46/80*100</f>
        <v>87.5</v>
      </c>
      <c r="AK46" s="19">
        <v>40</v>
      </c>
      <c r="AL46" s="23">
        <f>AK46/100*100</f>
        <v>40</v>
      </c>
      <c r="AM46" s="19">
        <v>33.020000000000003</v>
      </c>
      <c r="AN46" s="23">
        <f>AM46/50*100</f>
        <v>66.040000000000006</v>
      </c>
    </row>
    <row r="47" spans="1:40">
      <c r="A47" s="6">
        <v>2</v>
      </c>
      <c r="B47" s="8" t="s">
        <v>36</v>
      </c>
      <c r="C47" s="7">
        <v>32575</v>
      </c>
      <c r="D47" s="6" t="s">
        <v>24</v>
      </c>
      <c r="E47" s="6">
        <v>160</v>
      </c>
      <c r="F47" s="6">
        <v>55</v>
      </c>
      <c r="G47" s="19">
        <v>22.6</v>
      </c>
      <c r="H47" s="19">
        <f t="shared" ref="H47:H53" si="18">G47/24*100</f>
        <v>94.166666666666671</v>
      </c>
      <c r="I47" s="19">
        <v>56.5</v>
      </c>
      <c r="J47" s="19">
        <f t="shared" ref="J47:J53" si="19">I47/60*100</f>
        <v>94.166666666666671</v>
      </c>
      <c r="K47" s="19">
        <v>32</v>
      </c>
      <c r="L47" s="19">
        <f t="shared" ref="L47:L53" si="20">K47/30*100</f>
        <v>106.66666666666667</v>
      </c>
      <c r="M47" s="19">
        <v>0.32900000000000001</v>
      </c>
      <c r="N47" s="19">
        <f t="shared" ref="N47:N53" si="21">0.3/M47*100</f>
        <v>91.1854103343465</v>
      </c>
      <c r="O47" s="19">
        <v>0.313</v>
      </c>
      <c r="P47" s="19">
        <f t="shared" ref="P47:P53" si="22">0.3/O47*100</f>
        <v>95.846645367412137</v>
      </c>
      <c r="Q47" s="19">
        <v>0.37</v>
      </c>
      <c r="R47" s="19">
        <f t="shared" ref="R47:R53" si="23">0.3/Q47*100</f>
        <v>81.081081081081081</v>
      </c>
      <c r="S47" s="19">
        <v>33.4</v>
      </c>
      <c r="T47" s="23">
        <f t="shared" ref="T47:T52" si="24">S47/60*100</f>
        <v>55.666666666666664</v>
      </c>
      <c r="U47" s="19">
        <v>3.05</v>
      </c>
      <c r="V47" s="23">
        <f t="shared" ref="V47:V53" si="25">U47/6*100</f>
        <v>50.833333333333329</v>
      </c>
      <c r="W47" s="19">
        <v>37</v>
      </c>
      <c r="X47" s="19">
        <f t="shared" ref="X47:X53" si="26">W47/25*100</f>
        <v>148</v>
      </c>
      <c r="Y47" s="19" t="s">
        <v>68</v>
      </c>
      <c r="Z47" s="23">
        <f t="shared" ref="Z47:Z53" si="27">Y47/(F47*3)*100</f>
        <v>76.969696969696969</v>
      </c>
      <c r="AA47" s="19" t="s">
        <v>58</v>
      </c>
      <c r="AB47" s="23">
        <f t="shared" si="17"/>
        <v>37.272727272727273</v>
      </c>
      <c r="AC47" s="19" t="s">
        <v>77</v>
      </c>
      <c r="AD47" s="23">
        <f t="shared" ref="AD47:AD53" si="28">AC47/(F47*2)*100</f>
        <v>44.545454545454547</v>
      </c>
      <c r="AE47" s="19">
        <v>26</v>
      </c>
      <c r="AF47" s="25">
        <f t="shared" ref="AF47:AF53" si="29">AE47/30*100</f>
        <v>86.666666666666671</v>
      </c>
      <c r="AG47" s="19">
        <v>30</v>
      </c>
      <c r="AH47" s="23">
        <f t="shared" ref="AH47:AH53" si="30">AG47/40*100</f>
        <v>75</v>
      </c>
      <c r="AI47" s="19">
        <v>53</v>
      </c>
      <c r="AJ47" s="23">
        <f t="shared" ref="AJ47:AJ53" si="31">AI47/80*100</f>
        <v>66.25</v>
      </c>
      <c r="AK47" s="19">
        <v>74</v>
      </c>
      <c r="AL47" s="23">
        <f t="shared" ref="AL47:AL53" si="32">AK47/100*100</f>
        <v>74</v>
      </c>
      <c r="AM47" s="19">
        <v>33.369999999999997</v>
      </c>
      <c r="AN47" s="23">
        <f t="shared" ref="AN47:AN53" si="33">AM47/50*100</f>
        <v>66.739999999999995</v>
      </c>
    </row>
    <row r="48" spans="1:40">
      <c r="A48" s="6">
        <v>3</v>
      </c>
      <c r="B48" s="8" t="s">
        <v>37</v>
      </c>
      <c r="C48" s="7">
        <v>32847</v>
      </c>
      <c r="D48" s="6" t="s">
        <v>24</v>
      </c>
      <c r="E48" s="6">
        <v>158</v>
      </c>
      <c r="F48" s="6">
        <v>54</v>
      </c>
      <c r="G48" s="19">
        <v>-2.8</v>
      </c>
      <c r="H48" s="23">
        <f t="shared" si="18"/>
        <v>-11.666666666666666</v>
      </c>
      <c r="I48" s="19">
        <v>46.1</v>
      </c>
      <c r="J48" s="23">
        <f t="shared" si="19"/>
        <v>76.833333333333329</v>
      </c>
      <c r="K48" s="19">
        <v>55</v>
      </c>
      <c r="L48" s="19">
        <f t="shared" si="20"/>
        <v>183.33333333333331</v>
      </c>
      <c r="M48" s="19">
        <v>0.48299999999999998</v>
      </c>
      <c r="N48" s="23">
        <f t="shared" si="21"/>
        <v>62.11180124223602</v>
      </c>
      <c r="O48" s="19">
        <v>0.47299999999999998</v>
      </c>
      <c r="P48" s="23">
        <f t="shared" si="22"/>
        <v>63.424947145877375</v>
      </c>
      <c r="Q48" s="19">
        <v>0.44</v>
      </c>
      <c r="R48" s="19">
        <f t="shared" si="23"/>
        <v>68.181818181818173</v>
      </c>
      <c r="S48" s="19">
        <v>28.5</v>
      </c>
      <c r="T48" s="23">
        <f t="shared" si="24"/>
        <v>47.5</v>
      </c>
      <c r="U48" s="19">
        <v>3</v>
      </c>
      <c r="V48" s="23">
        <f t="shared" si="25"/>
        <v>50</v>
      </c>
      <c r="W48" s="19">
        <v>30</v>
      </c>
      <c r="X48" s="19">
        <f t="shared" si="26"/>
        <v>120</v>
      </c>
      <c r="Y48" s="19" t="s">
        <v>69</v>
      </c>
      <c r="Z48" s="23">
        <f t="shared" si="27"/>
        <v>40.123456790123456</v>
      </c>
      <c r="AA48" s="19" t="s">
        <v>76</v>
      </c>
      <c r="AB48" s="23">
        <f t="shared" si="17"/>
        <v>30.555555555555557</v>
      </c>
      <c r="AC48" s="19" t="s">
        <v>58</v>
      </c>
      <c r="AD48" s="23">
        <f t="shared" si="28"/>
        <v>37.962962962962962</v>
      </c>
      <c r="AE48" s="19">
        <v>23</v>
      </c>
      <c r="AF48" s="23">
        <f t="shared" si="29"/>
        <v>76.666666666666671</v>
      </c>
      <c r="AG48" s="19">
        <v>20</v>
      </c>
      <c r="AH48" s="23">
        <f t="shared" si="30"/>
        <v>50</v>
      </c>
      <c r="AI48" s="19">
        <v>46</v>
      </c>
      <c r="AJ48" s="23">
        <f t="shared" si="31"/>
        <v>57.499999999999993</v>
      </c>
      <c r="AK48" s="19">
        <v>30</v>
      </c>
      <c r="AL48" s="23">
        <f t="shared" si="32"/>
        <v>30</v>
      </c>
      <c r="AM48" s="19">
        <v>40.9</v>
      </c>
      <c r="AN48" s="19">
        <f t="shared" si="33"/>
        <v>81.8</v>
      </c>
    </row>
    <row r="49" spans="1:40">
      <c r="A49" s="6">
        <v>4</v>
      </c>
      <c r="B49" s="8" t="s">
        <v>38</v>
      </c>
      <c r="C49" s="7">
        <v>33397</v>
      </c>
      <c r="D49" s="6" t="s">
        <v>24</v>
      </c>
      <c r="E49" s="6">
        <v>150</v>
      </c>
      <c r="F49" s="6">
        <v>43</v>
      </c>
      <c r="G49" s="19">
        <v>7.2</v>
      </c>
      <c r="H49" s="23">
        <f t="shared" si="18"/>
        <v>30</v>
      </c>
      <c r="I49" s="19">
        <v>52.1</v>
      </c>
      <c r="J49" s="19">
        <f t="shared" si="19"/>
        <v>86.833333333333343</v>
      </c>
      <c r="K49" s="19">
        <v>53</v>
      </c>
      <c r="L49" s="19">
        <f t="shared" si="20"/>
        <v>176.66666666666666</v>
      </c>
      <c r="M49" s="19">
        <v>0.61099999999999999</v>
      </c>
      <c r="N49" s="23">
        <f t="shared" si="21"/>
        <v>49.099836333878891</v>
      </c>
      <c r="O49" s="19">
        <v>0.56000000000000005</v>
      </c>
      <c r="P49" s="23">
        <f t="shared" si="22"/>
        <v>53.571428571428569</v>
      </c>
      <c r="Q49" s="19">
        <v>0.38</v>
      </c>
      <c r="R49" s="19">
        <f t="shared" si="23"/>
        <v>78.94736842105263</v>
      </c>
      <c r="S49" s="19">
        <v>24.5</v>
      </c>
      <c r="T49" s="23">
        <f t="shared" si="24"/>
        <v>40.833333333333336</v>
      </c>
      <c r="U49" s="19">
        <v>2.4</v>
      </c>
      <c r="V49" s="23">
        <f t="shared" si="25"/>
        <v>40</v>
      </c>
      <c r="W49" s="19">
        <v>30</v>
      </c>
      <c r="X49" s="19">
        <f t="shared" si="26"/>
        <v>120</v>
      </c>
      <c r="Y49" s="19" t="s">
        <v>70</v>
      </c>
      <c r="Z49" s="23">
        <f t="shared" si="27"/>
        <v>42.63565891472868</v>
      </c>
      <c r="AA49" s="19" t="s">
        <v>75</v>
      </c>
      <c r="AB49" s="23">
        <f t="shared" si="17"/>
        <v>37.209302325581397</v>
      </c>
      <c r="AC49" s="19" t="s">
        <v>78</v>
      </c>
      <c r="AD49" s="23">
        <f t="shared" si="28"/>
        <v>36.046511627906973</v>
      </c>
      <c r="AE49" s="19">
        <v>19</v>
      </c>
      <c r="AF49" s="23">
        <f t="shared" si="29"/>
        <v>63.333333333333329</v>
      </c>
      <c r="AG49" s="19">
        <v>24</v>
      </c>
      <c r="AH49" s="23">
        <f t="shared" si="30"/>
        <v>60</v>
      </c>
      <c r="AI49" s="19">
        <v>70</v>
      </c>
      <c r="AJ49" s="19">
        <f t="shared" si="31"/>
        <v>87.5</v>
      </c>
      <c r="AK49" s="19">
        <v>48</v>
      </c>
      <c r="AL49" s="23">
        <f t="shared" si="32"/>
        <v>48</v>
      </c>
      <c r="AM49" s="19">
        <v>33.56</v>
      </c>
      <c r="AN49" s="23">
        <f t="shared" si="33"/>
        <v>67.12</v>
      </c>
    </row>
    <row r="50" spans="1:40">
      <c r="A50" s="6">
        <v>5</v>
      </c>
      <c r="B50" s="8" t="s">
        <v>39</v>
      </c>
      <c r="C50" s="7">
        <v>32402</v>
      </c>
      <c r="D50" s="6" t="s">
        <v>24</v>
      </c>
      <c r="E50" s="6">
        <v>158</v>
      </c>
      <c r="F50" s="6">
        <v>57</v>
      </c>
      <c r="G50" s="19">
        <v>17.8</v>
      </c>
      <c r="H50" s="23">
        <f t="shared" si="18"/>
        <v>74.166666666666671</v>
      </c>
      <c r="I50" s="19">
        <v>54.6</v>
      </c>
      <c r="J50" s="19">
        <f t="shared" si="19"/>
        <v>91</v>
      </c>
      <c r="K50" s="19">
        <v>66</v>
      </c>
      <c r="L50" s="19">
        <f t="shared" si="20"/>
        <v>220.00000000000003</v>
      </c>
      <c r="M50" s="19">
        <v>0.42099999999999999</v>
      </c>
      <c r="N50" s="23">
        <f t="shared" si="21"/>
        <v>71.258907363420434</v>
      </c>
      <c r="O50" s="19">
        <v>0.38900000000000001</v>
      </c>
      <c r="P50" s="23">
        <f t="shared" si="22"/>
        <v>77.120822622107966</v>
      </c>
      <c r="Q50" s="19">
        <v>0.47</v>
      </c>
      <c r="R50" s="19">
        <f t="shared" si="23"/>
        <v>63.829787234042556</v>
      </c>
      <c r="S50" s="19">
        <v>32.799999999999997</v>
      </c>
      <c r="T50" s="23">
        <f t="shared" si="24"/>
        <v>54.666666666666664</v>
      </c>
      <c r="U50" s="19">
        <v>3.1</v>
      </c>
      <c r="V50" s="23">
        <f t="shared" si="25"/>
        <v>51.666666666666671</v>
      </c>
      <c r="W50" s="19">
        <v>33</v>
      </c>
      <c r="X50" s="19">
        <f t="shared" si="26"/>
        <v>132</v>
      </c>
      <c r="Y50" s="19" t="s">
        <v>71</v>
      </c>
      <c r="Z50" s="23">
        <f t="shared" si="27"/>
        <v>60.23391812865497</v>
      </c>
      <c r="AA50" s="19" t="s">
        <v>74</v>
      </c>
      <c r="AB50" s="23">
        <f t="shared" si="17"/>
        <v>30.701754385964914</v>
      </c>
      <c r="AC50" s="19" t="s">
        <v>79</v>
      </c>
      <c r="AD50" s="23">
        <f t="shared" si="28"/>
        <v>39.473684210526315</v>
      </c>
      <c r="AE50" s="19">
        <v>20</v>
      </c>
      <c r="AF50" s="23">
        <f t="shared" si="29"/>
        <v>66.666666666666657</v>
      </c>
      <c r="AG50" s="19">
        <v>18</v>
      </c>
      <c r="AH50" s="23">
        <f t="shared" si="30"/>
        <v>45</v>
      </c>
      <c r="AI50" s="19">
        <v>70</v>
      </c>
      <c r="AJ50" s="19">
        <f t="shared" si="31"/>
        <v>87.5</v>
      </c>
      <c r="AK50" s="19">
        <v>52</v>
      </c>
      <c r="AL50" s="23">
        <f t="shared" si="32"/>
        <v>52</v>
      </c>
      <c r="AM50" s="19">
        <v>35.880000000000003</v>
      </c>
      <c r="AN50" s="23">
        <f t="shared" si="33"/>
        <v>71.760000000000005</v>
      </c>
    </row>
    <row r="51" spans="1:40">
      <c r="A51" s="6">
        <v>6</v>
      </c>
      <c r="B51" s="8" t="s">
        <v>40</v>
      </c>
      <c r="C51" s="7">
        <v>35157</v>
      </c>
      <c r="D51" s="6" t="s">
        <v>24</v>
      </c>
      <c r="E51" s="6">
        <v>163</v>
      </c>
      <c r="F51" s="6">
        <v>53</v>
      </c>
      <c r="G51" s="19">
        <v>25.2</v>
      </c>
      <c r="H51" s="19">
        <f t="shared" si="18"/>
        <v>105</v>
      </c>
      <c r="I51" s="19">
        <v>60.6</v>
      </c>
      <c r="J51" s="19">
        <f t="shared" si="19"/>
        <v>101</v>
      </c>
      <c r="K51" s="19">
        <v>53</v>
      </c>
      <c r="L51" s="19">
        <f t="shared" si="20"/>
        <v>176.66666666666666</v>
      </c>
      <c r="M51" s="19">
        <v>0.42499999999999999</v>
      </c>
      <c r="N51" s="23">
        <f t="shared" si="21"/>
        <v>70.588235294117652</v>
      </c>
      <c r="O51" s="19">
        <v>0.39200000000000002</v>
      </c>
      <c r="P51" s="23">
        <f t="shared" si="22"/>
        <v>76.530612244897952</v>
      </c>
      <c r="Q51" s="19">
        <v>0.42</v>
      </c>
      <c r="R51" s="19">
        <f t="shared" si="23"/>
        <v>71.428571428571431</v>
      </c>
      <c r="S51" s="19">
        <v>31.7</v>
      </c>
      <c r="T51" s="23">
        <f t="shared" si="24"/>
        <v>52.833333333333329</v>
      </c>
      <c r="U51" s="19">
        <v>3.55</v>
      </c>
      <c r="V51" s="23">
        <f t="shared" si="25"/>
        <v>59.166666666666664</v>
      </c>
      <c r="W51" s="19">
        <v>38</v>
      </c>
      <c r="X51" s="19">
        <f t="shared" si="26"/>
        <v>152</v>
      </c>
      <c r="Y51" s="19" t="s">
        <v>68</v>
      </c>
      <c r="Z51" s="19">
        <f t="shared" si="27"/>
        <v>79.874213836477992</v>
      </c>
      <c r="AA51" s="19" t="s">
        <v>74</v>
      </c>
      <c r="AB51" s="23">
        <f t="shared" si="17"/>
        <v>33.018867924528301</v>
      </c>
      <c r="AC51" s="19" t="s">
        <v>80</v>
      </c>
      <c r="AD51" s="23">
        <f t="shared" si="28"/>
        <v>39.622641509433961</v>
      </c>
      <c r="AE51" s="19">
        <v>26</v>
      </c>
      <c r="AF51" s="19">
        <f t="shared" si="29"/>
        <v>86.666666666666671</v>
      </c>
      <c r="AG51" s="19">
        <v>25</v>
      </c>
      <c r="AH51" s="23">
        <f t="shared" si="30"/>
        <v>62.5</v>
      </c>
      <c r="AI51" s="19">
        <v>73</v>
      </c>
      <c r="AJ51" s="19">
        <f t="shared" si="31"/>
        <v>91.25</v>
      </c>
      <c r="AK51" s="19">
        <v>72</v>
      </c>
      <c r="AL51" s="23">
        <f t="shared" si="32"/>
        <v>72</v>
      </c>
      <c r="AM51" s="19">
        <v>35.200000000000003</v>
      </c>
      <c r="AN51" s="23">
        <f t="shared" si="33"/>
        <v>70.400000000000006</v>
      </c>
    </row>
    <row r="52" spans="1:40">
      <c r="A52" s="6">
        <v>7</v>
      </c>
      <c r="B52" s="8" t="s">
        <v>41</v>
      </c>
      <c r="C52" s="7">
        <v>35190</v>
      </c>
      <c r="D52" s="6" t="s">
        <v>24</v>
      </c>
      <c r="E52" s="6">
        <v>170</v>
      </c>
      <c r="F52" s="6">
        <v>66</v>
      </c>
      <c r="G52" s="19">
        <v>11.8</v>
      </c>
      <c r="H52" s="23">
        <f t="shared" si="18"/>
        <v>49.166666666666671</v>
      </c>
      <c r="I52" s="19">
        <v>57.2</v>
      </c>
      <c r="J52" s="19">
        <f t="shared" si="19"/>
        <v>95.333333333333343</v>
      </c>
      <c r="K52" s="19">
        <v>52</v>
      </c>
      <c r="L52" s="19">
        <f t="shared" si="20"/>
        <v>173.33333333333334</v>
      </c>
      <c r="M52" s="19">
        <v>0.501</v>
      </c>
      <c r="N52" s="23">
        <f t="shared" si="21"/>
        <v>59.880239520958078</v>
      </c>
      <c r="O52" s="19">
        <v>0.55200000000000005</v>
      </c>
      <c r="P52" s="23">
        <f t="shared" si="22"/>
        <v>54.347826086956516</v>
      </c>
      <c r="Q52" s="19">
        <v>0.42</v>
      </c>
      <c r="R52" s="19">
        <f t="shared" si="23"/>
        <v>71.428571428571431</v>
      </c>
      <c r="S52" s="19">
        <v>31.3</v>
      </c>
      <c r="T52" s="23">
        <f t="shared" si="24"/>
        <v>52.166666666666671</v>
      </c>
      <c r="U52" s="19">
        <v>3.65</v>
      </c>
      <c r="V52" s="23">
        <f t="shared" si="25"/>
        <v>60.833333333333329</v>
      </c>
      <c r="W52" s="19">
        <v>32</v>
      </c>
      <c r="X52" s="19">
        <f t="shared" si="26"/>
        <v>128</v>
      </c>
      <c r="Y52" s="19" t="s">
        <v>72</v>
      </c>
      <c r="Z52" s="23">
        <f t="shared" si="27"/>
        <v>58.080808080808076</v>
      </c>
      <c r="AA52" s="19" t="s">
        <v>58</v>
      </c>
      <c r="AB52" s="23">
        <f t="shared" si="17"/>
        <v>31.060606060606062</v>
      </c>
      <c r="AC52" s="19" t="s">
        <v>81</v>
      </c>
      <c r="AD52" s="23">
        <f t="shared" si="28"/>
        <v>38.636363636363633</v>
      </c>
      <c r="AE52" s="19">
        <v>21</v>
      </c>
      <c r="AF52" s="23">
        <f t="shared" si="29"/>
        <v>70</v>
      </c>
      <c r="AG52" s="19">
        <v>20</v>
      </c>
      <c r="AH52" s="23">
        <f t="shared" si="30"/>
        <v>50</v>
      </c>
      <c r="AI52" s="19">
        <v>68</v>
      </c>
      <c r="AJ52" s="19">
        <f t="shared" si="31"/>
        <v>85</v>
      </c>
      <c r="AK52" s="19">
        <v>40</v>
      </c>
      <c r="AL52" s="23">
        <f t="shared" si="32"/>
        <v>40</v>
      </c>
      <c r="AM52" s="19">
        <v>34.78</v>
      </c>
      <c r="AN52" s="23">
        <f t="shared" si="33"/>
        <v>69.56</v>
      </c>
    </row>
    <row r="53" spans="1:40">
      <c r="A53" s="6">
        <v>8</v>
      </c>
      <c r="B53" s="8" t="s">
        <v>48</v>
      </c>
      <c r="C53" s="7">
        <v>31575</v>
      </c>
      <c r="D53" s="6" t="s">
        <v>24</v>
      </c>
      <c r="E53" s="6">
        <v>149</v>
      </c>
      <c r="F53" s="6">
        <v>49</v>
      </c>
      <c r="G53" s="19">
        <v>23.1</v>
      </c>
      <c r="H53" s="19">
        <f t="shared" si="18"/>
        <v>96.25</v>
      </c>
      <c r="I53" s="19">
        <v>15.2</v>
      </c>
      <c r="J53" s="23">
        <f t="shared" si="19"/>
        <v>25.333333333333329</v>
      </c>
      <c r="K53" s="26">
        <v>32</v>
      </c>
      <c r="L53" s="19">
        <f t="shared" si="20"/>
        <v>106.66666666666667</v>
      </c>
      <c r="M53" s="19">
        <v>0.32900000000000001</v>
      </c>
      <c r="N53" s="19">
        <f t="shared" si="21"/>
        <v>91.1854103343465</v>
      </c>
      <c r="O53" s="19">
        <v>0.48499999999999999</v>
      </c>
      <c r="P53" s="23">
        <f t="shared" si="22"/>
        <v>61.855670103092784</v>
      </c>
      <c r="Q53" s="19">
        <v>0.28999999999999998</v>
      </c>
      <c r="R53" s="19">
        <f t="shared" si="23"/>
        <v>103.44827586206897</v>
      </c>
      <c r="S53" s="19">
        <v>28.9</v>
      </c>
      <c r="T53" s="23">
        <f>S53/60*100</f>
        <v>48.166666666666664</v>
      </c>
      <c r="U53" s="19">
        <v>3.3</v>
      </c>
      <c r="V53" s="23">
        <f t="shared" si="25"/>
        <v>54.999999999999993</v>
      </c>
      <c r="W53" s="19">
        <v>24</v>
      </c>
      <c r="X53" s="19">
        <f t="shared" si="26"/>
        <v>96</v>
      </c>
      <c r="Y53" s="19" t="s">
        <v>73</v>
      </c>
      <c r="Z53" s="23">
        <f t="shared" si="27"/>
        <v>55.782312925170061</v>
      </c>
      <c r="AA53" s="19">
        <v>41</v>
      </c>
      <c r="AB53" s="23">
        <f t="shared" si="17"/>
        <v>41.836734693877553</v>
      </c>
      <c r="AC53" s="19">
        <v>45</v>
      </c>
      <c r="AD53" s="23">
        <f t="shared" si="28"/>
        <v>45.91836734693878</v>
      </c>
      <c r="AE53" s="19">
        <v>20</v>
      </c>
      <c r="AF53" s="23">
        <f t="shared" si="29"/>
        <v>66.666666666666657</v>
      </c>
      <c r="AG53" s="19">
        <v>25</v>
      </c>
      <c r="AH53" s="23">
        <f t="shared" si="30"/>
        <v>62.5</v>
      </c>
      <c r="AI53" s="19">
        <v>35</v>
      </c>
      <c r="AJ53" s="23">
        <f t="shared" si="31"/>
        <v>43.75</v>
      </c>
      <c r="AK53" s="19">
        <v>62</v>
      </c>
      <c r="AL53" s="23">
        <f t="shared" si="32"/>
        <v>62</v>
      </c>
      <c r="AM53" s="19">
        <v>38.049999999999997</v>
      </c>
      <c r="AN53" s="23">
        <f t="shared" si="33"/>
        <v>76.099999999999994</v>
      </c>
    </row>
    <row r="54" spans="1:40">
      <c r="R54" s="19"/>
    </row>
    <row r="55" spans="1:40">
      <c r="E55" s="2" t="s">
        <v>49</v>
      </c>
      <c r="G55" s="2">
        <v>24</v>
      </c>
      <c r="I55" s="2">
        <v>60</v>
      </c>
      <c r="K55" s="2">
        <v>30</v>
      </c>
      <c r="M55" s="2">
        <v>0.3</v>
      </c>
      <c r="O55" s="2">
        <v>0.3</v>
      </c>
      <c r="Q55" s="2">
        <v>0.3</v>
      </c>
      <c r="S55" s="2">
        <v>60</v>
      </c>
      <c r="U55" s="2">
        <v>6</v>
      </c>
      <c r="W55" s="2">
        <v>25</v>
      </c>
      <c r="AE55" s="2">
        <v>30</v>
      </c>
      <c r="AG55" s="2">
        <v>40</v>
      </c>
      <c r="AI55" s="2">
        <v>80</v>
      </c>
      <c r="AK55" s="2">
        <v>100</v>
      </c>
      <c r="AM55" s="2">
        <v>50</v>
      </c>
    </row>
    <row r="56" spans="1:40">
      <c r="E56" s="2" t="s">
        <v>50</v>
      </c>
      <c r="H56" s="22">
        <f>AVERAGE(H46:H53)</f>
        <v>67.447916666666671</v>
      </c>
      <c r="J56" s="22">
        <f>AVERAGE(J46:J53)</f>
        <v>80.166666666666671</v>
      </c>
      <c r="L56" s="22">
        <f>AVERAGE(L46:L53)</f>
        <v>163.33333333333334</v>
      </c>
      <c r="N56" s="22">
        <f>AVERAGE(N46:N53)</f>
        <v>72.301541687262045</v>
      </c>
      <c r="P56" s="22">
        <f>AVERAGE(P46:P53)</f>
        <v>71.302156298423412</v>
      </c>
      <c r="R56" s="22">
        <f>AVERAGE(R46:R53)</f>
        <v>75.445358117694269</v>
      </c>
      <c r="T56" s="22">
        <f>AVERAGE(T46:T53)</f>
        <v>49.729166666666671</v>
      </c>
      <c r="V56" s="22">
        <f>AVERAGE(V46:V53)</f>
        <v>52.1875</v>
      </c>
      <c r="X56" s="22">
        <f>AVERAGE(X46:X53)</f>
        <v>129</v>
      </c>
      <c r="Z56" s="22">
        <f>AVERAGE(Z46:Z53)</f>
        <v>57.962508205707529</v>
      </c>
      <c r="AB56" s="22">
        <f>AVERAGE(AB46:AB53)</f>
        <v>34.690639179529043</v>
      </c>
      <c r="AD56" s="22">
        <f>AVERAGE(AD46:AD53)</f>
        <v>41.25400909951361</v>
      </c>
      <c r="AF56" s="22">
        <f>AVERAGE(AF46:AF53)</f>
        <v>72.916666666666671</v>
      </c>
      <c r="AH56" s="22">
        <f>AVERAGE(AH46:AH53)</f>
        <v>58.4375</v>
      </c>
      <c r="AJ56" s="22">
        <f>AVERAGE(AJ46:AJ53)</f>
        <v>75.78125</v>
      </c>
      <c r="AL56" s="22">
        <f>AVERAGE(AL46:AL53)</f>
        <v>52.25</v>
      </c>
      <c r="AN56" s="22">
        <f>AVERAGE(AN46:AN53)</f>
        <v>71.19</v>
      </c>
    </row>
    <row r="58" spans="1:40">
      <c r="C58" s="14" t="s">
        <v>83</v>
      </c>
      <c r="D58" s="12" t="s">
        <v>84</v>
      </c>
      <c r="E58" s="12" t="s">
        <v>85</v>
      </c>
    </row>
    <row r="59" spans="1:40">
      <c r="C59" s="18" t="s">
        <v>6</v>
      </c>
      <c r="D59" s="12">
        <v>100</v>
      </c>
      <c r="E59" s="12">
        <v>67</v>
      </c>
    </row>
    <row r="60" spans="1:40">
      <c r="C60" s="18" t="s">
        <v>7</v>
      </c>
      <c r="D60" s="12">
        <v>100</v>
      </c>
      <c r="E60" s="12">
        <v>80</v>
      </c>
    </row>
    <row r="61" spans="1:40" ht="31.5">
      <c r="C61" s="18" t="s">
        <v>11</v>
      </c>
      <c r="D61" s="12">
        <v>100</v>
      </c>
      <c r="E61" s="12">
        <v>163</v>
      </c>
    </row>
    <row r="62" spans="1:40">
      <c r="C62" s="18" t="s">
        <v>26</v>
      </c>
      <c r="D62" s="12">
        <v>100</v>
      </c>
      <c r="E62" s="12">
        <v>72</v>
      </c>
    </row>
    <row r="63" spans="1:40">
      <c r="C63" s="18" t="s">
        <v>27</v>
      </c>
      <c r="D63" s="12">
        <v>100</v>
      </c>
      <c r="E63" s="12">
        <v>71</v>
      </c>
    </row>
    <row r="64" spans="1:40" ht="47.25">
      <c r="C64" s="21" t="s">
        <v>86</v>
      </c>
      <c r="D64" s="12">
        <v>100</v>
      </c>
      <c r="E64" s="12">
        <v>75</v>
      </c>
    </row>
    <row r="65" spans="3:5">
      <c r="C65" s="18" t="s">
        <v>10</v>
      </c>
      <c r="D65" s="12">
        <v>100</v>
      </c>
      <c r="E65" s="12">
        <v>50</v>
      </c>
    </row>
    <row r="66" spans="3:5">
      <c r="C66" s="18" t="s">
        <v>21</v>
      </c>
      <c r="D66" s="12">
        <v>100</v>
      </c>
      <c r="E66" s="12">
        <v>52</v>
      </c>
    </row>
    <row r="67" spans="3:5">
      <c r="C67" s="18" t="s">
        <v>22</v>
      </c>
      <c r="D67" s="12">
        <v>100</v>
      </c>
      <c r="E67" s="12">
        <v>129</v>
      </c>
    </row>
    <row r="68" spans="3:5">
      <c r="C68" s="10" t="s">
        <v>19</v>
      </c>
      <c r="D68" s="12">
        <v>100</v>
      </c>
      <c r="E68" s="12">
        <v>58</v>
      </c>
    </row>
    <row r="69" spans="3:5">
      <c r="C69" s="18" t="s">
        <v>20</v>
      </c>
      <c r="D69" s="12">
        <v>100</v>
      </c>
      <c r="E69" s="12">
        <v>35</v>
      </c>
    </row>
    <row r="70" spans="3:5">
      <c r="C70" s="18" t="s">
        <v>33</v>
      </c>
      <c r="D70" s="12">
        <v>100</v>
      </c>
      <c r="E70" s="12">
        <v>41</v>
      </c>
    </row>
    <row r="71" spans="3:5">
      <c r="C71" s="18" t="s">
        <v>13</v>
      </c>
      <c r="D71" s="12">
        <v>100</v>
      </c>
      <c r="E71" s="12">
        <v>73</v>
      </c>
    </row>
    <row r="72" spans="3:5">
      <c r="C72" s="18" t="s">
        <v>14</v>
      </c>
      <c r="D72" s="12">
        <v>100</v>
      </c>
      <c r="E72" s="12">
        <v>58</v>
      </c>
    </row>
    <row r="73" spans="3:5">
      <c r="C73" s="18" t="s">
        <v>16</v>
      </c>
      <c r="D73" s="12">
        <v>100</v>
      </c>
      <c r="E73" s="12">
        <v>76</v>
      </c>
    </row>
    <row r="74" spans="3:5">
      <c r="C74" s="18" t="s">
        <v>15</v>
      </c>
      <c r="D74" s="12">
        <v>100</v>
      </c>
      <c r="E74" s="12">
        <v>52</v>
      </c>
    </row>
    <row r="75" spans="3:5">
      <c r="C75" s="18" t="s">
        <v>82</v>
      </c>
      <c r="D75" s="12">
        <v>100</v>
      </c>
      <c r="E75" s="12">
        <v>71</v>
      </c>
    </row>
  </sheetData>
  <mergeCells count="32">
    <mergeCell ref="AM1:AN1"/>
    <mergeCell ref="G44:J44"/>
    <mergeCell ref="K44:L44"/>
    <mergeCell ref="M44:P44"/>
    <mergeCell ref="Q44:R44"/>
    <mergeCell ref="S44:V44"/>
    <mergeCell ref="W44:X44"/>
    <mergeCell ref="Y44:AD44"/>
    <mergeCell ref="AE44:AJ44"/>
    <mergeCell ref="AK44:AL44"/>
    <mergeCell ref="AM44:AN44"/>
    <mergeCell ref="AK1:AL1"/>
    <mergeCell ref="Q1:R1"/>
    <mergeCell ref="S1:V1"/>
    <mergeCell ref="Y1:AD1"/>
    <mergeCell ref="AE1:AJ1"/>
    <mergeCell ref="F44:F45"/>
    <mergeCell ref="A44:A45"/>
    <mergeCell ref="B44:B45"/>
    <mergeCell ref="C44:C45"/>
    <mergeCell ref="D44:D45"/>
    <mergeCell ref="E44:E45"/>
    <mergeCell ref="A1:A2"/>
    <mergeCell ref="B1:B2"/>
    <mergeCell ref="C1:C2"/>
    <mergeCell ref="D1:D2"/>
    <mergeCell ref="E1:E2"/>
    <mergeCell ref="F1:F2"/>
    <mergeCell ref="G1:J1"/>
    <mergeCell ref="K1:L1"/>
    <mergeCell ref="M1:P1"/>
    <mergeCell ref="W1:X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2015-04-30T04:12:46Z</dcterms:modified>
</cp:coreProperties>
</file>