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74" i="1"/>
  <c r="D73"/>
  <c r="D72"/>
  <c r="D71"/>
  <c r="D70"/>
  <c r="D69"/>
  <c r="D68"/>
  <c r="D67"/>
  <c r="D66"/>
  <c r="D65"/>
  <c r="D64"/>
  <c r="D63"/>
  <c r="D62"/>
  <c r="D61"/>
  <c r="D60"/>
  <c r="D59"/>
  <c r="D58"/>
  <c r="B73"/>
  <c r="B72"/>
  <c r="B71"/>
  <c r="B70"/>
  <c r="B69"/>
  <c r="B68"/>
  <c r="B67"/>
  <c r="B66"/>
  <c r="B65"/>
  <c r="B64"/>
  <c r="B63"/>
  <c r="B62"/>
  <c r="B61"/>
  <c r="B60"/>
  <c r="B59"/>
  <c r="B58"/>
  <c r="D37"/>
  <c r="D36"/>
  <c r="D35"/>
  <c r="D34"/>
  <c r="D33"/>
  <c r="D32"/>
  <c r="D31"/>
  <c r="D30"/>
  <c r="D29"/>
  <c r="D28"/>
  <c r="D27"/>
  <c r="D26"/>
  <c r="D25"/>
  <c r="D24"/>
  <c r="D23"/>
  <c r="D22"/>
  <c r="D21"/>
  <c r="B36"/>
  <c r="B35"/>
  <c r="B34"/>
  <c r="B33"/>
  <c r="B32"/>
  <c r="B31"/>
  <c r="B30"/>
  <c r="B29"/>
  <c r="B28"/>
  <c r="B27"/>
  <c r="B26"/>
  <c r="B25"/>
  <c r="B24"/>
  <c r="B23"/>
  <c r="B22"/>
  <c r="B21"/>
  <c r="AN54"/>
  <c r="AL54"/>
  <c r="AJ54"/>
  <c r="AH54"/>
  <c r="AF54"/>
  <c r="AD54"/>
  <c r="AB54"/>
  <c r="Z54"/>
  <c r="X54"/>
  <c r="V54"/>
  <c r="T54"/>
  <c r="R54"/>
  <c r="P54"/>
  <c r="N54"/>
  <c r="L54"/>
  <c r="J54"/>
  <c r="H54"/>
  <c r="AN46"/>
  <c r="AN47"/>
  <c r="AN48"/>
  <c r="AN49"/>
  <c r="AN50"/>
  <c r="AN45"/>
  <c r="AL46"/>
  <c r="AL47"/>
  <c r="AL48"/>
  <c r="AL49"/>
  <c r="AL50"/>
  <c r="AL45"/>
  <c r="AJ46"/>
  <c r="AJ47"/>
  <c r="AJ48"/>
  <c r="AJ49"/>
  <c r="AJ50"/>
  <c r="AJ45"/>
  <c r="AH46"/>
  <c r="AH47"/>
  <c r="AH48"/>
  <c r="AH49"/>
  <c r="AH50"/>
  <c r="AH45"/>
  <c r="AF46"/>
  <c r="AF47"/>
  <c r="AF48"/>
  <c r="AF49"/>
  <c r="AF50"/>
  <c r="AF45"/>
  <c r="AD46"/>
  <c r="AD47"/>
  <c r="AD48"/>
  <c r="AD49"/>
  <c r="AD50"/>
  <c r="AD45"/>
  <c r="AB46"/>
  <c r="AB47"/>
  <c r="AB48"/>
  <c r="AB49"/>
  <c r="AB50"/>
  <c r="AB45"/>
  <c r="Z46"/>
  <c r="Z47"/>
  <c r="Z48"/>
  <c r="Z49"/>
  <c r="Z50"/>
  <c r="Z45"/>
  <c r="X46"/>
  <c r="X47"/>
  <c r="X48"/>
  <c r="X49"/>
  <c r="X50"/>
  <c r="X45"/>
  <c r="V46"/>
  <c r="V47"/>
  <c r="V48"/>
  <c r="V49"/>
  <c r="V50"/>
  <c r="V45"/>
  <c r="T46"/>
  <c r="T47"/>
  <c r="T48"/>
  <c r="T49"/>
  <c r="T50"/>
  <c r="T45"/>
  <c r="R46"/>
  <c r="R47"/>
  <c r="R48"/>
  <c r="R49"/>
  <c r="R50"/>
  <c r="R45"/>
  <c r="P46"/>
  <c r="P47"/>
  <c r="P48"/>
  <c r="P49"/>
  <c r="P50"/>
  <c r="P45"/>
  <c r="N46"/>
  <c r="N47"/>
  <c r="N48"/>
  <c r="N49"/>
  <c r="N50"/>
  <c r="N45"/>
  <c r="L46"/>
  <c r="L47"/>
  <c r="L48"/>
  <c r="L49"/>
  <c r="L50"/>
  <c r="L45"/>
  <c r="J46"/>
  <c r="J47"/>
  <c r="J48"/>
  <c r="J49"/>
  <c r="J50"/>
  <c r="J45"/>
  <c r="H46"/>
  <c r="H47"/>
  <c r="H48"/>
  <c r="H49"/>
  <c r="H50"/>
  <c r="H45"/>
  <c r="AN17"/>
  <c r="AL17"/>
  <c r="AJ17"/>
  <c r="AH17"/>
  <c r="AF17"/>
  <c r="AD17"/>
  <c r="AB17"/>
  <c r="Z17"/>
  <c r="X17"/>
  <c r="V17"/>
  <c r="T17"/>
  <c r="R17"/>
  <c r="P17"/>
  <c r="N17"/>
  <c r="L17"/>
  <c r="J17"/>
  <c r="H17"/>
  <c r="AN4"/>
  <c r="AN5"/>
  <c r="AN6"/>
  <c r="AN7"/>
  <c r="AN8"/>
  <c r="AN9"/>
  <c r="AN10"/>
  <c r="AN11"/>
  <c r="AN12"/>
  <c r="AN13"/>
  <c r="AN3"/>
  <c r="AL4"/>
  <c r="AL5"/>
  <c r="AL6"/>
  <c r="AL7"/>
  <c r="AL8"/>
  <c r="AL9"/>
  <c r="AL10"/>
  <c r="AL11"/>
  <c r="AL12"/>
  <c r="AL13"/>
  <c r="AL3"/>
  <c r="AJ4"/>
  <c r="AJ5"/>
  <c r="AJ6"/>
  <c r="AJ7"/>
  <c r="AJ8"/>
  <c r="AJ9"/>
  <c r="AJ10"/>
  <c r="AJ11"/>
  <c r="AJ12"/>
  <c r="AJ13"/>
  <c r="AJ3"/>
  <c r="AH4"/>
  <c r="AH5"/>
  <c r="AH6"/>
  <c r="AH7"/>
  <c r="AH8"/>
  <c r="AH9"/>
  <c r="AH10"/>
  <c r="AH11"/>
  <c r="AH12"/>
  <c r="AH13"/>
  <c r="AH3"/>
  <c r="AF4"/>
  <c r="AF5"/>
  <c r="AF6"/>
  <c r="AF7"/>
  <c r="AF8"/>
  <c r="AF9"/>
  <c r="AF10"/>
  <c r="AF11"/>
  <c r="AF12"/>
  <c r="AF13"/>
  <c r="AF3"/>
  <c r="AD4"/>
  <c r="AD5"/>
  <c r="AD6"/>
  <c r="AD7"/>
  <c r="AD8"/>
  <c r="AD9"/>
  <c r="AD10"/>
  <c r="AD11"/>
  <c r="AD12"/>
  <c r="AD13"/>
  <c r="AD3"/>
  <c r="AB4"/>
  <c r="AB5"/>
  <c r="AB6"/>
  <c r="AB7"/>
  <c r="AB8"/>
  <c r="AB9"/>
  <c r="AB10"/>
  <c r="AB11"/>
  <c r="AB12"/>
  <c r="AB13"/>
  <c r="AB3"/>
  <c r="Z4"/>
  <c r="Z5"/>
  <c r="Z6"/>
  <c r="Z7"/>
  <c r="Z8"/>
  <c r="Z9"/>
  <c r="Z10"/>
  <c r="Z11"/>
  <c r="Z12"/>
  <c r="Z13"/>
  <c r="Z3"/>
  <c r="X4"/>
  <c r="X5"/>
  <c r="X6"/>
  <c r="X7"/>
  <c r="X8"/>
  <c r="X9"/>
  <c r="X10"/>
  <c r="X11"/>
  <c r="X12"/>
  <c r="X13"/>
  <c r="X3"/>
  <c r="V4"/>
  <c r="V5"/>
  <c r="V6"/>
  <c r="V7"/>
  <c r="V8"/>
  <c r="V9"/>
  <c r="V10"/>
  <c r="V11"/>
  <c r="V12"/>
  <c r="V13"/>
  <c r="V3"/>
  <c r="T4"/>
  <c r="T5"/>
  <c r="T6"/>
  <c r="T7"/>
  <c r="T8"/>
  <c r="T9"/>
  <c r="T10"/>
  <c r="T11"/>
  <c r="T12"/>
  <c r="T13"/>
  <c r="T3"/>
  <c r="R4"/>
  <c r="R5"/>
  <c r="R6"/>
  <c r="R7"/>
  <c r="R8"/>
  <c r="R9"/>
  <c r="R10"/>
  <c r="R11"/>
  <c r="R12"/>
  <c r="R13"/>
  <c r="R3"/>
  <c r="P4"/>
  <c r="P5"/>
  <c r="P6"/>
  <c r="P7"/>
  <c r="P8"/>
  <c r="P9"/>
  <c r="P10"/>
  <c r="P11"/>
  <c r="P12"/>
  <c r="P13"/>
  <c r="P3"/>
  <c r="N4"/>
  <c r="N5"/>
  <c r="N6"/>
  <c r="N7"/>
  <c r="N8"/>
  <c r="N9"/>
  <c r="N10"/>
  <c r="N11"/>
  <c r="N12"/>
  <c r="N13"/>
  <c r="N3"/>
  <c r="L4"/>
  <c r="L5"/>
  <c r="L6"/>
  <c r="L7"/>
  <c r="L8"/>
  <c r="L9"/>
  <c r="L10"/>
  <c r="L11"/>
  <c r="L12"/>
  <c r="L13"/>
  <c r="L3"/>
  <c r="J4"/>
  <c r="J5"/>
  <c r="J6"/>
  <c r="J7"/>
  <c r="J8"/>
  <c r="J9"/>
  <c r="J10"/>
  <c r="J11"/>
  <c r="J12"/>
  <c r="J13"/>
  <c r="J3"/>
  <c r="H4"/>
  <c r="H5"/>
  <c r="H6"/>
  <c r="H7"/>
  <c r="H8"/>
  <c r="H9"/>
  <c r="H10"/>
  <c r="H11"/>
  <c r="H12"/>
  <c r="H13"/>
  <c r="H3"/>
</calcChain>
</file>

<file path=xl/sharedStrings.xml><?xml version="1.0" encoding="utf-8"?>
<sst xmlns="http://schemas.openxmlformats.org/spreadsheetml/2006/main" count="174" uniqueCount="86">
  <si>
    <t>NO</t>
  </si>
  <si>
    <t>NAMA</t>
  </si>
  <si>
    <t>TGL LAHIR</t>
  </si>
  <si>
    <t>L/P</t>
  </si>
  <si>
    <t>TB</t>
  </si>
  <si>
    <t>BB</t>
  </si>
  <si>
    <t>SIT &amp; REACH</t>
  </si>
  <si>
    <t>TRUNK LIFT</t>
  </si>
  <si>
    <t>FLEXIBILITY</t>
  </si>
  <si>
    <t>POWER</t>
  </si>
  <si>
    <t>HIGH JUMP</t>
  </si>
  <si>
    <t>STORK STAND TEST</t>
  </si>
  <si>
    <t>BALANCE</t>
  </si>
  <si>
    <t>SIT UP</t>
  </si>
  <si>
    <t>PUSH UP</t>
  </si>
  <si>
    <t>HARDLE JUMP</t>
  </si>
  <si>
    <t>BACK LIFT</t>
  </si>
  <si>
    <t>COORDINATION</t>
  </si>
  <si>
    <t>SQUATS</t>
  </si>
  <si>
    <t>BENCH PRESS</t>
  </si>
  <si>
    <t>MEDICINE BALL</t>
  </si>
  <si>
    <t>SIDE STEP</t>
  </si>
  <si>
    <t>AEROBIC CAPACITY</t>
  </si>
  <si>
    <t>P</t>
  </si>
  <si>
    <t>L</t>
  </si>
  <si>
    <t>AUDIO</t>
  </si>
  <si>
    <t>VISUAL</t>
  </si>
  <si>
    <t>SPEED REACTION/WHOLE BODY REACTION</t>
  </si>
  <si>
    <t>AGILITY</t>
  </si>
  <si>
    <t xml:space="preserve"> MUSCLE STAMINA</t>
  </si>
  <si>
    <t>POWER ENDURANCE</t>
  </si>
  <si>
    <t xml:space="preserve">STRENGTH </t>
  </si>
  <si>
    <t>BENCH PULL</t>
  </si>
  <si>
    <t>ANGGI FAISAL MUBAROK</t>
  </si>
  <si>
    <t>ANDRA R MALELA</t>
  </si>
  <si>
    <t>YUYUN TRI UTAMI</t>
  </si>
  <si>
    <t>PRAMUDITA YURISTYA</t>
  </si>
  <si>
    <t>LUTFI NURHASANAH</t>
  </si>
  <si>
    <t>NITA Y.P</t>
  </si>
  <si>
    <t>RISKA HERMAWAN</t>
  </si>
  <si>
    <t>IEDHAM PARAMOUR</t>
  </si>
  <si>
    <t>YUDHI PURWADIONO</t>
  </si>
  <si>
    <t>WAHYUDIN LUKMAN</t>
  </si>
  <si>
    <t>GINA TRI LESTARI</t>
  </si>
  <si>
    <t>154</t>
  </si>
  <si>
    <t>PAKSI GHIFARI NURGANA</t>
  </si>
  <si>
    <t>EKQ YULIANTO</t>
  </si>
  <si>
    <t>ERI BUDIONO</t>
  </si>
  <si>
    <t>ASEP YULDAN SANI</t>
  </si>
  <si>
    <t>AHMAD ZULFIKAR</t>
  </si>
  <si>
    <t>NUNU NUGRAHA</t>
  </si>
  <si>
    <t>KECEPATAN</t>
  </si>
  <si>
    <t>REAKSI AUDIO</t>
  </si>
  <si>
    <t>REAKSI VISUAL</t>
  </si>
  <si>
    <t>AGILITY SIDE STEP</t>
  </si>
  <si>
    <t>T</t>
  </si>
  <si>
    <t>% X</t>
  </si>
  <si>
    <t>3 BB</t>
  </si>
  <si>
    <t>2 BB</t>
  </si>
  <si>
    <t>2.BB</t>
  </si>
  <si>
    <t>131</t>
  </si>
  <si>
    <t>120</t>
  </si>
  <si>
    <t>234</t>
  </si>
  <si>
    <t>139</t>
  </si>
  <si>
    <t>213</t>
  </si>
  <si>
    <t>128</t>
  </si>
  <si>
    <t>124</t>
  </si>
  <si>
    <t>103</t>
  </si>
  <si>
    <t>76</t>
  </si>
  <si>
    <t>99</t>
  </si>
  <si>
    <t>80</t>
  </si>
  <si>
    <t>111</t>
  </si>
  <si>
    <t>95</t>
  </si>
  <si>
    <t>41</t>
  </si>
  <si>
    <t>32</t>
  </si>
  <si>
    <t>30</t>
  </si>
  <si>
    <t>45</t>
  </si>
  <si>
    <t>53</t>
  </si>
  <si>
    <t>44</t>
  </si>
  <si>
    <t>%</t>
  </si>
  <si>
    <t>PARAMETER</t>
  </si>
  <si>
    <t>TARGET</t>
  </si>
  <si>
    <t>HASIL</t>
  </si>
  <si>
    <t>VO2MAX</t>
  </si>
  <si>
    <t>VO2 MAX</t>
  </si>
  <si>
    <t xml:space="preserve"> COORDINATION REACTION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</si>
</sst>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6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5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16" fontId="1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/>
    <xf numFmtId="1" fontId="1" fillId="0" borderId="1" xfId="0" applyNumberFormat="1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AU"/>
              <a:t>HASIL TEST FISIK PENCAK SILAT PA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Sheet1!$C$20</c:f>
              <c:strCache>
                <c:ptCount val="1"/>
                <c:pt idx="0">
                  <c:v>TARGET</c:v>
                </c:pt>
              </c:strCache>
            </c:strRef>
          </c:tx>
          <c:val>
            <c:numRef>
              <c:f>Sheet1!$C$21:$C$37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Sheet1!$D$20</c:f>
              <c:strCache>
                <c:ptCount val="1"/>
                <c:pt idx="0">
                  <c:v>HASIL</c:v>
                </c:pt>
              </c:strCache>
            </c:strRef>
          </c:tx>
          <c:val>
            <c:numRef>
              <c:f>Sheet1!$D$21:$D$37</c:f>
              <c:numCache>
                <c:formatCode>General</c:formatCode>
                <c:ptCount val="17"/>
                <c:pt idx="0">
                  <c:v>123.72727272727273</c:v>
                </c:pt>
                <c:pt idx="1">
                  <c:v>113.67272727272729</c:v>
                </c:pt>
                <c:pt idx="2">
                  <c:v>202</c:v>
                </c:pt>
                <c:pt idx="3">
                  <c:v>145.34545454545454</c:v>
                </c:pt>
                <c:pt idx="4">
                  <c:v>140.83636363636364</c:v>
                </c:pt>
                <c:pt idx="5">
                  <c:v>81.454545454545453</c:v>
                </c:pt>
                <c:pt idx="6">
                  <c:v>155.27272727272728</c:v>
                </c:pt>
                <c:pt idx="7">
                  <c:v>67.63636363636364</c:v>
                </c:pt>
                <c:pt idx="8">
                  <c:v>56.30681818181818</c:v>
                </c:pt>
                <c:pt idx="9">
                  <c:v>68.17106250099981</c:v>
                </c:pt>
                <c:pt idx="10">
                  <c:v>52.895605622878357</c:v>
                </c:pt>
                <c:pt idx="11">
                  <c:v>56.261860703475129</c:v>
                </c:pt>
                <c:pt idx="12">
                  <c:v>103.33333333333336</c:v>
                </c:pt>
                <c:pt idx="13">
                  <c:v>132.27272727272728</c:v>
                </c:pt>
                <c:pt idx="14">
                  <c:v>98.272727272727266</c:v>
                </c:pt>
                <c:pt idx="15">
                  <c:v>100.53030303030302</c:v>
                </c:pt>
                <c:pt idx="16">
                  <c:v>89.393388429752079</c:v>
                </c:pt>
              </c:numCache>
            </c:numRef>
          </c:val>
        </c:ser>
        <c:axId val="86010112"/>
        <c:axId val="86024192"/>
      </c:radarChart>
      <c:catAx>
        <c:axId val="86010112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AU"/>
            </a:pPr>
            <a:endParaRPr lang="id-ID"/>
          </a:p>
        </c:txPr>
        <c:crossAx val="86024192"/>
        <c:crosses val="autoZero"/>
        <c:auto val="1"/>
        <c:lblAlgn val="ctr"/>
        <c:lblOffset val="100"/>
      </c:catAx>
      <c:valAx>
        <c:axId val="860241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AU"/>
            </a:pPr>
            <a:endParaRPr lang="id-ID"/>
          </a:p>
        </c:txPr>
        <c:crossAx val="8601011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AU"/>
          </a:pPr>
          <a:endParaRPr lang="id-ID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 lang="en-AU"/>
            </a:pPr>
            <a:r>
              <a:rPr lang="en-AU"/>
              <a:t>HASIL TEST FISIK PENCAK SILAT PI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Sheet1!$C$57</c:f>
              <c:strCache>
                <c:ptCount val="1"/>
                <c:pt idx="0">
                  <c:v>TARGET</c:v>
                </c:pt>
              </c:strCache>
            </c:strRef>
          </c:tx>
          <c:val>
            <c:numRef>
              <c:f>Sheet1!$C$58:$C$74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Sheet1!$D$57</c:f>
              <c:strCache>
                <c:ptCount val="1"/>
                <c:pt idx="0">
                  <c:v>HASIL</c:v>
                </c:pt>
              </c:strCache>
            </c:strRef>
          </c:tx>
          <c:val>
            <c:numRef>
              <c:f>Sheet1!$D$58:$D$74</c:f>
              <c:numCache>
                <c:formatCode>General</c:formatCode>
                <c:ptCount val="17"/>
                <c:pt idx="0">
                  <c:v>90</c:v>
                </c:pt>
                <c:pt idx="1">
                  <c:v>86.888888888888872</c:v>
                </c:pt>
                <c:pt idx="2">
                  <c:v>278.33333333333331</c:v>
                </c:pt>
                <c:pt idx="3">
                  <c:v>76.610509359264981</c:v>
                </c:pt>
                <c:pt idx="4">
                  <c:v>78.303031216329231</c:v>
                </c:pt>
                <c:pt idx="5">
                  <c:v>144</c:v>
                </c:pt>
                <c:pt idx="6">
                  <c:v>72.323380833514463</c:v>
                </c:pt>
                <c:pt idx="7">
                  <c:v>55</c:v>
                </c:pt>
                <c:pt idx="8">
                  <c:v>54.861111111111114</c:v>
                </c:pt>
                <c:pt idx="9">
                  <c:v>51.435260292739201</c:v>
                </c:pt>
                <c:pt idx="10">
                  <c:v>37.078266577739328</c:v>
                </c:pt>
                <c:pt idx="11">
                  <c:v>45.521890847693896</c:v>
                </c:pt>
                <c:pt idx="12">
                  <c:v>100</c:v>
                </c:pt>
                <c:pt idx="13">
                  <c:v>69.583333333333329</c:v>
                </c:pt>
                <c:pt idx="14">
                  <c:v>128.54166666666666</c:v>
                </c:pt>
                <c:pt idx="15">
                  <c:v>90.5</c:v>
                </c:pt>
                <c:pt idx="16">
                  <c:v>73.516666666666666</c:v>
                </c:pt>
              </c:numCache>
            </c:numRef>
          </c:val>
        </c:ser>
        <c:axId val="86057728"/>
        <c:axId val="86059264"/>
      </c:radarChart>
      <c:catAx>
        <c:axId val="86057728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lang="en-AU"/>
            </a:pPr>
            <a:endParaRPr lang="id-ID"/>
          </a:p>
        </c:txPr>
        <c:crossAx val="86059264"/>
        <c:crosses val="autoZero"/>
        <c:auto val="1"/>
        <c:lblAlgn val="ctr"/>
        <c:lblOffset val="100"/>
      </c:catAx>
      <c:valAx>
        <c:axId val="860592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AU"/>
            </a:pPr>
            <a:endParaRPr lang="id-ID"/>
          </a:p>
        </c:txPr>
        <c:crossAx val="8605772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AU"/>
          </a:pPr>
          <a:endParaRPr lang="id-ID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338666</xdr:colOff>
      <xdr:row>18</xdr:row>
      <xdr:rowOff>105832</xdr:rowOff>
    </xdr:from>
    <xdr:to>
      <xdr:col>18</xdr:col>
      <xdr:colOff>428625</xdr:colOff>
      <xdr:row>36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275166</xdr:colOff>
      <xdr:row>54</xdr:row>
      <xdr:rowOff>148166</xdr:rowOff>
    </xdr:from>
    <xdr:to>
      <xdr:col>18</xdr:col>
      <xdr:colOff>444499</xdr:colOff>
      <xdr:row>75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74"/>
  <sheetViews>
    <sheetView tabSelected="1" topLeftCell="A46" zoomScale="60" zoomScaleNormal="60" workbookViewId="0">
      <selection activeCell="W67" sqref="W67"/>
    </sheetView>
  </sheetViews>
  <sheetFormatPr defaultRowHeight="15.75"/>
  <cols>
    <col min="1" max="1" width="4.85546875" style="2" customWidth="1"/>
    <col min="2" max="2" width="36.5703125" style="2" customWidth="1"/>
    <col min="3" max="3" width="14.42578125" style="2" customWidth="1"/>
    <col min="4" max="4" width="6.85546875" style="2" customWidth="1"/>
    <col min="5" max="6" width="5.28515625" style="2" customWidth="1"/>
    <col min="7" max="24" width="6.7109375" style="2" customWidth="1"/>
    <col min="25" max="26" width="6.7109375" style="11" customWidth="1"/>
    <col min="27" max="39" width="6.7109375" style="2" customWidth="1"/>
    <col min="40" max="40" width="6.7109375" style="1" customWidth="1"/>
    <col min="41" max="16384" width="9.140625" style="1"/>
  </cols>
  <sheetData>
    <row r="1" spans="1:40" s="3" customFormat="1" ht="47.25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29" t="s">
        <v>8</v>
      </c>
      <c r="H1" s="31"/>
      <c r="I1" s="31"/>
      <c r="J1" s="30"/>
      <c r="K1" s="29" t="s">
        <v>12</v>
      </c>
      <c r="L1" s="30"/>
      <c r="M1" s="29" t="s">
        <v>51</v>
      </c>
      <c r="N1" s="31"/>
      <c r="O1" s="31"/>
      <c r="P1" s="31"/>
      <c r="Q1" s="31"/>
      <c r="R1" s="31"/>
      <c r="S1" s="31"/>
      <c r="T1" s="30"/>
      <c r="U1" s="29" t="s">
        <v>9</v>
      </c>
      <c r="V1" s="31"/>
      <c r="W1" s="31"/>
      <c r="X1" s="30"/>
      <c r="Y1" s="29" t="s">
        <v>31</v>
      </c>
      <c r="Z1" s="31"/>
      <c r="AA1" s="31"/>
      <c r="AB1" s="31"/>
      <c r="AC1" s="31"/>
      <c r="AD1" s="30"/>
      <c r="AE1" s="29" t="s">
        <v>29</v>
      </c>
      <c r="AF1" s="31"/>
      <c r="AG1" s="31"/>
      <c r="AH1" s="31"/>
      <c r="AI1" s="31"/>
      <c r="AJ1" s="30"/>
      <c r="AK1" s="29" t="s">
        <v>30</v>
      </c>
      <c r="AL1" s="30"/>
      <c r="AM1" s="29" t="s">
        <v>22</v>
      </c>
      <c r="AN1" s="30"/>
    </row>
    <row r="2" spans="1:40" s="3" customFormat="1" ht="94.5">
      <c r="A2" s="32"/>
      <c r="B2" s="32"/>
      <c r="C2" s="32"/>
      <c r="D2" s="32"/>
      <c r="E2" s="32"/>
      <c r="F2" s="32"/>
      <c r="G2" s="4" t="s">
        <v>6</v>
      </c>
      <c r="H2" s="20" t="s">
        <v>79</v>
      </c>
      <c r="I2" s="4" t="s">
        <v>7</v>
      </c>
      <c r="J2" s="20" t="s">
        <v>79</v>
      </c>
      <c r="K2" s="4" t="s">
        <v>11</v>
      </c>
      <c r="L2" s="20" t="s">
        <v>79</v>
      </c>
      <c r="M2" s="13" t="s">
        <v>52</v>
      </c>
      <c r="N2" s="20" t="s">
        <v>79</v>
      </c>
      <c r="O2" s="13" t="s">
        <v>53</v>
      </c>
      <c r="P2" s="20" t="s">
        <v>79</v>
      </c>
      <c r="Q2" s="13" t="s">
        <v>54</v>
      </c>
      <c r="R2" s="20" t="s">
        <v>79</v>
      </c>
      <c r="S2" s="23" t="s">
        <v>85</v>
      </c>
      <c r="T2" s="20" t="s">
        <v>79</v>
      </c>
      <c r="U2" s="13" t="s">
        <v>10</v>
      </c>
      <c r="V2" s="20" t="s">
        <v>79</v>
      </c>
      <c r="W2" s="4" t="s">
        <v>20</v>
      </c>
      <c r="X2" s="20" t="s">
        <v>79</v>
      </c>
      <c r="Y2" s="10" t="s">
        <v>18</v>
      </c>
      <c r="Z2" s="20" t="s">
        <v>79</v>
      </c>
      <c r="AA2" s="4" t="s">
        <v>19</v>
      </c>
      <c r="AB2" s="20" t="s">
        <v>79</v>
      </c>
      <c r="AC2" s="4" t="s">
        <v>32</v>
      </c>
      <c r="AD2" s="20" t="s">
        <v>79</v>
      </c>
      <c r="AE2" s="4" t="s">
        <v>13</v>
      </c>
      <c r="AF2" s="20" t="s">
        <v>79</v>
      </c>
      <c r="AG2" s="4" t="s">
        <v>14</v>
      </c>
      <c r="AH2" s="20" t="s">
        <v>79</v>
      </c>
      <c r="AI2" s="4" t="s">
        <v>16</v>
      </c>
      <c r="AJ2" s="20" t="s">
        <v>79</v>
      </c>
      <c r="AK2" s="4" t="s">
        <v>15</v>
      </c>
      <c r="AL2" s="20" t="s">
        <v>79</v>
      </c>
      <c r="AM2" s="23" t="s">
        <v>84</v>
      </c>
      <c r="AN2" s="20" t="s">
        <v>79</v>
      </c>
    </row>
    <row r="3" spans="1:40">
      <c r="A3" s="5">
        <v>1</v>
      </c>
      <c r="B3" s="7" t="s">
        <v>33</v>
      </c>
      <c r="C3" s="6">
        <v>34111</v>
      </c>
      <c r="D3" s="5" t="s">
        <v>24</v>
      </c>
      <c r="E3" s="5">
        <v>163</v>
      </c>
      <c r="F3" s="5">
        <v>56</v>
      </c>
      <c r="G3" s="24">
        <v>25.7</v>
      </c>
      <c r="H3" s="24">
        <f>G3/20*100</f>
        <v>128.5</v>
      </c>
      <c r="I3" s="24">
        <v>61.4</v>
      </c>
      <c r="J3" s="24">
        <f>I3/50*100</f>
        <v>122.8</v>
      </c>
      <c r="K3" s="24">
        <v>154</v>
      </c>
      <c r="L3" s="24">
        <f>K3/50*100</f>
        <v>308</v>
      </c>
      <c r="M3" s="24">
        <v>0.29199999999999998</v>
      </c>
      <c r="N3" s="24">
        <f>M3/0.25*100</f>
        <v>116.8</v>
      </c>
      <c r="O3" s="24">
        <v>0.314</v>
      </c>
      <c r="P3" s="24">
        <f>O3/0.25*100</f>
        <v>125.6</v>
      </c>
      <c r="Q3" s="24">
        <v>46</v>
      </c>
      <c r="R3" s="24">
        <f>Q3/50*100</f>
        <v>92</v>
      </c>
      <c r="S3" s="24">
        <v>0.43</v>
      </c>
      <c r="T3" s="24">
        <f>S3/0.25*100</f>
        <v>172</v>
      </c>
      <c r="U3" s="24">
        <v>50.1</v>
      </c>
      <c r="V3" s="27">
        <f>U3/70*100</f>
        <v>71.571428571428569</v>
      </c>
      <c r="W3" s="24">
        <v>3.35</v>
      </c>
      <c r="X3" s="27">
        <f>W3/8*100</f>
        <v>41.875</v>
      </c>
      <c r="Y3" s="24"/>
      <c r="Z3" s="24">
        <f>Y3/(F3*3)*100</f>
        <v>0</v>
      </c>
      <c r="AA3" s="24">
        <v>55</v>
      </c>
      <c r="AB3" s="27">
        <f>AA3/(F3*2)*100</f>
        <v>49.107142857142854</v>
      </c>
      <c r="AC3" s="24">
        <v>65</v>
      </c>
      <c r="AD3" s="27">
        <f>AC3/(F3*2)*100</f>
        <v>58.035714285714292</v>
      </c>
      <c r="AE3" s="24">
        <v>35</v>
      </c>
      <c r="AF3" s="24">
        <f>AE3/30*100</f>
        <v>116.66666666666667</v>
      </c>
      <c r="AG3" s="24">
        <v>58</v>
      </c>
      <c r="AH3" s="24">
        <f>AG3/40*100</f>
        <v>145</v>
      </c>
      <c r="AI3" s="24">
        <v>118</v>
      </c>
      <c r="AJ3" s="24">
        <f>AI3/100*100</f>
        <v>118</v>
      </c>
      <c r="AK3" s="24"/>
      <c r="AL3" s="24">
        <f>AK3/120*100</f>
        <v>0</v>
      </c>
      <c r="AM3" s="24">
        <v>50.67</v>
      </c>
      <c r="AN3" s="25">
        <f>AM3/55*100</f>
        <v>92.127272727272739</v>
      </c>
    </row>
    <row r="4" spans="1:40">
      <c r="A4" s="5">
        <v>2</v>
      </c>
      <c r="B4" s="7" t="s">
        <v>34</v>
      </c>
      <c r="C4" s="6">
        <v>31206</v>
      </c>
      <c r="D4" s="5" t="s">
        <v>24</v>
      </c>
      <c r="E4" s="5">
        <v>165</v>
      </c>
      <c r="F4" s="5">
        <v>55</v>
      </c>
      <c r="G4" s="24">
        <v>28.2</v>
      </c>
      <c r="H4" s="24">
        <f t="shared" ref="H4:H13" si="0">G4/20*100</f>
        <v>141</v>
      </c>
      <c r="I4" s="24">
        <v>49.5</v>
      </c>
      <c r="J4" s="24">
        <f t="shared" ref="J4:J13" si="1">I4/50*100</f>
        <v>99</v>
      </c>
      <c r="K4" s="24">
        <v>129</v>
      </c>
      <c r="L4" s="24">
        <f t="shared" ref="L4:L13" si="2">K4/50*100</f>
        <v>258</v>
      </c>
      <c r="M4" s="24">
        <v>0.33600000000000002</v>
      </c>
      <c r="N4" s="24">
        <f t="shared" ref="N4:N13" si="3">M4/0.25*100</f>
        <v>134.4</v>
      </c>
      <c r="O4" s="24">
        <v>0.371</v>
      </c>
      <c r="P4" s="24">
        <f t="shared" ref="P4:P13" si="4">O4/0.25*100</f>
        <v>148.4</v>
      </c>
      <c r="Q4" s="24">
        <v>43</v>
      </c>
      <c r="R4" s="24">
        <f t="shared" ref="R4:R13" si="5">Q4/50*100</f>
        <v>86</v>
      </c>
      <c r="S4" s="24">
        <v>0.35</v>
      </c>
      <c r="T4" s="24">
        <f t="shared" ref="T4:T13" si="6">S4/0.25*100</f>
        <v>140</v>
      </c>
      <c r="U4" s="24">
        <v>55.7</v>
      </c>
      <c r="V4" s="24">
        <f t="shared" ref="V4:V13" si="7">U4/70*100</f>
        <v>79.571428571428569</v>
      </c>
      <c r="W4" s="24">
        <v>4.4000000000000004</v>
      </c>
      <c r="X4" s="27">
        <f t="shared" ref="X4:X13" si="8">W4/8*100</f>
        <v>55.000000000000007</v>
      </c>
      <c r="Y4" s="24" t="s">
        <v>60</v>
      </c>
      <c r="Z4" s="27">
        <f t="shared" ref="Z4:Z13" si="9">Y4/(F4*3)*100</f>
        <v>79.393939393939391</v>
      </c>
      <c r="AA4" s="24">
        <v>56</v>
      </c>
      <c r="AB4" s="27">
        <f t="shared" ref="AB4:AB13" si="10">AA4/(F4*2)*100</f>
        <v>50.909090909090907</v>
      </c>
      <c r="AC4" s="24">
        <v>72</v>
      </c>
      <c r="AD4" s="27">
        <f t="shared" ref="AD4:AD13" si="11">AC4/(F4*2)*100</f>
        <v>65.454545454545453</v>
      </c>
      <c r="AE4" s="24">
        <v>30</v>
      </c>
      <c r="AF4" s="24">
        <f t="shared" ref="AF4:AF13" si="12">AE4/30*100</f>
        <v>100</v>
      </c>
      <c r="AG4" s="24">
        <v>68</v>
      </c>
      <c r="AH4" s="24">
        <f t="shared" ref="AH4:AH13" si="13">AG4/40*100</f>
        <v>170</v>
      </c>
      <c r="AI4" s="24">
        <v>75</v>
      </c>
      <c r="AJ4" s="27">
        <f t="shared" ref="AJ4:AJ13" si="14">AI4/100*100</f>
        <v>75</v>
      </c>
      <c r="AK4" s="24">
        <v>100</v>
      </c>
      <c r="AL4" s="24">
        <f t="shared" ref="AL4:AL13" si="15">AK4/120*100</f>
        <v>83.333333333333343</v>
      </c>
      <c r="AM4" s="24">
        <v>40.82</v>
      </c>
      <c r="AN4" s="28">
        <f t="shared" ref="AN4:AN13" si="16">AM4/55*100</f>
        <v>74.218181818181819</v>
      </c>
    </row>
    <row r="5" spans="1:40">
      <c r="A5" s="5">
        <v>3</v>
      </c>
      <c r="B5" s="7" t="s">
        <v>40</v>
      </c>
      <c r="C5" s="6">
        <v>32922</v>
      </c>
      <c r="D5" s="5" t="s">
        <v>24</v>
      </c>
      <c r="E5" s="5">
        <v>162</v>
      </c>
      <c r="F5" s="5">
        <v>52</v>
      </c>
      <c r="G5" s="24">
        <v>18.8</v>
      </c>
      <c r="H5" s="24">
        <f t="shared" si="0"/>
        <v>94</v>
      </c>
      <c r="I5" s="24">
        <v>48.9</v>
      </c>
      <c r="J5" s="24">
        <f t="shared" si="1"/>
        <v>97.8</v>
      </c>
      <c r="K5" s="24">
        <v>204</v>
      </c>
      <c r="L5" s="24">
        <f t="shared" si="2"/>
        <v>408</v>
      </c>
      <c r="M5" s="24">
        <v>0.40500000000000003</v>
      </c>
      <c r="N5" s="24">
        <f t="shared" si="3"/>
        <v>162</v>
      </c>
      <c r="O5" s="24">
        <v>0.40100000000000002</v>
      </c>
      <c r="P5" s="24">
        <f t="shared" si="4"/>
        <v>160.4</v>
      </c>
      <c r="Q5" s="24">
        <v>41</v>
      </c>
      <c r="R5" s="24">
        <f t="shared" si="5"/>
        <v>82</v>
      </c>
      <c r="S5" s="24">
        <v>0.34</v>
      </c>
      <c r="T5" s="24">
        <f t="shared" si="6"/>
        <v>136</v>
      </c>
      <c r="U5" s="24">
        <v>47.5</v>
      </c>
      <c r="V5" s="27">
        <f t="shared" si="7"/>
        <v>67.857142857142861</v>
      </c>
      <c r="W5" s="24">
        <v>4.3</v>
      </c>
      <c r="X5" s="27">
        <f t="shared" si="8"/>
        <v>53.75</v>
      </c>
      <c r="Y5" s="24" t="s">
        <v>61</v>
      </c>
      <c r="Z5" s="27">
        <f t="shared" si="9"/>
        <v>76.923076923076934</v>
      </c>
      <c r="AA5" s="24">
        <v>67</v>
      </c>
      <c r="AB5" s="27">
        <f t="shared" si="10"/>
        <v>64.423076923076934</v>
      </c>
      <c r="AC5" s="24">
        <v>74</v>
      </c>
      <c r="AD5" s="27">
        <f t="shared" si="11"/>
        <v>71.15384615384616</v>
      </c>
      <c r="AE5" s="24">
        <v>36</v>
      </c>
      <c r="AF5" s="24">
        <f t="shared" si="12"/>
        <v>120</v>
      </c>
      <c r="AG5" s="24">
        <v>61</v>
      </c>
      <c r="AH5" s="24">
        <f t="shared" si="13"/>
        <v>152.5</v>
      </c>
      <c r="AI5" s="24">
        <v>104</v>
      </c>
      <c r="AJ5" s="24">
        <f t="shared" si="14"/>
        <v>104</v>
      </c>
      <c r="AK5" s="24">
        <v>148</v>
      </c>
      <c r="AL5" s="24">
        <f t="shared" si="15"/>
        <v>123.33333333333334</v>
      </c>
      <c r="AM5" s="24">
        <v>48.87</v>
      </c>
      <c r="AN5" s="25">
        <f t="shared" si="16"/>
        <v>88.854545454545459</v>
      </c>
    </row>
    <row r="6" spans="1:40">
      <c r="A6" s="5">
        <v>4</v>
      </c>
      <c r="B6" s="7" t="s">
        <v>41</v>
      </c>
      <c r="C6" s="6">
        <v>31894</v>
      </c>
      <c r="D6" s="5" t="s">
        <v>24</v>
      </c>
      <c r="E6" s="5">
        <v>175</v>
      </c>
      <c r="F6" s="5">
        <v>80</v>
      </c>
      <c r="G6" s="24">
        <v>21.2</v>
      </c>
      <c r="H6" s="24">
        <f t="shared" si="0"/>
        <v>106</v>
      </c>
      <c r="I6" s="24">
        <v>53</v>
      </c>
      <c r="J6" s="24">
        <f t="shared" si="1"/>
        <v>106</v>
      </c>
      <c r="K6" s="24">
        <v>40</v>
      </c>
      <c r="L6" s="24">
        <f t="shared" si="2"/>
        <v>80</v>
      </c>
      <c r="M6" s="24">
        <v>0.29199999999999998</v>
      </c>
      <c r="N6" s="24">
        <f t="shared" si="3"/>
        <v>116.8</v>
      </c>
      <c r="O6" s="24">
        <v>0.219</v>
      </c>
      <c r="P6" s="24">
        <f t="shared" si="4"/>
        <v>87.6</v>
      </c>
      <c r="Q6" s="24">
        <v>38</v>
      </c>
      <c r="R6" s="24">
        <f t="shared" si="5"/>
        <v>76</v>
      </c>
      <c r="S6" s="24">
        <v>0.26</v>
      </c>
      <c r="T6" s="24">
        <f t="shared" si="6"/>
        <v>104</v>
      </c>
      <c r="U6" s="24">
        <v>41.3</v>
      </c>
      <c r="V6" s="27">
        <f t="shared" si="7"/>
        <v>59</v>
      </c>
      <c r="W6" s="24">
        <v>5</v>
      </c>
      <c r="X6" s="27">
        <f t="shared" si="8"/>
        <v>62.5</v>
      </c>
      <c r="Y6" s="24" t="s">
        <v>60</v>
      </c>
      <c r="Z6" s="27">
        <f t="shared" si="9"/>
        <v>54.583333333333329</v>
      </c>
      <c r="AA6" s="24">
        <v>72</v>
      </c>
      <c r="AB6" s="27">
        <f t="shared" si="10"/>
        <v>45</v>
      </c>
      <c r="AC6" s="24">
        <v>93</v>
      </c>
      <c r="AD6" s="27">
        <f t="shared" si="11"/>
        <v>58.125000000000007</v>
      </c>
      <c r="AE6" s="24">
        <v>29</v>
      </c>
      <c r="AF6" s="24">
        <f t="shared" si="12"/>
        <v>96.666666666666671</v>
      </c>
      <c r="AG6" s="24">
        <v>30</v>
      </c>
      <c r="AH6" s="27">
        <f t="shared" si="13"/>
        <v>75</v>
      </c>
      <c r="AI6" s="24">
        <v>103</v>
      </c>
      <c r="AJ6" s="24">
        <f t="shared" si="14"/>
        <v>103</v>
      </c>
      <c r="AK6" s="24">
        <v>111</v>
      </c>
      <c r="AL6" s="24">
        <f t="shared" si="15"/>
        <v>92.5</v>
      </c>
      <c r="AM6" s="24">
        <v>40.659999999999997</v>
      </c>
      <c r="AN6" s="28">
        <f t="shared" si="16"/>
        <v>73.927272727272722</v>
      </c>
    </row>
    <row r="7" spans="1:40">
      <c r="A7" s="5">
        <v>5</v>
      </c>
      <c r="B7" s="7" t="s">
        <v>42</v>
      </c>
      <c r="C7" s="6">
        <v>32865</v>
      </c>
      <c r="D7" s="5" t="s">
        <v>24</v>
      </c>
      <c r="E7" s="5">
        <v>173</v>
      </c>
      <c r="F7" s="5">
        <v>65</v>
      </c>
      <c r="G7" s="24">
        <v>25.3</v>
      </c>
      <c r="H7" s="24">
        <f t="shared" si="0"/>
        <v>126.50000000000001</v>
      </c>
      <c r="I7" s="24">
        <v>46.6</v>
      </c>
      <c r="J7" s="24">
        <f t="shared" si="1"/>
        <v>93.2</v>
      </c>
      <c r="K7" s="24">
        <v>69</v>
      </c>
      <c r="L7" s="24">
        <f t="shared" si="2"/>
        <v>138</v>
      </c>
      <c r="M7" s="24">
        <v>0.245</v>
      </c>
      <c r="N7" s="24">
        <f t="shared" si="3"/>
        <v>98</v>
      </c>
      <c r="O7" s="24">
        <v>0.246</v>
      </c>
      <c r="P7" s="24">
        <f t="shared" si="4"/>
        <v>98.4</v>
      </c>
      <c r="Q7" s="24">
        <v>41</v>
      </c>
      <c r="R7" s="24">
        <f t="shared" si="5"/>
        <v>82</v>
      </c>
      <c r="S7" s="24">
        <v>0.31</v>
      </c>
      <c r="T7" s="24">
        <f t="shared" si="6"/>
        <v>124</v>
      </c>
      <c r="U7" s="24">
        <v>51.1</v>
      </c>
      <c r="V7" s="27">
        <f t="shared" si="7"/>
        <v>73</v>
      </c>
      <c r="W7" s="24">
        <v>5.0999999999999996</v>
      </c>
      <c r="X7" s="27">
        <f t="shared" si="8"/>
        <v>63.749999999999993</v>
      </c>
      <c r="Y7" s="24" t="s">
        <v>62</v>
      </c>
      <c r="Z7" s="24">
        <f t="shared" si="9"/>
        <v>120</v>
      </c>
      <c r="AA7" s="24">
        <v>95</v>
      </c>
      <c r="AB7" s="27">
        <f t="shared" si="10"/>
        <v>73.076923076923066</v>
      </c>
      <c r="AC7" s="24">
        <v>82</v>
      </c>
      <c r="AD7" s="27">
        <f t="shared" si="11"/>
        <v>63.076923076923073</v>
      </c>
      <c r="AE7" s="24">
        <v>31</v>
      </c>
      <c r="AF7" s="24">
        <f t="shared" si="12"/>
        <v>103.33333333333334</v>
      </c>
      <c r="AG7" s="24">
        <v>56</v>
      </c>
      <c r="AH7" s="24">
        <f t="shared" si="13"/>
        <v>140</v>
      </c>
      <c r="AI7" s="24">
        <v>88</v>
      </c>
      <c r="AJ7" s="24">
        <f t="shared" si="14"/>
        <v>88</v>
      </c>
      <c r="AK7" s="24">
        <v>182</v>
      </c>
      <c r="AL7" s="24">
        <f t="shared" si="15"/>
        <v>151.66666666666666</v>
      </c>
      <c r="AM7" s="24">
        <v>52.54</v>
      </c>
      <c r="AN7" s="25">
        <f t="shared" si="16"/>
        <v>95.527272727272731</v>
      </c>
    </row>
    <row r="8" spans="1:40">
      <c r="A8" s="5">
        <v>6</v>
      </c>
      <c r="B8" s="7" t="s">
        <v>45</v>
      </c>
      <c r="C8" s="6">
        <v>35894</v>
      </c>
      <c r="D8" s="5" t="s">
        <v>24</v>
      </c>
      <c r="E8" s="5">
        <v>172</v>
      </c>
      <c r="F8" s="5">
        <v>65</v>
      </c>
      <c r="G8" s="24">
        <v>22.3</v>
      </c>
      <c r="H8" s="24">
        <f t="shared" si="0"/>
        <v>111.5</v>
      </c>
      <c r="I8" s="24">
        <v>62.8</v>
      </c>
      <c r="J8" s="24">
        <f t="shared" si="1"/>
        <v>125.6</v>
      </c>
      <c r="K8" s="24">
        <v>55</v>
      </c>
      <c r="L8" s="24">
        <f t="shared" si="2"/>
        <v>110.00000000000001</v>
      </c>
      <c r="M8" s="24">
        <v>0.42099999999999999</v>
      </c>
      <c r="N8" s="24">
        <f t="shared" si="3"/>
        <v>168.4</v>
      </c>
      <c r="O8" s="24">
        <v>0.436</v>
      </c>
      <c r="P8" s="24">
        <f t="shared" si="4"/>
        <v>174.4</v>
      </c>
      <c r="Q8" s="24">
        <v>38</v>
      </c>
      <c r="R8" s="24">
        <f t="shared" si="5"/>
        <v>76</v>
      </c>
      <c r="S8" s="24">
        <v>0.38</v>
      </c>
      <c r="T8" s="24">
        <f t="shared" si="6"/>
        <v>152</v>
      </c>
      <c r="U8" s="24">
        <v>56.3</v>
      </c>
      <c r="V8" s="24">
        <f t="shared" si="7"/>
        <v>80.428571428571431</v>
      </c>
      <c r="W8" s="24">
        <v>4.9000000000000004</v>
      </c>
      <c r="X8" s="27">
        <f t="shared" si="8"/>
        <v>61.250000000000007</v>
      </c>
      <c r="Y8" s="24" t="s">
        <v>63</v>
      </c>
      <c r="Z8" s="27">
        <f t="shared" si="9"/>
        <v>71.282051282051285</v>
      </c>
      <c r="AA8" s="24">
        <v>65</v>
      </c>
      <c r="AB8" s="27">
        <f t="shared" si="10"/>
        <v>50</v>
      </c>
      <c r="AC8" s="24">
        <v>79</v>
      </c>
      <c r="AD8" s="27">
        <f t="shared" si="11"/>
        <v>60.769230769230766</v>
      </c>
      <c r="AE8" s="24">
        <v>31</v>
      </c>
      <c r="AF8" s="24">
        <f t="shared" si="12"/>
        <v>103.33333333333334</v>
      </c>
      <c r="AG8" s="24">
        <v>73</v>
      </c>
      <c r="AH8" s="24">
        <f t="shared" si="13"/>
        <v>182.5</v>
      </c>
      <c r="AI8" s="24">
        <v>115</v>
      </c>
      <c r="AJ8" s="24">
        <f t="shared" si="14"/>
        <v>114.99999999999999</v>
      </c>
      <c r="AK8" s="24">
        <v>140</v>
      </c>
      <c r="AL8" s="24">
        <f t="shared" si="15"/>
        <v>116.66666666666667</v>
      </c>
      <c r="AM8" s="24">
        <v>57.45</v>
      </c>
      <c r="AN8" s="25">
        <f t="shared" si="16"/>
        <v>104.45454545454547</v>
      </c>
    </row>
    <row r="9" spans="1:40">
      <c r="A9" s="5">
        <v>7</v>
      </c>
      <c r="B9" s="7" t="s">
        <v>46</v>
      </c>
      <c r="C9" s="6">
        <v>32047</v>
      </c>
      <c r="D9" s="5" t="s">
        <v>24</v>
      </c>
      <c r="E9" s="5">
        <v>175</v>
      </c>
      <c r="F9" s="5">
        <v>74</v>
      </c>
      <c r="G9" s="24">
        <v>27.3</v>
      </c>
      <c r="H9" s="24">
        <f t="shared" si="0"/>
        <v>136.5</v>
      </c>
      <c r="I9" s="24">
        <v>65.599999999999994</v>
      </c>
      <c r="J9" s="24">
        <f t="shared" si="1"/>
        <v>131.19999999999999</v>
      </c>
      <c r="K9" s="24">
        <v>140</v>
      </c>
      <c r="L9" s="24">
        <f t="shared" si="2"/>
        <v>280</v>
      </c>
      <c r="M9" s="24">
        <v>0.40600000000000003</v>
      </c>
      <c r="N9" s="24">
        <f t="shared" si="3"/>
        <v>162.4</v>
      </c>
      <c r="O9" s="24">
        <v>0.377</v>
      </c>
      <c r="P9" s="24">
        <f t="shared" si="4"/>
        <v>150.80000000000001</v>
      </c>
      <c r="Q9" s="24">
        <v>37</v>
      </c>
      <c r="R9" s="24">
        <f t="shared" si="5"/>
        <v>74</v>
      </c>
      <c r="S9" s="24">
        <v>0.38</v>
      </c>
      <c r="T9" s="24">
        <f t="shared" si="6"/>
        <v>152</v>
      </c>
      <c r="U9" s="24">
        <v>53.8</v>
      </c>
      <c r="V9" s="27">
        <f t="shared" si="7"/>
        <v>76.857142857142861</v>
      </c>
      <c r="W9" s="24">
        <v>5</v>
      </c>
      <c r="X9" s="27">
        <f t="shared" si="8"/>
        <v>62.5</v>
      </c>
      <c r="Y9" s="24" t="s">
        <v>44</v>
      </c>
      <c r="Z9" s="27">
        <f t="shared" si="9"/>
        <v>69.369369369369366</v>
      </c>
      <c r="AA9" s="24">
        <v>84</v>
      </c>
      <c r="AB9" s="27">
        <f t="shared" si="10"/>
        <v>56.756756756756758</v>
      </c>
      <c r="AC9" s="24">
        <v>95</v>
      </c>
      <c r="AD9" s="27">
        <f t="shared" si="11"/>
        <v>64.189189189189193</v>
      </c>
      <c r="AE9" s="24">
        <v>28</v>
      </c>
      <c r="AF9" s="24">
        <f t="shared" si="12"/>
        <v>93.333333333333329</v>
      </c>
      <c r="AG9" s="24">
        <v>42</v>
      </c>
      <c r="AH9" s="24">
        <f t="shared" si="13"/>
        <v>105</v>
      </c>
      <c r="AI9" s="24">
        <v>80</v>
      </c>
      <c r="AJ9" s="24">
        <f t="shared" si="14"/>
        <v>80</v>
      </c>
      <c r="AK9" s="24">
        <v>154</v>
      </c>
      <c r="AL9" s="24">
        <f t="shared" si="15"/>
        <v>128.33333333333334</v>
      </c>
      <c r="AM9" s="24">
        <v>42.94</v>
      </c>
      <c r="AN9" s="28">
        <f t="shared" si="16"/>
        <v>78.072727272727278</v>
      </c>
    </row>
    <row r="10" spans="1:40">
      <c r="A10" s="5">
        <v>8</v>
      </c>
      <c r="B10" s="7" t="s">
        <v>47</v>
      </c>
      <c r="C10" s="6">
        <v>32564</v>
      </c>
      <c r="D10" s="5" t="s">
        <v>24</v>
      </c>
      <c r="E10" s="5">
        <v>171</v>
      </c>
      <c r="F10" s="5">
        <v>88</v>
      </c>
      <c r="G10" s="24">
        <v>19.8</v>
      </c>
      <c r="H10" s="24">
        <f t="shared" si="0"/>
        <v>99</v>
      </c>
      <c r="I10" s="24">
        <v>58.2</v>
      </c>
      <c r="J10" s="24">
        <f t="shared" si="1"/>
        <v>116.40000000000002</v>
      </c>
      <c r="K10" s="24">
        <v>84</v>
      </c>
      <c r="L10" s="24">
        <f t="shared" si="2"/>
        <v>168</v>
      </c>
      <c r="M10" s="24">
        <v>0.42699999999999999</v>
      </c>
      <c r="N10" s="24">
        <f t="shared" si="3"/>
        <v>170.79999999999998</v>
      </c>
      <c r="O10" s="24">
        <v>0.39200000000000002</v>
      </c>
      <c r="P10" s="24">
        <f t="shared" si="4"/>
        <v>156.80000000000001</v>
      </c>
      <c r="Q10" s="24">
        <v>38</v>
      </c>
      <c r="R10" s="24">
        <f t="shared" si="5"/>
        <v>76</v>
      </c>
      <c r="S10" s="24">
        <v>0.52</v>
      </c>
      <c r="T10" s="24">
        <f t="shared" si="6"/>
        <v>208</v>
      </c>
      <c r="U10" s="24">
        <v>40.4</v>
      </c>
      <c r="V10" s="27">
        <f t="shared" si="7"/>
        <v>57.714285714285708</v>
      </c>
      <c r="W10" s="24">
        <v>4.9000000000000004</v>
      </c>
      <c r="X10" s="27">
        <f t="shared" si="8"/>
        <v>61.250000000000007</v>
      </c>
      <c r="Y10" s="24" t="s">
        <v>64</v>
      </c>
      <c r="Z10" s="24">
        <f t="shared" si="9"/>
        <v>80.681818181818173</v>
      </c>
      <c r="AA10" s="24">
        <v>79</v>
      </c>
      <c r="AB10" s="27">
        <f t="shared" si="10"/>
        <v>44.886363636363633</v>
      </c>
      <c r="AC10" s="24">
        <v>101</v>
      </c>
      <c r="AD10" s="27">
        <f t="shared" si="11"/>
        <v>57.386363636363633</v>
      </c>
      <c r="AE10" s="24">
        <v>25</v>
      </c>
      <c r="AF10" s="24">
        <f t="shared" si="12"/>
        <v>83.333333333333343</v>
      </c>
      <c r="AG10" s="24">
        <v>50</v>
      </c>
      <c r="AH10" s="24">
        <f t="shared" si="13"/>
        <v>125</v>
      </c>
      <c r="AI10" s="24">
        <v>74</v>
      </c>
      <c r="AJ10" s="27">
        <f t="shared" si="14"/>
        <v>74</v>
      </c>
      <c r="AK10" s="24">
        <v>80</v>
      </c>
      <c r="AL10" s="27">
        <f t="shared" si="15"/>
        <v>66.666666666666657</v>
      </c>
      <c r="AM10" s="24">
        <v>39.729999999999997</v>
      </c>
      <c r="AN10" s="28">
        <f t="shared" si="16"/>
        <v>72.236363636363635</v>
      </c>
    </row>
    <row r="11" spans="1:40">
      <c r="A11" s="5">
        <v>9</v>
      </c>
      <c r="B11" s="7" t="s">
        <v>48</v>
      </c>
      <c r="C11" s="6">
        <v>34055</v>
      </c>
      <c r="D11" s="5" t="s">
        <v>24</v>
      </c>
      <c r="E11" s="5">
        <v>165</v>
      </c>
      <c r="F11" s="5">
        <v>58</v>
      </c>
      <c r="G11" s="24">
        <v>26.7</v>
      </c>
      <c r="H11" s="24">
        <f t="shared" si="0"/>
        <v>133.5</v>
      </c>
      <c r="I11" s="24">
        <v>61.6</v>
      </c>
      <c r="J11" s="24">
        <f t="shared" si="1"/>
        <v>123.2</v>
      </c>
      <c r="K11" s="26">
        <v>116</v>
      </c>
      <c r="L11" s="24">
        <f t="shared" si="2"/>
        <v>231.99999999999997</v>
      </c>
      <c r="M11" s="24">
        <v>0.36599999999999999</v>
      </c>
      <c r="N11" s="24">
        <f t="shared" si="3"/>
        <v>146.4</v>
      </c>
      <c r="O11" s="24">
        <v>0.34799999999999998</v>
      </c>
      <c r="P11" s="24">
        <f t="shared" si="4"/>
        <v>139.19999999999999</v>
      </c>
      <c r="Q11" s="24">
        <v>44</v>
      </c>
      <c r="R11" s="24">
        <f t="shared" si="5"/>
        <v>88</v>
      </c>
      <c r="S11" s="24">
        <v>0.43</v>
      </c>
      <c r="T11" s="24">
        <f t="shared" si="6"/>
        <v>172</v>
      </c>
      <c r="U11" s="24">
        <v>40.9</v>
      </c>
      <c r="V11" s="27">
        <f t="shared" si="7"/>
        <v>58.428571428571431</v>
      </c>
      <c r="W11" s="24">
        <v>4</v>
      </c>
      <c r="X11" s="27">
        <f t="shared" si="8"/>
        <v>50</v>
      </c>
      <c r="Y11" s="24" t="s">
        <v>65</v>
      </c>
      <c r="Z11" s="27">
        <f t="shared" si="9"/>
        <v>73.563218390804593</v>
      </c>
      <c r="AA11" s="24">
        <v>60</v>
      </c>
      <c r="AB11" s="27">
        <f t="shared" si="10"/>
        <v>51.724137931034484</v>
      </c>
      <c r="AC11" s="24">
        <v>64</v>
      </c>
      <c r="AD11" s="27">
        <f t="shared" si="11"/>
        <v>55.172413793103445</v>
      </c>
      <c r="AE11" s="24">
        <v>33</v>
      </c>
      <c r="AF11" s="24">
        <f t="shared" si="12"/>
        <v>110.00000000000001</v>
      </c>
      <c r="AG11" s="24">
        <v>67</v>
      </c>
      <c r="AH11" s="24">
        <f t="shared" si="13"/>
        <v>167.5</v>
      </c>
      <c r="AI11" s="24">
        <v>105</v>
      </c>
      <c r="AJ11" s="24">
        <f t="shared" si="14"/>
        <v>105</v>
      </c>
      <c r="AK11" s="24">
        <v>150</v>
      </c>
      <c r="AL11" s="24">
        <f t="shared" si="15"/>
        <v>125</v>
      </c>
      <c r="AM11" s="24">
        <v>53.58</v>
      </c>
      <c r="AN11" s="25">
        <f t="shared" si="16"/>
        <v>97.418181818181822</v>
      </c>
    </row>
    <row r="12" spans="1:40">
      <c r="A12" s="5">
        <v>10</v>
      </c>
      <c r="B12" s="7" t="s">
        <v>49</v>
      </c>
      <c r="C12" s="6">
        <v>34245</v>
      </c>
      <c r="D12" s="5" t="s">
        <v>24</v>
      </c>
      <c r="E12" s="5">
        <v>172</v>
      </c>
      <c r="F12" s="5">
        <v>58</v>
      </c>
      <c r="G12" s="24">
        <v>26.6</v>
      </c>
      <c r="H12" s="24">
        <f t="shared" si="0"/>
        <v>133</v>
      </c>
      <c r="I12" s="24">
        <v>59.2</v>
      </c>
      <c r="J12" s="24">
        <f t="shared" si="1"/>
        <v>118.40000000000002</v>
      </c>
      <c r="K12" s="26">
        <v>63</v>
      </c>
      <c r="L12" s="24">
        <f t="shared" si="2"/>
        <v>126</v>
      </c>
      <c r="M12" s="24">
        <v>0.46</v>
      </c>
      <c r="N12" s="24">
        <f t="shared" si="3"/>
        <v>184</v>
      </c>
      <c r="O12" s="24">
        <v>0.38600000000000001</v>
      </c>
      <c r="P12" s="24">
        <f t="shared" si="4"/>
        <v>154.4</v>
      </c>
      <c r="Q12" s="24">
        <v>44</v>
      </c>
      <c r="R12" s="24">
        <f t="shared" si="5"/>
        <v>88</v>
      </c>
      <c r="S12" s="24">
        <v>0.38</v>
      </c>
      <c r="T12" s="24">
        <f t="shared" si="6"/>
        <v>152</v>
      </c>
      <c r="U12" s="24">
        <v>46.9</v>
      </c>
      <c r="V12" s="27">
        <f t="shared" si="7"/>
        <v>67</v>
      </c>
      <c r="W12" s="24">
        <v>4.5</v>
      </c>
      <c r="X12" s="27">
        <f t="shared" si="8"/>
        <v>56.25</v>
      </c>
      <c r="Y12" s="24" t="s">
        <v>66</v>
      </c>
      <c r="Z12" s="27">
        <f t="shared" si="9"/>
        <v>71.264367816091962</v>
      </c>
      <c r="AA12" s="24">
        <v>56</v>
      </c>
      <c r="AB12" s="27">
        <f t="shared" si="10"/>
        <v>48.275862068965516</v>
      </c>
      <c r="AC12" s="24">
        <v>76</v>
      </c>
      <c r="AD12" s="27">
        <f t="shared" si="11"/>
        <v>65.517241379310349</v>
      </c>
      <c r="AE12" s="24">
        <v>34</v>
      </c>
      <c r="AF12" s="24">
        <f t="shared" si="12"/>
        <v>113.33333333333333</v>
      </c>
      <c r="AG12" s="24">
        <v>37</v>
      </c>
      <c r="AH12" s="24">
        <f t="shared" si="13"/>
        <v>92.5</v>
      </c>
      <c r="AI12" s="24">
        <v>114</v>
      </c>
      <c r="AJ12" s="24">
        <f t="shared" si="14"/>
        <v>113.99999999999999</v>
      </c>
      <c r="AK12" s="24">
        <v>162</v>
      </c>
      <c r="AL12" s="24">
        <f t="shared" si="15"/>
        <v>135</v>
      </c>
      <c r="AM12" s="24">
        <v>63.99</v>
      </c>
      <c r="AN12" s="25">
        <f t="shared" si="16"/>
        <v>116.34545454545456</v>
      </c>
    </row>
    <row r="13" spans="1:40">
      <c r="A13" s="5">
        <v>11</v>
      </c>
      <c r="B13" s="7" t="s">
        <v>50</v>
      </c>
      <c r="C13" s="6">
        <v>32539</v>
      </c>
      <c r="D13" s="5" t="s">
        <v>24</v>
      </c>
      <c r="E13" s="5">
        <v>170</v>
      </c>
      <c r="F13" s="5">
        <v>65</v>
      </c>
      <c r="G13" s="24">
        <v>30.3</v>
      </c>
      <c r="H13" s="24">
        <f t="shared" si="0"/>
        <v>151.5</v>
      </c>
      <c r="I13" s="24">
        <v>58.4</v>
      </c>
      <c r="J13" s="24">
        <f t="shared" si="1"/>
        <v>116.8</v>
      </c>
      <c r="K13" s="24">
        <v>57</v>
      </c>
      <c r="L13" s="24">
        <f t="shared" si="2"/>
        <v>113.99999999999999</v>
      </c>
      <c r="M13" s="24">
        <v>0.34699999999999998</v>
      </c>
      <c r="N13" s="24">
        <f t="shared" si="3"/>
        <v>138.79999999999998</v>
      </c>
      <c r="O13" s="24">
        <v>0.38300000000000001</v>
      </c>
      <c r="P13" s="24">
        <f t="shared" si="4"/>
        <v>153.19999999999999</v>
      </c>
      <c r="Q13" s="24">
        <v>38</v>
      </c>
      <c r="R13" s="24">
        <f t="shared" si="5"/>
        <v>76</v>
      </c>
      <c r="S13" s="24">
        <v>0.49</v>
      </c>
      <c r="T13" s="24">
        <f t="shared" si="6"/>
        <v>196</v>
      </c>
      <c r="U13" s="24">
        <v>36.799999999999997</v>
      </c>
      <c r="V13" s="27">
        <f t="shared" si="7"/>
        <v>52.571428571428569</v>
      </c>
      <c r="W13" s="24">
        <v>4.0999999999999996</v>
      </c>
      <c r="X13" s="27">
        <f t="shared" si="8"/>
        <v>51.249999999999993</v>
      </c>
      <c r="Y13" s="24" t="s">
        <v>67</v>
      </c>
      <c r="Z13" s="27">
        <f t="shared" si="9"/>
        <v>52.820512820512825</v>
      </c>
      <c r="AA13" s="24">
        <v>62</v>
      </c>
      <c r="AB13" s="27">
        <f t="shared" si="10"/>
        <v>47.692307692307693</v>
      </c>
      <c r="AC13" s="24"/>
      <c r="AD13" s="24">
        <f t="shared" si="11"/>
        <v>0</v>
      </c>
      <c r="AE13" s="24">
        <v>29</v>
      </c>
      <c r="AF13" s="24">
        <f t="shared" si="12"/>
        <v>96.666666666666671</v>
      </c>
      <c r="AG13" s="24">
        <v>40</v>
      </c>
      <c r="AH13" s="24">
        <f t="shared" si="13"/>
        <v>100</v>
      </c>
      <c r="AI13" s="24">
        <v>105</v>
      </c>
      <c r="AJ13" s="24">
        <f t="shared" si="14"/>
        <v>105</v>
      </c>
      <c r="AK13" s="24">
        <v>100</v>
      </c>
      <c r="AL13" s="24">
        <f t="shared" si="15"/>
        <v>83.333333333333343</v>
      </c>
      <c r="AM13" s="24">
        <v>49.58</v>
      </c>
      <c r="AN13" s="25">
        <f t="shared" si="16"/>
        <v>90.145454545454541</v>
      </c>
    </row>
    <row r="14" spans="1:40">
      <c r="A14" s="5">
        <v>12</v>
      </c>
      <c r="B14" s="7"/>
      <c r="C14" s="6"/>
      <c r="D14" s="5"/>
      <c r="E14" s="5"/>
      <c r="F14" s="5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5"/>
    </row>
    <row r="15" spans="1:40">
      <c r="A15" s="15"/>
      <c r="B15" s="16"/>
      <c r="C15" s="17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8"/>
      <c r="Z15" s="18"/>
      <c r="AA15" s="19"/>
      <c r="AB15" s="19"/>
      <c r="AC15" s="19"/>
      <c r="AD15" s="19"/>
      <c r="AE15" s="15"/>
      <c r="AF15" s="15"/>
      <c r="AG15" s="15"/>
      <c r="AH15" s="15"/>
      <c r="AI15" s="15"/>
      <c r="AJ15" s="15"/>
      <c r="AK15" s="15"/>
      <c r="AL15" s="15"/>
      <c r="AM15" s="15"/>
    </row>
    <row r="16" spans="1:40">
      <c r="A16" s="15"/>
      <c r="B16" s="16"/>
      <c r="C16" s="17"/>
      <c r="D16" s="15"/>
      <c r="E16" s="15" t="s">
        <v>55</v>
      </c>
      <c r="F16" s="15"/>
      <c r="G16" s="15">
        <v>20</v>
      </c>
      <c r="H16" s="15"/>
      <c r="I16" s="15">
        <v>50</v>
      </c>
      <c r="J16" s="15"/>
      <c r="K16" s="15">
        <v>50</v>
      </c>
      <c r="L16" s="15"/>
      <c r="M16" s="15">
        <v>0.25</v>
      </c>
      <c r="N16" s="15"/>
      <c r="O16" s="15">
        <v>0.25</v>
      </c>
      <c r="P16" s="15"/>
      <c r="Q16" s="15">
        <v>50</v>
      </c>
      <c r="R16" s="15"/>
      <c r="S16" s="15">
        <v>0.25</v>
      </c>
      <c r="T16" s="15"/>
      <c r="U16" s="15">
        <v>70</v>
      </c>
      <c r="V16" s="15"/>
      <c r="W16" s="15">
        <v>8</v>
      </c>
      <c r="X16" s="15"/>
      <c r="Y16" s="18" t="s">
        <v>57</v>
      </c>
      <c r="Z16" s="18"/>
      <c r="AA16" s="19" t="s">
        <v>58</v>
      </c>
      <c r="AB16" s="19"/>
      <c r="AC16" s="19" t="s">
        <v>59</v>
      </c>
      <c r="AD16" s="19"/>
      <c r="AE16" s="15">
        <v>30</v>
      </c>
      <c r="AF16" s="15"/>
      <c r="AG16" s="15">
        <v>40</v>
      </c>
      <c r="AH16" s="15"/>
      <c r="AI16" s="15">
        <v>100</v>
      </c>
      <c r="AJ16" s="15"/>
      <c r="AK16" s="15">
        <v>120</v>
      </c>
      <c r="AL16" s="15"/>
      <c r="AM16" s="15">
        <v>55</v>
      </c>
    </row>
    <row r="17" spans="1:40">
      <c r="A17" s="15"/>
      <c r="B17" s="16"/>
      <c r="C17" s="17"/>
      <c r="D17" s="15"/>
      <c r="E17" s="15" t="s">
        <v>56</v>
      </c>
      <c r="F17" s="15"/>
      <c r="G17" s="15"/>
      <c r="H17" s="15">
        <f>AVERAGE(H3:H13)</f>
        <v>123.72727272727273</v>
      </c>
      <c r="I17" s="15"/>
      <c r="J17" s="15">
        <f>AVERAGE(J3:J13)</f>
        <v>113.67272727272729</v>
      </c>
      <c r="K17" s="15"/>
      <c r="L17" s="15">
        <f>AVERAGE(L3:L13)</f>
        <v>202</v>
      </c>
      <c r="M17" s="15"/>
      <c r="N17" s="15">
        <f>AVERAGE(N3:N13)</f>
        <v>145.34545454545454</v>
      </c>
      <c r="O17" s="15"/>
      <c r="P17" s="15">
        <f>AVERAGE(P3:P13)</f>
        <v>140.83636363636364</v>
      </c>
      <c r="Q17" s="15"/>
      <c r="R17" s="15">
        <f>AVERAGE(R3:R13)</f>
        <v>81.454545454545453</v>
      </c>
      <c r="S17" s="15"/>
      <c r="T17" s="15">
        <f>AVERAGE(T3:T13)</f>
        <v>155.27272727272728</v>
      </c>
      <c r="U17" s="15"/>
      <c r="V17" s="15">
        <f>AVERAGE(V3:V13)</f>
        <v>67.63636363636364</v>
      </c>
      <c r="W17" s="15"/>
      <c r="X17" s="15">
        <f>AVERAGE(X3:X13)</f>
        <v>56.30681818181818</v>
      </c>
      <c r="Y17" s="18"/>
      <c r="Z17" s="15">
        <f>AVERAGE(Z3:Z13)</f>
        <v>68.17106250099981</v>
      </c>
      <c r="AA17" s="19"/>
      <c r="AB17" s="15">
        <f>AVERAGE(AB3:AB13)</f>
        <v>52.895605622878357</v>
      </c>
      <c r="AC17" s="19"/>
      <c r="AD17" s="15">
        <f>AVERAGE(AD3:AD13)</f>
        <v>56.261860703475129</v>
      </c>
      <c r="AE17" s="15"/>
      <c r="AF17" s="15">
        <f>AVERAGE(AF3:AF13)</f>
        <v>103.33333333333336</v>
      </c>
      <c r="AG17" s="15"/>
      <c r="AH17" s="15">
        <f>AVERAGE(AH3:AH13)</f>
        <v>132.27272727272728</v>
      </c>
      <c r="AI17" s="15"/>
      <c r="AJ17" s="15">
        <f>AVERAGE(AJ3:AJ13)</f>
        <v>98.272727272727266</v>
      </c>
      <c r="AK17" s="15"/>
      <c r="AL17" s="15">
        <f>AVERAGE(AL3:AL13)</f>
        <v>100.53030303030302</v>
      </c>
      <c r="AM17" s="15"/>
      <c r="AN17" s="15">
        <f>AVERAGE(AN3:AN13)</f>
        <v>89.393388429752079</v>
      </c>
    </row>
    <row r="18" spans="1:40">
      <c r="A18" s="15"/>
      <c r="B18" s="16"/>
      <c r="C18" s="17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8"/>
      <c r="Z18" s="15"/>
      <c r="AA18" s="19"/>
      <c r="AB18" s="15"/>
      <c r="AC18" s="19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</row>
    <row r="19" spans="1:40">
      <c r="A19" s="15"/>
      <c r="B19" s="16"/>
      <c r="C19" s="17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8"/>
      <c r="Z19" s="15"/>
      <c r="AA19" s="19"/>
      <c r="AB19" s="15"/>
      <c r="AC19" s="19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</row>
    <row r="20" spans="1:40">
      <c r="A20" s="15"/>
      <c r="B20" s="16" t="s">
        <v>80</v>
      </c>
      <c r="C20" s="17" t="s">
        <v>81</v>
      </c>
      <c r="D20" s="15" t="s">
        <v>82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8"/>
      <c r="Z20" s="15"/>
      <c r="AA20" s="19"/>
      <c r="AB20" s="15"/>
      <c r="AC20" s="19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</row>
    <row r="21" spans="1:40">
      <c r="A21" s="15"/>
      <c r="B21" s="16" t="str">
        <f>G2</f>
        <v>SIT &amp; REACH</v>
      </c>
      <c r="C21" s="22">
        <v>100</v>
      </c>
      <c r="D21" s="15">
        <f>H17</f>
        <v>123.72727272727273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8"/>
      <c r="Z21" s="15"/>
      <c r="AA21" s="19"/>
      <c r="AB21" s="15"/>
      <c r="AC21" s="19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</row>
    <row r="22" spans="1:40">
      <c r="A22" s="15"/>
      <c r="B22" s="16" t="str">
        <f>I2</f>
        <v>TRUNK LIFT</v>
      </c>
      <c r="C22" s="22">
        <v>100</v>
      </c>
      <c r="D22" s="15">
        <f>J17</f>
        <v>113.67272727272729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8"/>
      <c r="Z22" s="15"/>
      <c r="AA22" s="19"/>
      <c r="AB22" s="15"/>
      <c r="AC22" s="19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</row>
    <row r="23" spans="1:40">
      <c r="A23" s="15"/>
      <c r="B23" s="16" t="str">
        <f>K2</f>
        <v>STORK STAND TEST</v>
      </c>
      <c r="C23" s="22">
        <v>100</v>
      </c>
      <c r="D23" s="15">
        <f>L17</f>
        <v>202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8"/>
      <c r="Z23" s="15"/>
      <c r="AA23" s="19"/>
      <c r="AB23" s="15"/>
      <c r="AC23" s="19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</row>
    <row r="24" spans="1:40">
      <c r="A24" s="15"/>
      <c r="B24" s="16" t="str">
        <f>M2</f>
        <v>REAKSI AUDIO</v>
      </c>
      <c r="C24" s="22">
        <v>100</v>
      </c>
      <c r="D24" s="15">
        <f>N17</f>
        <v>145.34545454545454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8"/>
      <c r="Z24" s="15"/>
      <c r="AA24" s="19"/>
      <c r="AB24" s="15"/>
      <c r="AC24" s="19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</row>
    <row r="25" spans="1:40">
      <c r="A25" s="15"/>
      <c r="B25" s="16" t="str">
        <f>O2</f>
        <v>REAKSI VISUAL</v>
      </c>
      <c r="C25" s="22">
        <v>100</v>
      </c>
      <c r="D25" s="15">
        <f>P17</f>
        <v>140.83636363636364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8"/>
      <c r="Z25" s="15"/>
      <c r="AA25" s="19"/>
      <c r="AB25" s="15"/>
      <c r="AC25" s="19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</row>
    <row r="26" spans="1:40">
      <c r="A26" s="15"/>
      <c r="B26" s="16" t="str">
        <f>Q2</f>
        <v>AGILITY SIDE STEP</v>
      </c>
      <c r="C26" s="22">
        <v>100</v>
      </c>
      <c r="D26" s="15">
        <f>R17</f>
        <v>81.454545454545453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8"/>
      <c r="Z26" s="15"/>
      <c r="AA26" s="19"/>
      <c r="AB26" s="15"/>
      <c r="AC26" s="19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</row>
    <row r="27" spans="1:40">
      <c r="A27" s="15"/>
      <c r="B27" s="16" t="str">
        <f>S2</f>
        <v xml:space="preserve"> COORDINATION REACTION </v>
      </c>
      <c r="C27" s="22">
        <v>100</v>
      </c>
      <c r="D27" s="15">
        <f>T17</f>
        <v>155.27272727272728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8"/>
      <c r="Z27" s="15"/>
      <c r="AA27" s="19"/>
      <c r="AB27" s="15"/>
      <c r="AC27" s="19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</row>
    <row r="28" spans="1:40">
      <c r="A28" s="15"/>
      <c r="B28" s="16" t="str">
        <f>U2</f>
        <v>HIGH JUMP</v>
      </c>
      <c r="C28" s="22">
        <v>100</v>
      </c>
      <c r="D28" s="15">
        <f>V17</f>
        <v>67.63636363636364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8"/>
      <c r="Z28" s="15"/>
      <c r="AA28" s="19"/>
      <c r="AB28" s="15"/>
      <c r="AC28" s="19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spans="1:40">
      <c r="A29" s="15"/>
      <c r="B29" s="16" t="str">
        <f>W2</f>
        <v>MEDICINE BALL</v>
      </c>
      <c r="C29" s="22">
        <v>100</v>
      </c>
      <c r="D29" s="15">
        <f>X17</f>
        <v>56.30681818181818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8"/>
      <c r="Z29" s="15"/>
      <c r="AA29" s="19"/>
      <c r="AB29" s="15"/>
      <c r="AC29" s="19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</row>
    <row r="30" spans="1:40">
      <c r="A30" s="15"/>
      <c r="B30" s="21" t="str">
        <f>Y2</f>
        <v>SQUATS</v>
      </c>
      <c r="C30" s="22">
        <v>100</v>
      </c>
      <c r="D30" s="15">
        <f>Z17</f>
        <v>68.17106250099981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8"/>
      <c r="Z30" s="15"/>
      <c r="AA30" s="19"/>
      <c r="AB30" s="15"/>
      <c r="AC30" s="19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</row>
    <row r="31" spans="1:40">
      <c r="A31" s="15"/>
      <c r="B31" s="16" t="str">
        <f>AA2</f>
        <v>BENCH PRESS</v>
      </c>
      <c r="C31" s="22">
        <v>100</v>
      </c>
      <c r="D31" s="15">
        <f>AB17</f>
        <v>52.895605622878357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8"/>
      <c r="Z31" s="15"/>
      <c r="AA31" s="19"/>
      <c r="AB31" s="15"/>
      <c r="AC31" s="19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</row>
    <row r="32" spans="1:40">
      <c r="A32" s="15"/>
      <c r="B32" s="16" t="str">
        <f>AC2</f>
        <v>BENCH PULL</v>
      </c>
      <c r="C32" s="22">
        <v>100</v>
      </c>
      <c r="D32" s="15">
        <f>AD17</f>
        <v>56.261860703475129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8"/>
      <c r="Z32" s="15"/>
      <c r="AA32" s="19"/>
      <c r="AB32" s="15"/>
      <c r="AC32" s="19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</row>
    <row r="33" spans="1:40">
      <c r="A33" s="15"/>
      <c r="B33" s="16" t="str">
        <f>AE2</f>
        <v>SIT UP</v>
      </c>
      <c r="C33" s="22">
        <v>100</v>
      </c>
      <c r="D33" s="15">
        <f>AF17</f>
        <v>103.33333333333336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8"/>
      <c r="Z33" s="15"/>
      <c r="AA33" s="19"/>
      <c r="AB33" s="15"/>
      <c r="AC33" s="19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</row>
    <row r="34" spans="1:40">
      <c r="A34" s="15"/>
      <c r="B34" s="16" t="str">
        <f>AG2</f>
        <v>PUSH UP</v>
      </c>
      <c r="C34" s="22">
        <v>100</v>
      </c>
      <c r="D34" s="15">
        <f>AH17</f>
        <v>132.27272727272728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8"/>
      <c r="Z34" s="15"/>
      <c r="AA34" s="19"/>
      <c r="AB34" s="15"/>
      <c r="AC34" s="19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</row>
    <row r="35" spans="1:40">
      <c r="A35" s="15"/>
      <c r="B35" s="16" t="str">
        <f>AI2</f>
        <v>BACK LIFT</v>
      </c>
      <c r="C35" s="22">
        <v>100</v>
      </c>
      <c r="D35" s="15">
        <f>AJ17</f>
        <v>98.272727272727266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8"/>
      <c r="Z35" s="15"/>
      <c r="AA35" s="19"/>
      <c r="AB35" s="15"/>
      <c r="AC35" s="19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</row>
    <row r="36" spans="1:40">
      <c r="A36" s="15"/>
      <c r="B36" s="16" t="str">
        <f>AK2</f>
        <v>HARDLE JUMP</v>
      </c>
      <c r="C36" s="22">
        <v>100</v>
      </c>
      <c r="D36" s="15">
        <f>AL17</f>
        <v>100.53030303030302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8"/>
      <c r="Z36" s="15"/>
      <c r="AA36" s="19"/>
      <c r="AB36" s="15"/>
      <c r="AC36" s="19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</row>
    <row r="37" spans="1:40">
      <c r="A37" s="15"/>
      <c r="B37" s="16" t="s">
        <v>83</v>
      </c>
      <c r="C37" s="22">
        <v>100</v>
      </c>
      <c r="D37" s="15">
        <f>AN17</f>
        <v>89.393388429752079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8"/>
      <c r="Z37" s="15"/>
      <c r="AA37" s="19"/>
      <c r="AB37" s="15"/>
      <c r="AC37" s="19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</row>
    <row r="38" spans="1:40">
      <c r="A38" s="15"/>
      <c r="B38" s="16"/>
      <c r="C38" s="17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8"/>
      <c r="Z38" s="18"/>
      <c r="AA38" s="19"/>
      <c r="AB38" s="19"/>
      <c r="AC38" s="19"/>
      <c r="AD38" s="19"/>
      <c r="AE38" s="15"/>
      <c r="AF38" s="15"/>
      <c r="AG38" s="15"/>
      <c r="AH38" s="15"/>
      <c r="AI38" s="15"/>
      <c r="AJ38" s="15"/>
      <c r="AK38" s="15"/>
      <c r="AL38" s="15"/>
      <c r="AM38" s="15"/>
    </row>
    <row r="39" spans="1:40">
      <c r="A39" s="15"/>
      <c r="B39" s="16"/>
      <c r="C39" s="17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8"/>
      <c r="Z39" s="18"/>
      <c r="AA39" s="19"/>
      <c r="AB39" s="19"/>
      <c r="AC39" s="19"/>
      <c r="AD39" s="19"/>
      <c r="AE39" s="15"/>
      <c r="AF39" s="15"/>
      <c r="AG39" s="15"/>
      <c r="AH39" s="15"/>
      <c r="AI39" s="15"/>
      <c r="AJ39" s="15"/>
      <c r="AK39" s="15"/>
      <c r="AL39" s="15"/>
      <c r="AM39" s="15"/>
    </row>
    <row r="40" spans="1:40">
      <c r="A40" s="15"/>
      <c r="B40" s="16"/>
      <c r="C40" s="17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8"/>
      <c r="Z40" s="18"/>
      <c r="AA40" s="19"/>
      <c r="AB40" s="19"/>
      <c r="AC40" s="19"/>
      <c r="AD40" s="19"/>
      <c r="AE40" s="15"/>
      <c r="AF40" s="15"/>
      <c r="AG40" s="15"/>
      <c r="AH40" s="15"/>
      <c r="AI40" s="15"/>
      <c r="AJ40" s="15"/>
      <c r="AK40" s="15"/>
      <c r="AL40" s="15"/>
      <c r="AM40" s="15"/>
    </row>
    <row r="41" spans="1:4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4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40" ht="47.25" customHeight="1">
      <c r="A43" s="32" t="s">
        <v>0</v>
      </c>
      <c r="B43" s="32" t="s">
        <v>1</v>
      </c>
      <c r="C43" s="32" t="s">
        <v>2</v>
      </c>
      <c r="D43" s="32" t="s">
        <v>3</v>
      </c>
      <c r="E43" s="32" t="s">
        <v>4</v>
      </c>
      <c r="F43" s="32" t="s">
        <v>5</v>
      </c>
      <c r="G43" s="29" t="s">
        <v>8</v>
      </c>
      <c r="H43" s="31"/>
      <c r="I43" s="31"/>
      <c r="J43" s="30"/>
      <c r="K43" s="29" t="s">
        <v>12</v>
      </c>
      <c r="L43" s="30"/>
      <c r="M43" s="29" t="s">
        <v>27</v>
      </c>
      <c r="N43" s="31"/>
      <c r="O43" s="31"/>
      <c r="P43" s="30"/>
      <c r="Q43" s="29" t="s">
        <v>28</v>
      </c>
      <c r="R43" s="30"/>
      <c r="S43" s="29" t="s">
        <v>17</v>
      </c>
      <c r="T43" s="30"/>
      <c r="U43" s="29" t="s">
        <v>9</v>
      </c>
      <c r="V43" s="31"/>
      <c r="W43" s="31"/>
      <c r="X43" s="30"/>
      <c r="Y43" s="29" t="s">
        <v>31</v>
      </c>
      <c r="Z43" s="31"/>
      <c r="AA43" s="31"/>
      <c r="AB43" s="31"/>
      <c r="AC43" s="31"/>
      <c r="AD43" s="30"/>
      <c r="AE43" s="29" t="s">
        <v>29</v>
      </c>
      <c r="AF43" s="31"/>
      <c r="AG43" s="31"/>
      <c r="AH43" s="31"/>
      <c r="AI43" s="31"/>
      <c r="AJ43" s="30"/>
      <c r="AK43" s="29" t="s">
        <v>30</v>
      </c>
      <c r="AL43" s="30"/>
      <c r="AM43" s="29" t="s">
        <v>22</v>
      </c>
      <c r="AN43" s="30"/>
    </row>
    <row r="44" spans="1:40" ht="94.5">
      <c r="A44" s="32"/>
      <c r="B44" s="32"/>
      <c r="C44" s="32"/>
      <c r="D44" s="32"/>
      <c r="E44" s="32"/>
      <c r="F44" s="32"/>
      <c r="G44" s="12" t="s">
        <v>6</v>
      </c>
      <c r="H44" s="20" t="s">
        <v>79</v>
      </c>
      <c r="I44" s="12" t="s">
        <v>7</v>
      </c>
      <c r="J44" s="20" t="s">
        <v>79</v>
      </c>
      <c r="K44" s="12" t="s">
        <v>11</v>
      </c>
      <c r="L44" s="20" t="s">
        <v>79</v>
      </c>
      <c r="M44" s="12" t="s">
        <v>25</v>
      </c>
      <c r="N44" s="20" t="s">
        <v>79</v>
      </c>
      <c r="O44" s="12" t="s">
        <v>26</v>
      </c>
      <c r="P44" s="20" t="s">
        <v>79</v>
      </c>
      <c r="Q44" s="12" t="s">
        <v>21</v>
      </c>
      <c r="R44" s="20" t="s">
        <v>79</v>
      </c>
      <c r="S44" s="23" t="s">
        <v>85</v>
      </c>
      <c r="T44" s="20" t="s">
        <v>79</v>
      </c>
      <c r="U44" s="13" t="s">
        <v>10</v>
      </c>
      <c r="V44" s="20" t="s">
        <v>79</v>
      </c>
      <c r="W44" s="12" t="s">
        <v>20</v>
      </c>
      <c r="X44" s="20" t="s">
        <v>79</v>
      </c>
      <c r="Y44" s="10" t="s">
        <v>18</v>
      </c>
      <c r="Z44" s="20" t="s">
        <v>79</v>
      </c>
      <c r="AA44" s="12" t="s">
        <v>19</v>
      </c>
      <c r="AB44" s="20" t="s">
        <v>79</v>
      </c>
      <c r="AC44" s="12" t="s">
        <v>32</v>
      </c>
      <c r="AD44" s="20" t="s">
        <v>79</v>
      </c>
      <c r="AE44" s="12" t="s">
        <v>13</v>
      </c>
      <c r="AF44" s="20" t="s">
        <v>79</v>
      </c>
      <c r="AG44" s="12" t="s">
        <v>14</v>
      </c>
      <c r="AH44" s="20" t="s">
        <v>79</v>
      </c>
      <c r="AI44" s="12" t="s">
        <v>16</v>
      </c>
      <c r="AJ44" s="20" t="s">
        <v>79</v>
      </c>
      <c r="AK44" s="12" t="s">
        <v>15</v>
      </c>
      <c r="AL44" s="20" t="s">
        <v>79</v>
      </c>
      <c r="AM44" s="23" t="s">
        <v>84</v>
      </c>
      <c r="AN44" s="20" t="s">
        <v>79</v>
      </c>
    </row>
    <row r="45" spans="1:40">
      <c r="A45" s="5">
        <v>1</v>
      </c>
      <c r="B45" s="7" t="s">
        <v>35</v>
      </c>
      <c r="C45" s="6">
        <v>33480</v>
      </c>
      <c r="D45" s="5" t="s">
        <v>23</v>
      </c>
      <c r="E45" s="5">
        <v>150</v>
      </c>
      <c r="F45" s="5">
        <v>40</v>
      </c>
      <c r="G45" s="24">
        <v>22.3</v>
      </c>
      <c r="H45" s="24">
        <f>G45/24*100</f>
        <v>92.916666666666671</v>
      </c>
      <c r="I45" s="24">
        <v>53.6</v>
      </c>
      <c r="J45" s="24">
        <f>I45/60*100</f>
        <v>89.333333333333329</v>
      </c>
      <c r="K45" s="24">
        <v>51</v>
      </c>
      <c r="L45" s="24">
        <f>K45/30*100</f>
        <v>170</v>
      </c>
      <c r="M45" s="24">
        <v>0.53600000000000003</v>
      </c>
      <c r="N45" s="24">
        <f>0.3/M45*100</f>
        <v>55.970149253731336</v>
      </c>
      <c r="O45" s="24">
        <v>0.52500000000000002</v>
      </c>
      <c r="P45" s="24">
        <f>0.3/O45*100</f>
        <v>57.142857142857139</v>
      </c>
      <c r="Q45" s="24">
        <v>34</v>
      </c>
      <c r="R45" s="24">
        <f>Q45/25*100</f>
        <v>136</v>
      </c>
      <c r="S45" s="24">
        <v>0.55000000000000004</v>
      </c>
      <c r="T45" s="24">
        <f>0.3/S45*100</f>
        <v>54.54545454545454</v>
      </c>
      <c r="U45" s="24">
        <v>34.299999999999997</v>
      </c>
      <c r="V45" s="27">
        <f>U45/60*100</f>
        <v>57.166666666666664</v>
      </c>
      <c r="W45" s="24">
        <v>3.05</v>
      </c>
      <c r="X45" s="27">
        <f>W45/6*100</f>
        <v>50.833333333333329</v>
      </c>
      <c r="Y45" s="24" t="s">
        <v>68</v>
      </c>
      <c r="Z45" s="27">
        <f>Y45/(F45*3)*100</f>
        <v>63.333333333333329</v>
      </c>
      <c r="AA45" s="24" t="s">
        <v>74</v>
      </c>
      <c r="AB45" s="27">
        <f>AA45/(F45*2)*100</f>
        <v>40</v>
      </c>
      <c r="AC45" s="24" t="s">
        <v>73</v>
      </c>
      <c r="AD45" s="27">
        <f>AC45/(F45*2)*100</f>
        <v>51.249999999999993</v>
      </c>
      <c r="AE45" s="24">
        <v>24</v>
      </c>
      <c r="AF45" s="24">
        <f>AE45/25*100</f>
        <v>96</v>
      </c>
      <c r="AG45" s="24">
        <v>27</v>
      </c>
      <c r="AH45" s="27">
        <f>AG45/40*100</f>
        <v>67.5</v>
      </c>
      <c r="AI45" s="24">
        <v>90</v>
      </c>
      <c r="AJ45" s="24">
        <f>AI45/80*100</f>
        <v>112.5</v>
      </c>
      <c r="AK45" s="24">
        <v>94</v>
      </c>
      <c r="AL45" s="24">
        <f>AK45/100*100</f>
        <v>94</v>
      </c>
      <c r="AM45" s="24">
        <v>28.7</v>
      </c>
      <c r="AN45" s="27">
        <f>AM45/50*100</f>
        <v>57.4</v>
      </c>
    </row>
    <row r="46" spans="1:40">
      <c r="A46" s="5">
        <v>2</v>
      </c>
      <c r="B46" s="7" t="s">
        <v>36</v>
      </c>
      <c r="C46" s="6">
        <v>35236</v>
      </c>
      <c r="D46" s="5" t="s">
        <v>23</v>
      </c>
      <c r="E46" s="5">
        <v>156</v>
      </c>
      <c r="F46" s="5">
        <v>48</v>
      </c>
      <c r="G46" s="24">
        <v>19.2</v>
      </c>
      <c r="H46" s="24">
        <f t="shared" ref="H46:H50" si="17">G46/24*100</f>
        <v>80</v>
      </c>
      <c r="I46" s="24">
        <v>58.4</v>
      </c>
      <c r="J46" s="24">
        <f t="shared" ref="J46:J50" si="18">I46/60*100</f>
        <v>97.333333333333329</v>
      </c>
      <c r="K46" s="24">
        <v>76</v>
      </c>
      <c r="L46" s="24">
        <f t="shared" ref="L46:L50" si="19">K46/30*100</f>
        <v>253.33333333333331</v>
      </c>
      <c r="M46" s="24">
        <v>0.41599999999999998</v>
      </c>
      <c r="N46" s="24">
        <f t="shared" ref="N46:N50" si="20">0.3/M46*100</f>
        <v>72.115384615384613</v>
      </c>
      <c r="O46" s="24">
        <v>0.42199999999999999</v>
      </c>
      <c r="P46" s="24">
        <f t="shared" ref="P46:P50" si="21">0.3/O46*100</f>
        <v>71.090047393364927</v>
      </c>
      <c r="Q46" s="24">
        <v>40</v>
      </c>
      <c r="R46" s="24">
        <f t="shared" ref="R46:R50" si="22">Q46/25*100</f>
        <v>160</v>
      </c>
      <c r="S46" s="24">
        <v>0.54</v>
      </c>
      <c r="T46" s="24">
        <f t="shared" ref="T46:T50" si="23">0.3/S46*100</f>
        <v>55.55555555555555</v>
      </c>
      <c r="U46" s="24">
        <v>33.799999999999997</v>
      </c>
      <c r="V46" s="27">
        <f t="shared" ref="V46:V50" si="24">U46/60*100</f>
        <v>56.333333333333321</v>
      </c>
      <c r="W46" s="24">
        <v>3.4</v>
      </c>
      <c r="X46" s="27">
        <f t="shared" ref="X46:X50" si="25">W46/6*100</f>
        <v>56.666666666666664</v>
      </c>
      <c r="Y46" s="24" t="s">
        <v>69</v>
      </c>
      <c r="Z46" s="27">
        <f t="shared" ref="Z46:Z50" si="26">Y46/(F46*3)*100</f>
        <v>68.75</v>
      </c>
      <c r="AA46" s="24" t="s">
        <v>73</v>
      </c>
      <c r="AB46" s="27">
        <f t="shared" ref="AB46:AB50" si="27">AA46/(F46*2)*100</f>
        <v>42.708333333333329</v>
      </c>
      <c r="AC46" s="24" t="s">
        <v>76</v>
      </c>
      <c r="AD46" s="27">
        <f t="shared" ref="AD46:AD50" si="28">AC46/(F46*2)*100</f>
        <v>46.875</v>
      </c>
      <c r="AE46" s="24">
        <v>27</v>
      </c>
      <c r="AF46" s="24">
        <f t="shared" ref="AF46:AF50" si="29">AE46/25*100</f>
        <v>108</v>
      </c>
      <c r="AG46" s="24">
        <v>25</v>
      </c>
      <c r="AH46" s="27">
        <f t="shared" ref="AH46:AH50" si="30">AG46/40*100</f>
        <v>62.5</v>
      </c>
      <c r="AI46" s="24">
        <v>113</v>
      </c>
      <c r="AJ46" s="24">
        <f t="shared" ref="AJ46:AJ50" si="31">AI46/80*100</f>
        <v>141.25</v>
      </c>
      <c r="AK46" s="24">
        <v>83</v>
      </c>
      <c r="AL46" s="24">
        <f t="shared" ref="AL46:AL50" si="32">AK46/100*100</f>
        <v>83</v>
      </c>
      <c r="AM46" s="24">
        <v>34.409999999999997</v>
      </c>
      <c r="AN46" s="27">
        <f t="shared" ref="AN46:AN50" si="33">AM46/50*100</f>
        <v>68.819999999999993</v>
      </c>
    </row>
    <row r="47" spans="1:40">
      <c r="A47" s="5">
        <v>3</v>
      </c>
      <c r="B47" s="7" t="s">
        <v>37</v>
      </c>
      <c r="C47" s="6">
        <v>34930</v>
      </c>
      <c r="D47" s="5" t="s">
        <v>23</v>
      </c>
      <c r="E47" s="5">
        <v>156</v>
      </c>
      <c r="F47" s="5">
        <v>46</v>
      </c>
      <c r="G47" s="24">
        <v>19.2</v>
      </c>
      <c r="H47" s="24">
        <f t="shared" si="17"/>
        <v>80</v>
      </c>
      <c r="I47" s="24">
        <v>48</v>
      </c>
      <c r="J47" s="24">
        <f t="shared" si="18"/>
        <v>80</v>
      </c>
      <c r="K47" s="24">
        <v>113</v>
      </c>
      <c r="L47" s="24">
        <f t="shared" si="19"/>
        <v>376.66666666666669</v>
      </c>
      <c r="M47" s="24">
        <v>0.24399999999999999</v>
      </c>
      <c r="N47" s="24">
        <f t="shared" si="20"/>
        <v>122.95081967213115</v>
      </c>
      <c r="O47" s="24">
        <v>0.255</v>
      </c>
      <c r="P47" s="24">
        <f t="shared" si="21"/>
        <v>117.64705882352942</v>
      </c>
      <c r="Q47" s="24">
        <v>39</v>
      </c>
      <c r="R47" s="24">
        <f t="shared" si="22"/>
        <v>156</v>
      </c>
      <c r="S47" s="24">
        <v>0.47</v>
      </c>
      <c r="T47" s="24">
        <f t="shared" si="23"/>
        <v>63.829787234042556</v>
      </c>
      <c r="U47" s="24">
        <v>31.5</v>
      </c>
      <c r="V47" s="27">
        <f t="shared" si="24"/>
        <v>52.5</v>
      </c>
      <c r="W47" s="24">
        <v>3.2</v>
      </c>
      <c r="X47" s="27">
        <f t="shared" si="25"/>
        <v>53.333333333333336</v>
      </c>
      <c r="Y47" s="24" t="s">
        <v>70</v>
      </c>
      <c r="Z47" s="27">
        <f t="shared" si="26"/>
        <v>57.971014492753625</v>
      </c>
      <c r="AA47" s="24" t="s">
        <v>75</v>
      </c>
      <c r="AB47" s="27">
        <f t="shared" si="27"/>
        <v>32.608695652173914</v>
      </c>
      <c r="AC47" s="24" t="s">
        <v>73</v>
      </c>
      <c r="AD47" s="27">
        <f t="shared" si="28"/>
        <v>44.565217391304344</v>
      </c>
      <c r="AE47" s="24">
        <v>24</v>
      </c>
      <c r="AF47" s="24">
        <f t="shared" si="29"/>
        <v>96</v>
      </c>
      <c r="AG47" s="24">
        <v>30</v>
      </c>
      <c r="AH47" s="27">
        <f t="shared" si="30"/>
        <v>75</v>
      </c>
      <c r="AI47" s="24">
        <v>107</v>
      </c>
      <c r="AJ47" s="24">
        <f t="shared" si="31"/>
        <v>133.75</v>
      </c>
      <c r="AK47" s="24">
        <v>90</v>
      </c>
      <c r="AL47" s="24">
        <f t="shared" si="32"/>
        <v>90</v>
      </c>
      <c r="AM47" s="24">
        <v>37.64</v>
      </c>
      <c r="AN47" s="27">
        <f t="shared" si="33"/>
        <v>75.28</v>
      </c>
    </row>
    <row r="48" spans="1:40">
      <c r="A48" s="5">
        <v>4</v>
      </c>
      <c r="B48" s="7" t="s">
        <v>38</v>
      </c>
      <c r="C48" s="6">
        <v>34890</v>
      </c>
      <c r="D48" s="5" t="s">
        <v>23</v>
      </c>
      <c r="E48" s="5">
        <v>165</v>
      </c>
      <c r="F48" s="5">
        <v>67</v>
      </c>
      <c r="G48" s="24">
        <v>31.1</v>
      </c>
      <c r="H48" s="24">
        <f t="shared" si="17"/>
        <v>129.58333333333334</v>
      </c>
      <c r="I48" s="24">
        <v>59.3</v>
      </c>
      <c r="J48" s="24">
        <f t="shared" si="18"/>
        <v>98.833333333333329</v>
      </c>
      <c r="K48" s="24">
        <v>71</v>
      </c>
      <c r="L48" s="24">
        <f t="shared" si="19"/>
        <v>236.66666666666666</v>
      </c>
      <c r="M48" s="24">
        <v>0.46700000000000003</v>
      </c>
      <c r="N48" s="24">
        <f t="shared" si="20"/>
        <v>64.239828693790145</v>
      </c>
      <c r="O48" s="24">
        <v>0.45500000000000002</v>
      </c>
      <c r="P48" s="24">
        <f t="shared" si="21"/>
        <v>65.934065934065927</v>
      </c>
      <c r="Q48" s="24">
        <v>37</v>
      </c>
      <c r="R48" s="24">
        <f t="shared" si="22"/>
        <v>148</v>
      </c>
      <c r="S48" s="24">
        <v>0.34</v>
      </c>
      <c r="T48" s="24">
        <f t="shared" si="23"/>
        <v>88.235294117647044</v>
      </c>
      <c r="U48" s="24">
        <v>27.5</v>
      </c>
      <c r="V48" s="27">
        <f t="shared" si="24"/>
        <v>45.833333333333329</v>
      </c>
      <c r="W48" s="24">
        <v>3.6</v>
      </c>
      <c r="X48" s="27">
        <f t="shared" si="25"/>
        <v>60</v>
      </c>
      <c r="Y48" s="24" t="s">
        <v>71</v>
      </c>
      <c r="Z48" s="27">
        <f t="shared" si="26"/>
        <v>55.223880597014926</v>
      </c>
      <c r="AA48" s="24" t="s">
        <v>73</v>
      </c>
      <c r="AB48" s="27">
        <f t="shared" si="27"/>
        <v>30.597014925373134</v>
      </c>
      <c r="AC48" s="24" t="s">
        <v>77</v>
      </c>
      <c r="AD48" s="27">
        <f t="shared" si="28"/>
        <v>39.552238805970148</v>
      </c>
      <c r="AE48" s="24">
        <v>19</v>
      </c>
      <c r="AF48" s="27">
        <f t="shared" si="29"/>
        <v>76</v>
      </c>
      <c r="AG48" s="24">
        <v>6</v>
      </c>
      <c r="AH48" s="27">
        <f t="shared" si="30"/>
        <v>15</v>
      </c>
      <c r="AI48" s="24">
        <v>105</v>
      </c>
      <c r="AJ48" s="24">
        <f t="shared" si="31"/>
        <v>131.25</v>
      </c>
      <c r="AK48" s="24">
        <v>55</v>
      </c>
      <c r="AL48" s="27">
        <f t="shared" si="32"/>
        <v>55.000000000000007</v>
      </c>
      <c r="AM48" s="24">
        <v>31.65</v>
      </c>
      <c r="AN48" s="27">
        <f t="shared" si="33"/>
        <v>63.3</v>
      </c>
    </row>
    <row r="49" spans="1:40">
      <c r="A49" s="5">
        <v>5</v>
      </c>
      <c r="B49" s="7" t="s">
        <v>39</v>
      </c>
      <c r="C49" s="6">
        <v>35128</v>
      </c>
      <c r="D49" s="5" t="s">
        <v>23</v>
      </c>
      <c r="E49" s="5">
        <v>150</v>
      </c>
      <c r="F49" s="5">
        <v>45</v>
      </c>
      <c r="G49" s="24">
        <v>13.1</v>
      </c>
      <c r="H49" s="27">
        <f t="shared" si="17"/>
        <v>54.583333333333329</v>
      </c>
      <c r="I49" s="24">
        <v>45.9</v>
      </c>
      <c r="J49" s="27">
        <f t="shared" si="18"/>
        <v>76.5</v>
      </c>
      <c r="K49" s="24">
        <v>36</v>
      </c>
      <c r="L49" s="24">
        <f t="shared" si="19"/>
        <v>120</v>
      </c>
      <c r="M49" s="24">
        <v>0.45</v>
      </c>
      <c r="N49" s="24">
        <f t="shared" si="20"/>
        <v>66.666666666666657</v>
      </c>
      <c r="O49" s="24">
        <v>0.39</v>
      </c>
      <c r="P49" s="24">
        <f t="shared" si="21"/>
        <v>76.92307692307692</v>
      </c>
      <c r="Q49" s="24">
        <v>31</v>
      </c>
      <c r="R49" s="24">
        <f t="shared" si="22"/>
        <v>124</v>
      </c>
      <c r="S49" s="24">
        <v>0.4</v>
      </c>
      <c r="T49" s="24">
        <f t="shared" si="23"/>
        <v>74.999999999999986</v>
      </c>
      <c r="U49" s="24">
        <v>37.5</v>
      </c>
      <c r="V49" s="27">
        <f t="shared" si="24"/>
        <v>62.5</v>
      </c>
      <c r="W49" s="24">
        <v>3.1</v>
      </c>
      <c r="X49" s="27">
        <f t="shared" si="25"/>
        <v>51.666666666666671</v>
      </c>
      <c r="Y49" s="24"/>
      <c r="Z49" s="27">
        <f t="shared" si="26"/>
        <v>0</v>
      </c>
      <c r="AA49" s="24" t="s">
        <v>74</v>
      </c>
      <c r="AB49" s="27">
        <f t="shared" si="27"/>
        <v>35.555555555555557</v>
      </c>
      <c r="AC49" s="24" t="s">
        <v>78</v>
      </c>
      <c r="AD49" s="27">
        <f t="shared" si="28"/>
        <v>48.888888888888886</v>
      </c>
      <c r="AE49" s="24">
        <v>27</v>
      </c>
      <c r="AF49" s="24">
        <f t="shared" si="29"/>
        <v>108</v>
      </c>
      <c r="AG49" s="24">
        <v>36</v>
      </c>
      <c r="AH49" s="24">
        <f t="shared" si="30"/>
        <v>90</v>
      </c>
      <c r="AI49" s="24">
        <v>93</v>
      </c>
      <c r="AJ49" s="24">
        <f t="shared" si="31"/>
        <v>116.25000000000001</v>
      </c>
      <c r="AK49" s="24">
        <v>130</v>
      </c>
      <c r="AL49" s="24">
        <f t="shared" si="32"/>
        <v>130</v>
      </c>
      <c r="AM49" s="24">
        <v>37.840000000000003</v>
      </c>
      <c r="AN49" s="27">
        <f t="shared" si="33"/>
        <v>75.680000000000007</v>
      </c>
    </row>
    <row r="50" spans="1:40">
      <c r="A50" s="5">
        <v>6</v>
      </c>
      <c r="B50" s="7" t="s">
        <v>43</v>
      </c>
      <c r="C50" s="6">
        <v>34846</v>
      </c>
      <c r="D50" s="5" t="s">
        <v>23</v>
      </c>
      <c r="E50" s="5">
        <v>154</v>
      </c>
      <c r="F50" s="5">
        <v>50</v>
      </c>
      <c r="G50" s="24">
        <v>24.7</v>
      </c>
      <c r="H50" s="24">
        <f t="shared" si="17"/>
        <v>102.91666666666666</v>
      </c>
      <c r="I50" s="24">
        <v>47.6</v>
      </c>
      <c r="J50" s="27">
        <f t="shared" si="18"/>
        <v>79.333333333333329</v>
      </c>
      <c r="K50" s="24" t="s">
        <v>44</v>
      </c>
      <c r="L50" s="24">
        <f t="shared" si="19"/>
        <v>513.33333333333337</v>
      </c>
      <c r="M50" s="24">
        <v>0.38600000000000001</v>
      </c>
      <c r="N50" s="24">
        <f t="shared" si="20"/>
        <v>77.720207253886002</v>
      </c>
      <c r="O50" s="24">
        <v>0.37</v>
      </c>
      <c r="P50" s="24">
        <f t="shared" si="21"/>
        <v>81.081081081081081</v>
      </c>
      <c r="Q50" s="24">
        <v>35</v>
      </c>
      <c r="R50" s="24">
        <f t="shared" si="22"/>
        <v>140</v>
      </c>
      <c r="S50" s="24">
        <v>0.31</v>
      </c>
      <c r="T50" s="24">
        <f t="shared" si="23"/>
        <v>96.774193548387089</v>
      </c>
      <c r="U50" s="24">
        <v>33.4</v>
      </c>
      <c r="V50" s="27">
        <f t="shared" si="24"/>
        <v>55.666666666666664</v>
      </c>
      <c r="W50" s="24">
        <v>3.4</v>
      </c>
      <c r="X50" s="27">
        <f t="shared" si="25"/>
        <v>56.666666666666664</v>
      </c>
      <c r="Y50" s="24" t="s">
        <v>72</v>
      </c>
      <c r="Z50" s="27">
        <f t="shared" si="26"/>
        <v>63.333333333333329</v>
      </c>
      <c r="AA50" s="24" t="s">
        <v>73</v>
      </c>
      <c r="AB50" s="27">
        <f t="shared" si="27"/>
        <v>41</v>
      </c>
      <c r="AC50" s="24">
        <v>42</v>
      </c>
      <c r="AD50" s="27">
        <f t="shared" si="28"/>
        <v>42</v>
      </c>
      <c r="AE50" s="24">
        <v>29</v>
      </c>
      <c r="AF50" s="24">
        <f t="shared" si="29"/>
        <v>115.99999999999999</v>
      </c>
      <c r="AG50" s="24">
        <v>43</v>
      </c>
      <c r="AH50" s="24">
        <f t="shared" si="30"/>
        <v>107.5</v>
      </c>
      <c r="AI50" s="24">
        <v>109</v>
      </c>
      <c r="AJ50" s="24">
        <f t="shared" si="31"/>
        <v>136.25</v>
      </c>
      <c r="AK50" s="24">
        <v>91</v>
      </c>
      <c r="AL50" s="24">
        <f t="shared" si="32"/>
        <v>91</v>
      </c>
      <c r="AM50" s="24">
        <v>50.31</v>
      </c>
      <c r="AN50" s="24">
        <f t="shared" si="33"/>
        <v>100.62</v>
      </c>
    </row>
    <row r="51" spans="1:40">
      <c r="A51" s="5">
        <v>7</v>
      </c>
      <c r="B51" s="7"/>
      <c r="C51" s="6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9"/>
      <c r="Z51" s="9"/>
      <c r="AA51" s="8"/>
      <c r="AB51" s="8"/>
      <c r="AC51" s="8"/>
      <c r="AD51" s="8"/>
      <c r="AE51" s="5"/>
      <c r="AF51" s="5"/>
      <c r="AG51" s="5"/>
      <c r="AH51" s="5"/>
      <c r="AI51" s="5"/>
      <c r="AJ51" s="5"/>
      <c r="AK51" s="5"/>
      <c r="AL51" s="5"/>
      <c r="AM51" s="5"/>
      <c r="AN51" s="14"/>
    </row>
    <row r="53" spans="1:40">
      <c r="E53" s="2" t="s">
        <v>55</v>
      </c>
      <c r="G53" s="2">
        <v>24</v>
      </c>
      <c r="I53" s="2">
        <v>60</v>
      </c>
      <c r="K53" s="2">
        <v>30</v>
      </c>
      <c r="M53" s="2">
        <v>0.3</v>
      </c>
      <c r="O53" s="2">
        <v>0.3</v>
      </c>
      <c r="Q53" s="2">
        <v>25</v>
      </c>
      <c r="S53" s="2">
        <v>0.3</v>
      </c>
      <c r="U53" s="2">
        <v>60</v>
      </c>
      <c r="W53" s="2">
        <v>6</v>
      </c>
      <c r="AE53" s="2">
        <v>25</v>
      </c>
      <c r="AG53" s="2">
        <v>40</v>
      </c>
      <c r="AI53" s="2">
        <v>80</v>
      </c>
      <c r="AK53" s="2">
        <v>100</v>
      </c>
      <c r="AM53" s="2">
        <v>50</v>
      </c>
    </row>
    <row r="54" spans="1:40">
      <c r="E54" s="2" t="s">
        <v>79</v>
      </c>
      <c r="H54" s="2">
        <f>AVERAGE(H45:H50)</f>
        <v>90</v>
      </c>
      <c r="J54" s="2">
        <f>AVERAGE(J45:J50)</f>
        <v>86.888888888888872</v>
      </c>
      <c r="L54" s="2">
        <f>AVERAGE(L45:L50)</f>
        <v>278.33333333333331</v>
      </c>
      <c r="N54" s="2">
        <f>AVERAGE(N45:N50)</f>
        <v>76.610509359264981</v>
      </c>
      <c r="P54" s="2">
        <f>AVERAGE(P45:P50)</f>
        <v>78.303031216329231</v>
      </c>
      <c r="R54" s="2">
        <f>AVERAGE(R45:R50)</f>
        <v>144</v>
      </c>
      <c r="T54" s="2">
        <f>AVERAGE(T45:T50)</f>
        <v>72.323380833514463</v>
      </c>
      <c r="V54" s="2">
        <f>AVERAGE(V45:V50)</f>
        <v>55</v>
      </c>
      <c r="X54" s="2">
        <f>AVERAGE(X45:X50)</f>
        <v>54.861111111111114</v>
      </c>
      <c r="Z54" s="2">
        <f>AVERAGE(Z45:Z50)</f>
        <v>51.435260292739201</v>
      </c>
      <c r="AB54" s="2">
        <f>AVERAGE(AB45:AB50)</f>
        <v>37.078266577739328</v>
      </c>
      <c r="AD54" s="2">
        <f>AVERAGE(AD45:AD50)</f>
        <v>45.521890847693896</v>
      </c>
      <c r="AF54" s="2">
        <f>AVERAGE(AF45:AF50)</f>
        <v>100</v>
      </c>
      <c r="AH54" s="2">
        <f>AVERAGE(AH45:AH50)</f>
        <v>69.583333333333329</v>
      </c>
      <c r="AJ54" s="2">
        <f>AVERAGE(AJ45:AJ50)</f>
        <v>128.54166666666666</v>
      </c>
      <c r="AL54" s="2">
        <f>AVERAGE(AL45:AL50)</f>
        <v>90.5</v>
      </c>
      <c r="AN54" s="2">
        <f>AVERAGE(AN45:AN50)</f>
        <v>73.516666666666666</v>
      </c>
    </row>
    <row r="57" spans="1:40">
      <c r="B57" s="16" t="s">
        <v>80</v>
      </c>
      <c r="C57" s="17" t="s">
        <v>81</v>
      </c>
      <c r="D57" s="15" t="s">
        <v>82</v>
      </c>
    </row>
    <row r="58" spans="1:40">
      <c r="B58" s="2" t="str">
        <f>G44</f>
        <v>SIT &amp; REACH</v>
      </c>
      <c r="C58" s="2">
        <v>100</v>
      </c>
      <c r="D58" s="2">
        <f>H54</f>
        <v>90</v>
      </c>
    </row>
    <row r="59" spans="1:40">
      <c r="B59" s="2" t="str">
        <f>I44</f>
        <v>TRUNK LIFT</v>
      </c>
      <c r="C59" s="2">
        <v>100</v>
      </c>
      <c r="D59" s="2">
        <f>J54</f>
        <v>86.888888888888872</v>
      </c>
    </row>
    <row r="60" spans="1:40">
      <c r="B60" s="2" t="str">
        <f>K44</f>
        <v>STORK STAND TEST</v>
      </c>
      <c r="C60" s="2">
        <v>100</v>
      </c>
      <c r="D60" s="2">
        <f>L54</f>
        <v>278.33333333333331</v>
      </c>
    </row>
    <row r="61" spans="1:40">
      <c r="B61" s="2" t="str">
        <f>M44</f>
        <v>AUDIO</v>
      </c>
      <c r="C61" s="2">
        <v>100</v>
      </c>
      <c r="D61" s="2">
        <f>N54</f>
        <v>76.610509359264981</v>
      </c>
    </row>
    <row r="62" spans="1:40">
      <c r="B62" s="2" t="str">
        <f>O44</f>
        <v>VISUAL</v>
      </c>
      <c r="C62" s="2">
        <v>100</v>
      </c>
      <c r="D62" s="2">
        <f>P54</f>
        <v>78.303031216329231</v>
      </c>
    </row>
    <row r="63" spans="1:40">
      <c r="B63" s="2" t="str">
        <f>Q44</f>
        <v>SIDE STEP</v>
      </c>
      <c r="C63" s="2">
        <v>100</v>
      </c>
      <c r="D63" s="2">
        <f>R54</f>
        <v>144</v>
      </c>
    </row>
    <row r="64" spans="1:40">
      <c r="B64" s="2" t="str">
        <f>S44</f>
        <v xml:space="preserve"> COORDINATION REACTION </v>
      </c>
      <c r="C64" s="2">
        <v>100</v>
      </c>
      <c r="D64" s="2">
        <f>T54</f>
        <v>72.323380833514463</v>
      </c>
    </row>
    <row r="65" spans="2:4">
      <c r="B65" s="2" t="str">
        <f>U44</f>
        <v>HIGH JUMP</v>
      </c>
      <c r="C65" s="2">
        <v>100</v>
      </c>
      <c r="D65" s="2">
        <f>V54</f>
        <v>55</v>
      </c>
    </row>
    <row r="66" spans="2:4">
      <c r="B66" s="2" t="str">
        <f>W44</f>
        <v>MEDICINE BALL</v>
      </c>
      <c r="C66" s="2">
        <v>100</v>
      </c>
      <c r="D66" s="2">
        <f>X54</f>
        <v>54.861111111111114</v>
      </c>
    </row>
    <row r="67" spans="2:4">
      <c r="B67" s="11" t="str">
        <f>Y44</f>
        <v>SQUATS</v>
      </c>
      <c r="C67" s="2">
        <v>100</v>
      </c>
      <c r="D67" s="2">
        <f>Z54</f>
        <v>51.435260292739201</v>
      </c>
    </row>
    <row r="68" spans="2:4">
      <c r="B68" s="2" t="str">
        <f>AA44</f>
        <v>BENCH PRESS</v>
      </c>
      <c r="C68" s="2">
        <v>100</v>
      </c>
      <c r="D68" s="2">
        <f>AB54</f>
        <v>37.078266577739328</v>
      </c>
    </row>
    <row r="69" spans="2:4">
      <c r="B69" s="2" t="str">
        <f>AC44</f>
        <v>BENCH PULL</v>
      </c>
      <c r="C69" s="2">
        <v>100</v>
      </c>
      <c r="D69" s="2">
        <f>AD54</f>
        <v>45.521890847693896</v>
      </c>
    </row>
    <row r="70" spans="2:4">
      <c r="B70" s="2" t="str">
        <f>AE44</f>
        <v>SIT UP</v>
      </c>
      <c r="C70" s="2">
        <v>100</v>
      </c>
      <c r="D70" s="2">
        <f>AF54</f>
        <v>100</v>
      </c>
    </row>
    <row r="71" spans="2:4">
      <c r="B71" s="2" t="str">
        <f>AG44</f>
        <v>PUSH UP</v>
      </c>
      <c r="C71" s="2">
        <v>100</v>
      </c>
      <c r="D71" s="2">
        <f>AH54</f>
        <v>69.583333333333329</v>
      </c>
    </row>
    <row r="72" spans="2:4">
      <c r="B72" s="2" t="str">
        <f>AI44</f>
        <v>BACK LIFT</v>
      </c>
      <c r="C72" s="2">
        <v>100</v>
      </c>
      <c r="D72" s="2">
        <f>AJ54</f>
        <v>128.54166666666666</v>
      </c>
    </row>
    <row r="73" spans="2:4">
      <c r="B73" s="2" t="str">
        <f>AK44</f>
        <v>HARDLE JUMP</v>
      </c>
      <c r="C73" s="2">
        <v>100</v>
      </c>
      <c r="D73" s="2">
        <f>AL54</f>
        <v>90.5</v>
      </c>
    </row>
    <row r="74" spans="2:4">
      <c r="B74" s="2" t="s">
        <v>83</v>
      </c>
      <c r="C74" s="2">
        <v>100</v>
      </c>
      <c r="D74" s="2">
        <f>AN54</f>
        <v>73.516666666666666</v>
      </c>
    </row>
  </sheetData>
  <mergeCells count="30">
    <mergeCell ref="A1:A2"/>
    <mergeCell ref="B1:B2"/>
    <mergeCell ref="C1:C2"/>
    <mergeCell ref="D1:D2"/>
    <mergeCell ref="E1:E2"/>
    <mergeCell ref="A43:A44"/>
    <mergeCell ref="B43:B44"/>
    <mergeCell ref="C43:C44"/>
    <mergeCell ref="D43:D44"/>
    <mergeCell ref="E43:E44"/>
    <mergeCell ref="G1:J1"/>
    <mergeCell ref="U1:X1"/>
    <mergeCell ref="K1:L1"/>
    <mergeCell ref="S43:T43"/>
    <mergeCell ref="F43:F44"/>
    <mergeCell ref="F1:F2"/>
    <mergeCell ref="M1:T1"/>
    <mergeCell ref="G43:J43"/>
    <mergeCell ref="M43:P43"/>
    <mergeCell ref="U43:X43"/>
    <mergeCell ref="K43:L43"/>
    <mergeCell ref="Q43:R43"/>
    <mergeCell ref="AK43:AL43"/>
    <mergeCell ref="AM1:AN1"/>
    <mergeCell ref="AM43:AN43"/>
    <mergeCell ref="Y43:AD43"/>
    <mergeCell ref="AK1:AL1"/>
    <mergeCell ref="Y1:AD1"/>
    <mergeCell ref="AE1:AJ1"/>
    <mergeCell ref="AE43:AJ4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2015-04-30T04:20:33Z</dcterms:modified>
</cp:coreProperties>
</file>