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80" i="1"/>
  <c r="E79"/>
  <c r="E78"/>
  <c r="E77"/>
  <c r="E76"/>
  <c r="E75"/>
  <c r="E74"/>
  <c r="E73"/>
  <c r="E72"/>
  <c r="E71"/>
  <c r="E70"/>
  <c r="E69"/>
  <c r="E68"/>
  <c r="E67"/>
  <c r="E66"/>
  <c r="E65"/>
  <c r="C80"/>
  <c r="C79"/>
  <c r="C78"/>
  <c r="C77"/>
  <c r="C76"/>
  <c r="C75"/>
  <c r="C74"/>
  <c r="C73"/>
  <c r="C72"/>
  <c r="C71"/>
  <c r="C70"/>
  <c r="C69"/>
  <c r="C68"/>
  <c r="C67"/>
  <c r="C66"/>
  <c r="C65"/>
  <c r="E31"/>
  <c r="E30"/>
  <c r="E29"/>
  <c r="E28"/>
  <c r="E27"/>
  <c r="E26"/>
  <c r="E25"/>
  <c r="E24"/>
  <c r="E23"/>
  <c r="E22"/>
  <c r="E21"/>
  <c r="E20"/>
  <c r="E19"/>
  <c r="E18"/>
  <c r="E17"/>
  <c r="E16"/>
  <c r="C30"/>
  <c r="C29"/>
  <c r="C28"/>
  <c r="C27"/>
  <c r="C26"/>
  <c r="C25"/>
  <c r="C24"/>
  <c r="C23"/>
  <c r="C22"/>
  <c r="C21"/>
  <c r="C20"/>
  <c r="C19"/>
  <c r="C18"/>
  <c r="C17"/>
  <c r="C16"/>
  <c r="AL62"/>
  <c r="AJ62"/>
  <c r="AH62"/>
  <c r="AF62"/>
  <c r="AD62"/>
  <c r="AB62"/>
  <c r="Z62"/>
  <c r="X62"/>
  <c r="V62"/>
  <c r="T62"/>
  <c r="R62"/>
  <c r="P62"/>
  <c r="N62"/>
  <c r="L62"/>
  <c r="J62"/>
  <c r="H62"/>
  <c r="AL13"/>
  <c r="AJ13"/>
  <c r="AH13"/>
  <c r="AF13"/>
  <c r="AD13"/>
  <c r="AB13"/>
  <c r="Z13"/>
  <c r="X13"/>
  <c r="V13"/>
  <c r="T13"/>
  <c r="R13"/>
  <c r="P13"/>
  <c r="N13"/>
  <c r="L13"/>
  <c r="J13"/>
  <c r="H13"/>
  <c r="AL50"/>
  <c r="AL51"/>
  <c r="AL52"/>
  <c r="AL53"/>
  <c r="AL54"/>
  <c r="AL55"/>
  <c r="AL56"/>
  <c r="AL57"/>
  <c r="AL58"/>
  <c r="AL49"/>
  <c r="AJ50"/>
  <c r="AJ51"/>
  <c r="AJ52"/>
  <c r="AJ53"/>
  <c r="AJ54"/>
  <c r="AJ55"/>
  <c r="AJ56"/>
  <c r="AJ57"/>
  <c r="AJ58"/>
  <c r="AJ49"/>
  <c r="AH50"/>
  <c r="AH51"/>
  <c r="AH52"/>
  <c r="AH53"/>
  <c r="AH54"/>
  <c r="AH55"/>
  <c r="AH56"/>
  <c r="AH57"/>
  <c r="AH58"/>
  <c r="AH49"/>
  <c r="AF50"/>
  <c r="AF51"/>
  <c r="AF52"/>
  <c r="AF53"/>
  <c r="AF54"/>
  <c r="AF55"/>
  <c r="AF56"/>
  <c r="AF57"/>
  <c r="AF58"/>
  <c r="AF49"/>
  <c r="AD50"/>
  <c r="AD51"/>
  <c r="AD52"/>
  <c r="AD53"/>
  <c r="AD54"/>
  <c r="AD55"/>
  <c r="AD56"/>
  <c r="AD57"/>
  <c r="AD58"/>
  <c r="AD49"/>
  <c r="AB50"/>
  <c r="AB51"/>
  <c r="AB52"/>
  <c r="AB53"/>
  <c r="AB54"/>
  <c r="AB55"/>
  <c r="AB56"/>
  <c r="AB57"/>
  <c r="AB58"/>
  <c r="AB49"/>
  <c r="Z50"/>
  <c r="Z51"/>
  <c r="Z52"/>
  <c r="Z53"/>
  <c r="Z54"/>
  <c r="Z55"/>
  <c r="Z56"/>
  <c r="Z57"/>
  <c r="Z58"/>
  <c r="Z49"/>
  <c r="X50"/>
  <c r="X51"/>
  <c r="X52"/>
  <c r="X53"/>
  <c r="X54"/>
  <c r="X55"/>
  <c r="X56"/>
  <c r="X57"/>
  <c r="X58"/>
  <c r="X49"/>
  <c r="V50"/>
  <c r="V51"/>
  <c r="V52"/>
  <c r="V53"/>
  <c r="V54"/>
  <c r="V55"/>
  <c r="V56"/>
  <c r="V57"/>
  <c r="V58"/>
  <c r="V49"/>
  <c r="T50"/>
  <c r="T51"/>
  <c r="T52"/>
  <c r="T53"/>
  <c r="T54"/>
  <c r="T55"/>
  <c r="T56"/>
  <c r="T57"/>
  <c r="T58"/>
  <c r="T49"/>
  <c r="R50"/>
  <c r="R51"/>
  <c r="R52"/>
  <c r="R53"/>
  <c r="R54"/>
  <c r="R55"/>
  <c r="R56"/>
  <c r="R57"/>
  <c r="R58"/>
  <c r="R49"/>
  <c r="P50"/>
  <c r="P51"/>
  <c r="P52"/>
  <c r="P53"/>
  <c r="P54"/>
  <c r="P55"/>
  <c r="P56"/>
  <c r="P57"/>
  <c r="P58"/>
  <c r="P49"/>
  <c r="N50"/>
  <c r="N51"/>
  <c r="N52"/>
  <c r="N53"/>
  <c r="N54"/>
  <c r="N55"/>
  <c r="N56"/>
  <c r="N57"/>
  <c r="N58"/>
  <c r="N49"/>
  <c r="L50"/>
  <c r="L51"/>
  <c r="L52"/>
  <c r="L53"/>
  <c r="L54"/>
  <c r="L55"/>
  <c r="L56"/>
  <c r="L57"/>
  <c r="L58"/>
  <c r="L49"/>
  <c r="J50"/>
  <c r="J51"/>
  <c r="J52"/>
  <c r="J53"/>
  <c r="J54"/>
  <c r="J55"/>
  <c r="J56"/>
  <c r="J57"/>
  <c r="J58"/>
  <c r="J49"/>
  <c r="H50"/>
  <c r="H51"/>
  <c r="H52"/>
  <c r="H53"/>
  <c r="H54"/>
  <c r="H55"/>
  <c r="H56"/>
  <c r="H57"/>
  <c r="H58"/>
  <c r="H49"/>
  <c r="AL4"/>
  <c r="AL5"/>
  <c r="AL6"/>
  <c r="AL7"/>
  <c r="AL8"/>
  <c r="AL9"/>
  <c r="AL3"/>
  <c r="AJ4"/>
  <c r="AJ5"/>
  <c r="AJ6"/>
  <c r="AJ7"/>
  <c r="AJ8"/>
  <c r="AJ9"/>
  <c r="AJ3"/>
  <c r="AH4"/>
  <c r="AH5"/>
  <c r="AH6"/>
  <c r="AH7"/>
  <c r="AH8"/>
  <c r="AH9"/>
  <c r="AH3"/>
  <c r="AF4"/>
  <c r="AF5"/>
  <c r="AF6"/>
  <c r="AF7"/>
  <c r="AF8"/>
  <c r="AF9"/>
  <c r="AF3"/>
  <c r="AD4"/>
  <c r="AD5"/>
  <c r="AD6"/>
  <c r="AD7"/>
  <c r="AD8"/>
  <c r="AD9"/>
  <c r="AD3"/>
  <c r="AB4"/>
  <c r="AB5"/>
  <c r="AB6"/>
  <c r="AB7"/>
  <c r="AB8"/>
  <c r="AB9"/>
  <c r="AB3"/>
  <c r="Z4"/>
  <c r="Z5"/>
  <c r="Z6"/>
  <c r="Z7"/>
  <c r="Z8"/>
  <c r="Z9"/>
  <c r="Z3"/>
  <c r="X4"/>
  <c r="X5"/>
  <c r="X6"/>
  <c r="X7"/>
  <c r="X8"/>
  <c r="X9"/>
  <c r="X3"/>
  <c r="V4"/>
  <c r="V5"/>
  <c r="V6"/>
  <c r="V7"/>
  <c r="V8"/>
  <c r="V9"/>
  <c r="V3"/>
  <c r="T4"/>
  <c r="T5"/>
  <c r="T6"/>
  <c r="T7"/>
  <c r="T8"/>
  <c r="T9"/>
  <c r="T3"/>
  <c r="R4"/>
  <c r="R5"/>
  <c r="R6"/>
  <c r="R7"/>
  <c r="R8"/>
  <c r="R9"/>
  <c r="R3"/>
  <c r="P4"/>
  <c r="P5"/>
  <c r="P6"/>
  <c r="P7"/>
  <c r="P8"/>
  <c r="P9"/>
  <c r="P3"/>
  <c r="N4"/>
  <c r="N5"/>
  <c r="N6"/>
  <c r="N7"/>
  <c r="N8"/>
  <c r="N9"/>
  <c r="N3"/>
  <c r="L4"/>
  <c r="L5"/>
  <c r="L6"/>
  <c r="L7"/>
  <c r="L8"/>
  <c r="L9"/>
  <c r="L3"/>
  <c r="J4"/>
  <c r="J5"/>
  <c r="J6"/>
  <c r="J7"/>
  <c r="J8"/>
  <c r="J9"/>
  <c r="J3"/>
  <c r="H4"/>
  <c r="H5"/>
  <c r="H6"/>
  <c r="H7"/>
  <c r="H8"/>
  <c r="H9"/>
  <c r="H3"/>
</calcChain>
</file>

<file path=xl/sharedStrings.xml><?xml version="1.0" encoding="utf-8"?>
<sst xmlns="http://schemas.openxmlformats.org/spreadsheetml/2006/main" count="155" uniqueCount="65">
  <si>
    <t>NO</t>
  </si>
  <si>
    <t>NAMA</t>
  </si>
  <si>
    <t>TGL LAHIR</t>
  </si>
  <si>
    <t>L/P</t>
  </si>
  <si>
    <t>TB</t>
  </si>
  <si>
    <t>BB</t>
  </si>
  <si>
    <t>SIT &amp; REACH</t>
  </si>
  <si>
    <t>TRUNK LIFT</t>
  </si>
  <si>
    <t>FLEXIBILITY</t>
  </si>
  <si>
    <t>POWER</t>
  </si>
  <si>
    <t>HIGH JUMP</t>
  </si>
  <si>
    <t>POWER/FORCE PLATFORM 3D</t>
  </si>
  <si>
    <t>STORK STAND TEST</t>
  </si>
  <si>
    <t>BALANCE</t>
  </si>
  <si>
    <t>SIT UP</t>
  </si>
  <si>
    <t>PUSH UP</t>
  </si>
  <si>
    <t>HARDLE JUMP</t>
  </si>
  <si>
    <t>BACK LIFT</t>
  </si>
  <si>
    <t>COORDINATION</t>
  </si>
  <si>
    <t>SQUATS</t>
  </si>
  <si>
    <t>BENCH PRESS</t>
  </si>
  <si>
    <t>MEDICINE BALL</t>
  </si>
  <si>
    <t>SIDE STEP</t>
  </si>
  <si>
    <t>AEROBIC CAPACITY</t>
  </si>
  <si>
    <t>P</t>
  </si>
  <si>
    <t>L</t>
  </si>
  <si>
    <t>AUDIO</t>
  </si>
  <si>
    <t>VISUAL</t>
  </si>
  <si>
    <t>SPEED REACTION/WHOLE BODY REACTION</t>
  </si>
  <si>
    <t>AGILITY</t>
  </si>
  <si>
    <t xml:space="preserve"> MUSCLE STAMINA</t>
  </si>
  <si>
    <t>POWER ENDURANCE</t>
  </si>
  <si>
    <t>FAUZI SYAHRIA ZEIN</t>
  </si>
  <si>
    <t xml:space="preserve">STRENGTH </t>
  </si>
  <si>
    <t>M LUTHFI PAMUNGKAS</t>
  </si>
  <si>
    <t>SITI FAUZIA</t>
  </si>
  <si>
    <t>SOFIYUDIA</t>
  </si>
  <si>
    <t>IMAM SUROSO</t>
  </si>
  <si>
    <t>MUTTAQOH K</t>
  </si>
  <si>
    <t>TESHYA TIARA</t>
  </si>
  <si>
    <t>SARAH SEKARWANGI</t>
  </si>
  <si>
    <t>RHANTI RIZWANAH NUR</t>
  </si>
  <si>
    <t>BRIAN SUWANDA</t>
  </si>
  <si>
    <t>AGNES PERMATA RAHAYU</t>
  </si>
  <si>
    <t>KUSMAYANTI DIANA</t>
  </si>
  <si>
    <t>DESIYANA JAYANTI</t>
  </si>
  <si>
    <t>DHEAN TITANIA FAZRIN</t>
  </si>
  <si>
    <t>VINNY P.Y</t>
  </si>
  <si>
    <t>RENDRA ANGGI SAPUTRA</t>
  </si>
  <si>
    <t>M RIZALD</t>
  </si>
  <si>
    <t>52</t>
  </si>
  <si>
    <t>44</t>
  </si>
  <si>
    <t>42</t>
  </si>
  <si>
    <t>43</t>
  </si>
  <si>
    <t>40</t>
  </si>
  <si>
    <t>60</t>
  </si>
  <si>
    <t>80</t>
  </si>
  <si>
    <t>79</t>
  </si>
  <si>
    <t>T</t>
  </si>
  <si>
    <t>%</t>
  </si>
  <si>
    <t>PARAMETER</t>
  </si>
  <si>
    <t>TARGET</t>
  </si>
  <si>
    <t>HASIL</t>
  </si>
  <si>
    <t>VO2 MAX</t>
  </si>
  <si>
    <t xml:space="preserve"> COORDINATION REACTION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</si>
</sst>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6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5" fontId="1" fillId="0" borderId="0" xfId="0" applyNumberFormat="1" applyFont="1" applyBorder="1" applyAlignment="1">
      <alignment horizontal="center"/>
    </xf>
    <xf numFmtId="16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15" fontId="1" fillId="0" borderId="0" xfId="0" applyNumberFormat="1" applyFont="1" applyBorder="1" applyAlignment="1">
      <alignment horizontal="left"/>
    </xf>
    <xf numFmtId="1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1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0" borderId="1" xfId="0" applyNumberFormat="1" applyFont="1" applyBorder="1"/>
    <xf numFmtId="1" fontId="1" fillId="0" borderId="4" xfId="0" applyNumberFormat="1" applyFont="1" applyBorder="1" applyAlignment="1">
      <alignment horizontal="center" vertical="center" wrapText="1"/>
    </xf>
    <xf numFmtId="1" fontId="1" fillId="2" borderId="1" xfId="0" applyNumberFormat="1" applyFont="1" applyFill="1" applyBorder="1"/>
    <xf numFmtId="1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HASIL TES FISIK TAEKWONDO PA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Sheet1!$D$15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Sheet1!$C$16:$C$31</c:f>
              <c:strCache>
                <c:ptCount val="16"/>
                <c:pt idx="0">
                  <c:v>SIT &amp; REACH</c:v>
                </c:pt>
                <c:pt idx="1">
                  <c:v>TRUNK LIFT</c:v>
                </c:pt>
                <c:pt idx="2">
                  <c:v>AUDIO</c:v>
                </c:pt>
                <c:pt idx="3">
                  <c:v>VISUAL</c:v>
                </c:pt>
                <c:pt idx="4">
                  <c:v>HIGH JUMP</c:v>
                </c:pt>
                <c:pt idx="5">
                  <c:v>STORK STAND TEST</c:v>
                </c:pt>
                <c:pt idx="6">
                  <c:v>SIDE STEP</c:v>
                </c:pt>
                <c:pt idx="7">
                  <c:v>SIT UP</c:v>
                </c:pt>
                <c:pt idx="8">
                  <c:v>PUSH UP</c:v>
                </c:pt>
                <c:pt idx="9">
                  <c:v>BACK LIFT</c:v>
                </c:pt>
                <c:pt idx="10">
                  <c:v>HARDLE JUMP</c:v>
                </c:pt>
                <c:pt idx="11">
                  <c:v> COORDINATION REACTION</c:v>
                </c:pt>
                <c:pt idx="12">
                  <c:v>SQUATS</c:v>
                </c:pt>
                <c:pt idx="13">
                  <c:v>BENCH PRESS</c:v>
                </c:pt>
                <c:pt idx="14">
                  <c:v>MEDICINE BALL</c:v>
                </c:pt>
                <c:pt idx="15">
                  <c:v>VO2 MAX</c:v>
                </c:pt>
              </c:strCache>
            </c:strRef>
          </c:cat>
          <c:val>
            <c:numRef>
              <c:f>Sheet1!$D$16:$D$31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Sheet1!$E$15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Sheet1!$C$16:$C$31</c:f>
              <c:strCache>
                <c:ptCount val="16"/>
                <c:pt idx="0">
                  <c:v>SIT &amp; REACH</c:v>
                </c:pt>
                <c:pt idx="1">
                  <c:v>TRUNK LIFT</c:v>
                </c:pt>
                <c:pt idx="2">
                  <c:v>AUDIO</c:v>
                </c:pt>
                <c:pt idx="3">
                  <c:v>VISUAL</c:v>
                </c:pt>
                <c:pt idx="4">
                  <c:v>HIGH JUMP</c:v>
                </c:pt>
                <c:pt idx="5">
                  <c:v>STORK STAND TEST</c:v>
                </c:pt>
                <c:pt idx="6">
                  <c:v>SIDE STEP</c:v>
                </c:pt>
                <c:pt idx="7">
                  <c:v>SIT UP</c:v>
                </c:pt>
                <c:pt idx="8">
                  <c:v>PUSH UP</c:v>
                </c:pt>
                <c:pt idx="9">
                  <c:v>BACK LIFT</c:v>
                </c:pt>
                <c:pt idx="10">
                  <c:v>HARDLE JUMP</c:v>
                </c:pt>
                <c:pt idx="11">
                  <c:v> COORDINATION REACTION</c:v>
                </c:pt>
                <c:pt idx="12">
                  <c:v>SQUATS</c:v>
                </c:pt>
                <c:pt idx="13">
                  <c:v>BENCH PRESS</c:v>
                </c:pt>
                <c:pt idx="14">
                  <c:v>MEDICINE BALL</c:v>
                </c:pt>
                <c:pt idx="15">
                  <c:v>VO2 MAX</c:v>
                </c:pt>
              </c:strCache>
            </c:strRef>
          </c:cat>
          <c:val>
            <c:numRef>
              <c:f>Sheet1!$E$16:$E$31</c:f>
              <c:numCache>
                <c:formatCode>0</c:formatCode>
                <c:ptCount val="16"/>
                <c:pt idx="0">
                  <c:v>114.14285714285714</c:v>
                </c:pt>
                <c:pt idx="1">
                  <c:v>113.48571428571428</c:v>
                </c:pt>
                <c:pt idx="2">
                  <c:v>68.176643868662993</c:v>
                </c:pt>
                <c:pt idx="3">
                  <c:v>70.828072903116194</c:v>
                </c:pt>
                <c:pt idx="4">
                  <c:v>61.469387755102041</c:v>
                </c:pt>
                <c:pt idx="5">
                  <c:v>120.99142857142859</c:v>
                </c:pt>
                <c:pt idx="6">
                  <c:v>66.857142857142861</c:v>
                </c:pt>
                <c:pt idx="7">
                  <c:v>94.761904761904773</c:v>
                </c:pt>
                <c:pt idx="8">
                  <c:v>83.214285714285708</c:v>
                </c:pt>
                <c:pt idx="9">
                  <c:v>102.71428571428571</c:v>
                </c:pt>
                <c:pt idx="10">
                  <c:v>85.357142857142861</c:v>
                </c:pt>
                <c:pt idx="11">
                  <c:v>62.336113509812506</c:v>
                </c:pt>
                <c:pt idx="12">
                  <c:v>55.555702490411328</c:v>
                </c:pt>
                <c:pt idx="13">
                  <c:v>50.516740291969917</c:v>
                </c:pt>
                <c:pt idx="14">
                  <c:v>55.357142857142854</c:v>
                </c:pt>
                <c:pt idx="15" formatCode="0.0">
                  <c:v>74.062337662337669</c:v>
                </c:pt>
              </c:numCache>
            </c:numRef>
          </c:val>
        </c:ser>
        <c:axId val="76448128"/>
        <c:axId val="76449664"/>
      </c:radarChart>
      <c:catAx>
        <c:axId val="76448128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76449664"/>
        <c:crosses val="autoZero"/>
        <c:auto val="1"/>
        <c:lblAlgn val="ctr"/>
        <c:lblOffset val="100"/>
      </c:catAx>
      <c:valAx>
        <c:axId val="7644966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6448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HASIL TES FISIK TAEKWONDO PI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Sheet1!$D$64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Sheet1!$C$65:$C$80</c:f>
              <c:strCache>
                <c:ptCount val="16"/>
                <c:pt idx="0">
                  <c:v>SIT &amp; REACH</c:v>
                </c:pt>
                <c:pt idx="1">
                  <c:v>TRUNK LIFT</c:v>
                </c:pt>
                <c:pt idx="2">
                  <c:v>AUDIO</c:v>
                </c:pt>
                <c:pt idx="3">
                  <c:v>VISUAL</c:v>
                </c:pt>
                <c:pt idx="4">
                  <c:v>HIGH JUMP</c:v>
                </c:pt>
                <c:pt idx="5">
                  <c:v>STORK STAND TEST</c:v>
                </c:pt>
                <c:pt idx="6">
                  <c:v>SIDE STEP</c:v>
                </c:pt>
                <c:pt idx="7">
                  <c:v>SIT UP</c:v>
                </c:pt>
                <c:pt idx="8">
                  <c:v>PUSH UP</c:v>
                </c:pt>
                <c:pt idx="9">
                  <c:v>BACK LIFT</c:v>
                </c:pt>
                <c:pt idx="10">
                  <c:v>HARDLE JUMP</c:v>
                </c:pt>
                <c:pt idx="11">
                  <c:v> COORDINATION REACTION</c:v>
                </c:pt>
                <c:pt idx="12">
                  <c:v>SQUATS</c:v>
                </c:pt>
                <c:pt idx="13">
                  <c:v>BENCH PRESS</c:v>
                </c:pt>
                <c:pt idx="14">
                  <c:v>MEDICINE BALL</c:v>
                </c:pt>
                <c:pt idx="15">
                  <c:v>VO2 MAX</c:v>
                </c:pt>
              </c:strCache>
            </c:strRef>
          </c:cat>
          <c:val>
            <c:numRef>
              <c:f>Sheet1!$D$65:$D$80</c:f>
              <c:numCache>
                <c:formatCode>General</c:formatCode>
                <c:ptCount val="1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Sheet1!$E$64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Sheet1!$C$65:$C$80</c:f>
              <c:strCache>
                <c:ptCount val="16"/>
                <c:pt idx="0">
                  <c:v>SIT &amp; REACH</c:v>
                </c:pt>
                <c:pt idx="1">
                  <c:v>TRUNK LIFT</c:v>
                </c:pt>
                <c:pt idx="2">
                  <c:v>AUDIO</c:v>
                </c:pt>
                <c:pt idx="3">
                  <c:v>VISUAL</c:v>
                </c:pt>
                <c:pt idx="4">
                  <c:v>HIGH JUMP</c:v>
                </c:pt>
                <c:pt idx="5">
                  <c:v>STORK STAND TEST</c:v>
                </c:pt>
                <c:pt idx="6">
                  <c:v>SIDE STEP</c:v>
                </c:pt>
                <c:pt idx="7">
                  <c:v>SIT UP</c:v>
                </c:pt>
                <c:pt idx="8">
                  <c:v>PUSH UP</c:v>
                </c:pt>
                <c:pt idx="9">
                  <c:v>BACK LIFT</c:v>
                </c:pt>
                <c:pt idx="10">
                  <c:v>HARDLE JUMP</c:v>
                </c:pt>
                <c:pt idx="11">
                  <c:v> COORDINATION REACTION</c:v>
                </c:pt>
                <c:pt idx="12">
                  <c:v>SQUATS</c:v>
                </c:pt>
                <c:pt idx="13">
                  <c:v>BENCH PRESS</c:v>
                </c:pt>
                <c:pt idx="14">
                  <c:v>MEDICINE BALL</c:v>
                </c:pt>
                <c:pt idx="15">
                  <c:v>VO2 MAX</c:v>
                </c:pt>
              </c:strCache>
            </c:strRef>
          </c:cat>
          <c:val>
            <c:numRef>
              <c:f>Sheet1!$E$65:$E$80</c:f>
              <c:numCache>
                <c:formatCode>0</c:formatCode>
                <c:ptCount val="16"/>
                <c:pt idx="0">
                  <c:v>87.875</c:v>
                </c:pt>
                <c:pt idx="1">
                  <c:v>85.433333333333337</c:v>
                </c:pt>
                <c:pt idx="2">
                  <c:v>79.31900025058863</c:v>
                </c:pt>
                <c:pt idx="3">
                  <c:v>78.653073629576937</c:v>
                </c:pt>
                <c:pt idx="4">
                  <c:v>55</c:v>
                </c:pt>
                <c:pt idx="5">
                  <c:v>193.42</c:v>
                </c:pt>
                <c:pt idx="6">
                  <c:v>74.782608695652158</c:v>
                </c:pt>
                <c:pt idx="7">
                  <c:v>88</c:v>
                </c:pt>
                <c:pt idx="8">
                  <c:v>56.333333333333329</c:v>
                </c:pt>
                <c:pt idx="9">
                  <c:v>115.625</c:v>
                </c:pt>
                <c:pt idx="10">
                  <c:v>68.833333333333343</c:v>
                </c:pt>
                <c:pt idx="11">
                  <c:v>76.301718216295498</c:v>
                </c:pt>
                <c:pt idx="12">
                  <c:v>44.243834020337779</c:v>
                </c:pt>
                <c:pt idx="13">
                  <c:v>36.893640439575435</c:v>
                </c:pt>
                <c:pt idx="14">
                  <c:v>58.833333333333329</c:v>
                </c:pt>
                <c:pt idx="15">
                  <c:v>62.486000000000011</c:v>
                </c:pt>
              </c:numCache>
            </c:numRef>
          </c:val>
        </c:ser>
        <c:axId val="76466816"/>
        <c:axId val="76026240"/>
      </c:radarChart>
      <c:catAx>
        <c:axId val="76466816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76026240"/>
        <c:crosses val="autoZero"/>
        <c:auto val="1"/>
        <c:lblAlgn val="ctr"/>
        <c:lblOffset val="100"/>
      </c:catAx>
      <c:valAx>
        <c:axId val="760262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6466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38100</xdr:rowOff>
    </xdr:from>
    <xdr:to>
      <xdr:col>22</xdr:col>
      <xdr:colOff>19050</xdr:colOff>
      <xdr:row>37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63</xdr:row>
      <xdr:rowOff>38100</xdr:rowOff>
    </xdr:from>
    <xdr:to>
      <xdr:col>21</xdr:col>
      <xdr:colOff>419100</xdr:colOff>
      <xdr:row>83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80"/>
  <sheetViews>
    <sheetView tabSelected="1" topLeftCell="C42" zoomScale="50" zoomScaleNormal="50" workbookViewId="0">
      <selection activeCell="G49" sqref="G49:AL58"/>
    </sheetView>
  </sheetViews>
  <sheetFormatPr defaultRowHeight="15.75"/>
  <cols>
    <col min="1" max="1" width="4.85546875" style="2" customWidth="1"/>
    <col min="2" max="2" width="27.42578125" style="2" customWidth="1"/>
    <col min="3" max="3" width="20.42578125" style="2" customWidth="1"/>
    <col min="4" max="4" width="8.7109375" style="2" bestFit="1" customWidth="1"/>
    <col min="5" max="5" width="7" style="2" customWidth="1"/>
    <col min="6" max="6" width="5.28515625" style="2" customWidth="1"/>
    <col min="7" max="37" width="6.7109375" style="2" customWidth="1"/>
    <col min="38" max="38" width="6.7109375" style="1" customWidth="1"/>
    <col min="39" max="16384" width="9.140625" style="1"/>
  </cols>
  <sheetData>
    <row r="1" spans="1:38" s="3" customFormat="1" ht="47.25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6" t="s">
        <v>8</v>
      </c>
      <c r="H1" s="28"/>
      <c r="I1" s="28"/>
      <c r="J1" s="27"/>
      <c r="K1" s="26" t="s">
        <v>28</v>
      </c>
      <c r="L1" s="28"/>
      <c r="M1" s="28"/>
      <c r="N1" s="27"/>
      <c r="O1" s="26" t="s">
        <v>11</v>
      </c>
      <c r="P1" s="27"/>
      <c r="Q1" s="26" t="s">
        <v>13</v>
      </c>
      <c r="R1" s="27"/>
      <c r="S1" s="26" t="s">
        <v>29</v>
      </c>
      <c r="T1" s="27"/>
      <c r="U1" s="26" t="s">
        <v>30</v>
      </c>
      <c r="V1" s="28"/>
      <c r="W1" s="28"/>
      <c r="X1" s="28"/>
      <c r="Y1" s="28"/>
      <c r="Z1" s="27"/>
      <c r="AA1" s="26" t="s">
        <v>31</v>
      </c>
      <c r="AB1" s="27"/>
      <c r="AC1" s="26" t="s">
        <v>18</v>
      </c>
      <c r="AD1" s="27"/>
      <c r="AE1" s="26" t="s">
        <v>33</v>
      </c>
      <c r="AF1" s="28"/>
      <c r="AG1" s="28"/>
      <c r="AH1" s="27"/>
      <c r="AI1" s="26" t="s">
        <v>9</v>
      </c>
      <c r="AJ1" s="27"/>
      <c r="AK1" s="26" t="s">
        <v>23</v>
      </c>
      <c r="AL1" s="27"/>
    </row>
    <row r="2" spans="1:38" s="3" customFormat="1" ht="78.75">
      <c r="A2" s="29"/>
      <c r="B2" s="29"/>
      <c r="C2" s="29"/>
      <c r="D2" s="29"/>
      <c r="E2" s="29"/>
      <c r="F2" s="29"/>
      <c r="G2" s="4" t="s">
        <v>6</v>
      </c>
      <c r="H2" s="12" t="s">
        <v>59</v>
      </c>
      <c r="I2" s="4" t="s">
        <v>7</v>
      </c>
      <c r="J2" s="12" t="s">
        <v>59</v>
      </c>
      <c r="K2" s="4" t="s">
        <v>26</v>
      </c>
      <c r="L2" s="12" t="s">
        <v>59</v>
      </c>
      <c r="M2" s="4" t="s">
        <v>27</v>
      </c>
      <c r="N2" s="12" t="s">
        <v>59</v>
      </c>
      <c r="O2" s="4" t="s">
        <v>10</v>
      </c>
      <c r="P2" s="12" t="s">
        <v>59</v>
      </c>
      <c r="Q2" s="4" t="s">
        <v>12</v>
      </c>
      <c r="R2" s="12" t="s">
        <v>59</v>
      </c>
      <c r="S2" s="4" t="s">
        <v>22</v>
      </c>
      <c r="T2" s="12" t="s">
        <v>59</v>
      </c>
      <c r="U2" s="4" t="s">
        <v>14</v>
      </c>
      <c r="V2" s="12" t="s">
        <v>59</v>
      </c>
      <c r="W2" s="4" t="s">
        <v>15</v>
      </c>
      <c r="X2" s="12" t="s">
        <v>59</v>
      </c>
      <c r="Y2" s="4" t="s">
        <v>17</v>
      </c>
      <c r="Z2" s="12" t="s">
        <v>59</v>
      </c>
      <c r="AA2" s="4" t="s">
        <v>16</v>
      </c>
      <c r="AB2" s="12" t="s">
        <v>59</v>
      </c>
      <c r="AC2" s="18" t="s">
        <v>64</v>
      </c>
      <c r="AD2" s="12" t="s">
        <v>59</v>
      </c>
      <c r="AE2" s="4" t="s">
        <v>19</v>
      </c>
      <c r="AF2" s="12" t="s">
        <v>59</v>
      </c>
      <c r="AG2" s="4" t="s">
        <v>20</v>
      </c>
      <c r="AH2" s="12" t="s">
        <v>59</v>
      </c>
      <c r="AI2" s="4" t="s">
        <v>21</v>
      </c>
      <c r="AJ2" s="12" t="s">
        <v>59</v>
      </c>
      <c r="AK2" s="18" t="s">
        <v>63</v>
      </c>
      <c r="AL2" s="10" t="s">
        <v>59</v>
      </c>
    </row>
    <row r="3" spans="1:38">
      <c r="A3" s="5">
        <v>1</v>
      </c>
      <c r="B3" s="7" t="s">
        <v>32</v>
      </c>
      <c r="C3" s="6">
        <v>34772</v>
      </c>
      <c r="D3" s="5" t="s">
        <v>25</v>
      </c>
      <c r="E3" s="5">
        <v>174</v>
      </c>
      <c r="F3" s="5">
        <v>69</v>
      </c>
      <c r="G3" s="30">
        <v>27.3</v>
      </c>
      <c r="H3" s="30">
        <f>G3/20*100</f>
        <v>136.5</v>
      </c>
      <c r="I3" s="30">
        <v>57.7</v>
      </c>
      <c r="J3" s="30">
        <f>I3/50*100</f>
        <v>115.40000000000002</v>
      </c>
      <c r="K3" s="30">
        <v>0.33100000000000002</v>
      </c>
      <c r="L3" s="31">
        <f>0.25/K3*100</f>
        <v>75.528700906344397</v>
      </c>
      <c r="M3" s="30">
        <v>0.32500000000000001</v>
      </c>
      <c r="N3" s="31">
        <f>0.25/M3*100</f>
        <v>76.92307692307692</v>
      </c>
      <c r="O3" s="30">
        <v>49.5</v>
      </c>
      <c r="P3" s="31">
        <f>O3/70*100</f>
        <v>70.714285714285722</v>
      </c>
      <c r="Q3" s="30">
        <v>71</v>
      </c>
      <c r="R3" s="30">
        <f>Q3/50*100</f>
        <v>142</v>
      </c>
      <c r="S3" s="30">
        <v>46</v>
      </c>
      <c r="T3" s="30">
        <f>S3/50*100</f>
        <v>92</v>
      </c>
      <c r="U3" s="30">
        <v>35</v>
      </c>
      <c r="V3" s="30">
        <f>U3/30*100</f>
        <v>116.66666666666667</v>
      </c>
      <c r="W3" s="30">
        <v>25</v>
      </c>
      <c r="X3" s="31">
        <f>W3/40*100</f>
        <v>62.5</v>
      </c>
      <c r="Y3" s="30">
        <v>108</v>
      </c>
      <c r="Z3" s="30">
        <f>Y3/100*100</f>
        <v>108</v>
      </c>
      <c r="AA3" s="30">
        <v>132</v>
      </c>
      <c r="AB3" s="30">
        <f>AA3/120*100</f>
        <v>110.00000000000001</v>
      </c>
      <c r="AC3" s="30">
        <v>0.4</v>
      </c>
      <c r="AD3" s="31">
        <f>0.25/AC3*100</f>
        <v>62.5</v>
      </c>
      <c r="AE3" s="30">
        <v>191</v>
      </c>
      <c r="AF3" s="30">
        <f>AE3/(F3*3)*100</f>
        <v>92.270531400966178</v>
      </c>
      <c r="AG3" s="30">
        <v>64</v>
      </c>
      <c r="AH3" s="31">
        <f>AG3/(F3*2)*100</f>
        <v>46.376811594202898</v>
      </c>
      <c r="AI3" s="30">
        <v>4.7</v>
      </c>
      <c r="AJ3" s="31">
        <f>AI3/8*100</f>
        <v>58.75</v>
      </c>
      <c r="AK3" s="30">
        <v>52.47</v>
      </c>
      <c r="AL3" s="32">
        <f>AK3/55*100</f>
        <v>95.399999999999991</v>
      </c>
    </row>
    <row r="4" spans="1:38">
      <c r="A4" s="5">
        <v>2</v>
      </c>
      <c r="B4" s="7" t="s">
        <v>34</v>
      </c>
      <c r="C4" s="6">
        <v>33742</v>
      </c>
      <c r="D4" s="5" t="s">
        <v>25</v>
      </c>
      <c r="E4" s="5">
        <v>170</v>
      </c>
      <c r="F4" s="5">
        <v>73</v>
      </c>
      <c r="G4" s="30">
        <v>21.9</v>
      </c>
      <c r="H4" s="30">
        <f t="shared" ref="H4:H9" si="0">G4/20*100</f>
        <v>109.5</v>
      </c>
      <c r="I4" s="30">
        <v>63.8</v>
      </c>
      <c r="J4" s="30">
        <f t="shared" ref="J4:J9" si="1">I4/50*100</f>
        <v>127.60000000000001</v>
      </c>
      <c r="K4" s="30">
        <v>0.35299999999999998</v>
      </c>
      <c r="L4" s="31">
        <f t="shared" ref="L4:L9" si="2">0.25/K4*100</f>
        <v>70.821529745042497</v>
      </c>
      <c r="M4" s="30">
        <v>0.35599999999999998</v>
      </c>
      <c r="N4" s="31">
        <f t="shared" ref="N4:N9" si="3">0.25/M4*100</f>
        <v>70.224719101123597</v>
      </c>
      <c r="O4" s="30">
        <v>87.9</v>
      </c>
      <c r="P4" s="30">
        <f t="shared" ref="P4:P9" si="4">O4/70*100</f>
        <v>125.57142857142858</v>
      </c>
      <c r="Q4" s="30">
        <v>90</v>
      </c>
      <c r="R4" s="30">
        <f t="shared" ref="R4:R9" si="5">Q4/50*100</f>
        <v>180</v>
      </c>
      <c r="S4" s="30">
        <v>42</v>
      </c>
      <c r="T4" s="30">
        <f t="shared" ref="T4:T9" si="6">S4/50*100</f>
        <v>84</v>
      </c>
      <c r="U4" s="30">
        <v>33</v>
      </c>
      <c r="V4" s="30">
        <f t="shared" ref="V4:V9" si="7">U4/30*100</f>
        <v>110.00000000000001</v>
      </c>
      <c r="W4" s="30">
        <v>42</v>
      </c>
      <c r="X4" s="30">
        <f t="shared" ref="X4:X9" si="8">W4/40*100</f>
        <v>105</v>
      </c>
      <c r="Y4" s="30">
        <v>108</v>
      </c>
      <c r="Z4" s="30">
        <f t="shared" ref="Z4:Z9" si="9">Y4/100*100</f>
        <v>108</v>
      </c>
      <c r="AA4" s="30">
        <v>205</v>
      </c>
      <c r="AB4" s="30">
        <f t="shared" ref="AB4:AB9" si="10">AA4/120*100</f>
        <v>170.83333333333331</v>
      </c>
      <c r="AC4" s="30">
        <v>0.38</v>
      </c>
      <c r="AD4" s="31">
        <f t="shared" ref="AD4:AD9" si="11">0.25/AC4*100</f>
        <v>65.789473684210535</v>
      </c>
      <c r="AE4" s="30">
        <v>183</v>
      </c>
      <c r="AF4" s="30">
        <f t="shared" ref="AF4:AF9" si="12">AE4/(F4*3)*100</f>
        <v>83.561643835616437</v>
      </c>
      <c r="AG4" s="30" t="s">
        <v>57</v>
      </c>
      <c r="AH4" s="31">
        <f t="shared" ref="AH4:AH9" si="13">AG4/(F4*2)*100</f>
        <v>54.109589041095894</v>
      </c>
      <c r="AI4" s="30">
        <v>4.55</v>
      </c>
      <c r="AJ4" s="31">
        <f t="shared" ref="AJ4:AJ9" si="14">AI4/8*100</f>
        <v>56.875</v>
      </c>
      <c r="AK4" s="30">
        <v>45.12</v>
      </c>
      <c r="AL4" s="32">
        <f t="shared" ref="AL4:AL9" si="15">AK4/55*100</f>
        <v>82.036363636363632</v>
      </c>
    </row>
    <row r="5" spans="1:38">
      <c r="A5" s="5">
        <v>3</v>
      </c>
      <c r="B5" s="7" t="s">
        <v>36</v>
      </c>
      <c r="C5" s="6">
        <v>32904</v>
      </c>
      <c r="D5" s="5" t="s">
        <v>25</v>
      </c>
      <c r="E5" s="5">
        <v>165</v>
      </c>
      <c r="F5" s="5">
        <v>63</v>
      </c>
      <c r="G5" s="30">
        <v>26.1</v>
      </c>
      <c r="H5" s="30">
        <f t="shared" si="0"/>
        <v>130.50000000000003</v>
      </c>
      <c r="I5" s="30">
        <v>58.5</v>
      </c>
      <c r="J5" s="30">
        <f t="shared" si="1"/>
        <v>117</v>
      </c>
      <c r="K5" s="30">
        <v>0.32</v>
      </c>
      <c r="L5" s="31">
        <f t="shared" si="2"/>
        <v>78.125</v>
      </c>
      <c r="M5" s="30">
        <v>0.30099999999999999</v>
      </c>
      <c r="N5" s="30">
        <f t="shared" si="3"/>
        <v>83.056478405315616</v>
      </c>
      <c r="O5" s="30"/>
      <c r="P5" s="30">
        <f t="shared" si="4"/>
        <v>0</v>
      </c>
      <c r="Q5" s="30">
        <v>130</v>
      </c>
      <c r="R5" s="30">
        <f t="shared" si="5"/>
        <v>260</v>
      </c>
      <c r="S5" s="30"/>
      <c r="T5" s="30">
        <f t="shared" si="6"/>
        <v>0</v>
      </c>
      <c r="U5" s="30">
        <v>29</v>
      </c>
      <c r="V5" s="30">
        <f t="shared" si="7"/>
        <v>96.666666666666671</v>
      </c>
      <c r="W5" s="30">
        <v>50</v>
      </c>
      <c r="X5" s="30">
        <f t="shared" si="8"/>
        <v>125</v>
      </c>
      <c r="Y5" s="30">
        <v>105</v>
      </c>
      <c r="Z5" s="30">
        <f t="shared" si="9"/>
        <v>105</v>
      </c>
      <c r="AA5" s="30"/>
      <c r="AB5" s="30">
        <f t="shared" si="10"/>
        <v>0</v>
      </c>
      <c r="AC5" s="30">
        <v>0.36</v>
      </c>
      <c r="AD5" s="31">
        <f t="shared" si="11"/>
        <v>69.444444444444443</v>
      </c>
      <c r="AE5" s="30"/>
      <c r="AF5" s="30">
        <f t="shared" si="12"/>
        <v>0</v>
      </c>
      <c r="AG5" s="30" t="s">
        <v>56</v>
      </c>
      <c r="AH5" s="31">
        <f t="shared" si="13"/>
        <v>63.492063492063487</v>
      </c>
      <c r="AI5" s="30">
        <v>4.25</v>
      </c>
      <c r="AJ5" s="31">
        <f t="shared" si="14"/>
        <v>53.125</v>
      </c>
      <c r="AK5" s="30"/>
      <c r="AL5" s="32">
        <f t="shared" si="15"/>
        <v>0</v>
      </c>
    </row>
    <row r="6" spans="1:38">
      <c r="A6" s="5">
        <v>4</v>
      </c>
      <c r="B6" s="7" t="s">
        <v>37</v>
      </c>
      <c r="C6" s="6">
        <v>35227</v>
      </c>
      <c r="D6" s="5" t="s">
        <v>25</v>
      </c>
      <c r="E6" s="5">
        <v>178</v>
      </c>
      <c r="F6" s="5">
        <v>60.7</v>
      </c>
      <c r="G6" s="30">
        <v>23.4</v>
      </c>
      <c r="H6" s="30">
        <f t="shared" si="0"/>
        <v>117</v>
      </c>
      <c r="I6" s="30">
        <v>59.6</v>
      </c>
      <c r="J6" s="30">
        <f t="shared" si="1"/>
        <v>119.19999999999999</v>
      </c>
      <c r="K6" s="30">
        <v>0.47599999999999998</v>
      </c>
      <c r="L6" s="31">
        <f t="shared" si="2"/>
        <v>52.52100840336135</v>
      </c>
      <c r="M6" s="30">
        <v>0.42599999999999999</v>
      </c>
      <c r="N6" s="31">
        <f t="shared" si="3"/>
        <v>58.685446009389672</v>
      </c>
      <c r="O6" s="30">
        <v>32.4</v>
      </c>
      <c r="P6" s="31">
        <f t="shared" si="4"/>
        <v>46.285714285714285</v>
      </c>
      <c r="Q6" s="30">
        <v>20.47</v>
      </c>
      <c r="R6" s="31">
        <f t="shared" si="5"/>
        <v>40.94</v>
      </c>
      <c r="S6" s="30">
        <v>35</v>
      </c>
      <c r="T6" s="31">
        <f t="shared" si="6"/>
        <v>70</v>
      </c>
      <c r="U6" s="30">
        <v>25</v>
      </c>
      <c r="V6" s="30">
        <f t="shared" si="7"/>
        <v>83.333333333333343</v>
      </c>
      <c r="W6" s="30">
        <v>39</v>
      </c>
      <c r="X6" s="30">
        <f t="shared" si="8"/>
        <v>97.5</v>
      </c>
      <c r="Y6" s="30">
        <v>96</v>
      </c>
      <c r="Z6" s="30">
        <f t="shared" si="9"/>
        <v>96</v>
      </c>
      <c r="AA6" s="30"/>
      <c r="AB6" s="30">
        <f t="shared" si="10"/>
        <v>0</v>
      </c>
      <c r="AC6" s="30">
        <v>0.53</v>
      </c>
      <c r="AD6" s="31">
        <f t="shared" si="11"/>
        <v>47.169811320754711</v>
      </c>
      <c r="AE6" s="30"/>
      <c r="AF6" s="30">
        <f t="shared" si="12"/>
        <v>0</v>
      </c>
      <c r="AG6" s="30" t="s">
        <v>55</v>
      </c>
      <c r="AH6" s="31">
        <f t="shared" si="13"/>
        <v>49.423393739703457</v>
      </c>
      <c r="AI6" s="30">
        <v>4.6500000000000004</v>
      </c>
      <c r="AJ6" s="31">
        <f t="shared" si="14"/>
        <v>58.125000000000007</v>
      </c>
      <c r="AK6" s="30">
        <v>45.43</v>
      </c>
      <c r="AL6" s="32">
        <f t="shared" si="15"/>
        <v>82.6</v>
      </c>
    </row>
    <row r="7" spans="1:38">
      <c r="A7" s="5">
        <v>5</v>
      </c>
      <c r="B7" s="7" t="s">
        <v>42</v>
      </c>
      <c r="C7" s="6">
        <v>35885</v>
      </c>
      <c r="D7" s="5" t="s">
        <v>25</v>
      </c>
      <c r="E7" s="5">
        <v>169</v>
      </c>
      <c r="F7" s="5">
        <v>59</v>
      </c>
      <c r="G7" s="30">
        <v>17.899999999999999</v>
      </c>
      <c r="H7" s="30">
        <f t="shared" si="0"/>
        <v>89.499999999999986</v>
      </c>
      <c r="I7" s="30">
        <v>53.1</v>
      </c>
      <c r="J7" s="30">
        <f t="shared" si="1"/>
        <v>106.2</v>
      </c>
      <c r="K7" s="30">
        <v>0.32300000000000001</v>
      </c>
      <c r="L7" s="31">
        <f t="shared" si="2"/>
        <v>77.399380804953552</v>
      </c>
      <c r="M7" s="30">
        <v>0.34499999999999997</v>
      </c>
      <c r="N7" s="31">
        <f t="shared" si="3"/>
        <v>72.463768115942045</v>
      </c>
      <c r="O7" s="30">
        <v>41.3</v>
      </c>
      <c r="P7" s="31">
        <f t="shared" si="4"/>
        <v>59</v>
      </c>
      <c r="Q7" s="30">
        <v>35</v>
      </c>
      <c r="R7" s="31">
        <f t="shared" si="5"/>
        <v>70</v>
      </c>
      <c r="S7" s="30">
        <v>35</v>
      </c>
      <c r="T7" s="31">
        <f t="shared" si="6"/>
        <v>70</v>
      </c>
      <c r="U7" s="30">
        <v>30</v>
      </c>
      <c r="V7" s="30">
        <f t="shared" si="7"/>
        <v>100</v>
      </c>
      <c r="W7" s="30">
        <v>48</v>
      </c>
      <c r="X7" s="30">
        <f t="shared" si="8"/>
        <v>120</v>
      </c>
      <c r="Y7" s="30">
        <v>94</v>
      </c>
      <c r="Z7" s="30">
        <f t="shared" si="9"/>
        <v>94</v>
      </c>
      <c r="AA7" s="30">
        <v>160</v>
      </c>
      <c r="AB7" s="30">
        <f t="shared" si="10"/>
        <v>133.33333333333331</v>
      </c>
      <c r="AC7" s="30">
        <v>0.33</v>
      </c>
      <c r="AD7" s="31">
        <f t="shared" si="11"/>
        <v>75.757575757575751</v>
      </c>
      <c r="AE7" s="30">
        <v>154</v>
      </c>
      <c r="AF7" s="30">
        <f t="shared" si="12"/>
        <v>87.005649717514117</v>
      </c>
      <c r="AG7" s="30" t="s">
        <v>55</v>
      </c>
      <c r="AH7" s="31">
        <f t="shared" si="13"/>
        <v>50.847457627118644</v>
      </c>
      <c r="AI7" s="30">
        <v>4.0999999999999996</v>
      </c>
      <c r="AJ7" s="31">
        <f t="shared" si="14"/>
        <v>51.249999999999993</v>
      </c>
      <c r="AK7" s="30">
        <v>52.13</v>
      </c>
      <c r="AL7" s="32">
        <f t="shared" si="15"/>
        <v>94.781818181818196</v>
      </c>
    </row>
    <row r="8" spans="1:38">
      <c r="A8" s="5">
        <v>6</v>
      </c>
      <c r="B8" s="7" t="s">
        <v>48</v>
      </c>
      <c r="C8" s="6">
        <v>33970</v>
      </c>
      <c r="D8" s="5" t="s">
        <v>25</v>
      </c>
      <c r="E8" s="5">
        <v>193</v>
      </c>
      <c r="F8" s="5">
        <v>85</v>
      </c>
      <c r="G8" s="30">
        <v>16.100000000000001</v>
      </c>
      <c r="H8" s="30">
        <f t="shared" si="0"/>
        <v>80.5</v>
      </c>
      <c r="I8" s="30">
        <v>50.8</v>
      </c>
      <c r="J8" s="30">
        <f t="shared" si="1"/>
        <v>101.6</v>
      </c>
      <c r="K8" s="30">
        <v>0.433</v>
      </c>
      <c r="L8" s="31">
        <f t="shared" si="2"/>
        <v>57.736720554272516</v>
      </c>
      <c r="M8" s="30">
        <v>0.42599999999999999</v>
      </c>
      <c r="N8" s="31">
        <f t="shared" si="3"/>
        <v>58.685446009389672</v>
      </c>
      <c r="O8" s="30">
        <v>45.7</v>
      </c>
      <c r="P8" s="31">
        <f t="shared" si="4"/>
        <v>65.285714285714292</v>
      </c>
      <c r="Q8" s="33">
        <v>42</v>
      </c>
      <c r="R8" s="30">
        <f t="shared" si="5"/>
        <v>84</v>
      </c>
      <c r="S8" s="30">
        <v>39</v>
      </c>
      <c r="T8" s="31">
        <f t="shared" si="6"/>
        <v>78</v>
      </c>
      <c r="U8" s="30">
        <v>23</v>
      </c>
      <c r="V8" s="31">
        <f t="shared" si="7"/>
        <v>76.666666666666671</v>
      </c>
      <c r="W8" s="30">
        <v>3</v>
      </c>
      <c r="X8" s="31">
        <f t="shared" si="8"/>
        <v>7.5</v>
      </c>
      <c r="Y8" s="30">
        <v>110</v>
      </c>
      <c r="Z8" s="30">
        <f t="shared" si="9"/>
        <v>110.00000000000001</v>
      </c>
      <c r="AA8" s="30">
        <v>92</v>
      </c>
      <c r="AB8" s="31">
        <f t="shared" si="10"/>
        <v>76.666666666666671</v>
      </c>
      <c r="AC8" s="30">
        <v>0.47</v>
      </c>
      <c r="AD8" s="31">
        <f t="shared" si="11"/>
        <v>53.191489361702125</v>
      </c>
      <c r="AE8" s="30">
        <v>173</v>
      </c>
      <c r="AF8" s="31">
        <f t="shared" si="12"/>
        <v>67.843137254901961</v>
      </c>
      <c r="AG8" s="30">
        <v>72</v>
      </c>
      <c r="AH8" s="31">
        <f t="shared" si="13"/>
        <v>42.352941176470587</v>
      </c>
      <c r="AI8" s="30">
        <v>4.7</v>
      </c>
      <c r="AJ8" s="31">
        <f t="shared" si="14"/>
        <v>58.75</v>
      </c>
      <c r="AK8" s="30">
        <v>43</v>
      </c>
      <c r="AL8" s="34">
        <f t="shared" si="15"/>
        <v>78.181818181818187</v>
      </c>
    </row>
    <row r="9" spans="1:38">
      <c r="A9" s="5">
        <v>7</v>
      </c>
      <c r="B9" s="7" t="s">
        <v>49</v>
      </c>
      <c r="C9" s="6">
        <v>35660</v>
      </c>
      <c r="D9" s="5" t="s">
        <v>25</v>
      </c>
      <c r="E9" s="5">
        <v>170</v>
      </c>
      <c r="F9" s="5">
        <v>67</v>
      </c>
      <c r="G9" s="30">
        <v>27.1</v>
      </c>
      <c r="H9" s="30">
        <f t="shared" si="0"/>
        <v>135.5</v>
      </c>
      <c r="I9" s="30">
        <v>53.7</v>
      </c>
      <c r="J9" s="30">
        <f t="shared" si="1"/>
        <v>107.4</v>
      </c>
      <c r="K9" s="30">
        <v>0.38400000000000001</v>
      </c>
      <c r="L9" s="31">
        <f t="shared" si="2"/>
        <v>65.104166666666657</v>
      </c>
      <c r="M9" s="30">
        <v>0.33</v>
      </c>
      <c r="N9" s="31">
        <f t="shared" si="3"/>
        <v>75.757575757575751</v>
      </c>
      <c r="O9" s="30">
        <v>44.4</v>
      </c>
      <c r="P9" s="31">
        <f t="shared" si="4"/>
        <v>63.428571428571423</v>
      </c>
      <c r="Q9" s="30">
        <v>35</v>
      </c>
      <c r="R9" s="31">
        <f t="shared" si="5"/>
        <v>70</v>
      </c>
      <c r="S9" s="30">
        <v>37</v>
      </c>
      <c r="T9" s="31">
        <f t="shared" si="6"/>
        <v>74</v>
      </c>
      <c r="U9" s="30">
        <v>24</v>
      </c>
      <c r="V9" s="30">
        <f t="shared" si="7"/>
        <v>80</v>
      </c>
      <c r="W9" s="30">
        <v>26</v>
      </c>
      <c r="X9" s="31">
        <f t="shared" si="8"/>
        <v>65</v>
      </c>
      <c r="Y9" s="30">
        <v>98</v>
      </c>
      <c r="Z9" s="30">
        <f t="shared" si="9"/>
        <v>98</v>
      </c>
      <c r="AA9" s="30">
        <v>128</v>
      </c>
      <c r="AB9" s="30">
        <f t="shared" si="10"/>
        <v>106.66666666666667</v>
      </c>
      <c r="AC9" s="30">
        <v>0.4</v>
      </c>
      <c r="AD9" s="31">
        <f t="shared" si="11"/>
        <v>62.5</v>
      </c>
      <c r="AE9" s="30">
        <v>117</v>
      </c>
      <c r="AF9" s="31">
        <f t="shared" si="12"/>
        <v>58.208955223880601</v>
      </c>
      <c r="AG9" s="30">
        <v>63</v>
      </c>
      <c r="AH9" s="31">
        <f t="shared" si="13"/>
        <v>47.014925373134332</v>
      </c>
      <c r="AI9" s="30">
        <v>4.05</v>
      </c>
      <c r="AJ9" s="31">
        <f t="shared" si="14"/>
        <v>50.625</v>
      </c>
      <c r="AK9" s="30">
        <v>46.99</v>
      </c>
      <c r="AL9" s="32">
        <f t="shared" si="15"/>
        <v>85.436363636363637</v>
      </c>
    </row>
    <row r="10" spans="1:38" ht="17.25" customHeight="1">
      <c r="A10" s="5">
        <v>8</v>
      </c>
      <c r="B10" s="7"/>
      <c r="C10" s="6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8"/>
      <c r="AH10" s="8"/>
      <c r="AI10" s="5"/>
      <c r="AJ10" s="5"/>
      <c r="AK10" s="5"/>
      <c r="AL10" s="11"/>
    </row>
    <row r="11" spans="1:38" ht="17.25" customHeight="1">
      <c r="A11" s="13"/>
      <c r="B11" s="14"/>
      <c r="C11" s="15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6"/>
      <c r="AH11" s="16"/>
      <c r="AI11" s="13"/>
      <c r="AJ11" s="13"/>
      <c r="AK11" s="13"/>
      <c r="AL11" s="17"/>
    </row>
    <row r="12" spans="1:38" ht="17.25" customHeight="1">
      <c r="A12" s="13"/>
      <c r="B12" s="14"/>
      <c r="C12" s="15"/>
      <c r="D12" s="13"/>
      <c r="E12" s="13" t="s">
        <v>58</v>
      </c>
      <c r="F12" s="13"/>
      <c r="G12" s="13">
        <v>20</v>
      </c>
      <c r="H12" s="13"/>
      <c r="I12" s="13">
        <v>50</v>
      </c>
      <c r="J12" s="13"/>
      <c r="K12" s="13">
        <v>0.25</v>
      </c>
      <c r="L12" s="13"/>
      <c r="M12" s="13">
        <v>0.25</v>
      </c>
      <c r="N12" s="13"/>
      <c r="O12" s="13">
        <v>70</v>
      </c>
      <c r="P12" s="13"/>
      <c r="Q12" s="13">
        <v>50</v>
      </c>
      <c r="R12" s="13"/>
      <c r="S12" s="13">
        <v>50</v>
      </c>
      <c r="T12" s="13"/>
      <c r="U12" s="13">
        <v>30</v>
      </c>
      <c r="V12" s="13"/>
      <c r="W12" s="13">
        <v>40</v>
      </c>
      <c r="X12" s="13"/>
      <c r="Y12" s="13">
        <v>100</v>
      </c>
      <c r="Z12" s="13"/>
      <c r="AA12" s="13">
        <v>120</v>
      </c>
      <c r="AB12" s="13"/>
      <c r="AC12" s="13">
        <v>0.25</v>
      </c>
      <c r="AD12" s="13"/>
      <c r="AE12" s="13"/>
      <c r="AF12" s="13"/>
      <c r="AG12" s="16"/>
      <c r="AH12" s="16"/>
      <c r="AI12" s="13">
        <v>8</v>
      </c>
      <c r="AJ12" s="13"/>
      <c r="AK12" s="13">
        <v>55</v>
      </c>
      <c r="AL12" s="17"/>
    </row>
    <row r="13" spans="1:38" ht="17.25" customHeight="1">
      <c r="A13" s="13"/>
      <c r="B13" s="14"/>
      <c r="C13" s="15"/>
      <c r="D13" s="13"/>
      <c r="E13" s="13" t="s">
        <v>59</v>
      </c>
      <c r="F13" s="13"/>
      <c r="G13" s="13"/>
      <c r="H13" s="13">
        <f>AVERAGE(H3:H9)</f>
        <v>114.14285714285714</v>
      </c>
      <c r="I13" s="13"/>
      <c r="J13" s="13">
        <f>AVERAGE(J3:J9)</f>
        <v>113.48571428571428</v>
      </c>
      <c r="K13" s="13"/>
      <c r="L13" s="13">
        <f>AVERAGE(L3:L9)</f>
        <v>68.176643868662993</v>
      </c>
      <c r="M13" s="13"/>
      <c r="N13" s="13">
        <f>AVERAGE(N3:N9)</f>
        <v>70.828072903116194</v>
      </c>
      <c r="O13" s="13"/>
      <c r="P13" s="13">
        <f>AVERAGE(P3:P9)</f>
        <v>61.469387755102041</v>
      </c>
      <c r="Q13" s="13"/>
      <c r="R13" s="13">
        <f>AVERAGE(R3:R9)</f>
        <v>120.99142857142859</v>
      </c>
      <c r="S13" s="13"/>
      <c r="T13" s="13">
        <f>AVERAGE(T3:T9)</f>
        <v>66.857142857142861</v>
      </c>
      <c r="U13" s="13"/>
      <c r="V13" s="13">
        <f>AVERAGE(V3:V9)</f>
        <v>94.761904761904773</v>
      </c>
      <c r="W13" s="13"/>
      <c r="X13" s="13">
        <f>AVERAGE(X3:X9)</f>
        <v>83.214285714285708</v>
      </c>
      <c r="Y13" s="13"/>
      <c r="Z13" s="13">
        <f>AVERAGE(Z3:Z9)</f>
        <v>102.71428571428571</v>
      </c>
      <c r="AA13" s="13"/>
      <c r="AB13" s="13">
        <f>AVERAGE(AB3:AB9)</f>
        <v>85.357142857142861</v>
      </c>
      <c r="AC13" s="13"/>
      <c r="AD13" s="13">
        <f>AVERAGE(AD3:AD9)</f>
        <v>62.336113509812506</v>
      </c>
      <c r="AE13" s="13"/>
      <c r="AF13" s="13">
        <f>AVERAGE(AF3:AF9)</f>
        <v>55.555702490411328</v>
      </c>
      <c r="AG13" s="16"/>
      <c r="AH13" s="13">
        <f>AVERAGE(AH3:AH9)</f>
        <v>50.516740291969917</v>
      </c>
      <c r="AI13" s="13"/>
      <c r="AJ13" s="13">
        <f>AVERAGE(AJ3:AJ9)</f>
        <v>55.357142857142854</v>
      </c>
      <c r="AK13" s="13"/>
      <c r="AL13" s="13">
        <f>AVERAGE(AL3:AL9)</f>
        <v>74.062337662337669</v>
      </c>
    </row>
    <row r="14" spans="1:38" ht="17.25" customHeight="1">
      <c r="A14" s="13"/>
      <c r="B14" s="14"/>
      <c r="C14" s="15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6"/>
      <c r="AH14" s="13"/>
      <c r="AI14" s="13"/>
      <c r="AJ14" s="13"/>
      <c r="AK14" s="13"/>
      <c r="AL14" s="13"/>
    </row>
    <row r="15" spans="1:38" ht="17.25" customHeight="1">
      <c r="A15" s="13"/>
      <c r="B15" s="14"/>
      <c r="C15" s="15" t="s">
        <v>60</v>
      </c>
      <c r="D15" s="13" t="s">
        <v>61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6"/>
      <c r="AH15" s="13"/>
      <c r="AI15" s="13"/>
      <c r="AJ15" s="13"/>
      <c r="AK15" s="13"/>
      <c r="AL15" s="13"/>
    </row>
    <row r="16" spans="1:38" ht="17.25" customHeight="1">
      <c r="A16" s="13"/>
      <c r="B16" s="14"/>
      <c r="C16" s="20" t="str">
        <f>G2</f>
        <v>SIT &amp; REACH</v>
      </c>
      <c r="D16" s="13">
        <v>100</v>
      </c>
      <c r="E16" s="21">
        <f>H13</f>
        <v>114.14285714285714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6"/>
      <c r="AH16" s="13"/>
      <c r="AI16" s="13"/>
      <c r="AJ16" s="13"/>
      <c r="AK16" s="13"/>
      <c r="AL16" s="13"/>
    </row>
    <row r="17" spans="1:38" ht="17.25" customHeight="1">
      <c r="A17" s="13"/>
      <c r="B17" s="14"/>
      <c r="C17" s="20" t="str">
        <f>I2</f>
        <v>TRUNK LIFT</v>
      </c>
      <c r="D17" s="13">
        <v>100</v>
      </c>
      <c r="E17" s="21">
        <f>J13</f>
        <v>113.48571428571428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6"/>
      <c r="AH17" s="13"/>
      <c r="AI17" s="13"/>
      <c r="AJ17" s="13"/>
      <c r="AK17" s="13"/>
      <c r="AL17" s="13"/>
    </row>
    <row r="18" spans="1:38" ht="17.25" customHeight="1">
      <c r="A18" s="13"/>
      <c r="B18" s="14"/>
      <c r="C18" s="20" t="str">
        <f>K2</f>
        <v>AUDIO</v>
      </c>
      <c r="D18" s="13">
        <v>100</v>
      </c>
      <c r="E18" s="21">
        <f>L13</f>
        <v>68.176643868662993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6"/>
      <c r="AH18" s="13"/>
      <c r="AI18" s="13"/>
      <c r="AJ18" s="13"/>
      <c r="AK18" s="13"/>
      <c r="AL18" s="13"/>
    </row>
    <row r="19" spans="1:38" ht="17.25" customHeight="1">
      <c r="A19" s="13"/>
      <c r="B19" s="14"/>
      <c r="C19" s="20" t="str">
        <f>M2</f>
        <v>VISUAL</v>
      </c>
      <c r="D19" s="13">
        <v>100</v>
      </c>
      <c r="E19" s="21">
        <f>N13</f>
        <v>70.828072903116194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6"/>
      <c r="AH19" s="13"/>
      <c r="AI19" s="13"/>
      <c r="AJ19" s="13"/>
      <c r="AK19" s="13"/>
      <c r="AL19" s="13"/>
    </row>
    <row r="20" spans="1:38" ht="17.25" customHeight="1">
      <c r="A20" s="13"/>
      <c r="B20" s="14"/>
      <c r="C20" s="20" t="str">
        <f>O2</f>
        <v>HIGH JUMP</v>
      </c>
      <c r="D20" s="13">
        <v>100</v>
      </c>
      <c r="E20" s="21">
        <f>P13</f>
        <v>61.469387755102041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6"/>
      <c r="AH20" s="13"/>
      <c r="AI20" s="13"/>
      <c r="AJ20" s="13"/>
      <c r="AK20" s="13"/>
      <c r="AL20" s="13"/>
    </row>
    <row r="21" spans="1:38" ht="17.25" customHeight="1">
      <c r="A21" s="13"/>
      <c r="B21" s="14"/>
      <c r="C21" s="20" t="str">
        <f>Q2</f>
        <v>STORK STAND TEST</v>
      </c>
      <c r="D21" s="13">
        <v>100</v>
      </c>
      <c r="E21" s="21">
        <f>R13</f>
        <v>120.99142857142859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6"/>
      <c r="AH21" s="13"/>
      <c r="AI21" s="13"/>
      <c r="AJ21" s="13"/>
      <c r="AK21" s="13"/>
      <c r="AL21" s="13"/>
    </row>
    <row r="22" spans="1:38" ht="17.25" customHeight="1">
      <c r="A22" s="13"/>
      <c r="B22" s="14"/>
      <c r="C22" s="20" t="str">
        <f>S2</f>
        <v>SIDE STEP</v>
      </c>
      <c r="D22" s="13">
        <v>100</v>
      </c>
      <c r="E22" s="21">
        <f>T13</f>
        <v>66.857142857142861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6"/>
      <c r="AH22" s="13"/>
      <c r="AI22" s="13"/>
      <c r="AJ22" s="13"/>
      <c r="AK22" s="13"/>
      <c r="AL22" s="13"/>
    </row>
    <row r="23" spans="1:38" ht="17.25" customHeight="1">
      <c r="A23" s="13"/>
      <c r="B23" s="14"/>
      <c r="C23" s="20" t="str">
        <f>U2</f>
        <v>SIT UP</v>
      </c>
      <c r="D23" s="13">
        <v>100</v>
      </c>
      <c r="E23" s="21">
        <f>V13</f>
        <v>94.761904761904773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6"/>
      <c r="AH23" s="13"/>
      <c r="AI23" s="13"/>
      <c r="AJ23" s="13"/>
      <c r="AK23" s="13"/>
      <c r="AL23" s="13"/>
    </row>
    <row r="24" spans="1:38" ht="17.25" customHeight="1">
      <c r="A24" s="13"/>
      <c r="B24" s="14"/>
      <c r="C24" s="20" t="str">
        <f>W2</f>
        <v>PUSH UP</v>
      </c>
      <c r="D24" s="13">
        <v>100</v>
      </c>
      <c r="E24" s="21">
        <f>X13</f>
        <v>83.214285714285708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6"/>
      <c r="AH24" s="13"/>
      <c r="AI24" s="13"/>
      <c r="AJ24" s="13"/>
      <c r="AK24" s="13"/>
      <c r="AL24" s="13"/>
    </row>
    <row r="25" spans="1:38" ht="17.25" customHeight="1">
      <c r="A25" s="13"/>
      <c r="B25" s="14"/>
      <c r="C25" s="20" t="str">
        <f>Y2</f>
        <v>BACK LIFT</v>
      </c>
      <c r="D25" s="13">
        <v>100</v>
      </c>
      <c r="E25" s="21">
        <f>Z13</f>
        <v>102.71428571428571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6"/>
      <c r="AH25" s="13"/>
      <c r="AI25" s="13"/>
      <c r="AJ25" s="13"/>
      <c r="AK25" s="13"/>
      <c r="AL25" s="13"/>
    </row>
    <row r="26" spans="1:38" ht="17.25" customHeight="1">
      <c r="A26" s="13"/>
      <c r="B26" s="14"/>
      <c r="C26" s="20" t="str">
        <f>AA2</f>
        <v>HARDLE JUMP</v>
      </c>
      <c r="D26" s="13">
        <v>100</v>
      </c>
      <c r="E26" s="21">
        <f>AB13</f>
        <v>85.357142857142861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6"/>
      <c r="AH26" s="13"/>
      <c r="AI26" s="13"/>
      <c r="AJ26" s="13"/>
      <c r="AK26" s="13"/>
      <c r="AL26" s="13"/>
    </row>
    <row r="27" spans="1:38" ht="17.25" customHeight="1">
      <c r="A27" s="13"/>
      <c r="B27" s="14"/>
      <c r="C27" s="20" t="str">
        <f>AC2</f>
        <v xml:space="preserve"> COORDINATION REACTION</v>
      </c>
      <c r="D27" s="13">
        <v>100</v>
      </c>
      <c r="E27" s="21">
        <f>AD13</f>
        <v>62.336113509812506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6"/>
      <c r="AH27" s="13"/>
      <c r="AI27" s="13"/>
      <c r="AJ27" s="13"/>
      <c r="AK27" s="13"/>
      <c r="AL27" s="13"/>
    </row>
    <row r="28" spans="1:38" ht="17.25" customHeight="1">
      <c r="A28" s="13"/>
      <c r="B28" s="14"/>
      <c r="C28" s="20" t="str">
        <f>AE2</f>
        <v>SQUATS</v>
      </c>
      <c r="D28" s="13">
        <v>100</v>
      </c>
      <c r="E28" s="21">
        <f>AF13</f>
        <v>55.555702490411328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6"/>
      <c r="AH28" s="13"/>
      <c r="AI28" s="13"/>
      <c r="AJ28" s="13"/>
      <c r="AK28" s="13"/>
      <c r="AL28" s="13"/>
    </row>
    <row r="29" spans="1:38" ht="17.25" customHeight="1">
      <c r="A29" s="13"/>
      <c r="B29" s="14"/>
      <c r="C29" s="20" t="str">
        <f>AG2</f>
        <v>BENCH PRESS</v>
      </c>
      <c r="D29" s="13">
        <v>100</v>
      </c>
      <c r="E29" s="21">
        <f>AH13</f>
        <v>50.516740291969917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6"/>
      <c r="AH29" s="13"/>
      <c r="AI29" s="13"/>
      <c r="AJ29" s="13"/>
      <c r="AK29" s="13"/>
      <c r="AL29" s="13"/>
    </row>
    <row r="30" spans="1:38" ht="17.25" customHeight="1">
      <c r="A30" s="13"/>
      <c r="B30" s="14"/>
      <c r="C30" s="20" t="str">
        <f>AI2</f>
        <v>MEDICINE BALL</v>
      </c>
      <c r="D30" s="13">
        <v>100</v>
      </c>
      <c r="E30" s="21">
        <f>AJ13</f>
        <v>55.357142857142854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6"/>
      <c r="AH30" s="13"/>
      <c r="AI30" s="13"/>
      <c r="AJ30" s="13"/>
      <c r="AK30" s="13"/>
      <c r="AL30" s="13"/>
    </row>
    <row r="31" spans="1:38" ht="17.25" customHeight="1">
      <c r="A31" s="13"/>
      <c r="B31" s="14"/>
      <c r="C31" s="20" t="s">
        <v>63</v>
      </c>
      <c r="D31" s="13">
        <v>100</v>
      </c>
      <c r="E31" s="22">
        <f>AL13</f>
        <v>74.062337662337669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6"/>
      <c r="AH31" s="13"/>
      <c r="AI31" s="13"/>
      <c r="AJ31" s="13"/>
      <c r="AK31" s="13"/>
      <c r="AL31" s="13"/>
    </row>
    <row r="32" spans="1:38" ht="17.25" customHeight="1">
      <c r="A32" s="13"/>
      <c r="B32" s="14"/>
      <c r="C32" s="15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6"/>
      <c r="AH32" s="13"/>
      <c r="AI32" s="13"/>
      <c r="AJ32" s="13"/>
      <c r="AK32" s="13"/>
      <c r="AL32" s="13"/>
    </row>
    <row r="33" spans="1:38" ht="17.25" customHeight="1">
      <c r="A33" s="13"/>
      <c r="B33" s="14"/>
      <c r="C33" s="15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6"/>
      <c r="AH33" s="13"/>
      <c r="AI33" s="13"/>
      <c r="AJ33" s="13"/>
      <c r="AK33" s="13"/>
      <c r="AL33" s="13"/>
    </row>
    <row r="34" spans="1:38" ht="17.25" customHeight="1">
      <c r="A34" s="13"/>
      <c r="B34" s="14"/>
      <c r="C34" s="1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6"/>
      <c r="AH34" s="13"/>
      <c r="AI34" s="13"/>
      <c r="AJ34" s="13"/>
      <c r="AK34" s="13"/>
      <c r="AL34" s="13"/>
    </row>
    <row r="35" spans="1:38" ht="17.25" customHeight="1">
      <c r="A35" s="13"/>
      <c r="B35" s="14"/>
      <c r="C35" s="15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6"/>
      <c r="AH35" s="13"/>
      <c r="AI35" s="13"/>
      <c r="AJ35" s="13"/>
      <c r="AK35" s="13"/>
      <c r="AL35" s="13"/>
    </row>
    <row r="36" spans="1:38" ht="17.25" customHeight="1">
      <c r="A36" s="13"/>
      <c r="B36" s="14"/>
      <c r="C36" s="15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6"/>
      <c r="AH36" s="13"/>
      <c r="AI36" s="13"/>
      <c r="AJ36" s="13"/>
      <c r="AK36" s="13"/>
      <c r="AL36" s="13"/>
    </row>
    <row r="37" spans="1:38" ht="17.25" customHeight="1">
      <c r="A37" s="13"/>
      <c r="B37" s="14"/>
      <c r="C37" s="15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6"/>
      <c r="AH37" s="13"/>
      <c r="AI37" s="13"/>
      <c r="AJ37" s="13"/>
      <c r="AK37" s="13"/>
      <c r="AL37" s="13"/>
    </row>
    <row r="38" spans="1:38" ht="17.25" customHeight="1">
      <c r="A38" s="13"/>
      <c r="B38" s="14"/>
      <c r="C38" s="15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6"/>
      <c r="AH38" s="16"/>
      <c r="AI38" s="13"/>
      <c r="AJ38" s="13"/>
      <c r="AK38" s="13"/>
      <c r="AL38" s="17"/>
    </row>
    <row r="39" spans="1:38" ht="17.25" customHeight="1">
      <c r="A39" s="13"/>
      <c r="B39" s="14"/>
      <c r="C39" s="15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6"/>
      <c r="AH39" s="16"/>
      <c r="AI39" s="13"/>
      <c r="AJ39" s="13"/>
      <c r="AK39" s="13"/>
      <c r="AL39" s="17"/>
    </row>
    <row r="40" spans="1:38" ht="17.25" customHeight="1">
      <c r="A40" s="13"/>
      <c r="B40" s="14"/>
      <c r="C40" s="15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Z40" s="19"/>
      <c r="AA40" s="19"/>
      <c r="AB40" s="19"/>
      <c r="AC40" s="19"/>
      <c r="AD40" s="19"/>
      <c r="AE40" s="13"/>
      <c r="AF40" s="13"/>
      <c r="AG40" s="16"/>
      <c r="AH40" s="16"/>
      <c r="AI40" s="13"/>
      <c r="AJ40" s="13"/>
      <c r="AK40" s="13"/>
      <c r="AL40" s="17"/>
    </row>
    <row r="41" spans="1:38" ht="17.25" customHeight="1">
      <c r="A41" s="13"/>
      <c r="B41" s="14"/>
      <c r="C41" s="15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6"/>
      <c r="AH41" s="16"/>
      <c r="AI41" s="13"/>
      <c r="AJ41" s="13"/>
      <c r="AK41" s="13"/>
      <c r="AL41" s="17"/>
    </row>
    <row r="42" spans="1:38" ht="17.25" customHeight="1">
      <c r="A42" s="13"/>
      <c r="B42" s="14"/>
      <c r="C42" s="15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6"/>
      <c r="AH42" s="16"/>
      <c r="AI42" s="13"/>
      <c r="AJ42" s="13"/>
      <c r="AK42" s="13"/>
      <c r="AL42" s="17"/>
    </row>
    <row r="43" spans="1:38" ht="17.25" customHeight="1">
      <c r="A43" s="13"/>
      <c r="B43" s="14"/>
      <c r="C43" s="15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6"/>
      <c r="AH43" s="16"/>
      <c r="AI43" s="13"/>
      <c r="AJ43" s="13"/>
      <c r="AK43" s="13"/>
      <c r="AL43" s="17"/>
    </row>
    <row r="44" spans="1:3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8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8" ht="47.25" customHeight="1">
      <c r="A47" s="29" t="s">
        <v>0</v>
      </c>
      <c r="B47" s="29" t="s">
        <v>1</v>
      </c>
      <c r="C47" s="29" t="s">
        <v>2</v>
      </c>
      <c r="D47" s="29" t="s">
        <v>3</v>
      </c>
      <c r="E47" s="29" t="s">
        <v>4</v>
      </c>
      <c r="F47" s="29" t="s">
        <v>5</v>
      </c>
      <c r="G47" s="26" t="s">
        <v>8</v>
      </c>
      <c r="H47" s="28"/>
      <c r="I47" s="28"/>
      <c r="J47" s="27"/>
      <c r="K47" s="26" t="s">
        <v>28</v>
      </c>
      <c r="L47" s="28"/>
      <c r="M47" s="28"/>
      <c r="N47" s="27"/>
      <c r="O47" s="26" t="s">
        <v>11</v>
      </c>
      <c r="P47" s="27"/>
      <c r="Q47" s="26" t="s">
        <v>13</v>
      </c>
      <c r="R47" s="27"/>
      <c r="S47" s="26" t="s">
        <v>29</v>
      </c>
      <c r="T47" s="27"/>
      <c r="U47" s="26" t="s">
        <v>30</v>
      </c>
      <c r="V47" s="28"/>
      <c r="W47" s="28"/>
      <c r="X47" s="28"/>
      <c r="Y47" s="28"/>
      <c r="Z47" s="27"/>
      <c r="AA47" s="26" t="s">
        <v>31</v>
      </c>
      <c r="AB47" s="27"/>
      <c r="AC47" s="26" t="s">
        <v>18</v>
      </c>
      <c r="AD47" s="27"/>
      <c r="AE47" s="26" t="s">
        <v>33</v>
      </c>
      <c r="AF47" s="28"/>
      <c r="AG47" s="28"/>
      <c r="AH47" s="27"/>
      <c r="AI47" s="26" t="s">
        <v>9</v>
      </c>
      <c r="AJ47" s="27"/>
      <c r="AK47" s="26" t="s">
        <v>23</v>
      </c>
      <c r="AL47" s="27"/>
    </row>
    <row r="48" spans="1:38" ht="78.75">
      <c r="A48" s="29"/>
      <c r="B48" s="29"/>
      <c r="C48" s="29"/>
      <c r="D48" s="29"/>
      <c r="E48" s="29"/>
      <c r="F48" s="29"/>
      <c r="G48" s="9" t="s">
        <v>6</v>
      </c>
      <c r="H48" s="12" t="s">
        <v>59</v>
      </c>
      <c r="I48" s="9" t="s">
        <v>7</v>
      </c>
      <c r="J48" s="12" t="s">
        <v>59</v>
      </c>
      <c r="K48" s="9" t="s">
        <v>26</v>
      </c>
      <c r="L48" s="12" t="s">
        <v>59</v>
      </c>
      <c r="M48" s="9" t="s">
        <v>27</v>
      </c>
      <c r="N48" s="12" t="s">
        <v>59</v>
      </c>
      <c r="O48" s="9" t="s">
        <v>10</v>
      </c>
      <c r="P48" s="12" t="s">
        <v>59</v>
      </c>
      <c r="Q48" s="9" t="s">
        <v>12</v>
      </c>
      <c r="R48" s="12" t="s">
        <v>59</v>
      </c>
      <c r="S48" s="9" t="s">
        <v>22</v>
      </c>
      <c r="T48" s="12" t="s">
        <v>59</v>
      </c>
      <c r="U48" s="9" t="s">
        <v>14</v>
      </c>
      <c r="V48" s="12" t="s">
        <v>59</v>
      </c>
      <c r="W48" s="9" t="s">
        <v>15</v>
      </c>
      <c r="X48" s="12" t="s">
        <v>59</v>
      </c>
      <c r="Y48" s="9" t="s">
        <v>17</v>
      </c>
      <c r="Z48" s="12" t="s">
        <v>59</v>
      </c>
      <c r="AA48" s="9" t="s">
        <v>16</v>
      </c>
      <c r="AB48" s="12" t="s">
        <v>59</v>
      </c>
      <c r="AC48" s="18" t="s">
        <v>64</v>
      </c>
      <c r="AD48" s="12" t="s">
        <v>59</v>
      </c>
      <c r="AE48" s="9" t="s">
        <v>19</v>
      </c>
      <c r="AF48" s="12" t="s">
        <v>59</v>
      </c>
      <c r="AG48" s="9" t="s">
        <v>20</v>
      </c>
      <c r="AH48" s="12" t="s">
        <v>59</v>
      </c>
      <c r="AI48" s="9" t="s">
        <v>21</v>
      </c>
      <c r="AJ48" s="12" t="s">
        <v>59</v>
      </c>
      <c r="AK48" s="18" t="s">
        <v>63</v>
      </c>
      <c r="AL48" s="11" t="s">
        <v>59</v>
      </c>
    </row>
    <row r="49" spans="1:38">
      <c r="A49" s="5">
        <v>1</v>
      </c>
      <c r="B49" s="7" t="s">
        <v>35</v>
      </c>
      <c r="C49" s="6">
        <v>34960</v>
      </c>
      <c r="D49" s="5" t="s">
        <v>24</v>
      </c>
      <c r="E49" s="5">
        <v>163</v>
      </c>
      <c r="F49" s="5">
        <v>57.6</v>
      </c>
      <c r="G49" s="30">
        <v>19.3</v>
      </c>
      <c r="H49" s="30">
        <f>G49/24*100</f>
        <v>80.416666666666671</v>
      </c>
      <c r="I49" s="30">
        <v>55.8</v>
      </c>
      <c r="J49" s="30">
        <f>I49/60*100</f>
        <v>93</v>
      </c>
      <c r="K49" s="30">
        <v>0.35299999999999998</v>
      </c>
      <c r="L49" s="30">
        <f>0.3/K49*100</f>
        <v>84.985835694050991</v>
      </c>
      <c r="M49" s="30">
        <v>0.32400000000000001</v>
      </c>
      <c r="N49" s="30">
        <f>0.3/M49*100</f>
        <v>92.592592592592581</v>
      </c>
      <c r="O49" s="30">
        <v>35.299999999999997</v>
      </c>
      <c r="P49" s="31">
        <f>O49/60*100</f>
        <v>58.833333333333329</v>
      </c>
      <c r="Q49" s="30">
        <v>100</v>
      </c>
      <c r="R49" s="30">
        <f>Q49/30*100</f>
        <v>333.33333333333337</v>
      </c>
      <c r="S49" s="30">
        <v>41</v>
      </c>
      <c r="T49" s="30">
        <f>S49/46*100</f>
        <v>89.130434782608688</v>
      </c>
      <c r="U49" s="30">
        <v>23</v>
      </c>
      <c r="V49" s="30">
        <f>U49/25*100</f>
        <v>92</v>
      </c>
      <c r="W49" s="30">
        <v>24</v>
      </c>
      <c r="X49" s="30">
        <f>W49/30*100</f>
        <v>80</v>
      </c>
      <c r="Y49" s="30">
        <v>88</v>
      </c>
      <c r="Z49" s="30">
        <f>Y49/80*100</f>
        <v>110.00000000000001</v>
      </c>
      <c r="AA49" s="30">
        <v>140</v>
      </c>
      <c r="AB49" s="30">
        <f>AA49/120*100</f>
        <v>116.66666666666667</v>
      </c>
      <c r="AC49" s="30">
        <v>0.36</v>
      </c>
      <c r="AD49" s="30">
        <f>0.3/AC49*100</f>
        <v>83.333333333333343</v>
      </c>
      <c r="AE49" s="30">
        <v>110</v>
      </c>
      <c r="AF49" s="31">
        <f>AE49/(F49*3)*100</f>
        <v>63.657407407407405</v>
      </c>
      <c r="AG49" s="30" t="s">
        <v>51</v>
      </c>
      <c r="AH49" s="31">
        <f>AG49/(F49*2)*100</f>
        <v>38.194444444444443</v>
      </c>
      <c r="AI49" s="30">
        <v>3.3</v>
      </c>
      <c r="AJ49" s="31">
        <f>AI49/6*100</f>
        <v>54.999999999999993</v>
      </c>
      <c r="AK49" s="30">
        <v>50.71</v>
      </c>
      <c r="AL49" s="32">
        <f>AK49/50*100</f>
        <v>101.42</v>
      </c>
    </row>
    <row r="50" spans="1:38">
      <c r="A50" s="5">
        <v>2</v>
      </c>
      <c r="B50" s="7" t="s">
        <v>38</v>
      </c>
      <c r="C50" s="6">
        <v>35275</v>
      </c>
      <c r="D50" s="5" t="s">
        <v>24</v>
      </c>
      <c r="E50" s="5">
        <v>151</v>
      </c>
      <c r="F50" s="5">
        <v>45</v>
      </c>
      <c r="G50" s="30">
        <v>19.100000000000001</v>
      </c>
      <c r="H50" s="31">
        <f t="shared" ref="H50:H58" si="16">G50/24*100</f>
        <v>79.583333333333343</v>
      </c>
      <c r="I50" s="30">
        <v>56.5</v>
      </c>
      <c r="J50" s="30">
        <f t="shared" ref="J50:J58" si="17">I50/60*100</f>
        <v>94.166666666666671</v>
      </c>
      <c r="K50" s="30">
        <v>0.34399999999999997</v>
      </c>
      <c r="L50" s="30">
        <f t="shared" ref="L50:L58" si="18">0.3/K50*100</f>
        <v>87.20930232558139</v>
      </c>
      <c r="M50" s="30">
        <v>0.39100000000000001</v>
      </c>
      <c r="N50" s="31">
        <f t="shared" ref="N50:N58" si="19">0.3/M50*100</f>
        <v>76.726342710997443</v>
      </c>
      <c r="O50" s="30">
        <v>35.700000000000003</v>
      </c>
      <c r="P50" s="31">
        <f t="shared" ref="P50:P58" si="20">O50/60*100</f>
        <v>59.500000000000007</v>
      </c>
      <c r="Q50" s="30">
        <v>63</v>
      </c>
      <c r="R50" s="30">
        <f t="shared" ref="R50:R58" si="21">Q50/30*100</f>
        <v>210</v>
      </c>
      <c r="S50" s="30">
        <v>31</v>
      </c>
      <c r="T50" s="31">
        <f t="shared" ref="T50:T58" si="22">S50/46*100</f>
        <v>67.391304347826093</v>
      </c>
      <c r="U50" s="30">
        <v>20</v>
      </c>
      <c r="V50" s="30">
        <f t="shared" ref="V50:V58" si="23">U50/25*100</f>
        <v>80</v>
      </c>
      <c r="W50" s="30">
        <v>36</v>
      </c>
      <c r="X50" s="30">
        <f t="shared" ref="X50:X58" si="24">W50/30*100</f>
        <v>120</v>
      </c>
      <c r="Y50" s="30">
        <v>92</v>
      </c>
      <c r="Z50" s="30">
        <f t="shared" ref="Z50:Z58" si="25">Y50/80*100</f>
        <v>114.99999999999999</v>
      </c>
      <c r="AA50" s="30">
        <v>75</v>
      </c>
      <c r="AB50" s="31">
        <f t="shared" ref="AB50:AB58" si="26">AA50/120*100</f>
        <v>62.5</v>
      </c>
      <c r="AC50" s="30">
        <v>0.46</v>
      </c>
      <c r="AD50" s="31">
        <f t="shared" ref="AD50:AD58" si="27">0.3/AC50*100</f>
        <v>65.217391304347814</v>
      </c>
      <c r="AE50" s="30">
        <v>91</v>
      </c>
      <c r="AF50" s="31">
        <f t="shared" ref="AF50:AF58" si="28">AE50/(F50*3)*100</f>
        <v>67.407407407407405</v>
      </c>
      <c r="AG50" s="30" t="s">
        <v>54</v>
      </c>
      <c r="AH50" s="31">
        <f t="shared" ref="AH50:AH58" si="29">AG50/(F50*2)*100</f>
        <v>44.444444444444443</v>
      </c>
      <c r="AI50" s="30">
        <v>3.15</v>
      </c>
      <c r="AJ50" s="31">
        <f t="shared" ref="AJ50:AJ58" si="30">AI50/6*100</f>
        <v>52.5</v>
      </c>
      <c r="AK50" s="30">
        <v>27.5</v>
      </c>
      <c r="AL50" s="34">
        <f t="shared" ref="AL50:AL58" si="31">AK50/50*100</f>
        <v>55.000000000000007</v>
      </c>
    </row>
    <row r="51" spans="1:38">
      <c r="A51" s="5">
        <v>3</v>
      </c>
      <c r="B51" s="7" t="s">
        <v>39</v>
      </c>
      <c r="C51" s="6">
        <v>35502</v>
      </c>
      <c r="D51" s="5" t="s">
        <v>24</v>
      </c>
      <c r="E51" s="5">
        <v>170</v>
      </c>
      <c r="F51" s="5">
        <v>63.7</v>
      </c>
      <c r="G51" s="30">
        <v>24</v>
      </c>
      <c r="H51" s="30">
        <f t="shared" si="16"/>
        <v>100</v>
      </c>
      <c r="I51" s="30">
        <v>60.9</v>
      </c>
      <c r="J51" s="30">
        <f t="shared" si="17"/>
        <v>101.49999999999999</v>
      </c>
      <c r="K51" s="30">
        <v>0.35399999999999998</v>
      </c>
      <c r="L51" s="30">
        <f t="shared" si="18"/>
        <v>84.745762711864401</v>
      </c>
      <c r="M51" s="30">
        <v>0.34899999999999998</v>
      </c>
      <c r="N51" s="30">
        <f t="shared" si="19"/>
        <v>85.959885386819494</v>
      </c>
      <c r="O51" s="30">
        <v>30.4</v>
      </c>
      <c r="P51" s="31">
        <f t="shared" si="20"/>
        <v>50.666666666666657</v>
      </c>
      <c r="Q51" s="30">
        <v>21</v>
      </c>
      <c r="R51" s="31">
        <f t="shared" si="21"/>
        <v>70</v>
      </c>
      <c r="S51" s="30">
        <v>34</v>
      </c>
      <c r="T51" s="31">
        <f t="shared" si="22"/>
        <v>73.91304347826086</v>
      </c>
      <c r="U51" s="30">
        <v>23</v>
      </c>
      <c r="V51" s="30">
        <f t="shared" si="23"/>
        <v>92</v>
      </c>
      <c r="W51" s="30">
        <v>12</v>
      </c>
      <c r="X51" s="31">
        <f t="shared" si="24"/>
        <v>40</v>
      </c>
      <c r="Y51" s="30">
        <v>114</v>
      </c>
      <c r="Z51" s="30">
        <f t="shared" si="25"/>
        <v>142.5</v>
      </c>
      <c r="AA51" s="30">
        <v>85</v>
      </c>
      <c r="AB51" s="31">
        <f t="shared" si="26"/>
        <v>70.833333333333343</v>
      </c>
      <c r="AC51" s="30">
        <v>0.41</v>
      </c>
      <c r="AD51" s="31">
        <f t="shared" si="27"/>
        <v>73.170731707317074</v>
      </c>
      <c r="AE51" s="30">
        <v>102</v>
      </c>
      <c r="AF51" s="31">
        <f t="shared" si="28"/>
        <v>53.375196232339086</v>
      </c>
      <c r="AG51" s="30" t="s">
        <v>52</v>
      </c>
      <c r="AH51" s="31">
        <f t="shared" si="29"/>
        <v>32.967032967032964</v>
      </c>
      <c r="AI51" s="30">
        <v>4</v>
      </c>
      <c r="AJ51" s="31">
        <f t="shared" si="30"/>
        <v>66.666666666666657</v>
      </c>
      <c r="AK51" s="30">
        <v>30.78</v>
      </c>
      <c r="AL51" s="34">
        <f t="shared" si="31"/>
        <v>61.56</v>
      </c>
    </row>
    <row r="52" spans="1:38">
      <c r="A52" s="5">
        <v>4</v>
      </c>
      <c r="B52" s="7" t="s">
        <v>40</v>
      </c>
      <c r="C52" s="6">
        <v>35386</v>
      </c>
      <c r="D52" s="5" t="s">
        <v>24</v>
      </c>
      <c r="E52" s="5">
        <v>161</v>
      </c>
      <c r="F52" s="5">
        <v>51.1</v>
      </c>
      <c r="G52" s="30">
        <v>23.7</v>
      </c>
      <c r="H52" s="30">
        <f t="shared" si="16"/>
        <v>98.75</v>
      </c>
      <c r="I52" s="30">
        <v>53.5</v>
      </c>
      <c r="J52" s="30">
        <f t="shared" si="17"/>
        <v>89.166666666666671</v>
      </c>
      <c r="K52" s="30">
        <v>0.41799999999999998</v>
      </c>
      <c r="L52" s="31">
        <f t="shared" si="18"/>
        <v>71.770334928229659</v>
      </c>
      <c r="M52" s="30">
        <v>0.36399999999999999</v>
      </c>
      <c r="N52" s="30">
        <f t="shared" si="19"/>
        <v>82.417582417582409</v>
      </c>
      <c r="O52" s="30">
        <v>27.2</v>
      </c>
      <c r="P52" s="31">
        <f t="shared" si="20"/>
        <v>45.333333333333329</v>
      </c>
      <c r="Q52" s="30">
        <v>77</v>
      </c>
      <c r="R52" s="30">
        <f t="shared" si="21"/>
        <v>256.66666666666669</v>
      </c>
      <c r="S52" s="30">
        <v>30</v>
      </c>
      <c r="T52" s="31">
        <f t="shared" si="22"/>
        <v>65.217391304347828</v>
      </c>
      <c r="U52" s="30">
        <v>23</v>
      </c>
      <c r="V52" s="30">
        <f t="shared" si="23"/>
        <v>92</v>
      </c>
      <c r="W52" s="30">
        <v>30</v>
      </c>
      <c r="X52" s="30">
        <f t="shared" si="24"/>
        <v>100</v>
      </c>
      <c r="Y52" s="30">
        <v>100</v>
      </c>
      <c r="Z52" s="30">
        <f t="shared" si="25"/>
        <v>125</v>
      </c>
      <c r="AA52" s="30"/>
      <c r="AB52" s="30">
        <f t="shared" si="26"/>
        <v>0</v>
      </c>
      <c r="AC52" s="30">
        <v>0.41</v>
      </c>
      <c r="AD52" s="31">
        <f t="shared" si="27"/>
        <v>73.170731707317074</v>
      </c>
      <c r="AE52" s="30"/>
      <c r="AF52" s="31">
        <f t="shared" si="28"/>
        <v>0</v>
      </c>
      <c r="AG52" s="30" t="s">
        <v>53</v>
      </c>
      <c r="AH52" s="31">
        <f t="shared" si="29"/>
        <v>42.074363992172209</v>
      </c>
      <c r="AI52" s="30">
        <v>3.2</v>
      </c>
      <c r="AJ52" s="31">
        <f t="shared" si="30"/>
        <v>53.333333333333336</v>
      </c>
      <c r="AK52" s="30"/>
      <c r="AL52" s="34">
        <f t="shared" si="31"/>
        <v>0</v>
      </c>
    </row>
    <row r="53" spans="1:38">
      <c r="A53" s="5">
        <v>5</v>
      </c>
      <c r="B53" s="7" t="s">
        <v>41</v>
      </c>
      <c r="C53" s="6">
        <v>33974</v>
      </c>
      <c r="D53" s="5" t="s">
        <v>24</v>
      </c>
      <c r="E53" s="5">
        <v>170</v>
      </c>
      <c r="F53" s="5">
        <v>57</v>
      </c>
      <c r="G53" s="30">
        <v>22.3</v>
      </c>
      <c r="H53" s="30">
        <f t="shared" si="16"/>
        <v>92.916666666666671</v>
      </c>
      <c r="I53" s="30">
        <v>49.9</v>
      </c>
      <c r="J53" s="30">
        <f t="shared" si="17"/>
        <v>83.166666666666671</v>
      </c>
      <c r="K53" s="30">
        <v>0.46300000000000002</v>
      </c>
      <c r="L53" s="31">
        <f t="shared" si="18"/>
        <v>64.794816414686821</v>
      </c>
      <c r="M53" s="30">
        <v>0.40100000000000002</v>
      </c>
      <c r="N53" s="31">
        <f t="shared" si="19"/>
        <v>74.812967581047374</v>
      </c>
      <c r="O53" s="30">
        <v>41.5</v>
      </c>
      <c r="P53" s="31">
        <f t="shared" si="20"/>
        <v>69.166666666666671</v>
      </c>
      <c r="Q53" s="30">
        <v>151</v>
      </c>
      <c r="R53" s="30">
        <f t="shared" si="21"/>
        <v>503.33333333333331</v>
      </c>
      <c r="S53" s="30">
        <v>38</v>
      </c>
      <c r="T53" s="30">
        <f t="shared" si="22"/>
        <v>82.608695652173907</v>
      </c>
      <c r="U53" s="30">
        <v>26</v>
      </c>
      <c r="V53" s="30">
        <f t="shared" si="23"/>
        <v>104</v>
      </c>
      <c r="W53" s="30">
        <v>4</v>
      </c>
      <c r="X53" s="31">
        <f t="shared" si="24"/>
        <v>13.333333333333334</v>
      </c>
      <c r="Y53" s="30">
        <v>98</v>
      </c>
      <c r="Z53" s="30">
        <f t="shared" si="25"/>
        <v>122.50000000000001</v>
      </c>
      <c r="AA53" s="30">
        <v>110</v>
      </c>
      <c r="AB53" s="30">
        <f t="shared" si="26"/>
        <v>91.666666666666657</v>
      </c>
      <c r="AC53" s="30">
        <v>0.34</v>
      </c>
      <c r="AD53" s="30">
        <f t="shared" si="27"/>
        <v>88.235294117647044</v>
      </c>
      <c r="AE53" s="30">
        <v>121</v>
      </c>
      <c r="AF53" s="31">
        <f t="shared" si="28"/>
        <v>70.760233918128662</v>
      </c>
      <c r="AG53" s="30" t="s">
        <v>53</v>
      </c>
      <c r="AH53" s="31">
        <f t="shared" si="29"/>
        <v>37.719298245614034</v>
      </c>
      <c r="AI53" s="30">
        <v>3.55</v>
      </c>
      <c r="AJ53" s="31">
        <f t="shared" si="30"/>
        <v>59.166666666666664</v>
      </c>
      <c r="AK53" s="30">
        <v>38.28</v>
      </c>
      <c r="AL53" s="34">
        <f t="shared" si="31"/>
        <v>76.56</v>
      </c>
    </row>
    <row r="54" spans="1:38">
      <c r="A54" s="5">
        <v>6</v>
      </c>
      <c r="B54" s="7" t="s">
        <v>43</v>
      </c>
      <c r="C54" s="6">
        <v>36391</v>
      </c>
      <c r="D54" s="5" t="s">
        <v>24</v>
      </c>
      <c r="E54" s="5">
        <v>168</v>
      </c>
      <c r="F54" s="5">
        <v>58</v>
      </c>
      <c r="G54" s="30">
        <v>24.8</v>
      </c>
      <c r="H54" s="30">
        <f t="shared" si="16"/>
        <v>103.33333333333334</v>
      </c>
      <c r="I54" s="30">
        <v>44.3</v>
      </c>
      <c r="J54" s="31">
        <f t="shared" si="17"/>
        <v>73.833333333333329</v>
      </c>
      <c r="K54" s="30">
        <v>0.33400000000000002</v>
      </c>
      <c r="L54" s="30">
        <f t="shared" si="18"/>
        <v>89.820359281437106</v>
      </c>
      <c r="M54" s="30">
        <v>0.35599999999999998</v>
      </c>
      <c r="N54" s="30">
        <f t="shared" si="19"/>
        <v>84.269662921348328</v>
      </c>
      <c r="O54" s="30">
        <v>32</v>
      </c>
      <c r="P54" s="31">
        <f t="shared" si="20"/>
        <v>53.333333333333336</v>
      </c>
      <c r="Q54" s="30">
        <v>31</v>
      </c>
      <c r="R54" s="30">
        <f t="shared" si="21"/>
        <v>103.33333333333334</v>
      </c>
      <c r="S54" s="30">
        <v>30</v>
      </c>
      <c r="T54" s="31">
        <f t="shared" si="22"/>
        <v>65.217391304347828</v>
      </c>
      <c r="U54" s="30"/>
      <c r="V54" s="30">
        <f t="shared" si="23"/>
        <v>0</v>
      </c>
      <c r="W54" s="30">
        <v>4</v>
      </c>
      <c r="X54" s="31">
        <f t="shared" si="24"/>
        <v>13.333333333333334</v>
      </c>
      <c r="Y54" s="30">
        <v>110</v>
      </c>
      <c r="Z54" s="30">
        <f t="shared" si="25"/>
        <v>137.5</v>
      </c>
      <c r="AA54" s="30">
        <v>98</v>
      </c>
      <c r="AB54" s="30">
        <f t="shared" si="26"/>
        <v>81.666666666666671</v>
      </c>
      <c r="AC54" s="30">
        <v>0.39</v>
      </c>
      <c r="AD54" s="31">
        <f t="shared" si="27"/>
        <v>76.92307692307692</v>
      </c>
      <c r="AE54" s="30"/>
      <c r="AF54" s="31">
        <f t="shared" si="28"/>
        <v>0</v>
      </c>
      <c r="AG54" s="30" t="s">
        <v>52</v>
      </c>
      <c r="AH54" s="31">
        <f t="shared" si="29"/>
        <v>36.206896551724135</v>
      </c>
      <c r="AI54" s="30">
        <v>3.35</v>
      </c>
      <c r="AJ54" s="31">
        <f t="shared" si="30"/>
        <v>55.833333333333336</v>
      </c>
      <c r="AK54" s="30">
        <v>29.77</v>
      </c>
      <c r="AL54" s="34">
        <f t="shared" si="31"/>
        <v>59.540000000000006</v>
      </c>
    </row>
    <row r="55" spans="1:38">
      <c r="A55" s="5">
        <v>7</v>
      </c>
      <c r="B55" s="7" t="s">
        <v>44</v>
      </c>
      <c r="C55" s="6">
        <v>35687</v>
      </c>
      <c r="D55" s="5" t="s">
        <v>24</v>
      </c>
      <c r="E55" s="5">
        <v>169</v>
      </c>
      <c r="F55" s="5">
        <v>68</v>
      </c>
      <c r="G55" s="30">
        <v>21.5</v>
      </c>
      <c r="H55" s="30">
        <f t="shared" si="16"/>
        <v>89.583333333333343</v>
      </c>
      <c r="I55" s="30">
        <v>51.1</v>
      </c>
      <c r="J55" s="30">
        <f t="shared" si="17"/>
        <v>85.166666666666671</v>
      </c>
      <c r="K55" s="30">
        <v>0.26</v>
      </c>
      <c r="L55" s="30">
        <f t="shared" si="18"/>
        <v>115.38461538461537</v>
      </c>
      <c r="M55" s="30">
        <v>0.33200000000000002</v>
      </c>
      <c r="N55" s="30">
        <f t="shared" si="19"/>
        <v>90.361445783132524</v>
      </c>
      <c r="O55" s="30">
        <v>26.9</v>
      </c>
      <c r="P55" s="31">
        <f t="shared" si="20"/>
        <v>44.833333333333329</v>
      </c>
      <c r="Q55" s="30">
        <v>13.26</v>
      </c>
      <c r="R55" s="31">
        <f t="shared" si="21"/>
        <v>44.2</v>
      </c>
      <c r="S55" s="30">
        <v>30</v>
      </c>
      <c r="T55" s="31">
        <f t="shared" si="22"/>
        <v>65.217391304347828</v>
      </c>
      <c r="U55" s="30">
        <v>27</v>
      </c>
      <c r="V55" s="30">
        <f t="shared" si="23"/>
        <v>108</v>
      </c>
      <c r="W55" s="30">
        <v>12</v>
      </c>
      <c r="X55" s="31">
        <f t="shared" si="24"/>
        <v>40</v>
      </c>
      <c r="Y55" s="30">
        <v>76</v>
      </c>
      <c r="Z55" s="30">
        <f t="shared" si="25"/>
        <v>95</v>
      </c>
      <c r="AA55" s="30">
        <v>80</v>
      </c>
      <c r="AB55" s="31">
        <f t="shared" si="26"/>
        <v>66.666666666666657</v>
      </c>
      <c r="AC55" s="30">
        <v>0.38</v>
      </c>
      <c r="AD55" s="31">
        <f t="shared" si="27"/>
        <v>78.94736842105263</v>
      </c>
      <c r="AE55" s="30">
        <v>136</v>
      </c>
      <c r="AF55" s="31">
        <f t="shared" si="28"/>
        <v>66.666666666666657</v>
      </c>
      <c r="AG55" s="30" t="s">
        <v>51</v>
      </c>
      <c r="AH55" s="31">
        <f t="shared" si="29"/>
        <v>32.352941176470587</v>
      </c>
      <c r="AI55" s="30">
        <v>3.7</v>
      </c>
      <c r="AJ55" s="31">
        <f t="shared" si="30"/>
        <v>61.666666666666671</v>
      </c>
      <c r="AK55" s="30">
        <v>30.09</v>
      </c>
      <c r="AL55" s="34">
        <f t="shared" si="31"/>
        <v>60.18</v>
      </c>
    </row>
    <row r="56" spans="1:38">
      <c r="A56" s="5">
        <v>8</v>
      </c>
      <c r="B56" s="7" t="s">
        <v>45</v>
      </c>
      <c r="C56" s="6">
        <v>33594</v>
      </c>
      <c r="D56" s="5" t="s">
        <v>24</v>
      </c>
      <c r="E56" s="5">
        <v>170</v>
      </c>
      <c r="F56" s="5">
        <v>75</v>
      </c>
      <c r="G56" s="30">
        <v>19.8</v>
      </c>
      <c r="H56" s="30">
        <f t="shared" si="16"/>
        <v>82.5</v>
      </c>
      <c r="I56" s="30">
        <v>37.4</v>
      </c>
      <c r="J56" s="31">
        <f t="shared" si="17"/>
        <v>62.333333333333329</v>
      </c>
      <c r="K56" s="30">
        <v>0.42599999999999999</v>
      </c>
      <c r="L56" s="31">
        <f t="shared" si="18"/>
        <v>70.422535211267601</v>
      </c>
      <c r="M56" s="30">
        <v>0.375</v>
      </c>
      <c r="N56" s="30">
        <f t="shared" si="19"/>
        <v>80</v>
      </c>
      <c r="O56" s="30">
        <v>33.200000000000003</v>
      </c>
      <c r="P56" s="31">
        <f t="shared" si="20"/>
        <v>55.333333333333336</v>
      </c>
      <c r="Q56" s="30">
        <v>33</v>
      </c>
      <c r="R56" s="30">
        <f t="shared" si="21"/>
        <v>110.00000000000001</v>
      </c>
      <c r="S56" s="30">
        <v>36</v>
      </c>
      <c r="T56" s="31">
        <f t="shared" si="22"/>
        <v>78.260869565217391</v>
      </c>
      <c r="U56" s="30">
        <v>30</v>
      </c>
      <c r="V56" s="30">
        <f t="shared" si="23"/>
        <v>120</v>
      </c>
      <c r="W56" s="30">
        <v>18</v>
      </c>
      <c r="X56" s="31">
        <f t="shared" si="24"/>
        <v>60</v>
      </c>
      <c r="Y56" s="30">
        <v>94</v>
      </c>
      <c r="Z56" s="30">
        <f t="shared" si="25"/>
        <v>117.5</v>
      </c>
      <c r="AA56" s="30">
        <v>90</v>
      </c>
      <c r="AB56" s="31">
        <f t="shared" si="26"/>
        <v>75</v>
      </c>
      <c r="AC56" s="30">
        <v>0.37</v>
      </c>
      <c r="AD56" s="30">
        <f t="shared" si="27"/>
        <v>81.081081081081081</v>
      </c>
      <c r="AE56" s="30">
        <v>132</v>
      </c>
      <c r="AF56" s="31">
        <f t="shared" si="28"/>
        <v>58.666666666666664</v>
      </c>
      <c r="AG56" s="30" t="s">
        <v>50</v>
      </c>
      <c r="AH56" s="31">
        <f t="shared" si="29"/>
        <v>34.666666666666671</v>
      </c>
      <c r="AI56" s="30">
        <v>3.65</v>
      </c>
      <c r="AJ56" s="31">
        <f t="shared" si="30"/>
        <v>60.833333333333329</v>
      </c>
      <c r="AK56" s="30">
        <v>31.89</v>
      </c>
      <c r="AL56" s="34">
        <f t="shared" si="31"/>
        <v>63.78</v>
      </c>
    </row>
    <row r="57" spans="1:38">
      <c r="A57" s="5">
        <v>9</v>
      </c>
      <c r="B57" s="7" t="s">
        <v>46</v>
      </c>
      <c r="C57" s="6">
        <v>35990</v>
      </c>
      <c r="D57" s="5" t="s">
        <v>24</v>
      </c>
      <c r="E57" s="5">
        <v>168</v>
      </c>
      <c r="F57" s="5">
        <v>49</v>
      </c>
      <c r="G57" s="30">
        <v>11.1</v>
      </c>
      <c r="H57" s="31">
        <f t="shared" si="16"/>
        <v>46.25</v>
      </c>
      <c r="I57" s="30">
        <v>50.3</v>
      </c>
      <c r="J57" s="30">
        <f t="shared" si="17"/>
        <v>83.833333333333329</v>
      </c>
      <c r="K57" s="30">
        <v>0.497</v>
      </c>
      <c r="L57" s="31">
        <f t="shared" si="18"/>
        <v>60.362173038229372</v>
      </c>
      <c r="M57" s="30">
        <v>0.53100000000000003</v>
      </c>
      <c r="N57" s="31">
        <f t="shared" si="19"/>
        <v>56.497175141242927</v>
      </c>
      <c r="O57" s="30">
        <v>41.7</v>
      </c>
      <c r="P57" s="31">
        <f t="shared" si="20"/>
        <v>69.5</v>
      </c>
      <c r="Q57" s="30">
        <v>7</v>
      </c>
      <c r="R57" s="31">
        <f t="shared" si="21"/>
        <v>23.333333333333332</v>
      </c>
      <c r="S57" s="30">
        <v>39</v>
      </c>
      <c r="T57" s="30">
        <f t="shared" si="22"/>
        <v>84.782608695652172</v>
      </c>
      <c r="U57" s="30">
        <v>25</v>
      </c>
      <c r="V57" s="30">
        <f t="shared" si="23"/>
        <v>100</v>
      </c>
      <c r="W57" s="30">
        <v>23</v>
      </c>
      <c r="X57" s="31">
        <f t="shared" si="24"/>
        <v>76.666666666666671</v>
      </c>
      <c r="Y57" s="30">
        <v>83</v>
      </c>
      <c r="Z57" s="30">
        <f t="shared" si="25"/>
        <v>103.75000000000001</v>
      </c>
      <c r="AA57" s="30">
        <v>148</v>
      </c>
      <c r="AB57" s="30">
        <f t="shared" si="26"/>
        <v>123.33333333333334</v>
      </c>
      <c r="AC57" s="30">
        <v>0.43</v>
      </c>
      <c r="AD57" s="31">
        <f t="shared" si="27"/>
        <v>69.767441860465112</v>
      </c>
      <c r="AE57" s="30">
        <v>91</v>
      </c>
      <c r="AF57" s="31">
        <f t="shared" si="28"/>
        <v>61.904761904761905</v>
      </c>
      <c r="AG57" s="30">
        <v>34</v>
      </c>
      <c r="AH57" s="31">
        <f t="shared" si="29"/>
        <v>34.693877551020407</v>
      </c>
      <c r="AI57" s="30">
        <v>3.4</v>
      </c>
      <c r="AJ57" s="31">
        <f t="shared" si="30"/>
        <v>56.666666666666664</v>
      </c>
      <c r="AK57" s="30">
        <v>42.44</v>
      </c>
      <c r="AL57" s="32">
        <f t="shared" si="31"/>
        <v>84.88</v>
      </c>
    </row>
    <row r="58" spans="1:38">
      <c r="A58" s="5">
        <v>10</v>
      </c>
      <c r="B58" s="7" t="s">
        <v>47</v>
      </c>
      <c r="C58" s="6">
        <v>33456</v>
      </c>
      <c r="D58" s="5" t="s">
        <v>24</v>
      </c>
      <c r="E58" s="5">
        <v>169</v>
      </c>
      <c r="F58" s="5">
        <v>73</v>
      </c>
      <c r="G58" s="30">
        <v>25.3</v>
      </c>
      <c r="H58" s="30">
        <f t="shared" si="16"/>
        <v>105.41666666666667</v>
      </c>
      <c r="I58" s="30">
        <v>52.9</v>
      </c>
      <c r="J58" s="30">
        <f t="shared" si="17"/>
        <v>88.166666666666657</v>
      </c>
      <c r="K58" s="30">
        <v>0.47099999999999997</v>
      </c>
      <c r="L58" s="31">
        <f t="shared" si="18"/>
        <v>63.694267515923563</v>
      </c>
      <c r="M58" s="30">
        <v>0.47699999999999998</v>
      </c>
      <c r="N58" s="31">
        <f t="shared" si="19"/>
        <v>62.893081761006286</v>
      </c>
      <c r="O58" s="30">
        <v>26.1</v>
      </c>
      <c r="P58" s="31">
        <f t="shared" si="20"/>
        <v>43.5</v>
      </c>
      <c r="Q58" s="35">
        <v>84</v>
      </c>
      <c r="R58" s="30">
        <f t="shared" si="21"/>
        <v>280</v>
      </c>
      <c r="S58" s="30">
        <v>35</v>
      </c>
      <c r="T58" s="31">
        <f t="shared" si="22"/>
        <v>76.08695652173914</v>
      </c>
      <c r="U58" s="30">
        <v>23</v>
      </c>
      <c r="V58" s="30">
        <f t="shared" si="23"/>
        <v>92</v>
      </c>
      <c r="W58" s="30">
        <v>6</v>
      </c>
      <c r="X58" s="31">
        <f t="shared" si="24"/>
        <v>20</v>
      </c>
      <c r="Y58" s="30">
        <v>70</v>
      </c>
      <c r="Z58" s="30">
        <f t="shared" si="25"/>
        <v>87.5</v>
      </c>
      <c r="AA58" s="30"/>
      <c r="AB58" s="30">
        <f t="shared" si="26"/>
        <v>0</v>
      </c>
      <c r="AC58" s="30">
        <v>0.41</v>
      </c>
      <c r="AD58" s="31">
        <f t="shared" si="27"/>
        <v>73.170731707317074</v>
      </c>
      <c r="AE58" s="30"/>
      <c r="AF58" s="30">
        <f t="shared" si="28"/>
        <v>0</v>
      </c>
      <c r="AG58" s="30">
        <v>52</v>
      </c>
      <c r="AH58" s="31">
        <f t="shared" si="29"/>
        <v>35.61643835616438</v>
      </c>
      <c r="AI58" s="30">
        <v>4</v>
      </c>
      <c r="AJ58" s="31">
        <f t="shared" si="30"/>
        <v>66.666666666666657</v>
      </c>
      <c r="AK58" s="30">
        <v>30.97</v>
      </c>
      <c r="AL58" s="34">
        <f t="shared" si="31"/>
        <v>61.94</v>
      </c>
    </row>
    <row r="59" spans="1:38">
      <c r="A59" s="5">
        <v>11</v>
      </c>
      <c r="B59" s="7"/>
      <c r="C59" s="6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8"/>
      <c r="AH59" s="8"/>
      <c r="AI59" s="5"/>
      <c r="AJ59" s="5"/>
      <c r="AK59" s="5"/>
      <c r="AL59" s="11"/>
    </row>
    <row r="61" spans="1:38">
      <c r="E61" s="2" t="s">
        <v>58</v>
      </c>
      <c r="G61" s="2">
        <v>24</v>
      </c>
      <c r="I61" s="2">
        <v>60</v>
      </c>
      <c r="K61" s="2">
        <v>0.3</v>
      </c>
      <c r="M61" s="2">
        <v>0.3</v>
      </c>
      <c r="O61" s="2">
        <v>60</v>
      </c>
      <c r="Q61" s="2">
        <v>30</v>
      </c>
      <c r="S61" s="2">
        <v>46</v>
      </c>
      <c r="U61" s="2">
        <v>25</v>
      </c>
      <c r="W61" s="2">
        <v>30</v>
      </c>
      <c r="Y61" s="2">
        <v>80</v>
      </c>
      <c r="AA61" s="2">
        <v>120</v>
      </c>
      <c r="AC61" s="2">
        <v>0.3</v>
      </c>
      <c r="AI61" s="2">
        <v>6</v>
      </c>
      <c r="AK61" s="2">
        <v>50</v>
      </c>
    </row>
    <row r="62" spans="1:38">
      <c r="E62" s="2" t="s">
        <v>59</v>
      </c>
      <c r="H62" s="2">
        <f>AVERAGE(H49:H58)</f>
        <v>87.875</v>
      </c>
      <c r="J62" s="2">
        <f>AVERAGE(J49:J58)</f>
        <v>85.433333333333337</v>
      </c>
      <c r="L62" s="2">
        <f>AVERAGE(L49:L58)</f>
        <v>79.31900025058863</v>
      </c>
      <c r="N62" s="2">
        <f>AVERAGE(N49:N58)</f>
        <v>78.653073629576937</v>
      </c>
      <c r="P62" s="2">
        <f>AVERAGE(P49:P58)</f>
        <v>55</v>
      </c>
      <c r="R62" s="2">
        <f>AVERAGE(R49:R58)</f>
        <v>193.42</v>
      </c>
      <c r="T62" s="2">
        <f>AVERAGE(T49:T58)</f>
        <v>74.782608695652158</v>
      </c>
      <c r="V62" s="2">
        <f>AVERAGE(V49:V58)</f>
        <v>88</v>
      </c>
      <c r="X62" s="2">
        <f>AVERAGE(X49:X58)</f>
        <v>56.333333333333329</v>
      </c>
      <c r="Z62" s="2">
        <f>AVERAGE(Z49:Z58)</f>
        <v>115.625</v>
      </c>
      <c r="AB62" s="2">
        <f>AVERAGE(AB49:AB58)</f>
        <v>68.833333333333343</v>
      </c>
      <c r="AD62" s="2">
        <f>AVERAGE(AD49:AD58)</f>
        <v>76.301718216295498</v>
      </c>
      <c r="AF62" s="2">
        <f>AVERAGE(AF49:AF58)</f>
        <v>44.243834020337779</v>
      </c>
      <c r="AH62" s="2">
        <f>AVERAGE(AH49:AH58)</f>
        <v>36.893640439575435</v>
      </c>
      <c r="AJ62" s="2">
        <f>AVERAGE(AJ49:AJ58)</f>
        <v>58.833333333333329</v>
      </c>
      <c r="AL62" s="2">
        <f>AVERAGE(AL49:AL58)</f>
        <v>62.486000000000011</v>
      </c>
    </row>
    <row r="64" spans="1:38">
      <c r="C64" s="23" t="s">
        <v>60</v>
      </c>
      <c r="D64" s="23" t="s">
        <v>61</v>
      </c>
      <c r="E64" s="23" t="s">
        <v>62</v>
      </c>
    </row>
    <row r="65" spans="3:6">
      <c r="C65" s="24" t="str">
        <f>G48</f>
        <v>SIT &amp; REACH</v>
      </c>
      <c r="D65" s="23">
        <v>100</v>
      </c>
      <c r="E65" s="21">
        <f>H62</f>
        <v>87.875</v>
      </c>
      <c r="F65" s="25"/>
    </row>
    <row r="66" spans="3:6">
      <c r="C66" s="24" t="str">
        <f>I48</f>
        <v>TRUNK LIFT</v>
      </c>
      <c r="D66" s="23">
        <v>100</v>
      </c>
      <c r="E66" s="21">
        <f>J62</f>
        <v>85.433333333333337</v>
      </c>
      <c r="F66" s="25"/>
    </row>
    <row r="67" spans="3:6">
      <c r="C67" s="24" t="str">
        <f>K48</f>
        <v>AUDIO</v>
      </c>
      <c r="D67" s="23">
        <v>100</v>
      </c>
      <c r="E67" s="21">
        <f>L62</f>
        <v>79.31900025058863</v>
      </c>
      <c r="F67" s="25"/>
    </row>
    <row r="68" spans="3:6">
      <c r="C68" s="24" t="str">
        <f>M48</f>
        <v>VISUAL</v>
      </c>
      <c r="D68" s="23">
        <v>100</v>
      </c>
      <c r="E68" s="21">
        <f>N62</f>
        <v>78.653073629576937</v>
      </c>
      <c r="F68" s="25"/>
    </row>
    <row r="69" spans="3:6">
      <c r="C69" s="24" t="str">
        <f>O48</f>
        <v>HIGH JUMP</v>
      </c>
      <c r="D69" s="23">
        <v>100</v>
      </c>
      <c r="E69" s="21">
        <f>P62</f>
        <v>55</v>
      </c>
      <c r="F69" s="25"/>
    </row>
    <row r="70" spans="3:6">
      <c r="C70" s="24" t="str">
        <f>Q48</f>
        <v>STORK STAND TEST</v>
      </c>
      <c r="D70" s="23">
        <v>100</v>
      </c>
      <c r="E70" s="21">
        <f>R62</f>
        <v>193.42</v>
      </c>
      <c r="F70" s="25"/>
    </row>
    <row r="71" spans="3:6">
      <c r="C71" s="24" t="str">
        <f>S48</f>
        <v>SIDE STEP</v>
      </c>
      <c r="D71" s="23">
        <v>100</v>
      </c>
      <c r="E71" s="21">
        <f>T62</f>
        <v>74.782608695652158</v>
      </c>
      <c r="F71" s="25"/>
    </row>
    <row r="72" spans="3:6">
      <c r="C72" s="24" t="str">
        <f>U48</f>
        <v>SIT UP</v>
      </c>
      <c r="D72" s="23">
        <v>100</v>
      </c>
      <c r="E72" s="21">
        <f>V62</f>
        <v>88</v>
      </c>
      <c r="F72" s="25"/>
    </row>
    <row r="73" spans="3:6">
      <c r="C73" s="24" t="str">
        <f>W48</f>
        <v>PUSH UP</v>
      </c>
      <c r="D73" s="23">
        <v>100</v>
      </c>
      <c r="E73" s="21">
        <f>X62</f>
        <v>56.333333333333329</v>
      </c>
      <c r="F73" s="25"/>
    </row>
    <row r="74" spans="3:6">
      <c r="C74" s="24" t="str">
        <f>Y48</f>
        <v>BACK LIFT</v>
      </c>
      <c r="D74" s="23">
        <v>100</v>
      </c>
      <c r="E74" s="21">
        <f>Z62</f>
        <v>115.625</v>
      </c>
      <c r="F74" s="25"/>
    </row>
    <row r="75" spans="3:6">
      <c r="C75" s="24" t="str">
        <f>AA48</f>
        <v>HARDLE JUMP</v>
      </c>
      <c r="D75" s="23">
        <v>100</v>
      </c>
      <c r="E75" s="21">
        <f>AB62</f>
        <v>68.833333333333343</v>
      </c>
      <c r="F75" s="25"/>
    </row>
    <row r="76" spans="3:6">
      <c r="C76" s="24" t="str">
        <f>AC48</f>
        <v xml:space="preserve"> COORDINATION REACTION</v>
      </c>
      <c r="D76" s="23">
        <v>100</v>
      </c>
      <c r="E76" s="21">
        <f>AD62</f>
        <v>76.301718216295498</v>
      </c>
      <c r="F76" s="25"/>
    </row>
    <row r="77" spans="3:6">
      <c r="C77" s="24" t="str">
        <f>AE48</f>
        <v>SQUATS</v>
      </c>
      <c r="D77" s="23">
        <v>100</v>
      </c>
      <c r="E77" s="21">
        <f>AF62</f>
        <v>44.243834020337779</v>
      </c>
      <c r="F77" s="25"/>
    </row>
    <row r="78" spans="3:6">
      <c r="C78" s="24" t="str">
        <f>AG48</f>
        <v>BENCH PRESS</v>
      </c>
      <c r="D78" s="23">
        <v>100</v>
      </c>
      <c r="E78" s="21">
        <f>AH62</f>
        <v>36.893640439575435</v>
      </c>
      <c r="F78" s="25"/>
    </row>
    <row r="79" spans="3:6">
      <c r="C79" s="24" t="str">
        <f>AI48</f>
        <v>MEDICINE BALL</v>
      </c>
      <c r="D79" s="23">
        <v>100</v>
      </c>
      <c r="E79" s="21">
        <f>AJ62</f>
        <v>58.833333333333329</v>
      </c>
      <c r="F79" s="25"/>
    </row>
    <row r="80" spans="3:6">
      <c r="C80" s="24" t="str">
        <f>AK48</f>
        <v>VO2 MAX</v>
      </c>
      <c r="D80" s="23">
        <v>100</v>
      </c>
      <c r="E80" s="21">
        <f>AL62</f>
        <v>62.486000000000011</v>
      </c>
      <c r="F80" s="25"/>
    </row>
  </sheetData>
  <mergeCells count="34">
    <mergeCell ref="F1:F2"/>
    <mergeCell ref="A1:A2"/>
    <mergeCell ref="B1:B2"/>
    <mergeCell ref="C1:C2"/>
    <mergeCell ref="D1:D2"/>
    <mergeCell ref="E1:E2"/>
    <mergeCell ref="F47:F48"/>
    <mergeCell ref="A47:A48"/>
    <mergeCell ref="B47:B48"/>
    <mergeCell ref="C47:C48"/>
    <mergeCell ref="D47:D48"/>
    <mergeCell ref="E47:E48"/>
    <mergeCell ref="Q1:R1"/>
    <mergeCell ref="S1:T1"/>
    <mergeCell ref="U1:Z1"/>
    <mergeCell ref="Q47:R47"/>
    <mergeCell ref="S47:T47"/>
    <mergeCell ref="U47:Z47"/>
    <mergeCell ref="G1:J1"/>
    <mergeCell ref="K1:N1"/>
    <mergeCell ref="O1:P1"/>
    <mergeCell ref="G47:J47"/>
    <mergeCell ref="K47:N47"/>
    <mergeCell ref="O47:P47"/>
    <mergeCell ref="AA47:AB47"/>
    <mergeCell ref="AC47:AD47"/>
    <mergeCell ref="AI47:AJ47"/>
    <mergeCell ref="AK47:AL47"/>
    <mergeCell ref="AI1:AJ1"/>
    <mergeCell ref="AK1:AL1"/>
    <mergeCell ref="AE47:AH47"/>
    <mergeCell ref="AA1:AB1"/>
    <mergeCell ref="AC1:AD1"/>
    <mergeCell ref="AE1:AH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2015-04-29T17:38:55Z</dcterms:modified>
</cp:coreProperties>
</file>