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84" i="1"/>
  <c r="E83"/>
  <c r="E82"/>
  <c r="E81"/>
  <c r="E80"/>
  <c r="E79"/>
  <c r="E78"/>
  <c r="E77"/>
  <c r="E76"/>
  <c r="C84"/>
  <c r="C83"/>
  <c r="C82"/>
  <c r="C81"/>
  <c r="C80"/>
  <c r="C79"/>
  <c r="C78"/>
  <c r="C77"/>
  <c r="C76"/>
  <c r="C75"/>
  <c r="C74"/>
  <c r="C73"/>
  <c r="C72"/>
  <c r="C71"/>
  <c r="C70"/>
  <c r="C69"/>
  <c r="E75"/>
  <c r="E74"/>
  <c r="E73"/>
  <c r="E72"/>
  <c r="E71"/>
  <c r="E70"/>
  <c r="E69"/>
  <c r="E36"/>
  <c r="E35"/>
  <c r="E34"/>
  <c r="E33"/>
  <c r="E32"/>
  <c r="E31"/>
  <c r="E30"/>
  <c r="E29"/>
  <c r="E28"/>
  <c r="E27"/>
  <c r="E26"/>
  <c r="E25"/>
  <c r="E24"/>
  <c r="E23"/>
  <c r="E22"/>
  <c r="E21"/>
  <c r="C35"/>
  <c r="C34"/>
  <c r="C33"/>
  <c r="C31"/>
  <c r="C30"/>
  <c r="C29"/>
  <c r="C28"/>
  <c r="C27"/>
  <c r="C26"/>
  <c r="C25"/>
  <c r="C24"/>
  <c r="C23"/>
  <c r="C22"/>
  <c r="C21"/>
  <c r="AL67"/>
  <c r="AJ67"/>
  <c r="AH67"/>
  <c r="AF67"/>
  <c r="AD67"/>
  <c r="AB67"/>
  <c r="Z67"/>
  <c r="X67"/>
  <c r="V67"/>
  <c r="T67"/>
  <c r="R67"/>
  <c r="P67"/>
  <c r="N67"/>
  <c r="L67"/>
  <c r="J67"/>
  <c r="H67"/>
  <c r="AL18"/>
  <c r="AJ18"/>
  <c r="AH18"/>
  <c r="AF18"/>
  <c r="AD18"/>
  <c r="AB18"/>
  <c r="Z18"/>
  <c r="X18"/>
  <c r="V18"/>
  <c r="T18"/>
  <c r="R18"/>
  <c r="P18"/>
  <c r="N18"/>
  <c r="L18"/>
  <c r="J18"/>
  <c r="H18"/>
  <c r="AL55"/>
  <c r="AL56"/>
  <c r="AL57"/>
  <c r="AL58"/>
  <c r="AL59"/>
  <c r="AL60"/>
  <c r="AL61"/>
  <c r="AL62"/>
  <c r="AL63"/>
  <c r="AL54"/>
  <c r="AJ55"/>
  <c r="AJ56"/>
  <c r="AJ57"/>
  <c r="AJ58"/>
  <c r="AJ59"/>
  <c r="AJ60"/>
  <c r="AJ61"/>
  <c r="AJ62"/>
  <c r="AJ63"/>
  <c r="AJ54"/>
  <c r="AH55"/>
  <c r="AH56"/>
  <c r="AH57"/>
  <c r="AH58"/>
  <c r="AH59"/>
  <c r="AH60"/>
  <c r="AH61"/>
  <c r="AH62"/>
  <c r="AH63"/>
  <c r="AH54"/>
  <c r="AF55"/>
  <c r="AF56"/>
  <c r="AF57"/>
  <c r="AF58"/>
  <c r="AF59"/>
  <c r="AF60"/>
  <c r="AF61"/>
  <c r="AF62"/>
  <c r="AF63"/>
  <c r="AF54"/>
  <c r="AD55"/>
  <c r="AD56"/>
  <c r="AD57"/>
  <c r="AD58"/>
  <c r="AD59"/>
  <c r="AD60"/>
  <c r="AD61"/>
  <c r="AD62"/>
  <c r="AD63"/>
  <c r="AD54"/>
  <c r="AB55"/>
  <c r="AB56"/>
  <c r="AB57"/>
  <c r="AB58"/>
  <c r="AB59"/>
  <c r="AB60"/>
  <c r="AB61"/>
  <c r="AB62"/>
  <c r="AB63"/>
  <c r="AB54"/>
  <c r="Z55"/>
  <c r="Z56"/>
  <c r="Z57"/>
  <c r="Z58"/>
  <c r="Z59"/>
  <c r="Z60"/>
  <c r="Z61"/>
  <c r="Z62"/>
  <c r="Z63"/>
  <c r="Z54"/>
  <c r="X55"/>
  <c r="X56"/>
  <c r="X57"/>
  <c r="X58"/>
  <c r="X59"/>
  <c r="X60"/>
  <c r="X61"/>
  <c r="X62"/>
  <c r="X63"/>
  <c r="X54"/>
  <c r="V55"/>
  <c r="V56"/>
  <c r="V57"/>
  <c r="V58"/>
  <c r="V59"/>
  <c r="V60"/>
  <c r="V61"/>
  <c r="V62"/>
  <c r="V63"/>
  <c r="V54"/>
  <c r="T55"/>
  <c r="T56"/>
  <c r="T57"/>
  <c r="T58"/>
  <c r="T59"/>
  <c r="T60"/>
  <c r="T61"/>
  <c r="T62"/>
  <c r="T63"/>
  <c r="T54"/>
  <c r="R55"/>
  <c r="R56"/>
  <c r="R57"/>
  <c r="R58"/>
  <c r="R59"/>
  <c r="R60"/>
  <c r="R61"/>
  <c r="R62"/>
  <c r="R63"/>
  <c r="R54"/>
  <c r="P55"/>
  <c r="P56"/>
  <c r="P57"/>
  <c r="P58"/>
  <c r="P59"/>
  <c r="P60"/>
  <c r="P61"/>
  <c r="P62"/>
  <c r="P63"/>
  <c r="P54"/>
  <c r="N55"/>
  <c r="N56"/>
  <c r="N57"/>
  <c r="N58"/>
  <c r="N59"/>
  <c r="N60"/>
  <c r="N61"/>
  <c r="N62"/>
  <c r="N63"/>
  <c r="N54"/>
  <c r="L55"/>
  <c r="L56"/>
  <c r="L57"/>
  <c r="L58"/>
  <c r="L59"/>
  <c r="L60"/>
  <c r="L61"/>
  <c r="L62"/>
  <c r="L63"/>
  <c r="L54"/>
  <c r="J55"/>
  <c r="J56"/>
  <c r="J57"/>
  <c r="J58"/>
  <c r="J59"/>
  <c r="J60"/>
  <c r="J61"/>
  <c r="J62"/>
  <c r="J63"/>
  <c r="J54"/>
  <c r="AH4"/>
  <c r="AH5"/>
  <c r="AH6"/>
  <c r="AH7"/>
  <c r="AH8"/>
  <c r="AH9"/>
  <c r="AH10"/>
  <c r="AH11"/>
  <c r="AH12"/>
  <c r="AH13"/>
  <c r="AH14"/>
  <c r="AH3"/>
  <c r="AF4"/>
  <c r="AF5"/>
  <c r="AF6"/>
  <c r="AF7"/>
  <c r="AF8"/>
  <c r="AF9"/>
  <c r="AF10"/>
  <c r="AF11"/>
  <c r="AF12"/>
  <c r="AF13"/>
  <c r="AF14"/>
  <c r="AF3"/>
  <c r="H55"/>
  <c r="H56"/>
  <c r="H57"/>
  <c r="H58"/>
  <c r="H59"/>
  <c r="H60"/>
  <c r="H61"/>
  <c r="H62"/>
  <c r="H63"/>
  <c r="H54"/>
  <c r="AL4"/>
  <c r="AL5"/>
  <c r="AL6"/>
  <c r="AL7"/>
  <c r="AL8"/>
  <c r="AL9"/>
  <c r="AL10"/>
  <c r="AL11"/>
  <c r="AL12"/>
  <c r="AL13"/>
  <c r="AL14"/>
  <c r="AL3"/>
  <c r="AJ4"/>
  <c r="AJ5"/>
  <c r="AJ6"/>
  <c r="AJ7"/>
  <c r="AJ8"/>
  <c r="AJ9"/>
  <c r="AJ10"/>
  <c r="AJ11"/>
  <c r="AJ12"/>
  <c r="AJ13"/>
  <c r="AJ14"/>
  <c r="AJ3"/>
  <c r="AD4"/>
  <c r="AD5"/>
  <c r="AD6"/>
  <c r="AD7"/>
  <c r="AD8"/>
  <c r="AD9"/>
  <c r="AD10"/>
  <c r="AD11"/>
  <c r="AD12"/>
  <c r="AD13"/>
  <c r="AD14"/>
  <c r="AD3"/>
  <c r="AB4"/>
  <c r="AB5"/>
  <c r="AB6"/>
  <c r="AB7"/>
  <c r="AB8"/>
  <c r="AB9"/>
  <c r="AB10"/>
  <c r="AB11"/>
  <c r="AB12"/>
  <c r="AB13"/>
  <c r="AB14"/>
  <c r="AB3"/>
  <c r="Z4"/>
  <c r="Z5"/>
  <c r="Z6"/>
  <c r="Z7"/>
  <c r="Z8"/>
  <c r="Z9"/>
  <c r="Z10"/>
  <c r="Z11"/>
  <c r="Z12"/>
  <c r="Z13"/>
  <c r="Z14"/>
  <c r="Z3"/>
  <c r="X4"/>
  <c r="X5"/>
  <c r="X6"/>
  <c r="X7"/>
  <c r="X8"/>
  <c r="X9"/>
  <c r="X10"/>
  <c r="X11"/>
  <c r="X12"/>
  <c r="X13"/>
  <c r="X14"/>
  <c r="X3"/>
  <c r="V4"/>
  <c r="V5"/>
  <c r="V6"/>
  <c r="V7"/>
  <c r="V8"/>
  <c r="V9"/>
  <c r="V10"/>
  <c r="V11"/>
  <c r="V12"/>
  <c r="V13"/>
  <c r="V14"/>
  <c r="V3"/>
  <c r="T4"/>
  <c r="T5"/>
  <c r="T6"/>
  <c r="T7"/>
  <c r="T8"/>
  <c r="T9"/>
  <c r="T10"/>
  <c r="T11"/>
  <c r="T12"/>
  <c r="T13"/>
  <c r="T14"/>
  <c r="T3"/>
  <c r="R4"/>
  <c r="R5"/>
  <c r="R6"/>
  <c r="R7"/>
  <c r="R8"/>
  <c r="R9"/>
  <c r="R10"/>
  <c r="R11"/>
  <c r="R12"/>
  <c r="R13"/>
  <c r="R14"/>
  <c r="R3"/>
  <c r="P4"/>
  <c r="P5"/>
  <c r="P6"/>
  <c r="P7"/>
  <c r="P8"/>
  <c r="P9"/>
  <c r="P10"/>
  <c r="P11"/>
  <c r="P12"/>
  <c r="P13"/>
  <c r="P14"/>
  <c r="P3"/>
  <c r="N4"/>
  <c r="N5"/>
  <c r="N6"/>
  <c r="N7"/>
  <c r="N8"/>
  <c r="N9"/>
  <c r="N10"/>
  <c r="N11"/>
  <c r="N12"/>
  <c r="N13"/>
  <c r="N14"/>
  <c r="N3"/>
  <c r="L4"/>
  <c r="L5"/>
  <c r="L6"/>
  <c r="L7"/>
  <c r="L8"/>
  <c r="L9"/>
  <c r="L10"/>
  <c r="L11"/>
  <c r="L12"/>
  <c r="L13"/>
  <c r="L14"/>
  <c r="L3"/>
  <c r="J4"/>
  <c r="J5"/>
  <c r="J6"/>
  <c r="J7"/>
  <c r="J8"/>
  <c r="J9"/>
  <c r="J10"/>
  <c r="J11"/>
  <c r="J12"/>
  <c r="J13"/>
  <c r="J14"/>
  <c r="J3"/>
  <c r="H4"/>
  <c r="H5"/>
  <c r="H6"/>
  <c r="H7"/>
  <c r="H8"/>
  <c r="H9"/>
  <c r="H10"/>
  <c r="H11"/>
  <c r="H12"/>
  <c r="H13"/>
  <c r="H14"/>
  <c r="H3"/>
</calcChain>
</file>

<file path=xl/sharedStrings.xml><?xml version="1.0" encoding="utf-8"?>
<sst xmlns="http://schemas.openxmlformats.org/spreadsheetml/2006/main" count="166" uniqueCount="74">
  <si>
    <t>NO</t>
  </si>
  <si>
    <t>NAMA</t>
  </si>
  <si>
    <t>TGL LAHIR</t>
  </si>
  <si>
    <t>L/P</t>
  </si>
  <si>
    <t>TB</t>
  </si>
  <si>
    <t>BB</t>
  </si>
  <si>
    <t>SIT &amp; REACH</t>
  </si>
  <si>
    <t>TRUNK LIFT</t>
  </si>
  <si>
    <t>FLEXIBILITY</t>
  </si>
  <si>
    <t>POWER</t>
  </si>
  <si>
    <t>HIGH JUMP</t>
  </si>
  <si>
    <t>POWER/FORCE PLATFORM 3D</t>
  </si>
  <si>
    <t>STORK STAND TEST</t>
  </si>
  <si>
    <t>BALANCE</t>
  </si>
  <si>
    <t>SIT UP</t>
  </si>
  <si>
    <t>PUSH UP</t>
  </si>
  <si>
    <t>HARDLE JUMP</t>
  </si>
  <si>
    <t>BACK LIFT</t>
  </si>
  <si>
    <t>COORDINATION</t>
  </si>
  <si>
    <t>SPEED COORDINATION REACTION TIME</t>
  </si>
  <si>
    <t>SQUATS</t>
  </si>
  <si>
    <t>BENCH PRESS</t>
  </si>
  <si>
    <t>MEDICINE BALL</t>
  </si>
  <si>
    <t>CARDIO PULMONARY EXERCISE TEST</t>
  </si>
  <si>
    <t>SIDE STEP</t>
  </si>
  <si>
    <t>AEROBIC CAPACITY</t>
  </si>
  <si>
    <t>P</t>
  </si>
  <si>
    <t>L</t>
  </si>
  <si>
    <t>AUDIO</t>
  </si>
  <si>
    <t>VISUAL</t>
  </si>
  <si>
    <t>SPEED REACTION/WHOLE BODY REACTION</t>
  </si>
  <si>
    <t>AGILITY</t>
  </si>
  <si>
    <t xml:space="preserve"> MUSCLE STAMINA</t>
  </si>
  <si>
    <t>POWER ENDURANCE</t>
  </si>
  <si>
    <t>SITI MARYAM</t>
  </si>
  <si>
    <t>STRENGTH</t>
  </si>
  <si>
    <t>ARDI MUIS</t>
  </si>
  <si>
    <t>SUDRAJAT</t>
  </si>
  <si>
    <t>HILMAN HASBI</t>
  </si>
  <si>
    <t>GESTIN FRANSISKA</t>
  </si>
  <si>
    <t>FIRMAN HIDAYATULLAH</t>
  </si>
  <si>
    <t>HERU MULYANA</t>
  </si>
  <si>
    <t>FATI HATIR RAHMI</t>
  </si>
  <si>
    <t>PIAN SOPIYANA</t>
  </si>
  <si>
    <t>HERTANU DIMARTHIAS</t>
  </si>
  <si>
    <t>PUTRI DESIYANTI AZHARA</t>
  </si>
  <si>
    <t>RIDHA FAUZIAH</t>
  </si>
  <si>
    <t>MEGA AYU PRATIWI</t>
  </si>
  <si>
    <t>SITI NURHASANAH</t>
  </si>
  <si>
    <t>SRI NURHAYATI</t>
  </si>
  <si>
    <t>HANHAN RAMDANI</t>
  </si>
  <si>
    <t>SALZA UMMI FATIMAH</t>
  </si>
  <si>
    <t>JUNIANTO</t>
  </si>
  <si>
    <t>DANI MOCH IQBAL</t>
  </si>
  <si>
    <t>CINDY TRI WIDIA</t>
  </si>
  <si>
    <t xml:space="preserve">EKO YUSUF </t>
  </si>
  <si>
    <t>RIDWAN SETIAWAN</t>
  </si>
  <si>
    <t>33</t>
  </si>
  <si>
    <t>34</t>
  </si>
  <si>
    <t>52</t>
  </si>
  <si>
    <t>43</t>
  </si>
  <si>
    <t>40</t>
  </si>
  <si>
    <t>103</t>
  </si>
  <si>
    <t>68</t>
  </si>
  <si>
    <t>62</t>
  </si>
  <si>
    <t>74</t>
  </si>
  <si>
    <t>72</t>
  </si>
  <si>
    <t>T</t>
  </si>
  <si>
    <t>%</t>
  </si>
  <si>
    <t>PARAMETER</t>
  </si>
  <si>
    <t>TARGET</t>
  </si>
  <si>
    <t>HASIL</t>
  </si>
  <si>
    <t>COORDINATION REAKSI</t>
  </si>
  <si>
    <t>VO2 MAX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</si>
</sst>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15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15" fontId="1" fillId="0" borderId="0" xfId="0" applyNumberFormat="1" applyFont="1" applyBorder="1" applyAlignment="1">
      <alignment horizontal="left"/>
    </xf>
    <xf numFmtId="1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/>
    <xf numFmtId="1" fontId="1" fillId="0" borderId="1" xfId="0" applyNumberFormat="1" applyFont="1" applyBorder="1"/>
    <xf numFmtId="1" fontId="1" fillId="0" borderId="1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TARUNG DERAJAT PA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Sheet1!$D$20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Sheet1!$C$21:$C$36</c:f>
              <c:strCache>
                <c:ptCount val="16"/>
                <c:pt idx="0">
                  <c:v>SIT &amp; REACH</c:v>
                </c:pt>
                <c:pt idx="1">
                  <c:v>TRUNK LIFT</c:v>
                </c:pt>
                <c:pt idx="2">
                  <c:v>AUDIO</c:v>
                </c:pt>
                <c:pt idx="3">
                  <c:v>VISUAL</c:v>
                </c:pt>
                <c:pt idx="4">
                  <c:v>HIGH JUMP</c:v>
                </c:pt>
                <c:pt idx="5">
                  <c:v>STORK STAND TEST</c:v>
                </c:pt>
                <c:pt idx="6">
                  <c:v>SIDE STEP</c:v>
                </c:pt>
                <c:pt idx="7">
                  <c:v>SIT UP</c:v>
                </c:pt>
                <c:pt idx="8">
                  <c:v>PUSH UP</c:v>
                </c:pt>
                <c:pt idx="9">
                  <c:v>BACK LIFT</c:v>
                </c:pt>
                <c:pt idx="10">
                  <c:v>HARDLE JUMP</c:v>
                </c:pt>
                <c:pt idx="11">
                  <c:v>COORDINATION REAKSI</c:v>
                </c:pt>
                <c:pt idx="12">
                  <c:v>SQUATS</c:v>
                </c:pt>
                <c:pt idx="13">
                  <c:v>BENCH PRESS</c:v>
                </c:pt>
                <c:pt idx="14">
                  <c:v>MEDICINE BALL</c:v>
                </c:pt>
                <c:pt idx="15">
                  <c:v>VO2 MAX</c:v>
                </c:pt>
              </c:strCache>
            </c:strRef>
          </c:cat>
          <c:val>
            <c:numRef>
              <c:f>Sheet1!$D$21:$D$36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Sheet1!$E$20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Sheet1!$C$21:$C$36</c:f>
              <c:strCache>
                <c:ptCount val="16"/>
                <c:pt idx="0">
                  <c:v>SIT &amp; REACH</c:v>
                </c:pt>
                <c:pt idx="1">
                  <c:v>TRUNK LIFT</c:v>
                </c:pt>
                <c:pt idx="2">
                  <c:v>AUDIO</c:v>
                </c:pt>
                <c:pt idx="3">
                  <c:v>VISUAL</c:v>
                </c:pt>
                <c:pt idx="4">
                  <c:v>HIGH JUMP</c:v>
                </c:pt>
                <c:pt idx="5">
                  <c:v>STORK STAND TEST</c:v>
                </c:pt>
                <c:pt idx="6">
                  <c:v>SIDE STEP</c:v>
                </c:pt>
                <c:pt idx="7">
                  <c:v>SIT UP</c:v>
                </c:pt>
                <c:pt idx="8">
                  <c:v>PUSH UP</c:v>
                </c:pt>
                <c:pt idx="9">
                  <c:v>BACK LIFT</c:v>
                </c:pt>
                <c:pt idx="10">
                  <c:v>HARDLE JUMP</c:v>
                </c:pt>
                <c:pt idx="11">
                  <c:v>COORDINATION REAKSI</c:v>
                </c:pt>
                <c:pt idx="12">
                  <c:v>SQUATS</c:v>
                </c:pt>
                <c:pt idx="13">
                  <c:v>BENCH PRESS</c:v>
                </c:pt>
                <c:pt idx="14">
                  <c:v>MEDICINE BALL</c:v>
                </c:pt>
                <c:pt idx="15">
                  <c:v>VO2 MAX</c:v>
                </c:pt>
              </c:strCache>
            </c:strRef>
          </c:cat>
          <c:val>
            <c:numRef>
              <c:f>Sheet1!$E$21:$E$36</c:f>
              <c:numCache>
                <c:formatCode>0</c:formatCode>
                <c:ptCount val="16"/>
                <c:pt idx="0">
                  <c:v>91.958333333333329</c:v>
                </c:pt>
                <c:pt idx="1">
                  <c:v>111.11666666666666</c:v>
                </c:pt>
                <c:pt idx="2">
                  <c:v>64.161006784075298</c:v>
                </c:pt>
                <c:pt idx="3">
                  <c:v>69.432338045719177</c:v>
                </c:pt>
                <c:pt idx="4">
                  <c:v>70.559523809523824</c:v>
                </c:pt>
                <c:pt idx="5">
                  <c:v>101.87833333333333</c:v>
                </c:pt>
                <c:pt idx="6">
                  <c:v>69.333333333333329</c:v>
                </c:pt>
                <c:pt idx="7">
                  <c:v>90.555555555555557</c:v>
                </c:pt>
                <c:pt idx="8">
                  <c:v>148.54166666666666</c:v>
                </c:pt>
                <c:pt idx="9">
                  <c:v>94.333333333333329</c:v>
                </c:pt>
                <c:pt idx="10">
                  <c:v>95.208333333333314</c:v>
                </c:pt>
                <c:pt idx="11">
                  <c:v>60.372051756744213</c:v>
                </c:pt>
                <c:pt idx="12">
                  <c:v>74.083895668326662</c:v>
                </c:pt>
                <c:pt idx="13">
                  <c:v>56.017581096019235</c:v>
                </c:pt>
                <c:pt idx="14">
                  <c:v>56.145833333333336</c:v>
                </c:pt>
                <c:pt idx="15">
                  <c:v>83.916666666666657</c:v>
                </c:pt>
              </c:numCache>
            </c:numRef>
          </c:val>
        </c:ser>
        <c:axId val="39874944"/>
        <c:axId val="39876480"/>
      </c:radarChart>
      <c:catAx>
        <c:axId val="39874944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39876480"/>
        <c:crosses val="autoZero"/>
        <c:auto val="1"/>
        <c:lblAlgn val="ctr"/>
        <c:lblOffset val="100"/>
      </c:catAx>
      <c:valAx>
        <c:axId val="398764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39874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TARUNG DERAJAT PI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Sheet1!$D$68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Sheet1!$C$69:$C$84</c:f>
              <c:strCache>
                <c:ptCount val="16"/>
                <c:pt idx="0">
                  <c:v>SIT &amp; REACH</c:v>
                </c:pt>
                <c:pt idx="1">
                  <c:v>TRUNK LIFT</c:v>
                </c:pt>
                <c:pt idx="2">
                  <c:v>AUDIO</c:v>
                </c:pt>
                <c:pt idx="3">
                  <c:v>VISUAL</c:v>
                </c:pt>
                <c:pt idx="4">
                  <c:v>HIGH JUMP</c:v>
                </c:pt>
                <c:pt idx="5">
                  <c:v>STORK STAND TEST</c:v>
                </c:pt>
                <c:pt idx="6">
                  <c:v>SIDE STEP</c:v>
                </c:pt>
                <c:pt idx="7">
                  <c:v>SIT UP</c:v>
                </c:pt>
                <c:pt idx="8">
                  <c:v>PUSH UP</c:v>
                </c:pt>
                <c:pt idx="9">
                  <c:v>BACK LIFT</c:v>
                </c:pt>
                <c:pt idx="10">
                  <c:v>HARDLE JUMP</c:v>
                </c:pt>
                <c:pt idx="11">
                  <c:v>SPEED COORDINATION REACTION TIME</c:v>
                </c:pt>
                <c:pt idx="12">
                  <c:v>SQUATS</c:v>
                </c:pt>
                <c:pt idx="13">
                  <c:v>BENCH PRESS</c:v>
                </c:pt>
                <c:pt idx="14">
                  <c:v>MEDICINE BALL</c:v>
                </c:pt>
                <c:pt idx="15">
                  <c:v>VO2 MAX</c:v>
                </c:pt>
              </c:strCache>
            </c:strRef>
          </c:cat>
          <c:val>
            <c:numRef>
              <c:f>Sheet1!$D$69:$D$84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Sheet1!$E$68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Sheet1!$C$69:$C$84</c:f>
              <c:strCache>
                <c:ptCount val="16"/>
                <c:pt idx="0">
                  <c:v>SIT &amp; REACH</c:v>
                </c:pt>
                <c:pt idx="1">
                  <c:v>TRUNK LIFT</c:v>
                </c:pt>
                <c:pt idx="2">
                  <c:v>AUDIO</c:v>
                </c:pt>
                <c:pt idx="3">
                  <c:v>VISUAL</c:v>
                </c:pt>
                <c:pt idx="4">
                  <c:v>HIGH JUMP</c:v>
                </c:pt>
                <c:pt idx="5">
                  <c:v>STORK STAND TEST</c:v>
                </c:pt>
                <c:pt idx="6">
                  <c:v>SIDE STEP</c:v>
                </c:pt>
                <c:pt idx="7">
                  <c:v>SIT UP</c:v>
                </c:pt>
                <c:pt idx="8">
                  <c:v>PUSH UP</c:v>
                </c:pt>
                <c:pt idx="9">
                  <c:v>BACK LIFT</c:v>
                </c:pt>
                <c:pt idx="10">
                  <c:v>HARDLE JUMP</c:v>
                </c:pt>
                <c:pt idx="11">
                  <c:v>SPEED COORDINATION REACTION TIME</c:v>
                </c:pt>
                <c:pt idx="12">
                  <c:v>SQUATS</c:v>
                </c:pt>
                <c:pt idx="13">
                  <c:v>BENCH PRESS</c:v>
                </c:pt>
                <c:pt idx="14">
                  <c:v>MEDICINE BALL</c:v>
                </c:pt>
                <c:pt idx="15">
                  <c:v>VO2 MAX</c:v>
                </c:pt>
              </c:strCache>
            </c:strRef>
          </c:cat>
          <c:val>
            <c:numRef>
              <c:f>Sheet1!$E$69:$E$84</c:f>
              <c:numCache>
                <c:formatCode>0</c:formatCode>
                <c:ptCount val="16"/>
                <c:pt idx="0">
                  <c:v>80.833333333333329</c:v>
                </c:pt>
                <c:pt idx="1">
                  <c:v>83.7</c:v>
                </c:pt>
                <c:pt idx="2">
                  <c:v>64.830573180603423</c:v>
                </c:pt>
                <c:pt idx="3">
                  <c:v>70.384334475981149</c:v>
                </c:pt>
                <c:pt idx="4">
                  <c:v>55.433333333333337</c:v>
                </c:pt>
                <c:pt idx="5">
                  <c:v>169.66666666666666</c:v>
                </c:pt>
                <c:pt idx="6">
                  <c:v>68.695652173913047</c:v>
                </c:pt>
                <c:pt idx="7">
                  <c:v>111.2</c:v>
                </c:pt>
                <c:pt idx="8">
                  <c:v>41.125</c:v>
                </c:pt>
                <c:pt idx="9">
                  <c:v>106.5</c:v>
                </c:pt>
                <c:pt idx="10">
                  <c:v>69.400000000000006</c:v>
                </c:pt>
                <c:pt idx="11">
                  <c:v>78.999212727221561</c:v>
                </c:pt>
                <c:pt idx="12">
                  <c:v>57.759308269645111</c:v>
                </c:pt>
                <c:pt idx="13">
                  <c:v>24.26264380172179</c:v>
                </c:pt>
                <c:pt idx="14">
                  <c:v>53.666666666666664</c:v>
                </c:pt>
                <c:pt idx="15">
                  <c:v>71.56</c:v>
                </c:pt>
              </c:numCache>
            </c:numRef>
          </c:val>
        </c:ser>
        <c:axId val="39893632"/>
        <c:axId val="40243584"/>
      </c:radarChart>
      <c:catAx>
        <c:axId val="39893632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40243584"/>
        <c:crosses val="autoZero"/>
        <c:auto val="1"/>
        <c:lblAlgn val="ctr"/>
        <c:lblOffset val="100"/>
      </c:catAx>
      <c:valAx>
        <c:axId val="402435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39893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19</xdr:row>
      <xdr:rowOff>38100</xdr:rowOff>
    </xdr:from>
    <xdr:to>
      <xdr:col>21</xdr:col>
      <xdr:colOff>400050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68</xdr:row>
      <xdr:rowOff>38100</xdr:rowOff>
    </xdr:from>
    <xdr:to>
      <xdr:col>23</xdr:col>
      <xdr:colOff>419100</xdr:colOff>
      <xdr:row>92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84"/>
  <sheetViews>
    <sheetView tabSelected="1" topLeftCell="C51" zoomScale="50" zoomScaleNormal="50" workbookViewId="0">
      <selection activeCell="G54" sqref="G54:AL63"/>
    </sheetView>
  </sheetViews>
  <sheetFormatPr defaultRowHeight="15.75"/>
  <cols>
    <col min="1" max="1" width="4.85546875" style="2" customWidth="1"/>
    <col min="2" max="2" width="27.42578125" style="2" customWidth="1"/>
    <col min="3" max="3" width="24.7109375" style="2" customWidth="1"/>
    <col min="4" max="4" width="7.85546875" style="2" customWidth="1"/>
    <col min="5" max="5" width="7.7109375" style="2" customWidth="1"/>
    <col min="6" max="6" width="5.28515625" style="2" customWidth="1"/>
    <col min="7" max="37" width="6.7109375" style="2" customWidth="1"/>
    <col min="38" max="38" width="6.7109375" style="1" customWidth="1"/>
    <col min="39" max="16384" width="9.140625" style="1"/>
  </cols>
  <sheetData>
    <row r="1" spans="1:38" s="3" customFormat="1" ht="47.25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3" t="s">
        <v>8</v>
      </c>
      <c r="H1" s="24"/>
      <c r="I1" s="24"/>
      <c r="J1" s="25"/>
      <c r="K1" s="23" t="s">
        <v>30</v>
      </c>
      <c r="L1" s="24"/>
      <c r="M1" s="24"/>
      <c r="N1" s="25"/>
      <c r="O1" s="24" t="s">
        <v>11</v>
      </c>
      <c r="P1" s="24"/>
      <c r="Q1" s="23" t="s">
        <v>13</v>
      </c>
      <c r="R1" s="25"/>
      <c r="S1" s="23" t="s">
        <v>31</v>
      </c>
      <c r="T1" s="25"/>
      <c r="U1" s="23" t="s">
        <v>32</v>
      </c>
      <c r="V1" s="24"/>
      <c r="W1" s="24"/>
      <c r="X1" s="24"/>
      <c r="Y1" s="24"/>
      <c r="Z1" s="25"/>
      <c r="AA1" s="23" t="s">
        <v>33</v>
      </c>
      <c r="AB1" s="25"/>
      <c r="AC1" s="23" t="s">
        <v>18</v>
      </c>
      <c r="AD1" s="25"/>
      <c r="AE1" s="23" t="s">
        <v>35</v>
      </c>
      <c r="AF1" s="24"/>
      <c r="AG1" s="24"/>
      <c r="AH1" s="25"/>
      <c r="AI1" s="23" t="s">
        <v>9</v>
      </c>
      <c r="AJ1" s="25"/>
      <c r="AK1" s="23" t="s">
        <v>25</v>
      </c>
      <c r="AL1" s="25"/>
    </row>
    <row r="2" spans="1:38" s="3" customFormat="1" ht="94.5">
      <c r="A2" s="22"/>
      <c r="B2" s="22"/>
      <c r="C2" s="22"/>
      <c r="D2" s="22"/>
      <c r="E2" s="22"/>
      <c r="F2" s="22"/>
      <c r="G2" s="5" t="s">
        <v>6</v>
      </c>
      <c r="H2" s="12" t="s">
        <v>68</v>
      </c>
      <c r="I2" s="5" t="s">
        <v>7</v>
      </c>
      <c r="J2" s="12" t="s">
        <v>68</v>
      </c>
      <c r="K2" s="5" t="s">
        <v>28</v>
      </c>
      <c r="L2" s="12" t="s">
        <v>68</v>
      </c>
      <c r="M2" s="5" t="s">
        <v>29</v>
      </c>
      <c r="N2" s="12" t="s">
        <v>68</v>
      </c>
      <c r="O2" s="5" t="s">
        <v>10</v>
      </c>
      <c r="P2" s="12" t="s">
        <v>68</v>
      </c>
      <c r="Q2" s="5" t="s">
        <v>12</v>
      </c>
      <c r="R2" s="12" t="s">
        <v>68</v>
      </c>
      <c r="S2" s="5" t="s">
        <v>24</v>
      </c>
      <c r="T2" s="12" t="s">
        <v>68</v>
      </c>
      <c r="U2" s="5" t="s">
        <v>14</v>
      </c>
      <c r="V2" s="12" t="s">
        <v>68</v>
      </c>
      <c r="W2" s="5" t="s">
        <v>15</v>
      </c>
      <c r="X2" s="12" t="s">
        <v>68</v>
      </c>
      <c r="Y2" s="5" t="s">
        <v>17</v>
      </c>
      <c r="Z2" s="12" t="s">
        <v>68</v>
      </c>
      <c r="AA2" s="5" t="s">
        <v>16</v>
      </c>
      <c r="AB2" s="12" t="s">
        <v>68</v>
      </c>
      <c r="AC2" s="5" t="s">
        <v>19</v>
      </c>
      <c r="AD2" s="12" t="s">
        <v>68</v>
      </c>
      <c r="AE2" s="5" t="s">
        <v>20</v>
      </c>
      <c r="AF2" s="12" t="s">
        <v>68</v>
      </c>
      <c r="AG2" s="5" t="s">
        <v>21</v>
      </c>
      <c r="AH2" s="12" t="s">
        <v>68</v>
      </c>
      <c r="AI2" s="5" t="s">
        <v>22</v>
      </c>
      <c r="AJ2" s="12" t="s">
        <v>68</v>
      </c>
      <c r="AK2" s="5" t="s">
        <v>23</v>
      </c>
      <c r="AL2" s="10" t="s">
        <v>68</v>
      </c>
    </row>
    <row r="3" spans="1:38">
      <c r="A3" s="6">
        <v>1</v>
      </c>
      <c r="B3" s="8" t="s">
        <v>36</v>
      </c>
      <c r="C3" s="7">
        <v>31842</v>
      </c>
      <c r="D3" s="6" t="s">
        <v>27</v>
      </c>
      <c r="E3" s="6">
        <v>175</v>
      </c>
      <c r="F3" s="6">
        <v>71</v>
      </c>
      <c r="G3" s="26">
        <v>19.899999999999999</v>
      </c>
      <c r="H3" s="26">
        <f>G3/20*100</f>
        <v>99.499999999999986</v>
      </c>
      <c r="I3" s="26">
        <v>59.6</v>
      </c>
      <c r="J3" s="26">
        <f>I3/50*100</f>
        <v>119.19999999999999</v>
      </c>
      <c r="K3" s="26">
        <v>0.53800000000000003</v>
      </c>
      <c r="L3" s="27">
        <f>0.25/K3*100</f>
        <v>46.468401486988846</v>
      </c>
      <c r="M3" s="26">
        <v>0.50800000000000001</v>
      </c>
      <c r="N3" s="27">
        <f>0.25/M3*100</f>
        <v>49.212598425196852</v>
      </c>
      <c r="O3" s="26">
        <v>42.6</v>
      </c>
      <c r="P3" s="27">
        <f>O3/70*100</f>
        <v>60.857142857142854</v>
      </c>
      <c r="Q3" s="26">
        <v>17.32</v>
      </c>
      <c r="R3" s="27">
        <f>Q3/50*100</f>
        <v>34.64</v>
      </c>
      <c r="S3" s="26">
        <v>36</v>
      </c>
      <c r="T3" s="27">
        <f>S3/50*100</f>
        <v>72</v>
      </c>
      <c r="U3" s="26">
        <v>24</v>
      </c>
      <c r="V3" s="26">
        <f>U3/30*100</f>
        <v>80</v>
      </c>
      <c r="W3" s="26">
        <v>62</v>
      </c>
      <c r="X3" s="26">
        <f>W3/40*100</f>
        <v>155</v>
      </c>
      <c r="Y3" s="26">
        <v>80</v>
      </c>
      <c r="Z3" s="26">
        <f>Y3/100*100</f>
        <v>80</v>
      </c>
      <c r="AA3" s="26">
        <v>70</v>
      </c>
      <c r="AB3" s="27">
        <f>AA3/120*100</f>
        <v>58.333333333333336</v>
      </c>
      <c r="AC3" s="26">
        <v>0.38</v>
      </c>
      <c r="AD3" s="27">
        <f>0.25/AC3*100</f>
        <v>65.789473684210535</v>
      </c>
      <c r="AE3" s="26">
        <v>185</v>
      </c>
      <c r="AF3" s="26">
        <f t="shared" ref="AF3:AF14" si="0">AE3/(F3*3)*100</f>
        <v>86.854460093896719</v>
      </c>
      <c r="AG3" s="26">
        <v>86</v>
      </c>
      <c r="AH3" s="27">
        <f t="shared" ref="AH3:AH14" si="1">AG3/(F3*2)*100</f>
        <v>60.563380281690137</v>
      </c>
      <c r="AI3" s="26">
        <v>4.8</v>
      </c>
      <c r="AJ3" s="27">
        <f>AI3/8*100</f>
        <v>60</v>
      </c>
      <c r="AK3" s="26">
        <v>42.34</v>
      </c>
      <c r="AL3" s="28">
        <f>AK3/55*100</f>
        <v>76.981818181818184</v>
      </c>
    </row>
    <row r="4" spans="1:38">
      <c r="A4" s="6">
        <v>2</v>
      </c>
      <c r="B4" s="8" t="s">
        <v>37</v>
      </c>
      <c r="C4" s="7">
        <v>33245</v>
      </c>
      <c r="D4" s="6" t="s">
        <v>27</v>
      </c>
      <c r="E4" s="6">
        <v>166</v>
      </c>
      <c r="F4" s="6">
        <v>63</v>
      </c>
      <c r="G4" s="26">
        <v>19.2</v>
      </c>
      <c r="H4" s="26">
        <f t="shared" ref="H4:H14" si="2">G4/20*100</f>
        <v>96</v>
      </c>
      <c r="I4" s="26">
        <v>54.3</v>
      </c>
      <c r="J4" s="26">
        <f t="shared" ref="J4:J14" si="3">I4/50*100</f>
        <v>108.59999999999998</v>
      </c>
      <c r="K4" s="26">
        <v>0.41699999999999998</v>
      </c>
      <c r="L4" s="27">
        <f t="shared" ref="L4:L14" si="4">0.25/K4*100</f>
        <v>59.95203836930456</v>
      </c>
      <c r="M4" s="26">
        <v>0.39700000000000002</v>
      </c>
      <c r="N4" s="27">
        <f t="shared" ref="N4:N14" si="5">0.25/M4*100</f>
        <v>62.972292191435763</v>
      </c>
      <c r="O4" s="26">
        <v>55.2</v>
      </c>
      <c r="P4" s="27">
        <f t="shared" ref="P4:P14" si="6">O4/70*100</f>
        <v>78.857142857142861</v>
      </c>
      <c r="Q4" s="26">
        <v>50</v>
      </c>
      <c r="R4" s="26">
        <f t="shared" ref="R4:R14" si="7">Q4/50*100</f>
        <v>100</v>
      </c>
      <c r="S4" s="26">
        <v>35</v>
      </c>
      <c r="T4" s="27">
        <f t="shared" ref="T4:T14" si="8">S4/50*100</f>
        <v>70</v>
      </c>
      <c r="U4" s="26">
        <v>30</v>
      </c>
      <c r="V4" s="26">
        <f t="shared" ref="V4:V14" si="9">U4/30*100</f>
        <v>100</v>
      </c>
      <c r="W4" s="26">
        <v>64</v>
      </c>
      <c r="X4" s="26">
        <f t="shared" ref="X4:X14" si="10">W4/40*100</f>
        <v>160</v>
      </c>
      <c r="Y4" s="26">
        <v>93</v>
      </c>
      <c r="Z4" s="26">
        <f t="shared" ref="Z4:Z14" si="11">Y4/100*100</f>
        <v>93</v>
      </c>
      <c r="AA4" s="26">
        <v>160</v>
      </c>
      <c r="AB4" s="26">
        <f t="shared" ref="AB4:AB14" si="12">AA4/120*100</f>
        <v>133.33333333333331</v>
      </c>
      <c r="AC4" s="26">
        <v>0.52</v>
      </c>
      <c r="AD4" s="27">
        <f t="shared" ref="AD4:AD14" si="13">0.25/AC4*100</f>
        <v>48.076923076923073</v>
      </c>
      <c r="AE4" s="26">
        <v>140</v>
      </c>
      <c r="AF4" s="27">
        <f t="shared" si="0"/>
        <v>74.074074074074076</v>
      </c>
      <c r="AG4" s="26" t="s">
        <v>65</v>
      </c>
      <c r="AH4" s="27">
        <f t="shared" si="1"/>
        <v>58.730158730158735</v>
      </c>
      <c r="AI4" s="26">
        <v>4.4000000000000004</v>
      </c>
      <c r="AJ4" s="27">
        <f t="shared" ref="AJ4:AJ14" si="14">AI4/8*100</f>
        <v>55.000000000000007</v>
      </c>
      <c r="AK4" s="26">
        <v>48.34</v>
      </c>
      <c r="AL4" s="29">
        <f t="shared" ref="AL4:AL14" si="15">AK4/55*100</f>
        <v>87.890909090909091</v>
      </c>
    </row>
    <row r="5" spans="1:38">
      <c r="A5" s="6">
        <v>3</v>
      </c>
      <c r="B5" s="8" t="s">
        <v>38</v>
      </c>
      <c r="C5" s="7">
        <v>34153</v>
      </c>
      <c r="D5" s="6" t="s">
        <v>27</v>
      </c>
      <c r="E5" s="6">
        <v>188</v>
      </c>
      <c r="F5" s="6">
        <v>74</v>
      </c>
      <c r="G5" s="26">
        <v>12.3</v>
      </c>
      <c r="H5" s="27">
        <f t="shared" si="2"/>
        <v>61.5</v>
      </c>
      <c r="I5" s="26">
        <v>62.7</v>
      </c>
      <c r="J5" s="26">
        <f t="shared" si="3"/>
        <v>125.4</v>
      </c>
      <c r="K5" s="26">
        <v>0.46400000000000002</v>
      </c>
      <c r="L5" s="27">
        <f t="shared" si="4"/>
        <v>53.87931034482758</v>
      </c>
      <c r="M5" s="26">
        <v>0.495</v>
      </c>
      <c r="N5" s="27">
        <f t="shared" si="5"/>
        <v>50.505050505050505</v>
      </c>
      <c r="O5" s="26">
        <v>39.299999999999997</v>
      </c>
      <c r="P5" s="27">
        <f t="shared" si="6"/>
        <v>56.142857142857139</v>
      </c>
      <c r="Q5" s="26">
        <v>36</v>
      </c>
      <c r="R5" s="27">
        <f t="shared" si="7"/>
        <v>72</v>
      </c>
      <c r="S5" s="26">
        <v>34</v>
      </c>
      <c r="T5" s="27">
        <f t="shared" si="8"/>
        <v>68</v>
      </c>
      <c r="U5" s="26">
        <v>30</v>
      </c>
      <c r="V5" s="26">
        <f t="shared" si="9"/>
        <v>100</v>
      </c>
      <c r="W5" s="26">
        <v>50</v>
      </c>
      <c r="X5" s="26">
        <f t="shared" si="10"/>
        <v>125</v>
      </c>
      <c r="Y5" s="26">
        <v>92</v>
      </c>
      <c r="Z5" s="26">
        <f t="shared" si="11"/>
        <v>92</v>
      </c>
      <c r="AA5" s="26">
        <v>81</v>
      </c>
      <c r="AB5" s="27">
        <f t="shared" si="12"/>
        <v>67.5</v>
      </c>
      <c r="AC5" s="26">
        <v>0.38</v>
      </c>
      <c r="AD5" s="27">
        <f t="shared" si="13"/>
        <v>65.789473684210535</v>
      </c>
      <c r="AE5" s="26">
        <v>160</v>
      </c>
      <c r="AF5" s="27">
        <f t="shared" si="0"/>
        <v>72.072072072072075</v>
      </c>
      <c r="AG5" s="26" t="s">
        <v>66</v>
      </c>
      <c r="AH5" s="27">
        <f t="shared" si="1"/>
        <v>48.648648648648653</v>
      </c>
      <c r="AI5" s="26">
        <v>4.7</v>
      </c>
      <c r="AJ5" s="27">
        <f t="shared" si="14"/>
        <v>58.75</v>
      </c>
      <c r="AK5" s="26">
        <v>42.03</v>
      </c>
      <c r="AL5" s="28">
        <f t="shared" si="15"/>
        <v>76.418181818181822</v>
      </c>
    </row>
    <row r="6" spans="1:38">
      <c r="A6" s="6">
        <v>4</v>
      </c>
      <c r="B6" s="8" t="s">
        <v>40</v>
      </c>
      <c r="C6" s="7">
        <v>35518</v>
      </c>
      <c r="D6" s="6" t="s">
        <v>27</v>
      </c>
      <c r="E6" s="6">
        <v>170</v>
      </c>
      <c r="F6" s="6">
        <v>60</v>
      </c>
      <c r="G6" s="26">
        <v>20</v>
      </c>
      <c r="H6" s="26">
        <f t="shared" si="2"/>
        <v>100</v>
      </c>
      <c r="I6" s="26">
        <v>50.2</v>
      </c>
      <c r="J6" s="26">
        <f t="shared" si="3"/>
        <v>100.4</v>
      </c>
      <c r="K6" s="26">
        <v>0.46600000000000003</v>
      </c>
      <c r="L6" s="27">
        <f t="shared" si="4"/>
        <v>53.648068669527895</v>
      </c>
      <c r="M6" s="26">
        <v>0.28599999999999998</v>
      </c>
      <c r="N6" s="26">
        <f t="shared" si="5"/>
        <v>87.412587412587413</v>
      </c>
      <c r="O6" s="26">
        <v>64.3</v>
      </c>
      <c r="P6" s="26">
        <f t="shared" si="6"/>
        <v>91.857142857142847</v>
      </c>
      <c r="Q6" s="26">
        <v>64</v>
      </c>
      <c r="R6" s="26">
        <f t="shared" si="7"/>
        <v>128</v>
      </c>
      <c r="S6" s="26">
        <v>31</v>
      </c>
      <c r="T6" s="27">
        <f t="shared" si="8"/>
        <v>62</v>
      </c>
      <c r="U6" s="26">
        <v>26</v>
      </c>
      <c r="V6" s="26">
        <f t="shared" si="9"/>
        <v>86.666666666666671</v>
      </c>
      <c r="W6" s="26">
        <v>64</v>
      </c>
      <c r="X6" s="26">
        <f t="shared" si="10"/>
        <v>160</v>
      </c>
      <c r="Y6" s="26">
        <v>100</v>
      </c>
      <c r="Z6" s="26">
        <f t="shared" si="11"/>
        <v>100</v>
      </c>
      <c r="AA6" s="26">
        <v>134</v>
      </c>
      <c r="AB6" s="26">
        <f t="shared" si="12"/>
        <v>111.66666666666667</v>
      </c>
      <c r="AC6" s="26">
        <v>0.48</v>
      </c>
      <c r="AD6" s="27">
        <f t="shared" si="13"/>
        <v>52.083333333333336</v>
      </c>
      <c r="AE6" s="26">
        <v>148</v>
      </c>
      <c r="AF6" s="26">
        <f t="shared" si="0"/>
        <v>82.222222222222214</v>
      </c>
      <c r="AG6" s="26" t="s">
        <v>65</v>
      </c>
      <c r="AH6" s="27">
        <f t="shared" si="1"/>
        <v>61.666666666666671</v>
      </c>
      <c r="AI6" s="26">
        <v>4.3</v>
      </c>
      <c r="AJ6" s="27">
        <f t="shared" si="14"/>
        <v>53.75</v>
      </c>
      <c r="AK6" s="26">
        <v>50.29</v>
      </c>
      <c r="AL6" s="29">
        <f t="shared" si="15"/>
        <v>91.436363636363637</v>
      </c>
    </row>
    <row r="7" spans="1:38">
      <c r="A7" s="6">
        <v>5</v>
      </c>
      <c r="B7" s="8" t="s">
        <v>41</v>
      </c>
      <c r="C7" s="7">
        <v>31609</v>
      </c>
      <c r="D7" s="6" t="s">
        <v>27</v>
      </c>
      <c r="E7" s="6">
        <v>169</v>
      </c>
      <c r="F7" s="6">
        <v>55</v>
      </c>
      <c r="G7" s="26">
        <v>17.899999999999999</v>
      </c>
      <c r="H7" s="26">
        <f t="shared" si="2"/>
        <v>89.499999999999986</v>
      </c>
      <c r="I7" s="26">
        <v>42.8</v>
      </c>
      <c r="J7" s="26">
        <f t="shared" si="3"/>
        <v>85.6</v>
      </c>
      <c r="K7" s="26">
        <v>0.42599999999999999</v>
      </c>
      <c r="L7" s="27">
        <f t="shared" si="4"/>
        <v>58.685446009389672</v>
      </c>
      <c r="M7" s="26">
        <v>0.40799999999999997</v>
      </c>
      <c r="N7" s="27">
        <f t="shared" si="5"/>
        <v>61.274509803921575</v>
      </c>
      <c r="O7" s="26">
        <v>50.7</v>
      </c>
      <c r="P7" s="27">
        <f t="shared" si="6"/>
        <v>72.428571428571431</v>
      </c>
      <c r="Q7" s="26">
        <v>73</v>
      </c>
      <c r="R7" s="26">
        <f t="shared" si="7"/>
        <v>146</v>
      </c>
      <c r="S7" s="26">
        <v>33</v>
      </c>
      <c r="T7" s="27">
        <f t="shared" si="8"/>
        <v>66</v>
      </c>
      <c r="U7" s="26">
        <v>22</v>
      </c>
      <c r="V7" s="27">
        <f t="shared" si="9"/>
        <v>73.333333333333329</v>
      </c>
      <c r="W7" s="26">
        <v>65</v>
      </c>
      <c r="X7" s="26">
        <f t="shared" si="10"/>
        <v>162.5</v>
      </c>
      <c r="Y7" s="26">
        <v>63</v>
      </c>
      <c r="Z7" s="27">
        <f t="shared" si="11"/>
        <v>63</v>
      </c>
      <c r="AA7" s="26">
        <v>144</v>
      </c>
      <c r="AB7" s="26">
        <f t="shared" si="12"/>
        <v>120</v>
      </c>
      <c r="AC7" s="26">
        <v>0.39100000000000001</v>
      </c>
      <c r="AD7" s="27">
        <f t="shared" si="13"/>
        <v>63.9386189258312</v>
      </c>
      <c r="AE7" s="26">
        <v>99</v>
      </c>
      <c r="AF7" s="27">
        <f t="shared" si="0"/>
        <v>60</v>
      </c>
      <c r="AG7" s="26" t="s">
        <v>64</v>
      </c>
      <c r="AH7" s="27">
        <f t="shared" si="1"/>
        <v>56.36363636363636</v>
      </c>
      <c r="AI7" s="26">
        <v>4.25</v>
      </c>
      <c r="AJ7" s="27">
        <f t="shared" si="14"/>
        <v>53.125</v>
      </c>
      <c r="AK7" s="26">
        <v>47.07</v>
      </c>
      <c r="AL7" s="29">
        <f t="shared" si="15"/>
        <v>85.581818181818178</v>
      </c>
    </row>
    <row r="8" spans="1:38">
      <c r="A8" s="6">
        <v>6</v>
      </c>
      <c r="B8" s="8" t="s">
        <v>43</v>
      </c>
      <c r="C8" s="7">
        <v>31512</v>
      </c>
      <c r="D8" s="6" t="s">
        <v>27</v>
      </c>
      <c r="E8" s="6">
        <v>169</v>
      </c>
      <c r="F8" s="6">
        <v>67</v>
      </c>
      <c r="G8" s="26">
        <v>15</v>
      </c>
      <c r="H8" s="27">
        <f t="shared" si="2"/>
        <v>75</v>
      </c>
      <c r="I8" s="26">
        <v>57.7</v>
      </c>
      <c r="J8" s="26">
        <f t="shared" si="3"/>
        <v>115.40000000000002</v>
      </c>
      <c r="K8" s="26">
        <v>0.47599999999999998</v>
      </c>
      <c r="L8" s="27">
        <f t="shared" si="4"/>
        <v>52.52100840336135</v>
      </c>
      <c r="M8" s="26">
        <v>0.4</v>
      </c>
      <c r="N8" s="27">
        <f t="shared" si="5"/>
        <v>62.5</v>
      </c>
      <c r="O8" s="26">
        <v>45.6</v>
      </c>
      <c r="P8" s="27">
        <f t="shared" si="6"/>
        <v>65.142857142857153</v>
      </c>
      <c r="Q8" s="26">
        <v>37</v>
      </c>
      <c r="R8" s="27">
        <f t="shared" si="7"/>
        <v>74</v>
      </c>
      <c r="S8" s="26">
        <v>34</v>
      </c>
      <c r="T8" s="27">
        <f t="shared" si="8"/>
        <v>68</v>
      </c>
      <c r="U8" s="26">
        <v>29</v>
      </c>
      <c r="V8" s="26">
        <f t="shared" si="9"/>
        <v>96.666666666666671</v>
      </c>
      <c r="W8" s="26">
        <v>73</v>
      </c>
      <c r="X8" s="26">
        <f t="shared" si="10"/>
        <v>182.5</v>
      </c>
      <c r="Y8" s="26">
        <v>96</v>
      </c>
      <c r="Z8" s="26">
        <f t="shared" si="11"/>
        <v>96</v>
      </c>
      <c r="AA8" s="26">
        <v>123</v>
      </c>
      <c r="AB8" s="26">
        <f t="shared" si="12"/>
        <v>102.49999999999999</v>
      </c>
      <c r="AC8" s="26">
        <v>0.37</v>
      </c>
      <c r="AD8" s="27">
        <f t="shared" si="13"/>
        <v>67.567567567567565</v>
      </c>
      <c r="AE8" s="26">
        <v>140</v>
      </c>
      <c r="AF8" s="27">
        <f t="shared" si="0"/>
        <v>69.651741293532339</v>
      </c>
      <c r="AG8" s="26" t="s">
        <v>63</v>
      </c>
      <c r="AH8" s="27">
        <f t="shared" si="1"/>
        <v>50.746268656716417</v>
      </c>
      <c r="AI8" s="26">
        <v>4.55</v>
      </c>
      <c r="AJ8" s="27">
        <f t="shared" si="14"/>
        <v>56.875</v>
      </c>
      <c r="AK8" s="26">
        <v>48.57</v>
      </c>
      <c r="AL8" s="29">
        <f t="shared" si="15"/>
        <v>88.309090909090912</v>
      </c>
    </row>
    <row r="9" spans="1:38">
      <c r="A9" s="6">
        <v>7</v>
      </c>
      <c r="B9" s="8" t="s">
        <v>44</v>
      </c>
      <c r="C9" s="7">
        <v>31848</v>
      </c>
      <c r="D9" s="6" t="s">
        <v>27</v>
      </c>
      <c r="E9" s="6">
        <v>182</v>
      </c>
      <c r="F9" s="6">
        <v>100</v>
      </c>
      <c r="G9" s="26">
        <v>5</v>
      </c>
      <c r="H9" s="27">
        <f t="shared" si="2"/>
        <v>25</v>
      </c>
      <c r="I9" s="26">
        <v>56.6</v>
      </c>
      <c r="J9" s="26">
        <f t="shared" si="3"/>
        <v>113.20000000000002</v>
      </c>
      <c r="K9" s="26">
        <v>0.48699999999999999</v>
      </c>
      <c r="L9" s="27">
        <f t="shared" si="4"/>
        <v>51.334702258726907</v>
      </c>
      <c r="M9" s="26">
        <v>0.41699999999999998</v>
      </c>
      <c r="N9" s="27">
        <f t="shared" si="5"/>
        <v>59.95203836930456</v>
      </c>
      <c r="O9" s="26">
        <v>48.8</v>
      </c>
      <c r="P9" s="27">
        <f t="shared" si="6"/>
        <v>69.714285714285708</v>
      </c>
      <c r="Q9" s="26">
        <v>37</v>
      </c>
      <c r="R9" s="27">
        <f t="shared" si="7"/>
        <v>74</v>
      </c>
      <c r="S9" s="26">
        <v>33</v>
      </c>
      <c r="T9" s="27">
        <f t="shared" si="8"/>
        <v>66</v>
      </c>
      <c r="U9" s="26">
        <v>22</v>
      </c>
      <c r="V9" s="27">
        <f t="shared" si="9"/>
        <v>73.333333333333329</v>
      </c>
      <c r="W9" s="26">
        <v>38</v>
      </c>
      <c r="X9" s="26">
        <f t="shared" si="10"/>
        <v>95</v>
      </c>
      <c r="Y9" s="26">
        <v>90</v>
      </c>
      <c r="Z9" s="26">
        <f t="shared" si="11"/>
        <v>90</v>
      </c>
      <c r="AA9" s="26">
        <v>43</v>
      </c>
      <c r="AB9" s="27">
        <f t="shared" si="12"/>
        <v>35.833333333333336</v>
      </c>
      <c r="AC9" s="26">
        <v>0.37</v>
      </c>
      <c r="AD9" s="27">
        <f t="shared" si="13"/>
        <v>67.567567567567565</v>
      </c>
      <c r="AE9" s="26">
        <v>187</v>
      </c>
      <c r="AF9" s="27">
        <f t="shared" si="0"/>
        <v>62.333333333333329</v>
      </c>
      <c r="AG9" s="26" t="s">
        <v>62</v>
      </c>
      <c r="AH9" s="27">
        <f t="shared" si="1"/>
        <v>51.5</v>
      </c>
      <c r="AI9" s="26">
        <v>5.5</v>
      </c>
      <c r="AJ9" s="27">
        <f t="shared" si="14"/>
        <v>68.75</v>
      </c>
      <c r="AK9" s="26">
        <v>38.19</v>
      </c>
      <c r="AL9" s="29">
        <f t="shared" si="15"/>
        <v>69.436363636363623</v>
      </c>
    </row>
    <row r="10" spans="1:38">
      <c r="A10" s="6">
        <v>8</v>
      </c>
      <c r="B10" s="8" t="s">
        <v>50</v>
      </c>
      <c r="C10" s="7">
        <v>35107</v>
      </c>
      <c r="D10" s="6" t="s">
        <v>27</v>
      </c>
      <c r="E10" s="6">
        <v>162.19999999999999</v>
      </c>
      <c r="F10" s="6">
        <v>50</v>
      </c>
      <c r="G10" s="26">
        <v>25.9</v>
      </c>
      <c r="H10" s="26">
        <f t="shared" si="2"/>
        <v>129.5</v>
      </c>
      <c r="I10" s="26">
        <v>50.3</v>
      </c>
      <c r="J10" s="26">
        <f t="shared" si="3"/>
        <v>100.6</v>
      </c>
      <c r="K10" s="26">
        <v>0.26300000000000001</v>
      </c>
      <c r="L10" s="26">
        <f t="shared" si="4"/>
        <v>95.057034220532316</v>
      </c>
      <c r="M10" s="26">
        <v>0.251</v>
      </c>
      <c r="N10" s="26">
        <f t="shared" si="5"/>
        <v>99.601593625498012</v>
      </c>
      <c r="O10" s="26">
        <v>50.8</v>
      </c>
      <c r="P10" s="27">
        <f t="shared" si="6"/>
        <v>72.571428571428569</v>
      </c>
      <c r="Q10" s="30">
        <v>37</v>
      </c>
      <c r="R10" s="27">
        <f t="shared" si="7"/>
        <v>74</v>
      </c>
      <c r="S10" s="26">
        <v>34</v>
      </c>
      <c r="T10" s="27">
        <f t="shared" si="8"/>
        <v>68</v>
      </c>
      <c r="U10" s="26">
        <v>29</v>
      </c>
      <c r="V10" s="26">
        <f t="shared" si="9"/>
        <v>96.666666666666671</v>
      </c>
      <c r="W10" s="26">
        <v>53</v>
      </c>
      <c r="X10" s="26">
        <f t="shared" si="10"/>
        <v>132.5</v>
      </c>
      <c r="Y10" s="26">
        <v>103</v>
      </c>
      <c r="Z10" s="26">
        <f t="shared" si="11"/>
        <v>103</v>
      </c>
      <c r="AA10" s="26">
        <v>110</v>
      </c>
      <c r="AB10" s="26">
        <f t="shared" si="12"/>
        <v>91.666666666666657</v>
      </c>
      <c r="AC10" s="26">
        <v>0.43</v>
      </c>
      <c r="AD10" s="27">
        <f t="shared" si="13"/>
        <v>58.139534883720934</v>
      </c>
      <c r="AE10" s="26">
        <v>99</v>
      </c>
      <c r="AF10" s="27">
        <f t="shared" si="0"/>
        <v>66</v>
      </c>
      <c r="AG10" s="26">
        <v>53</v>
      </c>
      <c r="AH10" s="27">
        <f t="shared" si="1"/>
        <v>53</v>
      </c>
      <c r="AI10" s="26">
        <v>3.9</v>
      </c>
      <c r="AJ10" s="27">
        <f t="shared" si="14"/>
        <v>48.75</v>
      </c>
      <c r="AK10" s="26">
        <v>51.29</v>
      </c>
      <c r="AL10" s="29">
        <f t="shared" si="15"/>
        <v>93.25454545454545</v>
      </c>
    </row>
    <row r="11" spans="1:38">
      <c r="A11" s="6">
        <v>9</v>
      </c>
      <c r="B11" s="8" t="s">
        <v>52</v>
      </c>
      <c r="C11" s="7">
        <v>30477</v>
      </c>
      <c r="D11" s="6" t="s">
        <v>27</v>
      </c>
      <c r="E11" s="6">
        <v>168</v>
      </c>
      <c r="F11" s="6">
        <v>64</v>
      </c>
      <c r="G11" s="26">
        <v>19.7</v>
      </c>
      <c r="H11" s="26">
        <f t="shared" si="2"/>
        <v>98.5</v>
      </c>
      <c r="I11" s="26">
        <v>54</v>
      </c>
      <c r="J11" s="26">
        <f t="shared" si="3"/>
        <v>108</v>
      </c>
      <c r="K11" s="26">
        <v>0.39400000000000002</v>
      </c>
      <c r="L11" s="27">
        <f t="shared" si="4"/>
        <v>63.451776649746193</v>
      </c>
      <c r="M11" s="26">
        <v>0.34399999999999997</v>
      </c>
      <c r="N11" s="27">
        <f t="shared" si="5"/>
        <v>72.674418604651166</v>
      </c>
      <c r="O11" s="26">
        <v>41.1</v>
      </c>
      <c r="P11" s="27">
        <f t="shared" si="6"/>
        <v>58.714285714285722</v>
      </c>
      <c r="Q11" s="26">
        <v>123</v>
      </c>
      <c r="R11" s="26">
        <f t="shared" si="7"/>
        <v>246</v>
      </c>
      <c r="S11" s="26">
        <v>39</v>
      </c>
      <c r="T11" s="27">
        <f t="shared" si="8"/>
        <v>78</v>
      </c>
      <c r="U11" s="26">
        <v>28</v>
      </c>
      <c r="V11" s="26">
        <f t="shared" si="9"/>
        <v>93.333333333333329</v>
      </c>
      <c r="W11" s="26">
        <v>83</v>
      </c>
      <c r="X11" s="26">
        <f t="shared" si="10"/>
        <v>207.50000000000003</v>
      </c>
      <c r="Y11" s="26">
        <v>105</v>
      </c>
      <c r="Z11" s="26">
        <f t="shared" si="11"/>
        <v>105</v>
      </c>
      <c r="AA11" s="26">
        <v>98</v>
      </c>
      <c r="AB11" s="26">
        <f t="shared" si="12"/>
        <v>81.666666666666671</v>
      </c>
      <c r="AC11" s="26">
        <v>0.38</v>
      </c>
      <c r="AD11" s="27">
        <f t="shared" si="13"/>
        <v>65.789473684210535</v>
      </c>
      <c r="AE11" s="26">
        <v>183</v>
      </c>
      <c r="AF11" s="26">
        <f t="shared" si="0"/>
        <v>95.3125</v>
      </c>
      <c r="AG11" s="26">
        <v>86</v>
      </c>
      <c r="AH11" s="27">
        <f t="shared" si="1"/>
        <v>67.1875</v>
      </c>
      <c r="AI11" s="26">
        <v>4.5</v>
      </c>
      <c r="AJ11" s="27">
        <f t="shared" si="14"/>
        <v>56.25</v>
      </c>
      <c r="AK11" s="26">
        <v>45.85</v>
      </c>
      <c r="AL11" s="29">
        <f t="shared" si="15"/>
        <v>83.36363636363636</v>
      </c>
    </row>
    <row r="12" spans="1:38">
      <c r="A12" s="6">
        <v>10</v>
      </c>
      <c r="B12" s="8" t="s">
        <v>53</v>
      </c>
      <c r="C12" s="7">
        <v>34175</v>
      </c>
      <c r="D12" s="6" t="s">
        <v>27</v>
      </c>
      <c r="E12" s="6">
        <v>163</v>
      </c>
      <c r="F12" s="6">
        <v>55</v>
      </c>
      <c r="G12" s="26">
        <v>26</v>
      </c>
      <c r="H12" s="26">
        <f t="shared" si="2"/>
        <v>130</v>
      </c>
      <c r="I12" s="26">
        <v>58.7</v>
      </c>
      <c r="J12" s="26">
        <f t="shared" si="3"/>
        <v>117.40000000000002</v>
      </c>
      <c r="K12" s="26">
        <v>0.42599999999999999</v>
      </c>
      <c r="L12" s="27">
        <f t="shared" si="4"/>
        <v>58.685446009389672</v>
      </c>
      <c r="M12" s="26">
        <v>0.35399999999999998</v>
      </c>
      <c r="N12" s="27">
        <f t="shared" si="5"/>
        <v>70.621468926553675</v>
      </c>
      <c r="O12" s="26">
        <v>45.7</v>
      </c>
      <c r="P12" s="27">
        <f t="shared" si="6"/>
        <v>65.285714285714292</v>
      </c>
      <c r="Q12" s="26">
        <v>51.68</v>
      </c>
      <c r="R12" s="26">
        <f t="shared" si="7"/>
        <v>103.36000000000001</v>
      </c>
      <c r="S12" s="26">
        <v>39</v>
      </c>
      <c r="T12" s="27">
        <f t="shared" si="8"/>
        <v>78</v>
      </c>
      <c r="U12" s="26">
        <v>30</v>
      </c>
      <c r="V12" s="26">
        <f t="shared" si="9"/>
        <v>100</v>
      </c>
      <c r="W12" s="26">
        <v>52</v>
      </c>
      <c r="X12" s="26">
        <f t="shared" si="10"/>
        <v>130</v>
      </c>
      <c r="Y12" s="26">
        <v>101</v>
      </c>
      <c r="Z12" s="26">
        <f t="shared" si="11"/>
        <v>101</v>
      </c>
      <c r="AA12" s="26">
        <v>150</v>
      </c>
      <c r="AB12" s="26">
        <f t="shared" si="12"/>
        <v>125</v>
      </c>
      <c r="AC12" s="26">
        <v>0.47</v>
      </c>
      <c r="AD12" s="27">
        <f t="shared" si="13"/>
        <v>53.191489361702125</v>
      </c>
      <c r="AE12" s="26">
        <v>96</v>
      </c>
      <c r="AF12" s="27">
        <f t="shared" si="0"/>
        <v>58.18181818181818</v>
      </c>
      <c r="AG12" s="26">
        <v>57</v>
      </c>
      <c r="AH12" s="27">
        <f t="shared" si="1"/>
        <v>51.81818181818182</v>
      </c>
      <c r="AI12" s="26">
        <v>3.8</v>
      </c>
      <c r="AJ12" s="27">
        <f t="shared" si="14"/>
        <v>47.5</v>
      </c>
      <c r="AK12" s="26">
        <v>48.97</v>
      </c>
      <c r="AL12" s="29">
        <f t="shared" si="15"/>
        <v>89.036363636363632</v>
      </c>
    </row>
    <row r="13" spans="1:38">
      <c r="A13" s="6">
        <v>11</v>
      </c>
      <c r="B13" s="8" t="s">
        <v>55</v>
      </c>
      <c r="C13" s="7">
        <v>32971</v>
      </c>
      <c r="D13" s="6" t="s">
        <v>27</v>
      </c>
      <c r="E13" s="6">
        <v>179</v>
      </c>
      <c r="F13" s="6">
        <v>81</v>
      </c>
      <c r="G13" s="26">
        <v>13.8</v>
      </c>
      <c r="H13" s="27">
        <f t="shared" si="2"/>
        <v>69</v>
      </c>
      <c r="I13" s="26">
        <v>59.5</v>
      </c>
      <c r="J13" s="26">
        <f t="shared" si="3"/>
        <v>119</v>
      </c>
      <c r="K13" s="26">
        <v>0.54300000000000004</v>
      </c>
      <c r="L13" s="27">
        <f t="shared" si="4"/>
        <v>46.040515653775323</v>
      </c>
      <c r="M13" s="26">
        <v>0.60599999999999998</v>
      </c>
      <c r="N13" s="27">
        <f t="shared" si="5"/>
        <v>41.254125412541256</v>
      </c>
      <c r="O13" s="26">
        <v>44.2</v>
      </c>
      <c r="P13" s="27">
        <f t="shared" si="6"/>
        <v>63.142857142857146</v>
      </c>
      <c r="Q13" s="26">
        <v>20.27</v>
      </c>
      <c r="R13" s="27">
        <f t="shared" si="7"/>
        <v>40.54</v>
      </c>
      <c r="S13" s="26">
        <v>32</v>
      </c>
      <c r="T13" s="27">
        <f t="shared" si="8"/>
        <v>64</v>
      </c>
      <c r="U13" s="26">
        <v>22</v>
      </c>
      <c r="V13" s="27">
        <f t="shared" si="9"/>
        <v>73.333333333333329</v>
      </c>
      <c r="W13" s="26">
        <v>37</v>
      </c>
      <c r="X13" s="26">
        <f t="shared" si="10"/>
        <v>92.5</v>
      </c>
      <c r="Y13" s="26">
        <v>100</v>
      </c>
      <c r="Z13" s="26">
        <f t="shared" si="11"/>
        <v>100</v>
      </c>
      <c r="AA13" s="26">
        <v>98</v>
      </c>
      <c r="AB13" s="26">
        <f t="shared" si="12"/>
        <v>81.666666666666671</v>
      </c>
      <c r="AC13" s="26">
        <v>0.41</v>
      </c>
      <c r="AD13" s="27">
        <f t="shared" si="13"/>
        <v>60.975609756097562</v>
      </c>
      <c r="AE13" s="26">
        <v>200</v>
      </c>
      <c r="AF13" s="26">
        <f t="shared" si="0"/>
        <v>82.304526748971199</v>
      </c>
      <c r="AG13" s="26">
        <v>96</v>
      </c>
      <c r="AH13" s="27">
        <f t="shared" si="1"/>
        <v>59.259259259259252</v>
      </c>
      <c r="AI13" s="26">
        <v>5.3</v>
      </c>
      <c r="AJ13" s="27">
        <f t="shared" si="14"/>
        <v>66.25</v>
      </c>
      <c r="AK13" s="26">
        <v>38.5</v>
      </c>
      <c r="AL13" s="28">
        <f t="shared" si="15"/>
        <v>70</v>
      </c>
    </row>
    <row r="14" spans="1:38">
      <c r="A14" s="6">
        <v>12</v>
      </c>
      <c r="B14" s="8" t="s">
        <v>56</v>
      </c>
      <c r="C14" s="7">
        <v>34604</v>
      </c>
      <c r="D14" s="6" t="s">
        <v>27</v>
      </c>
      <c r="E14" s="6">
        <v>162</v>
      </c>
      <c r="F14" s="6">
        <v>55</v>
      </c>
      <c r="G14" s="26">
        <v>26</v>
      </c>
      <c r="H14" s="26">
        <f t="shared" si="2"/>
        <v>130</v>
      </c>
      <c r="I14" s="26">
        <v>60.3</v>
      </c>
      <c r="J14" s="26">
        <f t="shared" si="3"/>
        <v>120.6</v>
      </c>
      <c r="K14" s="26">
        <v>0.192</v>
      </c>
      <c r="L14" s="26">
        <f t="shared" si="4"/>
        <v>130.20833333333331</v>
      </c>
      <c r="M14" s="26">
        <v>0.217</v>
      </c>
      <c r="N14" s="26">
        <f t="shared" si="5"/>
        <v>115.20737327188941</v>
      </c>
      <c r="O14" s="26">
        <v>64.400000000000006</v>
      </c>
      <c r="P14" s="26">
        <f t="shared" si="6"/>
        <v>92</v>
      </c>
      <c r="Q14" s="26">
        <v>65</v>
      </c>
      <c r="R14" s="26">
        <f t="shared" si="7"/>
        <v>130</v>
      </c>
      <c r="S14" s="26">
        <v>36</v>
      </c>
      <c r="T14" s="27">
        <f t="shared" si="8"/>
        <v>72</v>
      </c>
      <c r="U14" s="26">
        <v>34</v>
      </c>
      <c r="V14" s="26">
        <f t="shared" si="9"/>
        <v>113.33333333333333</v>
      </c>
      <c r="W14" s="26">
        <v>72</v>
      </c>
      <c r="X14" s="26">
        <f t="shared" si="10"/>
        <v>180</v>
      </c>
      <c r="Y14" s="26">
        <v>109</v>
      </c>
      <c r="Z14" s="26">
        <f t="shared" si="11"/>
        <v>109.00000000000001</v>
      </c>
      <c r="AA14" s="26">
        <v>160</v>
      </c>
      <c r="AB14" s="26">
        <f t="shared" si="12"/>
        <v>133.33333333333331</v>
      </c>
      <c r="AC14" s="26">
        <v>0.45</v>
      </c>
      <c r="AD14" s="27">
        <f t="shared" si="13"/>
        <v>55.555555555555557</v>
      </c>
      <c r="AE14" s="26">
        <v>132</v>
      </c>
      <c r="AF14" s="26">
        <f t="shared" si="0"/>
        <v>80</v>
      </c>
      <c r="AG14" s="26">
        <v>58</v>
      </c>
      <c r="AH14" s="26">
        <f t="shared" si="1"/>
        <v>52.72727272727272</v>
      </c>
      <c r="AI14" s="26">
        <v>3.9</v>
      </c>
      <c r="AJ14" s="27">
        <f t="shared" si="14"/>
        <v>48.75</v>
      </c>
      <c r="AK14" s="26">
        <v>52.41</v>
      </c>
      <c r="AL14" s="29">
        <f t="shared" si="15"/>
        <v>95.290909090909082</v>
      </c>
    </row>
    <row r="15" spans="1:38">
      <c r="A15" s="6">
        <v>13</v>
      </c>
      <c r="B15" s="8"/>
      <c r="C15" s="7"/>
      <c r="D15" s="6"/>
      <c r="E15" s="6"/>
      <c r="F15" s="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9"/>
    </row>
    <row r="16" spans="1:38">
      <c r="A16" s="13"/>
      <c r="B16" s="14"/>
      <c r="C16" s="15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6"/>
    </row>
    <row r="17" spans="1:38">
      <c r="A17" s="13"/>
      <c r="B17" s="14"/>
      <c r="C17" s="15"/>
      <c r="D17" s="13"/>
      <c r="E17" s="13" t="s">
        <v>67</v>
      </c>
      <c r="F17" s="13"/>
      <c r="G17" s="13">
        <v>20</v>
      </c>
      <c r="H17" s="13"/>
      <c r="I17" s="13">
        <v>50</v>
      </c>
      <c r="J17" s="13"/>
      <c r="K17" s="13">
        <v>0.25</v>
      </c>
      <c r="L17" s="13"/>
      <c r="M17" s="13">
        <v>0.25</v>
      </c>
      <c r="N17" s="13"/>
      <c r="O17" s="13">
        <v>70</v>
      </c>
      <c r="P17" s="13"/>
      <c r="Q17" s="13">
        <v>50</v>
      </c>
      <c r="R17" s="13"/>
      <c r="S17" s="13">
        <v>50</v>
      </c>
      <c r="T17" s="13"/>
      <c r="U17" s="13">
        <v>30</v>
      </c>
      <c r="V17" s="13"/>
      <c r="W17" s="13">
        <v>40</v>
      </c>
      <c r="X17" s="13"/>
      <c r="Y17" s="13">
        <v>100</v>
      </c>
      <c r="Z17" s="13"/>
      <c r="AA17" s="13">
        <v>120</v>
      </c>
      <c r="AB17" s="13"/>
      <c r="AC17" s="13">
        <v>0.25</v>
      </c>
      <c r="AD17" s="13"/>
      <c r="AE17" s="13"/>
      <c r="AF17" s="13"/>
      <c r="AG17" s="13"/>
      <c r="AH17" s="13"/>
      <c r="AI17" s="13">
        <v>8</v>
      </c>
      <c r="AJ17" s="13"/>
      <c r="AK17" s="13">
        <v>55</v>
      </c>
      <c r="AL17" s="16"/>
    </row>
    <row r="18" spans="1:38">
      <c r="A18" s="13"/>
      <c r="B18" s="14"/>
      <c r="C18" s="15"/>
      <c r="D18" s="13"/>
      <c r="E18" s="13" t="s">
        <v>68</v>
      </c>
      <c r="F18" s="13"/>
      <c r="G18" s="13"/>
      <c r="H18" s="13">
        <f>AVERAGE(H3:H14)</f>
        <v>91.958333333333329</v>
      </c>
      <c r="I18" s="13"/>
      <c r="J18" s="13">
        <f>AVERAGE(J3:J14)</f>
        <v>111.11666666666666</v>
      </c>
      <c r="K18" s="13"/>
      <c r="L18" s="13">
        <f>AVERAGE(L3:L14)</f>
        <v>64.161006784075298</v>
      </c>
      <c r="M18" s="13"/>
      <c r="N18" s="13">
        <f>AVERAGE(N3:N14)</f>
        <v>69.432338045719177</v>
      </c>
      <c r="O18" s="13"/>
      <c r="P18" s="13">
        <f>AVERAGE(P3:P14)</f>
        <v>70.559523809523824</v>
      </c>
      <c r="Q18" s="13"/>
      <c r="R18" s="13">
        <f>AVERAGE(R3:R14)</f>
        <v>101.87833333333333</v>
      </c>
      <c r="S18" s="13"/>
      <c r="T18" s="13">
        <f>AVERAGE(T3:T14)</f>
        <v>69.333333333333329</v>
      </c>
      <c r="U18" s="13"/>
      <c r="V18" s="13">
        <f>AVERAGE(V3:V14)</f>
        <v>90.555555555555557</v>
      </c>
      <c r="W18" s="13"/>
      <c r="X18" s="13">
        <f>AVERAGE(X3:X14)</f>
        <v>148.54166666666666</v>
      </c>
      <c r="Y18" s="13"/>
      <c r="Z18" s="13">
        <f>AVERAGE(Z3:Z14)</f>
        <v>94.333333333333329</v>
      </c>
      <c r="AA18" s="13"/>
      <c r="AB18" s="13">
        <f>AVERAGE(AB3:AB14)</f>
        <v>95.208333333333314</v>
      </c>
      <c r="AC18" s="13"/>
      <c r="AD18" s="13">
        <f>AVERAGE(AD3:AD14)</f>
        <v>60.372051756744213</v>
      </c>
      <c r="AE18" s="13"/>
      <c r="AF18" s="13">
        <f>AVERAGE(AF3:AF14)</f>
        <v>74.083895668326662</v>
      </c>
      <c r="AG18" s="13"/>
      <c r="AH18" s="13">
        <f>AVERAGE(AH3:AH14)</f>
        <v>56.017581096019235</v>
      </c>
      <c r="AI18" s="13"/>
      <c r="AJ18" s="13">
        <f>AVERAGE(AJ3:AJ14)</f>
        <v>56.145833333333336</v>
      </c>
      <c r="AK18" s="13"/>
      <c r="AL18" s="13">
        <f>AVERAGE(AL3:AL14)</f>
        <v>83.916666666666657</v>
      </c>
    </row>
    <row r="19" spans="1:38">
      <c r="A19" s="13"/>
      <c r="B19" s="14"/>
      <c r="C19" s="15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spans="1:38">
      <c r="A20" s="13"/>
      <c r="B20" s="14"/>
      <c r="C20" s="15" t="s">
        <v>69</v>
      </c>
      <c r="D20" s="13" t="s">
        <v>70</v>
      </c>
      <c r="E20" s="13" t="s">
        <v>71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spans="1:38">
      <c r="A21" s="13"/>
      <c r="B21" s="14"/>
      <c r="C21" s="19" t="str">
        <f>G2</f>
        <v>SIT &amp; REACH</v>
      </c>
      <c r="D21" s="13">
        <v>100</v>
      </c>
      <c r="E21" s="20">
        <f>H18</f>
        <v>91.958333333333329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1:38">
      <c r="A22" s="13"/>
      <c r="B22" s="14"/>
      <c r="C22" s="19" t="str">
        <f>I2</f>
        <v>TRUNK LIFT</v>
      </c>
      <c r="D22" s="13">
        <v>100</v>
      </c>
      <c r="E22" s="20">
        <f>J18</f>
        <v>111.11666666666666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spans="1:38">
      <c r="A23" s="13"/>
      <c r="B23" s="14"/>
      <c r="C23" s="19" t="str">
        <f>K2</f>
        <v>AUDIO</v>
      </c>
      <c r="D23" s="13">
        <v>100</v>
      </c>
      <c r="E23" s="20">
        <f>L18</f>
        <v>64.161006784075298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</row>
    <row r="24" spans="1:38">
      <c r="A24" s="13"/>
      <c r="B24" s="14"/>
      <c r="C24" s="19" t="str">
        <f>M2</f>
        <v>VISUAL</v>
      </c>
      <c r="D24" s="13">
        <v>100</v>
      </c>
      <c r="E24" s="20">
        <f>N18</f>
        <v>69.432338045719177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</row>
    <row r="25" spans="1:38">
      <c r="A25" s="13"/>
      <c r="B25" s="14"/>
      <c r="C25" s="19" t="str">
        <f>O2</f>
        <v>HIGH JUMP</v>
      </c>
      <c r="D25" s="13">
        <v>100</v>
      </c>
      <c r="E25" s="20">
        <f>P18</f>
        <v>70.559523809523824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</row>
    <row r="26" spans="1:38">
      <c r="A26" s="13"/>
      <c r="B26" s="14"/>
      <c r="C26" s="19" t="str">
        <f>Q2</f>
        <v>STORK STAND TEST</v>
      </c>
      <c r="D26" s="13">
        <v>100</v>
      </c>
      <c r="E26" s="20">
        <f>R18</f>
        <v>101.87833333333333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</row>
    <row r="27" spans="1:38">
      <c r="A27" s="13"/>
      <c r="B27" s="14"/>
      <c r="C27" s="19" t="str">
        <f>S2</f>
        <v>SIDE STEP</v>
      </c>
      <c r="D27" s="13">
        <v>100</v>
      </c>
      <c r="E27" s="20">
        <f>T18</f>
        <v>69.333333333333329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 spans="1:38">
      <c r="A28" s="13"/>
      <c r="B28" s="14"/>
      <c r="C28" s="19" t="str">
        <f>U2</f>
        <v>SIT UP</v>
      </c>
      <c r="D28" s="13">
        <v>100</v>
      </c>
      <c r="E28" s="20">
        <f>V18</f>
        <v>90.555555555555557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spans="1:38">
      <c r="A29" s="13"/>
      <c r="B29" s="14"/>
      <c r="C29" s="19" t="str">
        <f>W2</f>
        <v>PUSH UP</v>
      </c>
      <c r="D29" s="13">
        <v>100</v>
      </c>
      <c r="E29" s="20">
        <f>X18</f>
        <v>148.54166666666666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spans="1:38">
      <c r="A30" s="13"/>
      <c r="B30" s="14"/>
      <c r="C30" s="19" t="str">
        <f>Y2</f>
        <v>BACK LIFT</v>
      </c>
      <c r="D30" s="13">
        <v>100</v>
      </c>
      <c r="E30" s="20">
        <f>Z18</f>
        <v>94.333333333333329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spans="1:38">
      <c r="A31" s="13"/>
      <c r="B31" s="14"/>
      <c r="C31" s="19" t="str">
        <f>AA2</f>
        <v>HARDLE JUMP</v>
      </c>
      <c r="D31" s="13">
        <v>100</v>
      </c>
      <c r="E31" s="20">
        <f>AB18</f>
        <v>95.208333333333314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1:38">
      <c r="A32" s="13"/>
      <c r="B32" s="14"/>
      <c r="C32" s="19" t="s">
        <v>72</v>
      </c>
      <c r="D32" s="13">
        <v>100</v>
      </c>
      <c r="E32" s="20">
        <f>AD18</f>
        <v>60.372051756744213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1:38">
      <c r="A33" s="13"/>
      <c r="B33" s="14"/>
      <c r="C33" s="19" t="str">
        <f>AE2</f>
        <v>SQUATS</v>
      </c>
      <c r="D33" s="13">
        <v>100</v>
      </c>
      <c r="E33" s="20">
        <f>AF18</f>
        <v>74.083895668326662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1:38">
      <c r="A34" s="13"/>
      <c r="B34" s="14"/>
      <c r="C34" s="19" t="str">
        <f>AG2</f>
        <v>BENCH PRESS</v>
      </c>
      <c r="D34" s="13">
        <v>100</v>
      </c>
      <c r="E34" s="20">
        <f>AH18</f>
        <v>56.017581096019235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spans="1:38">
      <c r="A35" s="13"/>
      <c r="B35" s="14"/>
      <c r="C35" s="19" t="str">
        <f>AI2</f>
        <v>MEDICINE BALL</v>
      </c>
      <c r="D35" s="13">
        <v>100</v>
      </c>
      <c r="E35" s="20">
        <f>AJ18</f>
        <v>56.145833333333336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spans="1:38">
      <c r="A36" s="13"/>
      <c r="B36" s="14"/>
      <c r="C36" s="19" t="s">
        <v>73</v>
      </c>
      <c r="D36" s="13">
        <v>100</v>
      </c>
      <c r="E36" s="20">
        <f>AL18</f>
        <v>83.916666666666657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1:38">
      <c r="A37" s="13"/>
      <c r="B37" s="14"/>
      <c r="C37" s="15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1:38">
      <c r="A38" s="13"/>
      <c r="B38" s="14"/>
      <c r="C38" s="1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1:38">
      <c r="A39" s="13"/>
      <c r="B39" s="14"/>
      <c r="C39" s="15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1:38">
      <c r="A40" s="13"/>
      <c r="B40" s="14"/>
      <c r="C40" s="15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 spans="1:38">
      <c r="A41" s="13"/>
      <c r="B41" s="14"/>
      <c r="C41" s="15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 spans="1:38">
      <c r="A42" s="13"/>
      <c r="B42" s="14"/>
      <c r="C42" s="15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spans="1:38">
      <c r="A43" s="13"/>
      <c r="B43" s="14"/>
      <c r="C43" s="1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6"/>
    </row>
    <row r="44" spans="1:38">
      <c r="A44" s="13"/>
      <c r="B44" s="14"/>
      <c r="C44" s="1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6"/>
    </row>
    <row r="45" spans="1:38" ht="15.75" customHeight="1">
      <c r="A45" s="13"/>
      <c r="B45" s="14"/>
      <c r="C45" s="1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8"/>
      <c r="W45" s="18"/>
      <c r="X45" s="18"/>
      <c r="Y45" s="18"/>
      <c r="Z45" s="18"/>
      <c r="AA45" s="18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6"/>
    </row>
    <row r="46" spans="1:38">
      <c r="A46" s="13"/>
      <c r="B46" s="14"/>
      <c r="C46" s="1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6"/>
    </row>
    <row r="47" spans="1:38">
      <c r="A47" s="13"/>
      <c r="B47" s="14"/>
      <c r="C47" s="1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6"/>
    </row>
    <row r="48" spans="1:38">
      <c r="A48" s="13"/>
      <c r="B48" s="14"/>
      <c r="C48" s="1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6"/>
    </row>
    <row r="49" spans="1:38">
      <c r="C49" s="4"/>
    </row>
    <row r="52" spans="1:38" ht="47.25" customHeight="1">
      <c r="A52" s="22" t="s">
        <v>0</v>
      </c>
      <c r="B52" s="22" t="s">
        <v>1</v>
      </c>
      <c r="C52" s="22" t="s">
        <v>2</v>
      </c>
      <c r="D52" s="22" t="s">
        <v>3</v>
      </c>
      <c r="E52" s="22" t="s">
        <v>4</v>
      </c>
      <c r="F52" s="22" t="s">
        <v>5</v>
      </c>
      <c r="G52" s="23" t="s">
        <v>8</v>
      </c>
      <c r="H52" s="24"/>
      <c r="I52" s="24"/>
      <c r="J52" s="25"/>
      <c r="K52" s="23" t="s">
        <v>30</v>
      </c>
      <c r="L52" s="24"/>
      <c r="M52" s="24"/>
      <c r="N52" s="25"/>
      <c r="O52" s="24" t="s">
        <v>11</v>
      </c>
      <c r="P52" s="24"/>
      <c r="Q52" s="23" t="s">
        <v>13</v>
      </c>
      <c r="R52" s="25"/>
      <c r="S52" s="23" t="s">
        <v>31</v>
      </c>
      <c r="T52" s="25"/>
      <c r="U52" s="23" t="s">
        <v>32</v>
      </c>
      <c r="V52" s="24"/>
      <c r="W52" s="24"/>
      <c r="X52" s="24"/>
      <c r="Y52" s="24"/>
      <c r="Z52" s="25"/>
      <c r="AA52" s="23" t="s">
        <v>33</v>
      </c>
      <c r="AB52" s="25"/>
      <c r="AC52" s="23" t="s">
        <v>18</v>
      </c>
      <c r="AD52" s="25"/>
      <c r="AE52" s="23" t="s">
        <v>35</v>
      </c>
      <c r="AF52" s="24"/>
      <c r="AG52" s="24"/>
      <c r="AH52" s="25"/>
      <c r="AI52" s="23" t="s">
        <v>9</v>
      </c>
      <c r="AJ52" s="25"/>
      <c r="AK52" s="23" t="s">
        <v>25</v>
      </c>
      <c r="AL52" s="25"/>
    </row>
    <row r="53" spans="1:38" ht="94.5">
      <c r="A53" s="22"/>
      <c r="B53" s="22"/>
      <c r="C53" s="22"/>
      <c r="D53" s="22"/>
      <c r="E53" s="22"/>
      <c r="F53" s="22"/>
      <c r="G53" s="9" t="s">
        <v>6</v>
      </c>
      <c r="H53" s="12" t="s">
        <v>68</v>
      </c>
      <c r="I53" s="9" t="s">
        <v>7</v>
      </c>
      <c r="J53" s="12" t="s">
        <v>68</v>
      </c>
      <c r="K53" s="9" t="s">
        <v>28</v>
      </c>
      <c r="L53" s="12" t="s">
        <v>68</v>
      </c>
      <c r="M53" s="9" t="s">
        <v>29</v>
      </c>
      <c r="N53" s="12" t="s">
        <v>68</v>
      </c>
      <c r="O53" s="9" t="s">
        <v>10</v>
      </c>
      <c r="P53" s="12" t="s">
        <v>68</v>
      </c>
      <c r="Q53" s="9" t="s">
        <v>12</v>
      </c>
      <c r="R53" s="12" t="s">
        <v>68</v>
      </c>
      <c r="S53" s="9" t="s">
        <v>24</v>
      </c>
      <c r="T53" s="12" t="s">
        <v>68</v>
      </c>
      <c r="U53" s="9" t="s">
        <v>14</v>
      </c>
      <c r="V53" s="12" t="s">
        <v>68</v>
      </c>
      <c r="W53" s="9" t="s">
        <v>15</v>
      </c>
      <c r="X53" s="12" t="s">
        <v>68</v>
      </c>
      <c r="Y53" s="9" t="s">
        <v>17</v>
      </c>
      <c r="Z53" s="12" t="s">
        <v>68</v>
      </c>
      <c r="AA53" s="9" t="s">
        <v>16</v>
      </c>
      <c r="AB53" s="12" t="s">
        <v>68</v>
      </c>
      <c r="AC53" s="9" t="s">
        <v>19</v>
      </c>
      <c r="AD53" s="12" t="s">
        <v>68</v>
      </c>
      <c r="AE53" s="9" t="s">
        <v>20</v>
      </c>
      <c r="AF53" s="12" t="s">
        <v>68</v>
      </c>
      <c r="AG53" s="9" t="s">
        <v>21</v>
      </c>
      <c r="AH53" s="12" t="s">
        <v>68</v>
      </c>
      <c r="AI53" s="9" t="s">
        <v>22</v>
      </c>
      <c r="AJ53" s="12" t="s">
        <v>68</v>
      </c>
      <c r="AK53" s="17" t="s">
        <v>73</v>
      </c>
      <c r="AL53" s="11" t="s">
        <v>68</v>
      </c>
    </row>
    <row r="54" spans="1:38">
      <c r="A54" s="6">
        <v>1</v>
      </c>
      <c r="B54" s="8" t="s">
        <v>39</v>
      </c>
      <c r="C54" s="7">
        <v>35283</v>
      </c>
      <c r="D54" s="6" t="s">
        <v>26</v>
      </c>
      <c r="E54" s="6">
        <v>156</v>
      </c>
      <c r="F54" s="6">
        <v>49</v>
      </c>
      <c r="G54" s="26">
        <v>20.2</v>
      </c>
      <c r="H54" s="26">
        <f>G54/24*100</f>
        <v>84.166666666666671</v>
      </c>
      <c r="I54" s="26">
        <v>59.3</v>
      </c>
      <c r="J54" s="26">
        <f>I54/60*100</f>
        <v>98.833333333333329</v>
      </c>
      <c r="K54" s="26">
        <v>0.46400000000000002</v>
      </c>
      <c r="L54" s="27">
        <f>0.3/K54*100</f>
        <v>64.655172413793096</v>
      </c>
      <c r="M54" s="26">
        <v>0.496</v>
      </c>
      <c r="N54" s="27">
        <f>0.3/M54*100</f>
        <v>60.483870967741936</v>
      </c>
      <c r="O54" s="26">
        <v>33.700000000000003</v>
      </c>
      <c r="P54" s="27">
        <f>O54/60*100</f>
        <v>56.166666666666679</v>
      </c>
      <c r="Q54" s="26">
        <v>73</v>
      </c>
      <c r="R54" s="26">
        <f>Q54/30*100</f>
        <v>243.33333333333331</v>
      </c>
      <c r="S54" s="26">
        <v>33</v>
      </c>
      <c r="T54" s="27">
        <f>S54/46*100</f>
        <v>71.739130434782609</v>
      </c>
      <c r="U54" s="26">
        <v>32</v>
      </c>
      <c r="V54" s="26">
        <f>U54/25*100</f>
        <v>128</v>
      </c>
      <c r="W54" s="26">
        <v>34</v>
      </c>
      <c r="X54" s="27">
        <f>W54/80*100</f>
        <v>42.5</v>
      </c>
      <c r="Y54" s="26">
        <v>75</v>
      </c>
      <c r="Z54" s="26">
        <f>Y54/80*100</f>
        <v>93.75</v>
      </c>
      <c r="AA54" s="26">
        <v>111</v>
      </c>
      <c r="AB54" s="26">
        <f>AA54/100*100</f>
        <v>111.00000000000001</v>
      </c>
      <c r="AC54" s="26">
        <v>0.44</v>
      </c>
      <c r="AD54" s="27">
        <f>0.3/AC54*100</f>
        <v>68.181818181818173</v>
      </c>
      <c r="AE54" s="26">
        <v>84</v>
      </c>
      <c r="AF54" s="27">
        <f t="shared" ref="AF54:AF63" si="16">AE54/(F54*3)*100</f>
        <v>57.142857142857139</v>
      </c>
      <c r="AG54" s="26" t="s">
        <v>61</v>
      </c>
      <c r="AH54" s="27">
        <f t="shared" ref="AH54:AH63" si="17">AG54/(F54*3)*100</f>
        <v>27.210884353741498</v>
      </c>
      <c r="AI54" s="26">
        <v>3.4</v>
      </c>
      <c r="AJ54" s="27">
        <f>AI54/6*100</f>
        <v>56.666666666666664</v>
      </c>
      <c r="AK54" s="26">
        <v>40.4</v>
      </c>
      <c r="AL54" s="29">
        <f>AK54/50*100</f>
        <v>80.8</v>
      </c>
    </row>
    <row r="55" spans="1:38">
      <c r="A55" s="6">
        <v>2</v>
      </c>
      <c r="B55" s="8" t="s">
        <v>34</v>
      </c>
      <c r="C55" s="7">
        <v>34783</v>
      </c>
      <c r="D55" s="6" t="s">
        <v>26</v>
      </c>
      <c r="E55" s="6">
        <v>161</v>
      </c>
      <c r="F55" s="6">
        <v>62</v>
      </c>
      <c r="G55" s="26">
        <v>23.8</v>
      </c>
      <c r="H55" s="26">
        <f t="shared" ref="H55:H63" si="18">G55/24*100</f>
        <v>99.166666666666671</v>
      </c>
      <c r="I55" s="26">
        <v>52.1</v>
      </c>
      <c r="J55" s="26">
        <f t="shared" ref="J55:J63" si="19">I55/60*100</f>
        <v>86.833333333333343</v>
      </c>
      <c r="K55" s="26">
        <v>0.61399999999999999</v>
      </c>
      <c r="L55" s="27">
        <f t="shared" ref="L55:L63" si="20">0.3/K55*100</f>
        <v>48.859934853420192</v>
      </c>
      <c r="M55" s="26">
        <v>0.57299999999999995</v>
      </c>
      <c r="N55" s="27">
        <f t="shared" ref="N55:N63" si="21">0.3/M55*100</f>
        <v>52.356020942408378</v>
      </c>
      <c r="O55" s="26">
        <v>29.3</v>
      </c>
      <c r="P55" s="27">
        <f t="shared" ref="P55:P63" si="22">O55/60*100</f>
        <v>48.833333333333336</v>
      </c>
      <c r="Q55" s="26">
        <v>81</v>
      </c>
      <c r="R55" s="26">
        <f t="shared" ref="R55:R63" si="23">Q55/30*100</f>
        <v>270</v>
      </c>
      <c r="S55" s="26">
        <v>29</v>
      </c>
      <c r="T55" s="27">
        <f t="shared" ref="T55:T63" si="24">S55/46*100</f>
        <v>63.04347826086957</v>
      </c>
      <c r="U55" s="26">
        <v>29</v>
      </c>
      <c r="V55" s="26">
        <f t="shared" ref="V55:V63" si="25">U55/25*100</f>
        <v>115.99999999999999</v>
      </c>
      <c r="W55" s="26">
        <v>34</v>
      </c>
      <c r="X55" s="27">
        <f t="shared" ref="X55:X63" si="26">W55/80*100</f>
        <v>42.5</v>
      </c>
      <c r="Y55" s="26">
        <v>81</v>
      </c>
      <c r="Z55" s="26">
        <f t="shared" ref="Z55:Z63" si="27">Y55/80*100</f>
        <v>101.25</v>
      </c>
      <c r="AA55" s="26">
        <v>56</v>
      </c>
      <c r="AB55" s="27">
        <f t="shared" ref="AB55:AB63" si="28">AA55/100*100</f>
        <v>56.000000000000007</v>
      </c>
      <c r="AC55" s="26">
        <v>0.35</v>
      </c>
      <c r="AD55" s="26">
        <f t="shared" ref="AD55:AD63" si="29">0.3/AC55*100</f>
        <v>85.714285714285722</v>
      </c>
      <c r="AE55" s="26">
        <v>109</v>
      </c>
      <c r="AF55" s="27">
        <f t="shared" si="16"/>
        <v>58.602150537634415</v>
      </c>
      <c r="AG55" s="26" t="s">
        <v>60</v>
      </c>
      <c r="AH55" s="27">
        <f t="shared" si="17"/>
        <v>23.118279569892472</v>
      </c>
      <c r="AI55" s="26">
        <v>3.1</v>
      </c>
      <c r="AJ55" s="27">
        <f t="shared" ref="AJ55:AJ63" si="30">AI55/6*100</f>
        <v>51.666666666666671</v>
      </c>
      <c r="AK55" s="26">
        <v>35.93</v>
      </c>
      <c r="AL55" s="28">
        <f t="shared" ref="AL55:AL63" si="31">AK55/50*100</f>
        <v>71.86</v>
      </c>
    </row>
    <row r="56" spans="1:38">
      <c r="A56" s="6">
        <v>3</v>
      </c>
      <c r="B56" s="8" t="s">
        <v>42</v>
      </c>
      <c r="C56" s="7">
        <v>32992</v>
      </c>
      <c r="D56" s="6" t="s">
        <v>26</v>
      </c>
      <c r="E56" s="6">
        <v>158</v>
      </c>
      <c r="F56" s="6">
        <v>68</v>
      </c>
      <c r="G56" s="26">
        <v>11.8</v>
      </c>
      <c r="H56" s="27">
        <f t="shared" si="18"/>
        <v>49.166666666666671</v>
      </c>
      <c r="I56" s="26">
        <v>51.9</v>
      </c>
      <c r="J56" s="26">
        <f t="shared" si="19"/>
        <v>86.5</v>
      </c>
      <c r="K56" s="26">
        <v>0.50700000000000001</v>
      </c>
      <c r="L56" s="27">
        <f t="shared" si="20"/>
        <v>59.171597633136095</v>
      </c>
      <c r="M56" s="26">
        <v>0.32</v>
      </c>
      <c r="N56" s="26">
        <f t="shared" si="21"/>
        <v>93.75</v>
      </c>
      <c r="O56" s="26">
        <v>23.2</v>
      </c>
      <c r="P56" s="27">
        <f t="shared" si="22"/>
        <v>38.666666666666664</v>
      </c>
      <c r="Q56" s="26">
        <v>50</v>
      </c>
      <c r="R56" s="26">
        <f t="shared" si="23"/>
        <v>166.66666666666669</v>
      </c>
      <c r="S56" s="26">
        <v>29</v>
      </c>
      <c r="T56" s="27">
        <f t="shared" si="24"/>
        <v>63.04347826086957</v>
      </c>
      <c r="U56" s="26">
        <v>27</v>
      </c>
      <c r="V56" s="26">
        <f t="shared" si="25"/>
        <v>108</v>
      </c>
      <c r="W56" s="26">
        <v>18</v>
      </c>
      <c r="X56" s="27">
        <f t="shared" si="26"/>
        <v>22.5</v>
      </c>
      <c r="Y56" s="26">
        <v>80</v>
      </c>
      <c r="Z56" s="26">
        <f t="shared" si="27"/>
        <v>100</v>
      </c>
      <c r="AA56" s="26">
        <v>62</v>
      </c>
      <c r="AB56" s="27">
        <f t="shared" si="28"/>
        <v>62</v>
      </c>
      <c r="AC56" s="26">
        <v>0.28000000000000003</v>
      </c>
      <c r="AD56" s="26">
        <f t="shared" si="29"/>
        <v>107.14285714285714</v>
      </c>
      <c r="AE56" s="26">
        <v>90</v>
      </c>
      <c r="AF56" s="27">
        <f t="shared" si="16"/>
        <v>44.117647058823529</v>
      </c>
      <c r="AG56" s="26" t="s">
        <v>59</v>
      </c>
      <c r="AH56" s="27">
        <f t="shared" si="17"/>
        <v>25.490196078431371</v>
      </c>
      <c r="AI56" s="26">
        <v>3.3</v>
      </c>
      <c r="AJ56" s="27">
        <f t="shared" si="30"/>
        <v>54.999999999999993</v>
      </c>
      <c r="AK56" s="26">
        <v>30.34</v>
      </c>
      <c r="AL56" s="28">
        <f t="shared" si="31"/>
        <v>60.68</v>
      </c>
    </row>
    <row r="57" spans="1:38">
      <c r="A57" s="6">
        <v>4</v>
      </c>
      <c r="B57" s="8" t="s">
        <v>45</v>
      </c>
      <c r="C57" s="7">
        <v>35045</v>
      </c>
      <c r="D57" s="6" t="s">
        <v>26</v>
      </c>
      <c r="E57" s="6">
        <v>153</v>
      </c>
      <c r="F57" s="6">
        <v>50</v>
      </c>
      <c r="G57" s="26">
        <v>22.5</v>
      </c>
      <c r="H57" s="26">
        <f t="shared" si="18"/>
        <v>93.75</v>
      </c>
      <c r="I57" s="26">
        <v>48</v>
      </c>
      <c r="J57" s="26">
        <f t="shared" si="19"/>
        <v>80</v>
      </c>
      <c r="K57" s="26">
        <v>0.35199999999999998</v>
      </c>
      <c r="L57" s="26">
        <f t="shared" si="20"/>
        <v>85.227272727272734</v>
      </c>
      <c r="M57" s="26">
        <v>0.36799999999999999</v>
      </c>
      <c r="N57" s="26">
        <f t="shared" si="21"/>
        <v>81.521739130434781</v>
      </c>
      <c r="O57" s="26">
        <v>31.3</v>
      </c>
      <c r="P57" s="27">
        <f t="shared" si="22"/>
        <v>52.166666666666671</v>
      </c>
      <c r="Q57" s="26">
        <v>14</v>
      </c>
      <c r="R57" s="27">
        <f t="shared" si="23"/>
        <v>46.666666666666664</v>
      </c>
      <c r="S57" s="26">
        <v>33</v>
      </c>
      <c r="T57" s="27">
        <f t="shared" si="24"/>
        <v>71.739130434782609</v>
      </c>
      <c r="U57" s="26">
        <v>28</v>
      </c>
      <c r="V57" s="26">
        <f t="shared" si="25"/>
        <v>112.00000000000001</v>
      </c>
      <c r="W57" s="26">
        <v>30</v>
      </c>
      <c r="X57" s="27">
        <f t="shared" si="26"/>
        <v>37.5</v>
      </c>
      <c r="Y57" s="26">
        <v>90</v>
      </c>
      <c r="Z57" s="26">
        <f t="shared" si="27"/>
        <v>112.5</v>
      </c>
      <c r="AA57" s="26">
        <v>61</v>
      </c>
      <c r="AB57" s="27">
        <f t="shared" si="28"/>
        <v>61</v>
      </c>
      <c r="AC57" s="26">
        <v>0.4</v>
      </c>
      <c r="AD57" s="27">
        <f t="shared" si="29"/>
        <v>74.999999999999986</v>
      </c>
      <c r="AE57" s="26">
        <v>85</v>
      </c>
      <c r="AF57" s="27">
        <f t="shared" si="16"/>
        <v>56.666666666666664</v>
      </c>
      <c r="AG57" s="26" t="s">
        <v>57</v>
      </c>
      <c r="AH57" s="27">
        <f t="shared" si="17"/>
        <v>22</v>
      </c>
      <c r="AI57" s="26">
        <v>3.2</v>
      </c>
      <c r="AJ57" s="27">
        <f t="shared" si="30"/>
        <v>53.333333333333336</v>
      </c>
      <c r="AK57" s="26">
        <v>34.979999999999997</v>
      </c>
      <c r="AL57" s="28">
        <f t="shared" si="31"/>
        <v>69.959999999999994</v>
      </c>
    </row>
    <row r="58" spans="1:38">
      <c r="A58" s="6">
        <v>5</v>
      </c>
      <c r="B58" s="8" t="s">
        <v>46</v>
      </c>
      <c r="C58" s="7">
        <v>35973</v>
      </c>
      <c r="D58" s="6" t="s">
        <v>26</v>
      </c>
      <c r="E58" s="6">
        <v>156</v>
      </c>
      <c r="F58" s="6">
        <v>50</v>
      </c>
      <c r="G58" s="26">
        <v>18.2</v>
      </c>
      <c r="H58" s="27">
        <f t="shared" si="18"/>
        <v>75.833333333333329</v>
      </c>
      <c r="I58" s="26">
        <v>59.1</v>
      </c>
      <c r="J58" s="26">
        <f t="shared" si="19"/>
        <v>98.5</v>
      </c>
      <c r="K58" s="26">
        <v>0.45</v>
      </c>
      <c r="L58" s="27">
        <f t="shared" si="20"/>
        <v>66.666666666666657</v>
      </c>
      <c r="M58" s="26">
        <v>0.44700000000000001</v>
      </c>
      <c r="N58" s="27">
        <f t="shared" si="21"/>
        <v>67.114093959731534</v>
      </c>
      <c r="O58" s="26">
        <v>40</v>
      </c>
      <c r="P58" s="27">
        <f t="shared" si="22"/>
        <v>66.666666666666657</v>
      </c>
      <c r="Q58" s="26">
        <v>31</v>
      </c>
      <c r="R58" s="26">
        <f t="shared" si="23"/>
        <v>103.33333333333334</v>
      </c>
      <c r="S58" s="26">
        <v>31</v>
      </c>
      <c r="T58" s="27">
        <f t="shared" si="24"/>
        <v>67.391304347826093</v>
      </c>
      <c r="U58" s="26">
        <v>24</v>
      </c>
      <c r="V58" s="26">
        <f t="shared" si="25"/>
        <v>96</v>
      </c>
      <c r="W58" s="26">
        <v>28</v>
      </c>
      <c r="X58" s="27">
        <f t="shared" si="26"/>
        <v>35</v>
      </c>
      <c r="Y58" s="26">
        <v>103</v>
      </c>
      <c r="Z58" s="26">
        <f t="shared" si="27"/>
        <v>128.75</v>
      </c>
      <c r="AA58" s="26">
        <v>60</v>
      </c>
      <c r="AB58" s="27">
        <f t="shared" si="28"/>
        <v>60</v>
      </c>
      <c r="AC58" s="26">
        <v>0.31</v>
      </c>
      <c r="AD58" s="26">
        <f t="shared" si="29"/>
        <v>96.774193548387089</v>
      </c>
      <c r="AE58" s="26">
        <v>99</v>
      </c>
      <c r="AF58" s="27">
        <f t="shared" si="16"/>
        <v>66</v>
      </c>
      <c r="AG58" s="26" t="s">
        <v>58</v>
      </c>
      <c r="AH58" s="27">
        <f t="shared" si="17"/>
        <v>22.666666666666664</v>
      </c>
      <c r="AI58" s="26">
        <v>2.9</v>
      </c>
      <c r="AJ58" s="27">
        <f t="shared" si="30"/>
        <v>48.333333333333336</v>
      </c>
      <c r="AK58" s="26">
        <v>37.159999999999997</v>
      </c>
      <c r="AL58" s="28">
        <f t="shared" si="31"/>
        <v>74.319999999999993</v>
      </c>
    </row>
    <row r="59" spans="1:38">
      <c r="A59" s="6">
        <v>6</v>
      </c>
      <c r="B59" s="8" t="s">
        <v>47</v>
      </c>
      <c r="C59" s="7">
        <v>35666</v>
      </c>
      <c r="D59" s="6" t="s">
        <v>26</v>
      </c>
      <c r="E59" s="6">
        <v>156.5</v>
      </c>
      <c r="F59" s="6">
        <v>49</v>
      </c>
      <c r="G59" s="26">
        <v>21.5</v>
      </c>
      <c r="H59" s="26">
        <f t="shared" si="18"/>
        <v>89.583333333333343</v>
      </c>
      <c r="I59" s="26">
        <v>55</v>
      </c>
      <c r="J59" s="26">
        <f t="shared" si="19"/>
        <v>91.666666666666657</v>
      </c>
      <c r="K59" s="26">
        <v>0.47799999999999998</v>
      </c>
      <c r="L59" s="27">
        <f t="shared" si="20"/>
        <v>62.761506276150627</v>
      </c>
      <c r="M59" s="26">
        <v>0.42499999999999999</v>
      </c>
      <c r="N59" s="27">
        <f t="shared" si="21"/>
        <v>70.588235294117652</v>
      </c>
      <c r="O59" s="26">
        <v>28.9</v>
      </c>
      <c r="P59" s="27">
        <f t="shared" si="22"/>
        <v>48.166666666666664</v>
      </c>
      <c r="Q59" s="26">
        <v>56</v>
      </c>
      <c r="R59" s="26">
        <f t="shared" si="23"/>
        <v>186.66666666666666</v>
      </c>
      <c r="S59" s="26">
        <v>30</v>
      </c>
      <c r="T59" s="27">
        <f t="shared" si="24"/>
        <v>65.217391304347828</v>
      </c>
      <c r="U59" s="26">
        <v>29</v>
      </c>
      <c r="V59" s="26">
        <f t="shared" si="25"/>
        <v>115.99999999999999</v>
      </c>
      <c r="W59" s="26">
        <v>48</v>
      </c>
      <c r="X59" s="27">
        <f t="shared" si="26"/>
        <v>60</v>
      </c>
      <c r="Y59" s="26">
        <v>60</v>
      </c>
      <c r="Z59" s="27">
        <f t="shared" si="27"/>
        <v>75</v>
      </c>
      <c r="AA59" s="26">
        <v>40</v>
      </c>
      <c r="AB59" s="27">
        <f t="shared" si="28"/>
        <v>40</v>
      </c>
      <c r="AC59" s="26">
        <v>0.41</v>
      </c>
      <c r="AD59" s="27">
        <f t="shared" si="29"/>
        <v>73.170731707317074</v>
      </c>
      <c r="AE59" s="26">
        <v>93</v>
      </c>
      <c r="AF59" s="27">
        <f t="shared" si="16"/>
        <v>63.265306122448983</v>
      </c>
      <c r="AG59" s="26" t="s">
        <v>57</v>
      </c>
      <c r="AH59" s="27">
        <f t="shared" si="17"/>
        <v>22.448979591836736</v>
      </c>
      <c r="AI59" s="26">
        <v>3</v>
      </c>
      <c r="AJ59" s="27">
        <f t="shared" si="30"/>
        <v>50</v>
      </c>
      <c r="AK59" s="26">
        <v>35.81</v>
      </c>
      <c r="AL59" s="28">
        <f t="shared" si="31"/>
        <v>71.62</v>
      </c>
    </row>
    <row r="60" spans="1:38">
      <c r="A60" s="6">
        <v>7</v>
      </c>
      <c r="B60" s="8" t="s">
        <v>48</v>
      </c>
      <c r="C60" s="7">
        <v>35634</v>
      </c>
      <c r="D60" s="6" t="s">
        <v>26</v>
      </c>
      <c r="E60" s="6">
        <v>155</v>
      </c>
      <c r="F60" s="6">
        <v>46</v>
      </c>
      <c r="G60" s="26">
        <v>18.7</v>
      </c>
      <c r="H60" s="27">
        <f t="shared" si="18"/>
        <v>77.916666666666671</v>
      </c>
      <c r="I60" s="26">
        <v>45.8</v>
      </c>
      <c r="J60" s="27">
        <f t="shared" si="19"/>
        <v>76.333333333333329</v>
      </c>
      <c r="K60" s="26">
        <v>0.49399999999999999</v>
      </c>
      <c r="L60" s="27">
        <f t="shared" si="20"/>
        <v>60.728744939271252</v>
      </c>
      <c r="M60" s="26">
        <v>0.44500000000000001</v>
      </c>
      <c r="N60" s="27">
        <f t="shared" si="21"/>
        <v>67.415730337078656</v>
      </c>
      <c r="O60" s="26">
        <v>33.799999999999997</v>
      </c>
      <c r="P60" s="27">
        <f t="shared" si="22"/>
        <v>56.333333333333321</v>
      </c>
      <c r="Q60" s="26">
        <v>50</v>
      </c>
      <c r="R60" s="26">
        <f t="shared" si="23"/>
        <v>166.66666666666669</v>
      </c>
      <c r="S60" s="26">
        <v>29</v>
      </c>
      <c r="T60" s="27">
        <f t="shared" si="24"/>
        <v>63.04347826086957</v>
      </c>
      <c r="U60" s="26">
        <v>18</v>
      </c>
      <c r="V60" s="27">
        <f t="shared" si="25"/>
        <v>72</v>
      </c>
      <c r="W60" s="26">
        <v>23</v>
      </c>
      <c r="X60" s="27">
        <f t="shared" si="26"/>
        <v>28.749999999999996</v>
      </c>
      <c r="Y60" s="26">
        <v>93</v>
      </c>
      <c r="Z60" s="26">
        <f t="shared" si="27"/>
        <v>116.25000000000001</v>
      </c>
      <c r="AA60" s="26">
        <v>50</v>
      </c>
      <c r="AB60" s="27">
        <f t="shared" si="28"/>
        <v>50</v>
      </c>
      <c r="AC60" s="26">
        <v>0.54</v>
      </c>
      <c r="AD60" s="27">
        <f t="shared" si="29"/>
        <v>55.55555555555555</v>
      </c>
      <c r="AE60" s="26">
        <v>72</v>
      </c>
      <c r="AF60" s="27">
        <f t="shared" si="16"/>
        <v>52.173913043478258</v>
      </c>
      <c r="AG60" s="26">
        <v>33</v>
      </c>
      <c r="AH60" s="27">
        <f t="shared" si="17"/>
        <v>23.913043478260871</v>
      </c>
      <c r="AI60" s="26">
        <v>2.8</v>
      </c>
      <c r="AJ60" s="27">
        <f t="shared" si="30"/>
        <v>46.666666666666664</v>
      </c>
      <c r="AK60" s="26">
        <v>29.26</v>
      </c>
      <c r="AL60" s="28">
        <f t="shared" si="31"/>
        <v>58.52</v>
      </c>
    </row>
    <row r="61" spans="1:38">
      <c r="A61" s="6">
        <v>8</v>
      </c>
      <c r="B61" s="8" t="s">
        <v>49</v>
      </c>
      <c r="C61" s="7">
        <v>34715</v>
      </c>
      <c r="D61" s="6" t="s">
        <v>26</v>
      </c>
      <c r="E61" s="6">
        <v>160</v>
      </c>
      <c r="F61" s="6">
        <v>56</v>
      </c>
      <c r="G61" s="26">
        <v>20.5</v>
      </c>
      <c r="H61" s="26">
        <f t="shared" si="18"/>
        <v>85.416666666666657</v>
      </c>
      <c r="I61" s="26">
        <v>24.4</v>
      </c>
      <c r="J61" s="27">
        <f t="shared" si="19"/>
        <v>40.666666666666664</v>
      </c>
      <c r="K61" s="26">
        <v>0.41499999999999998</v>
      </c>
      <c r="L61" s="27">
        <f t="shared" si="20"/>
        <v>72.289156626506028</v>
      </c>
      <c r="M61" s="26">
        <v>0.38500000000000001</v>
      </c>
      <c r="N61" s="27">
        <f t="shared" si="21"/>
        <v>77.922077922077918</v>
      </c>
      <c r="O61" s="26">
        <v>39</v>
      </c>
      <c r="P61" s="27">
        <f t="shared" si="22"/>
        <v>65</v>
      </c>
      <c r="Q61" s="31">
        <v>28</v>
      </c>
      <c r="R61" s="26">
        <f t="shared" si="23"/>
        <v>93.333333333333329</v>
      </c>
      <c r="S61" s="26">
        <v>35</v>
      </c>
      <c r="T61" s="27">
        <f t="shared" si="24"/>
        <v>76.08695652173914</v>
      </c>
      <c r="U61" s="26">
        <v>35</v>
      </c>
      <c r="V61" s="26">
        <f t="shared" si="25"/>
        <v>140</v>
      </c>
      <c r="W61" s="26">
        <v>50</v>
      </c>
      <c r="X61" s="27">
        <f t="shared" si="26"/>
        <v>62.5</v>
      </c>
      <c r="Y61" s="26">
        <v>93</v>
      </c>
      <c r="Z61" s="26">
        <f t="shared" si="27"/>
        <v>116.25000000000001</v>
      </c>
      <c r="AA61" s="26">
        <v>93</v>
      </c>
      <c r="AB61" s="26">
        <f t="shared" si="28"/>
        <v>93</v>
      </c>
      <c r="AC61" s="26">
        <v>0.4</v>
      </c>
      <c r="AD61" s="27">
        <f t="shared" si="29"/>
        <v>74.999999999999986</v>
      </c>
      <c r="AE61" s="26">
        <v>108</v>
      </c>
      <c r="AF61" s="27">
        <f t="shared" si="16"/>
        <v>64.285714285714292</v>
      </c>
      <c r="AG61" s="26">
        <v>38</v>
      </c>
      <c r="AH61" s="27">
        <f t="shared" si="17"/>
        <v>22.61904761904762</v>
      </c>
      <c r="AI61" s="26">
        <v>3.7</v>
      </c>
      <c r="AJ61" s="27">
        <f t="shared" si="30"/>
        <v>61.666666666666671</v>
      </c>
      <c r="AK61" s="26">
        <v>37.42</v>
      </c>
      <c r="AL61" s="28">
        <f t="shared" si="31"/>
        <v>74.84</v>
      </c>
    </row>
    <row r="62" spans="1:38">
      <c r="A62" s="6">
        <v>9</v>
      </c>
      <c r="B62" s="8" t="s">
        <v>51</v>
      </c>
      <c r="C62" s="7">
        <v>36781</v>
      </c>
      <c r="D62" s="6" t="s">
        <v>26</v>
      </c>
      <c r="E62" s="6">
        <v>158</v>
      </c>
      <c r="F62" s="6">
        <v>56</v>
      </c>
      <c r="G62" s="26">
        <v>17.3</v>
      </c>
      <c r="H62" s="27">
        <f t="shared" si="18"/>
        <v>72.083333333333329</v>
      </c>
      <c r="I62" s="26">
        <v>50.7</v>
      </c>
      <c r="J62" s="26">
        <f t="shared" si="19"/>
        <v>84.500000000000014</v>
      </c>
      <c r="K62" s="26">
        <v>0.40600000000000003</v>
      </c>
      <c r="L62" s="27">
        <f t="shared" si="20"/>
        <v>73.89162561576353</v>
      </c>
      <c r="M62" s="26">
        <v>0.42899999999999999</v>
      </c>
      <c r="N62" s="27">
        <f t="shared" si="21"/>
        <v>69.930069930069934</v>
      </c>
      <c r="O62" s="26">
        <v>44.6</v>
      </c>
      <c r="P62" s="27">
        <f t="shared" si="22"/>
        <v>74.333333333333343</v>
      </c>
      <c r="Q62" s="26">
        <v>70</v>
      </c>
      <c r="R62" s="26">
        <f t="shared" si="23"/>
        <v>233.33333333333334</v>
      </c>
      <c r="S62" s="26">
        <v>36</v>
      </c>
      <c r="T62" s="27">
        <f t="shared" si="24"/>
        <v>78.260869565217391</v>
      </c>
      <c r="U62" s="26">
        <v>29</v>
      </c>
      <c r="V62" s="26">
        <f t="shared" si="25"/>
        <v>115.99999999999999</v>
      </c>
      <c r="W62" s="26">
        <v>23</v>
      </c>
      <c r="X62" s="27">
        <f t="shared" si="26"/>
        <v>28.749999999999996</v>
      </c>
      <c r="Y62" s="26">
        <v>74</v>
      </c>
      <c r="Z62" s="26">
        <f t="shared" si="27"/>
        <v>92.5</v>
      </c>
      <c r="AA62" s="26">
        <v>83</v>
      </c>
      <c r="AB62" s="26">
        <f t="shared" si="28"/>
        <v>83</v>
      </c>
      <c r="AC62" s="26">
        <v>0.46</v>
      </c>
      <c r="AD62" s="27">
        <f t="shared" si="29"/>
        <v>65.217391304347814</v>
      </c>
      <c r="AE62" s="26">
        <v>99</v>
      </c>
      <c r="AF62" s="27">
        <f t="shared" si="16"/>
        <v>58.928571428571431</v>
      </c>
      <c r="AG62" s="26">
        <v>43</v>
      </c>
      <c r="AH62" s="27">
        <f t="shared" si="17"/>
        <v>25.595238095238095</v>
      </c>
      <c r="AI62" s="26">
        <v>3.5</v>
      </c>
      <c r="AJ62" s="27">
        <f t="shared" si="30"/>
        <v>58.333333333333336</v>
      </c>
      <c r="AK62" s="26">
        <v>38</v>
      </c>
      <c r="AL62" s="28">
        <f t="shared" si="31"/>
        <v>76</v>
      </c>
    </row>
    <row r="63" spans="1:38">
      <c r="A63" s="6">
        <v>10</v>
      </c>
      <c r="B63" s="8" t="s">
        <v>54</v>
      </c>
      <c r="C63" s="7">
        <v>36158</v>
      </c>
      <c r="D63" s="7" t="s">
        <v>26</v>
      </c>
      <c r="E63" s="6">
        <v>162</v>
      </c>
      <c r="F63" s="6">
        <v>52</v>
      </c>
      <c r="G63" s="26">
        <v>19.5</v>
      </c>
      <c r="H63" s="26">
        <f t="shared" si="18"/>
        <v>81.25</v>
      </c>
      <c r="I63" s="26">
        <v>55.9</v>
      </c>
      <c r="J63" s="26">
        <f t="shared" si="19"/>
        <v>93.166666666666657</v>
      </c>
      <c r="K63" s="26">
        <v>0.55500000000000005</v>
      </c>
      <c r="L63" s="27">
        <f t="shared" si="20"/>
        <v>54.054054054054049</v>
      </c>
      <c r="M63" s="26">
        <v>0.47799999999999998</v>
      </c>
      <c r="N63" s="27">
        <f t="shared" si="21"/>
        <v>62.761506276150627</v>
      </c>
      <c r="O63" s="26">
        <v>28.8</v>
      </c>
      <c r="P63" s="27">
        <f t="shared" si="22"/>
        <v>48.000000000000007</v>
      </c>
      <c r="Q63" s="26">
        <v>56</v>
      </c>
      <c r="R63" s="26">
        <f t="shared" si="23"/>
        <v>186.66666666666666</v>
      </c>
      <c r="S63" s="26">
        <v>31</v>
      </c>
      <c r="T63" s="27">
        <f t="shared" si="24"/>
        <v>67.391304347826093</v>
      </c>
      <c r="U63" s="26">
        <v>27</v>
      </c>
      <c r="V63" s="26">
        <f t="shared" si="25"/>
        <v>108</v>
      </c>
      <c r="W63" s="26">
        <v>41</v>
      </c>
      <c r="X63" s="27">
        <f t="shared" si="26"/>
        <v>51.249999999999993</v>
      </c>
      <c r="Y63" s="26">
        <v>103</v>
      </c>
      <c r="Z63" s="26">
        <f t="shared" si="27"/>
        <v>128.75</v>
      </c>
      <c r="AA63" s="26">
        <v>78</v>
      </c>
      <c r="AB63" s="27">
        <f t="shared" si="28"/>
        <v>78</v>
      </c>
      <c r="AC63" s="26">
        <v>0.34</v>
      </c>
      <c r="AD63" s="26">
        <f t="shared" si="29"/>
        <v>88.235294117647044</v>
      </c>
      <c r="AE63" s="26">
        <v>88</v>
      </c>
      <c r="AF63" s="27">
        <f t="shared" si="16"/>
        <v>56.410256410256409</v>
      </c>
      <c r="AG63" s="26">
        <v>43</v>
      </c>
      <c r="AH63" s="27">
        <f t="shared" si="17"/>
        <v>27.564102564102566</v>
      </c>
      <c r="AI63" s="26">
        <v>3.3</v>
      </c>
      <c r="AJ63" s="27">
        <f t="shared" si="30"/>
        <v>54.999999999999993</v>
      </c>
      <c r="AK63" s="26">
        <v>38.5</v>
      </c>
      <c r="AL63" s="28">
        <f t="shared" si="31"/>
        <v>77</v>
      </c>
    </row>
    <row r="64" spans="1:38">
      <c r="A64" s="6">
        <v>11</v>
      </c>
      <c r="B64" s="8"/>
      <c r="C64" s="7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11"/>
    </row>
    <row r="66" spans="3:38">
      <c r="E66" s="2" t="s">
        <v>67</v>
      </c>
      <c r="G66" s="2">
        <v>24</v>
      </c>
      <c r="I66" s="2">
        <v>60</v>
      </c>
      <c r="K66" s="2">
        <v>0.3</v>
      </c>
      <c r="M66" s="2">
        <v>0.3</v>
      </c>
      <c r="O66" s="2">
        <v>60</v>
      </c>
      <c r="Q66" s="2">
        <v>30</v>
      </c>
      <c r="S66" s="2">
        <v>46</v>
      </c>
      <c r="U66" s="2">
        <v>25</v>
      </c>
      <c r="W66" s="2">
        <v>30</v>
      </c>
      <c r="Y66" s="2">
        <v>80</v>
      </c>
      <c r="AA66" s="2">
        <v>100</v>
      </c>
      <c r="AC66" s="2">
        <v>0.3</v>
      </c>
      <c r="AI66" s="2">
        <v>6</v>
      </c>
      <c r="AK66" s="2">
        <v>50</v>
      </c>
    </row>
    <row r="67" spans="3:38">
      <c r="E67" s="2" t="s">
        <v>68</v>
      </c>
      <c r="H67" s="2">
        <f>AVERAGE(H54:H63)</f>
        <v>80.833333333333329</v>
      </c>
      <c r="J67" s="2">
        <f>AVERAGE(J54:J63)</f>
        <v>83.7</v>
      </c>
      <c r="L67" s="2">
        <f>AVERAGE(L54:L63)</f>
        <v>64.830573180603423</v>
      </c>
      <c r="N67" s="2">
        <f>AVERAGE(N54:N63)</f>
        <v>70.384334475981149</v>
      </c>
      <c r="P67" s="2">
        <f>AVERAGE(P54:P63)</f>
        <v>55.433333333333337</v>
      </c>
      <c r="R67" s="2">
        <f>AVERAGE(R54:R63)</f>
        <v>169.66666666666666</v>
      </c>
      <c r="T67" s="2">
        <f>AVERAGE(T54:T63)</f>
        <v>68.695652173913047</v>
      </c>
      <c r="V67" s="2">
        <f>AVERAGE(V54:V63)</f>
        <v>111.2</v>
      </c>
      <c r="X67" s="2">
        <f>AVERAGE(X54:X63)</f>
        <v>41.125</v>
      </c>
      <c r="Z67" s="2">
        <f>AVERAGE(Z54:Z63)</f>
        <v>106.5</v>
      </c>
      <c r="AB67" s="2">
        <f>AVERAGE(AB54:AB63)</f>
        <v>69.400000000000006</v>
      </c>
      <c r="AD67" s="2">
        <f>AVERAGE(AD54:AD63)</f>
        <v>78.999212727221561</v>
      </c>
      <c r="AF67" s="2">
        <f>AVERAGE(AF54:AF63)</f>
        <v>57.759308269645111</v>
      </c>
      <c r="AH67" s="2">
        <f>AVERAGE(AH54:AH63)</f>
        <v>24.26264380172179</v>
      </c>
      <c r="AJ67" s="2">
        <f>AVERAGE(AJ54:AJ63)</f>
        <v>53.666666666666664</v>
      </c>
      <c r="AL67" s="2">
        <f>AVERAGE(AL54:AL63)</f>
        <v>71.56</v>
      </c>
    </row>
    <row r="68" spans="3:38">
      <c r="C68" s="15" t="s">
        <v>69</v>
      </c>
      <c r="D68" s="13" t="s">
        <v>70</v>
      </c>
      <c r="E68" s="13" t="s">
        <v>71</v>
      </c>
    </row>
    <row r="69" spans="3:38">
      <c r="C69" s="21" t="str">
        <f>G53</f>
        <v>SIT &amp; REACH</v>
      </c>
      <c r="D69" s="13">
        <v>100</v>
      </c>
      <c r="E69" s="20">
        <f>H67</f>
        <v>80.833333333333329</v>
      </c>
    </row>
    <row r="70" spans="3:38">
      <c r="C70" s="19" t="str">
        <f>I53</f>
        <v>TRUNK LIFT</v>
      </c>
      <c r="D70" s="13">
        <v>100</v>
      </c>
      <c r="E70" s="20">
        <f>J67</f>
        <v>83.7</v>
      </c>
    </row>
    <row r="71" spans="3:38">
      <c r="C71" s="19" t="str">
        <f>K53</f>
        <v>AUDIO</v>
      </c>
      <c r="D71" s="13">
        <v>100</v>
      </c>
      <c r="E71" s="20">
        <f>L67</f>
        <v>64.830573180603423</v>
      </c>
    </row>
    <row r="72" spans="3:38">
      <c r="C72" s="19" t="str">
        <f>M53</f>
        <v>VISUAL</v>
      </c>
      <c r="D72" s="13">
        <v>100</v>
      </c>
      <c r="E72" s="20">
        <f>N67</f>
        <v>70.384334475981149</v>
      </c>
    </row>
    <row r="73" spans="3:38">
      <c r="C73" s="19" t="str">
        <f>O53</f>
        <v>HIGH JUMP</v>
      </c>
      <c r="D73" s="13">
        <v>100</v>
      </c>
      <c r="E73" s="20">
        <f>P67</f>
        <v>55.433333333333337</v>
      </c>
    </row>
    <row r="74" spans="3:38">
      <c r="C74" s="19" t="str">
        <f>Q53</f>
        <v>STORK STAND TEST</v>
      </c>
      <c r="D74" s="13">
        <v>100</v>
      </c>
      <c r="E74" s="20">
        <f>R67</f>
        <v>169.66666666666666</v>
      </c>
    </row>
    <row r="75" spans="3:38">
      <c r="C75" s="19" t="str">
        <f>S53</f>
        <v>SIDE STEP</v>
      </c>
      <c r="D75" s="13">
        <v>100</v>
      </c>
      <c r="E75" s="20">
        <f>T67</f>
        <v>68.695652173913047</v>
      </c>
    </row>
    <row r="76" spans="3:38">
      <c r="C76" s="19" t="str">
        <f>U53</f>
        <v>SIT UP</v>
      </c>
      <c r="D76" s="13">
        <v>100</v>
      </c>
      <c r="E76" s="20">
        <f>V67</f>
        <v>111.2</v>
      </c>
    </row>
    <row r="77" spans="3:38">
      <c r="C77" s="19" t="str">
        <f>W53</f>
        <v>PUSH UP</v>
      </c>
      <c r="D77" s="13">
        <v>100</v>
      </c>
      <c r="E77" s="20">
        <f>X67</f>
        <v>41.125</v>
      </c>
    </row>
    <row r="78" spans="3:38">
      <c r="C78" s="19" t="str">
        <f>Y53</f>
        <v>BACK LIFT</v>
      </c>
      <c r="D78" s="13">
        <v>100</v>
      </c>
      <c r="E78" s="20">
        <f>Z67</f>
        <v>106.5</v>
      </c>
    </row>
    <row r="79" spans="3:38">
      <c r="C79" s="19" t="str">
        <f>AA53</f>
        <v>HARDLE JUMP</v>
      </c>
      <c r="D79" s="13">
        <v>100</v>
      </c>
      <c r="E79" s="20">
        <f>AB67</f>
        <v>69.400000000000006</v>
      </c>
    </row>
    <row r="80" spans="3:38">
      <c r="C80" s="19" t="str">
        <f>AC53</f>
        <v>SPEED COORDINATION REACTION TIME</v>
      </c>
      <c r="D80" s="13">
        <v>100</v>
      </c>
      <c r="E80" s="20">
        <f>AD67</f>
        <v>78.999212727221561</v>
      </c>
    </row>
    <row r="81" spans="3:5">
      <c r="C81" s="19" t="str">
        <f>AE53</f>
        <v>SQUATS</v>
      </c>
      <c r="D81" s="13">
        <v>100</v>
      </c>
      <c r="E81" s="20">
        <f>AF67</f>
        <v>57.759308269645111</v>
      </c>
    </row>
    <row r="82" spans="3:5">
      <c r="C82" s="19" t="str">
        <f>AG53</f>
        <v>BENCH PRESS</v>
      </c>
      <c r="D82" s="13">
        <v>100</v>
      </c>
      <c r="E82" s="20">
        <f>AH67</f>
        <v>24.26264380172179</v>
      </c>
    </row>
    <row r="83" spans="3:5">
      <c r="C83" s="19" t="str">
        <f>AI53</f>
        <v>MEDICINE BALL</v>
      </c>
      <c r="D83" s="13">
        <v>100</v>
      </c>
      <c r="E83" s="20">
        <f>AJ67</f>
        <v>53.666666666666664</v>
      </c>
    </row>
    <row r="84" spans="3:5">
      <c r="C84" s="19" t="str">
        <f>AK53</f>
        <v>VO2 MAX</v>
      </c>
      <c r="D84" s="13">
        <v>100</v>
      </c>
      <c r="E84" s="20">
        <f>AL67</f>
        <v>71.56</v>
      </c>
    </row>
  </sheetData>
  <mergeCells count="34">
    <mergeCell ref="AI52:AJ52"/>
    <mergeCell ref="AK52:AL52"/>
    <mergeCell ref="AK1:AL1"/>
    <mergeCell ref="AI1:AJ1"/>
    <mergeCell ref="AE1:AH1"/>
    <mergeCell ref="AE52:AH52"/>
    <mergeCell ref="AA1:AB1"/>
    <mergeCell ref="U52:Z52"/>
    <mergeCell ref="AA52:AB52"/>
    <mergeCell ref="AC1:AD1"/>
    <mergeCell ref="G1:J1"/>
    <mergeCell ref="K1:N1"/>
    <mergeCell ref="O1:P1"/>
    <mergeCell ref="U1:Z1"/>
    <mergeCell ref="Q1:R1"/>
    <mergeCell ref="S1:T1"/>
    <mergeCell ref="AC52:AD52"/>
    <mergeCell ref="S52:T52"/>
    <mergeCell ref="F52:F53"/>
    <mergeCell ref="G52:J52"/>
    <mergeCell ref="K52:N52"/>
    <mergeCell ref="O52:P52"/>
    <mergeCell ref="Q52:R52"/>
    <mergeCell ref="A52:A53"/>
    <mergeCell ref="B52:B53"/>
    <mergeCell ref="C52:C53"/>
    <mergeCell ref="D52:D53"/>
    <mergeCell ref="E52:E53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2015-04-29T17:39:49Z</dcterms:modified>
</cp:coreProperties>
</file>