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62" i="1"/>
  <c r="E61"/>
  <c r="E60"/>
  <c r="E59"/>
  <c r="E58"/>
  <c r="E57"/>
  <c r="E56"/>
  <c r="E55"/>
  <c r="E54"/>
  <c r="E53"/>
  <c r="E52"/>
  <c r="E51"/>
  <c r="E50"/>
  <c r="E49"/>
  <c r="E48"/>
  <c r="E47"/>
  <c r="E46"/>
  <c r="C62"/>
  <c r="C61"/>
  <c r="C60"/>
  <c r="C59"/>
  <c r="C58"/>
  <c r="C57"/>
  <c r="C56"/>
  <c r="C55"/>
  <c r="C54"/>
  <c r="C53"/>
  <c r="C52"/>
  <c r="C51"/>
  <c r="C50"/>
  <c r="C49"/>
  <c r="C48"/>
  <c r="C47"/>
  <c r="C46"/>
  <c r="C28"/>
  <c r="C27"/>
  <c r="C26"/>
  <c r="C25"/>
  <c r="C24"/>
  <c r="C23"/>
  <c r="C22"/>
  <c r="C21"/>
  <c r="C20"/>
  <c r="C19"/>
  <c r="C18"/>
  <c r="C17"/>
  <c r="C16"/>
  <c r="C15"/>
  <c r="C14"/>
  <c r="C13"/>
  <c r="AN37"/>
  <c r="AN38"/>
  <c r="AN39"/>
  <c r="AN36"/>
  <c r="AN43" s="1"/>
  <c r="AL37"/>
  <c r="AL38"/>
  <c r="AL39"/>
  <c r="AL36"/>
  <c r="AL43" s="1"/>
  <c r="AJ37"/>
  <c r="AJ38"/>
  <c r="AJ39"/>
  <c r="AJ36"/>
  <c r="AJ43" s="1"/>
  <c r="AH37"/>
  <c r="AH38"/>
  <c r="AH39"/>
  <c r="AH36"/>
  <c r="AH43" s="1"/>
  <c r="AF37"/>
  <c r="AF38"/>
  <c r="AF39"/>
  <c r="AF36"/>
  <c r="AF43" s="1"/>
  <c r="AD37"/>
  <c r="AD38"/>
  <c r="AD39"/>
  <c r="AD36"/>
  <c r="AD43" s="1"/>
  <c r="AB37"/>
  <c r="AB38"/>
  <c r="AB39"/>
  <c r="AB36"/>
  <c r="AB43" s="1"/>
  <c r="Z37"/>
  <c r="Z38"/>
  <c r="Z39"/>
  <c r="Z36"/>
  <c r="Z43" s="1"/>
  <c r="X37"/>
  <c r="X38"/>
  <c r="X39"/>
  <c r="X36"/>
  <c r="X43" s="1"/>
  <c r="V37"/>
  <c r="V38"/>
  <c r="V39"/>
  <c r="V36"/>
  <c r="V43" s="1"/>
  <c r="T37"/>
  <c r="T38"/>
  <c r="T39"/>
  <c r="T36"/>
  <c r="T43" s="1"/>
  <c r="R37"/>
  <c r="R38"/>
  <c r="R39"/>
  <c r="R36"/>
  <c r="R43" s="1"/>
  <c r="P37"/>
  <c r="P38"/>
  <c r="P39"/>
  <c r="P36"/>
  <c r="P43" s="1"/>
  <c r="N37"/>
  <c r="N38"/>
  <c r="N39"/>
  <c r="N36"/>
  <c r="N43" s="1"/>
  <c r="L37"/>
  <c r="L38"/>
  <c r="L39"/>
  <c r="L36"/>
  <c r="L43" s="1"/>
  <c r="J37"/>
  <c r="J38"/>
  <c r="J39"/>
  <c r="J36"/>
  <c r="J43" s="1"/>
  <c r="H37"/>
  <c r="H38"/>
  <c r="H39"/>
  <c r="H36"/>
  <c r="H43" s="1"/>
  <c r="AN4"/>
  <c r="AN5"/>
  <c r="AN6"/>
  <c r="AN3"/>
  <c r="AN10" s="1"/>
  <c r="E28" s="1"/>
  <c r="AL4"/>
  <c r="AL5"/>
  <c r="AL6"/>
  <c r="AL3"/>
  <c r="AL10" s="1"/>
  <c r="AJ4"/>
  <c r="AJ5"/>
  <c r="AJ6"/>
  <c r="AJ3"/>
  <c r="AJ10" s="1"/>
  <c r="E27" s="1"/>
  <c r="AH4"/>
  <c r="AH5"/>
  <c r="AH6"/>
  <c r="AH3"/>
  <c r="AH10" s="1"/>
  <c r="E26" s="1"/>
  <c r="AF4"/>
  <c r="AF5"/>
  <c r="AF6"/>
  <c r="AF3"/>
  <c r="AF10" s="1"/>
  <c r="E25" s="1"/>
  <c r="AD4"/>
  <c r="AD5"/>
  <c r="AD6"/>
  <c r="AD3"/>
  <c r="AD10" s="1"/>
  <c r="E24" s="1"/>
  <c r="AB4"/>
  <c r="AB5"/>
  <c r="AB6"/>
  <c r="AB3"/>
  <c r="AB10" s="1"/>
  <c r="E23" s="1"/>
  <c r="Z4"/>
  <c r="Z5"/>
  <c r="Z6"/>
  <c r="Z3"/>
  <c r="Z10" s="1"/>
  <c r="E22" s="1"/>
  <c r="X4"/>
  <c r="X5"/>
  <c r="X6"/>
  <c r="X3"/>
  <c r="X10" s="1"/>
  <c r="E21" s="1"/>
  <c r="V4"/>
  <c r="V5"/>
  <c r="V6"/>
  <c r="V3"/>
  <c r="V10" s="1"/>
  <c r="E20" s="1"/>
  <c r="T4"/>
  <c r="T5"/>
  <c r="T6"/>
  <c r="T3"/>
  <c r="T10" s="1"/>
  <c r="E19" s="1"/>
  <c r="R4"/>
  <c r="R5"/>
  <c r="R6"/>
  <c r="R3"/>
  <c r="R10" s="1"/>
  <c r="E18" s="1"/>
  <c r="P4"/>
  <c r="P5"/>
  <c r="P6"/>
  <c r="P3"/>
  <c r="P10" s="1"/>
  <c r="E17" s="1"/>
  <c r="N4"/>
  <c r="N5"/>
  <c r="N6"/>
  <c r="N3"/>
  <c r="N10" s="1"/>
  <c r="E16" s="1"/>
  <c r="L4"/>
  <c r="L5"/>
  <c r="L6"/>
  <c r="L3"/>
  <c r="L10" s="1"/>
  <c r="E15" s="1"/>
  <c r="J4"/>
  <c r="J5"/>
  <c r="J6"/>
  <c r="J3"/>
  <c r="J10" s="1"/>
  <c r="E14" s="1"/>
  <c r="H4"/>
  <c r="H5"/>
  <c r="H6"/>
  <c r="H3"/>
  <c r="H10" s="1"/>
  <c r="E13" s="1"/>
</calcChain>
</file>

<file path=xl/sharedStrings.xml><?xml version="1.0" encoding="utf-8"?>
<sst xmlns="http://schemas.openxmlformats.org/spreadsheetml/2006/main" count="142" uniqueCount="63">
  <si>
    <t>NO</t>
  </si>
  <si>
    <t>NAMA</t>
  </si>
  <si>
    <t>TGL LAHIR</t>
  </si>
  <si>
    <t>L/P</t>
  </si>
  <si>
    <t>TB</t>
  </si>
  <si>
    <t>BB</t>
  </si>
  <si>
    <t>SIT &amp; REACH</t>
  </si>
  <si>
    <t>TRUNK LIFT</t>
  </si>
  <si>
    <t>FLEXIBILITY</t>
  </si>
  <si>
    <t>POWER</t>
  </si>
  <si>
    <t>SIT UP</t>
  </si>
  <si>
    <t>PUSH UP</t>
  </si>
  <si>
    <t>HARDLE JUMP</t>
  </si>
  <si>
    <t>BACK LIFT</t>
  </si>
  <si>
    <t>SQUATS</t>
  </si>
  <si>
    <t>AEROBIC CAPACITY</t>
  </si>
  <si>
    <t>AUDIO</t>
  </si>
  <si>
    <t>VISUAL</t>
  </si>
  <si>
    <t>SPEED REACTION/WHOLE BODY REACTION</t>
  </si>
  <si>
    <t xml:space="preserve"> MUSCLE STAMINA</t>
  </si>
  <si>
    <t>POWER ENDURANCE</t>
  </si>
  <si>
    <t>20 M RUN TEST</t>
  </si>
  <si>
    <t>STRENGTH</t>
  </si>
  <si>
    <t>L</t>
  </si>
  <si>
    <t>P</t>
  </si>
  <si>
    <t>SPEED</t>
  </si>
  <si>
    <t>AGILITY</t>
  </si>
  <si>
    <t>SIDE STEP STEST</t>
  </si>
  <si>
    <t>POWER/FORCE PLATFORM 3D</t>
  </si>
  <si>
    <t>HIGH JUMP</t>
  </si>
  <si>
    <t>COORDINATION</t>
  </si>
  <si>
    <t>BENCH PRESS</t>
  </si>
  <si>
    <t>HAND GRIP</t>
  </si>
  <si>
    <t>MEDICINE BALL</t>
  </si>
  <si>
    <t>ANDI HASANUDIN</t>
  </si>
  <si>
    <t>ERMANSYAH</t>
  </si>
  <si>
    <t>FINALDHI PALGUNADI</t>
  </si>
  <si>
    <t>MOHAMMAD FAISAL</t>
  </si>
  <si>
    <t>FITRIANI</t>
  </si>
  <si>
    <t>MAUDY WAFA NADIYAH</t>
  </si>
  <si>
    <t>YESSY ANDINI G</t>
  </si>
  <si>
    <t>30/4/991</t>
  </si>
  <si>
    <t>ELIS MUSTIKAWATI</t>
  </si>
  <si>
    <t>43</t>
  </si>
  <si>
    <t>42</t>
  </si>
  <si>
    <t>54</t>
  </si>
  <si>
    <t>58</t>
  </si>
  <si>
    <t>74</t>
  </si>
  <si>
    <t>145</t>
  </si>
  <si>
    <t>64</t>
  </si>
  <si>
    <t>80</t>
  </si>
  <si>
    <t>49</t>
  </si>
  <si>
    <t>60</t>
  </si>
  <si>
    <t>44</t>
  </si>
  <si>
    <t>76</t>
  </si>
  <si>
    <t>T</t>
  </si>
  <si>
    <t>%</t>
  </si>
  <si>
    <t>PARAMETER</t>
  </si>
  <si>
    <t>TARGET</t>
  </si>
  <si>
    <t>HASIL</t>
  </si>
  <si>
    <t>VO2 MAX</t>
  </si>
  <si>
    <t xml:space="preserve"> COORDINATION REACTION</t>
  </si>
  <si>
    <t>COORDINATION REACTION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</si>
</sst>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15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5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 vertical="center" wrapText="1"/>
    </xf>
    <xf numFmtId="15" fontId="1" fillId="0" borderId="0" xfId="0" applyNumberFormat="1" applyFont="1" applyBorder="1" applyAlignment="1">
      <alignment horizontal="left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0" borderId="1" xfId="0" applyNumberFormat="1" applyFont="1" applyBorder="1"/>
    <xf numFmtId="1" fontId="1" fillId="2" borderId="1" xfId="0" applyNumberFormat="1" applyFont="1" applyFill="1" applyBorder="1"/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HASIL TES FISIK SQUASH PA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Sheet1!$D$12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Sheet1!$C$13:$C$28</c:f>
              <c:strCache>
                <c:ptCount val="16"/>
                <c:pt idx="0">
                  <c:v>20 M RUN TEST</c:v>
                </c:pt>
                <c:pt idx="1">
                  <c:v>SIDE STEP STEST</c:v>
                </c:pt>
                <c:pt idx="2">
                  <c:v>SIT &amp; REACH</c:v>
                </c:pt>
                <c:pt idx="3">
                  <c:v>AUDIO</c:v>
                </c:pt>
                <c:pt idx="4">
                  <c:v>VISUAL</c:v>
                </c:pt>
                <c:pt idx="5">
                  <c:v>HIGH JUMP</c:v>
                </c:pt>
                <c:pt idx="6">
                  <c:v>SIT UP</c:v>
                </c:pt>
                <c:pt idx="7">
                  <c:v>PUSH UP</c:v>
                </c:pt>
                <c:pt idx="8">
                  <c:v>BACK LIFT</c:v>
                </c:pt>
                <c:pt idx="9">
                  <c:v>HARDLE JUMP</c:v>
                </c:pt>
                <c:pt idx="10">
                  <c:v> COORDINATION REACTION</c:v>
                </c:pt>
                <c:pt idx="11">
                  <c:v>SQUATS</c:v>
                </c:pt>
                <c:pt idx="12">
                  <c:v>BENCH PRESS</c:v>
                </c:pt>
                <c:pt idx="13">
                  <c:v>HAND GRIP</c:v>
                </c:pt>
                <c:pt idx="14">
                  <c:v>MEDICINE BALL</c:v>
                </c:pt>
                <c:pt idx="15">
                  <c:v>VO2 MAX</c:v>
                </c:pt>
              </c:strCache>
            </c:strRef>
          </c:cat>
          <c:val>
            <c:numRef>
              <c:f>Sheet1!$D$13:$D$28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Sheet1!$E$12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Sheet1!$C$13:$C$28</c:f>
              <c:strCache>
                <c:ptCount val="16"/>
                <c:pt idx="0">
                  <c:v>20 M RUN TEST</c:v>
                </c:pt>
                <c:pt idx="1">
                  <c:v>SIDE STEP STEST</c:v>
                </c:pt>
                <c:pt idx="2">
                  <c:v>SIT &amp; REACH</c:v>
                </c:pt>
                <c:pt idx="3">
                  <c:v>AUDIO</c:v>
                </c:pt>
                <c:pt idx="4">
                  <c:v>VISUAL</c:v>
                </c:pt>
                <c:pt idx="5">
                  <c:v>HIGH JUMP</c:v>
                </c:pt>
                <c:pt idx="6">
                  <c:v>SIT UP</c:v>
                </c:pt>
                <c:pt idx="7">
                  <c:v>PUSH UP</c:v>
                </c:pt>
                <c:pt idx="8">
                  <c:v>BACK LIFT</c:v>
                </c:pt>
                <c:pt idx="9">
                  <c:v>HARDLE JUMP</c:v>
                </c:pt>
                <c:pt idx="10">
                  <c:v> COORDINATION REACTION</c:v>
                </c:pt>
                <c:pt idx="11">
                  <c:v>SQUATS</c:v>
                </c:pt>
                <c:pt idx="12">
                  <c:v>BENCH PRESS</c:v>
                </c:pt>
                <c:pt idx="13">
                  <c:v>HAND GRIP</c:v>
                </c:pt>
                <c:pt idx="14">
                  <c:v>MEDICINE BALL</c:v>
                </c:pt>
                <c:pt idx="15">
                  <c:v>VO2 MAX</c:v>
                </c:pt>
              </c:strCache>
            </c:strRef>
          </c:cat>
          <c:val>
            <c:numRef>
              <c:f>Sheet1!$E$13:$E$28</c:f>
              <c:numCache>
                <c:formatCode>0</c:formatCode>
                <c:ptCount val="16"/>
                <c:pt idx="0">
                  <c:v>99.170072913679178</c:v>
                </c:pt>
                <c:pt idx="1">
                  <c:v>86.5</c:v>
                </c:pt>
                <c:pt idx="2">
                  <c:v>96.375</c:v>
                </c:pt>
                <c:pt idx="3">
                  <c:v>75.650000000000006</c:v>
                </c:pt>
                <c:pt idx="4">
                  <c:v>57.164487041629044</c:v>
                </c:pt>
                <c:pt idx="5">
                  <c:v>57.120798605539413</c:v>
                </c:pt>
                <c:pt idx="6">
                  <c:v>65.321428571428569</c:v>
                </c:pt>
                <c:pt idx="7">
                  <c:v>85.000000000000014</c:v>
                </c:pt>
                <c:pt idx="8">
                  <c:v>75</c:v>
                </c:pt>
                <c:pt idx="9">
                  <c:v>46.5</c:v>
                </c:pt>
                <c:pt idx="10">
                  <c:v>100.83333333333333</c:v>
                </c:pt>
                <c:pt idx="11">
                  <c:v>56.87669376693767</c:v>
                </c:pt>
                <c:pt idx="12">
                  <c:v>53.047082228116722</c:v>
                </c:pt>
                <c:pt idx="13">
                  <c:v>49.912587412587413</c:v>
                </c:pt>
                <c:pt idx="14">
                  <c:v>197.5</c:v>
                </c:pt>
                <c:pt idx="15">
                  <c:v>82.029166666666669</c:v>
                </c:pt>
              </c:numCache>
            </c:numRef>
          </c:val>
        </c:ser>
        <c:axId val="84947712"/>
        <c:axId val="84949248"/>
      </c:radarChart>
      <c:catAx>
        <c:axId val="84947712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84949248"/>
        <c:crosses val="autoZero"/>
        <c:auto val="1"/>
        <c:lblAlgn val="ctr"/>
        <c:lblOffset val="100"/>
      </c:catAx>
      <c:valAx>
        <c:axId val="849492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4947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HASIL TES FISIK SQUASH PI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Sheet1!$D$45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Sheet1!$C$46:$C$62</c:f>
              <c:strCache>
                <c:ptCount val="17"/>
                <c:pt idx="0">
                  <c:v>20 M RUN TEST</c:v>
                </c:pt>
                <c:pt idx="1">
                  <c:v>SIDE STEP STEST</c:v>
                </c:pt>
                <c:pt idx="2">
                  <c:v>SIT &amp; REACH</c:v>
                </c:pt>
                <c:pt idx="3">
                  <c:v>TRUNK LIFT</c:v>
                </c:pt>
                <c:pt idx="4">
                  <c:v>AUDIO</c:v>
                </c:pt>
                <c:pt idx="5">
                  <c:v>VISUAL</c:v>
                </c:pt>
                <c:pt idx="6">
                  <c:v>HIGH JUMP</c:v>
                </c:pt>
                <c:pt idx="7">
                  <c:v>SIT UP</c:v>
                </c:pt>
                <c:pt idx="8">
                  <c:v>PUSH UP</c:v>
                </c:pt>
                <c:pt idx="9">
                  <c:v>BACK LIFT</c:v>
                </c:pt>
                <c:pt idx="10">
                  <c:v>HARDLE JUMP</c:v>
                </c:pt>
                <c:pt idx="11">
                  <c:v>COORDINATION REACTION</c:v>
                </c:pt>
                <c:pt idx="12">
                  <c:v>SQUATS</c:v>
                </c:pt>
                <c:pt idx="13">
                  <c:v>BENCH PRESS</c:v>
                </c:pt>
                <c:pt idx="14">
                  <c:v>HAND GRIP</c:v>
                </c:pt>
                <c:pt idx="15">
                  <c:v>MEDICINE BALL</c:v>
                </c:pt>
                <c:pt idx="16">
                  <c:v>VO2 MAX</c:v>
                </c:pt>
              </c:strCache>
            </c:strRef>
          </c:cat>
          <c:val>
            <c:numRef>
              <c:f>Sheet1!$D$46:$D$62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Sheet1!$E$45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Sheet1!$C$46:$C$62</c:f>
              <c:strCache>
                <c:ptCount val="17"/>
                <c:pt idx="0">
                  <c:v>20 M RUN TEST</c:v>
                </c:pt>
                <c:pt idx="1">
                  <c:v>SIDE STEP STEST</c:v>
                </c:pt>
                <c:pt idx="2">
                  <c:v>SIT &amp; REACH</c:v>
                </c:pt>
                <c:pt idx="3">
                  <c:v>TRUNK LIFT</c:v>
                </c:pt>
                <c:pt idx="4">
                  <c:v>AUDIO</c:v>
                </c:pt>
                <c:pt idx="5">
                  <c:v>VISUAL</c:v>
                </c:pt>
                <c:pt idx="6">
                  <c:v>HIGH JUMP</c:v>
                </c:pt>
                <c:pt idx="7">
                  <c:v>SIT UP</c:v>
                </c:pt>
                <c:pt idx="8">
                  <c:v>PUSH UP</c:v>
                </c:pt>
                <c:pt idx="9">
                  <c:v>BACK LIFT</c:v>
                </c:pt>
                <c:pt idx="10">
                  <c:v>HARDLE JUMP</c:v>
                </c:pt>
                <c:pt idx="11">
                  <c:v>COORDINATION REACTION</c:v>
                </c:pt>
                <c:pt idx="12">
                  <c:v>SQUATS</c:v>
                </c:pt>
                <c:pt idx="13">
                  <c:v>BENCH PRESS</c:v>
                </c:pt>
                <c:pt idx="14">
                  <c:v>HAND GRIP</c:v>
                </c:pt>
                <c:pt idx="15">
                  <c:v>MEDICINE BALL</c:v>
                </c:pt>
                <c:pt idx="16">
                  <c:v>VO2 MAX</c:v>
                </c:pt>
              </c:strCache>
            </c:strRef>
          </c:cat>
          <c:val>
            <c:numRef>
              <c:f>Sheet1!$E$46:$E$62</c:f>
              <c:numCache>
                <c:formatCode>0</c:formatCode>
                <c:ptCount val="17"/>
                <c:pt idx="0">
                  <c:v>78.192395806017174</c:v>
                </c:pt>
                <c:pt idx="1">
                  <c:v>70.65217391304347</c:v>
                </c:pt>
                <c:pt idx="2">
                  <c:v>88.020833333333329</c:v>
                </c:pt>
                <c:pt idx="3">
                  <c:v>75.666666666666671</c:v>
                </c:pt>
                <c:pt idx="4">
                  <c:v>67.918885387234667</c:v>
                </c:pt>
                <c:pt idx="5">
                  <c:v>64.158825438027236</c:v>
                </c:pt>
                <c:pt idx="6">
                  <c:v>45.541666666666671</c:v>
                </c:pt>
                <c:pt idx="7">
                  <c:v>79</c:v>
                </c:pt>
                <c:pt idx="8">
                  <c:v>42.5</c:v>
                </c:pt>
                <c:pt idx="9">
                  <c:v>81.5625</c:v>
                </c:pt>
                <c:pt idx="10">
                  <c:v>24.25</c:v>
                </c:pt>
                <c:pt idx="11">
                  <c:v>75.162848158131183</c:v>
                </c:pt>
                <c:pt idx="12">
                  <c:v>34.918709222839084</c:v>
                </c:pt>
                <c:pt idx="13">
                  <c:v>24.737958389187799</c:v>
                </c:pt>
                <c:pt idx="14">
                  <c:v>190.83333333333331</c:v>
                </c:pt>
                <c:pt idx="15">
                  <c:v>54.375</c:v>
                </c:pt>
                <c:pt idx="16">
                  <c:v>64.586363636363643</c:v>
                </c:pt>
              </c:numCache>
            </c:numRef>
          </c:val>
        </c:ser>
        <c:axId val="84966400"/>
        <c:axId val="84996864"/>
      </c:radarChart>
      <c:catAx>
        <c:axId val="84966400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84996864"/>
        <c:crosses val="autoZero"/>
        <c:auto val="1"/>
        <c:lblAlgn val="ctr"/>
        <c:lblOffset val="100"/>
      </c:catAx>
      <c:valAx>
        <c:axId val="849968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4966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11</xdr:row>
      <xdr:rowOff>190500</xdr:rowOff>
    </xdr:from>
    <xdr:to>
      <xdr:col>21</xdr:col>
      <xdr:colOff>38100</xdr:colOff>
      <xdr:row>31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44</xdr:row>
      <xdr:rowOff>19050</xdr:rowOff>
    </xdr:from>
    <xdr:to>
      <xdr:col>19</xdr:col>
      <xdr:colOff>19050</xdr:colOff>
      <xdr:row>63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62"/>
  <sheetViews>
    <sheetView tabSelected="1" topLeftCell="A29" zoomScale="50" zoomScaleNormal="50" workbookViewId="0">
      <selection activeCell="G36" sqref="G36:AN40"/>
    </sheetView>
  </sheetViews>
  <sheetFormatPr defaultRowHeight="15.75"/>
  <cols>
    <col min="1" max="1" width="4.85546875" style="2" customWidth="1"/>
    <col min="2" max="2" width="27.42578125" style="2" customWidth="1"/>
    <col min="3" max="3" width="28.28515625" style="2" bestFit="1" customWidth="1"/>
    <col min="4" max="4" width="8.7109375" style="2" bestFit="1" customWidth="1"/>
    <col min="5" max="5" width="7.85546875" style="2" bestFit="1" customWidth="1"/>
    <col min="6" max="39" width="6.7109375" style="2" customWidth="1"/>
    <col min="40" max="40" width="6.7109375" style="1" customWidth="1"/>
    <col min="41" max="16384" width="9.140625" style="1"/>
  </cols>
  <sheetData>
    <row r="1" spans="1:40" s="3" customFormat="1" ht="47.25" customHeight="1">
      <c r="A1" s="29" t="s">
        <v>0</v>
      </c>
      <c r="B1" s="29" t="s">
        <v>1</v>
      </c>
      <c r="C1" s="30" t="s">
        <v>2</v>
      </c>
      <c r="D1" s="29" t="s">
        <v>3</v>
      </c>
      <c r="E1" s="29" t="s">
        <v>4</v>
      </c>
      <c r="F1" s="29" t="s">
        <v>5</v>
      </c>
      <c r="G1" s="31" t="s">
        <v>25</v>
      </c>
      <c r="H1" s="32"/>
      <c r="I1" s="31" t="s">
        <v>26</v>
      </c>
      <c r="J1" s="32"/>
      <c r="K1" s="31" t="s">
        <v>8</v>
      </c>
      <c r="L1" s="33"/>
      <c r="M1" s="33"/>
      <c r="N1" s="32"/>
      <c r="O1" s="31" t="s">
        <v>18</v>
      </c>
      <c r="P1" s="33"/>
      <c r="Q1" s="33"/>
      <c r="R1" s="32"/>
      <c r="S1" s="31" t="s">
        <v>28</v>
      </c>
      <c r="T1" s="32"/>
      <c r="U1" s="31" t="s">
        <v>19</v>
      </c>
      <c r="V1" s="33"/>
      <c r="W1" s="33"/>
      <c r="X1" s="33"/>
      <c r="Y1" s="33"/>
      <c r="Z1" s="32"/>
      <c r="AA1" s="31" t="s">
        <v>20</v>
      </c>
      <c r="AB1" s="32"/>
      <c r="AC1" s="31" t="s">
        <v>30</v>
      </c>
      <c r="AD1" s="32"/>
      <c r="AE1" s="31" t="s">
        <v>22</v>
      </c>
      <c r="AF1" s="33"/>
      <c r="AG1" s="33"/>
      <c r="AH1" s="33"/>
      <c r="AI1" s="33"/>
      <c r="AJ1" s="32"/>
      <c r="AK1" s="31" t="s">
        <v>9</v>
      </c>
      <c r="AL1" s="32"/>
      <c r="AM1" s="31" t="s">
        <v>15</v>
      </c>
      <c r="AN1" s="32"/>
    </row>
    <row r="2" spans="1:40" s="3" customFormat="1" ht="94.5">
      <c r="A2" s="29"/>
      <c r="B2" s="29"/>
      <c r="C2" s="29"/>
      <c r="D2" s="29"/>
      <c r="E2" s="29"/>
      <c r="F2" s="29"/>
      <c r="G2" s="5" t="s">
        <v>21</v>
      </c>
      <c r="H2" s="14" t="s">
        <v>56</v>
      </c>
      <c r="I2" s="5" t="s">
        <v>27</v>
      </c>
      <c r="J2" s="14" t="s">
        <v>56</v>
      </c>
      <c r="K2" s="5" t="s">
        <v>6</v>
      </c>
      <c r="L2" s="14" t="s">
        <v>56</v>
      </c>
      <c r="M2" s="5" t="s">
        <v>7</v>
      </c>
      <c r="N2" s="14" t="s">
        <v>56</v>
      </c>
      <c r="O2" s="5" t="s">
        <v>16</v>
      </c>
      <c r="P2" s="14" t="s">
        <v>56</v>
      </c>
      <c r="Q2" s="5" t="s">
        <v>17</v>
      </c>
      <c r="R2" s="14" t="s">
        <v>56</v>
      </c>
      <c r="S2" s="10" t="s">
        <v>29</v>
      </c>
      <c r="T2" s="14" t="s">
        <v>56</v>
      </c>
      <c r="U2" s="5" t="s">
        <v>10</v>
      </c>
      <c r="V2" s="14" t="s">
        <v>56</v>
      </c>
      <c r="W2" s="5" t="s">
        <v>11</v>
      </c>
      <c r="X2" s="14" t="s">
        <v>56</v>
      </c>
      <c r="Y2" s="5" t="s">
        <v>13</v>
      </c>
      <c r="Z2" s="14" t="s">
        <v>56</v>
      </c>
      <c r="AA2" s="5" t="s">
        <v>12</v>
      </c>
      <c r="AB2" s="14" t="s">
        <v>56</v>
      </c>
      <c r="AC2" s="20" t="s">
        <v>61</v>
      </c>
      <c r="AD2" s="14" t="s">
        <v>56</v>
      </c>
      <c r="AE2" s="5" t="s">
        <v>14</v>
      </c>
      <c r="AF2" s="14" t="s">
        <v>56</v>
      </c>
      <c r="AG2" s="10" t="s">
        <v>31</v>
      </c>
      <c r="AH2" s="14" t="s">
        <v>56</v>
      </c>
      <c r="AI2" s="5" t="s">
        <v>32</v>
      </c>
      <c r="AJ2" s="14" t="s">
        <v>56</v>
      </c>
      <c r="AK2" s="10" t="s">
        <v>33</v>
      </c>
      <c r="AL2" s="14" t="s">
        <v>56</v>
      </c>
      <c r="AM2" s="20" t="s">
        <v>60</v>
      </c>
      <c r="AN2" s="12" t="s">
        <v>56</v>
      </c>
    </row>
    <row r="3" spans="1:40">
      <c r="A3" s="6">
        <v>1</v>
      </c>
      <c r="B3" s="8" t="s">
        <v>34</v>
      </c>
      <c r="C3" s="7">
        <v>32207</v>
      </c>
      <c r="D3" s="6" t="s">
        <v>23</v>
      </c>
      <c r="E3" s="6">
        <v>170</v>
      </c>
      <c r="F3" s="6">
        <v>66</v>
      </c>
      <c r="G3" s="25">
        <v>2.95</v>
      </c>
      <c r="H3" s="25">
        <f>3.1/G3*100</f>
        <v>105.08474576271185</v>
      </c>
      <c r="I3" s="25">
        <v>58</v>
      </c>
      <c r="J3" s="25">
        <f>I3/50*100</f>
        <v>115.99999999999999</v>
      </c>
      <c r="K3" s="25">
        <v>19.5</v>
      </c>
      <c r="L3" s="25">
        <f>K3/20*100</f>
        <v>97.5</v>
      </c>
      <c r="M3" s="25">
        <v>30.7</v>
      </c>
      <c r="N3" s="26">
        <f>M3/50*100</f>
        <v>61.4</v>
      </c>
      <c r="O3" s="25">
        <v>0.40100000000000002</v>
      </c>
      <c r="P3" s="26">
        <f>0.25/O3*100</f>
        <v>62.344139650872812</v>
      </c>
      <c r="Q3" s="25">
        <v>0.41199999999999998</v>
      </c>
      <c r="R3" s="26">
        <f>0.25/Q3*100</f>
        <v>60.679611650485441</v>
      </c>
      <c r="S3" s="25">
        <v>43.3</v>
      </c>
      <c r="T3" s="26">
        <f>S3/70*100</f>
        <v>61.857142857142854</v>
      </c>
      <c r="U3" s="25">
        <v>23</v>
      </c>
      <c r="V3" s="26">
        <f>U3/30*100</f>
        <v>76.666666666666671</v>
      </c>
      <c r="W3" s="25">
        <v>21</v>
      </c>
      <c r="X3" s="26">
        <f>W3/40*100</f>
        <v>52.5</v>
      </c>
      <c r="Y3" s="25">
        <v>49</v>
      </c>
      <c r="Z3" s="26">
        <f>Y3/100*100</f>
        <v>49</v>
      </c>
      <c r="AA3" s="25">
        <v>195</v>
      </c>
      <c r="AB3" s="26">
        <f>AA3/120*100</f>
        <v>162.5</v>
      </c>
      <c r="AC3" s="25">
        <v>0.41</v>
      </c>
      <c r="AD3" s="26">
        <f>0.25/AC3*100</f>
        <v>60.975609756097562</v>
      </c>
      <c r="AE3" s="25"/>
      <c r="AF3" s="25">
        <f>AE3/(F3*3)*100</f>
        <v>0</v>
      </c>
      <c r="AG3" s="25">
        <v>63</v>
      </c>
      <c r="AH3" s="26">
        <f>AG3/(F3*2)*100</f>
        <v>47.727272727272727</v>
      </c>
      <c r="AI3" s="25">
        <v>106</v>
      </c>
      <c r="AJ3" s="25">
        <f>AI3/50*100</f>
        <v>212</v>
      </c>
      <c r="AK3" s="25">
        <v>4.4000000000000004</v>
      </c>
      <c r="AL3" s="26">
        <f>AK3/8*100</f>
        <v>55.000000000000007</v>
      </c>
      <c r="AM3" s="25">
        <v>50.13</v>
      </c>
      <c r="AN3" s="27">
        <f>AM3/60*100</f>
        <v>83.55</v>
      </c>
    </row>
    <row r="4" spans="1:40">
      <c r="A4" s="6">
        <v>2</v>
      </c>
      <c r="B4" s="8" t="s">
        <v>35</v>
      </c>
      <c r="C4" s="7">
        <v>30298</v>
      </c>
      <c r="D4" s="6" t="s">
        <v>23</v>
      </c>
      <c r="E4" s="6">
        <v>170</v>
      </c>
      <c r="F4" s="6">
        <v>65</v>
      </c>
      <c r="G4" s="25">
        <v>3.13</v>
      </c>
      <c r="H4" s="25">
        <f t="shared" ref="H4:H6" si="0">3.1/G4*100</f>
        <v>99.041533546325894</v>
      </c>
      <c r="I4" s="25">
        <v>44</v>
      </c>
      <c r="J4" s="25">
        <f t="shared" ref="J4:J6" si="1">I4/50*100</f>
        <v>88</v>
      </c>
      <c r="K4" s="25">
        <v>22</v>
      </c>
      <c r="L4" s="25">
        <f t="shared" ref="L4:L6" si="2">K4/20*100</f>
        <v>110.00000000000001</v>
      </c>
      <c r="M4" s="25">
        <v>28.2</v>
      </c>
      <c r="N4" s="26">
        <f t="shared" ref="N4:N6" si="3">M4/50*100</f>
        <v>56.399999999999991</v>
      </c>
      <c r="O4" s="25">
        <v>0.46800000000000003</v>
      </c>
      <c r="P4" s="26">
        <f t="shared" ref="P4:P6" si="4">0.25/O4*100</f>
        <v>53.418803418803421</v>
      </c>
      <c r="Q4" s="25">
        <v>0.48799999999999999</v>
      </c>
      <c r="R4" s="26">
        <f t="shared" ref="R4:R6" si="5">0.25/Q4*100</f>
        <v>51.229508196721305</v>
      </c>
      <c r="S4" s="25">
        <v>50.1</v>
      </c>
      <c r="T4" s="26">
        <f t="shared" ref="T4:T6" si="6">S4/70*100</f>
        <v>71.571428571428569</v>
      </c>
      <c r="U4" s="25">
        <v>29</v>
      </c>
      <c r="V4" s="25">
        <f t="shared" ref="V4:V6" si="7">U4/30*100</f>
        <v>96.666666666666671</v>
      </c>
      <c r="W4" s="25">
        <v>30</v>
      </c>
      <c r="X4" s="26">
        <f t="shared" ref="X4:X6" si="8">W4/40*100</f>
        <v>75</v>
      </c>
      <c r="Y4" s="25">
        <v>37</v>
      </c>
      <c r="Z4" s="26">
        <f t="shared" ref="Z4:Z6" si="9">Y4/100*100</f>
        <v>37</v>
      </c>
      <c r="AA4" s="25">
        <v>80</v>
      </c>
      <c r="AB4" s="26">
        <f t="shared" ref="AB4:AB6" si="10">AA4/120*100</f>
        <v>66.666666666666657</v>
      </c>
      <c r="AC4" s="25">
        <v>0.45</v>
      </c>
      <c r="AD4" s="26">
        <f t="shared" ref="AD4:AD6" si="11">0.25/AC4*100</f>
        <v>55.555555555555557</v>
      </c>
      <c r="AE4" s="25">
        <v>168</v>
      </c>
      <c r="AF4" s="25">
        <f t="shared" ref="AF4:AF6" si="12">AE4/(F4*3)*100</f>
        <v>86.15384615384616</v>
      </c>
      <c r="AG4" s="25" t="s">
        <v>47</v>
      </c>
      <c r="AH4" s="26">
        <f t="shared" ref="AH4:AH6" si="13">AG4/(F4*2)*100</f>
        <v>56.92307692307692</v>
      </c>
      <c r="AI4" s="25" t="s">
        <v>48</v>
      </c>
      <c r="AJ4" s="25">
        <f t="shared" ref="AJ4:AJ6" si="14">AI4/50*100</f>
        <v>290</v>
      </c>
      <c r="AK4" s="25">
        <v>4.9000000000000004</v>
      </c>
      <c r="AL4" s="26">
        <f t="shared" ref="AL4:AL6" si="15">AK4/8*100</f>
        <v>61.250000000000007</v>
      </c>
      <c r="AM4" s="25">
        <v>46.5</v>
      </c>
      <c r="AN4" s="28">
        <f t="shared" ref="AN4:AN6" si="16">AM4/60*100</f>
        <v>77.5</v>
      </c>
    </row>
    <row r="5" spans="1:40">
      <c r="A5" s="6">
        <v>3</v>
      </c>
      <c r="B5" s="8" t="s">
        <v>36</v>
      </c>
      <c r="C5" s="7">
        <v>33794</v>
      </c>
      <c r="D5" s="6" t="s">
        <v>23</v>
      </c>
      <c r="E5" s="6">
        <v>168</v>
      </c>
      <c r="F5" s="6">
        <v>58</v>
      </c>
      <c r="G5" s="25">
        <v>3.2</v>
      </c>
      <c r="H5" s="25">
        <f t="shared" si="0"/>
        <v>96.875</v>
      </c>
      <c r="I5" s="25">
        <v>37</v>
      </c>
      <c r="J5" s="26">
        <f t="shared" si="1"/>
        <v>74</v>
      </c>
      <c r="K5" s="25">
        <v>16.7</v>
      </c>
      <c r="L5" s="25">
        <f t="shared" si="2"/>
        <v>83.5</v>
      </c>
      <c r="M5" s="25">
        <v>44.2</v>
      </c>
      <c r="N5" s="25">
        <f t="shared" si="3"/>
        <v>88.4</v>
      </c>
      <c r="O5" s="25">
        <v>0.45</v>
      </c>
      <c r="P5" s="26">
        <f t="shared" si="4"/>
        <v>55.555555555555557</v>
      </c>
      <c r="Q5" s="25">
        <v>0.40100000000000002</v>
      </c>
      <c r="R5" s="26">
        <f t="shared" si="5"/>
        <v>62.344139650872812</v>
      </c>
      <c r="S5" s="25">
        <v>52.1</v>
      </c>
      <c r="T5" s="26">
        <f t="shared" si="6"/>
        <v>74.428571428571431</v>
      </c>
      <c r="U5" s="25">
        <v>27</v>
      </c>
      <c r="V5" s="25">
        <f t="shared" si="7"/>
        <v>90</v>
      </c>
      <c r="W5" s="25">
        <v>35</v>
      </c>
      <c r="X5" s="25">
        <f t="shared" si="8"/>
        <v>87.5</v>
      </c>
      <c r="Y5" s="25">
        <v>45</v>
      </c>
      <c r="Z5" s="26">
        <f t="shared" si="9"/>
        <v>45</v>
      </c>
      <c r="AA5" s="25">
        <v>117</v>
      </c>
      <c r="AB5" s="25">
        <f t="shared" si="10"/>
        <v>97.5</v>
      </c>
      <c r="AC5" s="25">
        <v>0.41</v>
      </c>
      <c r="AD5" s="26">
        <f t="shared" si="11"/>
        <v>60.975609756097562</v>
      </c>
      <c r="AE5" s="25">
        <v>112</v>
      </c>
      <c r="AF5" s="26">
        <f t="shared" si="12"/>
        <v>64.367816091954026</v>
      </c>
      <c r="AG5" s="25" t="s">
        <v>46</v>
      </c>
      <c r="AH5" s="26">
        <f t="shared" si="13"/>
        <v>50</v>
      </c>
      <c r="AI5" s="25" t="s">
        <v>49</v>
      </c>
      <c r="AJ5" s="25">
        <f t="shared" si="14"/>
        <v>128</v>
      </c>
      <c r="AK5" s="25">
        <v>4.0999999999999996</v>
      </c>
      <c r="AL5" s="26">
        <f t="shared" si="15"/>
        <v>51.249999999999993</v>
      </c>
      <c r="AM5" s="25">
        <v>57.62</v>
      </c>
      <c r="AN5" s="27">
        <f t="shared" si="16"/>
        <v>96.033333333333331</v>
      </c>
    </row>
    <row r="6" spans="1:40">
      <c r="A6" s="6">
        <v>4</v>
      </c>
      <c r="B6" s="8" t="s">
        <v>37</v>
      </c>
      <c r="C6" s="7">
        <v>35357</v>
      </c>
      <c r="D6" s="6" t="s">
        <v>23</v>
      </c>
      <c r="E6" s="6">
        <v>164</v>
      </c>
      <c r="F6" s="6">
        <v>60</v>
      </c>
      <c r="G6" s="25">
        <v>3.24</v>
      </c>
      <c r="H6" s="25">
        <f t="shared" si="0"/>
        <v>95.679012345678998</v>
      </c>
      <c r="I6" s="25">
        <v>34</v>
      </c>
      <c r="J6" s="26">
        <f t="shared" si="1"/>
        <v>68</v>
      </c>
      <c r="K6" s="25">
        <v>18.899999999999999</v>
      </c>
      <c r="L6" s="25">
        <f t="shared" si="2"/>
        <v>94.5</v>
      </c>
      <c r="M6" s="25">
        <v>48.2</v>
      </c>
      <c r="N6" s="25">
        <f t="shared" si="3"/>
        <v>96.4</v>
      </c>
      <c r="O6" s="25">
        <v>0.436</v>
      </c>
      <c r="P6" s="26">
        <f t="shared" si="4"/>
        <v>57.339449541284402</v>
      </c>
      <c r="Q6" s="25">
        <v>0.46100000000000002</v>
      </c>
      <c r="R6" s="26">
        <f t="shared" si="5"/>
        <v>54.229934924078094</v>
      </c>
      <c r="S6" s="25">
        <v>37.4</v>
      </c>
      <c r="T6" s="26">
        <f t="shared" si="6"/>
        <v>53.428571428571423</v>
      </c>
      <c r="U6" s="25">
        <v>23</v>
      </c>
      <c r="V6" s="26">
        <f t="shared" si="7"/>
        <v>76.666666666666671</v>
      </c>
      <c r="W6" s="25">
        <v>34</v>
      </c>
      <c r="X6" s="25">
        <f t="shared" si="8"/>
        <v>85</v>
      </c>
      <c r="Y6" s="25">
        <v>55</v>
      </c>
      <c r="Z6" s="26">
        <f t="shared" si="9"/>
        <v>55.000000000000007</v>
      </c>
      <c r="AA6" s="25">
        <v>92</v>
      </c>
      <c r="AB6" s="26">
        <f t="shared" si="10"/>
        <v>76.666666666666671</v>
      </c>
      <c r="AC6" s="25">
        <v>0.5</v>
      </c>
      <c r="AD6" s="26">
        <f t="shared" si="11"/>
        <v>50</v>
      </c>
      <c r="AE6" s="25">
        <v>111</v>
      </c>
      <c r="AF6" s="26">
        <f t="shared" si="12"/>
        <v>61.666666666666671</v>
      </c>
      <c r="AG6" s="25" t="s">
        <v>45</v>
      </c>
      <c r="AH6" s="26">
        <f t="shared" si="13"/>
        <v>45</v>
      </c>
      <c r="AI6" s="25" t="s">
        <v>50</v>
      </c>
      <c r="AJ6" s="25">
        <f t="shared" si="14"/>
        <v>160</v>
      </c>
      <c r="AK6" s="25">
        <v>4.0999999999999996</v>
      </c>
      <c r="AL6" s="26">
        <f t="shared" si="15"/>
        <v>51.249999999999993</v>
      </c>
      <c r="AM6" s="25">
        <v>42.62</v>
      </c>
      <c r="AN6" s="28">
        <f t="shared" si="16"/>
        <v>71.033333333333331</v>
      </c>
    </row>
    <row r="7" spans="1:40">
      <c r="A7" s="6"/>
      <c r="B7" s="8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  <c r="AH7" s="9"/>
      <c r="AI7" s="9"/>
      <c r="AJ7" s="9"/>
      <c r="AK7" s="6"/>
      <c r="AL7" s="6"/>
      <c r="AM7" s="6"/>
      <c r="AN7" s="13"/>
    </row>
    <row r="8" spans="1:40">
      <c r="A8" s="15"/>
      <c r="B8" s="16"/>
      <c r="C8" s="17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8"/>
      <c r="AH8" s="18"/>
      <c r="AI8" s="18"/>
      <c r="AJ8" s="18"/>
      <c r="AK8" s="15"/>
      <c r="AL8" s="15"/>
      <c r="AM8" s="15"/>
      <c r="AN8" s="19"/>
    </row>
    <row r="9" spans="1:40">
      <c r="A9" s="15"/>
      <c r="B9" s="16"/>
      <c r="C9" s="17"/>
      <c r="D9" s="15"/>
      <c r="E9" s="15" t="s">
        <v>55</v>
      </c>
      <c r="F9" s="15"/>
      <c r="G9" s="15">
        <v>3.1</v>
      </c>
      <c r="H9" s="15"/>
      <c r="I9" s="15">
        <v>50</v>
      </c>
      <c r="J9" s="15"/>
      <c r="K9" s="15">
        <v>20</v>
      </c>
      <c r="L9" s="15"/>
      <c r="M9" s="15">
        <v>50</v>
      </c>
      <c r="N9" s="15"/>
      <c r="O9" s="15">
        <v>0.25</v>
      </c>
      <c r="P9" s="15"/>
      <c r="Q9" s="15">
        <v>0.25</v>
      </c>
      <c r="R9" s="15"/>
      <c r="S9" s="15">
        <v>70</v>
      </c>
      <c r="T9" s="15"/>
      <c r="U9" s="15">
        <v>30</v>
      </c>
      <c r="V9" s="15"/>
      <c r="W9" s="15">
        <v>40</v>
      </c>
      <c r="X9" s="15"/>
      <c r="Y9" s="15">
        <v>100</v>
      </c>
      <c r="Z9" s="15"/>
      <c r="AA9" s="15">
        <v>1200</v>
      </c>
      <c r="AB9" s="15"/>
      <c r="AC9" s="15">
        <v>0.25</v>
      </c>
      <c r="AD9" s="15"/>
      <c r="AE9" s="15"/>
      <c r="AF9" s="15"/>
      <c r="AG9" s="18"/>
      <c r="AH9" s="18"/>
      <c r="AI9" s="18"/>
      <c r="AJ9" s="18"/>
      <c r="AK9" s="15">
        <v>8</v>
      </c>
      <c r="AL9" s="15"/>
      <c r="AM9" s="15">
        <v>60</v>
      </c>
      <c r="AN9" s="19"/>
    </row>
    <row r="10" spans="1:40">
      <c r="A10" s="15"/>
      <c r="B10" s="16"/>
      <c r="C10" s="17"/>
      <c r="D10" s="15"/>
      <c r="E10" s="15" t="s">
        <v>56</v>
      </c>
      <c r="F10" s="15"/>
      <c r="G10" s="15"/>
      <c r="H10" s="15">
        <f>AVERAGE(H3:H6)</f>
        <v>99.170072913679178</v>
      </c>
      <c r="I10" s="15"/>
      <c r="J10" s="15">
        <f>AVERAGE(J3:J6)</f>
        <v>86.5</v>
      </c>
      <c r="K10" s="15"/>
      <c r="L10" s="15">
        <f>AVERAGE(L3:L6)</f>
        <v>96.375</v>
      </c>
      <c r="M10" s="15"/>
      <c r="N10" s="15">
        <f>AVERAGE(N3:N6)</f>
        <v>75.650000000000006</v>
      </c>
      <c r="O10" s="15"/>
      <c r="P10" s="15">
        <f>AVERAGE(P3:P6)</f>
        <v>57.164487041629044</v>
      </c>
      <c r="Q10" s="15"/>
      <c r="R10" s="15">
        <f>AVERAGE(R3:R6)</f>
        <v>57.120798605539413</v>
      </c>
      <c r="S10" s="15"/>
      <c r="T10" s="15">
        <f>AVERAGE(T3:T6)</f>
        <v>65.321428571428569</v>
      </c>
      <c r="U10" s="15"/>
      <c r="V10" s="15">
        <f>AVERAGE(V3:V6)</f>
        <v>85.000000000000014</v>
      </c>
      <c r="W10" s="15"/>
      <c r="X10" s="15">
        <f>AVERAGE(X3:X6)</f>
        <v>75</v>
      </c>
      <c r="Y10" s="15"/>
      <c r="Z10" s="15">
        <f>AVERAGE(Z3:Z6)</f>
        <v>46.5</v>
      </c>
      <c r="AA10" s="15"/>
      <c r="AB10" s="15">
        <f>AVERAGE(AB3:AB6)</f>
        <v>100.83333333333333</v>
      </c>
      <c r="AC10" s="15"/>
      <c r="AD10" s="15">
        <f>AVERAGE(AD3:AD6)</f>
        <v>56.87669376693767</v>
      </c>
      <c r="AE10" s="15"/>
      <c r="AF10" s="15">
        <f>AVERAGE(AF3:AF6)</f>
        <v>53.047082228116722</v>
      </c>
      <c r="AG10" s="18"/>
      <c r="AH10" s="15">
        <f>AVERAGE(AH3:AH6)</f>
        <v>49.912587412587413</v>
      </c>
      <c r="AI10" s="18"/>
      <c r="AJ10" s="15">
        <f>AVERAGE(AJ3:AJ6)</f>
        <v>197.5</v>
      </c>
      <c r="AK10" s="15"/>
      <c r="AL10" s="15">
        <f>AVERAGE(AL3:AL6)</f>
        <v>54.6875</v>
      </c>
      <c r="AM10" s="15"/>
      <c r="AN10" s="15">
        <f>AVERAGE(AN3:AN6)</f>
        <v>82.029166666666669</v>
      </c>
    </row>
    <row r="11" spans="1:40">
      <c r="A11" s="15"/>
      <c r="B11" s="16"/>
      <c r="C11" s="17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8"/>
      <c r="AH11" s="15"/>
      <c r="AI11" s="18"/>
      <c r="AJ11" s="15"/>
      <c r="AK11" s="15"/>
      <c r="AL11" s="15"/>
      <c r="AM11" s="15"/>
      <c r="AN11" s="15"/>
    </row>
    <row r="12" spans="1:40">
      <c r="A12" s="15"/>
      <c r="B12" s="16"/>
      <c r="C12" s="21" t="s">
        <v>57</v>
      </c>
      <c r="D12" s="15" t="s">
        <v>58</v>
      </c>
      <c r="E12" s="15" t="s">
        <v>59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8"/>
      <c r="AH12" s="15"/>
      <c r="AI12" s="18"/>
      <c r="AJ12" s="15"/>
      <c r="AK12" s="15"/>
      <c r="AL12" s="15"/>
      <c r="AM12" s="15"/>
      <c r="AN12" s="15"/>
    </row>
    <row r="13" spans="1:40">
      <c r="A13" s="15"/>
      <c r="B13" s="16"/>
      <c r="C13" s="21" t="str">
        <f>G2</f>
        <v>20 M RUN TEST</v>
      </c>
      <c r="D13" s="15">
        <v>100</v>
      </c>
      <c r="E13" s="22">
        <f>H10</f>
        <v>99.170072913679178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8"/>
      <c r="AH13" s="15"/>
      <c r="AI13" s="18"/>
      <c r="AJ13" s="15"/>
      <c r="AK13" s="15"/>
      <c r="AL13" s="15"/>
      <c r="AM13" s="15"/>
      <c r="AN13" s="15"/>
    </row>
    <row r="14" spans="1:40">
      <c r="A14" s="15"/>
      <c r="B14" s="16"/>
      <c r="C14" s="21" t="str">
        <f>I2</f>
        <v>SIDE STEP STEST</v>
      </c>
      <c r="D14" s="15">
        <v>100</v>
      </c>
      <c r="E14" s="22">
        <f>J10</f>
        <v>86.5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8"/>
      <c r="AH14" s="15"/>
      <c r="AI14" s="18"/>
      <c r="AJ14" s="15"/>
      <c r="AK14" s="15"/>
      <c r="AL14" s="15"/>
      <c r="AM14" s="15"/>
      <c r="AN14" s="15"/>
    </row>
    <row r="15" spans="1:40">
      <c r="A15" s="15"/>
      <c r="B15" s="16"/>
      <c r="C15" s="21" t="str">
        <f>K2</f>
        <v>SIT &amp; REACH</v>
      </c>
      <c r="D15" s="15">
        <v>100</v>
      </c>
      <c r="E15" s="22">
        <f>L10</f>
        <v>96.375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8"/>
      <c r="AH15" s="15"/>
      <c r="AI15" s="18"/>
      <c r="AJ15" s="15"/>
      <c r="AK15" s="15"/>
      <c r="AL15" s="15"/>
      <c r="AM15" s="15"/>
      <c r="AN15" s="15"/>
    </row>
    <row r="16" spans="1:40">
      <c r="A16" s="15"/>
      <c r="B16" s="16"/>
      <c r="C16" s="21" t="str">
        <f>O2</f>
        <v>AUDIO</v>
      </c>
      <c r="D16" s="15">
        <v>100</v>
      </c>
      <c r="E16" s="22">
        <f>N10</f>
        <v>75.650000000000006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8"/>
      <c r="AH16" s="15"/>
      <c r="AI16" s="18"/>
      <c r="AJ16" s="15"/>
      <c r="AK16" s="15"/>
      <c r="AL16" s="15"/>
      <c r="AM16" s="15"/>
      <c r="AN16" s="15"/>
    </row>
    <row r="17" spans="1:40">
      <c r="A17" s="15"/>
      <c r="B17" s="16"/>
      <c r="C17" s="21" t="str">
        <f>Q2</f>
        <v>VISUAL</v>
      </c>
      <c r="D17" s="15">
        <v>100</v>
      </c>
      <c r="E17" s="22">
        <f>P10</f>
        <v>57.164487041629044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8"/>
      <c r="AH17" s="15"/>
      <c r="AI17" s="18"/>
      <c r="AJ17" s="15"/>
      <c r="AK17" s="15"/>
      <c r="AL17" s="15"/>
      <c r="AM17" s="15"/>
      <c r="AN17" s="15"/>
    </row>
    <row r="18" spans="1:40">
      <c r="A18" s="15"/>
      <c r="B18" s="16"/>
      <c r="C18" s="21" t="str">
        <f>S2</f>
        <v>HIGH JUMP</v>
      </c>
      <c r="D18" s="15">
        <v>100</v>
      </c>
      <c r="E18" s="22">
        <f>R10</f>
        <v>57.120798605539413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8"/>
      <c r="AH18" s="15"/>
      <c r="AI18" s="18"/>
      <c r="AJ18" s="15"/>
      <c r="AK18" s="15"/>
      <c r="AL18" s="15"/>
      <c r="AM18" s="15"/>
      <c r="AN18" s="15"/>
    </row>
    <row r="19" spans="1:40">
      <c r="A19" s="15"/>
      <c r="B19" s="16"/>
      <c r="C19" s="21" t="str">
        <f>U2</f>
        <v>SIT UP</v>
      </c>
      <c r="D19" s="15">
        <v>100</v>
      </c>
      <c r="E19" s="22">
        <f>T10</f>
        <v>65.321428571428569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8"/>
      <c r="AH19" s="15"/>
      <c r="AI19" s="18"/>
      <c r="AJ19" s="15"/>
      <c r="AK19" s="15"/>
      <c r="AL19" s="15"/>
      <c r="AM19" s="15"/>
      <c r="AN19" s="15"/>
    </row>
    <row r="20" spans="1:40">
      <c r="A20" s="15"/>
      <c r="B20" s="16"/>
      <c r="C20" s="21" t="str">
        <f>W2</f>
        <v>PUSH UP</v>
      </c>
      <c r="D20" s="15">
        <v>100</v>
      </c>
      <c r="E20" s="22">
        <f>V10</f>
        <v>85.000000000000014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8"/>
      <c r="AH20" s="15"/>
      <c r="AI20" s="18"/>
      <c r="AJ20" s="15"/>
      <c r="AK20" s="15"/>
      <c r="AL20" s="15"/>
      <c r="AM20" s="15"/>
      <c r="AN20" s="15"/>
    </row>
    <row r="21" spans="1:40">
      <c r="A21" s="15"/>
      <c r="B21" s="16"/>
      <c r="C21" s="21" t="str">
        <f>Y2</f>
        <v>BACK LIFT</v>
      </c>
      <c r="D21" s="15">
        <v>100</v>
      </c>
      <c r="E21" s="22">
        <f>X10</f>
        <v>75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8"/>
      <c r="AH21" s="15"/>
      <c r="AI21" s="18"/>
      <c r="AJ21" s="15"/>
      <c r="AK21" s="15"/>
      <c r="AL21" s="15"/>
      <c r="AM21" s="15"/>
      <c r="AN21" s="15"/>
    </row>
    <row r="22" spans="1:40">
      <c r="A22" s="15"/>
      <c r="B22" s="16"/>
      <c r="C22" s="21" t="str">
        <f>AA2</f>
        <v>HARDLE JUMP</v>
      </c>
      <c r="D22" s="15">
        <v>100</v>
      </c>
      <c r="E22" s="22">
        <f>Z10</f>
        <v>46.5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8"/>
      <c r="AH22" s="15"/>
      <c r="AI22" s="18"/>
      <c r="AJ22" s="15"/>
      <c r="AK22" s="15"/>
      <c r="AL22" s="15"/>
      <c r="AM22" s="15"/>
      <c r="AN22" s="15"/>
    </row>
    <row r="23" spans="1:40">
      <c r="A23" s="15"/>
      <c r="B23" s="16"/>
      <c r="C23" s="21" t="str">
        <f>AC2</f>
        <v xml:space="preserve"> COORDINATION REACTION</v>
      </c>
      <c r="D23" s="15">
        <v>100</v>
      </c>
      <c r="E23" s="22">
        <f>AB10</f>
        <v>100.83333333333333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8"/>
      <c r="AH23" s="15"/>
      <c r="AI23" s="18"/>
      <c r="AJ23" s="15"/>
      <c r="AK23" s="15"/>
      <c r="AL23" s="15"/>
      <c r="AM23" s="15"/>
      <c r="AN23" s="15"/>
    </row>
    <row r="24" spans="1:40">
      <c r="A24" s="15"/>
      <c r="B24" s="16"/>
      <c r="C24" s="21" t="str">
        <f>AE2</f>
        <v>SQUATS</v>
      </c>
      <c r="D24" s="15">
        <v>100</v>
      </c>
      <c r="E24" s="22">
        <f>AD10</f>
        <v>56.87669376693767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8"/>
      <c r="AH24" s="15"/>
      <c r="AI24" s="18"/>
      <c r="AJ24" s="15"/>
      <c r="AK24" s="15"/>
      <c r="AL24" s="15"/>
      <c r="AM24" s="15"/>
      <c r="AN24" s="15"/>
    </row>
    <row r="25" spans="1:40">
      <c r="A25" s="15"/>
      <c r="B25" s="16"/>
      <c r="C25" s="21" t="str">
        <f>AG2</f>
        <v>BENCH PRESS</v>
      </c>
      <c r="D25" s="15">
        <v>100</v>
      </c>
      <c r="E25" s="22">
        <f>AF10</f>
        <v>53.047082228116722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8"/>
      <c r="AH25" s="15"/>
      <c r="AI25" s="18"/>
      <c r="AJ25" s="15"/>
      <c r="AK25" s="15"/>
      <c r="AL25" s="15"/>
      <c r="AM25" s="15"/>
      <c r="AN25" s="15"/>
    </row>
    <row r="26" spans="1:40">
      <c r="A26" s="15"/>
      <c r="B26" s="16"/>
      <c r="C26" s="21" t="str">
        <f>AI2</f>
        <v>HAND GRIP</v>
      </c>
      <c r="D26" s="15">
        <v>100</v>
      </c>
      <c r="E26" s="22">
        <f>AH10</f>
        <v>49.912587412587413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8"/>
      <c r="AH26" s="15"/>
      <c r="AI26" s="18"/>
      <c r="AJ26" s="15"/>
      <c r="AK26" s="15"/>
      <c r="AL26" s="15"/>
      <c r="AM26" s="15"/>
      <c r="AN26" s="15"/>
    </row>
    <row r="27" spans="1:40">
      <c r="A27" s="15"/>
      <c r="B27" s="16"/>
      <c r="C27" s="21" t="str">
        <f>AK2</f>
        <v>MEDICINE BALL</v>
      </c>
      <c r="D27" s="15">
        <v>100</v>
      </c>
      <c r="E27" s="22">
        <f>AJ10</f>
        <v>197.5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8"/>
      <c r="AH27" s="15"/>
      <c r="AI27" s="18"/>
      <c r="AJ27" s="15"/>
      <c r="AK27" s="15"/>
      <c r="AL27" s="15"/>
      <c r="AM27" s="15"/>
      <c r="AN27" s="15"/>
    </row>
    <row r="28" spans="1:40">
      <c r="A28" s="15"/>
      <c r="B28" s="16"/>
      <c r="C28" s="21" t="str">
        <f>AM2</f>
        <v>VO2 MAX</v>
      </c>
      <c r="D28" s="15">
        <v>100</v>
      </c>
      <c r="E28" s="22">
        <f>AN10</f>
        <v>82.029166666666669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8"/>
      <c r="AH28" s="15"/>
      <c r="AI28" s="18"/>
      <c r="AJ28" s="15"/>
      <c r="AK28" s="15"/>
      <c r="AL28" s="15"/>
      <c r="AM28" s="15"/>
      <c r="AN28" s="15"/>
    </row>
    <row r="29" spans="1:40">
      <c r="A29" s="15"/>
      <c r="B29" s="16"/>
      <c r="C29" s="17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8"/>
      <c r="AH29" s="15"/>
      <c r="AI29" s="18"/>
      <c r="AJ29" s="15"/>
      <c r="AK29" s="15"/>
      <c r="AL29" s="15"/>
      <c r="AM29" s="15"/>
      <c r="AN29" s="15"/>
    </row>
    <row r="30" spans="1:40">
      <c r="A30" s="15"/>
      <c r="B30" s="16"/>
      <c r="C30" s="17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8"/>
      <c r="AH30" s="15"/>
      <c r="AI30" s="18"/>
      <c r="AJ30" s="15"/>
      <c r="AK30" s="15"/>
      <c r="AL30" s="15"/>
      <c r="AM30" s="15"/>
      <c r="AN30" s="15"/>
    </row>
    <row r="31" spans="1:40">
      <c r="A31" s="15"/>
      <c r="B31" s="16"/>
      <c r="C31" s="17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8"/>
      <c r="AH31" s="15"/>
      <c r="AI31" s="18"/>
      <c r="AJ31" s="15"/>
      <c r="AK31" s="15"/>
      <c r="AL31" s="15"/>
      <c r="AM31" s="15"/>
      <c r="AN31" s="15"/>
    </row>
    <row r="32" spans="1:40">
      <c r="A32" s="15"/>
      <c r="B32" s="16"/>
      <c r="C32" s="17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8"/>
      <c r="AH32" s="15"/>
      <c r="AI32" s="18"/>
      <c r="AJ32" s="15"/>
      <c r="AK32" s="15"/>
      <c r="AL32" s="15"/>
      <c r="AM32" s="15"/>
      <c r="AN32" s="15"/>
    </row>
    <row r="33" spans="1:4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40" ht="47.25" customHeight="1">
      <c r="A34" s="29" t="s">
        <v>0</v>
      </c>
      <c r="B34" s="29" t="s">
        <v>1</v>
      </c>
      <c r="C34" s="30" t="s">
        <v>2</v>
      </c>
      <c r="D34" s="29" t="s">
        <v>3</v>
      </c>
      <c r="E34" s="29" t="s">
        <v>4</v>
      </c>
      <c r="F34" s="29" t="s">
        <v>5</v>
      </c>
      <c r="G34" s="31" t="s">
        <v>25</v>
      </c>
      <c r="H34" s="32"/>
      <c r="I34" s="31" t="s">
        <v>26</v>
      </c>
      <c r="J34" s="32"/>
      <c r="K34" s="31" t="s">
        <v>8</v>
      </c>
      <c r="L34" s="33"/>
      <c r="M34" s="33"/>
      <c r="N34" s="32"/>
      <c r="O34" s="31" t="s">
        <v>18</v>
      </c>
      <c r="P34" s="33"/>
      <c r="Q34" s="33"/>
      <c r="R34" s="32"/>
      <c r="S34" s="31" t="s">
        <v>28</v>
      </c>
      <c r="T34" s="32"/>
      <c r="U34" s="31" t="s">
        <v>19</v>
      </c>
      <c r="V34" s="33"/>
      <c r="W34" s="33"/>
      <c r="X34" s="33"/>
      <c r="Y34" s="33"/>
      <c r="Z34" s="32"/>
      <c r="AA34" s="31" t="s">
        <v>20</v>
      </c>
      <c r="AB34" s="32"/>
      <c r="AC34" s="31" t="s">
        <v>30</v>
      </c>
      <c r="AD34" s="32"/>
      <c r="AE34" s="31" t="s">
        <v>22</v>
      </c>
      <c r="AF34" s="33"/>
      <c r="AG34" s="33"/>
      <c r="AH34" s="33"/>
      <c r="AI34" s="33"/>
      <c r="AJ34" s="32"/>
      <c r="AK34" s="31" t="s">
        <v>9</v>
      </c>
      <c r="AL34" s="32"/>
      <c r="AM34" s="31" t="s">
        <v>15</v>
      </c>
      <c r="AN34" s="32"/>
    </row>
    <row r="35" spans="1:40" ht="78.75">
      <c r="A35" s="29"/>
      <c r="B35" s="29"/>
      <c r="C35" s="29"/>
      <c r="D35" s="29"/>
      <c r="E35" s="29"/>
      <c r="F35" s="29"/>
      <c r="G35" s="11" t="s">
        <v>21</v>
      </c>
      <c r="H35" s="14" t="s">
        <v>56</v>
      </c>
      <c r="I35" s="11" t="s">
        <v>27</v>
      </c>
      <c r="J35" s="14" t="s">
        <v>56</v>
      </c>
      <c r="K35" s="11" t="s">
        <v>6</v>
      </c>
      <c r="L35" s="14" t="s">
        <v>56</v>
      </c>
      <c r="M35" s="11" t="s">
        <v>7</v>
      </c>
      <c r="N35" s="14" t="s">
        <v>56</v>
      </c>
      <c r="O35" s="11" t="s">
        <v>16</v>
      </c>
      <c r="P35" s="14" t="s">
        <v>56</v>
      </c>
      <c r="Q35" s="11" t="s">
        <v>17</v>
      </c>
      <c r="R35" s="14" t="s">
        <v>56</v>
      </c>
      <c r="S35" s="11" t="s">
        <v>29</v>
      </c>
      <c r="T35" s="14" t="s">
        <v>56</v>
      </c>
      <c r="U35" s="11" t="s">
        <v>10</v>
      </c>
      <c r="V35" s="14" t="s">
        <v>56</v>
      </c>
      <c r="W35" s="11" t="s">
        <v>11</v>
      </c>
      <c r="X35" s="14" t="s">
        <v>56</v>
      </c>
      <c r="Y35" s="11" t="s">
        <v>13</v>
      </c>
      <c r="Z35" s="14" t="s">
        <v>56</v>
      </c>
      <c r="AA35" s="11" t="s">
        <v>12</v>
      </c>
      <c r="AB35" s="14" t="s">
        <v>56</v>
      </c>
      <c r="AC35" s="20" t="s">
        <v>62</v>
      </c>
      <c r="AD35" s="14" t="s">
        <v>56</v>
      </c>
      <c r="AE35" s="11" t="s">
        <v>14</v>
      </c>
      <c r="AF35" s="14" t="s">
        <v>56</v>
      </c>
      <c r="AG35" s="11" t="s">
        <v>31</v>
      </c>
      <c r="AH35" s="14" t="s">
        <v>56</v>
      </c>
      <c r="AI35" s="11" t="s">
        <v>32</v>
      </c>
      <c r="AJ35" s="14" t="s">
        <v>56</v>
      </c>
      <c r="AK35" s="11" t="s">
        <v>33</v>
      </c>
      <c r="AL35" s="14" t="s">
        <v>56</v>
      </c>
      <c r="AM35" s="20" t="s">
        <v>60</v>
      </c>
      <c r="AN35" s="6" t="s">
        <v>56</v>
      </c>
    </row>
    <row r="36" spans="1:40">
      <c r="A36" s="6">
        <v>1</v>
      </c>
      <c r="B36" s="8" t="s">
        <v>38</v>
      </c>
      <c r="C36" s="7">
        <v>33353</v>
      </c>
      <c r="D36" s="6" t="s">
        <v>24</v>
      </c>
      <c r="E36" s="6">
        <v>151</v>
      </c>
      <c r="F36" s="6">
        <v>53.1</v>
      </c>
      <c r="G36" s="25">
        <v>3.61</v>
      </c>
      <c r="H36" s="25">
        <f>3.1/G36*100</f>
        <v>85.872576177285325</v>
      </c>
      <c r="I36" s="25">
        <v>33</v>
      </c>
      <c r="J36" s="26">
        <f>I36/46*100</f>
        <v>71.739130434782609</v>
      </c>
      <c r="K36" s="25">
        <v>18.399999999999999</v>
      </c>
      <c r="L36" s="26">
        <f>K36/24*100</f>
        <v>76.666666666666657</v>
      </c>
      <c r="M36" s="25">
        <v>43.1</v>
      </c>
      <c r="N36" s="26">
        <f>M36/60*100</f>
        <v>71.833333333333343</v>
      </c>
      <c r="O36" s="25">
        <v>0.53500000000000003</v>
      </c>
      <c r="P36" s="26">
        <f>0.3/O36*100</f>
        <v>56.074766355140184</v>
      </c>
      <c r="Q36" s="25">
        <v>0.60299999999999998</v>
      </c>
      <c r="R36" s="26">
        <f>0.3/Q36*100</f>
        <v>49.75124378109453</v>
      </c>
      <c r="S36" s="25">
        <v>31.9</v>
      </c>
      <c r="T36" s="26">
        <f>S36/60*100</f>
        <v>53.166666666666664</v>
      </c>
      <c r="U36" s="25">
        <v>19</v>
      </c>
      <c r="V36" s="26">
        <f>U36/25*100</f>
        <v>76</v>
      </c>
      <c r="W36" s="25">
        <v>14</v>
      </c>
      <c r="X36" s="26">
        <f>W36/30*100</f>
        <v>46.666666666666664</v>
      </c>
      <c r="Y36" s="25">
        <v>42</v>
      </c>
      <c r="Z36" s="26">
        <f>Y36/80*100</f>
        <v>52.5</v>
      </c>
      <c r="AA36" s="25">
        <v>66</v>
      </c>
      <c r="AB36" s="26">
        <f>AA36/100*100</f>
        <v>66</v>
      </c>
      <c r="AC36" s="25">
        <v>0.53</v>
      </c>
      <c r="AD36" s="26">
        <f>0.3/AC36*100</f>
        <v>56.60377358490566</v>
      </c>
      <c r="AE36" s="25">
        <v>68</v>
      </c>
      <c r="AF36" s="26">
        <f>AE36/(F36*3)*100</f>
        <v>42.686754551161329</v>
      </c>
      <c r="AG36" s="25"/>
      <c r="AH36" s="25">
        <f>AG36/(F36*2)*100</f>
        <v>0</v>
      </c>
      <c r="AI36" s="25" t="s">
        <v>51</v>
      </c>
      <c r="AJ36" s="25">
        <f>AI36/30*100</f>
        <v>163.33333333333334</v>
      </c>
      <c r="AK36" s="25">
        <v>3</v>
      </c>
      <c r="AL36" s="26">
        <f>AK36/6*100</f>
        <v>50</v>
      </c>
      <c r="AM36" s="25">
        <v>35.56</v>
      </c>
      <c r="AN36" s="26">
        <f>AM36/55*100</f>
        <v>64.654545454545456</v>
      </c>
    </row>
    <row r="37" spans="1:40">
      <c r="A37" s="6">
        <v>2</v>
      </c>
      <c r="B37" s="8" t="s">
        <v>39</v>
      </c>
      <c r="C37" s="7">
        <v>35138</v>
      </c>
      <c r="D37" s="6" t="s">
        <v>24</v>
      </c>
      <c r="E37" s="6">
        <v>156</v>
      </c>
      <c r="F37" s="6">
        <v>65</v>
      </c>
      <c r="G37" s="25">
        <v>3.88</v>
      </c>
      <c r="H37" s="26">
        <f t="shared" ref="H37:H39" si="17">3.1/G37*100</f>
        <v>79.896907216494853</v>
      </c>
      <c r="I37" s="25">
        <v>36</v>
      </c>
      <c r="J37" s="26">
        <f t="shared" ref="J37:J39" si="18">I37/46*100</f>
        <v>78.260869565217391</v>
      </c>
      <c r="K37" s="25">
        <v>19</v>
      </c>
      <c r="L37" s="26">
        <f t="shared" ref="L37:L39" si="19">K37/24*100</f>
        <v>79.166666666666657</v>
      </c>
      <c r="M37" s="25">
        <v>39.200000000000003</v>
      </c>
      <c r="N37" s="26">
        <f t="shared" ref="N37:N39" si="20">M37/60*100</f>
        <v>65.333333333333343</v>
      </c>
      <c r="O37" s="25">
        <v>0.48</v>
      </c>
      <c r="P37" s="26">
        <f t="shared" ref="P37:P39" si="21">0.3/O37*100</f>
        <v>62.5</v>
      </c>
      <c r="Q37" s="25">
        <v>0.46</v>
      </c>
      <c r="R37" s="26">
        <f t="shared" ref="R37:R39" si="22">0.3/Q37*100</f>
        <v>65.217391304347814</v>
      </c>
      <c r="S37" s="25">
        <v>25.6</v>
      </c>
      <c r="T37" s="26">
        <f t="shared" ref="T37:T39" si="23">S37/60*100</f>
        <v>42.666666666666671</v>
      </c>
      <c r="U37" s="25">
        <v>18</v>
      </c>
      <c r="V37" s="26">
        <f t="shared" ref="V37:V39" si="24">U37/25*100</f>
        <v>72</v>
      </c>
      <c r="W37" s="25">
        <v>10</v>
      </c>
      <c r="X37" s="26">
        <f t="shared" ref="X37:X39" si="25">W37/30*100</f>
        <v>33.333333333333329</v>
      </c>
      <c r="Y37" s="25">
        <v>75</v>
      </c>
      <c r="Z37" s="25">
        <f t="shared" ref="Z37:Z39" si="26">Y37/80*100</f>
        <v>93.75</v>
      </c>
      <c r="AA37" s="25">
        <v>31</v>
      </c>
      <c r="AB37" s="26">
        <f t="shared" ref="AB37:AB39" si="27">AA37/100*100</f>
        <v>31</v>
      </c>
      <c r="AC37" s="25">
        <v>0.36</v>
      </c>
      <c r="AD37" s="25">
        <f t="shared" ref="AD37:AD39" si="28">0.3/AC37*100</f>
        <v>83.333333333333343</v>
      </c>
      <c r="AE37" s="25">
        <v>93</v>
      </c>
      <c r="AF37" s="26">
        <f t="shared" ref="AF37:AF39" si="29">AE37/(F37*3)*100</f>
        <v>47.692307692307693</v>
      </c>
      <c r="AG37" s="25" t="s">
        <v>43</v>
      </c>
      <c r="AH37" s="26">
        <f t="shared" ref="AH37:AH39" si="30">AG37/(F37*2)*100</f>
        <v>33.076923076923073</v>
      </c>
      <c r="AI37" s="25" t="s">
        <v>52</v>
      </c>
      <c r="AJ37" s="25">
        <f t="shared" ref="AJ37:AJ39" si="31">AI37/30*100</f>
        <v>200</v>
      </c>
      <c r="AK37" s="25">
        <v>3.6</v>
      </c>
      <c r="AL37" s="26">
        <f t="shared" ref="AL37:AL39" si="32">AK37/6*100</f>
        <v>60</v>
      </c>
      <c r="AM37" s="25">
        <v>35.590000000000003</v>
      </c>
      <c r="AN37" s="26">
        <f t="shared" ref="AN37:AN39" si="33">AM37/55*100</f>
        <v>64.709090909090918</v>
      </c>
    </row>
    <row r="38" spans="1:40">
      <c r="A38" s="6">
        <v>3</v>
      </c>
      <c r="B38" s="8" t="s">
        <v>40</v>
      </c>
      <c r="C38" s="7" t="s">
        <v>41</v>
      </c>
      <c r="D38" s="6" t="s">
        <v>24</v>
      </c>
      <c r="E38" s="6">
        <v>149</v>
      </c>
      <c r="F38" s="6">
        <v>59</v>
      </c>
      <c r="G38" s="25">
        <v>4.7699999999999996</v>
      </c>
      <c r="H38" s="26">
        <f t="shared" si="17"/>
        <v>64.989517819706506</v>
      </c>
      <c r="I38" s="25">
        <v>30</v>
      </c>
      <c r="J38" s="26">
        <f t="shared" si="18"/>
        <v>65.217391304347828</v>
      </c>
      <c r="K38" s="25">
        <v>24.4</v>
      </c>
      <c r="L38" s="25">
        <f t="shared" si="19"/>
        <v>101.66666666666666</v>
      </c>
      <c r="M38" s="25">
        <v>44.6</v>
      </c>
      <c r="N38" s="26">
        <f t="shared" si="20"/>
        <v>74.333333333333343</v>
      </c>
      <c r="O38" s="25">
        <v>0.36</v>
      </c>
      <c r="P38" s="25">
        <f t="shared" si="21"/>
        <v>83.333333333333343</v>
      </c>
      <c r="Q38" s="25">
        <v>0.4</v>
      </c>
      <c r="R38" s="26">
        <f t="shared" si="22"/>
        <v>74.999999999999986</v>
      </c>
      <c r="S38" s="25">
        <v>22.5</v>
      </c>
      <c r="T38" s="26">
        <f t="shared" si="23"/>
        <v>37.5</v>
      </c>
      <c r="U38" s="25">
        <v>18</v>
      </c>
      <c r="V38" s="26">
        <f t="shared" si="24"/>
        <v>72</v>
      </c>
      <c r="W38" s="25">
        <v>15</v>
      </c>
      <c r="X38" s="26">
        <f t="shared" si="25"/>
        <v>50</v>
      </c>
      <c r="Y38" s="25">
        <v>70</v>
      </c>
      <c r="Z38" s="25">
        <f t="shared" si="26"/>
        <v>87.5</v>
      </c>
      <c r="AA38" s="25"/>
      <c r="AB38" s="25">
        <f t="shared" si="27"/>
        <v>0</v>
      </c>
      <c r="AC38" s="25">
        <v>0.4</v>
      </c>
      <c r="AD38" s="26">
        <f t="shared" si="28"/>
        <v>74.999999999999986</v>
      </c>
      <c r="AE38" s="25"/>
      <c r="AF38" s="26">
        <f t="shared" si="29"/>
        <v>0</v>
      </c>
      <c r="AG38" s="25" t="s">
        <v>44</v>
      </c>
      <c r="AH38" s="26">
        <f t="shared" si="30"/>
        <v>35.593220338983052</v>
      </c>
      <c r="AI38" s="25" t="s">
        <v>53</v>
      </c>
      <c r="AJ38" s="25">
        <f t="shared" si="31"/>
        <v>146.66666666666666</v>
      </c>
      <c r="AK38" s="25">
        <v>3</v>
      </c>
      <c r="AL38" s="26">
        <f t="shared" si="32"/>
        <v>50</v>
      </c>
      <c r="AM38" s="25">
        <v>35.54</v>
      </c>
      <c r="AN38" s="26">
        <f t="shared" si="33"/>
        <v>64.618181818181824</v>
      </c>
    </row>
    <row r="39" spans="1:40">
      <c r="A39" s="6">
        <v>4</v>
      </c>
      <c r="B39" s="8" t="s">
        <v>42</v>
      </c>
      <c r="C39" s="7">
        <v>34253</v>
      </c>
      <c r="D39" s="6" t="s">
        <v>24</v>
      </c>
      <c r="E39" s="6">
        <v>161</v>
      </c>
      <c r="F39" s="6">
        <v>71</v>
      </c>
      <c r="G39" s="25">
        <v>3.78</v>
      </c>
      <c r="H39" s="25">
        <f t="shared" si="17"/>
        <v>82.010582010582027</v>
      </c>
      <c r="I39" s="25">
        <v>31</v>
      </c>
      <c r="J39" s="26">
        <f t="shared" si="18"/>
        <v>67.391304347826093</v>
      </c>
      <c r="K39" s="25">
        <v>22.7</v>
      </c>
      <c r="L39" s="25">
        <f t="shared" si="19"/>
        <v>94.583333333333329</v>
      </c>
      <c r="M39" s="25">
        <v>54.7</v>
      </c>
      <c r="N39" s="25">
        <f t="shared" si="20"/>
        <v>91.166666666666671</v>
      </c>
      <c r="O39" s="25">
        <v>0.43</v>
      </c>
      <c r="P39" s="26">
        <f t="shared" si="21"/>
        <v>69.767441860465112</v>
      </c>
      <c r="Q39" s="25">
        <v>0.45</v>
      </c>
      <c r="R39" s="26">
        <f t="shared" si="22"/>
        <v>66.666666666666657</v>
      </c>
      <c r="S39" s="25">
        <v>29.3</v>
      </c>
      <c r="T39" s="26">
        <f t="shared" si="23"/>
        <v>48.833333333333336</v>
      </c>
      <c r="U39" s="25">
        <v>24</v>
      </c>
      <c r="V39" s="25">
        <f t="shared" si="24"/>
        <v>96</v>
      </c>
      <c r="W39" s="25">
        <v>12</v>
      </c>
      <c r="X39" s="26">
        <f t="shared" si="25"/>
        <v>40</v>
      </c>
      <c r="Y39" s="25">
        <v>74</v>
      </c>
      <c r="Z39" s="25">
        <f t="shared" si="26"/>
        <v>92.5</v>
      </c>
      <c r="AA39" s="25"/>
      <c r="AB39" s="25">
        <f t="shared" si="27"/>
        <v>0</v>
      </c>
      <c r="AC39" s="25">
        <v>0.35</v>
      </c>
      <c r="AD39" s="25">
        <f t="shared" si="28"/>
        <v>85.714285714285722</v>
      </c>
      <c r="AE39" s="25">
        <v>105</v>
      </c>
      <c r="AF39" s="26">
        <f t="shared" si="29"/>
        <v>49.295774647887328</v>
      </c>
      <c r="AG39" s="25" t="s">
        <v>43</v>
      </c>
      <c r="AH39" s="26">
        <f t="shared" si="30"/>
        <v>30.281690140845068</v>
      </c>
      <c r="AI39" s="25" t="s">
        <v>54</v>
      </c>
      <c r="AJ39" s="25">
        <f t="shared" si="31"/>
        <v>253.33333333333331</v>
      </c>
      <c r="AK39" s="25">
        <v>3.45</v>
      </c>
      <c r="AL39" s="26">
        <f t="shared" si="32"/>
        <v>57.500000000000007</v>
      </c>
      <c r="AM39" s="25">
        <v>35.4</v>
      </c>
      <c r="AN39" s="26">
        <f t="shared" si="33"/>
        <v>64.36363636363636</v>
      </c>
    </row>
    <row r="40" spans="1:40">
      <c r="A40" s="6">
        <v>5</v>
      </c>
      <c r="B40" s="8"/>
      <c r="C40" s="7"/>
      <c r="D40" s="6"/>
      <c r="E40" s="6"/>
      <c r="F40" s="6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7"/>
    </row>
    <row r="41" spans="1:4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40">
      <c r="C42" s="4"/>
      <c r="E42" s="2" t="s">
        <v>55</v>
      </c>
      <c r="G42" s="2">
        <v>3.1</v>
      </c>
      <c r="I42" s="2">
        <v>46</v>
      </c>
      <c r="K42" s="2">
        <v>24</v>
      </c>
      <c r="M42" s="2">
        <v>60</v>
      </c>
      <c r="O42" s="2">
        <v>0.3</v>
      </c>
      <c r="Q42" s="2">
        <v>0.3</v>
      </c>
      <c r="S42" s="2">
        <v>60</v>
      </c>
      <c r="U42" s="2">
        <v>25</v>
      </c>
      <c r="W42" s="2">
        <v>30</v>
      </c>
      <c r="Y42" s="2">
        <v>80</v>
      </c>
      <c r="AA42" s="2">
        <v>100</v>
      </c>
      <c r="AC42" s="2">
        <v>0.3</v>
      </c>
      <c r="AK42" s="2">
        <v>6</v>
      </c>
      <c r="AM42" s="2">
        <v>55</v>
      </c>
    </row>
    <row r="43" spans="1:40">
      <c r="E43" s="2" t="s">
        <v>56</v>
      </c>
      <c r="H43" s="2">
        <f>AVERAGE(H36:H39)</f>
        <v>78.192395806017174</v>
      </c>
      <c r="J43" s="2">
        <f>AVERAGE(J36:J39)</f>
        <v>70.65217391304347</v>
      </c>
      <c r="L43" s="2">
        <f>AVERAGE(L36:L39)</f>
        <v>88.020833333333329</v>
      </c>
      <c r="N43" s="2">
        <f>AVERAGE(N36:N39)</f>
        <v>75.666666666666671</v>
      </c>
      <c r="P43" s="2">
        <f>AVERAGE(P36:P39)</f>
        <v>67.918885387234667</v>
      </c>
      <c r="R43" s="2">
        <f>AVERAGE(R36:R39)</f>
        <v>64.158825438027236</v>
      </c>
      <c r="T43" s="2">
        <f>AVERAGE(T36:T39)</f>
        <v>45.541666666666671</v>
      </c>
      <c r="V43" s="2">
        <f>AVERAGE(V36:V39)</f>
        <v>79</v>
      </c>
      <c r="X43" s="2">
        <f>AVERAGE(X36:X39)</f>
        <v>42.5</v>
      </c>
      <c r="Z43" s="2">
        <f>AVERAGE(Z36:Z39)</f>
        <v>81.5625</v>
      </c>
      <c r="AB43" s="2">
        <f>AVERAGE(AB36:AB39)</f>
        <v>24.25</v>
      </c>
      <c r="AD43" s="2">
        <f>AVERAGE(AD36:AD39)</f>
        <v>75.162848158131183</v>
      </c>
      <c r="AF43" s="2">
        <f>AVERAGE(AF36:AF39)</f>
        <v>34.918709222839084</v>
      </c>
      <c r="AH43" s="2">
        <f>AVERAGE(AH36:AH39)</f>
        <v>24.737958389187799</v>
      </c>
      <c r="AJ43" s="2">
        <f>AVERAGE(AJ36:AJ39)</f>
        <v>190.83333333333331</v>
      </c>
      <c r="AL43" s="2">
        <f>AVERAGE(AL36:AL39)</f>
        <v>54.375</v>
      </c>
      <c r="AN43" s="2">
        <f>AVERAGE(AN36:AN39)</f>
        <v>64.586363636363643</v>
      </c>
    </row>
    <row r="45" spans="1:40">
      <c r="C45" s="23" t="s">
        <v>57</v>
      </c>
      <c r="D45" s="2" t="s">
        <v>58</v>
      </c>
      <c r="E45" s="2" t="s">
        <v>59</v>
      </c>
    </row>
    <row r="46" spans="1:40">
      <c r="C46" s="23" t="str">
        <f>G35</f>
        <v>20 M RUN TEST</v>
      </c>
      <c r="D46" s="2">
        <v>100</v>
      </c>
      <c r="E46" s="24">
        <f>H43</f>
        <v>78.192395806017174</v>
      </c>
    </row>
    <row r="47" spans="1:40">
      <c r="C47" s="23" t="str">
        <f>I35</f>
        <v>SIDE STEP STEST</v>
      </c>
      <c r="D47" s="2">
        <v>100</v>
      </c>
      <c r="E47" s="24">
        <f>J43</f>
        <v>70.65217391304347</v>
      </c>
    </row>
    <row r="48" spans="1:40">
      <c r="C48" s="23" t="str">
        <f>K35</f>
        <v>SIT &amp; REACH</v>
      </c>
      <c r="D48" s="2">
        <v>100</v>
      </c>
      <c r="E48" s="24">
        <f>L43</f>
        <v>88.020833333333329</v>
      </c>
    </row>
    <row r="49" spans="3:5">
      <c r="C49" s="23" t="str">
        <f>M35</f>
        <v>TRUNK LIFT</v>
      </c>
      <c r="D49" s="2">
        <v>100</v>
      </c>
      <c r="E49" s="24">
        <f>N43</f>
        <v>75.666666666666671</v>
      </c>
    </row>
    <row r="50" spans="3:5">
      <c r="C50" s="23" t="str">
        <f>O35</f>
        <v>AUDIO</v>
      </c>
      <c r="D50" s="2">
        <v>100</v>
      </c>
      <c r="E50" s="24">
        <f>P43</f>
        <v>67.918885387234667</v>
      </c>
    </row>
    <row r="51" spans="3:5">
      <c r="C51" s="23" t="str">
        <f>Q35</f>
        <v>VISUAL</v>
      </c>
      <c r="D51" s="2">
        <v>100</v>
      </c>
      <c r="E51" s="24">
        <f>R43</f>
        <v>64.158825438027236</v>
      </c>
    </row>
    <row r="52" spans="3:5">
      <c r="C52" s="23" t="str">
        <f>S35</f>
        <v>HIGH JUMP</v>
      </c>
      <c r="D52" s="2">
        <v>100</v>
      </c>
      <c r="E52" s="24">
        <f>T43</f>
        <v>45.541666666666671</v>
      </c>
    </row>
    <row r="53" spans="3:5">
      <c r="C53" s="23" t="str">
        <f>U35</f>
        <v>SIT UP</v>
      </c>
      <c r="D53" s="2">
        <v>100</v>
      </c>
      <c r="E53" s="24">
        <f>V43</f>
        <v>79</v>
      </c>
    </row>
    <row r="54" spans="3:5">
      <c r="C54" s="23" t="str">
        <f>W35</f>
        <v>PUSH UP</v>
      </c>
      <c r="D54" s="2">
        <v>100</v>
      </c>
      <c r="E54" s="24">
        <f>X43</f>
        <v>42.5</v>
      </c>
    </row>
    <row r="55" spans="3:5">
      <c r="C55" s="23" t="str">
        <f>Y35</f>
        <v>BACK LIFT</v>
      </c>
      <c r="D55" s="2">
        <v>100</v>
      </c>
      <c r="E55" s="24">
        <f>Z43</f>
        <v>81.5625</v>
      </c>
    </row>
    <row r="56" spans="3:5">
      <c r="C56" s="23" t="str">
        <f>AA35</f>
        <v>HARDLE JUMP</v>
      </c>
      <c r="D56" s="2">
        <v>100</v>
      </c>
      <c r="E56" s="24">
        <f>AB43</f>
        <v>24.25</v>
      </c>
    </row>
    <row r="57" spans="3:5">
      <c r="C57" s="23" t="str">
        <f>AC35</f>
        <v>COORDINATION REACTION</v>
      </c>
      <c r="D57" s="2">
        <v>100</v>
      </c>
      <c r="E57" s="24">
        <f>AD43</f>
        <v>75.162848158131183</v>
      </c>
    </row>
    <row r="58" spans="3:5">
      <c r="C58" s="23" t="str">
        <f>AE35</f>
        <v>SQUATS</v>
      </c>
      <c r="D58" s="2">
        <v>100</v>
      </c>
      <c r="E58" s="24">
        <f>AF43</f>
        <v>34.918709222839084</v>
      </c>
    </row>
    <row r="59" spans="3:5">
      <c r="C59" s="23" t="str">
        <f>AG35</f>
        <v>BENCH PRESS</v>
      </c>
      <c r="D59" s="2">
        <v>100</v>
      </c>
      <c r="E59" s="24">
        <f>AH43</f>
        <v>24.737958389187799</v>
      </c>
    </row>
    <row r="60" spans="3:5">
      <c r="C60" s="23" t="str">
        <f>AI35</f>
        <v>HAND GRIP</v>
      </c>
      <c r="D60" s="2">
        <v>100</v>
      </c>
      <c r="E60" s="24">
        <f>AJ43</f>
        <v>190.83333333333331</v>
      </c>
    </row>
    <row r="61" spans="3:5">
      <c r="C61" s="23" t="str">
        <f>AK35</f>
        <v>MEDICINE BALL</v>
      </c>
      <c r="D61" s="2">
        <v>100</v>
      </c>
      <c r="E61" s="24">
        <f>AL43</f>
        <v>54.375</v>
      </c>
    </row>
    <row r="62" spans="3:5">
      <c r="C62" s="23" t="str">
        <f>AM35</f>
        <v>VO2 MAX</v>
      </c>
      <c r="D62" s="2">
        <v>100</v>
      </c>
      <c r="E62" s="24">
        <f>AN43</f>
        <v>64.586363636363643</v>
      </c>
    </row>
  </sheetData>
  <mergeCells count="34">
    <mergeCell ref="AK1:AL1"/>
    <mergeCell ref="AM1:AN1"/>
    <mergeCell ref="AK34:AL34"/>
    <mergeCell ref="AM34:AN34"/>
    <mergeCell ref="G1:H1"/>
    <mergeCell ref="I1:J1"/>
    <mergeCell ref="K1:N1"/>
    <mergeCell ref="O1:R1"/>
    <mergeCell ref="S1:T1"/>
    <mergeCell ref="G34:H34"/>
    <mergeCell ref="I34:J34"/>
    <mergeCell ref="K34:N34"/>
    <mergeCell ref="O34:R34"/>
    <mergeCell ref="S34:T34"/>
    <mergeCell ref="U1:Z1"/>
    <mergeCell ref="U34:Z34"/>
    <mergeCell ref="AA1:AB1"/>
    <mergeCell ref="AC1:AD1"/>
    <mergeCell ref="AE1:AJ1"/>
    <mergeCell ref="AA34:AB34"/>
    <mergeCell ref="AC34:AD34"/>
    <mergeCell ref="AE34:AJ34"/>
    <mergeCell ref="F34:F35"/>
    <mergeCell ref="A34:A35"/>
    <mergeCell ref="B34:B35"/>
    <mergeCell ref="C34:C35"/>
    <mergeCell ref="D34:D35"/>
    <mergeCell ref="E34:E35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2015-04-30T00:58:14Z</dcterms:modified>
</cp:coreProperties>
</file>