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H58" i="1"/>
  <c r="AF58"/>
  <c r="AD58"/>
  <c r="AB58"/>
  <c r="Z58"/>
  <c r="X58"/>
  <c r="V58"/>
  <c r="T58"/>
  <c r="R58"/>
  <c r="P58"/>
  <c r="N58"/>
  <c r="L58"/>
  <c r="J58"/>
  <c r="H58"/>
  <c r="X55"/>
  <c r="X54"/>
  <c r="V55"/>
  <c r="V54"/>
  <c r="AH15"/>
  <c r="AF15"/>
  <c r="AD15"/>
  <c r="AB15"/>
  <c r="Z15"/>
  <c r="X15"/>
  <c r="V15"/>
  <c r="T15"/>
  <c r="R15"/>
  <c r="P15"/>
  <c r="N15"/>
  <c r="L15"/>
  <c r="J15"/>
  <c r="H15"/>
  <c r="X4"/>
  <c r="X5"/>
  <c r="X6"/>
  <c r="X7"/>
  <c r="X8"/>
  <c r="X9"/>
  <c r="X10"/>
  <c r="X11"/>
  <c r="X12"/>
  <c r="X3"/>
  <c r="V4"/>
  <c r="V5"/>
  <c r="V6"/>
  <c r="V7"/>
  <c r="V8"/>
  <c r="V9"/>
  <c r="V10"/>
  <c r="V11"/>
  <c r="V12"/>
  <c r="V3"/>
  <c r="L4"/>
  <c r="L5"/>
  <c r="L6"/>
  <c r="L7"/>
  <c r="L8"/>
  <c r="L9"/>
  <c r="L10"/>
  <c r="L11"/>
  <c r="L12"/>
  <c r="L3"/>
  <c r="H4"/>
  <c r="H5"/>
  <c r="H6"/>
  <c r="H7"/>
  <c r="H8"/>
  <c r="H9"/>
  <c r="H10"/>
  <c r="H11"/>
  <c r="H12"/>
  <c r="H3"/>
  <c r="AH55"/>
  <c r="AH54"/>
  <c r="AF55"/>
  <c r="AF54"/>
  <c r="AD55"/>
  <c r="AD54"/>
  <c r="AB55"/>
  <c r="AB54"/>
  <c r="Z55"/>
  <c r="Z54"/>
  <c r="L55"/>
  <c r="L54"/>
  <c r="P55"/>
  <c r="P54"/>
  <c r="N55"/>
  <c r="N54"/>
  <c r="J55"/>
  <c r="J54"/>
  <c r="H55"/>
  <c r="H54"/>
  <c r="T55"/>
  <c r="T54"/>
  <c r="R55"/>
  <c r="R54"/>
  <c r="AH4"/>
  <c r="AH5"/>
  <c r="AH6"/>
  <c r="AH7"/>
  <c r="AH8"/>
  <c r="AH9"/>
  <c r="AH10"/>
  <c r="AH11"/>
  <c r="AH12"/>
  <c r="AH3"/>
  <c r="AF4"/>
  <c r="AF5"/>
  <c r="AF6"/>
  <c r="AF7"/>
  <c r="AF8"/>
  <c r="AF9"/>
  <c r="AF10"/>
  <c r="AF11"/>
  <c r="AF12"/>
  <c r="AF3"/>
  <c r="AD4"/>
  <c r="AD5"/>
  <c r="AD6"/>
  <c r="AD7"/>
  <c r="AD8"/>
  <c r="AD9"/>
  <c r="AD10"/>
  <c r="AD11"/>
  <c r="AD12"/>
  <c r="AD3"/>
  <c r="AB4"/>
  <c r="AB5"/>
  <c r="AB6"/>
  <c r="AB7"/>
  <c r="AB8"/>
  <c r="AB9"/>
  <c r="AB10"/>
  <c r="AB11"/>
  <c r="AB12"/>
  <c r="AB3"/>
  <c r="Z4"/>
  <c r="Z5"/>
  <c r="Z6"/>
  <c r="Z7"/>
  <c r="Z8"/>
  <c r="Z9"/>
  <c r="Z10"/>
  <c r="Z11"/>
  <c r="Z12"/>
  <c r="Z3"/>
  <c r="P4"/>
  <c r="P5"/>
  <c r="P6"/>
  <c r="P7"/>
  <c r="P8"/>
  <c r="P9"/>
  <c r="P10"/>
  <c r="P11"/>
  <c r="P12"/>
  <c r="P3"/>
  <c r="N4"/>
  <c r="N5"/>
  <c r="N6"/>
  <c r="N7"/>
  <c r="N8"/>
  <c r="N9"/>
  <c r="N10"/>
  <c r="N11"/>
  <c r="N12"/>
  <c r="N3"/>
  <c r="J4"/>
  <c r="J5"/>
  <c r="J6"/>
  <c r="J7"/>
  <c r="J8"/>
  <c r="J9"/>
  <c r="J10"/>
  <c r="J11"/>
  <c r="J12"/>
  <c r="J3"/>
  <c r="T4"/>
  <c r="T5"/>
  <c r="T6"/>
  <c r="T7"/>
  <c r="T8"/>
  <c r="T9"/>
  <c r="T10"/>
  <c r="T11"/>
  <c r="T12"/>
  <c r="T3"/>
  <c r="R4"/>
  <c r="R5"/>
  <c r="R6"/>
  <c r="R7"/>
  <c r="R8"/>
  <c r="R9"/>
  <c r="R3"/>
</calcChain>
</file>

<file path=xl/sharedStrings.xml><?xml version="1.0" encoding="utf-8"?>
<sst xmlns="http://schemas.openxmlformats.org/spreadsheetml/2006/main" count="148" uniqueCount="48">
  <si>
    <t>NO</t>
  </si>
  <si>
    <t>NAMA</t>
  </si>
  <si>
    <t>TGL LAHIR</t>
  </si>
  <si>
    <t>L/P</t>
  </si>
  <si>
    <t>TB</t>
  </si>
  <si>
    <t>BB</t>
  </si>
  <si>
    <t>SIT &amp; REACH</t>
  </si>
  <si>
    <t>TRUNK LIFT</t>
  </si>
  <si>
    <t>FLEXIBILITY</t>
  </si>
  <si>
    <t>POWER</t>
  </si>
  <si>
    <t>STORK STAND TEST</t>
  </si>
  <si>
    <t>BALANCE</t>
  </si>
  <si>
    <t>SIT UP</t>
  </si>
  <si>
    <t>PUSH UP</t>
  </si>
  <si>
    <t>BACK LIFT</t>
  </si>
  <si>
    <t>SQUATS</t>
  </si>
  <si>
    <t>AEROBIC CAPACITY</t>
  </si>
  <si>
    <t xml:space="preserve"> MUSCLE STAMINA</t>
  </si>
  <si>
    <t>POWER ENDURANCE</t>
  </si>
  <si>
    <t>20 M RUN TEST</t>
  </si>
  <si>
    <t>30 M RUN TEST</t>
  </si>
  <si>
    <t>STRENGTH</t>
  </si>
  <si>
    <t>YUSUP YUSNANDI</t>
  </si>
  <si>
    <t>L</t>
  </si>
  <si>
    <t>ARASY AKBAR WITARSA</t>
  </si>
  <si>
    <t>FARREL OCTAVIANDI</t>
  </si>
  <si>
    <t>RICKY WIBOWO</t>
  </si>
  <si>
    <t>RIO PRASETYO</t>
  </si>
  <si>
    <t>ZAENU DAHLAN</t>
  </si>
  <si>
    <t>M PATONAH</t>
  </si>
  <si>
    <t>THERESIA</t>
  </si>
  <si>
    <t>P</t>
  </si>
  <si>
    <t>HABIBAH AMELIA</t>
  </si>
  <si>
    <t>UMAR WIRA</t>
  </si>
  <si>
    <t>TOTON SETIAWAN</t>
  </si>
  <si>
    <t>FERIANTO</t>
  </si>
  <si>
    <t>T</t>
  </si>
  <si>
    <t>%</t>
  </si>
  <si>
    <t xml:space="preserve">SPEED </t>
  </si>
  <si>
    <t xml:space="preserve"> REAKSI AUDIO</t>
  </si>
  <si>
    <t>REAKSI VISUAL</t>
  </si>
  <si>
    <t>VO2 MAX</t>
  </si>
  <si>
    <t>HURDLE JUMP</t>
  </si>
  <si>
    <t>SBJ</t>
  </si>
  <si>
    <t>3.BB</t>
  </si>
  <si>
    <t>PARAMETER</t>
  </si>
  <si>
    <t>TARGET</t>
  </si>
  <si>
    <t>HASIL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</si>
</sst>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5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/>
            </a:pPr>
            <a:r>
              <a:rPr lang="id-ID"/>
              <a:t>HASIL TES FISIK ATLETIK NO JARAK PENDEK PA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Sheet1!$C$17</c:f>
              <c:strCache>
                <c:ptCount val="1"/>
              </c:strCache>
            </c:strRef>
          </c:tx>
          <c:cat>
            <c:strRef>
              <c:f>Sheet1!$B$18:$B$31</c:f>
              <c:strCache>
                <c:ptCount val="14"/>
                <c:pt idx="0">
                  <c:v>SIT &amp; REACH</c:v>
                </c:pt>
                <c:pt idx="1">
                  <c:v>TRUNK LIFT</c:v>
                </c:pt>
                <c:pt idx="2">
                  <c:v>STORK STAND TEST</c:v>
                </c:pt>
                <c:pt idx="3">
                  <c:v> REAKSI AUDIO</c:v>
                </c:pt>
                <c:pt idx="4">
                  <c:v>REAKSI VISUAL</c:v>
                </c:pt>
                <c:pt idx="5">
                  <c:v>20 M RUN TEST</c:v>
                </c:pt>
                <c:pt idx="6">
                  <c:v>30 M RUN TEST</c:v>
                </c:pt>
                <c:pt idx="7">
                  <c:v>SBJ</c:v>
                </c:pt>
                <c:pt idx="8">
                  <c:v>SQUATS</c:v>
                </c:pt>
                <c:pt idx="9">
                  <c:v>SIT UP</c:v>
                </c:pt>
                <c:pt idx="10">
                  <c:v>PUSH UP</c:v>
                </c:pt>
                <c:pt idx="11">
                  <c:v>BACK LIFT</c:v>
                </c:pt>
                <c:pt idx="12">
                  <c:v>HURDLE JUMP</c:v>
                </c:pt>
                <c:pt idx="13">
                  <c:v>VO2 MAX</c:v>
                </c:pt>
              </c:strCache>
            </c:strRef>
          </c:cat>
          <c:val>
            <c:numRef>
              <c:f>Sheet1!$C$18:$C$31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1"/>
          <c:tx>
            <c:strRef>
              <c:f>Sheet1!$D$17</c:f>
              <c:strCache>
                <c:ptCount val="1"/>
                <c:pt idx="0">
                  <c:v>TARGET</c:v>
                </c:pt>
              </c:strCache>
            </c:strRef>
          </c:tx>
          <c:cat>
            <c:strRef>
              <c:f>Sheet1!$B$18:$B$31</c:f>
              <c:strCache>
                <c:ptCount val="14"/>
                <c:pt idx="0">
                  <c:v>SIT &amp; REACH</c:v>
                </c:pt>
                <c:pt idx="1">
                  <c:v>TRUNK LIFT</c:v>
                </c:pt>
                <c:pt idx="2">
                  <c:v>STORK STAND TEST</c:v>
                </c:pt>
                <c:pt idx="3">
                  <c:v> REAKSI AUDIO</c:v>
                </c:pt>
                <c:pt idx="4">
                  <c:v>REAKSI VISUAL</c:v>
                </c:pt>
                <c:pt idx="5">
                  <c:v>20 M RUN TEST</c:v>
                </c:pt>
                <c:pt idx="6">
                  <c:v>30 M RUN TEST</c:v>
                </c:pt>
                <c:pt idx="7">
                  <c:v>SBJ</c:v>
                </c:pt>
                <c:pt idx="8">
                  <c:v>SQUATS</c:v>
                </c:pt>
                <c:pt idx="9">
                  <c:v>SIT UP</c:v>
                </c:pt>
                <c:pt idx="10">
                  <c:v>PUSH UP</c:v>
                </c:pt>
                <c:pt idx="11">
                  <c:v>BACK LIFT</c:v>
                </c:pt>
                <c:pt idx="12">
                  <c:v>HURDLE JUMP</c:v>
                </c:pt>
                <c:pt idx="13">
                  <c:v>VO2 MAX</c:v>
                </c:pt>
              </c:strCache>
            </c:strRef>
          </c:cat>
          <c:val>
            <c:numRef>
              <c:f>Sheet1!$D$18:$D$31</c:f>
              <c:numCache>
                <c:formatCode>General</c:formatCode>
                <c:ptCount val="1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</c:ser>
        <c:ser>
          <c:idx val="2"/>
          <c:order val="2"/>
          <c:tx>
            <c:strRef>
              <c:f>Sheet1!$E$17</c:f>
              <c:strCache>
                <c:ptCount val="1"/>
                <c:pt idx="0">
                  <c:v>HASIL</c:v>
                </c:pt>
              </c:strCache>
            </c:strRef>
          </c:tx>
          <c:cat>
            <c:strRef>
              <c:f>Sheet1!$B$18:$B$31</c:f>
              <c:strCache>
                <c:ptCount val="14"/>
                <c:pt idx="0">
                  <c:v>SIT &amp; REACH</c:v>
                </c:pt>
                <c:pt idx="1">
                  <c:v>TRUNK LIFT</c:v>
                </c:pt>
                <c:pt idx="2">
                  <c:v>STORK STAND TEST</c:v>
                </c:pt>
                <c:pt idx="3">
                  <c:v> REAKSI AUDIO</c:v>
                </c:pt>
                <c:pt idx="4">
                  <c:v>REAKSI VISUAL</c:v>
                </c:pt>
                <c:pt idx="5">
                  <c:v>20 M RUN TEST</c:v>
                </c:pt>
                <c:pt idx="6">
                  <c:v>30 M RUN TEST</c:v>
                </c:pt>
                <c:pt idx="7">
                  <c:v>SBJ</c:v>
                </c:pt>
                <c:pt idx="8">
                  <c:v>SQUATS</c:v>
                </c:pt>
                <c:pt idx="9">
                  <c:v>SIT UP</c:v>
                </c:pt>
                <c:pt idx="10">
                  <c:v>PUSH UP</c:v>
                </c:pt>
                <c:pt idx="11">
                  <c:v>BACK LIFT</c:v>
                </c:pt>
                <c:pt idx="12">
                  <c:v>HURDLE JUMP</c:v>
                </c:pt>
                <c:pt idx="13">
                  <c:v>VO2 MAX</c:v>
                </c:pt>
              </c:strCache>
            </c:strRef>
          </c:cat>
          <c:val>
            <c:numRef>
              <c:f>Sheet1!$E$18:$E$31</c:f>
              <c:numCache>
                <c:formatCode>General</c:formatCode>
                <c:ptCount val="14"/>
                <c:pt idx="0">
                  <c:v>84.95</c:v>
                </c:pt>
                <c:pt idx="1">
                  <c:v>89.92</c:v>
                </c:pt>
                <c:pt idx="2">
                  <c:v>50</c:v>
                </c:pt>
                <c:pt idx="3">
                  <c:v>64.02</c:v>
                </c:pt>
                <c:pt idx="4">
                  <c:v>68.53</c:v>
                </c:pt>
                <c:pt idx="5">
                  <c:v>107.55</c:v>
                </c:pt>
                <c:pt idx="6">
                  <c:v>95.9</c:v>
                </c:pt>
                <c:pt idx="7">
                  <c:v>85.09</c:v>
                </c:pt>
                <c:pt idx="8">
                  <c:v>100.48</c:v>
                </c:pt>
                <c:pt idx="9">
                  <c:v>100.67</c:v>
                </c:pt>
                <c:pt idx="10">
                  <c:v>110.75</c:v>
                </c:pt>
                <c:pt idx="11">
                  <c:v>142.5</c:v>
                </c:pt>
                <c:pt idx="12">
                  <c:v>87</c:v>
                </c:pt>
                <c:pt idx="13">
                  <c:v>83.72</c:v>
                </c:pt>
              </c:numCache>
            </c:numRef>
          </c:val>
        </c:ser>
        <c:axId val="70542464"/>
        <c:axId val="70544000"/>
      </c:radarChart>
      <c:catAx>
        <c:axId val="70542464"/>
        <c:scaling>
          <c:orientation val="minMax"/>
        </c:scaling>
        <c:axPos val="b"/>
        <c:majorGridlines/>
        <c:majorTickMark val="none"/>
        <c:tickLblPos val="nextTo"/>
        <c:spPr>
          <a:ln w="9525">
            <a:noFill/>
          </a:ln>
        </c:spPr>
        <c:crossAx val="70544000"/>
        <c:crosses val="autoZero"/>
        <c:auto val="1"/>
        <c:lblAlgn val="ctr"/>
        <c:lblOffset val="100"/>
      </c:catAx>
      <c:valAx>
        <c:axId val="705440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0542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/>
            </a:pPr>
            <a:r>
              <a:rPr lang="en-US"/>
              <a:t>HASIL TES FISIK ATLETIK NO JARAK PENDEK PI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Sheet1!$C$60</c:f>
              <c:strCache>
                <c:ptCount val="1"/>
              </c:strCache>
            </c:strRef>
          </c:tx>
          <c:cat>
            <c:strRef>
              <c:f>Sheet1!$B$61:$B$74</c:f>
              <c:strCache>
                <c:ptCount val="14"/>
                <c:pt idx="0">
                  <c:v>SIT &amp; REACH</c:v>
                </c:pt>
                <c:pt idx="1">
                  <c:v>TRUNK LIFT</c:v>
                </c:pt>
                <c:pt idx="2">
                  <c:v>STORK STAND TEST</c:v>
                </c:pt>
                <c:pt idx="3">
                  <c:v> REAKSI AUDIO</c:v>
                </c:pt>
                <c:pt idx="4">
                  <c:v>REAKSI VISUAL</c:v>
                </c:pt>
                <c:pt idx="5">
                  <c:v>20 M RUN TEST</c:v>
                </c:pt>
                <c:pt idx="6">
                  <c:v>30 M RUN TEST</c:v>
                </c:pt>
                <c:pt idx="7">
                  <c:v>SBJ</c:v>
                </c:pt>
                <c:pt idx="8">
                  <c:v>SQUATS</c:v>
                </c:pt>
                <c:pt idx="9">
                  <c:v>SIT UP</c:v>
                </c:pt>
                <c:pt idx="10">
                  <c:v>PUSH UP</c:v>
                </c:pt>
                <c:pt idx="11">
                  <c:v>BACK LIFT</c:v>
                </c:pt>
                <c:pt idx="12">
                  <c:v>HURDLE JUMP</c:v>
                </c:pt>
                <c:pt idx="13">
                  <c:v>VO2 MAX</c:v>
                </c:pt>
              </c:strCache>
            </c:strRef>
          </c:cat>
          <c:val>
            <c:numRef>
              <c:f>Sheet1!$C$61:$C$74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1"/>
          <c:tx>
            <c:strRef>
              <c:f>Sheet1!$D$60</c:f>
              <c:strCache>
                <c:ptCount val="1"/>
                <c:pt idx="0">
                  <c:v>TARGET</c:v>
                </c:pt>
              </c:strCache>
            </c:strRef>
          </c:tx>
          <c:cat>
            <c:strRef>
              <c:f>Sheet1!$B$61:$B$74</c:f>
              <c:strCache>
                <c:ptCount val="14"/>
                <c:pt idx="0">
                  <c:v>SIT &amp; REACH</c:v>
                </c:pt>
                <c:pt idx="1">
                  <c:v>TRUNK LIFT</c:v>
                </c:pt>
                <c:pt idx="2">
                  <c:v>STORK STAND TEST</c:v>
                </c:pt>
                <c:pt idx="3">
                  <c:v> REAKSI AUDIO</c:v>
                </c:pt>
                <c:pt idx="4">
                  <c:v>REAKSI VISUAL</c:v>
                </c:pt>
                <c:pt idx="5">
                  <c:v>20 M RUN TEST</c:v>
                </c:pt>
                <c:pt idx="6">
                  <c:v>30 M RUN TEST</c:v>
                </c:pt>
                <c:pt idx="7">
                  <c:v>SBJ</c:v>
                </c:pt>
                <c:pt idx="8">
                  <c:v>SQUATS</c:v>
                </c:pt>
                <c:pt idx="9">
                  <c:v>SIT UP</c:v>
                </c:pt>
                <c:pt idx="10">
                  <c:v>PUSH UP</c:v>
                </c:pt>
                <c:pt idx="11">
                  <c:v>BACK LIFT</c:v>
                </c:pt>
                <c:pt idx="12">
                  <c:v>HURDLE JUMP</c:v>
                </c:pt>
                <c:pt idx="13">
                  <c:v>VO2 MAX</c:v>
                </c:pt>
              </c:strCache>
            </c:strRef>
          </c:cat>
          <c:val>
            <c:numRef>
              <c:f>Sheet1!$D$61:$D$74</c:f>
              <c:numCache>
                <c:formatCode>General</c:formatCode>
                <c:ptCount val="1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</c:ser>
        <c:ser>
          <c:idx val="2"/>
          <c:order val="2"/>
          <c:tx>
            <c:strRef>
              <c:f>Sheet1!$E$60</c:f>
              <c:strCache>
                <c:ptCount val="1"/>
                <c:pt idx="0">
                  <c:v>HASIL</c:v>
                </c:pt>
              </c:strCache>
            </c:strRef>
          </c:tx>
          <c:cat>
            <c:strRef>
              <c:f>Sheet1!$B$61:$B$74</c:f>
              <c:strCache>
                <c:ptCount val="14"/>
                <c:pt idx="0">
                  <c:v>SIT &amp; REACH</c:v>
                </c:pt>
                <c:pt idx="1">
                  <c:v>TRUNK LIFT</c:v>
                </c:pt>
                <c:pt idx="2">
                  <c:v>STORK STAND TEST</c:v>
                </c:pt>
                <c:pt idx="3">
                  <c:v> REAKSI AUDIO</c:v>
                </c:pt>
                <c:pt idx="4">
                  <c:v>REAKSI VISUAL</c:v>
                </c:pt>
                <c:pt idx="5">
                  <c:v>20 M RUN TEST</c:v>
                </c:pt>
                <c:pt idx="6">
                  <c:v>30 M RUN TEST</c:v>
                </c:pt>
                <c:pt idx="7">
                  <c:v>SBJ</c:v>
                </c:pt>
                <c:pt idx="8">
                  <c:v>SQUATS</c:v>
                </c:pt>
                <c:pt idx="9">
                  <c:v>SIT UP</c:v>
                </c:pt>
                <c:pt idx="10">
                  <c:v>PUSH UP</c:v>
                </c:pt>
                <c:pt idx="11">
                  <c:v>BACK LIFT</c:v>
                </c:pt>
                <c:pt idx="12">
                  <c:v>HURDLE JUMP</c:v>
                </c:pt>
                <c:pt idx="13">
                  <c:v>VO2 MAX</c:v>
                </c:pt>
              </c:strCache>
            </c:strRef>
          </c:cat>
          <c:val>
            <c:numRef>
              <c:f>Sheet1!$E$61:$E$74</c:f>
              <c:numCache>
                <c:formatCode>General</c:formatCode>
                <c:ptCount val="14"/>
                <c:pt idx="0">
                  <c:v>44.38</c:v>
                </c:pt>
                <c:pt idx="1">
                  <c:v>73.239999999999995</c:v>
                </c:pt>
                <c:pt idx="2">
                  <c:v>119.17</c:v>
                </c:pt>
                <c:pt idx="3">
                  <c:v>66.59</c:v>
                </c:pt>
                <c:pt idx="4">
                  <c:v>95.24</c:v>
                </c:pt>
                <c:pt idx="5">
                  <c:v>105.22</c:v>
                </c:pt>
                <c:pt idx="6">
                  <c:v>101.31</c:v>
                </c:pt>
                <c:pt idx="7">
                  <c:v>73.02</c:v>
                </c:pt>
                <c:pt idx="8">
                  <c:v>97.25</c:v>
                </c:pt>
                <c:pt idx="9">
                  <c:v>120</c:v>
                </c:pt>
                <c:pt idx="10">
                  <c:v>35.630000000000003</c:v>
                </c:pt>
                <c:pt idx="11">
                  <c:v>145</c:v>
                </c:pt>
                <c:pt idx="12">
                  <c:v>112</c:v>
                </c:pt>
                <c:pt idx="13">
                  <c:v>69.2</c:v>
                </c:pt>
              </c:numCache>
            </c:numRef>
          </c:val>
        </c:ser>
        <c:axId val="70574464"/>
        <c:axId val="70576000"/>
      </c:radarChart>
      <c:catAx>
        <c:axId val="70574464"/>
        <c:scaling>
          <c:orientation val="minMax"/>
        </c:scaling>
        <c:axPos val="b"/>
        <c:majorGridlines/>
        <c:majorTickMark val="none"/>
        <c:tickLblPos val="nextTo"/>
        <c:spPr>
          <a:ln w="9525">
            <a:noFill/>
          </a:ln>
        </c:spPr>
        <c:crossAx val="70576000"/>
        <c:crosses val="autoZero"/>
        <c:auto val="1"/>
        <c:lblAlgn val="ctr"/>
        <c:lblOffset val="100"/>
      </c:catAx>
      <c:valAx>
        <c:axId val="705760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0574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15874</xdr:colOff>
      <xdr:row>16</xdr:row>
      <xdr:rowOff>15875</xdr:rowOff>
    </xdr:from>
    <xdr:to>
      <xdr:col>19</xdr:col>
      <xdr:colOff>31749</xdr:colOff>
      <xdr:row>33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31749</xdr:colOff>
      <xdr:row>59</xdr:row>
      <xdr:rowOff>31750</xdr:rowOff>
    </xdr:from>
    <xdr:to>
      <xdr:col>19</xdr:col>
      <xdr:colOff>15875</xdr:colOff>
      <xdr:row>78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topLeftCell="A51" zoomScale="60" zoomScaleNormal="60" workbookViewId="0">
      <selection activeCell="Y71" sqref="Y71"/>
    </sheetView>
  </sheetViews>
  <sheetFormatPr defaultRowHeight="15.75"/>
  <cols>
    <col min="1" max="1" width="4.85546875" style="2" customWidth="1"/>
    <col min="2" max="2" width="27.42578125" style="2" customWidth="1"/>
    <col min="3" max="3" width="14.42578125" style="2" customWidth="1"/>
    <col min="4" max="4" width="5.42578125" style="2" customWidth="1"/>
    <col min="5" max="5" width="8.140625" style="2" customWidth="1"/>
    <col min="6" max="6" width="5.28515625" style="2" customWidth="1"/>
    <col min="7" max="33" width="6.7109375" style="2" customWidth="1"/>
    <col min="34" max="34" width="6.7109375" style="1" customWidth="1"/>
    <col min="35" max="16384" width="9.140625" style="1"/>
  </cols>
  <sheetData>
    <row r="1" spans="1:34" s="3" customFormat="1" ht="47.25" customHeight="1">
      <c r="A1" s="21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1" t="s">
        <v>5</v>
      </c>
      <c r="G1" s="18" t="s">
        <v>8</v>
      </c>
      <c r="H1" s="19"/>
      <c r="I1" s="19"/>
      <c r="J1" s="20"/>
      <c r="K1" s="18" t="s">
        <v>11</v>
      </c>
      <c r="L1" s="20"/>
      <c r="M1" s="18" t="s">
        <v>38</v>
      </c>
      <c r="N1" s="19"/>
      <c r="O1" s="19"/>
      <c r="P1" s="19"/>
      <c r="Q1" s="19"/>
      <c r="R1" s="19"/>
      <c r="S1" s="19"/>
      <c r="T1" s="20"/>
      <c r="U1" s="18" t="s">
        <v>9</v>
      </c>
      <c r="V1" s="20"/>
      <c r="W1" s="18" t="s">
        <v>21</v>
      </c>
      <c r="X1" s="19"/>
      <c r="Y1" s="18" t="s">
        <v>17</v>
      </c>
      <c r="Z1" s="19"/>
      <c r="AA1" s="19"/>
      <c r="AB1" s="19"/>
      <c r="AC1" s="19"/>
      <c r="AD1" s="20"/>
      <c r="AE1" s="18" t="s">
        <v>18</v>
      </c>
      <c r="AF1" s="20"/>
      <c r="AG1" s="18" t="s">
        <v>16</v>
      </c>
      <c r="AH1" s="20"/>
    </row>
    <row r="2" spans="1:34" s="3" customFormat="1" ht="78.75">
      <c r="A2" s="21"/>
      <c r="B2" s="21"/>
      <c r="C2" s="21"/>
      <c r="D2" s="21"/>
      <c r="E2" s="21"/>
      <c r="F2" s="21"/>
      <c r="G2" s="5" t="s">
        <v>6</v>
      </c>
      <c r="H2" s="13" t="s">
        <v>37</v>
      </c>
      <c r="I2" s="5" t="s">
        <v>7</v>
      </c>
      <c r="J2" s="13" t="s">
        <v>37</v>
      </c>
      <c r="K2" s="5" t="s">
        <v>10</v>
      </c>
      <c r="L2" s="13" t="s">
        <v>37</v>
      </c>
      <c r="M2" s="13" t="s">
        <v>39</v>
      </c>
      <c r="N2" s="13" t="s">
        <v>37</v>
      </c>
      <c r="O2" s="13" t="s">
        <v>40</v>
      </c>
      <c r="P2" s="13" t="s">
        <v>37</v>
      </c>
      <c r="Q2" s="5" t="s">
        <v>19</v>
      </c>
      <c r="R2" s="13" t="s">
        <v>37</v>
      </c>
      <c r="S2" s="5" t="s">
        <v>20</v>
      </c>
      <c r="T2" s="13" t="s">
        <v>37</v>
      </c>
      <c r="U2" s="13" t="s">
        <v>43</v>
      </c>
      <c r="V2" s="13" t="s">
        <v>37</v>
      </c>
      <c r="W2" s="5" t="s">
        <v>15</v>
      </c>
      <c r="X2" s="13" t="s">
        <v>37</v>
      </c>
      <c r="Y2" s="5" t="s">
        <v>12</v>
      </c>
      <c r="Z2" s="13" t="s">
        <v>37</v>
      </c>
      <c r="AA2" s="5" t="s">
        <v>13</v>
      </c>
      <c r="AB2" s="13" t="s">
        <v>37</v>
      </c>
      <c r="AC2" s="5" t="s">
        <v>14</v>
      </c>
      <c r="AD2" s="13" t="s">
        <v>37</v>
      </c>
      <c r="AE2" s="13" t="s">
        <v>42</v>
      </c>
      <c r="AF2" s="13" t="s">
        <v>37</v>
      </c>
      <c r="AG2" s="13" t="s">
        <v>41</v>
      </c>
      <c r="AH2" s="13" t="s">
        <v>37</v>
      </c>
    </row>
    <row r="3" spans="1:34">
      <c r="A3" s="6">
        <v>1</v>
      </c>
      <c r="B3" s="8" t="s">
        <v>22</v>
      </c>
      <c r="C3" s="7">
        <v>29988</v>
      </c>
      <c r="D3" s="6" t="s">
        <v>23</v>
      </c>
      <c r="E3" s="6">
        <v>169</v>
      </c>
      <c r="F3" s="6">
        <v>65</v>
      </c>
      <c r="G3" s="16">
        <v>14.3</v>
      </c>
      <c r="H3" s="17">
        <f>G3/20*100</f>
        <v>71.500000000000014</v>
      </c>
      <c r="I3" s="16">
        <v>49.7</v>
      </c>
      <c r="J3" s="16">
        <f>I3/50*100</f>
        <v>99.4</v>
      </c>
      <c r="K3" s="16">
        <v>14</v>
      </c>
      <c r="L3" s="17">
        <f>K3/60*100</f>
        <v>23.333333333333332</v>
      </c>
      <c r="M3" s="16">
        <v>0.53200000000000003</v>
      </c>
      <c r="N3" s="17">
        <f>0.25/M3*100</f>
        <v>46.992481203007522</v>
      </c>
      <c r="O3" s="16">
        <v>0.35799999999999998</v>
      </c>
      <c r="P3" s="17">
        <f>0.25/O3*100</f>
        <v>69.832402234636874</v>
      </c>
      <c r="Q3" s="16">
        <v>2.86</v>
      </c>
      <c r="R3" s="16">
        <f>3.1/Q3*100</f>
        <v>108.3916083916084</v>
      </c>
      <c r="S3" s="16">
        <v>3.94</v>
      </c>
      <c r="T3" s="16">
        <f>4/S3*100</f>
        <v>101.5228426395939</v>
      </c>
      <c r="U3" s="16">
        <v>2.73</v>
      </c>
      <c r="V3" s="16">
        <f>U3/3.4*100</f>
        <v>80.294117647058826</v>
      </c>
      <c r="W3" s="16">
        <v>192</v>
      </c>
      <c r="X3" s="16">
        <f>W3/(F3*3)*100</f>
        <v>98.461538461538467</v>
      </c>
      <c r="Y3" s="16">
        <v>31</v>
      </c>
      <c r="Z3" s="16">
        <f>Y3/30*100</f>
        <v>103.33333333333334</v>
      </c>
      <c r="AA3" s="16">
        <v>47</v>
      </c>
      <c r="AB3" s="16">
        <f>AA3/40*100</f>
        <v>117.5</v>
      </c>
      <c r="AC3" s="16">
        <v>113</v>
      </c>
      <c r="AD3" s="16">
        <f>AC3/60*100</f>
        <v>188.33333333333334</v>
      </c>
      <c r="AE3" s="16">
        <v>118</v>
      </c>
      <c r="AF3" s="16">
        <f>AE3/120*100</f>
        <v>98.333333333333329</v>
      </c>
      <c r="AG3" s="16">
        <v>53.2</v>
      </c>
      <c r="AH3" s="16">
        <f>AG3/55*100</f>
        <v>96.727272727272734</v>
      </c>
    </row>
    <row r="4" spans="1:34">
      <c r="A4" s="6">
        <v>2</v>
      </c>
      <c r="B4" s="8" t="s">
        <v>24</v>
      </c>
      <c r="C4" s="7">
        <v>35030</v>
      </c>
      <c r="D4" s="6" t="s">
        <v>23</v>
      </c>
      <c r="E4" s="6">
        <v>178</v>
      </c>
      <c r="F4" s="6">
        <v>69</v>
      </c>
      <c r="G4" s="16">
        <v>19</v>
      </c>
      <c r="H4" s="16">
        <f t="shared" ref="H4:H12" si="0">G4/20*100</f>
        <v>95</v>
      </c>
      <c r="I4" s="16">
        <v>29.9</v>
      </c>
      <c r="J4" s="17">
        <f t="shared" ref="J4:J12" si="1">I4/50*100</f>
        <v>59.8</v>
      </c>
      <c r="K4" s="16">
        <v>55</v>
      </c>
      <c r="L4" s="16">
        <f t="shared" ref="L4:L12" si="2">K4/60*100</f>
        <v>91.666666666666657</v>
      </c>
      <c r="M4" s="16">
        <v>0.48099999999999998</v>
      </c>
      <c r="N4" s="17">
        <f t="shared" ref="N4:N12" si="3">0.25/M4*100</f>
        <v>51.975051975051976</v>
      </c>
      <c r="O4" s="16">
        <v>0.40699999999999997</v>
      </c>
      <c r="P4" s="17">
        <f t="shared" ref="P4:P12" si="4">0.25/O4*100</f>
        <v>61.425061425061436</v>
      </c>
      <c r="Q4" s="16">
        <v>2.88</v>
      </c>
      <c r="R4" s="16">
        <f t="shared" ref="R4:R9" si="5">3.1/Q4*100</f>
        <v>107.6388888888889</v>
      </c>
      <c r="S4" s="16">
        <v>4.17</v>
      </c>
      <c r="T4" s="16">
        <f t="shared" ref="T4:T12" si="6">4/S4*100</f>
        <v>95.923261390887291</v>
      </c>
      <c r="U4" s="16">
        <v>3.07</v>
      </c>
      <c r="V4" s="16">
        <f t="shared" ref="V4:V12" si="7">U4/3.4*100</f>
        <v>90.294117647058826</v>
      </c>
      <c r="W4" s="16">
        <v>187</v>
      </c>
      <c r="X4" s="16">
        <f t="shared" ref="X4:X12" si="8">W4/(F4*3)*100</f>
        <v>90.338164251207729</v>
      </c>
      <c r="Y4" s="16">
        <v>36</v>
      </c>
      <c r="Z4" s="16">
        <f t="shared" ref="Z4:Z12" si="9">Y4/30*100</f>
        <v>120</v>
      </c>
      <c r="AA4" s="16">
        <v>67</v>
      </c>
      <c r="AB4" s="16">
        <f t="shared" ref="AB4:AB12" si="10">AA4/40*100</f>
        <v>167.5</v>
      </c>
      <c r="AC4" s="16">
        <v>100</v>
      </c>
      <c r="AD4" s="16">
        <f t="shared" ref="AD4:AD12" si="11">AC4/60*100</f>
        <v>166.66666666666669</v>
      </c>
      <c r="AE4" s="16">
        <v>62</v>
      </c>
      <c r="AF4" s="17">
        <f t="shared" ref="AF4:AF12" si="12">AE4/120*100</f>
        <v>51.666666666666671</v>
      </c>
      <c r="AG4" s="16">
        <v>47.37</v>
      </c>
      <c r="AH4" s="16">
        <f t="shared" ref="AH4:AH12" si="13">AG4/55*100</f>
        <v>86.127272727272725</v>
      </c>
    </row>
    <row r="5" spans="1:34">
      <c r="A5" s="6">
        <v>3</v>
      </c>
      <c r="B5" s="8" t="s">
        <v>25</v>
      </c>
      <c r="C5" s="7">
        <v>32420</v>
      </c>
      <c r="D5" s="6" t="s">
        <v>23</v>
      </c>
      <c r="E5" s="6">
        <v>171</v>
      </c>
      <c r="F5" s="6">
        <v>68</v>
      </c>
      <c r="G5" s="16">
        <v>15.9</v>
      </c>
      <c r="H5" s="17">
        <f t="shared" si="0"/>
        <v>79.5</v>
      </c>
      <c r="I5" s="16">
        <v>39.6</v>
      </c>
      <c r="J5" s="17">
        <f t="shared" si="1"/>
        <v>79.2</v>
      </c>
      <c r="K5" s="16">
        <v>64</v>
      </c>
      <c r="L5" s="16">
        <f t="shared" si="2"/>
        <v>106.66666666666667</v>
      </c>
      <c r="M5" s="16">
        <v>0.39600000000000002</v>
      </c>
      <c r="N5" s="17">
        <f t="shared" si="3"/>
        <v>63.131313131313128</v>
      </c>
      <c r="O5" s="16">
        <v>0.443</v>
      </c>
      <c r="P5" s="17">
        <f t="shared" si="4"/>
        <v>56.433408577878112</v>
      </c>
      <c r="Q5" s="16">
        <v>2.82</v>
      </c>
      <c r="R5" s="16">
        <f t="shared" si="5"/>
        <v>109.92907801418441</v>
      </c>
      <c r="S5" s="16">
        <v>3.93</v>
      </c>
      <c r="T5" s="16">
        <f t="shared" si="6"/>
        <v>101.78117048346056</v>
      </c>
      <c r="U5" s="16">
        <v>2.8</v>
      </c>
      <c r="V5" s="16">
        <f t="shared" si="7"/>
        <v>82.35294117647058</v>
      </c>
      <c r="W5" s="16">
        <v>169</v>
      </c>
      <c r="X5" s="16">
        <f t="shared" si="8"/>
        <v>82.843137254901961</v>
      </c>
      <c r="Y5" s="16">
        <v>32</v>
      </c>
      <c r="Z5" s="16">
        <f t="shared" si="9"/>
        <v>106.66666666666667</v>
      </c>
      <c r="AA5" s="16">
        <v>32</v>
      </c>
      <c r="AB5" s="16">
        <f t="shared" si="10"/>
        <v>80</v>
      </c>
      <c r="AC5" s="16">
        <v>111</v>
      </c>
      <c r="AD5" s="16">
        <f t="shared" si="11"/>
        <v>185</v>
      </c>
      <c r="AE5" s="16">
        <v>100</v>
      </c>
      <c r="AF5" s="16">
        <f t="shared" si="12"/>
        <v>83.333333333333343</v>
      </c>
      <c r="AG5" s="16">
        <v>39.6</v>
      </c>
      <c r="AH5" s="17">
        <f t="shared" si="13"/>
        <v>72</v>
      </c>
    </row>
    <row r="6" spans="1:34">
      <c r="A6" s="6">
        <v>4</v>
      </c>
      <c r="B6" s="8" t="s">
        <v>26</v>
      </c>
      <c r="C6" s="7">
        <v>31611</v>
      </c>
      <c r="D6" s="6" t="s">
        <v>23</v>
      </c>
      <c r="E6" s="6">
        <v>178</v>
      </c>
      <c r="F6" s="6">
        <v>70</v>
      </c>
      <c r="G6" s="16">
        <v>17.600000000000001</v>
      </c>
      <c r="H6" s="16">
        <f t="shared" si="0"/>
        <v>88.000000000000014</v>
      </c>
      <c r="I6" s="16">
        <v>40.9</v>
      </c>
      <c r="J6" s="16">
        <f t="shared" si="1"/>
        <v>81.8</v>
      </c>
      <c r="K6" s="16">
        <v>24</v>
      </c>
      <c r="L6" s="17">
        <f t="shared" si="2"/>
        <v>40</v>
      </c>
      <c r="M6" s="16">
        <v>0.26800000000000002</v>
      </c>
      <c r="N6" s="16">
        <f t="shared" si="3"/>
        <v>93.283582089552226</v>
      </c>
      <c r="O6" s="16">
        <v>0.28599999999999998</v>
      </c>
      <c r="P6" s="16">
        <f t="shared" si="4"/>
        <v>87.412587412587413</v>
      </c>
      <c r="Q6" s="16">
        <v>2.93</v>
      </c>
      <c r="R6" s="16">
        <f t="shared" si="5"/>
        <v>105.80204778156997</v>
      </c>
      <c r="S6" s="16">
        <v>4.0199999999999996</v>
      </c>
      <c r="T6" s="16">
        <f t="shared" si="6"/>
        <v>99.502487562189074</v>
      </c>
      <c r="U6" s="16">
        <v>3</v>
      </c>
      <c r="V6" s="16">
        <f t="shared" si="7"/>
        <v>88.235294117647058</v>
      </c>
      <c r="W6" s="16">
        <v>300</v>
      </c>
      <c r="X6" s="16">
        <f t="shared" si="8"/>
        <v>142.85714285714286</v>
      </c>
      <c r="Y6" s="16">
        <v>32</v>
      </c>
      <c r="Z6" s="16">
        <f t="shared" si="9"/>
        <v>106.66666666666667</v>
      </c>
      <c r="AA6" s="16">
        <v>45</v>
      </c>
      <c r="AB6" s="16">
        <f t="shared" si="10"/>
        <v>112.5</v>
      </c>
      <c r="AC6" s="16">
        <v>48</v>
      </c>
      <c r="AD6" s="16">
        <f t="shared" si="11"/>
        <v>80</v>
      </c>
      <c r="AE6" s="16">
        <v>91</v>
      </c>
      <c r="AF6" s="17">
        <f t="shared" si="12"/>
        <v>75.833333333333329</v>
      </c>
      <c r="AG6" s="16">
        <v>46.38</v>
      </c>
      <c r="AH6" s="16">
        <f t="shared" si="13"/>
        <v>84.327272727272728</v>
      </c>
    </row>
    <row r="7" spans="1:34">
      <c r="A7" s="6">
        <v>5</v>
      </c>
      <c r="B7" s="8" t="s">
        <v>27</v>
      </c>
      <c r="C7" s="7">
        <v>32472</v>
      </c>
      <c r="D7" s="6" t="s">
        <v>23</v>
      </c>
      <c r="E7" s="6">
        <v>184</v>
      </c>
      <c r="F7" s="6">
        <v>79</v>
      </c>
      <c r="G7" s="16">
        <v>16.5</v>
      </c>
      <c r="H7" s="16">
        <f t="shared" si="0"/>
        <v>82.5</v>
      </c>
      <c r="I7" s="16">
        <v>49.5</v>
      </c>
      <c r="J7" s="16">
        <f t="shared" si="1"/>
        <v>99</v>
      </c>
      <c r="K7" s="16">
        <v>20</v>
      </c>
      <c r="L7" s="17">
        <f t="shared" si="2"/>
        <v>33.333333333333329</v>
      </c>
      <c r="M7" s="16">
        <v>0.63</v>
      </c>
      <c r="N7" s="17">
        <f t="shared" si="3"/>
        <v>39.682539682539684</v>
      </c>
      <c r="O7" s="16">
        <v>0.30399999999999999</v>
      </c>
      <c r="P7" s="16">
        <f t="shared" si="4"/>
        <v>82.236842105263165</v>
      </c>
      <c r="Q7" s="16">
        <v>2.9</v>
      </c>
      <c r="R7" s="16">
        <f t="shared" si="5"/>
        <v>106.89655172413795</v>
      </c>
      <c r="S7" s="16">
        <v>4.13</v>
      </c>
      <c r="T7" s="16">
        <f t="shared" si="6"/>
        <v>96.852300242130752</v>
      </c>
      <c r="U7" s="16">
        <v>2.83</v>
      </c>
      <c r="V7" s="16">
        <f t="shared" si="7"/>
        <v>83.235294117647058</v>
      </c>
      <c r="W7" s="16">
        <v>186</v>
      </c>
      <c r="X7" s="16">
        <f t="shared" si="8"/>
        <v>78.48101265822784</v>
      </c>
      <c r="Y7" s="16">
        <v>32</v>
      </c>
      <c r="Z7" s="16">
        <f t="shared" si="9"/>
        <v>106.66666666666667</v>
      </c>
      <c r="AA7" s="16">
        <v>25</v>
      </c>
      <c r="AB7" s="17">
        <f t="shared" si="10"/>
        <v>62.5</v>
      </c>
      <c r="AC7" s="16">
        <v>50</v>
      </c>
      <c r="AD7" s="16">
        <f t="shared" si="11"/>
        <v>83.333333333333343</v>
      </c>
      <c r="AE7" s="16">
        <v>70</v>
      </c>
      <c r="AF7" s="17">
        <f t="shared" si="12"/>
        <v>58.333333333333336</v>
      </c>
      <c r="AG7" s="16">
        <v>45.86</v>
      </c>
      <c r="AH7" s="16">
        <f t="shared" si="13"/>
        <v>83.381818181818176</v>
      </c>
    </row>
    <row r="8" spans="1:34">
      <c r="A8" s="6">
        <v>6</v>
      </c>
      <c r="B8" s="8" t="s">
        <v>28</v>
      </c>
      <c r="C8" s="7">
        <v>33444</v>
      </c>
      <c r="D8" s="6" t="s">
        <v>23</v>
      </c>
      <c r="E8" s="6">
        <v>171</v>
      </c>
      <c r="F8" s="6">
        <v>65</v>
      </c>
      <c r="G8" s="16">
        <v>27.2</v>
      </c>
      <c r="H8" s="16">
        <f t="shared" si="0"/>
        <v>136</v>
      </c>
      <c r="I8" s="16">
        <v>53.2</v>
      </c>
      <c r="J8" s="16">
        <f t="shared" si="1"/>
        <v>106.4</v>
      </c>
      <c r="K8" s="16">
        <v>53</v>
      </c>
      <c r="L8" s="16">
        <f t="shared" si="2"/>
        <v>88.333333333333329</v>
      </c>
      <c r="M8" s="16">
        <v>0.28899999999999998</v>
      </c>
      <c r="N8" s="16">
        <f t="shared" si="3"/>
        <v>86.505190311418687</v>
      </c>
      <c r="O8" s="16">
        <v>0.33700000000000002</v>
      </c>
      <c r="P8" s="17">
        <f t="shared" si="4"/>
        <v>74.183976261127597</v>
      </c>
      <c r="Q8" s="16">
        <v>3.02</v>
      </c>
      <c r="R8" s="16">
        <f t="shared" si="5"/>
        <v>102.64900662251655</v>
      </c>
      <c r="S8" s="16">
        <v>4.1900000000000004</v>
      </c>
      <c r="T8" s="16">
        <f t="shared" si="6"/>
        <v>95.465393794749403</v>
      </c>
      <c r="U8" s="16">
        <v>3.06</v>
      </c>
      <c r="V8" s="16">
        <f t="shared" si="7"/>
        <v>90</v>
      </c>
      <c r="W8" s="16">
        <v>187</v>
      </c>
      <c r="X8" s="16">
        <f t="shared" si="8"/>
        <v>95.897435897435898</v>
      </c>
      <c r="Y8" s="16">
        <v>33</v>
      </c>
      <c r="Z8" s="16">
        <f t="shared" si="9"/>
        <v>110.00000000000001</v>
      </c>
      <c r="AA8" s="16">
        <v>63</v>
      </c>
      <c r="AB8" s="16">
        <f t="shared" si="10"/>
        <v>157.5</v>
      </c>
      <c r="AC8" s="16">
        <v>110</v>
      </c>
      <c r="AD8" s="16">
        <f t="shared" si="11"/>
        <v>183.33333333333331</v>
      </c>
      <c r="AE8" s="16">
        <v>68</v>
      </c>
      <c r="AF8" s="17">
        <f t="shared" si="12"/>
        <v>56.666666666666664</v>
      </c>
      <c r="AG8" s="16">
        <v>49.02</v>
      </c>
      <c r="AH8" s="16">
        <f t="shared" si="13"/>
        <v>89.127272727272739</v>
      </c>
    </row>
    <row r="9" spans="1:34">
      <c r="A9" s="6">
        <v>7</v>
      </c>
      <c r="B9" s="8" t="s">
        <v>29</v>
      </c>
      <c r="C9" s="7">
        <v>32683</v>
      </c>
      <c r="D9" s="6" t="s">
        <v>23</v>
      </c>
      <c r="E9" s="6">
        <v>168</v>
      </c>
      <c r="F9" s="6">
        <v>65</v>
      </c>
      <c r="G9" s="16">
        <v>15.8</v>
      </c>
      <c r="H9" s="17">
        <f t="shared" si="0"/>
        <v>79</v>
      </c>
      <c r="I9" s="16">
        <v>45.6</v>
      </c>
      <c r="J9" s="16">
        <f t="shared" si="1"/>
        <v>91.2</v>
      </c>
      <c r="K9" s="16">
        <v>28</v>
      </c>
      <c r="L9" s="17">
        <f t="shared" si="2"/>
        <v>46.666666666666664</v>
      </c>
      <c r="M9" s="16">
        <v>0.26800000000000002</v>
      </c>
      <c r="N9" s="16">
        <f t="shared" si="3"/>
        <v>93.283582089552226</v>
      </c>
      <c r="O9" s="16">
        <v>0.32100000000000001</v>
      </c>
      <c r="P9" s="17">
        <f t="shared" si="4"/>
        <v>77.881619937694708</v>
      </c>
      <c r="Q9" s="16">
        <v>2.78</v>
      </c>
      <c r="R9" s="16">
        <f t="shared" si="5"/>
        <v>111.51079136690649</v>
      </c>
      <c r="S9" s="16">
        <v>3.9</v>
      </c>
      <c r="T9" s="16">
        <f t="shared" si="6"/>
        <v>102.56410256410258</v>
      </c>
      <c r="U9" s="16">
        <v>3.02</v>
      </c>
      <c r="V9" s="16">
        <f t="shared" si="7"/>
        <v>88.82352941176471</v>
      </c>
      <c r="W9" s="16">
        <v>196</v>
      </c>
      <c r="X9" s="16">
        <f t="shared" si="8"/>
        <v>100.51282051282051</v>
      </c>
      <c r="Y9" s="16">
        <v>23</v>
      </c>
      <c r="Z9" s="17">
        <f t="shared" si="9"/>
        <v>76.666666666666671</v>
      </c>
      <c r="AA9" s="16">
        <v>39</v>
      </c>
      <c r="AB9" s="16">
        <f t="shared" si="10"/>
        <v>97.5</v>
      </c>
      <c r="AC9" s="16">
        <v>80</v>
      </c>
      <c r="AD9" s="16">
        <f t="shared" si="11"/>
        <v>133.33333333333331</v>
      </c>
      <c r="AE9" s="16">
        <v>122</v>
      </c>
      <c r="AF9" s="16">
        <f t="shared" si="12"/>
        <v>101.66666666666666</v>
      </c>
      <c r="AG9" s="16">
        <v>44.2</v>
      </c>
      <c r="AH9" s="16">
        <f t="shared" si="13"/>
        <v>80.363636363636374</v>
      </c>
    </row>
    <row r="10" spans="1:34">
      <c r="A10" s="6">
        <v>10</v>
      </c>
      <c r="B10" s="8" t="s">
        <v>33</v>
      </c>
      <c r="C10" s="7">
        <v>33361</v>
      </c>
      <c r="D10" s="6" t="s">
        <v>23</v>
      </c>
      <c r="E10" s="6">
        <v>176</v>
      </c>
      <c r="F10" s="6">
        <v>69</v>
      </c>
      <c r="G10" s="16">
        <v>20.399999999999999</v>
      </c>
      <c r="H10" s="16">
        <f t="shared" si="0"/>
        <v>102</v>
      </c>
      <c r="I10" s="16">
        <v>56.3</v>
      </c>
      <c r="J10" s="16">
        <f t="shared" si="1"/>
        <v>112.6</v>
      </c>
      <c r="K10" s="16">
        <v>14</v>
      </c>
      <c r="L10" s="17">
        <f t="shared" si="2"/>
        <v>23.333333333333332</v>
      </c>
      <c r="M10" s="16">
        <v>0.38700000000000001</v>
      </c>
      <c r="N10" s="17">
        <f t="shared" si="3"/>
        <v>64.599483204134373</v>
      </c>
      <c r="O10" s="16">
        <v>0.38</v>
      </c>
      <c r="P10" s="17">
        <f t="shared" si="4"/>
        <v>65.789473684210535</v>
      </c>
      <c r="Q10" s="16"/>
      <c r="R10" s="16"/>
      <c r="S10" s="16">
        <v>4.34</v>
      </c>
      <c r="T10" s="16">
        <f t="shared" si="6"/>
        <v>92.165898617511516</v>
      </c>
      <c r="U10" s="16">
        <v>2.9</v>
      </c>
      <c r="V10" s="16">
        <f t="shared" si="7"/>
        <v>85.294117647058826</v>
      </c>
      <c r="W10" s="16">
        <v>200</v>
      </c>
      <c r="X10" s="16">
        <f t="shared" si="8"/>
        <v>96.618357487922708</v>
      </c>
      <c r="Y10" s="16">
        <v>27</v>
      </c>
      <c r="Z10" s="16">
        <f t="shared" si="9"/>
        <v>90</v>
      </c>
      <c r="AA10" s="16">
        <v>28</v>
      </c>
      <c r="AB10" s="17">
        <f t="shared" si="10"/>
        <v>70</v>
      </c>
      <c r="AC10" s="16">
        <v>88</v>
      </c>
      <c r="AD10" s="16">
        <f t="shared" si="11"/>
        <v>146.66666666666666</v>
      </c>
      <c r="AE10" s="16">
        <v>99</v>
      </c>
      <c r="AF10" s="16">
        <f t="shared" si="12"/>
        <v>82.5</v>
      </c>
      <c r="AG10" s="16">
        <v>42.21</v>
      </c>
      <c r="AH10" s="17">
        <f t="shared" si="13"/>
        <v>76.74545454545455</v>
      </c>
    </row>
    <row r="11" spans="1:34">
      <c r="A11" s="6">
        <v>11</v>
      </c>
      <c r="B11" s="8" t="s">
        <v>34</v>
      </c>
      <c r="C11" s="7">
        <v>33439</v>
      </c>
      <c r="D11" s="6" t="s">
        <v>23</v>
      </c>
      <c r="E11" s="6">
        <v>165</v>
      </c>
      <c r="F11" s="6">
        <v>55</v>
      </c>
      <c r="G11" s="16">
        <v>20.7</v>
      </c>
      <c r="H11" s="16">
        <f t="shared" si="0"/>
        <v>103.49999999999999</v>
      </c>
      <c r="I11" s="16">
        <v>48.8</v>
      </c>
      <c r="J11" s="16">
        <f t="shared" si="1"/>
        <v>97.6</v>
      </c>
      <c r="K11" s="16">
        <v>19</v>
      </c>
      <c r="L11" s="17">
        <f t="shared" si="2"/>
        <v>31.666666666666664</v>
      </c>
      <c r="M11" s="16">
        <v>0.45800000000000002</v>
      </c>
      <c r="N11" s="17">
        <f t="shared" si="3"/>
        <v>54.585152838427945</v>
      </c>
      <c r="O11" s="16">
        <v>0.41199999999999998</v>
      </c>
      <c r="P11" s="17">
        <f t="shared" si="4"/>
        <v>60.679611650485441</v>
      </c>
      <c r="Q11" s="16"/>
      <c r="R11" s="16"/>
      <c r="S11" s="16">
        <v>4.51</v>
      </c>
      <c r="T11" s="16">
        <f t="shared" si="6"/>
        <v>88.69179600886919</v>
      </c>
      <c r="U11" s="16">
        <v>2.8</v>
      </c>
      <c r="V11" s="16">
        <f t="shared" si="7"/>
        <v>82.35294117647058</v>
      </c>
      <c r="W11" s="16">
        <v>206</v>
      </c>
      <c r="X11" s="16">
        <f t="shared" si="8"/>
        <v>124.84848484848486</v>
      </c>
      <c r="Y11" s="16">
        <v>28</v>
      </c>
      <c r="Z11" s="16">
        <f t="shared" si="9"/>
        <v>93.333333333333329</v>
      </c>
      <c r="AA11" s="16">
        <v>59</v>
      </c>
      <c r="AB11" s="16">
        <f t="shared" si="10"/>
        <v>147.5</v>
      </c>
      <c r="AC11" s="16">
        <v>80</v>
      </c>
      <c r="AD11" s="16">
        <f t="shared" si="11"/>
        <v>133.33333333333331</v>
      </c>
      <c r="AE11" s="16">
        <v>200</v>
      </c>
      <c r="AF11" s="16">
        <f t="shared" si="12"/>
        <v>166.66666666666669</v>
      </c>
      <c r="AG11" s="16">
        <v>50.37</v>
      </c>
      <c r="AH11" s="16">
        <f t="shared" si="13"/>
        <v>91.581818181818178</v>
      </c>
    </row>
    <row r="12" spans="1:34">
      <c r="A12" s="6">
        <v>12</v>
      </c>
      <c r="B12" s="8" t="s">
        <v>35</v>
      </c>
      <c r="C12" s="7">
        <v>34128</v>
      </c>
      <c r="D12" s="6" t="s">
        <v>23</v>
      </c>
      <c r="E12" s="6">
        <v>180</v>
      </c>
      <c r="F12" s="6">
        <v>71</v>
      </c>
      <c r="G12" s="16">
        <v>2.5</v>
      </c>
      <c r="H12" s="17">
        <f t="shared" si="0"/>
        <v>12.5</v>
      </c>
      <c r="I12" s="16">
        <v>36.1</v>
      </c>
      <c r="J12" s="17">
        <f t="shared" si="1"/>
        <v>72.2</v>
      </c>
      <c r="K12" s="16">
        <v>9</v>
      </c>
      <c r="L12" s="17">
        <f t="shared" si="2"/>
        <v>15</v>
      </c>
      <c r="M12" s="16">
        <v>0.54100000000000004</v>
      </c>
      <c r="N12" s="17">
        <f t="shared" si="3"/>
        <v>46.210720887245834</v>
      </c>
      <c r="O12" s="16">
        <v>0.50600000000000001</v>
      </c>
      <c r="P12" s="17">
        <f t="shared" si="4"/>
        <v>49.40711462450593</v>
      </c>
      <c r="Q12" s="16"/>
      <c r="R12" s="16"/>
      <c r="S12" s="16">
        <v>4.7300000000000004</v>
      </c>
      <c r="T12" s="16">
        <f t="shared" si="6"/>
        <v>84.566596194503163</v>
      </c>
      <c r="U12" s="16">
        <v>2.72</v>
      </c>
      <c r="V12" s="16">
        <f t="shared" si="7"/>
        <v>80</v>
      </c>
      <c r="W12" s="16">
        <v>200</v>
      </c>
      <c r="X12" s="16">
        <f t="shared" si="8"/>
        <v>93.896713615023472</v>
      </c>
      <c r="Y12" s="16">
        <v>28</v>
      </c>
      <c r="Z12" s="16">
        <f t="shared" si="9"/>
        <v>93.333333333333329</v>
      </c>
      <c r="AA12" s="16">
        <v>38</v>
      </c>
      <c r="AB12" s="16">
        <f t="shared" si="10"/>
        <v>95</v>
      </c>
      <c r="AC12" s="16">
        <v>75</v>
      </c>
      <c r="AD12" s="16">
        <f t="shared" si="11"/>
        <v>125</v>
      </c>
      <c r="AE12" s="16">
        <v>114</v>
      </c>
      <c r="AF12" s="16">
        <f t="shared" si="12"/>
        <v>95</v>
      </c>
      <c r="AG12" s="16">
        <v>42.27</v>
      </c>
      <c r="AH12" s="17">
        <f t="shared" si="13"/>
        <v>76.854545454545459</v>
      </c>
    </row>
    <row r="13" spans="1:34">
      <c r="A13" s="9"/>
      <c r="B13" s="10"/>
      <c r="C13" s="1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2"/>
    </row>
    <row r="14" spans="1:34">
      <c r="A14" s="9"/>
      <c r="B14" s="10"/>
      <c r="C14" s="11"/>
      <c r="D14" s="9"/>
      <c r="E14" s="9" t="s">
        <v>36</v>
      </c>
      <c r="F14" s="9"/>
      <c r="G14" s="9">
        <v>20</v>
      </c>
      <c r="H14" s="9"/>
      <c r="I14" s="9">
        <v>50</v>
      </c>
      <c r="J14" s="9"/>
      <c r="K14" s="9">
        <v>60</v>
      </c>
      <c r="L14" s="9"/>
      <c r="M14" s="9">
        <v>0.25</v>
      </c>
      <c r="N14" s="9"/>
      <c r="O14" s="9">
        <v>0.25</v>
      </c>
      <c r="P14" s="9"/>
      <c r="Q14" s="9">
        <v>3.1</v>
      </c>
      <c r="R14" s="9"/>
      <c r="S14" s="9">
        <v>4</v>
      </c>
      <c r="T14" s="9"/>
      <c r="U14" s="9">
        <v>3.4</v>
      </c>
      <c r="V14" s="9"/>
      <c r="W14" s="9" t="s">
        <v>44</v>
      </c>
      <c r="X14" s="9"/>
      <c r="Y14" s="9">
        <v>30</v>
      </c>
      <c r="Z14" s="9"/>
      <c r="AA14" s="9">
        <v>40</v>
      </c>
      <c r="AB14" s="9"/>
      <c r="AC14" s="9">
        <v>60</v>
      </c>
      <c r="AD14" s="9"/>
      <c r="AE14" s="9">
        <v>120</v>
      </c>
      <c r="AF14" s="9"/>
      <c r="AG14" s="9">
        <v>55</v>
      </c>
      <c r="AH14" s="12"/>
    </row>
    <row r="15" spans="1:34">
      <c r="A15" s="9"/>
      <c r="B15" s="10"/>
      <c r="C15" s="11"/>
      <c r="D15" s="9"/>
      <c r="E15" s="9" t="s">
        <v>37</v>
      </c>
      <c r="F15" s="9"/>
      <c r="G15" s="9"/>
      <c r="H15" s="14">
        <f>AVERAGE(H3:H12)</f>
        <v>84.95</v>
      </c>
      <c r="I15" s="14"/>
      <c r="J15" s="14">
        <f>AVERAGE(J3:J12)</f>
        <v>89.920000000000016</v>
      </c>
      <c r="K15" s="14"/>
      <c r="L15" s="14">
        <f>AVERAGE(L3:L12)</f>
        <v>49.999999999999993</v>
      </c>
      <c r="M15" s="14"/>
      <c r="N15" s="14">
        <f>AVERAGE(N3:N12)</f>
        <v>64.024909741224363</v>
      </c>
      <c r="O15" s="14"/>
      <c r="P15" s="14">
        <f>AVERAGE(P3:P12)</f>
        <v>68.52820979134512</v>
      </c>
      <c r="Q15" s="14"/>
      <c r="R15" s="14">
        <f>AVERAGE(R3:R12)</f>
        <v>107.54542468425895</v>
      </c>
      <c r="S15" s="14"/>
      <c r="T15" s="14">
        <f>AVERAGE(T3:T12)</f>
        <v>95.90358494979975</v>
      </c>
      <c r="U15" s="14"/>
      <c r="V15" s="14">
        <f>AVERAGE(V3:V12)</f>
        <v>85.088235294117652</v>
      </c>
      <c r="W15" s="14"/>
      <c r="X15" s="14">
        <f>AVERAGE(X3:X12)</f>
        <v>100.47548078447063</v>
      </c>
      <c r="Y15" s="14"/>
      <c r="Z15" s="14">
        <f>AVERAGE(Z3:Z12)</f>
        <v>100.66666666666667</v>
      </c>
      <c r="AA15" s="14"/>
      <c r="AB15" s="14">
        <f>AVERAGE(AB3:AB12)</f>
        <v>110.75</v>
      </c>
      <c r="AC15" s="14"/>
      <c r="AD15" s="14">
        <f>AVERAGE(AD3:AD12)</f>
        <v>142.5</v>
      </c>
      <c r="AE15" s="14"/>
      <c r="AF15" s="14">
        <f>AVERAGE(AF3:AF12)</f>
        <v>87</v>
      </c>
      <c r="AG15" s="14"/>
      <c r="AH15" s="14">
        <f>AVERAGE(AH3:AH12)</f>
        <v>83.723636363636359</v>
      </c>
    </row>
    <row r="16" spans="1:34">
      <c r="A16" s="9"/>
      <c r="B16" s="10"/>
      <c r="C16" s="1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2"/>
    </row>
    <row r="17" spans="1:34">
      <c r="A17" s="9"/>
      <c r="B17" s="11" t="s">
        <v>45</v>
      </c>
      <c r="C17" s="9"/>
      <c r="D17" s="9" t="s">
        <v>46</v>
      </c>
      <c r="E17" s="9" t="s">
        <v>47</v>
      </c>
      <c r="F17" s="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2"/>
    </row>
    <row r="18" spans="1:34">
      <c r="A18" s="9"/>
      <c r="B18" s="13" t="s">
        <v>6</v>
      </c>
      <c r="C18" s="9"/>
      <c r="D18" s="9">
        <v>100</v>
      </c>
      <c r="E18" s="9">
        <v>84.95</v>
      </c>
      <c r="F18" s="1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2"/>
    </row>
    <row r="19" spans="1:34">
      <c r="A19" s="9"/>
      <c r="B19" s="13" t="s">
        <v>7</v>
      </c>
      <c r="C19" s="9"/>
      <c r="D19" s="9">
        <v>100</v>
      </c>
      <c r="E19" s="9">
        <v>89.92</v>
      </c>
      <c r="F19" s="1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2"/>
    </row>
    <row r="20" spans="1:34">
      <c r="A20" s="9"/>
      <c r="B20" s="13" t="s">
        <v>10</v>
      </c>
      <c r="C20" s="9"/>
      <c r="D20" s="9">
        <v>100</v>
      </c>
      <c r="E20" s="9">
        <v>50</v>
      </c>
      <c r="F20" s="1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2"/>
    </row>
    <row r="21" spans="1:34">
      <c r="A21" s="9"/>
      <c r="B21" s="13" t="s">
        <v>39</v>
      </c>
      <c r="C21" s="9"/>
      <c r="D21" s="9">
        <v>100</v>
      </c>
      <c r="E21" s="9">
        <v>64.02</v>
      </c>
      <c r="F21" s="1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2"/>
    </row>
    <row r="22" spans="1:34">
      <c r="A22" s="9"/>
      <c r="B22" s="13" t="s">
        <v>40</v>
      </c>
      <c r="C22" s="9"/>
      <c r="D22" s="9">
        <v>100</v>
      </c>
      <c r="E22" s="9">
        <v>68.53</v>
      </c>
      <c r="F22" s="1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2"/>
    </row>
    <row r="23" spans="1:34">
      <c r="A23" s="9"/>
      <c r="B23" s="13" t="s">
        <v>19</v>
      </c>
      <c r="C23" s="9"/>
      <c r="D23" s="9">
        <v>100</v>
      </c>
      <c r="E23" s="9">
        <v>107.55</v>
      </c>
      <c r="F23" s="1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12"/>
    </row>
    <row r="24" spans="1:34">
      <c r="A24" s="9"/>
      <c r="B24" s="13" t="s">
        <v>20</v>
      </c>
      <c r="C24" s="9"/>
      <c r="D24" s="9">
        <v>100</v>
      </c>
      <c r="E24" s="9">
        <v>95.9</v>
      </c>
      <c r="F24" s="1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2"/>
    </row>
    <row r="25" spans="1:34">
      <c r="A25" s="9"/>
      <c r="B25" s="13" t="s">
        <v>43</v>
      </c>
      <c r="C25" s="9"/>
      <c r="D25" s="9">
        <v>100</v>
      </c>
      <c r="E25" s="9">
        <v>85.09</v>
      </c>
      <c r="F25" s="1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2"/>
    </row>
    <row r="26" spans="1:34">
      <c r="A26" s="9"/>
      <c r="B26" s="13" t="s">
        <v>15</v>
      </c>
      <c r="C26" s="9"/>
      <c r="D26" s="9">
        <v>100</v>
      </c>
      <c r="E26" s="9">
        <v>100.48</v>
      </c>
      <c r="F26" s="1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2"/>
    </row>
    <row r="27" spans="1:34">
      <c r="A27" s="9"/>
      <c r="B27" s="13" t="s">
        <v>12</v>
      </c>
      <c r="C27" s="9"/>
      <c r="D27" s="9">
        <v>100</v>
      </c>
      <c r="E27" s="9">
        <v>100.67</v>
      </c>
      <c r="F27" s="1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2"/>
    </row>
    <row r="28" spans="1:34">
      <c r="A28" s="9"/>
      <c r="B28" s="13" t="s">
        <v>13</v>
      </c>
      <c r="C28" s="9"/>
      <c r="D28" s="9">
        <v>100</v>
      </c>
      <c r="E28" s="9">
        <v>110.75</v>
      </c>
      <c r="F28" s="1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2"/>
    </row>
    <row r="29" spans="1:34">
      <c r="A29" s="9"/>
      <c r="B29" s="13" t="s">
        <v>14</v>
      </c>
      <c r="C29" s="9"/>
      <c r="D29" s="9">
        <v>100</v>
      </c>
      <c r="E29" s="9">
        <v>142.5</v>
      </c>
      <c r="F29" s="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2"/>
    </row>
    <row r="30" spans="1:34">
      <c r="A30" s="9"/>
      <c r="B30" s="13" t="s">
        <v>42</v>
      </c>
      <c r="C30" s="9"/>
      <c r="D30" s="9">
        <v>100</v>
      </c>
      <c r="E30" s="9">
        <v>87</v>
      </c>
      <c r="F30" s="1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2"/>
    </row>
    <row r="31" spans="1:34">
      <c r="A31" s="9"/>
      <c r="B31" s="13" t="s">
        <v>41</v>
      </c>
      <c r="C31" s="9"/>
      <c r="D31" s="9">
        <v>100</v>
      </c>
      <c r="E31" s="9">
        <v>83.72</v>
      </c>
      <c r="F31" s="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2"/>
    </row>
    <row r="32" spans="1:34">
      <c r="A32" s="9"/>
      <c r="B32" s="10"/>
      <c r="C32" s="11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2"/>
    </row>
    <row r="33" spans="1:34">
      <c r="A33" s="9"/>
      <c r="B33" s="10"/>
      <c r="C33" s="1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2"/>
    </row>
    <row r="34" spans="1:34">
      <c r="A34" s="9"/>
      <c r="B34" s="10"/>
      <c r="C34" s="11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2"/>
    </row>
    <row r="35" spans="1:34">
      <c r="A35" s="9"/>
      <c r="B35" s="10"/>
      <c r="C35" s="1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12"/>
    </row>
    <row r="36" spans="1:34">
      <c r="A36" s="9"/>
      <c r="B36" s="10"/>
      <c r="C36" s="11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12"/>
    </row>
    <row r="37" spans="1:34">
      <c r="A37" s="9"/>
      <c r="B37" s="10"/>
      <c r="C37" s="11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2"/>
    </row>
    <row r="38" spans="1:34">
      <c r="A38" s="9"/>
      <c r="B38" s="10"/>
      <c r="C38" s="1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2"/>
    </row>
    <row r="39" spans="1:34">
      <c r="A39" s="9"/>
      <c r="B39" s="10"/>
      <c r="C39" s="1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12"/>
    </row>
    <row r="40" spans="1:34">
      <c r="A40" s="9"/>
      <c r="B40" s="10"/>
      <c r="C40" s="1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12"/>
    </row>
    <row r="41" spans="1:34">
      <c r="A41" s="9"/>
      <c r="B41" s="10"/>
      <c r="C41" s="1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12"/>
    </row>
    <row r="42" spans="1:34">
      <c r="A42" s="9"/>
      <c r="B42" s="10"/>
      <c r="C42" s="1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12"/>
    </row>
    <row r="43" spans="1:34">
      <c r="A43" s="9"/>
      <c r="B43" s="10"/>
      <c r="C43" s="11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12"/>
    </row>
    <row r="44" spans="1:34">
      <c r="A44" s="9"/>
      <c r="B44" s="10"/>
      <c r="C44" s="11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12"/>
    </row>
    <row r="45" spans="1:34">
      <c r="A45" s="9"/>
      <c r="B45" s="10"/>
      <c r="C45" s="11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12"/>
    </row>
    <row r="46" spans="1:34">
      <c r="A46" s="9"/>
      <c r="B46" s="10"/>
      <c r="C46" s="1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12"/>
    </row>
    <row r="47" spans="1:34">
      <c r="A47" s="9"/>
      <c r="B47" s="10"/>
      <c r="C47" s="11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12"/>
    </row>
    <row r="48" spans="1:34">
      <c r="A48" s="9"/>
      <c r="B48" s="10"/>
      <c r="C48" s="11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12"/>
    </row>
    <row r="49" spans="1:34">
      <c r="C49" s="4"/>
    </row>
    <row r="52" spans="1:34" ht="47.25" customHeight="1">
      <c r="A52" s="21" t="s">
        <v>0</v>
      </c>
      <c r="B52" s="21" t="s">
        <v>1</v>
      </c>
      <c r="C52" s="22" t="s">
        <v>2</v>
      </c>
      <c r="D52" s="21" t="s">
        <v>3</v>
      </c>
      <c r="E52" s="21" t="s">
        <v>4</v>
      </c>
      <c r="F52" s="21" t="s">
        <v>5</v>
      </c>
      <c r="G52" s="18" t="s">
        <v>8</v>
      </c>
      <c r="H52" s="19"/>
      <c r="I52" s="19"/>
      <c r="J52" s="20"/>
      <c r="K52" s="18" t="s">
        <v>11</v>
      </c>
      <c r="L52" s="20"/>
      <c r="M52" s="18" t="s">
        <v>38</v>
      </c>
      <c r="N52" s="19"/>
      <c r="O52" s="19"/>
      <c r="P52" s="19"/>
      <c r="Q52" s="19"/>
      <c r="R52" s="19"/>
      <c r="S52" s="19"/>
      <c r="T52" s="20"/>
      <c r="U52" s="18" t="s">
        <v>9</v>
      </c>
      <c r="V52" s="20"/>
      <c r="W52" s="18" t="s">
        <v>21</v>
      </c>
      <c r="X52" s="19"/>
      <c r="Y52" s="18" t="s">
        <v>17</v>
      </c>
      <c r="Z52" s="19"/>
      <c r="AA52" s="19"/>
      <c r="AB52" s="19"/>
      <c r="AC52" s="19"/>
      <c r="AD52" s="20"/>
      <c r="AE52" s="18" t="s">
        <v>18</v>
      </c>
      <c r="AF52" s="20"/>
      <c r="AG52" s="18" t="s">
        <v>16</v>
      </c>
      <c r="AH52" s="20"/>
    </row>
    <row r="53" spans="1:34" ht="78.75">
      <c r="A53" s="21"/>
      <c r="B53" s="21"/>
      <c r="C53" s="21"/>
      <c r="D53" s="21"/>
      <c r="E53" s="21"/>
      <c r="F53" s="21"/>
      <c r="G53" s="13" t="s">
        <v>6</v>
      </c>
      <c r="H53" s="13" t="s">
        <v>37</v>
      </c>
      <c r="I53" s="13" t="s">
        <v>7</v>
      </c>
      <c r="J53" s="13" t="s">
        <v>37</v>
      </c>
      <c r="K53" s="13" t="s">
        <v>10</v>
      </c>
      <c r="L53" s="13" t="s">
        <v>37</v>
      </c>
      <c r="M53" s="13" t="s">
        <v>39</v>
      </c>
      <c r="N53" s="13" t="s">
        <v>37</v>
      </c>
      <c r="O53" s="13" t="s">
        <v>40</v>
      </c>
      <c r="P53" s="13" t="s">
        <v>37</v>
      </c>
      <c r="Q53" s="13" t="s">
        <v>19</v>
      </c>
      <c r="R53" s="13" t="s">
        <v>37</v>
      </c>
      <c r="S53" s="13" t="s">
        <v>20</v>
      </c>
      <c r="T53" s="13" t="s">
        <v>37</v>
      </c>
      <c r="U53" s="13" t="s">
        <v>43</v>
      </c>
      <c r="V53" s="13" t="s">
        <v>37</v>
      </c>
      <c r="W53" s="13" t="s">
        <v>15</v>
      </c>
      <c r="X53" s="13" t="s">
        <v>37</v>
      </c>
      <c r="Y53" s="13" t="s">
        <v>12</v>
      </c>
      <c r="Z53" s="13" t="s">
        <v>37</v>
      </c>
      <c r="AA53" s="13" t="s">
        <v>13</v>
      </c>
      <c r="AB53" s="13" t="s">
        <v>37</v>
      </c>
      <c r="AC53" s="13" t="s">
        <v>14</v>
      </c>
      <c r="AD53" s="13" t="s">
        <v>37</v>
      </c>
      <c r="AE53" s="13" t="s">
        <v>42</v>
      </c>
      <c r="AF53" s="13" t="s">
        <v>37</v>
      </c>
      <c r="AG53" s="13" t="s">
        <v>41</v>
      </c>
      <c r="AH53" s="13" t="s">
        <v>37</v>
      </c>
    </row>
    <row r="54" spans="1:34">
      <c r="A54" s="6">
        <v>8</v>
      </c>
      <c r="B54" s="8" t="s">
        <v>30</v>
      </c>
      <c r="C54" s="7">
        <v>35437</v>
      </c>
      <c r="D54" s="6" t="s">
        <v>31</v>
      </c>
      <c r="E54" s="6">
        <v>152</v>
      </c>
      <c r="F54" s="6">
        <v>40</v>
      </c>
      <c r="G54" s="16">
        <v>5.3</v>
      </c>
      <c r="H54" s="17">
        <f>G54/24*100</f>
        <v>22.083333333333332</v>
      </c>
      <c r="I54" s="16">
        <v>44.8</v>
      </c>
      <c r="J54" s="17">
        <f>I54/60*100</f>
        <v>74.666666666666657</v>
      </c>
      <c r="K54" s="16">
        <v>43</v>
      </c>
      <c r="L54" s="17">
        <f>K54/60*100</f>
        <v>71.666666666666671</v>
      </c>
      <c r="M54" s="16">
        <v>0.5</v>
      </c>
      <c r="N54" s="17">
        <f>0.3/M54*100</f>
        <v>60</v>
      </c>
      <c r="O54" s="16">
        <v>0.28000000000000003</v>
      </c>
      <c r="P54" s="16">
        <f>0.3/O54*100</f>
        <v>107.14285714285714</v>
      </c>
      <c r="Q54" s="16">
        <v>3.25</v>
      </c>
      <c r="R54" s="16">
        <f>3.3/Q54*100</f>
        <v>101.53846153846153</v>
      </c>
      <c r="S54" s="16">
        <v>4.5599999999999996</v>
      </c>
      <c r="T54" s="16">
        <f>4.5/S54*100</f>
        <v>98.684210526315795</v>
      </c>
      <c r="U54" s="16">
        <v>2.27</v>
      </c>
      <c r="V54" s="17">
        <f>U54/3.15*100</f>
        <v>72.063492063492063</v>
      </c>
      <c r="W54" s="16">
        <v>111</v>
      </c>
      <c r="X54" s="16">
        <f>W54/(F54*3)*100</f>
        <v>92.5</v>
      </c>
      <c r="Y54" s="16">
        <v>29</v>
      </c>
      <c r="Z54" s="16">
        <f>Y54/25*100</f>
        <v>115.99999999999999</v>
      </c>
      <c r="AA54" s="16">
        <v>12</v>
      </c>
      <c r="AB54" s="17">
        <f>AA54/80*100</f>
        <v>15</v>
      </c>
      <c r="AC54" s="16">
        <v>116</v>
      </c>
      <c r="AD54" s="16">
        <f>AC54/80*100</f>
        <v>145</v>
      </c>
      <c r="AE54" s="16">
        <v>95</v>
      </c>
      <c r="AF54" s="16">
        <f>AE54/100*100</f>
        <v>95</v>
      </c>
      <c r="AG54" s="16">
        <v>28.3</v>
      </c>
      <c r="AH54" s="17">
        <f>AG54/50*100</f>
        <v>56.600000000000009</v>
      </c>
    </row>
    <row r="55" spans="1:34">
      <c r="A55" s="6">
        <v>9</v>
      </c>
      <c r="B55" s="8" t="s">
        <v>32</v>
      </c>
      <c r="C55" s="7">
        <v>34489</v>
      </c>
      <c r="D55" s="6" t="s">
        <v>31</v>
      </c>
      <c r="E55" s="6">
        <v>155</v>
      </c>
      <c r="F55" s="6">
        <v>50</v>
      </c>
      <c r="G55" s="16">
        <v>16</v>
      </c>
      <c r="H55" s="17">
        <f>G55/24*100</f>
        <v>66.666666666666657</v>
      </c>
      <c r="I55" s="16">
        <v>43.09</v>
      </c>
      <c r="J55" s="17">
        <f>I55/60*100</f>
        <v>71.816666666666677</v>
      </c>
      <c r="K55" s="16">
        <v>100</v>
      </c>
      <c r="L55" s="16">
        <f>K55/60*100</f>
        <v>166.66666666666669</v>
      </c>
      <c r="M55" s="16">
        <v>0.41</v>
      </c>
      <c r="N55" s="17">
        <f>0.3/M55*100</f>
        <v>73.170731707317074</v>
      </c>
      <c r="O55" s="16">
        <v>0.36</v>
      </c>
      <c r="P55" s="16">
        <f>0.3/O55*100</f>
        <v>83.333333333333343</v>
      </c>
      <c r="Q55" s="16">
        <v>3.03</v>
      </c>
      <c r="R55" s="16">
        <f>3.3/Q55*100</f>
        <v>108.91089108910892</v>
      </c>
      <c r="S55" s="16">
        <v>4.33</v>
      </c>
      <c r="T55" s="16">
        <f>4.5/S55*100</f>
        <v>103.92609699769054</v>
      </c>
      <c r="U55" s="16">
        <v>2.33</v>
      </c>
      <c r="V55" s="17">
        <f>U55/3.15*100</f>
        <v>73.968253968253975</v>
      </c>
      <c r="W55" s="16">
        <v>153</v>
      </c>
      <c r="X55" s="16">
        <f>W55/(F55*3)*100</f>
        <v>102</v>
      </c>
      <c r="Y55" s="16">
        <v>31</v>
      </c>
      <c r="Z55" s="16">
        <f>Y55/25*100</f>
        <v>124</v>
      </c>
      <c r="AA55" s="16">
        <v>45</v>
      </c>
      <c r="AB55" s="17">
        <f>AA55/80*100</f>
        <v>56.25</v>
      </c>
      <c r="AC55" s="16">
        <v>116</v>
      </c>
      <c r="AD55" s="16">
        <f>AC55/80*100</f>
        <v>145</v>
      </c>
      <c r="AE55" s="16">
        <v>129</v>
      </c>
      <c r="AF55" s="16">
        <f>AE55/100*100</f>
        <v>129</v>
      </c>
      <c r="AG55" s="16">
        <v>40.9</v>
      </c>
      <c r="AH55" s="16">
        <f>AG55/50*100</f>
        <v>81.8</v>
      </c>
    </row>
    <row r="57" spans="1:34">
      <c r="E57" s="2" t="s">
        <v>36</v>
      </c>
      <c r="G57" s="2">
        <v>24</v>
      </c>
      <c r="I57" s="2">
        <v>60</v>
      </c>
      <c r="K57" s="2">
        <v>50</v>
      </c>
      <c r="M57" s="2">
        <v>0.3</v>
      </c>
      <c r="O57" s="2">
        <v>0.3</v>
      </c>
      <c r="Q57" s="2">
        <v>3.3</v>
      </c>
      <c r="S57" s="2">
        <v>4.5</v>
      </c>
      <c r="U57" s="2">
        <v>3.15</v>
      </c>
      <c r="W57" s="2" t="s">
        <v>44</v>
      </c>
      <c r="Y57" s="2">
        <v>25</v>
      </c>
      <c r="AA57" s="2">
        <v>30</v>
      </c>
      <c r="AC57" s="2">
        <v>80</v>
      </c>
      <c r="AE57" s="2">
        <v>100</v>
      </c>
      <c r="AG57" s="2">
        <v>50</v>
      </c>
    </row>
    <row r="58" spans="1:34">
      <c r="E58" s="2" t="s">
        <v>37</v>
      </c>
      <c r="H58" s="15">
        <f>AVERAGE(H54:H55)</f>
        <v>44.374999999999993</v>
      </c>
      <c r="J58" s="15">
        <f>AVERAGE(J54:J55)</f>
        <v>73.241666666666674</v>
      </c>
      <c r="L58" s="15">
        <f>AVERAGE(L54:L55)</f>
        <v>119.16666666666669</v>
      </c>
      <c r="N58" s="15">
        <f>AVERAGE(N54:N55)</f>
        <v>66.585365853658544</v>
      </c>
      <c r="P58" s="15">
        <f>AVERAGE(P54:P55)</f>
        <v>95.238095238095241</v>
      </c>
      <c r="R58" s="15">
        <f>AVERAGE(R54:R55)</f>
        <v>105.22467631378522</v>
      </c>
      <c r="T58" s="15">
        <f>AVERAGE(T54:T55)</f>
        <v>101.30515376200316</v>
      </c>
      <c r="V58" s="15">
        <f>AVERAGE(V54:V55)</f>
        <v>73.015873015873012</v>
      </c>
      <c r="X58" s="15">
        <f>AVERAGE(X54:X55)</f>
        <v>97.25</v>
      </c>
      <c r="Z58" s="15">
        <f>AVERAGE(Z54:Z55)</f>
        <v>120</v>
      </c>
      <c r="AB58" s="15">
        <f>AVERAGE(AB54:AB55)</f>
        <v>35.625</v>
      </c>
      <c r="AD58" s="15">
        <f>AVERAGE(AD54:AD55)</f>
        <v>145</v>
      </c>
      <c r="AF58" s="15">
        <f>AVERAGE(AF54:AF55)</f>
        <v>112</v>
      </c>
      <c r="AH58" s="15">
        <f>AVERAGE(AH54:AH55)</f>
        <v>69.2</v>
      </c>
    </row>
    <row r="60" spans="1:34">
      <c r="B60" s="11" t="s">
        <v>45</v>
      </c>
      <c r="C60" s="9"/>
      <c r="D60" s="9" t="s">
        <v>46</v>
      </c>
      <c r="E60" s="9" t="s">
        <v>47</v>
      </c>
    </row>
    <row r="61" spans="1:34">
      <c r="B61" s="13" t="s">
        <v>6</v>
      </c>
      <c r="C61" s="9"/>
      <c r="D61" s="9">
        <v>100</v>
      </c>
      <c r="E61" s="9">
        <v>44.38</v>
      </c>
    </row>
    <row r="62" spans="1:34">
      <c r="B62" s="13" t="s">
        <v>7</v>
      </c>
      <c r="C62" s="9"/>
      <c r="D62" s="9">
        <v>100</v>
      </c>
      <c r="E62" s="9">
        <v>73.239999999999995</v>
      </c>
    </row>
    <row r="63" spans="1:34">
      <c r="B63" s="13" t="s">
        <v>10</v>
      </c>
      <c r="C63" s="9"/>
      <c r="D63" s="9">
        <v>100</v>
      </c>
      <c r="E63" s="9">
        <v>119.17</v>
      </c>
    </row>
    <row r="64" spans="1:34">
      <c r="B64" s="13" t="s">
        <v>39</v>
      </c>
      <c r="C64" s="9"/>
      <c r="D64" s="9">
        <v>100</v>
      </c>
      <c r="E64" s="9">
        <v>66.59</v>
      </c>
    </row>
    <row r="65" spans="2:5">
      <c r="B65" s="13" t="s">
        <v>40</v>
      </c>
      <c r="C65" s="9"/>
      <c r="D65" s="9">
        <v>100</v>
      </c>
      <c r="E65" s="9">
        <v>95.24</v>
      </c>
    </row>
    <row r="66" spans="2:5">
      <c r="B66" s="13" t="s">
        <v>19</v>
      </c>
      <c r="C66" s="9"/>
      <c r="D66" s="9">
        <v>100</v>
      </c>
      <c r="E66" s="9">
        <v>105.22</v>
      </c>
    </row>
    <row r="67" spans="2:5">
      <c r="B67" s="13" t="s">
        <v>20</v>
      </c>
      <c r="C67" s="9"/>
      <c r="D67" s="9">
        <v>100</v>
      </c>
      <c r="E67" s="9">
        <v>101.31</v>
      </c>
    </row>
    <row r="68" spans="2:5">
      <c r="B68" s="13" t="s">
        <v>43</v>
      </c>
      <c r="C68" s="9"/>
      <c r="D68" s="9">
        <v>100</v>
      </c>
      <c r="E68" s="9">
        <v>73.02</v>
      </c>
    </row>
    <row r="69" spans="2:5">
      <c r="B69" s="13" t="s">
        <v>15</v>
      </c>
      <c r="C69" s="9"/>
      <c r="D69" s="9">
        <v>100</v>
      </c>
      <c r="E69" s="9">
        <v>97.25</v>
      </c>
    </row>
    <row r="70" spans="2:5">
      <c r="B70" s="13" t="s">
        <v>12</v>
      </c>
      <c r="C70" s="9"/>
      <c r="D70" s="9">
        <v>100</v>
      </c>
      <c r="E70" s="9">
        <v>120</v>
      </c>
    </row>
    <row r="71" spans="2:5">
      <c r="B71" s="13" t="s">
        <v>13</v>
      </c>
      <c r="C71" s="9"/>
      <c r="D71" s="9">
        <v>100</v>
      </c>
      <c r="E71" s="9">
        <v>35.630000000000003</v>
      </c>
    </row>
    <row r="72" spans="2:5">
      <c r="B72" s="13" t="s">
        <v>14</v>
      </c>
      <c r="C72" s="9"/>
      <c r="D72" s="9">
        <v>100</v>
      </c>
      <c r="E72" s="9">
        <v>145</v>
      </c>
    </row>
    <row r="73" spans="2:5">
      <c r="B73" s="13" t="s">
        <v>42</v>
      </c>
      <c r="C73" s="9"/>
      <c r="D73" s="9">
        <v>100</v>
      </c>
      <c r="E73" s="9">
        <v>112</v>
      </c>
    </row>
    <row r="74" spans="2:5">
      <c r="B74" s="13" t="s">
        <v>41</v>
      </c>
      <c r="C74" s="9"/>
      <c r="D74" s="9">
        <v>100</v>
      </c>
      <c r="E74" s="9">
        <v>69.2</v>
      </c>
    </row>
  </sheetData>
  <mergeCells count="28">
    <mergeCell ref="A52:A53"/>
    <mergeCell ref="B52:B53"/>
    <mergeCell ref="G1:J1"/>
    <mergeCell ref="K1:L1"/>
    <mergeCell ref="M1:T1"/>
    <mergeCell ref="A1:A2"/>
    <mergeCell ref="B1:B2"/>
    <mergeCell ref="C1:C2"/>
    <mergeCell ref="D1:D2"/>
    <mergeCell ref="E1:E2"/>
    <mergeCell ref="C52:C53"/>
    <mergeCell ref="F1:F2"/>
    <mergeCell ref="D52:D53"/>
    <mergeCell ref="E52:E53"/>
    <mergeCell ref="F52:F53"/>
    <mergeCell ref="W1:X1"/>
    <mergeCell ref="AG1:AH1"/>
    <mergeCell ref="G52:J52"/>
    <mergeCell ref="K52:L52"/>
    <mergeCell ref="M52:T52"/>
    <mergeCell ref="U52:V52"/>
    <mergeCell ref="W52:X52"/>
    <mergeCell ref="Y52:AD52"/>
    <mergeCell ref="AE52:AF52"/>
    <mergeCell ref="AG52:AH52"/>
    <mergeCell ref="U1:V1"/>
    <mergeCell ref="Y1:AD1"/>
    <mergeCell ref="AE1:AF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2015-04-30T00:00:33Z</dcterms:modified>
</cp:coreProperties>
</file>