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20"/>
  </bookViews>
  <sheets>
    <sheet name="Main Clone Hero Custom Songs Sp" sheetId="1" r:id="rId1"/>
    <sheet name="Artist, Album, and Mega Packs" sheetId="2" r:id="rId2"/>
    <sheet name="Clone Hero Serie" sheetId="3" r:id="rId3"/>
  </sheets>
  <calcPr calcId="144525"/>
</workbook>
</file>

<file path=xl/sharedStrings.xml><?xml version="1.0" encoding="utf-8"?>
<sst xmlns="http://schemas.openxmlformats.org/spreadsheetml/2006/main" count="448" uniqueCount="379">
  <si>
    <t>Places to grab songs for Clone Hero from</t>
  </si>
  <si>
    <t xml:space="preserve">Special thanks to ArenEternal for the much more legible colored listing.
</t>
  </si>
  <si>
    <t>Main Charter Drives</t>
  </si>
  <si>
    <t>Setlists</t>
  </si>
  <si>
    <t>Please DO NOT request access to edit the spreadsheet. If you have any issues, feel free to DM me (Siavash#7777), Kevin Y. (Kevin Y.#0613), or Jaeden (Jaeden#7060) on Discord, but we cannot give access to edit the sheet to random people.</t>
  </si>
  <si>
    <t>[FB] = Full Band [FD] = Full Difficulty</t>
  </si>
  <si>
    <t>Anti Hero: Beach Episode</t>
  </si>
  <si>
    <t>2DHumanity's Charts</t>
  </si>
  <si>
    <t>Anti Hero: Beach Episode - The Beach Sides</t>
  </si>
  <si>
    <t>&lt;- Chorus (Clone Hero-friendly Organized Repository of User-provided Songs) by Paturages</t>
  </si>
  <si>
    <t>Angevil's Charts</t>
  </si>
  <si>
    <t>Anti Hero</t>
  </si>
  <si>
    <t>Aren's Chart Index (EDM &amp; Stuff)</t>
  </si>
  <si>
    <t>Carpal Tunnel Hero</t>
  </si>
  <si>
    <t>BigWhoopMagazine's Charts</t>
  </si>
  <si>
    <t>Download</t>
  </si>
  <si>
    <t>Carpal Tunnel Hero 2</t>
  </si>
  <si>
    <t>BurpLeTurtle's Charts</t>
  </si>
  <si>
    <t>Community Track Pack 6</t>
  </si>
  <si>
    <t>ChemFinal's Charts</t>
  </si>
  <si>
    <t>FoF Hero 1</t>
  </si>
  <si>
    <t>Chezy's Charts</t>
  </si>
  <si>
    <t>Galactic Astro Domination Hero 1 [Memes]</t>
  </si>
  <si>
    <t>CSC Monthly Packs</t>
  </si>
  <si>
    <t xml:space="preserve">Colorics' Charts </t>
  </si>
  <si>
    <t>Guitar Hero Megadeth for CH</t>
  </si>
  <si>
    <t>CyclopsDragon's Charts</t>
  </si>
  <si>
    <t>Guitar Hero X</t>
  </si>
  <si>
    <t>DigitalSquirrel's Charts</t>
  </si>
  <si>
    <t>House of Customs [FB FD]</t>
  </si>
  <si>
    <t>June 2018 - Anything But Metal</t>
  </si>
  <si>
    <t>Gabe's Setlist</t>
  </si>
  <si>
    <t>Intense Subby Hero</t>
  </si>
  <si>
    <t>July 2018 - Extreme Metal</t>
  </si>
  <si>
    <t>GarryTheMod's Charts</t>
  </si>
  <si>
    <t>iorn madien xd 69 (GH2 ISO ported by LocalH)</t>
  </si>
  <si>
    <t>August 2018 - '80s</t>
  </si>
  <si>
    <t>GhostByob's Charts [FB + FD]</t>
  </si>
  <si>
    <t>J-Rock Band [FB FD Japanese songs]</t>
  </si>
  <si>
    <t xml:space="preserve">September 2018 - Video Games </t>
  </si>
  <si>
    <t>Gigakoops' Charts</t>
  </si>
  <si>
    <t>Kariodude's GH2 ISO</t>
  </si>
  <si>
    <t>October 2018 - Halloween</t>
  </si>
  <si>
    <t>HellAshes' CH Converted Charts</t>
  </si>
  <si>
    <t>Marathon Hero</t>
  </si>
  <si>
    <t>*NEW* November 2018 - Covers *NEW*</t>
  </si>
  <si>
    <t>Hellrock120's Charts</t>
  </si>
  <si>
    <t>Open Note Setlist</t>
  </si>
  <si>
    <t>TBA</t>
  </si>
  <si>
    <t>Helvian's Charts [Helvianalects] [Memes]</t>
  </si>
  <si>
    <t>Phase Shift Guitar Project 4</t>
  </si>
  <si>
    <t>Inventor211's Charts [FD]</t>
  </si>
  <si>
    <t>RB4 game C3 customs.</t>
  </si>
  <si>
    <t>Jaded's Charts</t>
  </si>
  <si>
    <t>Tap Note Setlist I</t>
  </si>
  <si>
    <t>JoeyD's Charts</t>
  </si>
  <si>
    <t>Vortex Hero</t>
  </si>
  <si>
    <t>JaysonTM's Charts (K-Pop and A7X)</t>
  </si>
  <si>
    <t>Artist/Album/Misc Packs</t>
  </si>
  <si>
    <t>Koizu's Brutal Weeb Tunes</t>
  </si>
  <si>
    <t>Krower's Charts</t>
  </si>
  <si>
    <t>Now linked down below as the secondary sheet on this page.</t>
  </si>
  <si>
    <t>m9's Charts</t>
  </si>
  <si>
    <t>Guitar Hero Games</t>
  </si>
  <si>
    <t>MercuryHg34's Charts</t>
  </si>
  <si>
    <t>Miscellany's Charts</t>
  </si>
  <si>
    <t>Guitar Hero I</t>
  </si>
  <si>
    <t>ParallaxDG's Charts</t>
  </si>
  <si>
    <t>Guitar Hero II</t>
  </si>
  <si>
    <t>Paturages' Charts</t>
  </si>
  <si>
    <t>Guitar Hero Encore: Rocks the 80's</t>
  </si>
  <si>
    <t>PeckInkay's Charts</t>
  </si>
  <si>
    <t>Guitar Hero III: Legends of Rock</t>
  </si>
  <si>
    <t>Rek3dge's Setlist [Reklist]</t>
  </si>
  <si>
    <t>Guitar Hero III: LoR (DLC)</t>
  </si>
  <si>
    <t>Riddo's Charts</t>
  </si>
  <si>
    <t>Guitar Hero On Tour</t>
  </si>
  <si>
    <t>Roy Knight's Charts</t>
  </si>
  <si>
    <t>Guitar Hero: Aerosmith</t>
  </si>
  <si>
    <t>ShadeGH's Charts</t>
  </si>
  <si>
    <t>Guitar Hero World Tour</t>
  </si>
  <si>
    <t>🎆Siavash's Charts🎆</t>
  </si>
  <si>
    <t>Guitar Hero World Tour (DLC)</t>
  </si>
  <si>
    <t>Supahfast198's Charts</t>
  </si>
  <si>
    <t>Guitar Hero On Tour: Decades</t>
  </si>
  <si>
    <t>Supradyke's Charts</t>
  </si>
  <si>
    <t>Guitar Hero: Metallica</t>
  </si>
  <si>
    <t>Sygenysis' Charts [mostly FB + FD]</t>
  </si>
  <si>
    <t>Guitar Hero: Metallica (DLC)</t>
  </si>
  <si>
    <t xml:space="preserve">ThundahK's Charts </t>
  </si>
  <si>
    <t>Guitar Hero On Tour: Modern Hits</t>
  </si>
  <si>
    <t>No rips</t>
  </si>
  <si>
    <t>torqqes' Charts</t>
  </si>
  <si>
    <t>Guitar Hero: Smash Hits</t>
  </si>
  <si>
    <t>ukwonderboy's Charts [Multiple Instruments]</t>
  </si>
  <si>
    <t>Guitar Hero 5</t>
  </si>
  <si>
    <t>wumbo's Charts</t>
  </si>
  <si>
    <t>Guitar Hero 5 (DLC)</t>
  </si>
  <si>
    <t>wyskoj's Charts</t>
  </si>
  <si>
    <t>Guitar Hero: Van Halen</t>
  </si>
  <si>
    <t>XEntombmentX's Charts</t>
  </si>
  <si>
    <t>Guitar Hero: Warriors of Rock</t>
  </si>
  <si>
    <t>xX760Xx's Charts</t>
  </si>
  <si>
    <t>Guitar Hero: Warriors of Rock (DLC)</t>
  </si>
  <si>
    <t>Smaller Charter Drives/other Drives</t>
  </si>
  <si>
    <t>Band Hero</t>
  </si>
  <si>
    <t>Band Hero DS</t>
  </si>
  <si>
    <t>Acai's Downloadable Setlist</t>
  </si>
  <si>
    <t>Guitar Hero Live (5 and 6 Fret)</t>
  </si>
  <si>
    <t>Acai's Starter Pack</t>
  </si>
  <si>
    <t>Guitar Hero Live: GHTV (6 Fret)</t>
  </si>
  <si>
    <t>CaptainToasty's Charts</t>
  </si>
  <si>
    <t>Rock Band Games</t>
  </si>
  <si>
    <t>Hoph2o's Charts</t>
  </si>
  <si>
    <t>Hoph2o's Charts (All Difficulties)</t>
  </si>
  <si>
    <t>All Rock Band Games (Whyks' Drive)</t>
  </si>
  <si>
    <t>Kalevasd's Charts</t>
  </si>
  <si>
    <t>Lego Rock Band</t>
  </si>
  <si>
    <t>MJR's Charts</t>
  </si>
  <si>
    <t>Green Day Rock Band</t>
  </si>
  <si>
    <t>Naonemeu's Cultural Exchange Charts (Brazillian)</t>
  </si>
  <si>
    <t>Rock Band 1 Fix Pack (Extract in RB1 Folder)</t>
  </si>
  <si>
    <t>Plumato's drive (mostly for GH3)</t>
  </si>
  <si>
    <t>Rock Band 2 Fix Pack (Extract in RB2 Folder)</t>
  </si>
  <si>
    <t>Raspberriel (on Discord)'s charts</t>
  </si>
  <si>
    <t>Rock Band 4 Custom Recharts (Need account)</t>
  </si>
  <si>
    <t>SanicStudios' Charts</t>
  </si>
  <si>
    <t>Rock Band 2 Endless Selist (Disk Songs)</t>
  </si>
  <si>
    <t>Schmutz06 Conversions</t>
  </si>
  <si>
    <t>Rock Band 3 Endless Setlist (Disk Songs)</t>
  </si>
  <si>
    <t>Tiduspeco's Charts</t>
  </si>
  <si>
    <t>GH: Live Custom Charts</t>
  </si>
  <si>
    <t>WarDrums' Charts</t>
  </si>
  <si>
    <t>Whyks' drive with UNFIXED all GH games (plus extra charts)</t>
  </si>
  <si>
    <t>Clone Hero Live spreadsheet</t>
  </si>
  <si>
    <t>X Kirby's Charts</t>
  </si>
  <si>
    <t>Highways and Backgrounds</t>
  </si>
  <si>
    <t>Yhughu's Charts</t>
  </si>
  <si>
    <t>ZSonicMaster's Charts</t>
  </si>
  <si>
    <t>CH Server BG+HW - ExKirby (Sept 22, 17)</t>
  </si>
  <si>
    <t>Popular single charts</t>
  </si>
  <si>
    <t>Anime-related BGs by Minerman5777</t>
  </si>
  <si>
    <t>Guitar Hero Official Highways by Vee_Ex</t>
  </si>
  <si>
    <t>Dragonforce - Way Too Much Fucking God Damn Dragonforce Like Jesus Christ</t>
  </si>
  <si>
    <t>Guitar Hero World Tour Highways by RazQ (HQ)</t>
  </si>
  <si>
    <t>ExileLord - Soulless series</t>
  </si>
  <si>
    <t>Transparent highway (just use it, CH will stretch it)</t>
  </si>
  <si>
    <t>C3 Forums</t>
  </si>
  <si>
    <t>Colorics' Simple Highways Pack</t>
  </si>
  <si>
    <t>Pixel Art Animated Backgrounds by Yaruzu</t>
  </si>
  <si>
    <t>Anything you download on here needs to be converted to Phase Shift using C3 Con Tools</t>
  </si>
  <si>
    <t>Background videos (Includes RB+GH)</t>
  </si>
  <si>
    <t>C3 Con Tools</t>
  </si>
  <si>
    <t>Upcoming projects</t>
  </si>
  <si>
    <t>C3 Conversion Drive for CH. (NO LONGER BEING HOSTED)</t>
  </si>
  <si>
    <t>The link to the website.</t>
  </si>
  <si>
    <t>Djent Hero</t>
  </si>
  <si>
    <t>Tutorial on how to convert with C3 Con Tools</t>
  </si>
  <si>
    <t>Redemption Arc</t>
  </si>
  <si>
    <t>Frets on Fire</t>
  </si>
  <si>
    <t>The forum itself</t>
  </si>
  <si>
    <t>A post for full albums that have been charted</t>
  </si>
  <si>
    <t>Both of these are Bluzer's download threads. I linked Whyks' drive up top section so I'd suggest grabbing all of these songs from there instead</t>
  </si>
  <si>
    <t>A post for a loooooooot of setlists and things like that. It's amazing tbh.</t>
  </si>
  <si>
    <t>A "database" of all the FoF songs by artist name, but I don't feel its very updated</t>
  </si>
  <si>
    <t>Score Hero</t>
  </si>
  <si>
    <t>You must create an account to use Score Hero.</t>
  </si>
  <si>
    <t>Highly suggest not getting songs here, they are old, outdated, and half of them are gone.</t>
  </si>
  <si>
    <t>http://www.scorehero.com/</t>
  </si>
  <si>
    <t>Streamer's Setlists (only for streams unless it says dl)</t>
  </si>
  <si>
    <t>HellAshes' Setlist</t>
  </si>
  <si>
    <t>JasonParadise's Clone Hero Songs</t>
  </si>
  <si>
    <t>Ukog's Setlist</t>
  </si>
  <si>
    <t>LeafGreen's setlist (December 2017)</t>
  </si>
  <si>
    <t>Artist and Album Packs</t>
  </si>
  <si>
    <t>BIG NOTE!!!</t>
  </si>
  <si>
    <t>Artist</t>
  </si>
  <si>
    <t>Album</t>
  </si>
  <si>
    <t>Link</t>
  </si>
  <si>
    <t>Notes</t>
  </si>
  <si>
    <t xml:space="preserve">Many of these folders and packs are compiled with many very old charts dating back to before 2010 included in them. That being said, you might come across some that are really really bad, but that's okay. They can be recharted by people who are more qualified, or you may know of a better chart. Please feel free to DM us on Discord (Sygenysis#6195) or m9 (m9#2781) if you have any better charts or if any charts don't work and we will fix them. We will not rechart anything, however. These packs are meant for people to enjoy as much of a full discography or album for as many artists as possible, and to preserve some relics of the charting past. </t>
  </si>
  <si>
    <t>Amberian Dawn</t>
  </si>
  <si>
    <t>Circus Black</t>
  </si>
  <si>
    <t>Charted by CyclopsDragon.</t>
  </si>
  <si>
    <t>All That Remains</t>
  </si>
  <si>
    <t>Madness</t>
  </si>
  <si>
    <t>Charted by pointblank9957.</t>
  </si>
  <si>
    <t>Andromeda</t>
  </si>
  <si>
    <t>II=I</t>
  </si>
  <si>
    <t>Angel Vivaldi</t>
  </si>
  <si>
    <t>Universal Language</t>
  </si>
  <si>
    <t>Charted by Angevil.</t>
  </si>
  <si>
    <t>Area 11</t>
  </si>
  <si>
    <t>Modern Synthesis</t>
  </si>
  <si>
    <t>Charted by Miscellany.</t>
  </si>
  <si>
    <t>As I Lay Dying</t>
  </si>
  <si>
    <t>Song Pack</t>
  </si>
  <si>
    <t>Put together by vovazzz.</t>
  </si>
  <si>
    <t>Ayreon</t>
  </si>
  <si>
    <t>The Human Equation</t>
  </si>
  <si>
    <t>Between The Buried and Me</t>
  </si>
  <si>
    <t>Automata I</t>
  </si>
  <si>
    <t>Charted by Miscellany and HellAshes.</t>
  </si>
  <si>
    <t>Most of the charts are pulled from active charter drives and official setlists, but after that charts were obtained from FoF.org or C3. Any experience from FoF.org comes from our users who still frequent the site, naturally including me, Sygenysis, and m9.</t>
  </si>
  <si>
    <t>Brand New</t>
  </si>
  <si>
    <t>Discography</t>
  </si>
  <si>
    <t>Charted by ParallaxDG</t>
  </si>
  <si>
    <t>Buckethead</t>
  </si>
  <si>
    <t>Discog by Hellrock120</t>
  </si>
  <si>
    <t>Dead Cowboy's Sluts</t>
  </si>
  <si>
    <t>Obedience</t>
  </si>
  <si>
    <t>Dethklok</t>
  </si>
  <si>
    <t>Dethalbum I + II</t>
  </si>
  <si>
    <t>Put together by Deamonkeeper.</t>
  </si>
  <si>
    <t>Devin Townsend Project</t>
  </si>
  <si>
    <t>Sky Blue</t>
  </si>
  <si>
    <t>Charted by CyclopsDragon, features individual charts, and full album chart.</t>
  </si>
  <si>
    <t>Dragonforce</t>
  </si>
  <si>
    <t>Charted by GHX, fixed up by DigitalSquirrel</t>
  </si>
  <si>
    <t>First of October</t>
  </si>
  <si>
    <t>Ten Hours (Full Album Chart)</t>
  </si>
  <si>
    <t>Charted by jssycamore</t>
  </si>
  <si>
    <t>Gojira</t>
  </si>
  <si>
    <t>Put together by Acai.</t>
  </si>
  <si>
    <t>Note for Charters</t>
  </si>
  <si>
    <t>Gorillaz</t>
  </si>
  <si>
    <t>Heavenly</t>
  </si>
  <si>
    <t>Virus</t>
  </si>
  <si>
    <t>If you have some charts on any of these that you wish to have removed, send us a DM and we will gladly help you out. We don't want to steal anyone's credit or downloads, we just wanted to make easy packs for people who want specific artists or types of music.</t>
  </si>
  <si>
    <t>Jinjer</t>
  </si>
  <si>
    <t>King of Everything</t>
  </si>
  <si>
    <t>John 5</t>
  </si>
  <si>
    <t>Songs for Sanity</t>
  </si>
  <si>
    <t>Killswitch Engage</t>
  </si>
  <si>
    <t>As Daylight Dies</t>
  </si>
  <si>
    <t>Megadeth</t>
  </si>
  <si>
    <t>Peace Sells</t>
  </si>
  <si>
    <t>Charted by xX760Xx</t>
  </si>
  <si>
    <t>Put together by wertee, incomplete discography</t>
  </si>
  <si>
    <t>Nevermore</t>
  </si>
  <si>
    <t>The Obsidian Conspiracy</t>
  </si>
  <si>
    <t>Nirvana</t>
  </si>
  <si>
    <t>Put together by Sandsoles16.</t>
  </si>
  <si>
    <t>Northlane</t>
  </si>
  <si>
    <t>Singularity</t>
  </si>
  <si>
    <t>Charted by XEntombmentX.</t>
  </si>
  <si>
    <t>Parkway Drive</t>
  </si>
  <si>
    <t>Horizons</t>
  </si>
  <si>
    <t>Pearl Jam</t>
  </si>
  <si>
    <t>Pink Floyd</t>
  </si>
  <si>
    <t>Put together by Ulric Pickar and Sygenysis.</t>
  </si>
  <si>
    <t>Porcupine Tree</t>
  </si>
  <si>
    <t>From the C3 Conversion drive (not everything will be added here)</t>
  </si>
  <si>
    <t>Power Trip</t>
  </si>
  <si>
    <t>Nightmare Logic</t>
  </si>
  <si>
    <t>Powerglove</t>
  </si>
  <si>
    <t>Put together by Zero.</t>
  </si>
  <si>
    <t>Shadow of Intent</t>
  </si>
  <si>
    <t>Full Discography</t>
  </si>
  <si>
    <t>System of a Down</t>
  </si>
  <si>
    <t>Put together by drepfawx_</t>
  </si>
  <si>
    <t>Tenacious D</t>
  </si>
  <si>
    <t>Tool</t>
  </si>
  <si>
    <t>Put together by Ulric Pickar.</t>
  </si>
  <si>
    <t>Trivium</t>
  </si>
  <si>
    <t>In Waves</t>
  </si>
  <si>
    <t>Shogun</t>
  </si>
  <si>
    <t>The Sin &amp; Sentence</t>
  </si>
  <si>
    <t>Vengeance Falls</t>
  </si>
  <si>
    <t>Various Artists</t>
  </si>
  <si>
    <t>God of War: Blood &amp; Metal</t>
  </si>
  <si>
    <t>Viraemia</t>
  </si>
  <si>
    <t>Misc. Packs</t>
  </si>
  <si>
    <t>Type</t>
  </si>
  <si>
    <t>Memes</t>
  </si>
  <si>
    <t xml:space="preserve">Includes Helivanetics, Alestorm for Dogs, and more. </t>
  </si>
  <si>
    <t>Holiday Songs</t>
  </si>
  <si>
    <t>Currently only a few songs, for Christmas and Hannukah. Hopefully will grow.</t>
  </si>
  <si>
    <t>Video Game Songs</t>
  </si>
  <si>
    <t>A bunch more game charts have been added.</t>
  </si>
  <si>
    <t>Solos and Instrumentals</t>
  </si>
  <si>
    <t>Has many solo medleys and other instrumental tracks. Also includes a 42 minute Dream Theater chart.</t>
  </si>
  <si>
    <t>Movies and TV Songs</t>
  </si>
  <si>
    <t xml:space="preserve">Includes many random charts from movie and tv shows. </t>
  </si>
  <si>
    <t>Holiday Overcharts 2017</t>
  </si>
  <si>
    <t>CAUTION!!!! Be extremely careful, as these are EXTREMELY OVERCHARTED, By NuvoVH.</t>
  </si>
  <si>
    <t>Impossible Songs</t>
  </si>
  <si>
    <t>Pack of "impossible songs", compiled by an unknown user</t>
  </si>
  <si>
    <t>Internet Star Charts</t>
  </si>
  <si>
    <t>Includes charts for people who have attained internet fame (YouTube, Newgrounds, ect.)</t>
  </si>
  <si>
    <t>Post Rock Pack</t>
  </si>
  <si>
    <t>Pack of the Post Rock Genre. Small Pack, but expandable. Ping Ulric on Discord to share post rock charts with.</t>
  </si>
  <si>
    <t>YouTube Guitarists Pack</t>
  </si>
  <si>
    <t>Includes artists like RichaadEB, FamilyJules, 331Erock, and ect.</t>
  </si>
  <si>
    <t>Guitarmageddon Track Pack</t>
  </si>
  <si>
    <t>Converted pack of Schmutz06's Track Pack! I could add taps, but meh. I'm way too lazy. - Ulric</t>
  </si>
  <si>
    <t>K-POP Pack</t>
  </si>
  <si>
    <t>Charts by JaysonTM that are of the K-POP Genre. Not much outside of his exist.</t>
  </si>
  <si>
    <t>Exilelord Setlist</t>
  </si>
  <si>
    <t>Setlist from Martti, converted by me. Love, Ulric Pickar</t>
  </si>
  <si>
    <t>Overchart Setlist</t>
  </si>
  <si>
    <t>Original Overchart Setlist made from Plumato and some other guys can't remember - Ulric</t>
  </si>
  <si>
    <t>Anime Mega Pack</t>
  </si>
  <si>
    <t>Anime songs not from J-Rockband. 437 charts currently (1/2/18). Quality will be all over the place, some good some awful.</t>
  </si>
  <si>
    <t>Guitar Hero Series for Clone Hero</t>
  </si>
  <si>
    <t>Rock Band Series for Clone Hero</t>
  </si>
  <si>
    <t>https://drive.google.com/open?id=0B_nCPlFVZsuyVGJFdUktRHhFTEU</t>
  </si>
  <si>
    <t>https://drive.google.com/open?id=0B8pnwgeH9QvWUG9YX1hCa1NjTHc</t>
  </si>
  <si>
    <t>https://drive.google.com/open?id=0Bx-suMfdmkeVbnF1RjQ5V3FCVDA</t>
  </si>
  <si>
    <t>other rock band games</t>
  </si>
  <si>
    <t>https://drive.google.com/drive/folders/0BwrkuuCmkisEVE9RUW40RzNYWkE</t>
  </si>
  <si>
    <t>Guitar Hero Encore: Rocks the 80s</t>
  </si>
  <si>
    <t>https://drive.google.com/open?id=0B_nCPlFVZsuyX0VPX2ZMVFhVLXM</t>
  </si>
  <si>
    <t>https://drive.google.com/file/d/0Bx-suMfdmkeVb0RObjkxaXlEakk/view?usp=sharing</t>
  </si>
  <si>
    <t>working on it, not gonna happen soon</t>
  </si>
  <si>
    <t>https://drive.google.com/open?id=0B3cd4Ad4P4NicV8tMEw5NHJzVEk</t>
  </si>
  <si>
    <t>https://drive.google.com/open?id=0B5IMNFj8W-JrdHhnZUxWSVcyWm8</t>
  </si>
  <si>
    <t xml:space="preserve">Guitar Hero World Tour </t>
  </si>
  <si>
    <t>https://drive.google.com/file/d/0Bx-suMfdmkeVWXpnMUppd3hiY2s/view</t>
  </si>
  <si>
    <t>not done yet</t>
  </si>
  <si>
    <t>https://drive.google.com/open?id=0B3cd4Ad4P4NiS3JHS3dJUm5haEU</t>
  </si>
  <si>
    <t>https://drive.google.com/file/d/0B6CRWwk7sFDqbGhObnJmaWFVWlU/view?usp=sharing</t>
  </si>
  <si>
    <t>https://drive.google.com/file/d/0Bx-suMfdmkeVd1dqR0NibFFmZXc/view</t>
  </si>
  <si>
    <t>no rips no link</t>
  </si>
  <si>
    <t>https://drive.google.com/file/d/0B6CRWwk7sFDqSUtBa21NWUNwd1U/view?usp=sharing</t>
  </si>
  <si>
    <t>https://drive.google.com/open?id=0B5o8DvAG_F7danpNY2llZUpUV0U</t>
  </si>
  <si>
    <t>https://drive.google.com/open?id=0B5o8DvAG_F7dU0NQNXRlTzhXNnc</t>
  </si>
  <si>
    <t>https://drive.google.com/open?id=0BwrkuuCmkisEUGU5UjJ4MWN0MEk</t>
  </si>
  <si>
    <t>https://drive.google.com/file/d/0B6CRWwk7sFDqeDh4bDZ1X1ctVjA/view?usp=sharing</t>
  </si>
  <si>
    <t xml:space="preserve">Guitar Hero: WoR (DLC) </t>
  </si>
  <si>
    <t>https://drive.google.com/file/d/0B6CRWwk7sFDqQ0tWSWlSVzZ1MEE/view?usp=sharing</t>
  </si>
  <si>
    <t>https://drive.google.com/open?id=0BwrkuuCmkisEZ1ZMa2h0NEEydGc</t>
  </si>
  <si>
    <t xml:space="preserve">Community-Charted Songs, Albums and Setlists </t>
  </si>
  <si>
    <t>Miscellany Charts</t>
  </si>
  <si>
    <t>https://mega.nz/#F!Z743yDKb!ScJAqsdfssGAiIVZrrrDPQ</t>
  </si>
  <si>
    <t>Reklist</t>
  </si>
  <si>
    <t>https://drive.google.com/file/d/0B2uQtQlNiza8X2ZUOFZWdDlERU0/view</t>
  </si>
  <si>
    <t>Helvianalects</t>
  </si>
  <si>
    <t>https://www.dropbox.com/sh/7awa1lx7xiz3i8k/AAAnh0LLTkD8wso3mEXq6hA9a/helvianalects%20-%20DOWNLOAD%20THIS%20FOR%20CLONE%20HERO?dl=0</t>
  </si>
  <si>
    <t>https://drive.google.com/file/d/0B_jYZyKzV5MXbkxpYkIwbDUzMVE/view</t>
  </si>
  <si>
    <t>https://drive.google.com/open?id=0B_nCPlFVZsuybHB3aTd6blJ4eEk</t>
  </si>
  <si>
    <t>Hoph2o Charts</t>
  </si>
  <si>
    <t>https://drive.google.com/file/d/0B_jYZyKzV5MXUkpqNGc3NllXRzQ/view</t>
  </si>
  <si>
    <t>CaptainToasty Charts</t>
  </si>
  <si>
    <t>https://drive.google.com/drive/folders/0B7sLCPWoM-w3aDVLdUV2YmZ5ejg</t>
  </si>
  <si>
    <t>https://drive.google.com/open?id=0Bwx0GhXI2rw3dV9SaFhJTnB1Uk0</t>
  </si>
  <si>
    <t xml:space="preserve">System of a Down Songs </t>
  </si>
  <si>
    <t>https://drive.google.com/open?id=0B_nCPlFVZsuyREE2QnhObnVubDg</t>
  </si>
  <si>
    <t>Avenged Sevenfold Songs</t>
  </si>
  <si>
    <t>https://drive.google.com/open?id=0BzA2O8uAIQNCQ0lCVEVjckZSS28</t>
  </si>
  <si>
    <t xml:space="preserve">Intense Subby Hero </t>
  </si>
  <si>
    <t>https://drive.google.com/open?id=0B_nCPlFVZsuyTU56ZDd4cFZEUHM</t>
  </si>
  <si>
    <t>Killswitch Engage - As Daylight Dies</t>
  </si>
  <si>
    <t>https://mega.nz/#!guZUHbyJ!qhRUI7L6HNvtOGoikHXczSm3q3FQEVHKxpJYwy9vMY4</t>
  </si>
  <si>
    <t>https://mega.nz/#!YvwxhZDL!1fx0j9zCy4tcigckDPiJSs6wMQ0s3zjLikxaaCiOnc8</t>
  </si>
  <si>
    <t>ZSonicMaster Charts</t>
  </si>
  <si>
    <t>https://mega.nz/#!djhGyA6Y!3TYEkgPS0O2prGfXVTLdjC7HeqoWkBkdJQeiu7v_Q7s</t>
  </si>
  <si>
    <t>MJR Songs</t>
  </si>
  <si>
    <t>https://drive.google.com/drive/folders/0Bxt_bZMbHrqtcVkyTF9LUV9aZFU</t>
  </si>
  <si>
    <t>Buckethead Songs</t>
  </si>
  <si>
    <t>https://drive.google.com/file/d/0B8uiNzIPORhhSl9idlJueWlMSlU/view</t>
  </si>
  <si>
    <t>X Kirby Songs</t>
  </si>
  <si>
    <t>https://drive.google.com/drive/folders/0B1Eqk46gRA4zTXNMWVBlbVhNa0U</t>
  </si>
  <si>
    <t>Undertale Soundtrack</t>
  </si>
  <si>
    <t>https://drive.google.com/open?id=0B8uiNzIPORhhQTlzRU9vQkg3T2s</t>
  </si>
  <si>
    <t>Soulless Songs</t>
  </si>
  <si>
    <t>https://mega.nz/#!QrIVga7a!PjNZZ8rGqwRR81Z1_haaoZkmz8yoQuqL7oQtFCOPmmc</t>
  </si>
  <si>
    <t>https://drive.google.com/file/d/0B1x7ZZg0d9GmQUN5NFJJNG5qNms/view</t>
  </si>
  <si>
    <t>UnlostHorizon Charts</t>
  </si>
  <si>
    <t>https://drive.google.com/drive/folders/0B2RLHuNpuW16b0dHVVhMVDVUaGs</t>
  </si>
  <si>
    <t>ParallaxDG Charts</t>
  </si>
  <si>
    <t>https://drive.google.com/open?id=0B9c6s3i6iVBIaHFjR2h1QlZMZVE</t>
  </si>
  <si>
    <t>TundraL5Z Conversions</t>
  </si>
  <si>
    <t>http://www.mediafire.com/file/12fkg448sx4ztym/TundraL5Z+conversions.rar</t>
  </si>
  <si>
    <t>JaysonTM Charts</t>
  </si>
  <si>
    <t>https://drive.google.com/drive/u/0/folders/0B6v9d_hMqZXRQzJxRUVMMVRITEE</t>
  </si>
  <si>
    <t>Raspberriel Charts</t>
  </si>
  <si>
    <t>https://docs.google.com/spreadsheets/d/1iu9rqeX4pG3lRjl71ttoLQZof1NFN-qEvGpkZ5W0kag/edit#gid=0</t>
  </si>
  <si>
    <t>https://mega.nz/#!nMUlDKqZ!JU1hQXbrZBIJd-fenC_tvACTZy7Jg9VK_cuRAGgfD0c</t>
  </si>
</sst>
</file>

<file path=xl/styles.xml><?xml version="1.0" encoding="utf-8"?>
<styleSheet xmlns="http://schemas.openxmlformats.org/spreadsheetml/2006/main">
  <numFmts count="7">
    <numFmt numFmtId="176" formatCode="mmmm\ yyyy"/>
    <numFmt numFmtId="177" formatCode="m/d/yyyy"/>
    <numFmt numFmtId="44" formatCode="_-&quot;£&quot;* #,##0.00_-;\-&quot;£&quot;* #,##0.00_-;_-&quot;£&quot;* &quot;-&quot;??_-;_-@_-"/>
    <numFmt numFmtId="43" formatCode="_-* #,##0.00_-;\-* #,##0.00_-;_-* &quot;-&quot;??_-;_-@_-"/>
    <numFmt numFmtId="41" formatCode="_-* #,##0_-;\-* #,##0_-;_-* &quot;-&quot;_-;_-@_-"/>
    <numFmt numFmtId="42" formatCode="_-&quot;£&quot;* #,##0_-;\-&quot;£&quot;* #,##0_-;_-&quot;£&quot;* &quot;-&quot;_-;_-@_-"/>
    <numFmt numFmtId="178" formatCode="&quot;$&quot;#,##0.00"/>
  </numFmts>
  <fonts count="47">
    <font>
      <sz val="10"/>
      <color rgb="FF000000"/>
      <name val="Arial"/>
      <charset val="134"/>
    </font>
    <font>
      <sz val="10"/>
      <name val="Arial"/>
      <charset val="134"/>
    </font>
    <font>
      <sz val="24"/>
      <color rgb="FF000000"/>
      <name val="Impact"/>
      <charset val="134"/>
    </font>
    <font>
      <b/>
      <sz val="10"/>
      <color rgb="FFF3F3F3"/>
      <name val="Arial"/>
      <charset val="134"/>
    </font>
    <font>
      <sz val="13"/>
      <color rgb="FF000000"/>
      <name val="Arial"/>
      <charset val="134"/>
    </font>
    <font>
      <sz val="10"/>
      <color rgb="FFB7B7B7"/>
      <name val="Arial"/>
      <charset val="134"/>
    </font>
    <font>
      <u/>
      <sz val="10"/>
      <color rgb="FF0000FF"/>
      <name val="Arial"/>
      <charset val="134"/>
    </font>
    <font>
      <u/>
      <sz val="10"/>
      <color rgb="FF800080"/>
      <name val="Arial"/>
      <charset val="134"/>
    </font>
    <font>
      <sz val="24"/>
      <name val="Impact"/>
      <charset val="134"/>
    </font>
    <font>
      <sz val="36"/>
      <name val="Arial"/>
      <charset val="134"/>
    </font>
    <font>
      <sz val="24"/>
      <name val="Arial"/>
      <charset val="134"/>
    </font>
    <font>
      <b/>
      <sz val="10"/>
      <name val="Arial"/>
      <charset val="134"/>
    </font>
    <font>
      <u/>
      <sz val="10"/>
      <color rgb="FF1155CC"/>
      <name val="Arial"/>
      <charset val="134"/>
    </font>
    <font>
      <b/>
      <i/>
      <sz val="10"/>
      <name val="Arial"/>
      <charset val="134"/>
    </font>
    <font>
      <b/>
      <sz val="36"/>
      <name val="Arial"/>
      <charset val="134"/>
    </font>
    <font>
      <sz val="18"/>
      <name val="Arial"/>
      <charset val="134"/>
    </font>
    <font>
      <b/>
      <sz val="14"/>
      <name val="Arial"/>
      <charset val="134"/>
    </font>
    <font>
      <b/>
      <u/>
      <sz val="10"/>
      <name val="Arial"/>
      <charset val="134"/>
    </font>
    <font>
      <b/>
      <sz val="10"/>
      <color rgb="FF000000"/>
      <name val="Arial"/>
      <charset val="134"/>
    </font>
    <font>
      <b/>
      <i/>
      <u/>
      <sz val="10"/>
      <color rgb="FF000000"/>
      <name val="Arial"/>
      <charset val="134"/>
    </font>
    <font>
      <sz val="11"/>
      <color rgb="FF000000"/>
      <name val="Arial"/>
      <charset val="134"/>
    </font>
    <font>
      <b/>
      <sz val="11"/>
      <name val="Arial"/>
      <charset val="134"/>
    </font>
    <font>
      <b/>
      <u/>
      <sz val="30"/>
      <color rgb="FF1155CC"/>
      <name val="Arial"/>
      <charset val="134"/>
    </font>
    <font>
      <b/>
      <u/>
      <sz val="24"/>
      <color rgb="FF1155CC"/>
      <name val="Arial"/>
      <charset val="134"/>
    </font>
    <font>
      <b/>
      <u/>
      <sz val="10"/>
      <color rgb="FF1155CC"/>
      <name val="Arial"/>
      <charset val="134"/>
    </font>
    <font>
      <strike/>
      <u/>
      <sz val="10"/>
      <color rgb="FF1155CC"/>
      <name val="Arial"/>
      <charset val="134"/>
    </font>
    <font>
      <b/>
      <sz val="9"/>
      <name val="Arial"/>
      <charset val="134"/>
    </font>
    <font>
      <u/>
      <sz val="11"/>
      <color rgb="FF0000FF"/>
      <name val="Calibri"/>
      <charset val="0"/>
      <scheme val="minor"/>
    </font>
    <font>
      <sz val="10"/>
      <color theme="1"/>
      <name val="Calibri"/>
      <charset val="134"/>
      <scheme val="minor"/>
    </font>
    <font>
      <sz val="11"/>
      <color rgb="FFFF0000"/>
      <name val="Calibri"/>
      <charset val="0"/>
      <scheme val="minor"/>
    </font>
    <font>
      <sz val="11"/>
      <color theme="1"/>
      <name val="Calibri"/>
      <charset val="0"/>
      <scheme val="minor"/>
    </font>
    <font>
      <i/>
      <sz val="11"/>
      <color rgb="FF7F7F7F"/>
      <name val="Calibri"/>
      <charset val="0"/>
      <scheme val="minor"/>
    </font>
    <font>
      <b/>
      <sz val="15"/>
      <color theme="3"/>
      <name val="Calibri"/>
      <charset val="134"/>
      <scheme val="minor"/>
    </font>
    <font>
      <sz val="11"/>
      <color theme="0"/>
      <name val="Calibri"/>
      <charset val="0"/>
      <scheme val="minor"/>
    </font>
    <font>
      <sz val="11"/>
      <color rgb="FF9C6500"/>
      <name val="Calibri"/>
      <charset val="0"/>
      <scheme val="minor"/>
    </font>
    <font>
      <u/>
      <sz val="11"/>
      <color rgb="FF800080"/>
      <name val="Calibri"/>
      <charset val="0"/>
      <scheme val="minor"/>
    </font>
    <font>
      <b/>
      <sz val="13"/>
      <color theme="3"/>
      <name val="Calibri"/>
      <charset val="134"/>
      <scheme val="minor"/>
    </font>
    <font>
      <b/>
      <sz val="11"/>
      <color rgb="FFFA7D00"/>
      <name val="Calibri"/>
      <charset val="0"/>
      <scheme val="minor"/>
    </font>
    <font>
      <sz val="11"/>
      <color rgb="FF006100"/>
      <name val="Calibri"/>
      <charset val="0"/>
      <scheme val="minor"/>
    </font>
    <font>
      <b/>
      <sz val="18"/>
      <color theme="3"/>
      <name val="Calibri"/>
      <charset val="134"/>
      <scheme val="minor"/>
    </font>
    <font>
      <b/>
      <sz val="11"/>
      <color theme="3"/>
      <name val="Calibri"/>
      <charset val="134"/>
      <scheme val="minor"/>
    </font>
    <font>
      <b/>
      <sz val="11"/>
      <color theme="1"/>
      <name val="Calibri"/>
      <charset val="0"/>
      <scheme val="minor"/>
    </font>
    <font>
      <b/>
      <sz val="11"/>
      <color rgb="FF3F3F3F"/>
      <name val="Calibri"/>
      <charset val="0"/>
      <scheme val="minor"/>
    </font>
    <font>
      <b/>
      <sz val="11"/>
      <color rgb="FFFFFFFF"/>
      <name val="Calibri"/>
      <charset val="0"/>
      <scheme val="minor"/>
    </font>
    <font>
      <sz val="11"/>
      <color rgb="FFFA7D00"/>
      <name val="Calibri"/>
      <charset val="0"/>
      <scheme val="minor"/>
    </font>
    <font>
      <sz val="11"/>
      <color rgb="FF3F3F76"/>
      <name val="Calibri"/>
      <charset val="0"/>
      <scheme val="minor"/>
    </font>
    <font>
      <sz val="11"/>
      <color rgb="FF9C0006"/>
      <name val="Calibri"/>
      <charset val="0"/>
      <scheme val="minor"/>
    </font>
  </fonts>
  <fills count="64">
    <fill>
      <patternFill patternType="none"/>
    </fill>
    <fill>
      <patternFill patternType="gray125"/>
    </fill>
    <fill>
      <patternFill patternType="solid">
        <fgColor rgb="FFFFFFFF"/>
        <bgColor rgb="FFFFFFFF"/>
      </patternFill>
    </fill>
    <fill>
      <patternFill patternType="solid">
        <fgColor rgb="FF434343"/>
        <bgColor rgb="FF434343"/>
      </patternFill>
    </fill>
    <fill>
      <patternFill patternType="solid">
        <fgColor rgb="FFE06666"/>
        <bgColor rgb="FFE06666"/>
      </patternFill>
    </fill>
    <fill>
      <patternFill patternType="solid">
        <fgColor rgb="FF6D9EEB"/>
        <bgColor rgb="FF6D9EEB"/>
      </patternFill>
    </fill>
    <fill>
      <patternFill patternType="solid">
        <fgColor rgb="FF8E7CC3"/>
        <bgColor rgb="FF8E7CC3"/>
      </patternFill>
    </fill>
    <fill>
      <patternFill patternType="solid">
        <fgColor rgb="FFC9DAF8"/>
        <bgColor rgb="FFC9DAF8"/>
      </patternFill>
    </fill>
    <fill>
      <patternFill patternType="solid">
        <fgColor rgb="FFD9D2E9"/>
        <bgColor rgb="FFD9D2E9"/>
      </patternFill>
    </fill>
    <fill>
      <patternFill patternType="solid">
        <fgColor rgb="FFF3F3F3"/>
        <bgColor rgb="FFF3F3F3"/>
      </patternFill>
    </fill>
    <fill>
      <patternFill patternType="solid">
        <fgColor rgb="FF5B95F9"/>
        <bgColor rgb="FF5B95F9"/>
      </patternFill>
    </fill>
    <fill>
      <patternFill patternType="solid">
        <fgColor rgb="FFF46524"/>
        <bgColor rgb="FFF46524"/>
      </patternFill>
    </fill>
    <fill>
      <patternFill patternType="solid">
        <fgColor rgb="FF63D297"/>
        <bgColor rgb="FF63D297"/>
      </patternFill>
    </fill>
    <fill>
      <patternFill patternType="solid">
        <fgColor rgb="FFE8F0FE"/>
        <bgColor rgb="FFE8F0FE"/>
      </patternFill>
    </fill>
    <fill>
      <patternFill patternType="solid">
        <fgColor rgb="FFFFE6DD"/>
        <bgColor rgb="FFFFE6DD"/>
      </patternFill>
    </fill>
    <fill>
      <patternFill patternType="solid">
        <fgColor rgb="FFE7F9EF"/>
        <bgColor rgb="FFE7F9EF"/>
      </patternFill>
    </fill>
    <fill>
      <patternFill patternType="solid">
        <fgColor rgb="FFDD7E6B"/>
        <bgColor rgb="FFDD7E6B"/>
      </patternFill>
    </fill>
    <fill>
      <patternFill patternType="solid">
        <fgColor rgb="FFB6D7A8"/>
        <bgColor rgb="FFB6D7A8"/>
      </patternFill>
    </fill>
    <fill>
      <patternFill patternType="solid">
        <fgColor rgb="FFE6B8AF"/>
        <bgColor rgb="FFE6B8AF"/>
      </patternFill>
    </fill>
    <fill>
      <patternFill patternType="solid">
        <fgColor rgb="FFD9EAD3"/>
        <bgColor rgb="FFD9EAD3"/>
      </patternFill>
    </fill>
    <fill>
      <patternFill patternType="solid">
        <fgColor rgb="FFD0E0E3"/>
        <bgColor rgb="FFD0E0E3"/>
      </patternFill>
    </fill>
    <fill>
      <patternFill patternType="solid">
        <fgColor rgb="FF00FF00"/>
        <bgColor rgb="FF00FF00"/>
      </patternFill>
    </fill>
    <fill>
      <patternFill patternType="solid">
        <fgColor rgb="FFEA9999"/>
        <bgColor rgb="FFEA9999"/>
      </patternFill>
    </fill>
    <fill>
      <patternFill patternType="solid">
        <fgColor rgb="FFF4CCCC"/>
        <bgColor rgb="FFF4CCCC"/>
      </patternFill>
    </fill>
    <fill>
      <patternFill patternType="solid">
        <fgColor rgb="FFF9CB9C"/>
        <bgColor rgb="FFF9CB9C"/>
      </patternFill>
    </fill>
    <fill>
      <patternFill patternType="solid">
        <fgColor rgb="FFFCE5CD"/>
        <bgColor rgb="FFFCE5CD"/>
      </patternFill>
    </fill>
    <fill>
      <patternFill patternType="solid">
        <fgColor rgb="FFEFEFEF"/>
        <bgColor rgb="FFEFEFEF"/>
      </patternFill>
    </fill>
    <fill>
      <patternFill patternType="solid">
        <fgColor rgb="FFD9D9D9"/>
        <bgColor rgb="FFD9D9D9"/>
      </patternFill>
    </fill>
    <fill>
      <patternFill patternType="solid">
        <fgColor rgb="FF6AA84F"/>
        <bgColor rgb="FF6AA84F"/>
      </patternFill>
    </fill>
    <fill>
      <patternFill patternType="solid">
        <fgColor rgb="FFA4C2F4"/>
        <bgColor rgb="FFA4C2F4"/>
      </patternFill>
    </fill>
    <fill>
      <patternFill patternType="solid">
        <fgColor rgb="FFCFE2F3"/>
        <bgColor rgb="FFCFE2F3"/>
      </patternFill>
    </fill>
    <fill>
      <patternFill patternType="solid">
        <fgColor rgb="FFF7CB4D"/>
        <bgColor rgb="FFF7CB4D"/>
      </patternFill>
    </fill>
    <fill>
      <patternFill patternType="solid">
        <fgColor rgb="FFFFE599"/>
        <bgColor rgb="FFFFE599"/>
      </patternFill>
    </fill>
    <fill>
      <patternFill patternType="solid">
        <fgColor theme="9"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rgb="FFFFEB9C"/>
        <bgColor indexed="64"/>
      </patternFill>
    </fill>
    <fill>
      <patternFill patternType="solid">
        <fgColor rgb="FFF2F2F2"/>
        <bgColor indexed="64"/>
      </patternFill>
    </fill>
    <fill>
      <patternFill patternType="solid">
        <fgColor rgb="FFC6EFCE"/>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4"/>
        <bgColor indexed="64"/>
      </patternFill>
    </fill>
    <fill>
      <patternFill patternType="solid">
        <fgColor theme="4" tint="0.799981688894314"/>
        <bgColor indexed="64"/>
      </patternFill>
    </fill>
    <fill>
      <patternFill patternType="solid">
        <fgColor theme="5"/>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6"/>
        <bgColor indexed="64"/>
      </patternFill>
    </fill>
    <fill>
      <patternFill patternType="solid">
        <fgColor rgb="FFA5A5A5"/>
        <bgColor indexed="64"/>
      </patternFill>
    </fill>
    <fill>
      <patternFill patternType="solid">
        <fgColor theme="8"/>
        <bgColor indexed="64"/>
      </patternFill>
    </fill>
    <fill>
      <patternFill patternType="solid">
        <fgColor theme="5" tint="0.799981688894314"/>
        <bgColor indexed="64"/>
      </patternFill>
    </fill>
    <fill>
      <patternFill patternType="solid">
        <fgColor theme="7"/>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FFFFCC"/>
        <bgColor indexed="64"/>
      </patternFill>
    </fill>
    <fill>
      <patternFill patternType="solid">
        <fgColor theme="4" tint="0.599993896298105"/>
        <bgColor indexed="64"/>
      </patternFill>
    </fill>
    <fill>
      <patternFill patternType="solid">
        <fgColor rgb="FFFFCC99"/>
        <bgColor indexed="64"/>
      </patternFill>
    </fill>
    <fill>
      <patternFill patternType="solid">
        <fgColor theme="9" tint="0.399975585192419"/>
        <bgColor indexed="64"/>
      </patternFill>
    </fill>
    <fill>
      <patternFill patternType="solid">
        <fgColor rgb="FFFFC7CE"/>
        <bgColor indexed="64"/>
      </patternFill>
    </fill>
    <fill>
      <patternFill patternType="solid">
        <fgColor theme="9"/>
        <bgColor indexed="64"/>
      </patternFill>
    </fill>
    <fill>
      <patternFill patternType="solid">
        <fgColor theme="8" tint="0.799981688894314"/>
        <bgColor indexed="64"/>
      </patternFill>
    </fill>
  </fills>
  <borders count="24">
    <border>
      <left/>
      <right/>
      <top/>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diagonal/>
    </border>
    <border>
      <left/>
      <right style="medium">
        <color rgb="FF000000"/>
      </right>
      <top/>
      <bottom style="medium">
        <color rgb="FF000000"/>
      </bottom>
      <diagonal/>
    </border>
    <border>
      <left style="dotted">
        <color rgb="FF000000"/>
      </left>
      <right/>
      <top/>
      <bottom/>
      <diagonal/>
    </border>
    <border>
      <left/>
      <right style="dotted">
        <color rgb="FF000000"/>
      </right>
      <top/>
      <bottom/>
      <diagonal/>
    </border>
    <border>
      <left/>
      <right style="dotted">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dotted">
        <color rgb="FF000000"/>
      </left>
      <right style="dotted">
        <color rgb="FF000000"/>
      </right>
      <top/>
      <bottom/>
      <diagonal/>
    </border>
    <border>
      <left style="dotted">
        <color rgb="FF000000"/>
      </left>
      <right style="dotted">
        <color rgb="FF000000"/>
      </right>
      <top/>
      <bottom style="medium">
        <color rgb="FF000000"/>
      </bottom>
      <diagonal/>
    </border>
    <border>
      <left/>
      <right style="medium">
        <color rgb="FF000000"/>
      </right>
      <top style="medium">
        <color rgb="FF000000"/>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30" fillId="55" borderId="0" applyNumberFormat="0" applyBorder="0" applyAlignment="0" applyProtection="0">
      <alignment vertical="center"/>
    </xf>
    <xf numFmtId="0" fontId="33" fillId="44" borderId="0" applyNumberFormat="0" applyBorder="0" applyAlignment="0" applyProtection="0">
      <alignment vertical="center"/>
    </xf>
    <xf numFmtId="0" fontId="33" fillId="62" borderId="0" applyNumberFormat="0" applyBorder="0" applyAlignment="0" applyProtection="0">
      <alignment vertical="center"/>
    </xf>
    <xf numFmtId="0" fontId="30" fillId="56" borderId="0" applyNumberFormat="0" applyBorder="0" applyAlignment="0" applyProtection="0">
      <alignment vertical="center"/>
    </xf>
    <xf numFmtId="0" fontId="30" fillId="63" borderId="0" applyNumberFormat="0" applyBorder="0" applyAlignment="0" applyProtection="0">
      <alignment vertical="center"/>
    </xf>
    <xf numFmtId="0" fontId="33" fillId="52" borderId="0" applyNumberFormat="0" applyBorder="0" applyAlignment="0" applyProtection="0">
      <alignment vertical="center"/>
    </xf>
    <xf numFmtId="0" fontId="33" fillId="48" borderId="0" applyNumberFormat="0" applyBorder="0" applyAlignment="0" applyProtection="0">
      <alignment vertical="center"/>
    </xf>
    <xf numFmtId="0" fontId="30" fillId="54" borderId="0" applyNumberFormat="0" applyBorder="0" applyAlignment="0" applyProtection="0">
      <alignment vertical="center"/>
    </xf>
    <xf numFmtId="0" fontId="33" fillId="34" borderId="0" applyNumberFormat="0" applyBorder="0" applyAlignment="0" applyProtection="0">
      <alignment vertical="center"/>
    </xf>
    <xf numFmtId="0" fontId="33" fillId="50" borderId="0" applyNumberFormat="0" applyBorder="0" applyAlignment="0" applyProtection="0">
      <alignment vertical="center"/>
    </xf>
    <xf numFmtId="0" fontId="44" fillId="0" borderId="22" applyNumberFormat="0" applyFill="0" applyAlignment="0" applyProtection="0">
      <alignment vertical="center"/>
    </xf>
    <xf numFmtId="0" fontId="30" fillId="35" borderId="0" applyNumberFormat="0" applyBorder="0" applyAlignment="0" applyProtection="0">
      <alignment vertical="center"/>
    </xf>
    <xf numFmtId="0" fontId="33" fillId="40" borderId="0" applyNumberFormat="0" applyBorder="0" applyAlignment="0" applyProtection="0">
      <alignment vertical="center"/>
    </xf>
    <xf numFmtId="0" fontId="33" fillId="46" borderId="0" applyNumberFormat="0" applyBorder="0" applyAlignment="0" applyProtection="0">
      <alignment vertical="center"/>
    </xf>
    <xf numFmtId="0" fontId="30" fillId="45" borderId="0" applyNumberFormat="0" applyBorder="0" applyAlignment="0" applyProtection="0">
      <alignment vertical="center"/>
    </xf>
    <xf numFmtId="0" fontId="30" fillId="49" borderId="0" applyNumberFormat="0" applyBorder="0" applyAlignment="0" applyProtection="0">
      <alignment vertical="center"/>
    </xf>
    <xf numFmtId="0" fontId="33" fillId="43" borderId="0" applyNumberFormat="0" applyBorder="0" applyAlignment="0" applyProtection="0">
      <alignment vertical="center"/>
    </xf>
    <xf numFmtId="9" fontId="28" fillId="0" borderId="0" applyFont="0" applyFill="0" applyBorder="0" applyAlignment="0" applyProtection="0">
      <alignment vertical="center"/>
    </xf>
    <xf numFmtId="0" fontId="30" fillId="58" borderId="0" applyNumberFormat="0" applyBorder="0" applyAlignment="0" applyProtection="0">
      <alignment vertical="center"/>
    </xf>
    <xf numFmtId="0" fontId="30" fillId="42" borderId="0" applyNumberFormat="0" applyBorder="0" applyAlignment="0" applyProtection="0">
      <alignment vertical="center"/>
    </xf>
    <xf numFmtId="0" fontId="33" fillId="41" borderId="0" applyNumberFormat="0" applyBorder="0" applyAlignment="0" applyProtection="0">
      <alignment vertical="center"/>
    </xf>
    <xf numFmtId="0" fontId="34" fillId="36" borderId="0" applyNumberFormat="0" applyBorder="0" applyAlignment="0" applyProtection="0">
      <alignment vertical="center"/>
    </xf>
    <xf numFmtId="0" fontId="33" fillId="51" borderId="0" applyNumberFormat="0" applyBorder="0" applyAlignment="0" applyProtection="0">
      <alignment vertical="center"/>
    </xf>
    <xf numFmtId="0" fontId="46" fillId="61" borderId="0" applyNumberFormat="0" applyBorder="0" applyAlignment="0" applyProtection="0">
      <alignment vertical="center"/>
    </xf>
    <xf numFmtId="0" fontId="30" fillId="39" borderId="0" applyNumberFormat="0" applyBorder="0" applyAlignment="0" applyProtection="0">
      <alignment vertical="center"/>
    </xf>
    <xf numFmtId="0" fontId="30" fillId="53" borderId="0" applyNumberFormat="0" applyBorder="0" applyAlignment="0" applyProtection="0">
      <alignment vertical="center"/>
    </xf>
    <xf numFmtId="44" fontId="28" fillId="0" borderId="0" applyFont="0" applyFill="0" applyBorder="0" applyAlignment="0" applyProtection="0">
      <alignment vertical="center"/>
    </xf>
    <xf numFmtId="0" fontId="43" fillId="47" borderId="21" applyNumberFormat="0" applyAlignment="0" applyProtection="0">
      <alignment vertical="center"/>
    </xf>
    <xf numFmtId="0" fontId="38" fillId="38" borderId="0" applyNumberFormat="0" applyBorder="0" applyAlignment="0" applyProtection="0">
      <alignment vertical="center"/>
    </xf>
    <xf numFmtId="0" fontId="37" fillId="37" borderId="17" applyNumberFormat="0" applyAlignment="0" applyProtection="0">
      <alignment vertical="center"/>
    </xf>
    <xf numFmtId="0" fontId="41" fillId="0" borderId="19" applyNumberFormat="0" applyFill="0" applyAlignment="0" applyProtection="0">
      <alignment vertical="center"/>
    </xf>
    <xf numFmtId="0" fontId="42" fillId="37" borderId="20" applyNumberFormat="0" applyAlignment="0" applyProtection="0">
      <alignment vertical="center"/>
    </xf>
    <xf numFmtId="0" fontId="33" fillId="60" borderId="0" applyNumberFormat="0" applyBorder="0" applyAlignment="0" applyProtection="0">
      <alignment vertical="center"/>
    </xf>
    <xf numFmtId="0" fontId="35" fillId="0" borderId="0" applyNumberFormat="0" applyFill="0" applyBorder="0" applyAlignment="0" applyProtection="0">
      <alignment vertical="center"/>
    </xf>
    <xf numFmtId="0" fontId="28" fillId="57" borderId="23" applyNumberFormat="0" applyFont="0" applyAlignment="0" applyProtection="0">
      <alignment vertical="center"/>
    </xf>
    <xf numFmtId="0" fontId="45" fillId="59" borderId="17" applyNumberFormat="0" applyAlignment="0" applyProtection="0">
      <alignment vertical="center"/>
    </xf>
    <xf numFmtId="0" fontId="40" fillId="0" borderId="18" applyNumberFormat="0" applyFill="0" applyAlignment="0" applyProtection="0">
      <alignment vertical="center"/>
    </xf>
    <xf numFmtId="0" fontId="32" fillId="0" borderId="16" applyNumberFormat="0" applyFill="0" applyAlignment="0" applyProtection="0">
      <alignment vertical="center"/>
    </xf>
    <xf numFmtId="0" fontId="31" fillId="0" borderId="0" applyNumberFormat="0" applyFill="0" applyBorder="0" applyAlignment="0" applyProtection="0">
      <alignment vertical="center"/>
    </xf>
    <xf numFmtId="41" fontId="28" fillId="0" borderId="0" applyFont="0" applyFill="0" applyBorder="0" applyAlignment="0" applyProtection="0">
      <alignment vertical="center"/>
    </xf>
    <xf numFmtId="0" fontId="30" fillId="33" borderId="0" applyNumberFormat="0" applyBorder="0" applyAlignment="0" applyProtection="0">
      <alignment vertical="center"/>
    </xf>
    <xf numFmtId="0" fontId="39" fillId="0" borderId="0" applyNumberFormat="0" applyFill="0" applyBorder="0" applyAlignment="0" applyProtection="0">
      <alignment vertical="center"/>
    </xf>
    <xf numFmtId="0" fontId="29" fillId="0" borderId="0" applyNumberFormat="0" applyFill="0" applyBorder="0" applyAlignment="0" applyProtection="0">
      <alignment vertical="center"/>
    </xf>
    <xf numFmtId="42" fontId="28" fillId="0" borderId="0" applyFont="0" applyFill="0" applyBorder="0" applyAlignment="0" applyProtection="0">
      <alignment vertical="center"/>
    </xf>
    <xf numFmtId="0" fontId="36" fillId="0" borderId="16" applyNumberFormat="0" applyFill="0" applyAlignment="0" applyProtection="0">
      <alignment vertical="center"/>
    </xf>
    <xf numFmtId="43" fontId="28" fillId="0" borderId="0" applyFont="0" applyFill="0" applyBorder="0" applyAlignment="0" applyProtection="0">
      <alignment vertical="center"/>
    </xf>
    <xf numFmtId="0" fontId="40" fillId="0" borderId="0" applyNumberFormat="0" applyFill="0" applyBorder="0" applyAlignment="0" applyProtection="0">
      <alignment vertical="center"/>
    </xf>
    <xf numFmtId="0" fontId="27" fillId="0" borderId="0" applyNumberFormat="0" applyFill="0" applyBorder="0" applyAlignment="0" applyProtection="0">
      <alignment vertical="center"/>
    </xf>
  </cellStyleXfs>
  <cellXfs count="181">
    <xf numFmtId="0" fontId="0" fillId="0" borderId="0" xfId="0" applyFont="1" applyAlignment="1"/>
    <xf numFmtId="0" fontId="0" fillId="0" borderId="0" xfId="0" applyFont="1" applyAlignment="1">
      <alignment vertical="top"/>
    </xf>
    <xf numFmtId="0" fontId="1" fillId="0" borderId="0" xfId="0" applyFont="1" applyAlignment="1"/>
    <xf numFmtId="0" fontId="2" fillId="2" borderId="0" xfId="0" applyFont="1" applyFill="1" applyAlignment="1"/>
    <xf numFmtId="0" fontId="3" fillId="2" borderId="0" xfId="0" applyFont="1" applyFill="1" applyAlignment="1"/>
    <xf numFmtId="0" fontId="4" fillId="2" borderId="0" xfId="0" applyFont="1" applyFill="1" applyAlignment="1"/>
    <xf numFmtId="0" fontId="5" fillId="3" borderId="0" xfId="0" applyFont="1" applyFill="1" applyAlignment="1"/>
    <xf numFmtId="0" fontId="6" fillId="0" borderId="0" xfId="0" applyFont="1" applyAlignment="1"/>
    <xf numFmtId="0" fontId="7" fillId="0" borderId="0" xfId="0" applyFont="1" applyAlignment="1"/>
    <xf numFmtId="0" fontId="1" fillId="0" borderId="0" xfId="0" applyFont="1"/>
    <xf numFmtId="0" fontId="8" fillId="0" borderId="0" xfId="0" applyFont="1" applyAlignment="1"/>
    <xf numFmtId="0" fontId="5" fillId="0" borderId="0" xfId="0" applyFont="1"/>
    <xf numFmtId="0" fontId="9" fillId="4" borderId="1" xfId="0" applyFont="1" applyFill="1" applyBorder="1" applyAlignment="1">
      <alignment horizontal="center"/>
    </xf>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0" fillId="5" borderId="3" xfId="0" applyFont="1" applyFill="1" applyBorder="1" applyAlignment="1">
      <alignment horizontal="center"/>
    </xf>
    <xf numFmtId="0" fontId="1" fillId="0" borderId="6" xfId="0" applyFont="1" applyBorder="1"/>
    <xf numFmtId="0" fontId="10" fillId="6" borderId="0" xfId="0" applyFont="1" applyFill="1" applyAlignment="1">
      <alignment horizontal="center"/>
    </xf>
    <xf numFmtId="0" fontId="1" fillId="0" borderId="7" xfId="0" applyFont="1" applyBorder="1"/>
    <xf numFmtId="0" fontId="1" fillId="2" borderId="0" xfId="0" applyFont="1" applyFill="1" applyAlignment="1">
      <alignment horizontal="right"/>
    </xf>
    <xf numFmtId="0" fontId="1" fillId="2" borderId="8" xfId="0" applyFont="1" applyFill="1" applyBorder="1" applyAlignment="1">
      <alignment horizontal="center"/>
    </xf>
    <xf numFmtId="0" fontId="1" fillId="7" borderId="0" xfId="0" applyFont="1" applyFill="1" applyAlignment="1">
      <alignment horizontal="right"/>
    </xf>
    <xf numFmtId="0" fontId="1" fillId="8" borderId="8" xfId="0" applyFont="1" applyFill="1" applyBorder="1" applyAlignment="1">
      <alignment horizontal="center"/>
    </xf>
    <xf numFmtId="0" fontId="1" fillId="9" borderId="0" xfId="0" applyFont="1" applyFill="1" applyAlignment="1">
      <alignment horizontal="right"/>
    </xf>
    <xf numFmtId="0" fontId="1" fillId="9" borderId="8" xfId="0" applyFont="1" applyFill="1" applyBorder="1" applyAlignment="1">
      <alignment horizontal="center"/>
    </xf>
    <xf numFmtId="0" fontId="1" fillId="7" borderId="8" xfId="0" applyFont="1" applyFill="1" applyBorder="1" applyAlignment="1">
      <alignment horizontal="right"/>
    </xf>
    <xf numFmtId="0" fontId="1" fillId="7" borderId="9" xfId="0" applyFont="1" applyFill="1" applyBorder="1"/>
    <xf numFmtId="0" fontId="1" fillId="8" borderId="0" xfId="0" applyFont="1" applyFill="1" applyAlignment="1">
      <alignment horizontal="center"/>
    </xf>
    <xf numFmtId="0" fontId="1" fillId="9" borderId="8" xfId="0" applyFont="1" applyFill="1" applyBorder="1" applyAlignment="1">
      <alignment horizontal="right"/>
    </xf>
    <xf numFmtId="0" fontId="1" fillId="9" borderId="9" xfId="0" applyFont="1" applyFill="1" applyBorder="1"/>
    <xf numFmtId="0" fontId="1" fillId="9" borderId="0" xfId="0" applyFont="1" applyFill="1" applyAlignment="1">
      <alignment horizontal="center"/>
    </xf>
    <xf numFmtId="0" fontId="1" fillId="7" borderId="5" xfId="0" applyFont="1" applyFill="1" applyBorder="1" applyAlignment="1">
      <alignment horizontal="right"/>
    </xf>
    <xf numFmtId="0" fontId="1" fillId="7" borderId="10" xfId="0" applyFont="1" applyFill="1" applyBorder="1"/>
    <xf numFmtId="0" fontId="1" fillId="8" borderId="5" xfId="0" applyFont="1" applyFill="1" applyBorder="1" applyAlignment="1">
      <alignment horizontal="center"/>
    </xf>
    <xf numFmtId="0" fontId="1" fillId="8" borderId="5" xfId="0" applyFont="1" applyFill="1" applyBorder="1"/>
    <xf numFmtId="0" fontId="9" fillId="4" borderId="3" xfId="0" applyFont="1" applyFill="1" applyBorder="1" applyAlignment="1">
      <alignment horizontal="center"/>
    </xf>
    <xf numFmtId="0" fontId="10" fillId="10" borderId="1" xfId="0" applyFont="1" applyFill="1" applyBorder="1" applyAlignment="1">
      <alignment horizontal="center"/>
    </xf>
    <xf numFmtId="0" fontId="1" fillId="10" borderId="2" xfId="0" applyFont="1" applyFill="1" applyBorder="1"/>
    <xf numFmtId="0" fontId="10" fillId="11" borderId="11" xfId="0" applyFont="1" applyFill="1" applyBorder="1" applyAlignment="1">
      <alignment horizontal="center"/>
    </xf>
    <xf numFmtId="0" fontId="10" fillId="12" borderId="2" xfId="0" applyFont="1" applyFill="1" applyBorder="1" applyAlignment="1">
      <alignment horizontal="center"/>
    </xf>
    <xf numFmtId="0" fontId="1" fillId="2" borderId="3" xfId="0" applyFont="1" applyFill="1" applyBorder="1"/>
    <xf numFmtId="0" fontId="1" fillId="2" borderId="12" xfId="0" applyFont="1" applyFill="1" applyBorder="1"/>
    <xf numFmtId="0" fontId="11" fillId="13" borderId="3" xfId="0" applyFont="1" applyFill="1" applyBorder="1" applyAlignment="1">
      <alignment horizontal="right"/>
    </xf>
    <xf numFmtId="0" fontId="12" fillId="14" borderId="13" xfId="0" applyFont="1" applyFill="1" applyBorder="1" applyAlignment="1">
      <alignment horizontal="center"/>
    </xf>
    <xf numFmtId="0" fontId="1" fillId="15" borderId="0" xfId="0" applyFont="1" applyFill="1" applyAlignment="1"/>
    <xf numFmtId="0" fontId="11" fillId="2" borderId="3" xfId="0" applyFont="1" applyFill="1" applyBorder="1" applyAlignment="1">
      <alignment horizontal="right"/>
    </xf>
    <xf numFmtId="0" fontId="12" fillId="2" borderId="13" xfId="0" applyFont="1" applyFill="1" applyBorder="1" applyAlignment="1">
      <alignment horizontal="center"/>
    </xf>
    <xf numFmtId="0" fontId="1" fillId="2" borderId="0" xfId="0" applyFont="1" applyFill="1" applyAlignment="1"/>
    <xf numFmtId="178" fontId="13" fillId="2" borderId="0" xfId="0" applyNumberFormat="1" applyFont="1" applyFill="1" applyAlignment="1"/>
    <xf numFmtId="0" fontId="10" fillId="16" borderId="6" xfId="0" applyFont="1" applyFill="1" applyBorder="1" applyAlignment="1">
      <alignment horizontal="center"/>
    </xf>
    <xf numFmtId="0" fontId="10" fillId="17" borderId="0" xfId="0" applyFont="1" applyFill="1" applyAlignment="1">
      <alignment horizontal="center"/>
    </xf>
    <xf numFmtId="0" fontId="12" fillId="18" borderId="13" xfId="0" applyFont="1" applyFill="1" applyBorder="1" applyAlignment="1">
      <alignment horizontal="center"/>
    </xf>
    <xf numFmtId="0" fontId="1" fillId="19" borderId="0" xfId="0" applyFont="1" applyFill="1" applyAlignment="1"/>
    <xf numFmtId="0" fontId="12" fillId="9" borderId="13" xfId="0" applyFont="1" applyFill="1" applyBorder="1" applyAlignment="1">
      <alignment horizontal="center"/>
    </xf>
    <xf numFmtId="0" fontId="1" fillId="9" borderId="0" xfId="0" applyFont="1" applyFill="1" applyAlignment="1"/>
    <xf numFmtId="0" fontId="1" fillId="9" borderId="0" xfId="0" applyFont="1" applyFill="1"/>
    <xf numFmtId="0" fontId="12" fillId="9" borderId="14" xfId="0" applyFont="1" applyFill="1" applyBorder="1" applyAlignment="1">
      <alignment horizontal="center"/>
    </xf>
    <xf numFmtId="0" fontId="1" fillId="19" borderId="5" xfId="0" applyFont="1" applyFill="1" applyBorder="1" applyAlignment="1"/>
    <xf numFmtId="0" fontId="1" fillId="19" borderId="5" xfId="0" applyFont="1" applyFill="1" applyBorder="1"/>
    <xf numFmtId="0" fontId="1" fillId="12" borderId="2" xfId="0" applyFont="1" applyFill="1" applyBorder="1"/>
    <xf numFmtId="0" fontId="1" fillId="0" borderId="15" xfId="0" applyFont="1" applyBorder="1"/>
    <xf numFmtId="0" fontId="14" fillId="20" borderId="0" xfId="0" applyFont="1" applyFill="1" applyAlignment="1">
      <alignment horizontal="center"/>
    </xf>
    <xf numFmtId="0" fontId="1" fillId="20" borderId="0" xfId="0" applyFont="1" applyFill="1" applyAlignment="1">
      <alignment horizontal="left" vertical="top" wrapText="1"/>
    </xf>
    <xf numFmtId="0" fontId="1" fillId="2" borderId="6" xfId="0" applyFont="1" applyFill="1" applyBorder="1"/>
    <xf numFmtId="0" fontId="1" fillId="19" borderId="6" xfId="0" applyFont="1" applyFill="1" applyBorder="1"/>
    <xf numFmtId="0" fontId="1" fillId="9" borderId="6" xfId="0" applyFont="1" applyFill="1" applyBorder="1"/>
    <xf numFmtId="0" fontId="1" fillId="20" borderId="0" xfId="0" applyFont="1" applyFill="1" applyAlignment="1">
      <alignment vertical="center" wrapText="1"/>
    </xf>
    <xf numFmtId="0" fontId="15" fillId="20" borderId="2" xfId="0" applyFont="1" applyFill="1" applyBorder="1" applyAlignment="1">
      <alignment horizontal="center"/>
    </xf>
    <xf numFmtId="0" fontId="16" fillId="0" borderId="0" xfId="0" applyFont="1" applyAlignment="1">
      <alignment horizontal="center"/>
    </xf>
    <xf numFmtId="0" fontId="1" fillId="0" borderId="0" xfId="0" applyFont="1" applyAlignment="1">
      <alignment wrapText="1"/>
    </xf>
    <xf numFmtId="0" fontId="1" fillId="19" borderId="7" xfId="0" applyFont="1" applyFill="1" applyBorder="1"/>
    <xf numFmtId="0" fontId="1" fillId="12" borderId="15" xfId="0" applyFont="1" applyFill="1" applyBorder="1"/>
    <xf numFmtId="0" fontId="1" fillId="15" borderId="6" xfId="0" applyFont="1" applyFill="1" applyBorder="1"/>
    <xf numFmtId="0" fontId="11" fillId="2" borderId="0" xfId="0" applyFont="1" applyFill="1" applyAlignment="1">
      <alignment horizontal="right"/>
    </xf>
    <xf numFmtId="0" fontId="11" fillId="13" borderId="5" xfId="0" applyFont="1" applyFill="1" applyBorder="1" applyAlignment="1">
      <alignment horizontal="right"/>
    </xf>
    <xf numFmtId="0" fontId="1" fillId="13" borderId="5" xfId="0" applyFont="1" applyFill="1" applyBorder="1"/>
    <xf numFmtId="0" fontId="12" fillId="14" borderId="14" xfId="0" applyFont="1" applyFill="1" applyBorder="1" applyAlignment="1">
      <alignment horizontal="center"/>
    </xf>
    <xf numFmtId="0" fontId="1" fillId="15" borderId="5" xfId="0" applyFont="1" applyFill="1" applyBorder="1" applyAlignment="1"/>
    <xf numFmtId="0" fontId="1" fillId="15" borderId="5" xfId="0" applyFont="1" applyFill="1" applyBorder="1"/>
    <xf numFmtId="0" fontId="1" fillId="15" borderId="7" xfId="0" applyFont="1" applyFill="1" applyBorder="1"/>
    <xf numFmtId="0" fontId="10" fillId="21" borderId="1" xfId="0" applyFont="1" applyFill="1" applyBorder="1" applyAlignment="1">
      <alignment horizontal="center"/>
    </xf>
    <xf numFmtId="0" fontId="10" fillId="4" borderId="3" xfId="0" applyFont="1" applyFill="1" applyBorder="1" applyAlignment="1">
      <alignment horizontal="center"/>
    </xf>
    <xf numFmtId="0" fontId="1" fillId="22" borderId="4" xfId="0" applyFont="1" applyFill="1" applyBorder="1"/>
    <xf numFmtId="0" fontId="1" fillId="22" borderId="5" xfId="0" applyFont="1" applyFill="1" applyBorder="1"/>
    <xf numFmtId="0" fontId="17" fillId="23" borderId="3" xfId="0" applyFont="1" applyFill="1" applyBorder="1" applyAlignment="1">
      <alignment horizontal="center"/>
    </xf>
    <xf numFmtId="0" fontId="12" fillId="2" borderId="3" xfId="0" applyFont="1" applyFill="1" applyBorder="1" applyAlignment="1">
      <alignment horizontal="center"/>
    </xf>
    <xf numFmtId="0" fontId="11" fillId="2" borderId="0" xfId="0" applyFont="1" applyFill="1" applyAlignment="1"/>
    <xf numFmtId="0" fontId="12" fillId="23" borderId="3" xfId="0" applyFont="1" applyFill="1" applyBorder="1" applyAlignment="1">
      <alignment horizontal="center"/>
    </xf>
    <xf numFmtId="0" fontId="11" fillId="23" borderId="0" xfId="0" applyFont="1" applyFill="1" applyAlignment="1"/>
    <xf numFmtId="0" fontId="12" fillId="2" borderId="0" xfId="0" applyFont="1" applyFill="1" applyAlignment="1">
      <alignment horizontal="center"/>
    </xf>
    <xf numFmtId="0" fontId="12" fillId="23" borderId="4" xfId="0" applyFont="1" applyFill="1" applyBorder="1" applyAlignment="1">
      <alignment horizontal="center"/>
    </xf>
    <xf numFmtId="0" fontId="11" fillId="23" borderId="5" xfId="0" applyFont="1" applyFill="1" applyBorder="1" applyAlignment="1"/>
    <xf numFmtId="0" fontId="10" fillId="4" borderId="0" xfId="0" applyFont="1" applyFill="1" applyAlignment="1">
      <alignment horizontal="center"/>
    </xf>
    <xf numFmtId="0" fontId="1" fillId="22" borderId="7" xfId="0" applyFont="1" applyFill="1" applyBorder="1"/>
    <xf numFmtId="0" fontId="1" fillId="23" borderId="6" xfId="0" applyFont="1" applyFill="1" applyBorder="1"/>
    <xf numFmtId="0" fontId="12" fillId="23" borderId="0" xfId="0" applyFont="1" applyFill="1" applyAlignment="1">
      <alignment horizontal="center"/>
    </xf>
    <xf numFmtId="0" fontId="18" fillId="23" borderId="0" xfId="0" applyFont="1" applyFill="1" applyAlignment="1"/>
    <xf numFmtId="0" fontId="12" fillId="23" borderId="5" xfId="0" applyFont="1" applyFill="1" applyBorder="1" applyAlignment="1">
      <alignment horizontal="center"/>
    </xf>
    <xf numFmtId="0" fontId="10" fillId="22" borderId="0" xfId="0" applyFont="1" applyFill="1" applyAlignment="1">
      <alignment horizontal="center"/>
    </xf>
    <xf numFmtId="0" fontId="19" fillId="2" borderId="5" xfId="0" applyFont="1" applyFill="1" applyBorder="1" applyAlignment="1">
      <alignment horizontal="center"/>
    </xf>
    <xf numFmtId="0" fontId="10" fillId="24" borderId="0" xfId="0" applyFont="1" applyFill="1" applyAlignment="1">
      <alignment horizontal="center" vertical="top"/>
    </xf>
    <xf numFmtId="0" fontId="11" fillId="25" borderId="0" xfId="0" applyFont="1" applyFill="1" applyAlignment="1"/>
    <xf numFmtId="0" fontId="11" fillId="0" borderId="0" xfId="0" applyFont="1" applyAlignment="1"/>
    <xf numFmtId="0" fontId="11" fillId="25" borderId="5" xfId="0" applyFont="1" applyFill="1" applyBorder="1" applyAlignment="1"/>
    <xf numFmtId="0" fontId="10" fillId="24" borderId="0" xfId="0" applyFont="1" applyFill="1" applyAlignment="1">
      <alignment horizontal="center"/>
    </xf>
    <xf numFmtId="178" fontId="11" fillId="0" borderId="0" xfId="0" applyNumberFormat="1" applyFont="1" applyAlignment="1"/>
    <xf numFmtId="178" fontId="11" fillId="25" borderId="0" xfId="0" applyNumberFormat="1" applyFont="1" applyFill="1" applyAlignment="1"/>
    <xf numFmtId="178" fontId="11" fillId="2" borderId="0" xfId="0" applyNumberFormat="1" applyFont="1" applyFill="1" applyAlignment="1"/>
    <xf numFmtId="178" fontId="11" fillId="25" borderId="5" xfId="0" applyNumberFormat="1" applyFont="1" applyFill="1" applyBorder="1" applyAlignment="1"/>
    <xf numFmtId="0" fontId="1" fillId="23" borderId="5" xfId="0" applyFont="1" applyFill="1" applyBorder="1"/>
    <xf numFmtId="0" fontId="10" fillId="23" borderId="0" xfId="0" applyFont="1" applyFill="1" applyAlignment="1">
      <alignment horizontal="center"/>
    </xf>
    <xf numFmtId="0" fontId="20" fillId="0" borderId="0" xfId="0" applyFont="1" applyAlignment="1">
      <alignment vertical="top" wrapText="1"/>
    </xf>
    <xf numFmtId="0" fontId="21" fillId="26" borderId="0" xfId="0" applyFont="1" applyFill="1" applyAlignment="1">
      <alignment wrapText="1"/>
    </xf>
    <xf numFmtId="0" fontId="22" fillId="0" borderId="0" xfId="0" applyFont="1" applyAlignment="1">
      <alignment horizontal="center"/>
    </xf>
    <xf numFmtId="0" fontId="23" fillId="27" borderId="0" xfId="0" applyFont="1" applyFill="1" applyAlignment="1">
      <alignment horizontal="center"/>
    </xf>
    <xf numFmtId="0" fontId="10" fillId="28" borderId="0" xfId="0" applyFont="1" applyFill="1" applyAlignment="1">
      <alignment horizontal="center" vertical="top"/>
    </xf>
    <xf numFmtId="0" fontId="24" fillId="17" borderId="5" xfId="0" applyFont="1" applyFill="1" applyBorder="1" applyAlignment="1">
      <alignment horizontal="center"/>
    </xf>
    <xf numFmtId="0" fontId="1" fillId="17" borderId="5" xfId="0" applyFont="1" applyFill="1" applyBorder="1"/>
    <xf numFmtId="0" fontId="12" fillId="17" borderId="0" xfId="0" applyFont="1" applyFill="1" applyAlignment="1">
      <alignment horizontal="center"/>
    </xf>
    <xf numFmtId="0" fontId="1" fillId="17" borderId="0" xfId="0" applyFont="1" applyFill="1" applyAlignment="1"/>
    <xf numFmtId="0" fontId="12" fillId="9" borderId="0" xfId="0" applyFont="1" applyFill="1" applyAlignment="1">
      <alignment horizontal="center"/>
    </xf>
    <xf numFmtId="0" fontId="6" fillId="9" borderId="0" xfId="0" applyFont="1" applyFill="1" applyAlignment="1">
      <alignment horizontal="center"/>
    </xf>
    <xf numFmtId="0" fontId="11" fillId="9" borderId="0" xfId="0" applyFont="1" applyFill="1" applyAlignment="1">
      <alignment horizontal="left"/>
    </xf>
    <xf numFmtId="0" fontId="1" fillId="17" borderId="0" xfId="0" applyFont="1" applyFill="1" applyAlignment="1">
      <alignment horizontal="center"/>
    </xf>
    <xf numFmtId="176" fontId="1" fillId="17" borderId="0" xfId="0" applyNumberFormat="1" applyFont="1" applyFill="1" applyAlignment="1">
      <alignment horizontal="right"/>
    </xf>
    <xf numFmtId="176" fontId="1" fillId="9" borderId="0" xfId="0" applyNumberFormat="1" applyFont="1" applyFill="1" applyAlignment="1">
      <alignment horizontal="right"/>
    </xf>
    <xf numFmtId="0" fontId="1" fillId="2" borderId="5" xfId="0" applyFont="1" applyFill="1" applyBorder="1"/>
    <xf numFmtId="0" fontId="1" fillId="2" borderId="7" xfId="0" applyFont="1" applyFill="1" applyBorder="1"/>
    <xf numFmtId="0" fontId="1" fillId="9" borderId="5" xfId="0" applyFont="1" applyFill="1" applyBorder="1" applyAlignment="1">
      <alignment horizontal="center"/>
    </xf>
    <xf numFmtId="176" fontId="1" fillId="9" borderId="5" xfId="0" applyNumberFormat="1" applyFont="1" applyFill="1" applyBorder="1" applyAlignment="1">
      <alignment horizontal="right"/>
    </xf>
    <xf numFmtId="0" fontId="12" fillId="25" borderId="6" xfId="0" applyFont="1" applyFill="1" applyBorder="1" applyAlignment="1">
      <alignment horizontal="center"/>
    </xf>
    <xf numFmtId="0" fontId="12" fillId="0" borderId="6" xfId="0" applyFont="1" applyBorder="1" applyAlignment="1">
      <alignment horizontal="center"/>
    </xf>
    <xf numFmtId="0" fontId="1" fillId="0" borderId="0" xfId="0" applyFont="1" applyBorder="1" applyAlignment="1"/>
    <xf numFmtId="0" fontId="1" fillId="25" borderId="6" xfId="0" applyFont="1" applyFill="1" applyBorder="1" applyAlignment="1">
      <alignment horizontal="center"/>
    </xf>
    <xf numFmtId="0" fontId="12" fillId="2" borderId="6" xfId="0" applyFont="1" applyFill="1" applyBorder="1" applyAlignment="1">
      <alignment horizontal="center"/>
    </xf>
    <xf numFmtId="0" fontId="12" fillId="25" borderId="7" xfId="0" applyFont="1" applyFill="1" applyBorder="1" applyAlignment="1">
      <alignment horizontal="center"/>
    </xf>
    <xf numFmtId="0" fontId="1" fillId="17" borderId="7" xfId="0" applyFont="1" applyFill="1" applyBorder="1"/>
    <xf numFmtId="0" fontId="1" fillId="17" borderId="6" xfId="0" applyFont="1" applyFill="1" applyBorder="1"/>
    <xf numFmtId="0" fontId="1" fillId="9" borderId="5" xfId="0" applyFont="1" applyFill="1" applyBorder="1"/>
    <xf numFmtId="0" fontId="1" fillId="9" borderId="7" xfId="0" applyFont="1" applyFill="1" applyBorder="1"/>
    <xf numFmtId="0" fontId="10" fillId="11" borderId="3" xfId="0" applyFont="1" applyFill="1" applyBorder="1" applyAlignment="1">
      <alignment horizontal="center"/>
    </xf>
    <xf numFmtId="0" fontId="12" fillId="2" borderId="3" xfId="0" applyFont="1" applyFill="1" applyBorder="1" applyAlignment="1">
      <alignment horizontal="center" vertical="top" wrapText="1"/>
    </xf>
    <xf numFmtId="0" fontId="11" fillId="2" borderId="0" xfId="0" applyFont="1" applyFill="1" applyAlignment="1">
      <alignment vertical="top" wrapText="1"/>
    </xf>
    <xf numFmtId="0" fontId="12" fillId="2" borderId="4" xfId="0" applyFont="1" applyFill="1" applyBorder="1" applyAlignment="1">
      <alignment horizontal="center" vertical="top" wrapText="1"/>
    </xf>
    <xf numFmtId="0" fontId="11" fillId="2" borderId="5" xfId="0" applyFont="1" applyFill="1" applyBorder="1" applyAlignment="1">
      <alignment vertical="top" wrapText="1"/>
    </xf>
    <xf numFmtId="0" fontId="13" fillId="23" borderId="3" xfId="0" applyFont="1" applyFill="1" applyBorder="1" applyAlignment="1">
      <alignment vertical="top" wrapText="1"/>
    </xf>
    <xf numFmtId="0" fontId="25" fillId="23" borderId="3" xfId="0" applyFont="1" applyFill="1" applyBorder="1" applyAlignment="1">
      <alignment horizontal="center"/>
    </xf>
    <xf numFmtId="0" fontId="26" fillId="23" borderId="5" xfId="0" applyFont="1" applyFill="1" applyBorder="1" applyAlignment="1">
      <alignment wrapText="1"/>
    </xf>
    <xf numFmtId="0" fontId="12" fillId="23" borderId="3" xfId="0" applyFont="1" applyFill="1" applyBorder="1" applyAlignment="1">
      <alignment horizontal="center" vertical="top" wrapText="1"/>
    </xf>
    <xf numFmtId="0" fontId="11" fillId="23" borderId="0" xfId="0" applyFont="1" applyFill="1" applyAlignment="1">
      <alignment vertical="top" wrapText="1"/>
    </xf>
    <xf numFmtId="0" fontId="12" fillId="0" borderId="3" xfId="0" applyFont="1" applyBorder="1" applyAlignment="1">
      <alignment horizontal="center"/>
    </xf>
    <xf numFmtId="0" fontId="11" fillId="23" borderId="0" xfId="0" applyFont="1" applyFill="1" applyAlignment="1">
      <alignment wrapText="1"/>
    </xf>
    <xf numFmtId="0" fontId="13" fillId="0" borderId="3" xfId="0" applyFont="1" applyBorder="1" applyAlignment="1"/>
    <xf numFmtId="0" fontId="11" fillId="0" borderId="0" xfId="0" applyFont="1" applyAlignment="1">
      <alignment vertical="top" wrapText="1"/>
    </xf>
    <xf numFmtId="0" fontId="24" fillId="0" borderId="4" xfId="0" applyFont="1" applyBorder="1" applyAlignment="1"/>
    <xf numFmtId="0" fontId="15" fillId="6" borderId="3" xfId="0" applyFont="1" applyFill="1" applyBorder="1" applyAlignment="1">
      <alignment horizontal="center"/>
    </xf>
    <xf numFmtId="0" fontId="12" fillId="8" borderId="3" xfId="0" applyFont="1" applyFill="1" applyBorder="1" applyAlignment="1">
      <alignment horizontal="center"/>
    </xf>
    <xf numFmtId="0" fontId="11" fillId="8" borderId="0" xfId="0" applyFont="1" applyFill="1" applyAlignment="1"/>
    <xf numFmtId="0" fontId="12" fillId="8" borderId="4" xfId="0" applyFont="1" applyFill="1" applyBorder="1" applyAlignment="1">
      <alignment horizontal="center"/>
    </xf>
    <xf numFmtId="0" fontId="11" fillId="8" borderId="5" xfId="0" applyFont="1" applyFill="1" applyBorder="1" applyAlignment="1"/>
    <xf numFmtId="0" fontId="1" fillId="11" borderId="6" xfId="0" applyFont="1" applyFill="1" applyBorder="1"/>
    <xf numFmtId="0" fontId="1" fillId="14" borderId="6" xfId="0" applyFont="1" applyFill="1" applyBorder="1"/>
    <xf numFmtId="0" fontId="10" fillId="29" borderId="0" xfId="0" applyFont="1" applyFill="1" applyAlignment="1">
      <alignment horizontal="center"/>
    </xf>
    <xf numFmtId="0" fontId="12" fillId="30" borderId="0" xfId="0" applyFont="1" applyFill="1" applyAlignment="1">
      <alignment horizontal="center"/>
    </xf>
    <xf numFmtId="0" fontId="11" fillId="30" borderId="0" xfId="0" applyFont="1" applyFill="1" applyAlignment="1"/>
    <xf numFmtId="0" fontId="12" fillId="0" borderId="0" xfId="0" applyFont="1" applyAlignment="1">
      <alignment horizontal="center"/>
    </xf>
    <xf numFmtId="0" fontId="12" fillId="7" borderId="0" xfId="0" applyFont="1" applyFill="1" applyAlignment="1">
      <alignment horizontal="center"/>
    </xf>
    <xf numFmtId="0" fontId="11" fillId="7" borderId="0" xfId="0" applyFont="1" applyFill="1" applyAlignment="1"/>
    <xf numFmtId="0" fontId="6" fillId="7" borderId="0" xfId="0" applyFont="1" applyFill="1" applyAlignment="1">
      <alignment horizontal="center"/>
    </xf>
    <xf numFmtId="0" fontId="18" fillId="7" borderId="0" xfId="0" applyFont="1" applyFill="1" applyAlignment="1"/>
    <xf numFmtId="0" fontId="10" fillId="31" borderId="0" xfId="0" applyFont="1" applyFill="1" applyAlignment="1">
      <alignment horizontal="center"/>
    </xf>
    <xf numFmtId="0" fontId="11" fillId="32" borderId="0" xfId="0" applyFont="1" applyFill="1" applyAlignment="1"/>
    <xf numFmtId="0" fontId="11" fillId="2" borderId="5" xfId="0" applyFont="1" applyFill="1" applyBorder="1" applyAlignment="1"/>
    <xf numFmtId="0" fontId="1" fillId="23" borderId="7" xfId="0" applyFont="1" applyFill="1" applyBorder="1"/>
    <xf numFmtId="0" fontId="12" fillId="23" borderId="7" xfId="0" applyFont="1" applyFill="1" applyBorder="1" applyAlignment="1">
      <alignment horizontal="center"/>
    </xf>
    <xf numFmtId="0" fontId="1" fillId="31" borderId="6" xfId="0" applyFont="1" applyFill="1" applyBorder="1"/>
    <xf numFmtId="0" fontId="1" fillId="32" borderId="6" xfId="0" applyFont="1" applyFill="1" applyBorder="1"/>
    <xf numFmtId="177" fontId="11" fillId="32" borderId="6" xfId="0" applyNumberFormat="1" applyFont="1" applyFill="1" applyBorder="1" applyAlignment="1">
      <alignment horizontal="right"/>
    </xf>
    <xf numFmtId="177" fontId="11" fillId="2" borderId="7" xfId="0" applyNumberFormat="1" applyFont="1" applyFill="1" applyBorder="1" applyAlignment="1">
      <alignment horizontal="right"/>
    </xf>
    <xf numFmtId="0" fontId="1" fillId="17" borderId="0" xfId="0" applyFont="1" applyFill="1" applyAlignment="1" quotePrefix="1"/>
  </cellXfs>
  <cellStyles count="49">
    <cellStyle name="Normal" xfId="0" builtinId="0"/>
    <cellStyle name="40% - Accent6" xfId="1" builtinId="51"/>
    <cellStyle name="60% - Accent5" xfId="2" builtinId="48"/>
    <cellStyle name="Accent6" xfId="3" builtinId="49"/>
    <cellStyle name="40% - Accent5" xfId="4" builtinId="47"/>
    <cellStyle name="20% - Accent5" xfId="5" builtinId="46"/>
    <cellStyle name="60% - Accent4" xfId="6" builtinId="44"/>
    <cellStyle name="Accent5" xfId="7" builtinId="45"/>
    <cellStyle name="40% - Accent4" xfId="8" builtinId="43"/>
    <cellStyle name="60% - Accent3" xfId="9" builtinId="40"/>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Porcentagem" xfId="18" builtinId="5"/>
    <cellStyle name="40% - Accent1" xfId="19" builtinId="31"/>
    <cellStyle name="20% - Accent1" xfId="20" builtinId="30"/>
    <cellStyle name="Accent1" xfId="21" builtinId="29"/>
    <cellStyle name="Neutral" xfId="22" builtinId="28"/>
    <cellStyle name="60% - Accent1" xfId="23" builtinId="32"/>
    <cellStyle name="Bad" xfId="24" builtinId="27"/>
    <cellStyle name="20% - Accent4" xfId="25" builtinId="42"/>
    <cellStyle name="20% - Accent3" xfId="26" builtinId="38"/>
    <cellStyle name="Moeda" xfId="27" builtinId="4"/>
    <cellStyle name="Check Cell" xfId="28" builtinId="23"/>
    <cellStyle name="Good" xfId="29" builtinId="26"/>
    <cellStyle name="Calculation" xfId="30" builtinId="22"/>
    <cellStyle name="Total" xfId="31" builtinId="25"/>
    <cellStyle name="Output" xfId="32" builtinId="21"/>
    <cellStyle name="60% - Accent6" xfId="33" builtinId="52"/>
    <cellStyle name="Hyperlink seguido" xfId="34" builtinId="9"/>
    <cellStyle name="Note" xfId="35" builtinId="10"/>
    <cellStyle name="Input" xfId="36" builtinId="20"/>
    <cellStyle name="Heading 3" xfId="37" builtinId="18"/>
    <cellStyle name="Heading 1" xfId="38" builtinId="16"/>
    <cellStyle name="CExplanatory Text" xfId="39" builtinId="53"/>
    <cellStyle name="Comma [0]" xfId="40" builtinId="6"/>
    <cellStyle name="20% - Accent6" xfId="41" builtinId="50"/>
    <cellStyle name="Title" xfId="42" builtinId="15"/>
    <cellStyle name="Warning Text" xfId="43" builtinId="11"/>
    <cellStyle name="Currency [0]" xfId="44" builtinId="7"/>
    <cellStyle name="Heading 2" xfId="45" builtinId="17"/>
    <cellStyle name="Comma" xfId="46" builtinId="3"/>
    <cellStyle name="Heading 4" xfId="47" builtinId="19"/>
    <cellStyle name="Hyperlink" xfId="48" builtinId="8"/>
  </cellStyles>
  <dxfs count="4">
    <dxf>
      <font>
        <name val="Arial"/>
        <scheme val="none"/>
        <charset val="134"/>
        <family val="0"/>
        <b val="0"/>
        <i val="0"/>
        <strike val="0"/>
        <u val="none"/>
        <sz val="10"/>
        <color rgb="FF000000"/>
      </font>
    </dxf>
    <dxf>
      <fill>
        <patternFill patternType="solid">
          <fgColor rgb="FFF3F3F3"/>
          <bgColor rgb="FFF3F3F3"/>
        </patternFill>
      </fill>
    </dxf>
    <dxf>
      <fill>
        <patternFill patternType="solid">
          <fgColor rgb="FFE6B8AF"/>
          <bgColor rgb="FFE6B8AF"/>
        </patternFill>
      </fill>
    </dxf>
    <dxf>
      <fill>
        <patternFill patternType="solid">
          <fgColor rgb="FFFFFFFF"/>
          <bgColor rgb="FFFFFFFF"/>
        </patternFill>
      </fill>
    </dxf>
  </dxfs>
  <tableStyles count="1">
    <tableStyle name="Artist, Album, and Mega Packs-style" pivot="0" count="3">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1" displayName="Table_1" ref="E6:E47">
  <tableColumns count="1">
    <tableColumn id="1" name="Download" dataDxfId="0"/>
  </tableColumns>
  <tableStyleInfo name="Artist, Album, and Mega Packs-style" showFirstColumn="1" showLastColumn="1"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scorehero.com/"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9" Type="http://schemas.openxmlformats.org/officeDocument/2006/relationships/hyperlink" Target="https://drive.google.com/file/d/0Bx-suMfdmkeVWXpnMUppd3hiY2s/view" TargetMode="External"/><Relationship Id="rId8" Type="http://schemas.openxmlformats.org/officeDocument/2006/relationships/hyperlink" Target="https://drive.google.com/open?id=0B5IMNFj8W-JrdHhnZUxWSVcyWm8" TargetMode="External"/><Relationship Id="rId7" Type="http://schemas.openxmlformats.org/officeDocument/2006/relationships/hyperlink" Target="https://drive.google.com/open?id=0B3cd4Ad4P4NicV8tMEw5NHJzVEk" TargetMode="External"/><Relationship Id="rId6" Type="http://schemas.openxmlformats.org/officeDocument/2006/relationships/hyperlink" Target="https://drive.google.com/file/d/0Bx-suMfdmkeVb0RObjkxaXlEakk/view?usp=sharing" TargetMode="External"/><Relationship Id="rId5" Type="http://schemas.openxmlformats.org/officeDocument/2006/relationships/hyperlink" Target="https://drive.google.com/open?id=0B_nCPlFVZsuyX0VPX2ZMVFhVLXM" TargetMode="External"/><Relationship Id="rId41" Type="http://schemas.openxmlformats.org/officeDocument/2006/relationships/hyperlink" Target="https://mega.nz/#!nMUlDKqZ!JU1hQXbrZBIJd-fenC_tvACTZy7Jg9VK_cuRAGgfD0c" TargetMode="External"/><Relationship Id="rId40" Type="http://schemas.openxmlformats.org/officeDocument/2006/relationships/hyperlink" Target="https://docs.google.com/spreadsheets/d/1iu9rqeX4pG3lRjl71ttoLQZof1NFN-qEvGpkZ5W0kag/edit" TargetMode="External"/><Relationship Id="rId4" Type="http://schemas.openxmlformats.org/officeDocument/2006/relationships/hyperlink" Target="https://drive.google.com/drive/folders/0BwrkuuCmkisEVE9RUW40RzNYWkE" TargetMode="External"/><Relationship Id="rId39" Type="http://schemas.openxmlformats.org/officeDocument/2006/relationships/hyperlink" Target="https://drive.google.com/drive/u/0/folders/0B6v9d_hMqZXRQzJxRUVMMVRITEE" TargetMode="External"/><Relationship Id="rId38" Type="http://schemas.openxmlformats.org/officeDocument/2006/relationships/hyperlink" Target="http://www.mediafire.com/file/12fkg448sx4ztym/TundraL5Z+conversions.rar" TargetMode="External"/><Relationship Id="rId37" Type="http://schemas.openxmlformats.org/officeDocument/2006/relationships/hyperlink" Target="https://drive.google.com/open?id=0B9c6s3i6iVBIaHFjR2h1QlZMZVE" TargetMode="External"/><Relationship Id="rId36" Type="http://schemas.openxmlformats.org/officeDocument/2006/relationships/hyperlink" Target="https://drive.google.com/drive/folders/0B2RLHuNpuW16b0dHVVhMVDVUaGs" TargetMode="External"/><Relationship Id="rId35" Type="http://schemas.openxmlformats.org/officeDocument/2006/relationships/hyperlink" Target="https://drive.google.com/file/d/0B1x7ZZg0d9GmQUN5NFJJNG5qNms/view" TargetMode="External"/><Relationship Id="rId34" Type="http://schemas.openxmlformats.org/officeDocument/2006/relationships/hyperlink" Target="https://drive.google.com/open?id=0B8uiNzIPORhhQTlzRU9vQkg3T2s" TargetMode="External"/><Relationship Id="rId33" Type="http://schemas.openxmlformats.org/officeDocument/2006/relationships/hyperlink" Target="https://drive.google.com/drive/folders/0B1Eqk46gRA4zTXNMWVBlbVhNa0U" TargetMode="External"/><Relationship Id="rId32" Type="http://schemas.openxmlformats.org/officeDocument/2006/relationships/hyperlink" Target="https://drive.google.com/file/d/0B8uiNzIPORhhSl9idlJueWlMSlU/view" TargetMode="External"/><Relationship Id="rId31" Type="http://schemas.openxmlformats.org/officeDocument/2006/relationships/hyperlink" Target="https://drive.google.com/drive/folders/0Bxt_bZMbHrqtcVkyTF9LUV9aZFU" TargetMode="External"/><Relationship Id="rId30" Type="http://schemas.openxmlformats.org/officeDocument/2006/relationships/hyperlink" Target="https://drive.google.com/open?id=0B_nCPlFVZsuyTU56ZDd4cFZEUHM" TargetMode="External"/><Relationship Id="rId3" Type="http://schemas.openxmlformats.org/officeDocument/2006/relationships/hyperlink" Target="https://drive.google.com/open?id=0Bx-suMfdmkeVbnF1RjQ5V3FCVDA" TargetMode="External"/><Relationship Id="rId29" Type="http://schemas.openxmlformats.org/officeDocument/2006/relationships/hyperlink" Target="https://drive.google.com/open?id=0BzA2O8uAIQNCQ0lCVEVjckZSS28" TargetMode="External"/><Relationship Id="rId28" Type="http://schemas.openxmlformats.org/officeDocument/2006/relationships/hyperlink" Target="https://drive.google.com/open?id=0B_nCPlFVZsuyREE2QnhObnVubDg" TargetMode="External"/><Relationship Id="rId27" Type="http://schemas.openxmlformats.org/officeDocument/2006/relationships/hyperlink" Target="https://drive.google.com/open?id=0Bwx0GhXI2rw3dV9SaFhJTnB1Uk0" TargetMode="External"/><Relationship Id="rId26" Type="http://schemas.openxmlformats.org/officeDocument/2006/relationships/hyperlink" Target="https://drive.google.com/drive/folders/0B7sLCPWoM-w3aDVLdUV2YmZ5ejg" TargetMode="External"/><Relationship Id="rId25" Type="http://schemas.openxmlformats.org/officeDocument/2006/relationships/hyperlink" Target="https://drive.google.com/file/d/0B_jYZyKzV5MXUkpqNGc3NllXRzQ/view" TargetMode="External"/><Relationship Id="rId24" Type="http://schemas.openxmlformats.org/officeDocument/2006/relationships/hyperlink" Target="https://drive.google.com/open?id=0B_nCPlFVZsuybHB3aTd6blJ4eEk" TargetMode="External"/><Relationship Id="rId23" Type="http://schemas.openxmlformats.org/officeDocument/2006/relationships/hyperlink" Target="https://drive.google.com/file/d/0B_jYZyKzV5MXbkxpYkIwbDUzMVE/view" TargetMode="External"/><Relationship Id="rId22" Type="http://schemas.openxmlformats.org/officeDocument/2006/relationships/hyperlink" Target="https://www.dropbox.com/sh/7awa1lx7xiz3i8k/AAAnh0LLTkD8wso3mEXq6hA9a/helvianalects%20-%20DOWNLOAD%20THIS%20FOR%20CLONE%20HERO?dl=0" TargetMode="External"/><Relationship Id="rId21" Type="http://schemas.openxmlformats.org/officeDocument/2006/relationships/hyperlink" Target="https://drive.google.com/file/d/0B2uQtQlNiza8X2ZUOFZWdDlERU0/view" TargetMode="External"/><Relationship Id="rId20" Type="http://schemas.openxmlformats.org/officeDocument/2006/relationships/hyperlink" Target="https://mega.nz/" TargetMode="External"/><Relationship Id="rId2" Type="http://schemas.openxmlformats.org/officeDocument/2006/relationships/hyperlink" Target="https://drive.google.com/open?id=0B8pnwgeH9QvWUG9YX1hCa1NjTHc" TargetMode="External"/><Relationship Id="rId19" Type="http://schemas.openxmlformats.org/officeDocument/2006/relationships/hyperlink" Target="https://drive.google.com/open?id=0BwrkuuCmkisEZ1ZMa2h0NEEydGc" TargetMode="External"/><Relationship Id="rId18" Type="http://schemas.openxmlformats.org/officeDocument/2006/relationships/hyperlink" Target="https://drive.google.com/file/d/0B6CRWwk7sFDqQ0tWSWlSVzZ1MEE/view?usp=sharing" TargetMode="External"/><Relationship Id="rId17" Type="http://schemas.openxmlformats.org/officeDocument/2006/relationships/hyperlink" Target="https://drive.google.com/file/d/0B6CRWwk7sFDqeDh4bDZ1X1ctVjA/view?usp=sharing" TargetMode="External"/><Relationship Id="rId16" Type="http://schemas.openxmlformats.org/officeDocument/2006/relationships/hyperlink" Target="https://drive.google.com/open?id=0BwrkuuCmkisEUGU5UjJ4MWN0MEk" TargetMode="External"/><Relationship Id="rId15" Type="http://schemas.openxmlformats.org/officeDocument/2006/relationships/hyperlink" Target="https://drive.google.com/open?id=0B5o8DvAG_F7dU0NQNXRlTzhXNnc" TargetMode="External"/><Relationship Id="rId14" Type="http://schemas.openxmlformats.org/officeDocument/2006/relationships/hyperlink" Target="https://drive.google.com/open?id=0B5o8DvAG_F7danpNY2llZUpUV0U" TargetMode="External"/><Relationship Id="rId13" Type="http://schemas.openxmlformats.org/officeDocument/2006/relationships/hyperlink" Target="https://drive.google.com/file/d/0B6CRWwk7sFDqSUtBa21NWUNwd1U/view?usp=sharing" TargetMode="External"/><Relationship Id="rId12" Type="http://schemas.openxmlformats.org/officeDocument/2006/relationships/hyperlink" Target="https://drive.google.com/file/d/0Bx-suMfdmkeVd1dqR0NibFFmZXc/view" TargetMode="External"/><Relationship Id="rId11" Type="http://schemas.openxmlformats.org/officeDocument/2006/relationships/hyperlink" Target="https://drive.google.com/file/d/0B6CRWwk7sFDqbGhObnJmaWFVWlU/view?usp=sharing" TargetMode="External"/><Relationship Id="rId10" Type="http://schemas.openxmlformats.org/officeDocument/2006/relationships/hyperlink" Target="https://drive.google.com/open?id=0B3cd4Ad4P4NiS3JHS3dJUm5haEU" TargetMode="External"/><Relationship Id="rId1" Type="http://schemas.openxmlformats.org/officeDocument/2006/relationships/hyperlink" Target="https://drive.google.com/open?id=0B_nCPlFVZsuyVGJFdUktRHhFTEU"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P98"/>
  <sheetViews>
    <sheetView tabSelected="1" workbookViewId="0">
      <selection activeCell="A1" sqref="A1:J2"/>
    </sheetView>
  </sheetViews>
  <sheetFormatPr defaultColWidth="14.4285714285714" defaultRowHeight="15.75" customHeight="1"/>
  <cols>
    <col min="6" max="6" width="15" customWidth="1"/>
    <col min="10" max="10" width="18.7142857142857" customWidth="1"/>
  </cols>
  <sheetData>
    <row r="1" ht="12.75" spans="1:16">
      <c r="A1" s="82" t="s">
        <v>0</v>
      </c>
      <c r="B1" s="13"/>
      <c r="C1" s="13"/>
      <c r="D1" s="13"/>
      <c r="E1" s="13"/>
      <c r="F1" s="13"/>
      <c r="G1" s="13"/>
      <c r="H1" s="13"/>
      <c r="I1" s="13"/>
      <c r="J1" s="62"/>
      <c r="K1" s="113" t="s">
        <v>1</v>
      </c>
      <c r="P1" s="18"/>
    </row>
    <row r="2" ht="13.5" spans="1:16">
      <c r="A2" s="15"/>
      <c r="B2" s="16"/>
      <c r="C2" s="16"/>
      <c r="D2" s="16"/>
      <c r="E2" s="16"/>
      <c r="F2" s="16"/>
      <c r="G2" s="16"/>
      <c r="H2" s="16"/>
      <c r="I2" s="16"/>
      <c r="J2" s="20"/>
      <c r="K2" s="16"/>
      <c r="L2" s="16"/>
      <c r="M2" s="16"/>
      <c r="N2" s="16"/>
      <c r="O2" s="16"/>
      <c r="P2" s="20"/>
    </row>
    <row r="3" ht="12.75" spans="1:16">
      <c r="A3" s="83" t="s">
        <v>2</v>
      </c>
      <c r="F3" s="18"/>
      <c r="G3" s="94" t="s">
        <v>3</v>
      </c>
      <c r="J3" s="18"/>
      <c r="K3" s="114" t="s">
        <v>4</v>
      </c>
      <c r="P3" s="18"/>
    </row>
    <row r="4" ht="13.5" spans="1:16">
      <c r="A4" s="84"/>
      <c r="B4" s="85"/>
      <c r="C4" s="85"/>
      <c r="D4" s="85"/>
      <c r="E4" s="85"/>
      <c r="F4" s="95"/>
      <c r="G4" s="16"/>
      <c r="H4" s="16"/>
      <c r="I4" s="16"/>
      <c r="J4" s="20"/>
      <c r="P4" s="18"/>
    </row>
    <row r="5" ht="13.5" spans="1:16">
      <c r="A5" s="86" t="s">
        <v>5</v>
      </c>
      <c r="F5" s="96"/>
      <c r="G5" s="97" t="str">
        <f>HYPERLINK("https://youtu.be/9hvmhVv3iYE","Download")</f>
        <v>Download</v>
      </c>
      <c r="H5" s="90" t="s">
        <v>6</v>
      </c>
      <c r="J5" s="65"/>
      <c r="K5" s="16"/>
      <c r="L5" s="16"/>
      <c r="M5" s="16"/>
      <c r="N5" s="16"/>
      <c r="O5" s="16"/>
      <c r="P5" s="20"/>
    </row>
    <row r="6" ht="12.75" spans="1:16">
      <c r="A6" s="87" t="str">
        <f>HYPERLINK("https://www.fretsonfire.org/forums/viewtopic.php?f=5&amp;t=59912","FoF List")</f>
        <v>FoF List</v>
      </c>
      <c r="B6" s="88" t="s">
        <v>7</v>
      </c>
      <c r="F6" s="65"/>
      <c r="G6" s="91" t="str">
        <f>HYPERLINK("https://www.youtube.com/watch?v=phvIrLp0wpo","Download")</f>
        <v>Download</v>
      </c>
      <c r="H6" s="88" t="s">
        <v>8</v>
      </c>
      <c r="J6" s="65"/>
      <c r="K6" s="115" t="str">
        <f>HYPERLINK("https://chorus.fightthe.pw/","Search for Songs")</f>
        <v>Search for Songs</v>
      </c>
      <c r="O6" s="71" t="s">
        <v>9</v>
      </c>
      <c r="P6" s="18"/>
    </row>
    <row r="7" ht="12.75" spans="1:16">
      <c r="A7" s="89" t="str">
        <f>HYPERLINK("http://bit.ly/Angevil","Download")</f>
        <v>Download</v>
      </c>
      <c r="B7" s="90" t="s">
        <v>10</v>
      </c>
      <c r="F7" s="96"/>
      <c r="G7" s="97" t="str">
        <f>HYPERLINK("https://youtu.be/jW9xOx50kYk","Download")</f>
        <v>Download</v>
      </c>
      <c r="H7" s="90" t="s">
        <v>11</v>
      </c>
      <c r="J7" s="18"/>
      <c r="P7" s="18"/>
    </row>
    <row r="8" ht="12.75" spans="1:16">
      <c r="A8" s="87" t="str">
        <f>HYPERLINK("https://docs.google.com/spreadsheets/d/1dHEigKYvHAKjlYSh9KK3q7QNMGPENcjT-GLxgyPjNrQ/","Download")</f>
        <v>Download</v>
      </c>
      <c r="B8" s="88" t="s">
        <v>12</v>
      </c>
      <c r="F8" s="65"/>
      <c r="G8" s="91" t="str">
        <f>HYPERLINK("https://www.google.com/url?q=https://drive.google.com/open?id%3D0B_nCPlFVZsuybHB3aTd6blJ4eEk&amp;sa=D&amp;ust=1504899165714000&amp;usg=AFQjCNFxAf14--BT42sP18n6ONbv1qTCOQ","Download")</f>
        <v>Download</v>
      </c>
      <c r="H8" s="88" t="s">
        <v>13</v>
      </c>
      <c r="J8" s="65"/>
      <c r="P8" s="18"/>
    </row>
    <row r="9" ht="13.5" spans="1:16">
      <c r="A9" s="89" t="str">
        <f>HYPERLINK("https://drive.google.com/drive/folders/1hGFRYrzaeWufS4xdnd9SSSZN8X94be7R","Download")</f>
        <v>Download</v>
      </c>
      <c r="B9" s="90" t="s">
        <v>14</v>
      </c>
      <c r="F9" s="96"/>
      <c r="G9" s="97" t="s">
        <v>15</v>
      </c>
      <c r="H9" s="90" t="s">
        <v>16</v>
      </c>
      <c r="J9" s="65"/>
      <c r="K9" s="16"/>
      <c r="L9" s="16"/>
      <c r="M9" s="16"/>
      <c r="N9" s="16"/>
      <c r="O9" s="16"/>
      <c r="P9" s="20"/>
    </row>
    <row r="10" ht="12.75" spans="1:16">
      <c r="A10" s="87" t="str">
        <f>HYPERLINK("https://drive.google.com/open?id=0B-93AYpB5GxgUGlyaVRIek1mbnc","Download")</f>
        <v>Download</v>
      </c>
      <c r="B10" s="88" t="s">
        <v>17</v>
      </c>
      <c r="F10" s="65"/>
      <c r="G10" s="91" t="str">
        <f>HYPERLINK("https://youtu.be/0qnYxeBclHc","Download")</f>
        <v>Download</v>
      </c>
      <c r="H10" s="88" t="s">
        <v>18</v>
      </c>
      <c r="J10" s="96"/>
      <c r="K10" s="116" t="str">
        <f>HYPERLINK("discord.me/clonehero","Link to the CH Discord")</f>
        <v>Link to the CH Discord</v>
      </c>
      <c r="P10" s="18"/>
    </row>
    <row r="11" ht="13.5" spans="1:16">
      <c r="A11" s="89" t="str">
        <f>HYPERLINK("https://drive.google.com/drive/folders/0BxwFbK1RPXa7NktEZ0VacVAxRkE","Download")</f>
        <v>Download</v>
      </c>
      <c r="B11" s="90" t="s">
        <v>19</v>
      </c>
      <c r="F11" s="96"/>
      <c r="G11" s="97" t="str">
        <f>HYPERLINK("https://drive.google.com/file/d/18eSJHazeoUcVbEsdyMaY5kF4lTmGoAF6/","Download")</f>
        <v>Download</v>
      </c>
      <c r="H11" s="90" t="s">
        <v>20</v>
      </c>
      <c r="J11" s="65"/>
      <c r="K11" s="16"/>
      <c r="L11" s="16"/>
      <c r="M11" s="16"/>
      <c r="N11" s="16"/>
      <c r="O11" s="16"/>
      <c r="P11" s="20"/>
    </row>
    <row r="12" ht="12.75" spans="1:16">
      <c r="A12" s="87" t="str">
        <f>HYPERLINK("https://drive.google.com/open?id=1GMWUS_9lttQktzTeek1J14rFfFI16pFG","Download")</f>
        <v>Download</v>
      </c>
      <c r="B12" s="88" t="s">
        <v>21</v>
      </c>
      <c r="F12" s="65"/>
      <c r="G12" s="91" t="str">
        <f>HYPERLINK("https://www.youtube.com/watch?v=ZD2tPKK7-ig","Download")</f>
        <v>Download</v>
      </c>
      <c r="H12" s="88" t="s">
        <v>22</v>
      </c>
      <c r="J12" s="96"/>
      <c r="K12" s="117" t="s">
        <v>23</v>
      </c>
      <c r="N12" s="18"/>
      <c r="O12" s="2"/>
      <c r="P12" s="2"/>
    </row>
    <row r="13" ht="13.5" spans="1:16">
      <c r="A13" s="89" t="str">
        <f>HYPERLINK("https://drive.google.com/file/d/0ByMbb3UUS9bwV21PUTBxQzZkNEU/view","Download")</f>
        <v>Download</v>
      </c>
      <c r="B13" s="90" t="s">
        <v>24</v>
      </c>
      <c r="F13" s="96"/>
      <c r="G13" s="97" t="str">
        <f>HYPERLINK("https://www.google.com/url?q=https://mega.nz/%23!nMUlDKqZ!JU1hQXbrZBIJd-fenC_tvACTZy7Jg9VK_cuRAGgfD0c&amp;sa=D&amp;ust=1504899165720000&amp;usg=AFQjCNGSoEKwrKTAKMKlYDtVG7gOXEYgvQ","Download")</f>
        <v>Download</v>
      </c>
      <c r="H13" s="90" t="s">
        <v>25</v>
      </c>
      <c r="J13" s="65"/>
      <c r="K13" s="16"/>
      <c r="L13" s="16"/>
      <c r="M13" s="16"/>
      <c r="N13" s="20"/>
      <c r="O13" s="2"/>
      <c r="P13" s="2"/>
    </row>
    <row r="14" ht="13.5" spans="1:16">
      <c r="A14" s="87" t="str">
        <f>HYPERLINK("https://drive.google.com/drive/folders/0B4vo9ev8ymFsMTBwWGVlM3dtUUE","Download")</f>
        <v>Download</v>
      </c>
      <c r="B14" s="88" t="s">
        <v>26</v>
      </c>
      <c r="F14" s="65"/>
      <c r="G14" s="91" t="str">
        <f>HYPERLINK("https://www.youtube.com/watch?v=KvrHvkth0_A","Download")</f>
        <v>Download</v>
      </c>
      <c r="H14" s="88" t="s">
        <v>27</v>
      </c>
      <c r="J14" s="96"/>
      <c r="K14" s="118" t="str">
        <f>HYPERLINK("http://bit.ly/CustomSongsCentral","CSC Youtube Channel")</f>
        <v>CSC Youtube Channel</v>
      </c>
      <c r="L14" s="119"/>
      <c r="M14" s="118" t="str">
        <f>HYPERLINK("http://bit.ly/CSCDiscord","CSC Discord Server")</f>
        <v>CSC Discord Server</v>
      </c>
      <c r="N14" s="138"/>
      <c r="O14" s="2"/>
      <c r="P14" s="2"/>
    </row>
    <row r="15" ht="12.75" spans="1:16">
      <c r="A15" s="89" t="str">
        <f>HYPERLINK("https://drive.google.com/open?id=0B2cTDJt4RaShTFBxak9nM212T0U","Download")</f>
        <v>Download</v>
      </c>
      <c r="B15" s="90" t="s">
        <v>28</v>
      </c>
      <c r="F15" s="96"/>
      <c r="G15" s="97" t="str">
        <f>HYPERLINK("https://www.dropbox.com/s/a110jyenvanxhuh/House%20of%20Customs.rar?dl=0","Download")</f>
        <v>Download</v>
      </c>
      <c r="H15" s="90" t="s">
        <v>29</v>
      </c>
      <c r="J15" s="65"/>
      <c r="K15" s="120" t="str">
        <f>HYPERLINK("https://www.youtube.com/watch?v=ZYU83pV8Ax0","Download")</f>
        <v>Download</v>
      </c>
      <c r="L15" s="181" t="s">
        <v>30</v>
      </c>
      <c r="N15" s="139"/>
      <c r="O15" s="2"/>
      <c r="P15" s="2"/>
    </row>
    <row r="16" ht="12.75" spans="1:16">
      <c r="A16" s="87" t="str">
        <f>HYPERLINK("http://bit.ly/gaebpls","Spreadsheet")</f>
        <v>Spreadsheet</v>
      </c>
      <c r="B16" s="88" t="s">
        <v>31</v>
      </c>
      <c r="F16" s="65"/>
      <c r="G16" s="91" t="str">
        <f>HYPERLINK("https://drive.google.com/open?id=0B_nCPlFVZsuyTU56ZDd4cFZEUHM","Download")</f>
        <v>Download</v>
      </c>
      <c r="H16" s="88" t="s">
        <v>32</v>
      </c>
      <c r="J16" s="96"/>
      <c r="K16" s="122" t="str">
        <f>HYPERLINK("https://www.youtube.com/watch?v=W-ge6kJIC8Q","Download")</f>
        <v>Download</v>
      </c>
      <c r="L16" s="56" t="s">
        <v>33</v>
      </c>
      <c r="N16" s="67"/>
      <c r="O16" s="2"/>
      <c r="P16" s="2"/>
    </row>
    <row r="17" ht="12.75" spans="1:16">
      <c r="A17" s="89" t="str">
        <f>HYPERLINK("https://drive.google.com/drive/folders/0By6Bhg7s6NEUNURxejJyZkwzOEU","Download")</f>
        <v>Download</v>
      </c>
      <c r="B17" s="90" t="s">
        <v>34</v>
      </c>
      <c r="F17" s="96"/>
      <c r="G17" s="97" t="str">
        <f>HYPERLINK("http://www.mediafire.com/file/18pdgk2uri4lp28/iorn+madien+xd+69+for+Clone+Hero.7z","Download")</f>
        <v>Download</v>
      </c>
      <c r="H17" s="90" t="s">
        <v>35</v>
      </c>
      <c r="J17" s="65"/>
      <c r="K17" s="120" t="str">
        <f>HYPERLINK("https://www.youtube.com/watch?v=MEMEMvo4vCE","Download")</f>
        <v>Download</v>
      </c>
      <c r="L17" s="121" t="s">
        <v>36</v>
      </c>
      <c r="N17" s="139"/>
      <c r="O17" s="2"/>
      <c r="P17" s="2"/>
    </row>
    <row r="18" ht="12.75" spans="1:16">
      <c r="A18" s="87" t="str">
        <f>HYPERLINK("http://customscreators.com/index.php?/topic/16764-ghosts-extra-stuff-new-c3thon-1206-classic-rock-pack/","C3 List")</f>
        <v>C3 List</v>
      </c>
      <c r="B18" s="88" t="s">
        <v>37</v>
      </c>
      <c r="F18" s="65"/>
      <c r="G18" s="91" t="str">
        <f>HYPERLINK("https://jcharting.wixsite.com/jrockband","Download")</f>
        <v>Download</v>
      </c>
      <c r="H18" s="88" t="s">
        <v>38</v>
      </c>
      <c r="J18" s="96"/>
      <c r="K18" s="122" t="str">
        <f>HYPERLINK("https://www.youtube.com/watch?v=HSvHFyAO4BE","Download")</f>
        <v>Download</v>
      </c>
      <c r="L18" s="56" t="s">
        <v>39</v>
      </c>
      <c r="N18" s="67"/>
      <c r="O18" s="2"/>
      <c r="P18" s="2"/>
    </row>
    <row r="19" ht="12.75" spans="1:16">
      <c r="A19" s="89" t="str">
        <f>HYPERLINK("https://drive.google.com/drive/u/4/folders/13uQR80eMV44quo5z_SQXnAZdy2d2dLDk","Download")</f>
        <v>Download</v>
      </c>
      <c r="B19" s="90" t="s">
        <v>40</v>
      </c>
      <c r="F19" s="96"/>
      <c r="G19" s="97" t="str">
        <f>HYPERLINK("https://www.mediafire.com/file/4656rr4450z4h05/Kariodude%27s%20GH2%20ISO%20for%20Clone%20Hero.zip","Download")</f>
        <v>Download</v>
      </c>
      <c r="H19" s="98" t="s">
        <v>41</v>
      </c>
      <c r="J19" s="65"/>
      <c r="K19" s="120" t="str">
        <f>HYPERLINK("https://www.youtube.com/watch?v=QorGdosedHE","Download")</f>
        <v>Download</v>
      </c>
      <c r="L19" s="121" t="s">
        <v>42</v>
      </c>
      <c r="N19" s="139"/>
      <c r="O19" s="2"/>
      <c r="P19" s="2"/>
    </row>
    <row r="20" ht="12.75" spans="1:16">
      <c r="A20" s="87" t="str">
        <f>HYPERLINK("https://www.mediafire.com/folder/bgku3607hyu63/Clone_Hero_Charts","Download")</f>
        <v>Download</v>
      </c>
      <c r="B20" s="88" t="s">
        <v>43</v>
      </c>
      <c r="F20" s="65"/>
      <c r="G20" s="91" t="str">
        <f>HYPERLINK("https://www.youtube.com/watch?v=MhTF4yxAxQ4","Download")</f>
        <v>Download</v>
      </c>
      <c r="H20" s="88" t="s">
        <v>44</v>
      </c>
      <c r="J20" s="96"/>
      <c r="K20" s="123" t="str">
        <f>HYPERLINK("https://www.youtube.com/watch?v=7W-yeFGS2mg","Download")</f>
        <v>Download</v>
      </c>
      <c r="L20" s="124" t="s">
        <v>45</v>
      </c>
      <c r="N20" s="67"/>
      <c r="O20" s="2"/>
      <c r="P20" s="2"/>
    </row>
    <row r="21" ht="12.75" spans="1:16">
      <c r="A21" s="89" t="str">
        <f>HYPERLINK("https://drive.google.com/open?id=0B5wk-b9mhFVwa3VMYkJiWFk3VTQ","Download")</f>
        <v>Download</v>
      </c>
      <c r="B21" s="90" t="s">
        <v>46</v>
      </c>
      <c r="F21" s="96"/>
      <c r="G21" s="97" t="str">
        <f>HYPERLINK("https://www.google.com/url?q=https://drive.google.com/file/d/0B_jYZyKzV5MXbkxpYkIwbDUzMVE/view&amp;sa=D&amp;ust=1504899165713000&amp;usg=AFQjCNFt4M95Sw-ahRb6CaNErQkZTxCFQA","Download")</f>
        <v>Download</v>
      </c>
      <c r="H21" s="90" t="s">
        <v>47</v>
      </c>
      <c r="J21" s="65"/>
      <c r="K21" s="125" t="s">
        <v>48</v>
      </c>
      <c r="L21" s="126">
        <v>43435</v>
      </c>
      <c r="N21" s="139"/>
      <c r="O21" s="2"/>
      <c r="P21" s="2"/>
    </row>
    <row r="22" ht="12.75" spans="1:16">
      <c r="A22" s="87" t="str">
        <f>HYPERLINK("http://www.mediafire.com/file/xzgy5xp4x8oxcr3/helvianalects.zip","Download")</f>
        <v>Download</v>
      </c>
      <c r="B22" s="88" t="s">
        <v>49</v>
      </c>
      <c r="F22" s="65"/>
      <c r="G22" s="91" t="str">
        <f>HYPERLINK("https://www.fretsonfire.org/forums/viewtopic.php?f=5&amp;hilit=phase%20shift%20guitar%20project&amp;t=60752&amp;sid=8b85c9e3e5e9f95ee9a2d8f6f2541251","Download")</f>
        <v>Download</v>
      </c>
      <c r="H22" s="88" t="s">
        <v>50</v>
      </c>
      <c r="J22" s="96"/>
      <c r="K22" s="32" t="s">
        <v>48</v>
      </c>
      <c r="L22" s="127">
        <v>43466</v>
      </c>
      <c r="N22" s="67"/>
      <c r="O22" s="2"/>
      <c r="P22" s="2"/>
    </row>
    <row r="23" ht="12.75" spans="1:16">
      <c r="A23" s="89" t="str">
        <f>HYPERLINK("https://mega.nz/#F!sjBXWZZL!nsQUC74AkDP2hlcXsQfzZQ","Download")</f>
        <v>Download</v>
      </c>
      <c r="B23" s="90" t="s">
        <v>51</v>
      </c>
      <c r="F23" s="96"/>
      <c r="G23" s="97" t="str">
        <f>HYPERLINK("https://app.box.com/s/vl01kijis0fmj079sj2s6ui3r9eccazh","Download")</f>
        <v>Download</v>
      </c>
      <c r="H23" s="90" t="s">
        <v>52</v>
      </c>
      <c r="J23" s="65"/>
      <c r="K23" s="125" t="s">
        <v>48</v>
      </c>
      <c r="L23" s="126">
        <v>43497</v>
      </c>
      <c r="N23" s="139"/>
      <c r="O23" s="2"/>
      <c r="P23" s="2"/>
    </row>
    <row r="24" ht="12.75" spans="1:16">
      <c r="A24" s="87" t="str">
        <f>HYPERLINK("https://drive.google.com/open?id=1cz5TL94WpSDcBsks6UBpcbYjZgT9zW4Z","Download")</f>
        <v>Download</v>
      </c>
      <c r="B24" s="88" t="s">
        <v>53</v>
      </c>
      <c r="F24" s="65"/>
      <c r="G24" s="91" t="str">
        <f>HYPERLINK("http://www.mediafire.com/file/9vf4c0akqcu85dg/Tap+Note+Setlist+I.rar","Download")</f>
        <v>Download</v>
      </c>
      <c r="H24" s="88" t="s">
        <v>54</v>
      </c>
      <c r="J24" s="96"/>
      <c r="K24" s="32" t="s">
        <v>48</v>
      </c>
      <c r="L24" s="127">
        <v>43525</v>
      </c>
      <c r="N24" s="67"/>
      <c r="O24" s="2"/>
      <c r="P24" s="2"/>
    </row>
    <row r="25" ht="13.5" spans="1:16">
      <c r="A25" s="89" t="str">
        <f>HYPERLINK("https://drive.google.com/drive/u/0/folders/1P424TQxsmzzDUOygVggFvVTXN7CGY2dT","Download")</f>
        <v>Download</v>
      </c>
      <c r="B25" s="90" t="s">
        <v>55</v>
      </c>
      <c r="F25" s="96"/>
      <c r="G25" s="99" t="str">
        <f>HYPERLINK("https://www.youtube.com/watch?v=a-6g3qW-g34","Download")</f>
        <v>Download</v>
      </c>
      <c r="H25" s="93" t="s">
        <v>56</v>
      </c>
      <c r="I25" s="128"/>
      <c r="J25" s="129"/>
      <c r="K25" s="125" t="s">
        <v>48</v>
      </c>
      <c r="L25" s="126">
        <v>43556</v>
      </c>
      <c r="N25" s="139"/>
      <c r="O25" s="2"/>
      <c r="P25" s="2"/>
    </row>
    <row r="26" ht="13.5" spans="1:16">
      <c r="A26" s="87" t="str">
        <f>HYPERLINK("https://www.google.com/url?q=https://drive.google.com/drive/u/0/folders/0B6v9d_hMqZXRQzJxRUVMMVRITEE&amp;sa=D&amp;ust=1504899165720000&amp;usg=AFQjCNEJGzS7eqd-XAelRAAZp7USja4Law","Download")</f>
        <v>Download</v>
      </c>
      <c r="B26" s="88" t="s">
        <v>57</v>
      </c>
      <c r="F26" s="65"/>
      <c r="G26" s="100" t="s">
        <v>58</v>
      </c>
      <c r="J26" s="18"/>
      <c r="K26" s="130" t="s">
        <v>48</v>
      </c>
      <c r="L26" s="131">
        <v>43586</v>
      </c>
      <c r="M26" s="140"/>
      <c r="N26" s="141"/>
      <c r="O26" s="2"/>
      <c r="P26" s="2"/>
    </row>
    <row r="27" ht="13.5" spans="1:16">
      <c r="A27" s="89" t="str">
        <f>HYPERLINK("https://docs.google.com/spreadsheets/d/1mHUpMElYi7hyK1NaWrRxsYS2Aq5UemYo-La-oT75-QI/edit#gid=0","Download")</f>
        <v>Download</v>
      </c>
      <c r="B27" s="90" t="s">
        <v>59</v>
      </c>
      <c r="F27" s="96"/>
      <c r="G27" s="16"/>
      <c r="H27" s="16"/>
      <c r="I27" s="16"/>
      <c r="J27" s="20"/>
      <c r="K27" s="2"/>
      <c r="L27" s="2"/>
      <c r="M27" s="2"/>
      <c r="N27" s="2"/>
      <c r="O27" s="2"/>
      <c r="P27" s="2"/>
    </row>
    <row r="28" ht="13.5" spans="1:16">
      <c r="A28" s="87" t="str">
        <f>HYPERLINK("https://drive.google.com/open?id=1_zKSKNlwRBL5iTWj6q5CWUBvrOU5sJGL","Download")</f>
        <v>Download</v>
      </c>
      <c r="B28" s="88" t="s">
        <v>60</v>
      </c>
      <c r="F28" s="65"/>
      <c r="G28" s="101" t="s">
        <v>61</v>
      </c>
      <c r="H28" s="16"/>
      <c r="I28" s="16"/>
      <c r="J28" s="20"/>
      <c r="K28" s="2"/>
      <c r="L28" s="2"/>
      <c r="M28" s="2"/>
      <c r="N28" s="2"/>
      <c r="O28" s="2"/>
      <c r="P28" s="2"/>
    </row>
    <row r="29" ht="12.75" spans="1:16">
      <c r="A29" s="89" t="str">
        <f>HYPERLINK("https://drive.google.com/drive/folders/0B2IgMGWELz1NUXJxaGJWMHRMYVU","Download")</f>
        <v>Download</v>
      </c>
      <c r="B29" s="90" t="s">
        <v>62</v>
      </c>
      <c r="F29" s="96"/>
      <c r="G29" s="102" t="s">
        <v>63</v>
      </c>
      <c r="J29" s="18"/>
      <c r="K29" s="2"/>
      <c r="L29" s="2"/>
      <c r="M29" s="2"/>
      <c r="N29" s="2"/>
      <c r="O29" s="2"/>
      <c r="P29" s="2"/>
    </row>
    <row r="30" ht="13.5" spans="1:16">
      <c r="A30" s="87" t="str">
        <f>HYPERLINK("https://docs.google.com/spreadsheets/d/13B823ukxdVMocowo1s5XnT3tzciOfruhUVePENKc01o/htmlview?sle=true#gid=0","Download")</f>
        <v>Download</v>
      </c>
      <c r="B30" s="88" t="s">
        <v>64</v>
      </c>
      <c r="F30" s="65"/>
      <c r="G30" s="16"/>
      <c r="H30" s="16"/>
      <c r="I30" s="16"/>
      <c r="J30" s="20"/>
      <c r="K30" s="2"/>
      <c r="L30" s="2"/>
      <c r="M30" s="2"/>
      <c r="N30" s="2"/>
      <c r="O30" s="2"/>
      <c r="P30" s="2"/>
    </row>
    <row r="31" ht="12.75" spans="1:16">
      <c r="A31" s="89" t="str">
        <f>HYPERLINK("https://drive.google.com/open?id=1p1XuIwYmndRK8Z0VK-uQtnhQEqCBbM9D","Download")</f>
        <v>Download</v>
      </c>
      <c r="B31" s="90" t="s">
        <v>65</v>
      </c>
      <c r="F31" s="96"/>
      <c r="G31" s="103" t="s">
        <v>66</v>
      </c>
      <c r="J31" s="132" t="str">
        <f>HYPERLINK("https://drive.google.com/open?id=0B_nCPlFVZsuyVGJFdUktRHhFTEU","Download")</f>
        <v>Download</v>
      </c>
      <c r="K31" s="2"/>
      <c r="L31" s="2"/>
      <c r="M31" s="2"/>
      <c r="N31" s="2"/>
      <c r="O31" s="2"/>
      <c r="P31" s="2"/>
    </row>
    <row r="32" ht="12.75" spans="1:16">
      <c r="A32" s="87" t="str">
        <f>HYPERLINK("https://www.google.com/url?q=https://drive.google.com/open?id%3D0B9c6s3i6iVBIaHFjR2h1QlZMZVE&amp;sa=D&amp;ust=1504899165719000&amp;usg=AFQjCNFl3v1ClCeVYLdAzY5yogrlOTQCqQ","Download")</f>
        <v>Download</v>
      </c>
      <c r="B32" s="88" t="s">
        <v>67</v>
      </c>
      <c r="F32" s="65"/>
      <c r="G32" s="104" t="s">
        <v>68</v>
      </c>
      <c r="J32" s="133" t="str">
        <f>HYPERLINK("https://drive.google.com/open?id=1KakKIs-mSM8WTaV-G8F6cCV3qmyWAXm8","Download")</f>
        <v>Download</v>
      </c>
      <c r="K32" s="2"/>
      <c r="L32" s="2"/>
      <c r="M32" s="2"/>
      <c r="N32" s="2"/>
      <c r="O32" s="2"/>
      <c r="P32" s="2"/>
    </row>
    <row r="33" ht="12.75" spans="1:16">
      <c r="A33" s="89" t="str">
        <f>HYPERLINK("https://public.fightthe.pw/clonehero","Download")</f>
        <v>Download</v>
      </c>
      <c r="B33" s="90" t="s">
        <v>69</v>
      </c>
      <c r="F33" s="96"/>
      <c r="G33" s="103" t="s">
        <v>70</v>
      </c>
      <c r="J33" s="132" t="str">
        <f>HYPERLINK("https://drive.google.com/open?id=1If03ltJLwNEtWOQQYe2ehO_hCOy3T37f","Download")</f>
        <v>Download</v>
      </c>
      <c r="K33" s="2"/>
      <c r="L33" s="2"/>
      <c r="M33" s="2"/>
      <c r="N33" s="2"/>
      <c r="O33" s="2"/>
      <c r="P33" s="2"/>
    </row>
    <row r="34" ht="12.75" spans="1:16">
      <c r="A34" s="87" t="str">
        <f>HYPERLINK("https://drive.google.com/open?id=0BxumjW_r6Zw6QXN4VzFZdjJCWms","Spreadsheet")</f>
        <v>Spreadsheet</v>
      </c>
      <c r="B34" s="88" t="s">
        <v>71</v>
      </c>
      <c r="F34" s="65"/>
      <c r="G34" s="104" t="s">
        <v>72</v>
      </c>
      <c r="J34" s="133" t="str">
        <f>HYPERLINK("https://drive.google.com/file/d/1Wu4uMI3c7yPmzg82p0rxqJreiqfX7Ozt","Download")</f>
        <v>Download</v>
      </c>
      <c r="K34" s="134"/>
      <c r="L34" s="2"/>
      <c r="M34" s="2"/>
      <c r="N34" s="2"/>
      <c r="O34" s="2"/>
      <c r="P34" s="2"/>
    </row>
    <row r="35" ht="12.75" spans="1:16">
      <c r="A35" s="89" t="str">
        <f>HYPERLINK("https://drive.google.com/open?id=1I3PcJcZX1km5gguTlw3S0haJjteaqSBy","Download")</f>
        <v>Download</v>
      </c>
      <c r="B35" s="90" t="s">
        <v>73</v>
      </c>
      <c r="F35" s="96"/>
      <c r="G35" s="103" t="s">
        <v>74</v>
      </c>
      <c r="J35" s="132" t="str">
        <f>HYPERLINK("https://drive.google.com/file/d/1Uf1rNnGihQjC7z13OqVuu6MMsQy2wK-r/view?usp=sharing","Download")</f>
        <v>Download</v>
      </c>
      <c r="K35" s="2"/>
      <c r="L35" s="2"/>
      <c r="M35" s="2"/>
      <c r="N35" s="2"/>
      <c r="O35" s="2"/>
      <c r="P35" s="2"/>
    </row>
    <row r="36" ht="12.75" spans="1:16">
      <c r="A36" s="91" t="str">
        <f>HYPERLINK("https://drive.google.com/drive/folders/0B-q881cf9RQmNjlnaGowbnN2V1k","Download")</f>
        <v>Download</v>
      </c>
      <c r="B36" s="88" t="s">
        <v>75</v>
      </c>
      <c r="F36" s="65"/>
      <c r="G36" s="104" t="s">
        <v>76</v>
      </c>
      <c r="J36" s="133" t="str">
        <f>HYPERLINK("https://drive.google.com/open?id=12i9Vin1h7b72L9b8RC9gEicD8NCGdybv","Download")</f>
        <v>Download</v>
      </c>
      <c r="K36" s="2"/>
      <c r="L36" s="2"/>
      <c r="M36" s="2"/>
      <c r="N36" s="2"/>
      <c r="O36" s="2"/>
      <c r="P36" s="2"/>
    </row>
    <row r="37" ht="12.75" spans="1:16">
      <c r="A37" s="89" t="str">
        <f>HYPERLINK("https://tinyurl.com/RoyKnightCustoms","Download")</f>
        <v>Download</v>
      </c>
      <c r="B37" s="90" t="s">
        <v>77</v>
      </c>
      <c r="F37" s="96"/>
      <c r="G37" s="103" t="s">
        <v>78</v>
      </c>
      <c r="J37" s="132" t="str">
        <f>HYPERLINK("https://drive.google.com/file/d/1WC3lVQ04Cz4Jp4InwatHbiKAhTIqx6JA/view","Download")</f>
        <v>Download</v>
      </c>
      <c r="K37" s="2"/>
      <c r="L37" s="2"/>
      <c r="M37" s="2"/>
      <c r="N37" s="2"/>
      <c r="O37" s="2"/>
      <c r="P37" s="2"/>
    </row>
    <row r="38" ht="12.75" spans="1:16">
      <c r="A38" s="87" t="str">
        <f>HYPERLINK("https://docs.google.com/spreadsheets/d/12J5uDEixReDQliqx3o7IFxh_Du05h33AdyaAoc25gSI/edit?usp=sharing","Download")</f>
        <v>Download</v>
      </c>
      <c r="B38" s="88" t="s">
        <v>79</v>
      </c>
      <c r="F38" s="65"/>
      <c r="G38" s="104" t="s">
        <v>80</v>
      </c>
      <c r="J38" s="133" t="str">
        <f>HYPERLINK("https://drive.google.com/file/d/0Bx-suMfdmkeVWXpnMUppd3hiY2s/view","Download")</f>
        <v>Download</v>
      </c>
      <c r="K38" s="2"/>
      <c r="L38" s="2"/>
      <c r="M38" s="2"/>
      <c r="N38" s="2"/>
      <c r="O38" s="2"/>
      <c r="P38" s="2"/>
    </row>
    <row r="39" ht="12.75" spans="1:16">
      <c r="A39" s="89" t="str">
        <f>HYPERLINK("https://www.google.com/url?q=https://drive.google.com/drive/folders/0B2RLHuNpuW16b0dHVVhMVDVUaGs&amp;sa=D&amp;ust=1504899165719000&amp;usg=AFQjCNG4GGtyWkCUQvnK73ehUvwacb3Grg","Download")</f>
        <v>Download</v>
      </c>
      <c r="B39" s="90" t="s">
        <v>81</v>
      </c>
      <c r="F39" s="96"/>
      <c r="G39" s="103" t="s">
        <v>82</v>
      </c>
      <c r="J39" s="132" t="str">
        <f>HYPERLINK("https://drive.google.com/open?id=1NP30n5HOAwEYPJpAq8VIFYf9PHsZMbSG","Download")</f>
        <v>Download</v>
      </c>
      <c r="K39" s="2"/>
      <c r="L39" s="2"/>
      <c r="M39" s="2"/>
      <c r="N39" s="2"/>
      <c r="O39" s="2"/>
      <c r="P39" s="2"/>
    </row>
    <row r="40" ht="12.75" spans="1:16">
      <c r="A40" s="87" t="str">
        <f>HYPERLINK("https://drive.google.com/drive/folders/0B1O7vQQXwpsSbjdMWldKR0xRLVE","Download")</f>
        <v>Download</v>
      </c>
      <c r="B40" s="88" t="s">
        <v>83</v>
      </c>
      <c r="F40" s="65"/>
      <c r="G40" s="104" t="s">
        <v>84</v>
      </c>
      <c r="J40" s="133" t="str">
        <f>HYPERLINK("https://drive.google.com/open?id=1a_cNxU3FF3kofMR9bUiNCCSM4f0-Pd_L","Download")</f>
        <v>Download</v>
      </c>
      <c r="K40" s="2"/>
      <c r="L40" s="2"/>
      <c r="M40" s="2"/>
      <c r="N40" s="2"/>
      <c r="O40" s="2"/>
      <c r="P40" s="2"/>
    </row>
    <row r="41" ht="12.75" spans="1:16">
      <c r="A41" s="89" t="str">
        <f>HYPERLINK("https://drive.google.com/open?id=1Aazku1hXC3YsPonPHiZ3AGGVBxovMaHr","Download")</f>
        <v>Download</v>
      </c>
      <c r="B41" s="90" t="s">
        <v>85</v>
      </c>
      <c r="F41" s="96"/>
      <c r="G41" s="103" t="s">
        <v>86</v>
      </c>
      <c r="J41" s="132" t="str">
        <f>HYPERLINK("https://drive.google.com/file/d/0B6CRWwk7sFDqbGhObnJmaWFVWlU/view?usp=sharing","Download")</f>
        <v>Download</v>
      </c>
      <c r="K41" s="2"/>
      <c r="L41" s="2"/>
      <c r="M41" s="2"/>
      <c r="N41" s="2"/>
      <c r="O41" s="2"/>
      <c r="P41" s="2"/>
    </row>
    <row r="42" ht="12.75" spans="1:16">
      <c r="A42" s="87" t="str">
        <f>HYPERLINK("https://drive.google.com/drive/folders/0B8ZIiYD-xI8RN1VaUXUzYXMyVkU","Download")</f>
        <v>Download</v>
      </c>
      <c r="B42" s="88" t="s">
        <v>87</v>
      </c>
      <c r="F42" s="65"/>
      <c r="G42" s="104" t="s">
        <v>88</v>
      </c>
      <c r="J42" s="133" t="str">
        <f>HYPERLINK("https://drive.google.com/file/d/0Bx-suMfdmkeVd1dqR0NibFFmZXc/view","Download")</f>
        <v>Download</v>
      </c>
      <c r="K42" s="2"/>
      <c r="L42" s="2"/>
      <c r="M42" s="2"/>
      <c r="N42" s="2"/>
      <c r="O42" s="2"/>
      <c r="P42" s="2"/>
    </row>
    <row r="43" ht="12.75" spans="1:16">
      <c r="A43" s="89" t="str">
        <f>HYPERLINK("https://docs.google.com/spreadsheets/d/1xySohFZ2G8FG6jMJ5Ul97XLWz429NJL0oB3viYDaoK0/htmlview?sle=true#gid=0","Spreadsheet")</f>
        <v>Spreadsheet</v>
      </c>
      <c r="B43" s="90" t="s">
        <v>89</v>
      </c>
      <c r="F43" s="96"/>
      <c r="G43" s="103" t="s">
        <v>90</v>
      </c>
      <c r="J43" s="135" t="s">
        <v>91</v>
      </c>
      <c r="K43" s="2"/>
      <c r="L43" s="2"/>
      <c r="M43" s="2"/>
      <c r="N43" s="2"/>
      <c r="O43" s="2"/>
      <c r="P43" s="2"/>
    </row>
    <row r="44" ht="12.75" spans="1:16">
      <c r="A44" s="91" t="str">
        <f>HYPERLINK("https://drive.google.com/open?id=12YGFxgM0H8IzJ01oBdpqQPs70x04IAi-","Download")</f>
        <v>Download</v>
      </c>
      <c r="B44" s="88" t="s">
        <v>92</v>
      </c>
      <c r="F44" s="65"/>
      <c r="G44" s="104" t="s">
        <v>93</v>
      </c>
      <c r="J44" s="133" t="str">
        <f>HYPERLINK("https://drive.google.com/file/d/0B6CRWwk7sFDqSUtBa21NWUNwd1U/view?usp=sharing","Download")</f>
        <v>Download</v>
      </c>
      <c r="K44" s="2"/>
      <c r="L44" s="2"/>
      <c r="M44" s="2"/>
      <c r="N44" s="2"/>
      <c r="O44" s="2"/>
      <c r="P44" s="2"/>
    </row>
    <row r="45" ht="12.75" spans="1:16">
      <c r="A45" s="89" t="str">
        <f>HYPERLINK("https://drive.google.com/drive/folders/197SIUEBpB6wRbEZ9s8yqzwD9RPyxXfhO","Download")</f>
        <v>Download</v>
      </c>
      <c r="B45" s="90" t="s">
        <v>94</v>
      </c>
      <c r="F45" s="96"/>
      <c r="G45" s="103" t="s">
        <v>95</v>
      </c>
      <c r="J45" s="132" t="str">
        <f>HYPERLINK("https://drive.google.com/open?id=0B5o8DvAG_F7danpNY2llZUpUV0U","Download")</f>
        <v>Download</v>
      </c>
      <c r="K45" s="2"/>
      <c r="L45" s="2"/>
      <c r="M45" s="2"/>
      <c r="N45" s="2"/>
      <c r="O45" s="2"/>
      <c r="P45" s="2"/>
    </row>
    <row r="46" ht="12.75" spans="1:16">
      <c r="A46" s="87" t="str">
        <f>HYPERLINK("https://drive.google.com/open?id=0B6hx1WELEhYPQzBHZ0dXbTk0TWs","Download")</f>
        <v>Download</v>
      </c>
      <c r="B46" s="88" t="s">
        <v>96</v>
      </c>
      <c r="F46" s="65"/>
      <c r="G46" s="104" t="s">
        <v>97</v>
      </c>
      <c r="J46" s="133" t="str">
        <f>HYPERLINK("https://drive.google.com/open?id=0B5o8DvAG_F7dU0NQNXRlTzhXNnc","Download")</f>
        <v>Download</v>
      </c>
      <c r="K46" s="2"/>
      <c r="L46" s="2"/>
      <c r="M46" s="2"/>
      <c r="N46" s="2"/>
      <c r="O46" s="2"/>
      <c r="P46" s="2"/>
    </row>
    <row r="47" ht="12.75" spans="1:16">
      <c r="A47" s="89" t="str">
        <f>HYPERLINK("https://drive.google.com/open?id=19Yi_zuwNklAbIBndkPsAjNUG4cu7X2cJ","Download")</f>
        <v>Download</v>
      </c>
      <c r="B47" s="90" t="s">
        <v>98</v>
      </c>
      <c r="F47" s="96"/>
      <c r="G47" s="103" t="s">
        <v>99</v>
      </c>
      <c r="J47" s="132" t="str">
        <f>HYPERLINK("https://drive.google.com/open?id=0BwrkuuCmkisEUGU5UjJ4MWN0MEk","Download")</f>
        <v>Download</v>
      </c>
      <c r="K47" s="2"/>
      <c r="L47" s="2"/>
      <c r="M47" s="2"/>
      <c r="N47" s="2"/>
      <c r="O47" s="2"/>
      <c r="P47" s="2"/>
    </row>
    <row r="48" ht="12.75" spans="1:16">
      <c r="A48" s="87" t="str">
        <f>HYPERLINK("https://drive.google.com/open?id=1dGkA4WRcB3pqUkBipWiYc0eWcu4tQtDE","Download")</f>
        <v>Download</v>
      </c>
      <c r="B48" s="88" t="s">
        <v>100</v>
      </c>
      <c r="F48" s="18"/>
      <c r="G48" s="104" t="s">
        <v>101</v>
      </c>
      <c r="J48" s="133" t="str">
        <f>HYPERLINK("https://drive.google.com/file/d/1U3-bLn6sb5BtA9hd13Nt4fQ1YXzbpmNK/view?usp=sharing","Download")</f>
        <v>Download</v>
      </c>
      <c r="K48" s="2"/>
      <c r="L48" s="2"/>
      <c r="M48" s="2"/>
      <c r="N48" s="2"/>
      <c r="O48" s="2"/>
      <c r="P48" s="2"/>
    </row>
    <row r="49" ht="13.5" spans="1:16">
      <c r="A49" s="92" t="str">
        <f>HYPERLINK("https://drive.google.com/open?id=0B5LGIoSN3SrkQm1EZjhlSTBjSUE","Download")</f>
        <v>Download</v>
      </c>
      <c r="B49" s="93" t="s">
        <v>102</v>
      </c>
      <c r="C49" s="16"/>
      <c r="D49" s="16"/>
      <c r="E49" s="16"/>
      <c r="F49" s="20"/>
      <c r="G49" s="103" t="s">
        <v>103</v>
      </c>
      <c r="J49" s="132" t="str">
        <f>HYPERLINK("https://drive.google.com/file/d/0B6CRWwk7sFDqQ0tWSWlSVzZ1MEE/view","Download")</f>
        <v>Download</v>
      </c>
      <c r="K49" s="2"/>
      <c r="L49" s="2"/>
      <c r="M49" s="2"/>
      <c r="N49" s="2"/>
      <c r="O49" s="2"/>
      <c r="P49" s="2"/>
    </row>
    <row r="50" ht="12.75" spans="1:16">
      <c r="A50" s="83" t="s">
        <v>104</v>
      </c>
      <c r="F50" s="18"/>
      <c r="G50" s="104" t="s">
        <v>105</v>
      </c>
      <c r="J50" s="133" t="str">
        <f>HYPERLINK("https://drive.google.com/open?id=0BwrkuuCmkisEZ1ZMa2h0NEEydGc","Download")</f>
        <v>Download</v>
      </c>
      <c r="K50" s="2"/>
      <c r="L50" s="2"/>
      <c r="M50" s="2"/>
      <c r="N50" s="2"/>
      <c r="O50" s="2"/>
      <c r="P50" s="2"/>
    </row>
    <row r="51" ht="13.5" spans="1:16">
      <c r="A51" s="15"/>
      <c r="B51" s="16"/>
      <c r="C51" s="16"/>
      <c r="D51" s="16"/>
      <c r="E51" s="16"/>
      <c r="F51" s="20"/>
      <c r="G51" s="103" t="s">
        <v>106</v>
      </c>
      <c r="J51" s="135" t="s">
        <v>91</v>
      </c>
      <c r="K51" s="2"/>
      <c r="L51" s="2"/>
      <c r="M51" s="2"/>
      <c r="N51" s="2"/>
      <c r="O51" s="2"/>
      <c r="P51" s="2"/>
    </row>
    <row r="52" ht="12.75" spans="1:16">
      <c r="A52" s="87" t="str">
        <f>HYPERLINK("http://www.mediafire.com/file/48flww5k4yd06h3/Acai%27s+Setlist%2B+.rar","Download")</f>
        <v>Download</v>
      </c>
      <c r="B52" s="88" t="s">
        <v>107</v>
      </c>
      <c r="F52" s="18"/>
      <c r="G52" s="88" t="s">
        <v>108</v>
      </c>
      <c r="J52" s="136" t="str">
        <f>HYPERLINK("https://www.youtube.com/watch?v=S8PGBrI5rc4","Download")</f>
        <v>Download</v>
      </c>
      <c r="K52" s="2"/>
      <c r="L52" s="2"/>
      <c r="M52" s="2"/>
      <c r="N52" s="2"/>
      <c r="O52" s="2"/>
      <c r="P52" s="2"/>
    </row>
    <row r="53" ht="13.5" spans="1:16">
      <c r="A53" s="89" t="str">
        <f>HYPERLINK("http://www.mediafire.com/file/z184tmjc3x0myl3/Acai%27s+Playlist+for+CH+%28Starter+Pack%29.rar","Download")</f>
        <v>Download</v>
      </c>
      <c r="B53" s="90" t="s">
        <v>109</v>
      </c>
      <c r="F53" s="18"/>
      <c r="G53" s="105" t="s">
        <v>110</v>
      </c>
      <c r="H53" s="16"/>
      <c r="I53" s="16"/>
      <c r="J53" s="137" t="str">
        <f>HYPERLINK("https://www.youtube.com/watch?v=7FvPHF2A2ko","Download")</f>
        <v>Download</v>
      </c>
      <c r="K53" s="2"/>
      <c r="L53" s="2"/>
      <c r="M53" s="2"/>
      <c r="N53" s="2"/>
      <c r="O53" s="2"/>
      <c r="P53" s="2"/>
    </row>
    <row r="54" ht="12.75" spans="1:16">
      <c r="A54" s="87" t="str">
        <f>HYPERLINK("https://www.google.com/url?q=https://drive.google.com/drive/folders/0B7sLCPWoM-w3aDVLdUV2YmZ5ejg&amp;sa=D&amp;ust=1504899165714000&amp;usg=AFQjCNGO0ARJBW34OZosd_IA_8J6OuW8vA","Download")</f>
        <v>Download</v>
      </c>
      <c r="B54" s="88" t="s">
        <v>111</v>
      </c>
      <c r="F54" s="18"/>
      <c r="G54" s="106" t="s">
        <v>112</v>
      </c>
      <c r="J54" s="18"/>
      <c r="K54" s="2"/>
      <c r="L54" s="2"/>
      <c r="M54" s="2"/>
      <c r="N54" s="2"/>
      <c r="O54" s="2"/>
      <c r="P54" s="2"/>
    </row>
    <row r="55" ht="13.5" spans="1:16">
      <c r="A55" s="89" t="str">
        <f>HYPERLINK("https://www.google.com/url?q=https://drive.google.com/file/d/0B_jYZyKzV5MXUkpqNGc3NllXRzQ/view&amp;sa=D&amp;ust=1504899165714000&amp;usg=AFQjCNFO8H7bAbbJulujRcjEyViJWQy52g","Download")</f>
        <v>Download</v>
      </c>
      <c r="B55" s="90" t="s">
        <v>113</v>
      </c>
      <c r="F55" s="18"/>
      <c r="G55" s="16"/>
      <c r="H55" s="16"/>
      <c r="I55" s="16"/>
      <c r="J55" s="20"/>
      <c r="K55" s="2"/>
      <c r="L55" s="2"/>
      <c r="M55" s="2"/>
      <c r="N55" s="2"/>
      <c r="O55" s="2"/>
      <c r="P55" s="2"/>
    </row>
    <row r="56" ht="12.75" spans="1:16">
      <c r="A56" s="87" t="str">
        <f>HYPERLINK("https://drive.google.com/open?id=0B_jYZyKzV5MXZ2oyUWNwb1g3TTA","Download")</f>
        <v>Download</v>
      </c>
      <c r="B56" s="88" t="s">
        <v>114</v>
      </c>
      <c r="F56" s="18"/>
      <c r="G56" s="107" t="s">
        <v>115</v>
      </c>
      <c r="J56" s="133" t="str">
        <f>HYPERLINK("https://drive.google.com/drive/folders/0BwrkuuCmkisEVE9RUW40RzNYWkE","Download")</f>
        <v>Download</v>
      </c>
      <c r="K56" s="2"/>
      <c r="L56" s="2"/>
      <c r="M56" s="2"/>
      <c r="N56" s="2"/>
      <c r="O56" s="2"/>
      <c r="P56" s="2"/>
    </row>
    <row r="57" ht="12.75" spans="1:16">
      <c r="A57" s="89" t="str">
        <f>HYPERLINK("https://drive.google.com/drive/folders/0ByRQBiyVwONWTTFPQ1BWdEk0R3M","Download")</f>
        <v>Download</v>
      </c>
      <c r="B57" s="90" t="s">
        <v>116</v>
      </c>
      <c r="F57" s="18"/>
      <c r="G57" s="108" t="s">
        <v>117</v>
      </c>
      <c r="J57" s="132" t="str">
        <f>HYPERLINK("https://drive.google.com/open?id=1a0sp7f6Yd4GqvP7lb5S8b9QU4Y7B2sJo","Download")</f>
        <v>Download</v>
      </c>
      <c r="K57" s="2"/>
      <c r="L57" s="2"/>
      <c r="M57" s="2"/>
      <c r="N57" s="2"/>
      <c r="O57" s="2"/>
      <c r="P57" s="2"/>
    </row>
    <row r="58" ht="12.75" spans="1:16">
      <c r="A58" s="87" t="str">
        <f>HYPERLINK("https://www.google.com/url?q=https://drive.google.com/drive/folders/0Bxt_bZMbHrqtcVkyTF9LUV9aZFU&amp;sa=D&amp;ust=1504899165716000&amp;usg=AFQjCNGrKuSQyMVSRBF4g9VGk6a2h4QCtg","Download")</f>
        <v>Download</v>
      </c>
      <c r="B58" s="88" t="s">
        <v>118</v>
      </c>
      <c r="F58" s="18"/>
      <c r="G58" s="107" t="s">
        <v>119</v>
      </c>
      <c r="J58" s="133" t="str">
        <f>HYPERLINK("https://drive.google.com/open?id=0B8pnwgeH9QvWUG9YX1hCa1NjTHc","Download")</f>
        <v>Download</v>
      </c>
      <c r="K58" s="49"/>
      <c r="L58" s="49"/>
      <c r="M58" s="49"/>
      <c r="N58" s="49"/>
      <c r="O58" s="49"/>
      <c r="P58" s="49"/>
    </row>
    <row r="59" ht="12.75" spans="1:16">
      <c r="A59" s="89" t="str">
        <f>HYPERLINK("https://drive.google.com/drive/folders/0Bxt_bZMbHrqtSlRaYVpDTWpjX2M","Download")</f>
        <v>Download</v>
      </c>
      <c r="B59" s="90" t="s">
        <v>120</v>
      </c>
      <c r="F59" s="18"/>
      <c r="G59" s="108" t="s">
        <v>121</v>
      </c>
      <c r="J59" s="132" t="str">
        <f>HYPERLINK("http://www.mediafire.com/file/a1xixievh6exf2t/Rock_Band_1_fix_pack_for_Clone_Hero.7z)","Download")</f>
        <v>Download</v>
      </c>
      <c r="K59" s="49"/>
      <c r="L59" s="49"/>
      <c r="M59" s="49"/>
      <c r="N59" s="49"/>
      <c r="O59" s="49"/>
      <c r="P59" s="49"/>
    </row>
    <row r="60" ht="12.75" spans="1:16">
      <c r="A60" s="87" t="str">
        <f>HYPERLINK("https://drive.google.com/drive/folders/0B3cd4Ad4P4NidHJxTmtqa1E2eVE","Download")</f>
        <v>Download</v>
      </c>
      <c r="B60" s="88" t="s">
        <v>122</v>
      </c>
      <c r="F60" s="18"/>
      <c r="G60" s="107" t="s">
        <v>123</v>
      </c>
      <c r="J60" s="133" t="str">
        <f>HYPERLINK("http://www.mediafire.com/file/1xt0ysemutn34hy/Rock_Band_2_fix_pack_for_Clone_Hero.7z)","Download")</f>
        <v>Download</v>
      </c>
      <c r="K60" s="49"/>
      <c r="L60" s="49"/>
      <c r="M60" s="49"/>
      <c r="N60" s="49"/>
      <c r="O60" s="49"/>
      <c r="P60" s="49"/>
    </row>
    <row r="61" ht="12.75" spans="1:16">
      <c r="A61" s="89" t="str">
        <f>HYPERLINK("https://docs.google.com/spreadsheets/d/1iu9rqeX4pG3lRjl71ttoLQZof1NFN-qEvGpkZ5W0kag/edit#gid=0","Download")</f>
        <v>Download</v>
      </c>
      <c r="B61" s="90" t="s">
        <v>124</v>
      </c>
      <c r="F61" s="96"/>
      <c r="G61" s="108" t="s">
        <v>125</v>
      </c>
      <c r="J61" s="132" t="str">
        <f>HYPERLINK("https://www.fretsonfire.org/forums/viewtopic.php?f=5&amp;t=60408&amp;sid=dfafbbbb2a6ad63db9ac195f6c099969","Download")</f>
        <v>Download</v>
      </c>
      <c r="K61" s="49"/>
      <c r="L61" s="49"/>
      <c r="M61" s="49"/>
      <c r="N61" s="49"/>
      <c r="O61" s="49"/>
      <c r="P61" s="49"/>
    </row>
    <row r="62" ht="12.75" spans="1:16">
      <c r="A62" s="87" t="str">
        <f>HYPERLINK("https://docs.google.com/spreadsheets/d/1Y4iF_u6kIUbg8s8Xi4gABhJhSmt6t3qZs2BOMo-xgMM","Download")</f>
        <v>Download</v>
      </c>
      <c r="B62" s="88" t="s">
        <v>126</v>
      </c>
      <c r="F62" s="18"/>
      <c r="G62" s="109" t="s">
        <v>127</v>
      </c>
      <c r="J62" s="136" t="str">
        <f>HYPERLINK("https://www.youtube.com/watch?v=AEgHyTrYv0s","Download")</f>
        <v>Download</v>
      </c>
      <c r="K62" s="49"/>
      <c r="L62" s="49"/>
      <c r="M62" s="49"/>
      <c r="N62" s="49"/>
      <c r="O62" s="49"/>
      <c r="P62" s="49"/>
    </row>
    <row r="63" ht="13.5" spans="1:16">
      <c r="A63" s="89" t="str">
        <f>HYPERLINK("https://www.google.com/url?q=https://drive.google.com/file/d/0B1x7ZZg0d9GmQUN5NFJJNG5qNms/view&amp;sa=D&amp;ust=1504899165717000&amp;usg=AFQjCNFiAJfyaThyjZwIeRwG22RSOrBPIA","Download")</f>
        <v>Download</v>
      </c>
      <c r="B63" s="90" t="s">
        <v>128</v>
      </c>
      <c r="F63" s="96"/>
      <c r="G63" s="110" t="s">
        <v>129</v>
      </c>
      <c r="H63" s="111"/>
      <c r="I63" s="111"/>
      <c r="J63" s="137" t="str">
        <f>HYPERLINK("https://www.youtube.com/watch?v=gCUY8kfgkDw","Download")</f>
        <v>Download</v>
      </c>
      <c r="K63" s="49"/>
      <c r="L63" s="49"/>
      <c r="M63" s="49"/>
      <c r="N63" s="49"/>
      <c r="O63" s="49"/>
      <c r="P63" s="49"/>
    </row>
    <row r="64" ht="12.75" spans="1:16">
      <c r="A64" s="87" t="str">
        <f>HYPERLINK("https://drive.google.com/drive/folders/0B5NME-4g-8QKbTdOSndSZVdMaVE","Download")</f>
        <v>Download</v>
      </c>
      <c r="B64" s="88" t="s">
        <v>130</v>
      </c>
      <c r="F64" s="18"/>
      <c r="G64" s="112" t="s">
        <v>131</v>
      </c>
      <c r="J64" s="18"/>
      <c r="K64" s="49"/>
      <c r="L64" s="49"/>
      <c r="M64" s="49"/>
      <c r="N64" s="49"/>
      <c r="O64" s="49"/>
      <c r="P64" s="49"/>
    </row>
    <row r="65" ht="13.5" spans="1:16">
      <c r="A65" s="89" t="str">
        <f>HYPERLINK("https://drive.google.com/file/d/1_iOEp_FypNXJokiaHIAhk42Sdeusqgso/view","Download")</f>
        <v>Download</v>
      </c>
      <c r="B65" s="98" t="s">
        <v>132</v>
      </c>
      <c r="F65" s="162"/>
      <c r="G65" s="111"/>
      <c r="H65" s="111"/>
      <c r="I65" s="111"/>
      <c r="J65" s="175"/>
      <c r="K65" s="49"/>
      <c r="L65" s="49"/>
      <c r="M65" s="49"/>
      <c r="N65" s="49"/>
      <c r="O65" s="49"/>
      <c r="P65" s="49"/>
    </row>
    <row r="66" ht="13.5" spans="1:16">
      <c r="A66" s="87" t="str">
        <f>HYPERLINK("https://drive.google.com/drive/folders/0BwrkuuCmkisER245Uk1scXEzeVk","Download")</f>
        <v>Download</v>
      </c>
      <c r="B66" s="88" t="s">
        <v>133</v>
      </c>
      <c r="F66" s="65"/>
      <c r="G66" s="93" t="s">
        <v>134</v>
      </c>
      <c r="H66" s="16"/>
      <c r="I66" s="16"/>
      <c r="J66" s="176" t="str">
        <f>HYPERLINK("https://docs.google.com/spreadsheets/d/1jylytDh7E7kcLwvDGGk-2ScWbt9AqABLeEu5Bz490E8/","Spreadsheet")</f>
        <v>Spreadsheet</v>
      </c>
      <c r="K66" s="49"/>
      <c r="L66" s="49"/>
      <c r="M66" s="49"/>
      <c r="N66" s="49"/>
      <c r="O66" s="49"/>
      <c r="P66" s="49"/>
    </row>
    <row r="67" ht="12.75" spans="1:16">
      <c r="A67" s="89" t="str">
        <f>HYPERLINK("https://www.google.com/url?q=https://drive.google.com/drive/folders/0B1Eqk46gRA4zTXNMWVBlbVhNa0U&amp;sa=D&amp;ust=1504899165716000&amp;usg=AFQjCNG4iUBxfobmFKczuUHihPoFl8FfbA","Download")</f>
        <v>Download</v>
      </c>
      <c r="B67" s="90" t="s">
        <v>135</v>
      </c>
      <c r="F67" s="163"/>
      <c r="G67" s="164" t="s">
        <v>136</v>
      </c>
      <c r="J67" s="18"/>
      <c r="K67" s="49"/>
      <c r="L67" s="49"/>
      <c r="M67" s="49"/>
      <c r="N67" s="49"/>
      <c r="O67" s="49"/>
      <c r="P67" s="49"/>
    </row>
    <row r="68" ht="13.5" spans="1:16">
      <c r="A68" s="87" t="str">
        <f>HYPERLINK("https://drive.google.com/drive/folders/0B2uoOxv3jfw6SHRZMlgyZHFzOTg","Download")</f>
        <v>Download</v>
      </c>
      <c r="B68" s="88" t="s">
        <v>137</v>
      </c>
      <c r="F68" s="65"/>
      <c r="G68" s="16"/>
      <c r="H68" s="16"/>
      <c r="I68" s="16"/>
      <c r="J68" s="20"/>
      <c r="K68" s="49"/>
      <c r="L68" s="49"/>
      <c r="M68" s="49"/>
      <c r="N68" s="49"/>
      <c r="O68" s="49"/>
      <c r="P68" s="49"/>
    </row>
    <row r="69" ht="13.5" spans="1:16">
      <c r="A69" s="92" t="str">
        <f>HYPERLINK("https://mega.nz/#!djhGyA6Y!3TYEkgPS0O2prGfXVTLdjC7HeqoWkBkdJQeiu7v_Q7s","Download")</f>
        <v>Download</v>
      </c>
      <c r="B69" s="93" t="s">
        <v>138</v>
      </c>
      <c r="C69" s="16"/>
      <c r="D69" s="16"/>
      <c r="E69" s="16"/>
      <c r="F69" s="20"/>
      <c r="G69" s="165" t="str">
        <f>HYPERLINK("https://drive.google.com/drive/folders/0B9oGsFPP9zNScFgwd2V1Y0tld0U","Download")</f>
        <v>Download</v>
      </c>
      <c r="H69" s="166" t="s">
        <v>139</v>
      </c>
      <c r="J69" s="18"/>
      <c r="K69" s="49"/>
      <c r="L69" s="49"/>
      <c r="M69" s="49"/>
      <c r="N69" s="49"/>
      <c r="O69" s="49"/>
      <c r="P69" s="49"/>
    </row>
    <row r="70" ht="12.75" spans="1:16">
      <c r="A70" s="142" t="s">
        <v>140</v>
      </c>
      <c r="F70" s="18"/>
      <c r="G70" s="167" t="str">
        <f>HYPERLINK("https://drive.google.com/drive/u/0/folders/0B22bMzAzgYE4RVNEZnlYY3NhREE","Download")</f>
        <v>Download</v>
      </c>
      <c r="H70" s="104" t="s">
        <v>141</v>
      </c>
      <c r="J70" s="18"/>
      <c r="K70" s="49"/>
      <c r="L70" s="49"/>
      <c r="M70" s="49"/>
      <c r="N70" s="49"/>
      <c r="O70" s="49"/>
      <c r="P70" s="49"/>
    </row>
    <row r="71" ht="13.5" spans="1:16">
      <c r="A71" s="15"/>
      <c r="B71" s="16"/>
      <c r="C71" s="16"/>
      <c r="D71" s="16"/>
      <c r="E71" s="16"/>
      <c r="F71" s="20"/>
      <c r="G71" s="165" t="str">
        <f>HYPERLINK("https://drive.google.com/drive/folders/0B5cbHOuKUGv6MmNjZ09jbk5FNEU","Download")</f>
        <v>Download</v>
      </c>
      <c r="H71" s="166" t="s">
        <v>142</v>
      </c>
      <c r="J71" s="18"/>
      <c r="K71" s="49"/>
      <c r="L71" s="49"/>
      <c r="M71" s="49"/>
      <c r="N71" s="49"/>
      <c r="O71" s="49"/>
      <c r="P71" s="49"/>
    </row>
    <row r="72" ht="12.75" spans="1:16">
      <c r="A72" s="143" t="str">
        <f>HYPERLINK("https://mega.nz/#!zhElnSaL!qmujK-Hp1OeU7o2A_d-aFpLGfNtCXQzO0N4pJDYRLCY","Download")</f>
        <v>Download</v>
      </c>
      <c r="B72" s="144" t="s">
        <v>143</v>
      </c>
      <c r="F72" s="18"/>
      <c r="G72" s="167" t="str">
        <f>HYPERLINK("https://drive.google.com/drive/folders/1p5et22MFfRnMc0nMrXdeUaSIrEiKkFdI","Download")</f>
        <v>Download</v>
      </c>
      <c r="H72" s="104" t="s">
        <v>144</v>
      </c>
      <c r="J72" s="18"/>
      <c r="K72" s="49"/>
      <c r="L72" s="49"/>
      <c r="M72" s="49"/>
      <c r="N72" s="49"/>
      <c r="O72" s="49"/>
      <c r="P72" s="49"/>
    </row>
    <row r="73" ht="13.5" spans="1:16">
      <c r="A73" s="145" t="str">
        <f>HYPERLINK("https://www.google.com/url?q=https://mega.nz/%23!QrIVga7a!PjNZZ8rGqwRR81Z1_haaoZkmz8yoQuqL7oQtFCOPmmc&amp;sa=D&amp;ust=1504899165717000&amp;usg=AFQjCNFl6N0-H-g_8cPalaewBK7f5zENgQ","Download")</f>
        <v>Download</v>
      </c>
      <c r="B73" s="146" t="s">
        <v>145</v>
      </c>
      <c r="C73" s="16"/>
      <c r="D73" s="16"/>
      <c r="E73" s="16"/>
      <c r="F73" s="20"/>
      <c r="G73" s="168" t="str">
        <f>HYPERLINK("https://cdn.discordapp.com/attachments/356124083311738900/356161028028891137/highway.png","Download")</f>
        <v>Download</v>
      </c>
      <c r="H73" s="169" t="s">
        <v>146</v>
      </c>
      <c r="J73" s="177"/>
      <c r="K73" s="2"/>
      <c r="L73" s="104"/>
      <c r="M73" s="2"/>
      <c r="N73" s="2"/>
      <c r="O73" s="2"/>
      <c r="P73" s="2"/>
    </row>
    <row r="74" ht="12.75" spans="1:16">
      <c r="A74" s="83" t="s">
        <v>147</v>
      </c>
      <c r="F74" s="18"/>
      <c r="G74" s="91" t="str">
        <f>HYPERLINK("https://drive.google.com/file/d/0ByMbb3UUS9bwZDhObEwycG5DcDg/view?usp=sharing","Download")</f>
        <v>Download</v>
      </c>
      <c r="H74" s="88" t="s">
        <v>148</v>
      </c>
      <c r="J74" s="65"/>
      <c r="K74" s="2"/>
      <c r="L74" s="2"/>
      <c r="M74" s="2"/>
      <c r="N74" s="2"/>
      <c r="O74" s="2"/>
      <c r="P74" s="2"/>
    </row>
    <row r="75" ht="13.5" spans="1:16">
      <c r="A75" s="15"/>
      <c r="B75" s="16"/>
      <c r="C75" s="16"/>
      <c r="D75" s="16"/>
      <c r="E75" s="16"/>
      <c r="F75" s="20"/>
      <c r="G75" s="170" t="str">
        <f>HYPERLINK("https://drive.google.com/open?id=1XOYwferX9xsIOxbkmQYmEzYnbqQAgVbl","Download")</f>
        <v>Download</v>
      </c>
      <c r="H75" s="171" t="s">
        <v>149</v>
      </c>
      <c r="J75" s="178"/>
      <c r="K75" s="2"/>
      <c r="L75" s="2"/>
      <c r="M75" s="2"/>
      <c r="N75" s="2"/>
      <c r="O75" s="2"/>
      <c r="P75" s="2"/>
    </row>
    <row r="76" ht="12.75" spans="1:16">
      <c r="A76" s="147" t="s">
        <v>150</v>
      </c>
      <c r="F76" s="18"/>
      <c r="G76" s="91" t="str">
        <f>HYPERLINK("https://www.youtube.com/user/Pandoras15/playlists?disable_polymer=1","YouTube")</f>
        <v>YouTube</v>
      </c>
      <c r="H76" s="88" t="s">
        <v>151</v>
      </c>
      <c r="J76" s="65"/>
      <c r="K76" s="2"/>
      <c r="L76" s="2"/>
      <c r="M76" s="2"/>
      <c r="N76" s="2"/>
      <c r="O76" s="2"/>
      <c r="P76" s="2"/>
    </row>
    <row r="77" ht="12.75" spans="1:16">
      <c r="A77" s="143" t="str">
        <f>HYPERLINK("http://customscreators.com/index.php?/topic/9095-c3-con-tools-v398-073116/","Download")</f>
        <v>Download</v>
      </c>
      <c r="B77" s="144" t="s">
        <v>152</v>
      </c>
      <c r="F77" s="18"/>
      <c r="G77" s="172" t="s">
        <v>153</v>
      </c>
      <c r="J77" s="18"/>
      <c r="K77" s="2"/>
      <c r="L77" s="2"/>
      <c r="M77" s="2"/>
      <c r="N77" s="2"/>
      <c r="O77" s="2"/>
      <c r="P77" s="2"/>
    </row>
    <row r="78" ht="13.5" spans="1:16">
      <c r="A78" s="148" t="str">
        <f>HYPERLINK("https://drive.google.com/drive/folders/0B1lvPFfHBT2LTFN0ODh3OHdJdUk","Drive")</f>
        <v>Drive</v>
      </c>
      <c r="B78" s="90" t="s">
        <v>154</v>
      </c>
      <c r="F78" s="18"/>
      <c r="G78" s="16"/>
      <c r="H78" s="16"/>
      <c r="I78" s="16"/>
      <c r="J78" s="20"/>
      <c r="K78" s="2"/>
      <c r="L78" s="2"/>
      <c r="M78" s="2"/>
      <c r="N78" s="2"/>
      <c r="O78" s="2"/>
      <c r="P78" s="2"/>
    </row>
    <row r="79" ht="12.75" spans="1:16">
      <c r="A79" s="87" t="str">
        <f>HYPERLINK("http://customscreators.com/index.php?/page/index.html","C3 Site")</f>
        <v>C3 Site</v>
      </c>
      <c r="B79" s="88" t="s">
        <v>155</v>
      </c>
      <c r="F79" s="18"/>
      <c r="G79" s="173" t="s">
        <v>156</v>
      </c>
      <c r="J79" s="179">
        <v>43444</v>
      </c>
      <c r="K79" s="2"/>
      <c r="L79" s="2"/>
      <c r="M79" s="2"/>
      <c r="N79" s="2"/>
      <c r="O79" s="2"/>
      <c r="P79" s="2"/>
    </row>
    <row r="80" ht="13.5" spans="1:16">
      <c r="A80" s="92" t="str">
        <f>HYPERLINK("https://youtu.be/G-r2s-etFQQ","Tutorial")</f>
        <v>Tutorial</v>
      </c>
      <c r="B80" s="149" t="s">
        <v>157</v>
      </c>
      <c r="C80" s="16"/>
      <c r="D80" s="16"/>
      <c r="E80" s="16"/>
      <c r="F80" s="20"/>
      <c r="G80" s="174" t="s">
        <v>158</v>
      </c>
      <c r="H80" s="16"/>
      <c r="I80" s="16"/>
      <c r="J80" s="180">
        <v>43472</v>
      </c>
      <c r="K80" s="2"/>
      <c r="L80" s="2"/>
      <c r="M80" s="2"/>
      <c r="N80" s="2"/>
      <c r="O80" s="2"/>
      <c r="P80" s="2"/>
    </row>
    <row r="81" ht="12.75" spans="1:16">
      <c r="A81" s="83" t="s">
        <v>159</v>
      </c>
      <c r="F81" s="18"/>
      <c r="G81" s="2"/>
      <c r="H81" s="2"/>
      <c r="I81" s="2"/>
      <c r="J81" s="2"/>
      <c r="K81" s="2"/>
      <c r="L81" s="2"/>
      <c r="M81" s="2"/>
      <c r="N81" s="2"/>
      <c r="O81" s="2"/>
      <c r="P81" s="2"/>
    </row>
    <row r="82" ht="13.5" spans="1:16">
      <c r="A82" s="15"/>
      <c r="B82" s="16"/>
      <c r="C82" s="16"/>
      <c r="D82" s="16"/>
      <c r="E82" s="16"/>
      <c r="F82" s="20"/>
      <c r="G82" s="2"/>
      <c r="H82" s="2"/>
      <c r="I82" s="2"/>
      <c r="J82" s="2"/>
      <c r="K82" s="2"/>
      <c r="L82" s="2"/>
      <c r="M82" s="2"/>
      <c r="N82" s="2"/>
      <c r="O82" s="2"/>
      <c r="P82" s="2"/>
    </row>
    <row r="83" ht="12.75" spans="1:16">
      <c r="A83" s="150" t="str">
        <f>HYPERLINK("https://www.fretsonfire.org/forums/viewforum.php?f=5","FoF.org")</f>
        <v>FoF.org</v>
      </c>
      <c r="B83" s="151" t="s">
        <v>160</v>
      </c>
      <c r="F83" s="18"/>
      <c r="G83" s="2"/>
      <c r="H83" s="2"/>
      <c r="I83" s="2"/>
      <c r="J83" s="2"/>
      <c r="K83" s="2"/>
      <c r="L83" s="2"/>
      <c r="M83" s="2"/>
      <c r="N83" s="2"/>
      <c r="O83" s="2"/>
      <c r="P83" s="2"/>
    </row>
    <row r="84" ht="12.75" spans="1:16">
      <c r="A84" s="152" t="str">
        <f>HYPERLINK("https://www.fretsonfire.org/forums/viewtopic.php?f=5&amp;t=59232","FoF.org")</f>
        <v>FoF.org</v>
      </c>
      <c r="B84" s="104" t="s">
        <v>161</v>
      </c>
      <c r="F84" s="18"/>
      <c r="G84" s="2"/>
      <c r="H84" s="2"/>
      <c r="I84" s="2"/>
      <c r="J84" s="2"/>
      <c r="K84" s="2"/>
      <c r="L84" s="2"/>
      <c r="M84" s="2"/>
      <c r="N84" s="2"/>
      <c r="O84" s="2"/>
      <c r="P84" s="2"/>
    </row>
    <row r="85" ht="12.75" spans="1:16">
      <c r="A85" s="89" t="str">
        <f>HYPERLINK("https://www.fretsonfire.org/forums/viewtopic.php?f=5&amp;t=57010","FoF.org")</f>
        <v>FoF.org</v>
      </c>
      <c r="B85" s="153" t="s">
        <v>162</v>
      </c>
      <c r="F85" s="18"/>
      <c r="G85" s="2"/>
      <c r="H85" s="2"/>
      <c r="I85" s="2"/>
      <c r="J85" s="2"/>
      <c r="K85" s="2"/>
      <c r="L85" s="2"/>
      <c r="M85" s="2"/>
      <c r="N85" s="2"/>
      <c r="O85" s="2"/>
      <c r="P85" s="2"/>
    </row>
    <row r="86" ht="12.75" spans="1:16">
      <c r="A86" s="89" t="str">
        <f>HYPERLINK("https://www.fretsonfire.org/forums/viewtopic.php?f=5&amp;t=56438","FoF.org")</f>
        <v>FoF.org</v>
      </c>
      <c r="F86" s="18"/>
      <c r="G86" s="2"/>
      <c r="H86" s="2"/>
      <c r="I86" s="2"/>
      <c r="J86" s="2"/>
      <c r="K86" s="2"/>
      <c r="L86" s="2"/>
      <c r="M86" s="2"/>
      <c r="N86" s="2"/>
      <c r="O86" s="2"/>
      <c r="P86" s="2"/>
    </row>
    <row r="87" ht="12.75" spans="1:16">
      <c r="A87" s="152" t="str">
        <f>HYPERLINK("https://www.fretsonfire.org/forums/viewtopic.php?f=5&amp;t=59206","FoF.org")</f>
        <v>FoF.org</v>
      </c>
      <c r="B87" s="104" t="s">
        <v>163</v>
      </c>
      <c r="F87" s="18"/>
      <c r="G87" s="2"/>
      <c r="H87" s="2"/>
      <c r="I87" s="2"/>
      <c r="J87" s="2"/>
      <c r="K87" s="2"/>
      <c r="L87" s="2"/>
      <c r="M87" s="2"/>
      <c r="N87" s="2"/>
      <c r="O87" s="2"/>
      <c r="P87" s="2"/>
    </row>
    <row r="88" ht="13.5" spans="1:16">
      <c r="A88" s="92" t="str">
        <f>HYPERLINK("http://fretsonfire.wikidot.com/custom-songs","FoF.org")</f>
        <v>FoF.org</v>
      </c>
      <c r="B88" s="93" t="s">
        <v>164</v>
      </c>
      <c r="C88" s="16"/>
      <c r="D88" s="16"/>
      <c r="E88" s="16"/>
      <c r="F88" s="20"/>
      <c r="G88" s="2"/>
      <c r="H88" s="2"/>
      <c r="I88" s="2"/>
      <c r="J88" s="2"/>
      <c r="K88" s="2"/>
      <c r="L88" s="2"/>
      <c r="M88" s="2"/>
      <c r="N88" s="2"/>
      <c r="O88" s="2"/>
      <c r="P88" s="2"/>
    </row>
    <row r="89" ht="12.75" spans="1:16">
      <c r="A89" s="83" t="s">
        <v>165</v>
      </c>
      <c r="F89" s="18"/>
      <c r="G89" s="2"/>
      <c r="H89" s="2"/>
      <c r="I89" s="2"/>
      <c r="J89" s="2"/>
      <c r="K89" s="2"/>
      <c r="L89" s="2"/>
      <c r="M89" s="2"/>
      <c r="N89" s="2"/>
      <c r="O89" s="2"/>
      <c r="P89" s="2"/>
    </row>
    <row r="90" ht="13.5" spans="1:16">
      <c r="A90" s="15"/>
      <c r="B90" s="16"/>
      <c r="C90" s="16"/>
      <c r="D90" s="16"/>
      <c r="E90" s="16"/>
      <c r="F90" s="20"/>
      <c r="G90" s="2"/>
      <c r="H90" s="2"/>
      <c r="I90" s="2"/>
      <c r="J90" s="2"/>
      <c r="K90" s="2"/>
      <c r="L90" s="2"/>
      <c r="M90" s="2"/>
      <c r="N90" s="2"/>
      <c r="O90" s="2"/>
      <c r="P90" s="2"/>
    </row>
    <row r="91" ht="12.75" spans="1:16">
      <c r="A91" s="154" t="s">
        <v>166</v>
      </c>
      <c r="C91" s="18"/>
      <c r="D91" s="155" t="s">
        <v>167</v>
      </c>
      <c r="F91" s="18"/>
      <c r="G91" s="2"/>
      <c r="H91" s="2"/>
      <c r="I91" s="2"/>
      <c r="J91" s="2"/>
      <c r="K91" s="2"/>
      <c r="L91" s="2"/>
      <c r="M91" s="2"/>
      <c r="N91" s="2"/>
      <c r="O91" s="2"/>
      <c r="P91" s="2"/>
    </row>
    <row r="92" ht="13.5" spans="1:16">
      <c r="A92" s="156" t="s">
        <v>168</v>
      </c>
      <c r="B92" s="16"/>
      <c r="C92" s="20"/>
      <c r="D92" s="16"/>
      <c r="E92" s="16"/>
      <c r="F92" s="20"/>
      <c r="G92" s="2"/>
      <c r="H92" s="2"/>
      <c r="I92" s="2"/>
      <c r="J92" s="2"/>
      <c r="K92" s="2"/>
      <c r="L92" s="2"/>
      <c r="M92" s="2"/>
      <c r="N92" s="2"/>
      <c r="O92" s="2"/>
      <c r="P92" s="2"/>
    </row>
    <row r="93" ht="12.75" spans="1:16">
      <c r="A93" s="157" t="s">
        <v>169</v>
      </c>
      <c r="F93" s="18"/>
      <c r="G93" s="2"/>
      <c r="H93" s="2"/>
      <c r="I93" s="2"/>
      <c r="J93" s="2"/>
      <c r="K93" s="2"/>
      <c r="L93" s="2"/>
      <c r="M93" s="2"/>
      <c r="N93" s="2"/>
      <c r="O93" s="2"/>
      <c r="P93" s="2"/>
    </row>
    <row r="94" ht="13.5" spans="1:16">
      <c r="A94" s="15"/>
      <c r="B94" s="16"/>
      <c r="C94" s="16"/>
      <c r="D94" s="16"/>
      <c r="E94" s="16"/>
      <c r="F94" s="20"/>
      <c r="G94" s="2"/>
      <c r="H94" s="2"/>
      <c r="I94" s="2"/>
      <c r="J94" s="2"/>
      <c r="K94" s="2"/>
      <c r="L94" s="2"/>
      <c r="M94" s="2"/>
      <c r="N94" s="2"/>
      <c r="O94" s="2"/>
      <c r="P94" s="2"/>
    </row>
    <row r="95" ht="12.75" spans="1:16">
      <c r="A95" s="152" t="str">
        <f>HYPERLINK("https://docs.google.com/spreadsheets/d/1OqBoltZyU0dUZSCODLFLxHHaHtprFjvAPLJ0TsSxAvU/edit#gid=0","Spreadsheet")</f>
        <v>Spreadsheet</v>
      </c>
      <c r="B95" s="104" t="s">
        <v>170</v>
      </c>
      <c r="F95" s="18"/>
      <c r="G95" s="2"/>
      <c r="H95" s="2"/>
      <c r="I95" s="2"/>
      <c r="J95" s="2"/>
      <c r="K95" s="2"/>
      <c r="L95" s="2"/>
      <c r="M95" s="2"/>
      <c r="N95" s="2"/>
      <c r="O95" s="2"/>
      <c r="P95" s="2"/>
    </row>
    <row r="96" ht="12.75" spans="1:16">
      <c r="A96" s="158" t="str">
        <f>HYPERLINK("https://docs.google.com/spreadsheets/d/14LZ8qqsUH-vNxI526VaKMpUS3rPTOZtALwk5MkbkOv0/edit#gid=1897312140","Spreadsheet")</f>
        <v>Spreadsheet</v>
      </c>
      <c r="B96" s="159" t="s">
        <v>171</v>
      </c>
      <c r="F96" s="18"/>
      <c r="G96" s="2"/>
      <c r="H96" s="2"/>
      <c r="I96" s="2"/>
      <c r="J96" s="2"/>
      <c r="K96" s="2"/>
      <c r="L96" s="2"/>
      <c r="M96" s="2"/>
      <c r="N96" s="2"/>
      <c r="O96" s="2"/>
      <c r="P96" s="2"/>
    </row>
    <row r="97" ht="12.75" spans="1:16">
      <c r="A97" s="152" t="str">
        <f>HYPERLINK("https://docs.google.com/spreadsheets/d/1JmtaGz1UPG2zUEPxdYP_AqSHVH-TTfzWgKeiLwH2074/edit#gid=1635078612","Spreadsheet")</f>
        <v>Spreadsheet</v>
      </c>
      <c r="B97" s="104" t="s">
        <v>172</v>
      </c>
      <c r="F97" s="18"/>
      <c r="G97" s="2"/>
      <c r="H97" s="2"/>
      <c r="I97" s="2"/>
      <c r="J97" s="2"/>
      <c r="K97" s="2"/>
      <c r="L97" s="2"/>
      <c r="M97" s="2"/>
      <c r="N97" s="2"/>
      <c r="O97" s="2"/>
      <c r="P97" s="2"/>
    </row>
    <row r="98" ht="13.5" spans="1:16">
      <c r="A98" s="160" t="str">
        <f>HYPERLINK("https://mega.nz/#!9LBQDTBD!wDba0wWyMiKexLdEbxTYdpbvqyBWmW0TLFrkWuS6xu4","Download")</f>
        <v>Download</v>
      </c>
      <c r="B98" s="161" t="s">
        <v>173</v>
      </c>
      <c r="C98" s="16"/>
      <c r="D98" s="16"/>
      <c r="E98" s="16"/>
      <c r="F98" s="20"/>
      <c r="G98" s="2"/>
      <c r="H98" s="2"/>
      <c r="I98" s="2"/>
      <c r="J98" s="2"/>
      <c r="K98" s="2"/>
      <c r="L98" s="2"/>
      <c r="M98" s="2"/>
      <c r="N98" s="2"/>
      <c r="O98" s="2"/>
      <c r="P98" s="2"/>
    </row>
  </sheetData>
  <mergeCells count="181">
    <mergeCell ref="A5:F5"/>
    <mergeCell ref="H5:J5"/>
    <mergeCell ref="B6:F6"/>
    <mergeCell ref="H6:J6"/>
    <mergeCell ref="B7:F7"/>
    <mergeCell ref="H7:J7"/>
    <mergeCell ref="B8:F8"/>
    <mergeCell ref="H8:J8"/>
    <mergeCell ref="B9:F9"/>
    <mergeCell ref="H9:J9"/>
    <mergeCell ref="B10:F10"/>
    <mergeCell ref="H10:J10"/>
    <mergeCell ref="B11:F11"/>
    <mergeCell ref="H11:J11"/>
    <mergeCell ref="B12:F12"/>
    <mergeCell ref="H12:J12"/>
    <mergeCell ref="B13:F13"/>
    <mergeCell ref="H13:J13"/>
    <mergeCell ref="B14:F14"/>
    <mergeCell ref="H14:J14"/>
    <mergeCell ref="K14:L14"/>
    <mergeCell ref="M14:N14"/>
    <mergeCell ref="B15:F15"/>
    <mergeCell ref="H15:J15"/>
    <mergeCell ref="L15:N15"/>
    <mergeCell ref="B16:F16"/>
    <mergeCell ref="H16:J16"/>
    <mergeCell ref="L16:N16"/>
    <mergeCell ref="B17:F17"/>
    <mergeCell ref="H17:J17"/>
    <mergeCell ref="L17:N17"/>
    <mergeCell ref="B18:F18"/>
    <mergeCell ref="H18:J18"/>
    <mergeCell ref="L18:N18"/>
    <mergeCell ref="B19:F19"/>
    <mergeCell ref="H19:J19"/>
    <mergeCell ref="L19:N19"/>
    <mergeCell ref="B20:F20"/>
    <mergeCell ref="H20:J20"/>
    <mergeCell ref="L20:N20"/>
    <mergeCell ref="B21:F21"/>
    <mergeCell ref="H21:J21"/>
    <mergeCell ref="L21:N21"/>
    <mergeCell ref="B22:F22"/>
    <mergeCell ref="H22:J22"/>
    <mergeCell ref="L22:N22"/>
    <mergeCell ref="B23:F23"/>
    <mergeCell ref="H23:J23"/>
    <mergeCell ref="L23:N23"/>
    <mergeCell ref="B24:F24"/>
    <mergeCell ref="H24:J24"/>
    <mergeCell ref="L24:N24"/>
    <mergeCell ref="B25:F25"/>
    <mergeCell ref="H25:J25"/>
    <mergeCell ref="L25:N25"/>
    <mergeCell ref="B26:F26"/>
    <mergeCell ref="L26:N26"/>
    <mergeCell ref="B27:F27"/>
    <mergeCell ref="B28:F28"/>
    <mergeCell ref="G28:J28"/>
    <mergeCell ref="B29:F29"/>
    <mergeCell ref="B30:F30"/>
    <mergeCell ref="B31:F31"/>
    <mergeCell ref="G31:I31"/>
    <mergeCell ref="B32:F32"/>
    <mergeCell ref="G32:I32"/>
    <mergeCell ref="B33:F33"/>
    <mergeCell ref="G33:I33"/>
    <mergeCell ref="B34:F34"/>
    <mergeCell ref="G34:I34"/>
    <mergeCell ref="B35:F35"/>
    <mergeCell ref="G35:I35"/>
    <mergeCell ref="B36:F36"/>
    <mergeCell ref="G36:I36"/>
    <mergeCell ref="B37:F37"/>
    <mergeCell ref="G37:I37"/>
    <mergeCell ref="B38:F38"/>
    <mergeCell ref="G38:I38"/>
    <mergeCell ref="B39:F39"/>
    <mergeCell ref="G39:I39"/>
    <mergeCell ref="B40:F40"/>
    <mergeCell ref="G40:I40"/>
    <mergeCell ref="B41:F41"/>
    <mergeCell ref="G41:I41"/>
    <mergeCell ref="B42:F42"/>
    <mergeCell ref="G42:I42"/>
    <mergeCell ref="B43:F43"/>
    <mergeCell ref="G43:I43"/>
    <mergeCell ref="B44:F44"/>
    <mergeCell ref="G44:I44"/>
    <mergeCell ref="B45:F45"/>
    <mergeCell ref="G45:I45"/>
    <mergeCell ref="B46:F46"/>
    <mergeCell ref="G46:I46"/>
    <mergeCell ref="B47:F47"/>
    <mergeCell ref="G47:I47"/>
    <mergeCell ref="B48:F48"/>
    <mergeCell ref="G48:I48"/>
    <mergeCell ref="B49:F49"/>
    <mergeCell ref="G49:I49"/>
    <mergeCell ref="G50:I50"/>
    <mergeCell ref="G51:I51"/>
    <mergeCell ref="B52:F52"/>
    <mergeCell ref="G52:I52"/>
    <mergeCell ref="B53:F53"/>
    <mergeCell ref="G53:I53"/>
    <mergeCell ref="B54:F54"/>
    <mergeCell ref="B55:F55"/>
    <mergeCell ref="B56:F56"/>
    <mergeCell ref="G56:I56"/>
    <mergeCell ref="B57:F57"/>
    <mergeCell ref="G57:I57"/>
    <mergeCell ref="B58:F58"/>
    <mergeCell ref="G58:I58"/>
    <mergeCell ref="B59:F59"/>
    <mergeCell ref="G59:I59"/>
    <mergeCell ref="B60:F60"/>
    <mergeCell ref="G60:I60"/>
    <mergeCell ref="B61:F61"/>
    <mergeCell ref="G61:I61"/>
    <mergeCell ref="B62:F62"/>
    <mergeCell ref="G62:I62"/>
    <mergeCell ref="B63:F63"/>
    <mergeCell ref="G63:I63"/>
    <mergeCell ref="B64:F64"/>
    <mergeCell ref="B65:F65"/>
    <mergeCell ref="B66:F66"/>
    <mergeCell ref="G66:I66"/>
    <mergeCell ref="B67:F67"/>
    <mergeCell ref="B68:F68"/>
    <mergeCell ref="B69:F69"/>
    <mergeCell ref="H69:J69"/>
    <mergeCell ref="H70:J70"/>
    <mergeCell ref="H71:J71"/>
    <mergeCell ref="B72:F72"/>
    <mergeCell ref="H72:J72"/>
    <mergeCell ref="B73:F73"/>
    <mergeCell ref="H73:J73"/>
    <mergeCell ref="H74:J74"/>
    <mergeCell ref="H75:J75"/>
    <mergeCell ref="A76:F76"/>
    <mergeCell ref="H76:J76"/>
    <mergeCell ref="B77:F77"/>
    <mergeCell ref="B78:F78"/>
    <mergeCell ref="B79:F79"/>
    <mergeCell ref="G79:I79"/>
    <mergeCell ref="B80:F80"/>
    <mergeCell ref="G80:I80"/>
    <mergeCell ref="B83:F83"/>
    <mergeCell ref="B84:F84"/>
    <mergeCell ref="B87:F87"/>
    <mergeCell ref="B88:F88"/>
    <mergeCell ref="A91:C91"/>
    <mergeCell ref="A92:C92"/>
    <mergeCell ref="B95:F95"/>
    <mergeCell ref="B96:F96"/>
    <mergeCell ref="B97:F97"/>
    <mergeCell ref="B98:F98"/>
    <mergeCell ref="G54:J55"/>
    <mergeCell ref="G64:J65"/>
    <mergeCell ref="G67:J68"/>
    <mergeCell ref="G77:J78"/>
    <mergeCell ref="B85:F86"/>
    <mergeCell ref="K1:P2"/>
    <mergeCell ref="K6:N9"/>
    <mergeCell ref="O6:P9"/>
    <mergeCell ref="K10:P11"/>
    <mergeCell ref="K12:N13"/>
    <mergeCell ref="K3:P5"/>
    <mergeCell ref="A3:F4"/>
    <mergeCell ref="G3:J4"/>
    <mergeCell ref="A1:J2"/>
    <mergeCell ref="G29:J30"/>
    <mergeCell ref="G26:J27"/>
    <mergeCell ref="A50:F51"/>
    <mergeCell ref="A70:F71"/>
    <mergeCell ref="D91:F92"/>
    <mergeCell ref="A81:F82"/>
    <mergeCell ref="A74:F75"/>
    <mergeCell ref="A93:F94"/>
    <mergeCell ref="A89:F90"/>
  </mergeCells>
  <conditionalFormatting sqref="G5:J25">
    <cfRule type="colorScale" priority="1">
      <colorScale>
        <cfvo type="min"/>
        <cfvo type="max"/>
        <color rgb="FF57BB8A"/>
        <color rgb="FFFFFFFF"/>
      </colorScale>
    </cfRule>
  </conditionalFormatting>
  <hyperlinks>
    <hyperlink ref="A92" r:id="rId1" display="http://www.scorehero.com/"/>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N67"/>
  <sheetViews>
    <sheetView workbookViewId="0">
      <selection activeCell="A1" sqref="A1:J3"/>
    </sheetView>
  </sheetViews>
  <sheetFormatPr defaultColWidth="14.4285714285714" defaultRowHeight="15.75" customHeight="1"/>
  <sheetData>
    <row r="1" ht="12.75" spans="1:14">
      <c r="A1" s="12" t="s">
        <v>174</v>
      </c>
      <c r="B1" s="13"/>
      <c r="C1" s="13"/>
      <c r="D1" s="13"/>
      <c r="E1" s="13"/>
      <c r="F1" s="13"/>
      <c r="G1" s="13"/>
      <c r="H1" s="13"/>
      <c r="I1" s="13"/>
      <c r="J1" s="62"/>
      <c r="K1" s="63" t="s">
        <v>175</v>
      </c>
      <c r="N1" s="18"/>
    </row>
    <row r="2" ht="12.75" spans="1:14">
      <c r="A2" s="14"/>
      <c r="J2" s="18"/>
      <c r="N2" s="18"/>
    </row>
    <row r="3" ht="13.5" spans="1:14">
      <c r="A3" s="15"/>
      <c r="B3" s="16"/>
      <c r="C3" s="16"/>
      <c r="D3" s="16"/>
      <c r="E3" s="16"/>
      <c r="F3" s="16"/>
      <c r="G3" s="16"/>
      <c r="H3" s="16"/>
      <c r="I3" s="16"/>
      <c r="J3" s="20"/>
      <c r="K3" s="16"/>
      <c r="L3" s="16"/>
      <c r="M3" s="16"/>
      <c r="N3" s="20"/>
    </row>
    <row r="4" ht="12.75" spans="1:14">
      <c r="A4" s="17" t="s">
        <v>176</v>
      </c>
      <c r="B4" s="18"/>
      <c r="C4" s="19" t="s">
        <v>177</v>
      </c>
      <c r="D4" s="18"/>
      <c r="E4" s="51" t="s">
        <v>178</v>
      </c>
      <c r="F4" s="52" t="s">
        <v>179</v>
      </c>
      <c r="J4" s="18"/>
      <c r="K4" s="64" t="s">
        <v>180</v>
      </c>
      <c r="N4" s="18"/>
    </row>
    <row r="5" ht="13.5" spans="1:14">
      <c r="A5" s="15"/>
      <c r="B5" s="20"/>
      <c r="C5" s="16"/>
      <c r="D5" s="20"/>
      <c r="E5" s="20"/>
      <c r="F5" s="16"/>
      <c r="G5" s="16"/>
      <c r="H5" s="16"/>
      <c r="I5" s="16"/>
      <c r="J5" s="20"/>
      <c r="N5" s="18"/>
    </row>
    <row r="6" ht="12.75" spans="1:14">
      <c r="A6" s="21" t="s">
        <v>181</v>
      </c>
      <c r="C6" s="22" t="s">
        <v>182</v>
      </c>
      <c r="E6" s="53" t="s">
        <v>15</v>
      </c>
      <c r="F6" s="49" t="s">
        <v>183</v>
      </c>
      <c r="J6" s="65"/>
      <c r="N6" s="18"/>
    </row>
    <row r="7" ht="12.75" spans="1:14">
      <c r="A7" s="23" t="s">
        <v>184</v>
      </c>
      <c r="C7" s="24" t="s">
        <v>185</v>
      </c>
      <c r="E7" s="53" t="str">
        <f>HYPERLINK("https://drive.google.com/open?id=1x_LXZBXkhw__Ttmof0WATdbiob6KOgcc","Download")</f>
        <v>Download</v>
      </c>
      <c r="F7" s="54" t="s">
        <v>186</v>
      </c>
      <c r="J7" s="66"/>
      <c r="N7" s="18"/>
    </row>
    <row r="8" ht="12.75" spans="1:14">
      <c r="A8" s="25" t="s">
        <v>187</v>
      </c>
      <c r="C8" s="26" t="s">
        <v>188</v>
      </c>
      <c r="E8" s="55" t="str">
        <f>HYPERLINK("https://drive.google.com/open?id=1jhFFM9qFwAASbx7NMijDtS2ycz2W3e7m","Download")</f>
        <v>Download</v>
      </c>
      <c r="F8" s="56" t="s">
        <v>183</v>
      </c>
      <c r="J8" s="67"/>
      <c r="N8" s="18"/>
    </row>
    <row r="9" ht="12.75" spans="1:14">
      <c r="A9" s="23" t="s">
        <v>189</v>
      </c>
      <c r="C9" s="24" t="s">
        <v>190</v>
      </c>
      <c r="E9" s="53" t="str">
        <f>HYPERLINK("http://bit.ly/2OwHm19","Download")</f>
        <v>Download</v>
      </c>
      <c r="F9" s="54" t="s">
        <v>191</v>
      </c>
      <c r="J9" s="66"/>
      <c r="N9" s="18"/>
    </row>
    <row r="10" ht="12.75" spans="1:14">
      <c r="A10" s="25" t="s">
        <v>192</v>
      </c>
      <c r="C10" s="26" t="s">
        <v>193</v>
      </c>
      <c r="E10" s="53" t="str">
        <f>HYPERLINK("https://drive.google.com/open?id=1cMGHF4drDmvEAJKWW8v2EPTX7ajCsi7m","Download")</f>
        <v>Download</v>
      </c>
      <c r="F10" s="56" t="s">
        <v>194</v>
      </c>
      <c r="J10" s="67"/>
      <c r="N10" s="18"/>
    </row>
    <row r="11" ht="12.75" spans="1:14">
      <c r="A11" s="23" t="s">
        <v>195</v>
      </c>
      <c r="C11" s="24" t="s">
        <v>196</v>
      </c>
      <c r="E11" s="55" t="str">
        <f>HYPERLINK("https://mega.nz/#F!Z9E0VZgA!iJPxmcB_CAK7EgdnOkolhg","Download")</f>
        <v>Download</v>
      </c>
      <c r="F11" s="54" t="s">
        <v>197</v>
      </c>
      <c r="J11" s="66"/>
      <c r="N11" s="18"/>
    </row>
    <row r="12" ht="12.75" spans="1:14">
      <c r="A12" s="25" t="s">
        <v>198</v>
      </c>
      <c r="C12" s="26" t="s">
        <v>199</v>
      </c>
      <c r="E12" s="55" t="str">
        <f>HYPERLINK("https://drive.google.com/open?id=1OP8ws7TLqpOvL37f7qE4W2uGlViU7TpM","Download")</f>
        <v>Download</v>
      </c>
      <c r="F12" s="56" t="s">
        <v>194</v>
      </c>
      <c r="J12" s="67"/>
      <c r="N12" s="18"/>
    </row>
    <row r="13" ht="12.75" spans="1:14">
      <c r="A13" s="23" t="s">
        <v>200</v>
      </c>
      <c r="C13" s="24" t="s">
        <v>201</v>
      </c>
      <c r="E13" s="55" t="str">
        <f>HYPERLINK("https://www.google.com/url?q=https://drive.google.com/open?id%3D1esxWtmOsQjaGAE1zvW8OtFjqu8QlU_fQ&amp;sa=D&amp;ust=1522469889205000&amp;usg=AFQjCNHp8fGZRawzU9sbYTZAJqSWQsfb_w","Download")</f>
        <v>Download</v>
      </c>
      <c r="F13" s="54" t="s">
        <v>202</v>
      </c>
      <c r="J13" s="66"/>
      <c r="K13" s="68" t="s">
        <v>203</v>
      </c>
      <c r="N13" s="18"/>
    </row>
    <row r="14" ht="12.75" spans="1:14">
      <c r="A14" s="25" t="s">
        <v>204</v>
      </c>
      <c r="C14" s="26" t="s">
        <v>205</v>
      </c>
      <c r="E14" s="53" t="str">
        <f>HYPERLINK("https://www.google.com/url?q=https://youtu.be/5tCYjysL7oY&amp;sa=D&amp;ust=1522469889205000&amp;usg=AFQjCNHAqjwwcFYpLksvPqt2t3lq_WX_WA","YouTube")</f>
        <v>YouTube</v>
      </c>
      <c r="F14" s="56" t="s">
        <v>206</v>
      </c>
      <c r="J14" s="67"/>
      <c r="N14" s="18"/>
    </row>
    <row r="15" ht="12.75" spans="1:14">
      <c r="A15" s="23" t="s">
        <v>207</v>
      </c>
      <c r="C15" s="24" t="s">
        <v>196</v>
      </c>
      <c r="E15" s="55" t="str">
        <f>HYPERLINK("https://www.google.com/url?q=https://drive.google.com/drive/folders/1nU0KRegw2AvrQrJmqIeRsxZlQoQ6Ny6A&amp;sa=D&amp;ust=1522469889205000&amp;usg=AFQjCNEgCKCjsg9AFxJrncf_jLEg7eSYyw","Download")</f>
        <v>Download</v>
      </c>
      <c r="F15" s="54" t="s">
        <v>208</v>
      </c>
      <c r="J15" s="66"/>
      <c r="N15" s="18"/>
    </row>
    <row r="16" ht="12.75" spans="1:14">
      <c r="A16" s="25" t="s">
        <v>209</v>
      </c>
      <c r="C16" s="26" t="s">
        <v>210</v>
      </c>
      <c r="E16" s="53" t="str">
        <f>HYPERLINK("https://www.google.com/url?q=https://drive.google.com/open?id%3D1lSnpO4h3RlcLmkbDAgU52RhKhLFAC7OC&amp;sa=D&amp;ust=1522469889205000&amp;usg=AFQjCNFNVFIL-FGMa9HZxzpLBXiTc3fWRA","Download")</f>
        <v>Download</v>
      </c>
      <c r="F16" s="56" t="s">
        <v>194</v>
      </c>
      <c r="J16" s="67"/>
      <c r="N16" s="18"/>
    </row>
    <row r="17" ht="12.75" spans="1:14">
      <c r="A17" s="27" t="s">
        <v>211</v>
      </c>
      <c r="B17" s="28"/>
      <c r="C17" s="29" t="s">
        <v>212</v>
      </c>
      <c r="E17" s="53" t="str">
        <f>HYPERLINK("https://drive.google.com/open?id=1RnOfSLLx17ZynCCsr3aohhgyxTPQau71","Download")</f>
        <v>Download</v>
      </c>
      <c r="F17" s="54" t="s">
        <v>213</v>
      </c>
      <c r="J17" s="66"/>
      <c r="N17" s="18"/>
    </row>
    <row r="18" ht="12.75" spans="1:14">
      <c r="A18" s="25" t="s">
        <v>214</v>
      </c>
      <c r="C18" s="26" t="s">
        <v>215</v>
      </c>
      <c r="E18" s="55" t="str">
        <f>HYPERLINK("https://www.google.com/url?q=https://drive.google.com/open?id%3D1IaEePJJli_j8NCVa0woQ-pyUp7UONcQr&amp;sa=D&amp;ust=1522469889207000&amp;usg=AFQjCNHGUkdYFxjBjAi4Iw2wicl_9Mgshw","Download")</f>
        <v>Download</v>
      </c>
      <c r="F18" s="56" t="s">
        <v>216</v>
      </c>
      <c r="J18" s="67"/>
      <c r="N18" s="18"/>
    </row>
    <row r="19" ht="12.75" spans="1:14">
      <c r="A19" s="27" t="s">
        <v>217</v>
      </c>
      <c r="B19" s="28"/>
      <c r="C19" s="29" t="s">
        <v>196</v>
      </c>
      <c r="E19" s="53" t="str">
        <f>HYPERLINK("https://www.google.com/url?q=https://www.youtube.com/watch?v%3DPmK-gydCL1g&amp;sa=D&amp;ust=1522469889207000&amp;usg=AFQjCNHucL8yXAP2I5v0L6aN93NiIRC03w","YouTube")</f>
        <v>YouTube</v>
      </c>
      <c r="F19" s="54" t="s">
        <v>218</v>
      </c>
      <c r="J19" s="66"/>
      <c r="N19" s="18"/>
    </row>
    <row r="20" ht="13.5" spans="1:14">
      <c r="A20" s="30" t="s">
        <v>219</v>
      </c>
      <c r="B20" s="31"/>
      <c r="C20" s="32" t="s">
        <v>220</v>
      </c>
      <c r="E20" s="53" t="str">
        <f>HYPERLINK("https://www.youtube.com/watch?v=nZzr25VEo60","YouTube")</f>
        <v>YouTube</v>
      </c>
      <c r="F20" s="56" t="s">
        <v>221</v>
      </c>
      <c r="J20" s="67"/>
      <c r="K20" s="68"/>
      <c r="N20" s="18"/>
    </row>
    <row r="21" ht="12.75" spans="1:14">
      <c r="A21" s="23" t="s">
        <v>222</v>
      </c>
      <c r="C21" s="24" t="s">
        <v>196</v>
      </c>
      <c r="E21" s="55" t="str">
        <f>HYPERLINK("https://www.google.com/url?q=http://www.mediafire.com/file/9zrmdm32u7e3h1w/Various%2520C3%2520Gojira%2520Charts%2520for%2520Clone%2520Hero.rar&amp;sa=D&amp;ust=1522469889208000&amp;usg=AFQjCNGZ3nsm712p6nnVLXADoONPgl7k8w","Download")</f>
        <v>Download</v>
      </c>
      <c r="F21" s="54" t="s">
        <v>223</v>
      </c>
      <c r="J21" s="66"/>
      <c r="K21" s="69" t="s">
        <v>224</v>
      </c>
      <c r="L21" s="13"/>
      <c r="M21" s="13"/>
      <c r="N21" s="62"/>
    </row>
    <row r="22" ht="12.75" spans="1:14">
      <c r="A22" s="25" t="s">
        <v>225</v>
      </c>
      <c r="C22" s="26" t="s">
        <v>196</v>
      </c>
      <c r="E22" s="53" t="str">
        <f>HYPERLINK("https://www.google.com/url?q=http://www.mediafire.com/file/k05vqvc59m22v2y/Gorillaz%2BPack.rar&amp;sa=D&amp;ust=1522469889208000&amp;usg=AFQjCNHtMdKNSUtf_U8702Z3nOOQ3Sn2wg","Download")</f>
        <v>Download</v>
      </c>
      <c r="F22" s="57"/>
      <c r="J22" s="67"/>
      <c r="N22" s="18"/>
    </row>
    <row r="23" ht="12.75" spans="1:14">
      <c r="A23" s="23" t="s">
        <v>226</v>
      </c>
      <c r="C23" s="24" t="s">
        <v>227</v>
      </c>
      <c r="E23" s="55" t="str">
        <f>HYPERLINK("https://www.google.com/url?q=https://drive.google.com/file/d/0B4vo9ev8ymFsVUVBRUVnbUVmOXM/view&amp;sa=D&amp;ust=1522469889208000&amp;usg=AFQjCNHV0mkfQJAhjVW0d6jn1JAf3viTrA","Download")</f>
        <v>Download</v>
      </c>
      <c r="F23" s="54" t="s">
        <v>183</v>
      </c>
      <c r="J23" s="66"/>
      <c r="K23" s="68" t="s">
        <v>228</v>
      </c>
      <c r="N23" s="18"/>
    </row>
    <row r="24" ht="12.75" spans="1:14">
      <c r="A24" s="25" t="s">
        <v>229</v>
      </c>
      <c r="C24" s="26" t="s">
        <v>230</v>
      </c>
      <c r="E24" s="53" t="str">
        <f>HYPERLINK("http://bit.ly/2LFdFx9","Download")</f>
        <v>Download</v>
      </c>
      <c r="F24" s="56" t="s">
        <v>191</v>
      </c>
      <c r="J24" s="67"/>
      <c r="N24" s="18"/>
    </row>
    <row r="25" ht="12.75" spans="1:14">
      <c r="A25" s="23" t="s">
        <v>231</v>
      </c>
      <c r="C25" s="24" t="s">
        <v>232</v>
      </c>
      <c r="E25" s="55" t="str">
        <f>HYPERLINK("http://bit.ly/2NXoIyt","Download")</f>
        <v>Download</v>
      </c>
      <c r="F25" s="54" t="s">
        <v>191</v>
      </c>
      <c r="J25" s="66"/>
      <c r="N25" s="18"/>
    </row>
    <row r="26" ht="13.5" spans="1:14">
      <c r="A26" s="25" t="s">
        <v>233</v>
      </c>
      <c r="C26" s="26" t="s">
        <v>234</v>
      </c>
      <c r="E26" s="53" t="str">
        <f>HYPERLINK("https://www.google.com/url?q=https://www.google.com/url?q%3Dhttps://mega.nz/%2523!guZUHbyJ!qhRUI7L6HNvtOGoikHXczSm3q3FQEVHKxpJYwy9vMY4%26sa%3DD%26ust%3D1504899165715000%26usg%3DAFQjCNH-NgB2U8YxI9pKgm8VpyU8e8pP-Q&amp;sa=D&amp;ust=1522469889208000&amp;usg=AFQjCNFq4Pb4e"&amp;"ZU9sQNEjfmYBHYVMcDAIg","Download")</f>
        <v>Download</v>
      </c>
      <c r="F26" s="57"/>
      <c r="J26" s="67"/>
      <c r="K26" s="16"/>
      <c r="L26" s="16"/>
      <c r="M26" s="16"/>
      <c r="N26" s="20"/>
    </row>
    <row r="27" ht="18" spans="1:14">
      <c r="A27" s="23" t="s">
        <v>235</v>
      </c>
      <c r="C27" s="24" t="s">
        <v>236</v>
      </c>
      <c r="E27" s="55" t="str">
        <f>HYPERLINK("https://drive.google.com/file/d/1ogvRwjFqjCmrKXUpFMn1XeI6h3Cb2F9L/view","Download")</f>
        <v>Download</v>
      </c>
      <c r="F27" s="54" t="s">
        <v>237</v>
      </c>
      <c r="J27" s="66"/>
      <c r="K27" s="70"/>
      <c r="L27" s="70"/>
      <c r="M27" s="70"/>
      <c r="N27" s="70"/>
    </row>
    <row r="28" ht="18" spans="1:14">
      <c r="A28" s="25" t="s">
        <v>235</v>
      </c>
      <c r="C28" s="26" t="s">
        <v>196</v>
      </c>
      <c r="E28" s="55" t="str">
        <f>HYPERLINK("https://drive.google.com/drive/folders/1fMJ3fpw7PYswrWn8QG4YqMd26Dthb9ga","Download")</f>
        <v>Download</v>
      </c>
      <c r="F28" s="56" t="s">
        <v>238</v>
      </c>
      <c r="J28" s="67"/>
      <c r="K28" s="70"/>
      <c r="L28" s="70"/>
      <c r="M28" s="70"/>
      <c r="N28" s="70"/>
    </row>
    <row r="29" ht="18" spans="1:14">
      <c r="A29" s="23" t="s">
        <v>239</v>
      </c>
      <c r="C29" s="24" t="s">
        <v>240</v>
      </c>
      <c r="E29" s="53" t="str">
        <f>HYPERLINK("https://www.google.com/url?q=https://drive.google.com/open?id%3D1XnriVCAHYA1FYbPccregeaomIEZsiBYY&amp;sa=D&amp;ust=1522469889209000&amp;usg=AFQjCNHAg1gzGI3y9bN4e0WqeljaO3HObg","Download")</f>
        <v>Download</v>
      </c>
      <c r="F29" s="54" t="s">
        <v>183</v>
      </c>
      <c r="J29" s="66"/>
      <c r="K29" s="70"/>
      <c r="L29" s="70"/>
      <c r="M29" s="70"/>
      <c r="N29" s="70"/>
    </row>
    <row r="30" ht="12.75" spans="1:14">
      <c r="A30" s="25" t="s">
        <v>241</v>
      </c>
      <c r="C30" s="26" t="s">
        <v>196</v>
      </c>
      <c r="E30" s="55" t="str">
        <f>HYPERLINK("https://www.google.com/url?q=https://drive.google.com/drive/folders/1HVMdsZ-AUU63zIa2tnxklSYvgu58FnAP&amp;sa=D&amp;ust=1522469889209000&amp;usg=AFQjCNEBKaFy8Qp5eEUe81t3M0-E_HfVJA","Download")</f>
        <v>Download</v>
      </c>
      <c r="F30" s="56" t="s">
        <v>242</v>
      </c>
      <c r="J30" s="67"/>
      <c r="K30" s="71"/>
      <c r="L30" s="71"/>
      <c r="M30" s="71"/>
      <c r="N30" s="71"/>
    </row>
    <row r="31" ht="12.75" spans="1:14">
      <c r="A31" s="23" t="s">
        <v>243</v>
      </c>
      <c r="C31" s="24" t="s">
        <v>244</v>
      </c>
      <c r="E31" s="53" t="str">
        <f>HYPERLINK("https://www.google.com/url?q=https://drive.google.com/drive/folders/1Q3A5nnN2ACFx43IiDhT0VpUaz-lftJzH&amp;sa=D&amp;ust=1522469889209000&amp;usg=AFQjCNE70h0yLXGSIMUw2hG-fSppWdPqZw","Download")</f>
        <v>Download</v>
      </c>
      <c r="F31" s="54" t="s">
        <v>245</v>
      </c>
      <c r="J31" s="66"/>
      <c r="K31" s="71"/>
      <c r="L31" s="71"/>
      <c r="M31" s="71"/>
      <c r="N31" s="71"/>
    </row>
    <row r="32" ht="12.75" spans="1:10">
      <c r="A32" s="25" t="s">
        <v>246</v>
      </c>
      <c r="C32" s="26" t="s">
        <v>247</v>
      </c>
      <c r="E32" s="55" t="str">
        <f>HYPERLINK("http://bit.ly/2LCf5IE","Download")</f>
        <v>Download</v>
      </c>
      <c r="F32" s="56" t="s">
        <v>191</v>
      </c>
      <c r="J32" s="67"/>
    </row>
    <row r="33" ht="12.75" spans="1:14">
      <c r="A33" s="23" t="s">
        <v>248</v>
      </c>
      <c r="C33" s="24" t="s">
        <v>196</v>
      </c>
      <c r="E33" s="53" t="str">
        <f>HYPERLINK("https://www.google.com/url?q=https://drive.google.com/open?id%3D12jkCBpqLeUwCDGC3Ni6selsCbC79E0rl&amp;sa=D&amp;ust=1522469889211000&amp;usg=AFQjCNHFL9ymYNvoriScPxoDBaPL6ou5fw","Download")</f>
        <v>Download</v>
      </c>
      <c r="F33" s="54" t="s">
        <v>242</v>
      </c>
      <c r="J33" s="66"/>
      <c r="K33" s="2"/>
      <c r="L33" s="2"/>
      <c r="M33" s="2"/>
      <c r="N33" s="2"/>
    </row>
    <row r="34" ht="12.75" spans="1:14">
      <c r="A34" s="30" t="s">
        <v>249</v>
      </c>
      <c r="C34" s="26" t="s">
        <v>196</v>
      </c>
      <c r="E34" s="55" t="str">
        <f>HYPERLINK("https://www.google.com/url?q=https://drive.google.com/open?id%3D1-sdXHaJYmseTmK_inPKt2q3raYwHdbzI&amp;sa=D&amp;ust=1522469889211000&amp;usg=AFQjCNEsT0Cnn7I-Vsv1XCDI8GmH406pZw","Download")</f>
        <v>Download</v>
      </c>
      <c r="F34" s="56" t="s">
        <v>250</v>
      </c>
      <c r="J34" s="67"/>
      <c r="K34" s="2"/>
      <c r="L34" s="2"/>
      <c r="M34" s="2"/>
      <c r="N34" s="2"/>
    </row>
    <row r="35" ht="12.75" spans="1:14">
      <c r="A35" s="27" t="s">
        <v>251</v>
      </c>
      <c r="C35" s="24" t="s">
        <v>196</v>
      </c>
      <c r="E35" s="53" t="str">
        <f>HYPERLINK("https://www.google.com/url?q=https://drive.google.com/drive/folders/0B1lvPFfHBT2LeDlIR2tyend1dWM&amp;sa=D&amp;ust=1522469889211000&amp;usg=AFQjCNH5MTglI45gKA7akvykCvmw5axmMA","Download")</f>
        <v>Download</v>
      </c>
      <c r="F35" s="54" t="s">
        <v>252</v>
      </c>
      <c r="J35" s="66"/>
      <c r="K35" s="2"/>
      <c r="L35" s="2"/>
      <c r="M35" s="2"/>
      <c r="N35" s="2"/>
    </row>
    <row r="36" ht="12.75" spans="1:14">
      <c r="A36" s="30" t="s">
        <v>253</v>
      </c>
      <c r="C36" s="26" t="s">
        <v>254</v>
      </c>
      <c r="E36" s="53" t="str">
        <f>HYPERLINK("https://drive.google.com/open?id=1C54RF8wHG7OyHLY34T3WVQs5I-t8frEq","Download")</f>
        <v>Download</v>
      </c>
      <c r="F36" s="56" t="s">
        <v>194</v>
      </c>
      <c r="J36" s="67"/>
      <c r="K36" s="2"/>
      <c r="L36" s="2"/>
      <c r="M36" s="2"/>
      <c r="N36" s="2"/>
    </row>
    <row r="37" ht="12.75" spans="1:14">
      <c r="A37" s="27" t="s">
        <v>255</v>
      </c>
      <c r="C37" s="24" t="s">
        <v>196</v>
      </c>
      <c r="E37" s="55" t="str">
        <f>HYPERLINK("https://www.google.com/url?q=https://drive.google.com/open?id%3D17dmYtu3RfENhKbEECU8b3W8mutOFK8oo&amp;sa=D&amp;ust=1522469889211000&amp;usg=AFQjCNG3B0jXCk5BMu-nqFOa9TmdHusTBA","Download")</f>
        <v>Download</v>
      </c>
      <c r="F37" s="54" t="s">
        <v>256</v>
      </c>
      <c r="J37" s="66"/>
      <c r="K37" s="2"/>
      <c r="L37" s="2"/>
      <c r="M37" s="2"/>
      <c r="N37" s="2"/>
    </row>
    <row r="38" ht="12.75" spans="1:14">
      <c r="A38" s="30" t="s">
        <v>257</v>
      </c>
      <c r="C38" s="26" t="s">
        <v>258</v>
      </c>
      <c r="E38" s="53" t="str">
        <f>HYPERLINK("https://drive.google.com/open?id=1b_fBrzlqmE-9NfuJMuQbLX1hRTVv-Jl0","Download")</f>
        <v>Download</v>
      </c>
      <c r="F38" s="56" t="s">
        <v>194</v>
      </c>
      <c r="J38" s="67"/>
      <c r="K38" s="2"/>
      <c r="L38" s="2"/>
      <c r="M38" s="2"/>
      <c r="N38" s="2"/>
    </row>
    <row r="39" ht="12.75" spans="1:14">
      <c r="A39" s="27" t="s">
        <v>259</v>
      </c>
      <c r="C39" s="24" t="s">
        <v>196</v>
      </c>
      <c r="E39" s="53" t="str">
        <f>HYPERLINK("https://www.google.com/url?q=https://www.google.com/url?q%3Dhttps://drive.google.com/open?id%253D0B_nCPlFVZsuyREE2QnhObnVubDg%26sa%3DD%26ust%3D1504899165714000%26usg%3DAFQjCNE5x4-vJbVFIXZgUEMHc-6G3_cnsA&amp;sa=D&amp;ust=1522469889211000&amp;usg=AFQjCNEbCsmydHVuKz_Tdn"&amp;"EWvc82S2-ziA","Download")</f>
        <v>Download</v>
      </c>
      <c r="F39" s="54" t="s">
        <v>260</v>
      </c>
      <c r="J39" s="66"/>
      <c r="K39" s="2"/>
      <c r="L39" s="2"/>
      <c r="M39" s="2"/>
      <c r="N39" s="2"/>
    </row>
    <row r="40" ht="12.75" spans="1:14">
      <c r="A40" s="30" t="s">
        <v>261</v>
      </c>
      <c r="C40" s="26" t="s">
        <v>196</v>
      </c>
      <c r="E40" s="55" t="str">
        <f>HYPERLINK("https://www.google.com/url?q=https://drive.google.com/drive/folders/1lBfqXaQDqiYWDi0Qfm1DPiscQiHg89Sp&amp;sa=D&amp;ust=1522469889212000&amp;usg=AFQjCNG6lmesyKddSHi2VRixvUPm4NWIzA","Download")</f>
        <v>Download</v>
      </c>
      <c r="F40" s="56" t="s">
        <v>250</v>
      </c>
      <c r="J40" s="67"/>
      <c r="K40" s="2"/>
      <c r="L40" s="2"/>
      <c r="M40" s="2"/>
      <c r="N40" s="2"/>
    </row>
    <row r="41" ht="12.75" spans="1:14">
      <c r="A41" s="23" t="s">
        <v>262</v>
      </c>
      <c r="C41" s="24" t="s">
        <v>196</v>
      </c>
      <c r="E41" s="53" t="str">
        <f>HYPERLINK("https://www.google.com/url?q=https://drive.google.com/open?id%3D16W44-PmSEZwphYbjlOa1NVL5DPTabkMv&amp;sa=D&amp;ust=1522469889212000&amp;usg=AFQjCNELjg3Yj0Sq0eDUoPkMVcYQH2iI6w","Download")</f>
        <v>Download</v>
      </c>
      <c r="F41" s="54" t="s">
        <v>263</v>
      </c>
      <c r="J41" s="66"/>
      <c r="K41" s="2"/>
      <c r="L41" s="2"/>
      <c r="M41" s="2"/>
      <c r="N41" s="2"/>
    </row>
    <row r="42" ht="12.75" spans="1:14">
      <c r="A42" s="25" t="s">
        <v>264</v>
      </c>
      <c r="C42" s="26" t="s">
        <v>265</v>
      </c>
      <c r="E42" s="55" t="str">
        <f>HYPERLINK("https://drive.google.com/open?id=1tJYYy4LeU4OwYuIWqOWACrgGFbOZ9B5G","Download")</f>
        <v>Download</v>
      </c>
      <c r="F42" s="56" t="s">
        <v>194</v>
      </c>
      <c r="J42" s="67"/>
      <c r="K42" s="2"/>
      <c r="L42" s="2"/>
      <c r="M42" s="2"/>
      <c r="N42" s="2"/>
    </row>
    <row r="43" ht="12.75" spans="1:14">
      <c r="A43" s="23" t="s">
        <v>264</v>
      </c>
      <c r="C43" s="24" t="s">
        <v>266</v>
      </c>
      <c r="E43" s="55" t="str">
        <f>HYPERLINK("https://www.google.com/url?q=https://drive.google.com/open?id%3D1EtCbuUiqSrnW9F_zPHrOEpcXBr-wqaZe&amp;sa=D&amp;ust=1522469889212000&amp;usg=AFQjCNE8s1-uC4BdW6XoLFgqqHf1z9ZvBA","Download")</f>
        <v>Download</v>
      </c>
      <c r="F43" s="54" t="s">
        <v>194</v>
      </c>
      <c r="J43" s="66"/>
      <c r="K43" s="2"/>
      <c r="L43" s="2"/>
      <c r="M43" s="2"/>
      <c r="N43" s="2"/>
    </row>
    <row r="44" ht="12.75" spans="1:14">
      <c r="A44" s="25" t="s">
        <v>264</v>
      </c>
      <c r="C44" s="26" t="s">
        <v>267</v>
      </c>
      <c r="E44" s="53" t="str">
        <f>HYPERLINK("https://www.google.com/url?q=https://drive.google.com/open?id%3D1zewxj4n9rkRNz4CLfeR_9D5neJMhf5N_&amp;sa=D&amp;ust=1522469889212000&amp;usg=AFQjCNEYMnAp0yTV8pYuV5f6Z0AhvusArQ","Download")</f>
        <v>Download</v>
      </c>
      <c r="F44" s="56" t="s">
        <v>194</v>
      </c>
      <c r="J44" s="67"/>
      <c r="K44" s="2"/>
      <c r="L44" s="2"/>
      <c r="M44" s="2"/>
      <c r="N44" s="2"/>
    </row>
    <row r="45" ht="12.75" spans="1:14">
      <c r="A45" s="23" t="s">
        <v>264</v>
      </c>
      <c r="C45" s="24" t="s">
        <v>268</v>
      </c>
      <c r="E45" s="55" t="str">
        <f>HYPERLINK("https://www.google.com/url?q=https://drive.google.com/open?id%3D1M3h-zN_0RF42pJwsnq_3t1iRK0_FwstC&amp;sa=D&amp;ust=1522469889212000&amp;usg=AFQjCNFuUParEnvVF6Phde9X42kc8o0I9g","Download")</f>
        <v>Download</v>
      </c>
      <c r="F45" s="54" t="s">
        <v>194</v>
      </c>
      <c r="J45" s="66"/>
      <c r="K45" s="2"/>
      <c r="L45" s="2"/>
      <c r="M45" s="2"/>
      <c r="N45" s="2"/>
    </row>
    <row r="46" ht="12.75" spans="1:14">
      <c r="A46" s="25" t="s">
        <v>269</v>
      </c>
      <c r="B46" s="31"/>
      <c r="C46" s="32" t="s">
        <v>270</v>
      </c>
      <c r="E46" s="55" t="str">
        <f>HYPERLINK("http://bit.ly/2v1sQ9q","Download")</f>
        <v>Download</v>
      </c>
      <c r="F46" s="56" t="s">
        <v>191</v>
      </c>
      <c r="J46" s="67"/>
      <c r="K46" s="2"/>
      <c r="L46" s="2"/>
      <c r="M46" s="2"/>
      <c r="N46" s="2"/>
    </row>
    <row r="47" ht="13.5" spans="1:14">
      <c r="A47" s="33" t="s">
        <v>271</v>
      </c>
      <c r="B47" s="34"/>
      <c r="C47" s="35" t="s">
        <v>271</v>
      </c>
      <c r="D47" s="36"/>
      <c r="E47" s="58" t="str">
        <f>HYPERLINK("http://bit.ly/2M3w5Uw","Download")</f>
        <v>Download</v>
      </c>
      <c r="F47" s="59" t="s">
        <v>191</v>
      </c>
      <c r="G47" s="60"/>
      <c r="H47" s="60"/>
      <c r="I47" s="60"/>
      <c r="J47" s="72"/>
      <c r="K47" s="2"/>
      <c r="L47" s="2"/>
      <c r="M47" s="2"/>
      <c r="N47" s="2"/>
    </row>
    <row r="48" ht="12.75" spans="1:14">
      <c r="A48" s="37" t="s">
        <v>272</v>
      </c>
      <c r="J48" s="18"/>
      <c r="K48" s="2"/>
      <c r="L48" s="2"/>
      <c r="M48" s="2"/>
      <c r="N48" s="2"/>
    </row>
    <row r="49" ht="12.75" spans="1:14">
      <c r="A49" s="14"/>
      <c r="J49" s="18"/>
      <c r="K49" s="2"/>
      <c r="L49" s="2"/>
      <c r="M49" s="2"/>
      <c r="N49" s="2"/>
    </row>
    <row r="50" ht="13.5" spans="1:14">
      <c r="A50" s="14"/>
      <c r="J50" s="18"/>
      <c r="K50" s="2"/>
      <c r="L50" s="2"/>
      <c r="M50" s="2"/>
      <c r="N50" s="2"/>
    </row>
    <row r="51" ht="12.75" spans="1:14">
      <c r="A51" s="38" t="s">
        <v>273</v>
      </c>
      <c r="B51" s="39"/>
      <c r="C51" s="40" t="s">
        <v>178</v>
      </c>
      <c r="D51" s="41" t="s">
        <v>179</v>
      </c>
      <c r="E51" s="61"/>
      <c r="F51" s="61"/>
      <c r="G51" s="61"/>
      <c r="H51" s="61"/>
      <c r="I51" s="61"/>
      <c r="J51" s="73"/>
      <c r="K51" s="2"/>
      <c r="L51" s="2"/>
      <c r="M51" s="2"/>
      <c r="N51" s="2"/>
    </row>
    <row r="52" ht="12.75" spans="1:14">
      <c r="A52" s="42"/>
      <c r="C52" s="43"/>
      <c r="J52" s="65"/>
      <c r="K52" s="2"/>
      <c r="L52" s="2"/>
      <c r="M52" s="2"/>
      <c r="N52" s="2"/>
    </row>
    <row r="53" ht="12.75" spans="1:14">
      <c r="A53" s="44" t="s">
        <v>274</v>
      </c>
      <c r="C53" s="45" t="str">
        <f>HYPERLINK("https://www.google.com/url?q=https://drive.google.com/drive/folders/1A0tRg3y3NjeS1Wfv978dhhCFhUeDFXDH&amp;sa=D&amp;ust=1522469889213000&amp;usg=AFQjCNHjOnLcNagp7sj3eWAr7vouwaGDIg","Download")</f>
        <v>Download</v>
      </c>
      <c r="D53" s="46" t="s">
        <v>275</v>
      </c>
      <c r="J53" s="74"/>
      <c r="K53" s="2"/>
      <c r="L53" s="2"/>
      <c r="M53" s="2"/>
      <c r="N53" s="2"/>
    </row>
    <row r="54" ht="12.75" spans="1:10">
      <c r="A54" s="47" t="s">
        <v>276</v>
      </c>
      <c r="C54" s="48" t="str">
        <f>HYPERLINK("https://www.google.com/url?q=https://drive.google.com/open?id%3D1KQhZgffuchPqle0EA9B9o7ne25ZoEQ4v&amp;sa=D&amp;ust=1522469889214000&amp;usg=AFQjCNH7YzVjwbYxALIlkEe2kf0pctD4mA","Download")</f>
        <v>Download</v>
      </c>
      <c r="D54" s="49" t="s">
        <v>277</v>
      </c>
      <c r="J54" s="65"/>
    </row>
    <row r="55" ht="12.75" spans="1:10">
      <c r="A55" s="44" t="s">
        <v>278</v>
      </c>
      <c r="C55" s="45" t="str">
        <f>HYPERLINK("https://www.google.com/url?q=https://drive.google.com/open?id%3D1a0t_iQS9J9ccz_XGq3SuVzmc8mv48Ts8&amp;sa=D&amp;ust=1522469889214000&amp;usg=AFQjCNH6XVfHQGzxfpZRkrHVhMIZLi9aFA","Download")</f>
        <v>Download</v>
      </c>
      <c r="D55" s="46" t="s">
        <v>279</v>
      </c>
      <c r="J55" s="74"/>
    </row>
    <row r="56" ht="12.75" spans="1:10">
      <c r="A56" s="47" t="s">
        <v>280</v>
      </c>
      <c r="C56" s="48" t="str">
        <f>HYPERLINK("https://www.google.com/url?q=https://drive.google.com/open?id%3D1MNjs8l8DHopbRAIk1f-NeLcmkTrbGXa6&amp;sa=D&amp;ust=1522469889214000&amp;usg=AFQjCNHNcNDfRTRQvG65DSjyFow6IhdKaA","Download")</f>
        <v>Download</v>
      </c>
      <c r="D56" s="49" t="s">
        <v>281</v>
      </c>
      <c r="J56" s="65"/>
    </row>
    <row r="57" ht="12.75" spans="1:10">
      <c r="A57" s="44" t="s">
        <v>282</v>
      </c>
      <c r="C57" s="45" t="str">
        <f>HYPERLINK("https://www.google.com/url?q=https://drive.google.com/open?id%3D1Cr0Ev7Kx4j_BjnNNVWpgqLgQQEqIw2vA&amp;sa=D&amp;ust=1522469889214000&amp;usg=AFQjCNFijYi3cikB2nW3JIKAp8wSTHduOg","Download")</f>
        <v>Download</v>
      </c>
      <c r="D57" s="46" t="s">
        <v>283</v>
      </c>
      <c r="J57" s="74"/>
    </row>
    <row r="58" ht="12.75" spans="1:10">
      <c r="A58" s="47" t="s">
        <v>284</v>
      </c>
      <c r="C58" s="48" t="str">
        <f>HYPERLINK("https://www.google.com/url?q=https://www.youtube.com/watch?v%3Dh2yAhvSOqCM&amp;sa=D&amp;ust=1522469889214000&amp;usg=AFQjCNGGEfgE8eZUeEw_p9r_P-3UIiUFaA","YouTube")</f>
        <v>YouTube</v>
      </c>
      <c r="D58" s="50" t="s">
        <v>285</v>
      </c>
      <c r="J58" s="65"/>
    </row>
    <row r="59" ht="12.75" spans="1:10">
      <c r="A59" s="44" t="s">
        <v>286</v>
      </c>
      <c r="C59" s="45" t="str">
        <f>HYPERLINK("http://www.mediafire.com/file/6g3gdfzw67wcj3b/Impossible+Songs+Pack.zip","Download")</f>
        <v>Download</v>
      </c>
      <c r="D59" s="46" t="s">
        <v>287</v>
      </c>
      <c r="J59" s="74"/>
    </row>
    <row r="60" ht="12.75" spans="1:10">
      <c r="A60" s="47" t="s">
        <v>288</v>
      </c>
      <c r="C60" s="48" t="str">
        <f>HYPERLINK("https://www.google.com/url?q=https://drive.google.com/open?id%3D1L40_VhzLRYJcnpAyQPP1EH0h8Ek1v0mR&amp;sa=D&amp;ust=1522469889214000&amp;usg=AFQjCNG0RSRU3NLx6AbSNDTUcAAmx0EIzw","Download")</f>
        <v>Download</v>
      </c>
      <c r="D60" s="49" t="s">
        <v>289</v>
      </c>
      <c r="J60" s="65"/>
    </row>
    <row r="61" ht="12.75" spans="1:10">
      <c r="A61" s="44" t="s">
        <v>290</v>
      </c>
      <c r="C61" s="45" t="str">
        <f>HYPERLINK("https://www.google.com/url?q=https://drive.google.com/open?id%3D1M1niLzG4nTUWLI4O1UmZqOoIeWmjfIpR&amp;sa=D&amp;ust=1522469889214000&amp;usg=AFQjCNEkTJ-3cH8Z4meEJK7TYVr36HYJtQ","Download")</f>
        <v>Download</v>
      </c>
      <c r="D61" s="46" t="s">
        <v>291</v>
      </c>
      <c r="J61" s="74"/>
    </row>
    <row r="62" ht="12.75" spans="1:10">
      <c r="A62" s="47" t="s">
        <v>292</v>
      </c>
      <c r="C62" s="48" t="str">
        <f>HYPERLINK("https://www.google.com/url?q=https://drive.google.com/open?id%3D1NbNIZuDdvW6rGAo_L4V5uKVgWjJcQeTt&amp;sa=D&amp;ust=1522469889214000&amp;usg=AFQjCNGISNOvgC6n1FtFLA_AxdJt-DLvdQ","Download")</f>
        <v>Download</v>
      </c>
      <c r="D62" s="49" t="s">
        <v>293</v>
      </c>
      <c r="J62" s="65"/>
    </row>
    <row r="63" ht="12.75" spans="1:10">
      <c r="A63" s="44" t="s">
        <v>294</v>
      </c>
      <c r="C63" s="45" t="str">
        <f>HYPERLINK("https://www.google.com/url?q=https://drive.google.com/open?id%3D1N58FEcWidA4dEe7N0bpiKB3Hq3iXbOIe&amp;sa=D&amp;ust=1522469889215000&amp;usg=AFQjCNGj7CYKy57VvyW_uYAvxGMZ5hlKpg","Download")</f>
        <v>Download</v>
      </c>
      <c r="D63" s="46" t="s">
        <v>295</v>
      </c>
      <c r="J63" s="74"/>
    </row>
    <row r="64" ht="12.75" spans="1:10">
      <c r="A64" s="47" t="s">
        <v>296</v>
      </c>
      <c r="C64" s="48" t="str">
        <f>HYPERLINK("https://www.google.com/url?q=https://drive.google.com/drive/u/0/folders/0B6v9d_hMqZXRVEVQQnRTdER0cTg&amp;sa=D&amp;ust=1522469889215000&amp;usg=AFQjCNGRchCh-O3n3K37rvct7Lsqlx4K4w","Download")</f>
        <v>Download</v>
      </c>
      <c r="D64" s="49" t="s">
        <v>297</v>
      </c>
      <c r="J64" s="65"/>
    </row>
    <row r="65" ht="12.75" spans="1:10">
      <c r="A65" s="44" t="s">
        <v>298</v>
      </c>
      <c r="C65" s="45" t="str">
        <f>HYPERLINK("https://www.google.com/url?q=https://drive.google.com/open?id%3D1CK7XDRxH3zyIZgbta1PbSzCeZXXk1uNV&amp;sa=D&amp;ust=1522469889215000&amp;usg=AFQjCNEHD6iVvRy28S-1NUYP4T6ZW_7H-g","Download")</f>
        <v>Download</v>
      </c>
      <c r="D65" s="46" t="s">
        <v>299</v>
      </c>
      <c r="J65" s="74"/>
    </row>
    <row r="66" ht="12.75" spans="1:10">
      <c r="A66" s="75" t="s">
        <v>300</v>
      </c>
      <c r="C66" s="48" t="str">
        <f>HYPERLINK("https://www.google.com/url?q=https://drive.google.com/open?id%3D1rfpaYmO5_fXNxG3TxtMkdrVYeob4O1b1&amp;sa=D&amp;ust=1522469889216000&amp;usg=AFQjCNHutQpApowzrn6CeE13t898CwgKsQ","Download")</f>
        <v>Download</v>
      </c>
      <c r="D66" s="49" t="s">
        <v>301</v>
      </c>
      <c r="J66" s="65"/>
    </row>
    <row r="67" ht="13.5" spans="1:10">
      <c r="A67" s="76" t="s">
        <v>302</v>
      </c>
      <c r="B67" s="77"/>
      <c r="C67" s="78" t="str">
        <f>HYPERLINK("https://www.google.com/url?q=https://drive.google.com/open?id%3D16b6qn3RQCshuPWEcRpGUi2L2nBFNHivu&amp;sa=D&amp;ust=1522469889216000&amp;usg=AFQjCNFpmHVkmbaMeSX_jXEqGayi5CFPwg","Download")</f>
        <v>Download</v>
      </c>
      <c r="D67" s="79" t="s">
        <v>303</v>
      </c>
      <c r="E67" s="80"/>
      <c r="F67" s="80"/>
      <c r="G67" s="80"/>
      <c r="H67" s="80"/>
      <c r="I67" s="80"/>
      <c r="J67" s="81"/>
    </row>
  </sheetData>
  <mergeCells count="171">
    <mergeCell ref="A6:B6"/>
    <mergeCell ref="C6:D6"/>
    <mergeCell ref="F6:J6"/>
    <mergeCell ref="A7:B7"/>
    <mergeCell ref="C7:D7"/>
    <mergeCell ref="F7:J7"/>
    <mergeCell ref="A8:B8"/>
    <mergeCell ref="C8:D8"/>
    <mergeCell ref="F8:J8"/>
    <mergeCell ref="A9:B9"/>
    <mergeCell ref="C9:D9"/>
    <mergeCell ref="F9:J9"/>
    <mergeCell ref="A10:B10"/>
    <mergeCell ref="C10:D10"/>
    <mergeCell ref="F10:J10"/>
    <mergeCell ref="A11:B11"/>
    <mergeCell ref="C11:D11"/>
    <mergeCell ref="F11:J11"/>
    <mergeCell ref="A12:B12"/>
    <mergeCell ref="C12:D12"/>
    <mergeCell ref="F12:J12"/>
    <mergeCell ref="A13:B13"/>
    <mergeCell ref="C13:D13"/>
    <mergeCell ref="F13:J13"/>
    <mergeCell ref="A14:B14"/>
    <mergeCell ref="C14:D14"/>
    <mergeCell ref="F14:J14"/>
    <mergeCell ref="A15:B15"/>
    <mergeCell ref="C15:D15"/>
    <mergeCell ref="F15:J15"/>
    <mergeCell ref="A16:B16"/>
    <mergeCell ref="C16:D16"/>
    <mergeCell ref="F16:J16"/>
    <mergeCell ref="A17:B17"/>
    <mergeCell ref="C17:D17"/>
    <mergeCell ref="F17:J17"/>
    <mergeCell ref="A18:B18"/>
    <mergeCell ref="C18:D18"/>
    <mergeCell ref="F18:J18"/>
    <mergeCell ref="A19:B19"/>
    <mergeCell ref="C19:D19"/>
    <mergeCell ref="F19:J19"/>
    <mergeCell ref="A20:B20"/>
    <mergeCell ref="C20:D20"/>
    <mergeCell ref="F20:J20"/>
    <mergeCell ref="K20:N20"/>
    <mergeCell ref="A21:B21"/>
    <mergeCell ref="C21:D21"/>
    <mergeCell ref="F21:J21"/>
    <mergeCell ref="A22:B22"/>
    <mergeCell ref="C22:D22"/>
    <mergeCell ref="F22:J22"/>
    <mergeCell ref="A23:B23"/>
    <mergeCell ref="C23:D23"/>
    <mergeCell ref="F23:J23"/>
    <mergeCell ref="A24:B24"/>
    <mergeCell ref="C24:D24"/>
    <mergeCell ref="F24:J24"/>
    <mergeCell ref="A25:B25"/>
    <mergeCell ref="C25:D25"/>
    <mergeCell ref="F25:J25"/>
    <mergeCell ref="A26:B26"/>
    <mergeCell ref="C26:D26"/>
    <mergeCell ref="F26:J26"/>
    <mergeCell ref="A27:B27"/>
    <mergeCell ref="C27:D27"/>
    <mergeCell ref="F27:J27"/>
    <mergeCell ref="A28:B28"/>
    <mergeCell ref="C28:D28"/>
    <mergeCell ref="F28:J28"/>
    <mergeCell ref="A29:B29"/>
    <mergeCell ref="C29:D29"/>
    <mergeCell ref="F29:J29"/>
    <mergeCell ref="A30:B30"/>
    <mergeCell ref="C30:D30"/>
    <mergeCell ref="F30:J30"/>
    <mergeCell ref="A31:B31"/>
    <mergeCell ref="C31:D31"/>
    <mergeCell ref="F31:J31"/>
    <mergeCell ref="A32:B32"/>
    <mergeCell ref="C32:D32"/>
    <mergeCell ref="F32:J32"/>
    <mergeCell ref="A33:B33"/>
    <mergeCell ref="C33:D33"/>
    <mergeCell ref="F33:J33"/>
    <mergeCell ref="A34:B34"/>
    <mergeCell ref="C34:D34"/>
    <mergeCell ref="F34:J34"/>
    <mergeCell ref="A35:B35"/>
    <mergeCell ref="C35:D35"/>
    <mergeCell ref="F35:J35"/>
    <mergeCell ref="A36:B36"/>
    <mergeCell ref="C36:D36"/>
    <mergeCell ref="F36:J36"/>
    <mergeCell ref="A37:B37"/>
    <mergeCell ref="C37:D37"/>
    <mergeCell ref="F37:J37"/>
    <mergeCell ref="A38:B38"/>
    <mergeCell ref="C38:D38"/>
    <mergeCell ref="F38:J38"/>
    <mergeCell ref="A39:B39"/>
    <mergeCell ref="C39:D39"/>
    <mergeCell ref="F39:J39"/>
    <mergeCell ref="A40:B40"/>
    <mergeCell ref="C40:D40"/>
    <mergeCell ref="F40:J40"/>
    <mergeCell ref="A41:B41"/>
    <mergeCell ref="C41:D41"/>
    <mergeCell ref="F41:J41"/>
    <mergeCell ref="A42:B42"/>
    <mergeCell ref="C42:D42"/>
    <mergeCell ref="F42:J42"/>
    <mergeCell ref="A43:B43"/>
    <mergeCell ref="C43:D43"/>
    <mergeCell ref="F43:J43"/>
    <mergeCell ref="A44:B44"/>
    <mergeCell ref="C44:D44"/>
    <mergeCell ref="F44:J44"/>
    <mergeCell ref="A45:B45"/>
    <mergeCell ref="C45:D45"/>
    <mergeCell ref="F45:J45"/>
    <mergeCell ref="A46:B46"/>
    <mergeCell ref="C46:D46"/>
    <mergeCell ref="F46:J46"/>
    <mergeCell ref="A47:B47"/>
    <mergeCell ref="C47:D47"/>
    <mergeCell ref="F47:J47"/>
    <mergeCell ref="A53:B53"/>
    <mergeCell ref="D53:J53"/>
    <mergeCell ref="A54:B54"/>
    <mergeCell ref="D54:J54"/>
    <mergeCell ref="A55:B55"/>
    <mergeCell ref="D55:J55"/>
    <mergeCell ref="A56:B56"/>
    <mergeCell ref="D56:J56"/>
    <mergeCell ref="A57:B57"/>
    <mergeCell ref="D57:J57"/>
    <mergeCell ref="A58:B58"/>
    <mergeCell ref="D58:J58"/>
    <mergeCell ref="A59:B59"/>
    <mergeCell ref="D59:J59"/>
    <mergeCell ref="A60:B60"/>
    <mergeCell ref="D60:J60"/>
    <mergeCell ref="A61:B61"/>
    <mergeCell ref="D61:J61"/>
    <mergeCell ref="A62:B62"/>
    <mergeCell ref="D62:J62"/>
    <mergeCell ref="A63:B63"/>
    <mergeCell ref="D63:J63"/>
    <mergeCell ref="A64:B64"/>
    <mergeCell ref="D64:J64"/>
    <mergeCell ref="A65:B65"/>
    <mergeCell ref="D65:J65"/>
    <mergeCell ref="A66:B66"/>
    <mergeCell ref="D66:J66"/>
    <mergeCell ref="A67:B67"/>
    <mergeCell ref="D67:J67"/>
    <mergeCell ref="C51:C52"/>
    <mergeCell ref="E4:E5"/>
    <mergeCell ref="A4:B5"/>
    <mergeCell ref="C4:D5"/>
    <mergeCell ref="F4:J5"/>
    <mergeCell ref="K1:N3"/>
    <mergeCell ref="K4:N12"/>
    <mergeCell ref="A1:J3"/>
    <mergeCell ref="A48:J50"/>
    <mergeCell ref="D51:J52"/>
    <mergeCell ref="K13:N19"/>
    <mergeCell ref="K23:N26"/>
    <mergeCell ref="K21:N22"/>
    <mergeCell ref="A51:B52"/>
  </mergeCells>
  <pageMargins left="0.75" right="0.75" top="1" bottom="1" header="0.5" footer="0.5"/>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52"/>
  <sheetViews>
    <sheetView workbookViewId="0">
      <selection activeCell="A2" sqref="A2:E2"/>
    </sheetView>
  </sheetViews>
  <sheetFormatPr defaultColWidth="14.4380952380952" defaultRowHeight="15.75" customHeight="1"/>
  <cols>
    <col min="1" max="1" width="31.5714285714286" style="1" customWidth="1"/>
    <col min="2" max="8" width="14.4380952380952" style="1"/>
    <col min="9" max="9" width="21" style="1" customWidth="1"/>
    <col min="10" max="16384" width="14.4380952380952" style="1"/>
  </cols>
  <sheetData>
    <row r="1" s="1" customFormat="1" ht="12.75" spans="1:1">
      <c r="A1" s="2"/>
    </row>
    <row r="2" s="1" customFormat="1" ht="30" spans="1:9">
      <c r="A2" s="3" t="s">
        <v>304</v>
      </c>
      <c r="I2" s="10" t="s">
        <v>305</v>
      </c>
    </row>
    <row r="3" s="1" customFormat="1" ht="16.5" spans="1:9">
      <c r="A3" s="4"/>
      <c r="B3" s="5"/>
      <c r="C3" s="5"/>
      <c r="D3" s="1"/>
      <c r="E3" s="1"/>
      <c r="F3" s="1"/>
      <c r="G3" s="1"/>
      <c r="H3" s="1"/>
      <c r="I3" s="2"/>
    </row>
    <row r="4" s="1" customFormat="1" ht="12.75" spans="1:14">
      <c r="A4" s="6" t="s">
        <v>66</v>
      </c>
      <c r="B4" s="7" t="s">
        <v>306</v>
      </c>
      <c r="C4" s="1"/>
      <c r="D4" s="1"/>
      <c r="E4" s="1"/>
      <c r="F4" s="1"/>
      <c r="G4" s="1"/>
      <c r="H4" s="1"/>
      <c r="I4" s="6" t="s">
        <v>119</v>
      </c>
      <c r="J4" s="7" t="s">
        <v>307</v>
      </c>
      <c r="K4" s="9"/>
      <c r="L4" s="9"/>
      <c r="M4" s="9"/>
      <c r="N4" s="9"/>
    </row>
    <row r="5" s="1" customFormat="1" ht="12.75" spans="1:10">
      <c r="A5" s="6" t="s">
        <v>68</v>
      </c>
      <c r="B5" s="8" t="s">
        <v>308</v>
      </c>
      <c r="C5" s="1"/>
      <c r="D5" s="1"/>
      <c r="E5" s="1"/>
      <c r="F5" s="1"/>
      <c r="G5" s="1"/>
      <c r="H5" s="11"/>
      <c r="I5" s="2" t="s">
        <v>309</v>
      </c>
      <c r="J5" s="8" t="s">
        <v>310</v>
      </c>
    </row>
    <row r="6" s="1" customFormat="1" ht="12.75" spans="1:2">
      <c r="A6" s="6" t="s">
        <v>311</v>
      </c>
      <c r="B6" s="8" t="s">
        <v>312</v>
      </c>
    </row>
    <row r="7" s="1" customFormat="1" ht="12.75" spans="1:6">
      <c r="A7" s="6" t="s">
        <v>72</v>
      </c>
      <c r="B7" s="8" t="s">
        <v>313</v>
      </c>
      <c r="C7" s="9"/>
      <c r="D7" s="9"/>
      <c r="E7" s="9"/>
      <c r="F7" s="2"/>
    </row>
    <row r="8" s="1" customFormat="1" ht="12.75" spans="1:2">
      <c r="A8" s="6" t="s">
        <v>74</v>
      </c>
      <c r="B8" s="2" t="s">
        <v>314</v>
      </c>
    </row>
    <row r="9" s="1" customFormat="1" ht="12.75" spans="1:2">
      <c r="A9" s="6" t="s">
        <v>76</v>
      </c>
      <c r="B9" s="8" t="s">
        <v>315</v>
      </c>
    </row>
    <row r="10" s="1" customFormat="1" ht="12.75" spans="1:5">
      <c r="A10" s="6" t="s">
        <v>78</v>
      </c>
      <c r="B10" s="8" t="s">
        <v>316</v>
      </c>
      <c r="C10" s="9"/>
      <c r="D10" s="9"/>
      <c r="E10" s="9"/>
    </row>
    <row r="11" s="1" customFormat="1" ht="12.75" spans="1:2">
      <c r="A11" s="6" t="s">
        <v>317</v>
      </c>
      <c r="B11" s="8" t="s">
        <v>318</v>
      </c>
    </row>
    <row r="12" s="1" customFormat="1" ht="12.75" spans="1:2">
      <c r="A12" s="6" t="s">
        <v>82</v>
      </c>
      <c r="B12" s="2" t="s">
        <v>319</v>
      </c>
    </row>
    <row r="13" s="1" customFormat="1" ht="12.75" spans="1:2">
      <c r="A13" s="6" t="s">
        <v>84</v>
      </c>
      <c r="B13" s="8" t="s">
        <v>320</v>
      </c>
    </row>
    <row r="14" s="1" customFormat="1" ht="12.75" spans="1:2">
      <c r="A14" s="6" t="s">
        <v>86</v>
      </c>
      <c r="B14" s="8" t="s">
        <v>321</v>
      </c>
    </row>
    <row r="15" s="1" customFormat="1" ht="12.75" spans="1:2">
      <c r="A15" s="6" t="s">
        <v>88</v>
      </c>
      <c r="B15" s="8" t="s">
        <v>322</v>
      </c>
    </row>
    <row r="16" s="1" customFormat="1" ht="12.75" spans="1:2">
      <c r="A16" s="6" t="s">
        <v>90</v>
      </c>
      <c r="B16" s="2" t="s">
        <v>323</v>
      </c>
    </row>
    <row r="17" s="1" customFormat="1" ht="12.75" spans="1:2">
      <c r="A17" s="6" t="s">
        <v>93</v>
      </c>
      <c r="B17" s="8" t="s">
        <v>324</v>
      </c>
    </row>
    <row r="18" s="1" customFormat="1" ht="12.75" spans="1:2">
      <c r="A18" s="6" t="s">
        <v>95</v>
      </c>
      <c r="B18" s="8" t="s">
        <v>325</v>
      </c>
    </row>
    <row r="19" s="1" customFormat="1" ht="12.75" spans="1:2">
      <c r="A19" s="6" t="s">
        <v>97</v>
      </c>
      <c r="B19" s="8" t="s">
        <v>326</v>
      </c>
    </row>
    <row r="20" s="1" customFormat="1" ht="12.75" spans="1:2">
      <c r="A20" s="6" t="s">
        <v>99</v>
      </c>
      <c r="B20" s="8" t="s">
        <v>327</v>
      </c>
    </row>
    <row r="21" s="1" customFormat="1" ht="12.75" spans="1:2">
      <c r="A21" s="6" t="s">
        <v>101</v>
      </c>
      <c r="B21" s="8" t="s">
        <v>328</v>
      </c>
    </row>
    <row r="22" s="1" customFormat="1" ht="12.75" spans="1:2">
      <c r="A22" s="6" t="s">
        <v>329</v>
      </c>
      <c r="B22" s="8" t="s">
        <v>330</v>
      </c>
    </row>
    <row r="23" s="1" customFormat="1" ht="12.75" spans="1:2">
      <c r="A23" s="6" t="s">
        <v>105</v>
      </c>
      <c r="B23" s="7" t="s">
        <v>331</v>
      </c>
    </row>
    <row r="25" s="1" customFormat="1" ht="33" customHeight="1" spans="1:1">
      <c r="A25" s="10" t="s">
        <v>332</v>
      </c>
    </row>
    <row r="27" s="1" customFormat="1" ht="12.75" spans="1:2">
      <c r="A27" s="6" t="s">
        <v>333</v>
      </c>
      <c r="B27" s="7" t="s">
        <v>334</v>
      </c>
    </row>
    <row r="28" s="1" customFormat="1" ht="12.75" spans="1:2">
      <c r="A28" s="6" t="s">
        <v>335</v>
      </c>
      <c r="B28" s="7" t="s">
        <v>336</v>
      </c>
    </row>
    <row r="29" s="1" customFormat="1" ht="12.75" spans="1:2">
      <c r="A29" s="6" t="s">
        <v>337</v>
      </c>
      <c r="B29" s="7" t="s">
        <v>338</v>
      </c>
    </row>
    <row r="30" s="1" customFormat="1" ht="12.75" spans="1:2">
      <c r="A30" s="6" t="s">
        <v>47</v>
      </c>
      <c r="B30" s="7" t="s">
        <v>339</v>
      </c>
    </row>
    <row r="31" s="1" customFormat="1" ht="12.75" spans="1:2">
      <c r="A31" s="6" t="s">
        <v>13</v>
      </c>
      <c r="B31" s="7" t="s">
        <v>340</v>
      </c>
    </row>
    <row r="32" s="1" customFormat="1" ht="12.75" spans="1:2">
      <c r="A32" s="6" t="s">
        <v>341</v>
      </c>
      <c r="B32" s="7" t="s">
        <v>342</v>
      </c>
    </row>
    <row r="33" s="1" customFormat="1" ht="12.75" spans="1:2">
      <c r="A33" s="6" t="s">
        <v>343</v>
      </c>
      <c r="B33" s="7" t="s">
        <v>344</v>
      </c>
    </row>
    <row r="34" s="1" customFormat="1" ht="12.75" spans="1:2">
      <c r="A34" s="6" t="s">
        <v>31</v>
      </c>
      <c r="B34" s="7" t="s">
        <v>345</v>
      </c>
    </row>
    <row r="35" s="1" customFormat="1" ht="12.75" spans="1:2">
      <c r="A35" s="6" t="s">
        <v>346</v>
      </c>
      <c r="B35" s="7" t="s">
        <v>347</v>
      </c>
    </row>
    <row r="36" s="1" customFormat="1" ht="12.75" spans="1:2">
      <c r="A36" s="6" t="s">
        <v>348</v>
      </c>
      <c r="B36" s="7" t="s">
        <v>349</v>
      </c>
    </row>
    <row r="37" s="1" customFormat="1" ht="12.75" spans="1:2">
      <c r="A37" s="6" t="s">
        <v>350</v>
      </c>
      <c r="B37" s="7" t="s">
        <v>351</v>
      </c>
    </row>
    <row r="38" s="1" customFormat="1" ht="12.75" spans="1:6">
      <c r="A38" s="6" t="s">
        <v>352</v>
      </c>
      <c r="B38" s="7" t="s">
        <v>353</v>
      </c>
      <c r="C38" s="9"/>
      <c r="D38" s="9"/>
      <c r="E38" s="9"/>
      <c r="F38" s="9"/>
    </row>
    <row r="39" s="1" customFormat="1" ht="12.75" spans="1:2">
      <c r="A39" s="6" t="s">
        <v>20</v>
      </c>
      <c r="B39" s="7" t="s">
        <v>354</v>
      </c>
    </row>
    <row r="40" s="1" customFormat="1" ht="12.75" spans="1:2">
      <c r="A40" s="6" t="s">
        <v>355</v>
      </c>
      <c r="B40" s="7" t="s">
        <v>356</v>
      </c>
    </row>
    <row r="41" s="1" customFormat="1" ht="12.75" spans="1:2">
      <c r="A41" s="6" t="s">
        <v>357</v>
      </c>
      <c r="B41" s="7" t="s">
        <v>358</v>
      </c>
    </row>
    <row r="42" s="1" customFormat="1" ht="12.75" spans="1:2">
      <c r="A42" s="6" t="s">
        <v>359</v>
      </c>
      <c r="B42" s="7" t="s">
        <v>360</v>
      </c>
    </row>
    <row r="43" s="1" customFormat="1" ht="12.75" spans="1:2">
      <c r="A43" s="6" t="s">
        <v>361</v>
      </c>
      <c r="B43" s="7" t="s">
        <v>362</v>
      </c>
    </row>
    <row r="44" s="1" customFormat="1" ht="12.75" spans="1:2">
      <c r="A44" s="6" t="s">
        <v>363</v>
      </c>
      <c r="B44" s="7" t="s">
        <v>364</v>
      </c>
    </row>
    <row r="45" s="1" customFormat="1" ht="12.75" spans="1:2">
      <c r="A45" s="6" t="s">
        <v>365</v>
      </c>
      <c r="B45" s="7" t="s">
        <v>366</v>
      </c>
    </row>
    <row r="46" s="1" customFormat="1" ht="12.75" spans="1:2">
      <c r="A46" s="6" t="s">
        <v>128</v>
      </c>
      <c r="B46" s="7" t="s">
        <v>367</v>
      </c>
    </row>
    <row r="47" s="1" customFormat="1" ht="12.75" spans="1:2">
      <c r="A47" s="6" t="s">
        <v>368</v>
      </c>
      <c r="B47" s="7" t="s">
        <v>369</v>
      </c>
    </row>
    <row r="48" s="1" customFormat="1" ht="12.75" spans="1:6">
      <c r="A48" s="6" t="s">
        <v>370</v>
      </c>
      <c r="B48" s="7" t="s">
        <v>371</v>
      </c>
      <c r="C48" s="9"/>
      <c r="D48" s="9"/>
      <c r="E48" s="9"/>
      <c r="F48" s="9"/>
    </row>
    <row r="49" s="1" customFormat="1" ht="12.75" spans="1:2">
      <c r="A49" s="6" t="s">
        <v>372</v>
      </c>
      <c r="B49" s="7" t="s">
        <v>373</v>
      </c>
    </row>
    <row r="50" s="1" customFormat="1" ht="12.75" spans="1:2">
      <c r="A50" s="6" t="s">
        <v>374</v>
      </c>
      <c r="B50" s="7" t="s">
        <v>375</v>
      </c>
    </row>
    <row r="51" s="1" customFormat="1" ht="12.75" spans="1:2">
      <c r="A51" s="6" t="s">
        <v>376</v>
      </c>
      <c r="B51" s="7" t="s">
        <v>377</v>
      </c>
    </row>
    <row r="52" s="1" customFormat="1" ht="12.75" spans="1:2">
      <c r="A52" s="6" t="s">
        <v>25</v>
      </c>
      <c r="B52" s="8" t="s">
        <v>378</v>
      </c>
    </row>
  </sheetData>
  <mergeCells count="3">
    <mergeCell ref="A2:E2"/>
    <mergeCell ref="I2:M2"/>
    <mergeCell ref="A25:E25"/>
  </mergeCells>
  <hyperlinks>
    <hyperlink ref="B4" r:id="rId1" display="https://drive.google.com/open?id=0B_nCPlFVZsuyVGJFdUktRHhFTEU"/>
    <hyperlink ref="J4" r:id="rId2" display="https://drive.google.com/open?id=0B8pnwgeH9QvWUG9YX1hCa1NjTHc"/>
    <hyperlink ref="B5" r:id="rId3" display="https://drive.google.com/open?id=0Bx-suMfdmkeVbnF1RjQ5V3FCVDA" tooltip="https://drive.google.com/open?id=0Bx-suMfdmkeVbnF1RjQ5V3FCVDA"/>
    <hyperlink ref="J5" r:id="rId4" display="https://drive.google.com/drive/folders/0BwrkuuCmkisEVE9RUW40RzNYWkE" tooltip="https://drive.google.com/drive/folders/0BwrkuuCmkisEVE9RUW40RzNYWkE"/>
    <hyperlink ref="B6" r:id="rId5" display="https://drive.google.com/open?id=0B_nCPlFVZsuyX0VPX2ZMVFhVLXM" tooltip="https://drive.google.com/open?id=0B_nCPlFVZsuyX0VPX2ZMVFhVLXM"/>
    <hyperlink ref="B7" r:id="rId6" display="https://drive.google.com/file/d/0Bx-suMfdmkeVb0RObjkxaXlEakk/view?usp=sharing" tooltip="https://drive.google.com/file/d/0Bx-suMfdmkeVb0RObjkxaXlEakk/view?usp=sharing"/>
    <hyperlink ref="B9" r:id="rId7" display="https://drive.google.com/open?id=0B3cd4Ad4P4NicV8tMEw5NHJzVEk" tooltip="https://drive.google.com/open?id=0B3cd4Ad4P4NicV8tMEw5NHJzVEk"/>
    <hyperlink ref="B10" r:id="rId8" display="https://drive.google.com/open?id=0B5IMNFj8W-JrdHhnZUxWSVcyWm8" tooltip="https://drive.google.com/open?id=0B5IMNFj8W-JrdHhnZUxWSVcyWm8"/>
    <hyperlink ref="B11" r:id="rId9" display="https://drive.google.com/file/d/0Bx-suMfdmkeVWXpnMUppd3hiY2s/view" tooltip="https://drive.google.com/file/d/0Bx-suMfdmkeVWXpnMUppd3hiY2s/view"/>
    <hyperlink ref="B13" r:id="rId10" display="https://drive.google.com/open?id=0B3cd4Ad4P4NiS3JHS3dJUm5haEU" tooltip="https://drive.google.com/open?id=0B3cd4Ad4P4NiS3JHS3dJUm5haEU"/>
    <hyperlink ref="B14" r:id="rId11" display="https://drive.google.com/file/d/0B6CRWwk7sFDqbGhObnJmaWFVWlU/view?usp=sharing" tooltip="https://drive.google.com/file/d/0B6CRWwk7sFDqbGhObnJmaWFVWlU/view?usp=sharing"/>
    <hyperlink ref="B15" r:id="rId12" display="https://drive.google.com/file/d/0Bx-suMfdmkeVd1dqR0NibFFmZXc/view" tooltip="https://drive.google.com/file/d/0Bx-suMfdmkeVd1dqR0NibFFmZXc/view"/>
    <hyperlink ref="B17" r:id="rId13" display="https://drive.google.com/file/d/0B6CRWwk7sFDqSUtBa21NWUNwd1U/view?usp=sharing" tooltip="https://drive.google.com/file/d/0B6CRWwk7sFDqSUtBa21NWUNwd1U/view?usp=sharing"/>
    <hyperlink ref="B18" r:id="rId14" display="https://drive.google.com/open?id=0B5o8DvAG_F7danpNY2llZUpUV0U" tooltip="https://drive.google.com/open?id=0B5o8DvAG_F7danpNY2llZUpUV0U"/>
    <hyperlink ref="B19" r:id="rId15" display="https://drive.google.com/open?id=0B5o8DvAG_F7dU0NQNXRlTzhXNnc" tooltip="https://drive.google.com/open?id=0B5o8DvAG_F7dU0NQNXRlTzhXNnc"/>
    <hyperlink ref="B20" r:id="rId16" display="https://drive.google.com/open?id=0BwrkuuCmkisEUGU5UjJ4MWN0MEk" tooltip="https://drive.google.com/open?id=0BwrkuuCmkisEUGU5UjJ4MWN0MEk"/>
    <hyperlink ref="B21" r:id="rId17" display="https://drive.google.com/file/d/0B6CRWwk7sFDqeDh4bDZ1X1ctVjA/view?usp=sharing" tooltip="https://drive.google.com/file/d/0B6CRWwk7sFDqeDh4bDZ1X1ctVjA/view?usp=sharing"/>
    <hyperlink ref="B22" r:id="rId18" display="https://drive.google.com/file/d/0B6CRWwk7sFDqQ0tWSWlSVzZ1MEE/view?usp=sharing" tooltip="https://drive.google.com/file/d/0B6CRWwk7sFDqQ0tWSWlSVzZ1MEE/view?usp=sharing"/>
    <hyperlink ref="B23" r:id="rId19" display="https://drive.google.com/open?id=0BwrkuuCmkisEZ1ZMa2h0NEEydGc"/>
    <hyperlink ref="B27" r:id="rId20" display="https://mega.nz/#F!Z743yDKb!ScJAqsdfssGAiIVZrrrDPQ"/>
    <hyperlink ref="B28" r:id="rId21" display="https://drive.google.com/file/d/0B2uQtQlNiza8X2ZUOFZWdDlERU0/view"/>
    <hyperlink ref="B29" r:id="rId22" display="https://www.dropbox.com/sh/7awa1lx7xiz3i8k/AAAnh0LLTkD8wso3mEXq6hA9a/helvianalects%20-%20DOWNLOAD%20THIS%20FOR%20CLONE%20HERO?dl=0"/>
    <hyperlink ref="B30" r:id="rId23" display="https://drive.google.com/file/d/0B_jYZyKzV5MXbkxpYkIwbDUzMVE/view"/>
    <hyperlink ref="B31" r:id="rId24" display="https://drive.google.com/open?id=0B_nCPlFVZsuybHB3aTd6blJ4eEk"/>
    <hyperlink ref="B32" r:id="rId25" display="https://drive.google.com/file/d/0B_jYZyKzV5MXUkpqNGc3NllXRzQ/view"/>
    <hyperlink ref="B33" r:id="rId26" display="https://drive.google.com/drive/folders/0B7sLCPWoM-w3aDVLdUV2YmZ5ejg"/>
    <hyperlink ref="B34" r:id="rId27" display="https://drive.google.com/open?id=0Bwx0GhXI2rw3dV9SaFhJTnB1Uk0"/>
    <hyperlink ref="B35" r:id="rId28" display="https://drive.google.com/open?id=0B_nCPlFVZsuyREE2QnhObnVubDg"/>
    <hyperlink ref="B36" r:id="rId29" display="https://drive.google.com/open?id=0BzA2O8uAIQNCQ0lCVEVjckZSS28"/>
    <hyperlink ref="B37" r:id="rId30" display="https://drive.google.com/open?id=0B_nCPlFVZsuyTU56ZDd4cFZEUHM"/>
    <hyperlink ref="B38" r:id="rId20" display="https://mega.nz/#!guZUHbyJ!qhRUI7L6HNvtOGoikHXczSm3q3FQEVHKxpJYwy9vMY4"/>
    <hyperlink ref="B39" r:id="rId20" display="https://mega.nz/#!YvwxhZDL!1fx0j9zCy4tcigckDPiJSs6wMQ0s3zjLikxaaCiOnc8"/>
    <hyperlink ref="B40" r:id="rId20" display="https://mega.nz/#!djhGyA6Y!3TYEkgPS0O2prGfXVTLdjC7HeqoWkBkdJQeiu7v_Q7s"/>
    <hyperlink ref="B41" r:id="rId31" display="https://drive.google.com/drive/folders/0Bxt_bZMbHrqtcVkyTF9LUV9aZFU"/>
    <hyperlink ref="B42" r:id="rId32" display="https://drive.google.com/file/d/0B8uiNzIPORhhSl9idlJueWlMSlU/view"/>
    <hyperlink ref="B43" r:id="rId33" display="https://drive.google.com/drive/folders/0B1Eqk46gRA4zTXNMWVBlbVhNa0U"/>
    <hyperlink ref="B44" r:id="rId34" display="https://drive.google.com/open?id=0B8uiNzIPORhhQTlzRU9vQkg3T2s"/>
    <hyperlink ref="B45" r:id="rId20" display="https://mega.nz/#!QrIVga7a!PjNZZ8rGqwRR81Z1_haaoZkmz8yoQuqL7oQtFCOPmmc"/>
    <hyperlink ref="B46" r:id="rId35" display="https://drive.google.com/file/d/0B1x7ZZg0d9GmQUN5NFJJNG5qNms/view"/>
    <hyperlink ref="B47" r:id="rId36" display="https://drive.google.com/drive/folders/0B2RLHuNpuW16b0dHVVhMVDVUaGs"/>
    <hyperlink ref="B48" r:id="rId37" display="https://drive.google.com/open?id=0B9c6s3i6iVBIaHFjR2h1QlZMZVE"/>
    <hyperlink ref="B49" r:id="rId38" display="http://www.mediafire.com/file/12fkg448sx4ztym/TundraL5Z+conversions.rar"/>
    <hyperlink ref="B50" r:id="rId39" display="https://drive.google.com/drive/u/0/folders/0B6v9d_hMqZXRQzJxRUVMMVRITEE"/>
    <hyperlink ref="B51" r:id="rId40" display="https://docs.google.com/spreadsheets/d/1iu9rqeX4pG3lRjl71ttoLQZof1NFN-qEvGpkZ5W0kag/edit#gid=0"/>
    <hyperlink ref="B52" r:id="rId41" display="https://mega.nz/#!nMUlDKqZ!JU1hQXbrZBIJd-fenC_tvACTZy7Jg9VK_cuRAGgfD0c" tooltip="https://mega.nz/#!nMUlDKqZ!JU1hQXbrZBIJd-fenC_tvACTZy7Jg9VK_cuRAGgfD0c"/>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Main Clone Hero Custom Songs Sp</vt:lpstr>
      <vt:lpstr>Artist, Album, and Mega Packs</vt:lpstr>
      <vt:lpstr>Clone Hero Serie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vaamonde</cp:lastModifiedBy>
  <dcterms:created xsi:type="dcterms:W3CDTF">2019-11-19T09:42:03Z</dcterms:created>
  <dcterms:modified xsi:type="dcterms:W3CDTF">2019-11-19T09:43:03Z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1046-11.1.0.8865</vt:lpwstr>
  </property>
</Properties>
</file>