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gif" ContentType="image/gif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<sst xmlns="http://schemas.openxmlformats.org/spreadsheetml/2006/main" count="67" uniqueCount="60">
  <si>
    <t xml:space="preserve">Coil Design</t>
  </si>
  <si>
    <t xml:space="preserve">Coil Design &amp; Inductance of a Coil</t>
  </si>
  <si>
    <t xml:space="preserve">Finding the Number of turns</t>
  </si>
  <si>
    <r>
      <rPr>
        <sz val="10"/>
        <rFont val="Arial"/>
        <family val="2"/>
      </rPr>
      <t xml:space="preserve">Coil Winding Turns ( </t>
    </r>
    <r>
      <rPr>
        <i val="true"/>
        <sz val="10"/>
        <rFont val="Arial"/>
        <family val="2"/>
      </rPr>
      <t xml:space="preserve">mm / milimeters</t>
    </r>
    <r>
      <rPr>
        <sz val="10"/>
        <rFont val="Arial"/>
        <family val="2"/>
      </rPr>
      <t xml:space="preserve"> &amp; meters )</t>
    </r>
  </si>
  <si>
    <t xml:space="preserve">r</t>
  </si>
  <si>
    <t xml:space="preserve">d</t>
  </si>
  <si>
    <t xml:space="preserve">n</t>
  </si>
  <si>
    <t xml:space="preserve">l</t>
  </si>
  <si>
    <t xml:space="preserve">n = </t>
  </si>
  <si>
    <t xml:space="preserve">L</t>
  </si>
  <si>
    <t xml:space="preserve">( A / d )</t>
  </si>
  <si>
    <t xml:space="preserve">A = πr²</t>
  </si>
  <si>
    <t xml:space="preserve"> turns</t>
  </si>
  <si>
    <r>
      <rPr>
        <i val="true"/>
        <sz val="10"/>
        <rFont val="Arial"/>
        <family val="2"/>
      </rPr>
      <t xml:space="preserve">Circle Area</t>
    </r>
    <r>
      <rPr>
        <sz val="10"/>
        <rFont val="Arial"/>
        <family val="2"/>
      </rPr>
      <t xml:space="preserve"> (</t>
    </r>
    <r>
      <rPr>
        <b val="true"/>
        <sz val="10"/>
        <rFont val="Arial"/>
        <family val="2"/>
      </rPr>
      <t xml:space="preserve">A</t>
    </r>
    <r>
      <rPr>
        <sz val="10"/>
        <rFont val="Arial"/>
        <family val="2"/>
      </rPr>
      <t xml:space="preserve">) </t>
    </r>
  </si>
  <si>
    <t xml:space="preserve"> m²</t>
  </si>
  <si>
    <t xml:space="preserve">Example:</t>
  </si>
  <si>
    <t xml:space="preserve">Inductance of a Coil</t>
  </si>
  <si>
    <t xml:space="preserve">We have,</t>
  </si>
  <si>
    <t xml:space="preserve">A battery with a 9 Volt, 100mA</t>
  </si>
  <si>
    <t xml:space="preserve"> </t>
  </si>
  <si>
    <t xml:space="preserve">V =</t>
  </si>
  <si>
    <t xml:space="preserve"> Volts</t>
  </si>
  <si>
    <t xml:space="preserve">A =</t>
  </si>
  <si>
    <r>
      <rPr>
        <i val="true"/>
        <sz val="10"/>
        <rFont val="Arial"/>
        <family val="2"/>
      </rPr>
      <t xml:space="preserve">Mili Ampere</t>
    </r>
    <r>
      <rPr>
        <b val="true"/>
        <sz val="10"/>
        <rFont val="Arial"/>
        <family val="2"/>
      </rPr>
      <t xml:space="preserve"> (mA)</t>
    </r>
  </si>
  <si>
    <r>
      <rPr>
        <sz val="10"/>
        <rFont val="Times New Roman"/>
        <family val="1"/>
      </rPr>
      <t xml:space="preserve">Where:
        </t>
    </r>
    <r>
      <rPr>
        <b val="true"/>
        <sz val="10"/>
        <rFont val="Times New Roman"/>
        <family val="1"/>
      </rPr>
      <t xml:space="preserve">L</t>
    </r>
    <r>
      <rPr>
        <sz val="10"/>
        <rFont val="Times New Roman"/>
        <family val="1"/>
      </rPr>
      <t xml:space="preserve"> is in Henries
        </t>
    </r>
    <r>
      <rPr>
        <b val="true"/>
        <sz val="10"/>
        <rFont val="Times New Roman"/>
        <family val="1"/>
      </rPr>
      <t xml:space="preserve">μο</t>
    </r>
    <r>
      <rPr>
        <sz val="10"/>
        <rFont val="Times New Roman"/>
        <family val="1"/>
      </rPr>
      <t xml:space="preserve"> is the Permeability of Free Space (4.π.10-7)
        </t>
    </r>
    <r>
      <rPr>
        <b val="true"/>
        <sz val="10"/>
        <rFont val="Times New Roman"/>
        <family val="1"/>
      </rPr>
      <t xml:space="preserve">N</t>
    </r>
    <r>
      <rPr>
        <sz val="10"/>
        <rFont val="Times New Roman"/>
        <family val="1"/>
      </rPr>
      <t xml:space="preserve"> is the Number of turns
        </t>
    </r>
    <r>
      <rPr>
        <b val="true"/>
        <sz val="10"/>
        <rFont val="Times New Roman"/>
        <family val="1"/>
      </rPr>
      <t xml:space="preserve">A</t>
    </r>
    <r>
      <rPr>
        <sz val="10"/>
        <rFont val="Times New Roman"/>
        <family val="1"/>
      </rPr>
      <t xml:space="preserve"> is the Inner Core Area (πr 2) in m2
        </t>
    </r>
    <r>
      <rPr>
        <b val="true"/>
        <sz val="10"/>
        <rFont val="Times New Roman"/>
        <family val="1"/>
      </rPr>
      <t xml:space="preserve">ℓ</t>
    </r>
    <r>
      <rPr>
        <sz val="10"/>
        <rFont val="Times New Roman"/>
        <family val="1"/>
      </rPr>
      <t xml:space="preserve"> is the length of the Coil in metres</t>
    </r>
  </si>
  <si>
    <t xml:space="preserve">A = 100 mA</t>
  </si>
  <si>
    <t xml:space="preserve"> = </t>
  </si>
  <si>
    <t xml:space="preserve"> Amps</t>
  </si>
  <si>
    <t xml:space="preserve">R = </t>
  </si>
  <si>
    <t xml:space="preserve">V</t>
  </si>
  <si>
    <t xml:space="preserve">I</t>
  </si>
  <si>
    <t xml:space="preserve">L = </t>
  </si>
  <si>
    <r>
      <rPr>
        <i val="true"/>
        <sz val="10"/>
        <rFont val="Arial"/>
        <family val="2"/>
      </rPr>
      <t xml:space="preserve"> Henries</t>
    </r>
    <r>
      <rPr>
        <b val="true"/>
        <sz val="10"/>
        <rFont val="Arial"/>
        <family val="2"/>
      </rPr>
      <t xml:space="preserve"> (H)</t>
    </r>
  </si>
  <si>
    <r>
      <rPr>
        <i val="true"/>
        <sz val="10"/>
        <rFont val="Arial"/>
        <family val="2"/>
      </rPr>
      <t xml:space="preserve"> MicroHenry</t>
    </r>
    <r>
      <rPr>
        <b val="true"/>
        <sz val="10"/>
        <rFont val="Arial"/>
        <family val="2"/>
      </rPr>
      <t xml:space="preserve"> (µH)</t>
    </r>
  </si>
  <si>
    <t xml:space="preserve"> Ohms</t>
  </si>
  <si>
    <t xml:space="preserve">Series LC &amp; RLC Circuit Design</t>
  </si>
  <si>
    <t xml:space="preserve">Finding Capasitor Value in LC Circuit</t>
  </si>
  <si>
    <t xml:space="preserve">Finding Resistor Value in LRC Circuit</t>
  </si>
  <si>
    <t xml:space="preserve">Resonant Frequency of LC Circuits</t>
  </si>
  <si>
    <r>
      <rPr>
        <u val="single"/>
        <sz val="10"/>
        <rFont val="Arial"/>
        <family val="2"/>
      </rPr>
      <t xml:space="preserve">Inductive Reactance</t>
    </r>
    <r>
      <rPr>
        <sz val="10"/>
        <rFont val="Arial"/>
        <family val="2"/>
      </rPr>
      <t xml:space="preserve"> (</t>
    </r>
    <r>
      <rPr>
        <b val="true"/>
        <sz val="10"/>
        <rFont val="Arial"/>
        <family val="2"/>
      </rPr>
      <t xml:space="preserve">XL</t>
    </r>
    <r>
      <rPr>
        <sz val="10"/>
        <rFont val="Arial"/>
        <family val="2"/>
      </rPr>
      <t xml:space="preserve">)</t>
    </r>
    <r>
      <rPr>
        <b val="true"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:</t>
    </r>
  </si>
  <si>
    <r>
      <rPr>
        <sz val="10"/>
        <rFont val="Arial"/>
        <family val="2"/>
      </rPr>
      <t xml:space="preserve">XL = </t>
    </r>
    <r>
      <rPr>
        <b val="true"/>
        <sz val="10"/>
        <rFont val="Arial"/>
        <family val="2"/>
      </rPr>
      <t xml:space="preserve">2πfL</t>
    </r>
    <r>
      <rPr>
        <sz val="10"/>
        <rFont val="Arial"/>
        <family val="2"/>
      </rPr>
      <t xml:space="preserve"> = </t>
    </r>
  </si>
  <si>
    <r>
      <rPr>
        <u val="single"/>
        <sz val="10"/>
        <rFont val="Arial"/>
        <family val="2"/>
      </rPr>
      <t xml:space="preserve">Capacitive Reactance</t>
    </r>
    <r>
      <rPr>
        <sz val="10"/>
        <rFont val="Arial"/>
        <family val="2"/>
      </rPr>
      <t xml:space="preserve"> (</t>
    </r>
    <r>
      <rPr>
        <b val="true"/>
        <sz val="10"/>
        <rFont val="Arial"/>
        <family val="2"/>
      </rPr>
      <t xml:space="preserve">XC) </t>
    </r>
    <r>
      <rPr>
        <sz val="10"/>
        <rFont val="Arial"/>
        <family val="2"/>
      </rPr>
      <t xml:space="preserve">:</t>
    </r>
  </si>
  <si>
    <r>
      <rPr>
        <sz val="10"/>
        <rFont val="Times New Roman"/>
        <family val="1"/>
      </rPr>
      <t xml:space="preserve">Where:
        </t>
    </r>
    <r>
      <rPr>
        <b val="true"/>
        <sz val="10"/>
        <rFont val="Times New Roman"/>
        <family val="1"/>
      </rPr>
      <t xml:space="preserve">F</t>
    </r>
    <r>
      <rPr>
        <sz val="10"/>
        <rFont val="Times New Roman"/>
        <family val="1"/>
      </rPr>
      <t xml:space="preserve"> is the Frequency in Hertz
        </t>
    </r>
    <r>
      <rPr>
        <b val="true"/>
        <sz val="10"/>
        <rFont val="Times New Roman"/>
        <family val="1"/>
      </rPr>
      <t xml:space="preserve">L</t>
    </r>
    <r>
      <rPr>
        <sz val="10"/>
        <rFont val="Times New Roman"/>
        <family val="1"/>
      </rPr>
      <t xml:space="preserve"> is the Inductance in Henries
        </t>
    </r>
    <r>
      <rPr>
        <b val="true"/>
        <sz val="10"/>
        <rFont val="Times New Roman"/>
        <family val="1"/>
      </rPr>
      <t xml:space="preserve">C</t>
    </r>
    <r>
      <rPr>
        <sz val="10"/>
        <rFont val="Times New Roman"/>
        <family val="1"/>
      </rPr>
      <t xml:space="preserve"> is the Capacitance in Farad</t>
    </r>
  </si>
  <si>
    <r>
      <rPr>
        <sz val="10"/>
        <rFont val="Arial"/>
        <family val="2"/>
      </rPr>
      <t xml:space="preserve">XC = </t>
    </r>
    <r>
      <rPr>
        <b val="true"/>
        <sz val="10"/>
        <rFont val="Arial"/>
        <family val="2"/>
      </rPr>
      <t xml:space="preserve">2πfC</t>
    </r>
    <r>
      <rPr>
        <sz val="10"/>
        <rFont val="Arial"/>
        <family val="2"/>
      </rPr>
      <t xml:space="preserve"> =</t>
    </r>
  </si>
  <si>
    <r>
      <rPr>
        <u val="single"/>
        <sz val="10"/>
        <rFont val="Arial"/>
        <family val="2"/>
      </rPr>
      <t xml:space="preserve">Resistor Value</t>
    </r>
    <r>
      <rPr>
        <sz val="10"/>
        <rFont val="Arial"/>
        <family val="2"/>
      </rPr>
      <t xml:space="preserve"> ( </t>
    </r>
    <r>
      <rPr>
        <b val="true"/>
        <sz val="10"/>
        <rFont val="Arial"/>
        <family val="2"/>
      </rPr>
      <t xml:space="preserve">R</t>
    </r>
    <r>
      <rPr>
        <sz val="10"/>
        <rFont val="Arial"/>
        <family val="2"/>
      </rPr>
      <t xml:space="preserve"> ) :</t>
    </r>
  </si>
  <si>
    <r>
      <rPr>
        <sz val="10"/>
        <rFont val="Arial"/>
        <family val="2"/>
      </rPr>
      <t xml:space="preserve">R = </t>
    </r>
    <r>
      <rPr>
        <b val="true"/>
        <sz val="10"/>
        <rFont val="Arial"/>
        <family val="2"/>
      </rPr>
      <t xml:space="preserve">XL</t>
    </r>
    <r>
      <rPr>
        <sz val="10"/>
        <rFont val="Arial"/>
        <family val="2"/>
      </rPr>
      <t xml:space="preserve">–</t>
    </r>
    <r>
      <rPr>
        <b val="true"/>
        <sz val="10"/>
        <rFont val="Arial"/>
        <family val="2"/>
      </rPr>
      <t xml:space="preserve">XC =</t>
    </r>
  </si>
  <si>
    <r>
      <rPr>
        <u val="single"/>
        <sz val="10"/>
        <rFont val="Arial"/>
        <family val="2"/>
      </rPr>
      <t xml:space="preserve">Circuit Impedance</t>
    </r>
    <r>
      <rPr>
        <sz val="10"/>
        <rFont val="Arial"/>
        <family val="2"/>
      </rPr>
      <t xml:space="preserve"> ( </t>
    </r>
    <r>
      <rPr>
        <b val="true"/>
        <sz val="10"/>
        <rFont val="Arial"/>
        <family val="2"/>
      </rPr>
      <t xml:space="preserve">Z </t>
    </r>
    <r>
      <rPr>
        <sz val="10"/>
        <rFont val="Arial"/>
        <family val="2"/>
      </rPr>
      <t xml:space="preserve">)</t>
    </r>
    <r>
      <rPr>
        <b val="true"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:</t>
    </r>
  </si>
  <si>
    <t xml:space="preserve">Frequency ( F ) = </t>
  </si>
  <si>
    <r>
      <rPr>
        <i val="true"/>
        <sz val="10"/>
        <rFont val="Arial"/>
        <family val="2"/>
      </rPr>
      <t xml:space="preserve"> Hertz </t>
    </r>
    <r>
      <rPr>
        <b val="true"/>
        <sz val="10"/>
        <rFont val="Arial"/>
        <family val="2"/>
      </rPr>
      <t xml:space="preserve">(Hz)</t>
    </r>
  </si>
  <si>
    <r>
      <rPr>
        <sz val="10"/>
        <rFont val="Arial"/>
        <family val="2"/>
      </rPr>
      <t xml:space="preserve">Z = </t>
    </r>
    <r>
      <rPr>
        <b val="true"/>
        <sz val="10"/>
        <rFont val="Arial"/>
        <family val="2"/>
      </rPr>
      <t xml:space="preserve">√R²+(XL-XC)²</t>
    </r>
  </si>
  <si>
    <t xml:space="preserve">Z =</t>
  </si>
  <si>
    <t xml:space="preserve">C = (</t>
  </si>
  <si>
    <t xml:space="preserve">)² ꞉ L</t>
  </si>
  <si>
    <t xml:space="preserve">2πF</t>
  </si>
  <si>
    <r>
      <rPr>
        <u val="single"/>
        <sz val="10"/>
        <rFont val="Arial"/>
        <family val="2"/>
      </rPr>
      <t xml:space="preserve">Quality Factor</t>
    </r>
    <r>
      <rPr>
        <sz val="10"/>
        <rFont val="Arial"/>
        <family val="2"/>
      </rPr>
      <t xml:space="preserve"> ( </t>
    </r>
    <r>
      <rPr>
        <b val="true"/>
        <sz val="10"/>
        <rFont val="Arial"/>
        <family val="2"/>
      </rPr>
      <t xml:space="preserve">Q</t>
    </r>
    <r>
      <rPr>
        <sz val="10"/>
        <rFont val="Arial"/>
        <family val="2"/>
      </rPr>
      <t xml:space="preserve"> ) :</t>
    </r>
  </si>
  <si>
    <t xml:space="preserve">Q = XL/R</t>
  </si>
  <si>
    <t xml:space="preserve">C = </t>
  </si>
  <si>
    <r>
      <rPr>
        <i val="true"/>
        <sz val="10"/>
        <rFont val="Arial"/>
        <family val="2"/>
      </rPr>
      <t xml:space="preserve"> Farad </t>
    </r>
    <r>
      <rPr>
        <b val="true"/>
        <sz val="10"/>
        <rFont val="Arial"/>
        <family val="2"/>
      </rPr>
      <t xml:space="preserve">(F)</t>
    </r>
  </si>
  <si>
    <r>
      <rPr>
        <i val="true"/>
        <sz val="10"/>
        <rFont val="Arial"/>
        <family val="2"/>
      </rPr>
      <t xml:space="preserve"> MicroFarad</t>
    </r>
    <r>
      <rPr>
        <sz val="10"/>
        <rFont val="Arial"/>
        <family val="2"/>
      </rPr>
      <t xml:space="preserve"> (</t>
    </r>
    <r>
      <rPr>
        <b val="true"/>
        <sz val="10"/>
        <rFont val="Arial"/>
        <family val="2"/>
      </rPr>
      <t xml:space="preserve">µF</t>
    </r>
    <r>
      <rPr>
        <sz val="10"/>
        <rFont val="Arial"/>
        <family val="2"/>
      </rPr>
      <t xml:space="preserve">)</t>
    </r>
  </si>
  <si>
    <t xml:space="preserve">Q Factor =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</si>
</sst>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name val="Andale Mono"/>
      <family val="0"/>
    </font>
    <font>
      <sz val="15"/>
      <name val="Arial"/>
      <family val="2"/>
    </font>
    <font>
      <i val="true"/>
      <sz val="10"/>
      <name val="Arial"/>
      <family val="2"/>
    </font>
    <font>
      <b val="true"/>
      <sz val="10"/>
      <name val="Arial"/>
      <family val="2"/>
    </font>
    <font>
      <b val="true"/>
      <sz val="11"/>
      <name val="Arial"/>
      <family val="2"/>
    </font>
    <font>
      <sz val="10"/>
      <color rgb="FF999999"/>
      <name val="Arial"/>
      <family val="2"/>
    </font>
    <font>
      <b val="true"/>
      <sz val="14"/>
      <name val="Arial"/>
      <family val="2"/>
    </font>
    <font>
      <sz val="10"/>
      <name val="Times New Roman"/>
      <family val="1"/>
    </font>
    <font>
      <b val="true"/>
      <sz val="10"/>
      <name val="Times New Roman"/>
      <family val="1"/>
    </font>
    <font>
      <sz val="14"/>
      <name val="Arial"/>
      <family val="2"/>
    </font>
    <font>
      <u val="single"/>
      <sz val="10"/>
      <name val="Arial"/>
      <family val="2"/>
    </font>
    <font>
      <b val="true"/>
      <sz val="12"/>
      <name val="Arial"/>
      <family val="2"/>
    </font>
    <font>
      <b val="true"/>
      <sz val="10"/>
      <color rgb="FF1A237E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CCCCCC"/>
        <bgColor rgb="FFCCCCFF"/>
      </patternFill>
    </fill>
    <fill>
      <patternFill patternType="solid">
        <fgColor rgb="FFB2B2B2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FF8000"/>
        <bgColor rgb="FFFF66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0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6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B2B2B2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99999"/>
      <rgbColor rgb="FF1A237E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gi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211680</xdr:colOff>
      <xdr:row>46</xdr:row>
      <xdr:rowOff>149760</xdr:rowOff>
    </xdr:from>
    <xdr:to>
      <xdr:col>5</xdr:col>
      <xdr:colOff>419040</xdr:colOff>
      <xdr:row>55</xdr:row>
      <xdr:rowOff>36000</xdr:rowOff>
    </xdr:to>
    <xdr:pic>
      <xdr:nvPicPr>
        <xdr:cNvPr id="0" name="Image 2" descr=""/>
        <xdr:cNvPicPr/>
      </xdr:nvPicPr>
      <xdr:blipFill>
        <a:blip r:embed="rId1"/>
        <a:stretch/>
      </xdr:blipFill>
      <xdr:spPr>
        <a:xfrm>
          <a:off x="1839600" y="7798680"/>
          <a:ext cx="2649600" cy="1349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1440</xdr:colOff>
      <xdr:row>22</xdr:row>
      <xdr:rowOff>109440</xdr:rowOff>
    </xdr:from>
    <xdr:to>
      <xdr:col>4</xdr:col>
      <xdr:colOff>756000</xdr:colOff>
      <xdr:row>26</xdr:row>
      <xdr:rowOff>81720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2443320" y="3783960"/>
          <a:ext cx="1568880" cy="622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X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0" activeCellId="0" sqref="F90"/>
    </sheetView>
  </sheetViews>
  <sheetFormatPr defaultColWidth="11.53515625" defaultRowHeight="12.8" zeroHeight="false" outlineLevelRow="0" outlineLevelCol="0"/>
  <sheetData>
    <row r="3" customFormat="false" ht="12.8" hidden="false" customHeight="false" outlineLevel="0" collapsed="false">
      <c r="B3" s="1"/>
      <c r="C3" s="2"/>
      <c r="D3" s="3" t="s">
        <v>0</v>
      </c>
      <c r="E3" s="3"/>
      <c r="F3" s="3"/>
      <c r="G3" s="3"/>
      <c r="H3" s="3"/>
      <c r="I3" s="3"/>
      <c r="J3" s="3"/>
      <c r="K3" s="3"/>
      <c r="L3" s="3"/>
      <c r="M3" s="2"/>
      <c r="N3" s="4"/>
    </row>
    <row r="4" customFormat="false" ht="12.8" hidden="false" customHeight="false" outlineLevel="0" collapsed="false">
      <c r="B4" s="5"/>
      <c r="C4" s="6"/>
      <c r="D4" s="3"/>
      <c r="E4" s="3"/>
      <c r="F4" s="3"/>
      <c r="G4" s="3"/>
      <c r="H4" s="3"/>
      <c r="I4" s="3"/>
      <c r="J4" s="3"/>
      <c r="K4" s="3"/>
      <c r="L4" s="3"/>
      <c r="M4" s="6"/>
      <c r="N4" s="7"/>
    </row>
    <row r="5" customFormat="false" ht="12.8" hidden="false" customHeight="false" outlineLevel="0" collapsed="false">
      <c r="B5" s="8"/>
      <c r="C5" s="9"/>
      <c r="D5" s="3"/>
      <c r="E5" s="3"/>
      <c r="F5" s="3"/>
      <c r="G5" s="3"/>
      <c r="H5" s="3"/>
      <c r="I5" s="3"/>
      <c r="J5" s="3"/>
      <c r="K5" s="3"/>
      <c r="L5" s="3"/>
      <c r="M5" s="9"/>
      <c r="N5" s="10"/>
    </row>
    <row r="7" customFormat="false" ht="12.8" hidden="false" customHeight="false" outlineLevel="0" collapsed="false">
      <c r="B7" s="11"/>
      <c r="C7" s="12"/>
      <c r="D7" s="12"/>
      <c r="E7" s="12"/>
      <c r="F7" s="12"/>
      <c r="G7" s="13"/>
      <c r="I7" s="11"/>
      <c r="J7" s="12"/>
      <c r="K7" s="12"/>
      <c r="L7" s="12"/>
      <c r="M7" s="12"/>
      <c r="N7" s="13"/>
    </row>
    <row r="8" customFormat="false" ht="18.55" hidden="false" customHeight="false" outlineLevel="0" collapsed="false">
      <c r="B8" s="14"/>
      <c r="C8" s="15" t="s">
        <v>1</v>
      </c>
      <c r="D8" s="15"/>
      <c r="E8" s="15"/>
      <c r="F8" s="15"/>
      <c r="G8" s="16"/>
      <c r="I8" s="14"/>
      <c r="J8" s="15" t="s">
        <v>2</v>
      </c>
      <c r="K8" s="15"/>
      <c r="L8" s="15"/>
      <c r="M8" s="15"/>
      <c r="N8" s="16"/>
    </row>
    <row r="9" customFormat="false" ht="12.8" hidden="false" customHeight="false" outlineLevel="0" collapsed="false">
      <c r="B9" s="14"/>
      <c r="C9" s="17"/>
      <c r="D9" s="17"/>
      <c r="E9" s="17"/>
      <c r="F9" s="17"/>
      <c r="G9" s="16"/>
      <c r="I9" s="14"/>
      <c r="J9" s="17"/>
      <c r="K9" s="17"/>
      <c r="L9" s="17"/>
      <c r="M9" s="17"/>
      <c r="N9" s="16"/>
    </row>
    <row r="10" customFormat="false" ht="12.8" hidden="false" customHeight="false" outlineLevel="0" collapsed="false">
      <c r="B10" s="14"/>
      <c r="C10" s="17" t="s">
        <v>3</v>
      </c>
      <c r="D10" s="17"/>
      <c r="E10" s="17"/>
      <c r="F10" s="17"/>
      <c r="G10" s="16"/>
      <c r="I10" s="14"/>
      <c r="J10" s="1"/>
      <c r="K10" s="2"/>
      <c r="L10" s="4"/>
      <c r="M10" s="17"/>
      <c r="N10" s="16"/>
    </row>
    <row r="11" customFormat="false" ht="13.8" hidden="false" customHeight="false" outlineLevel="0" collapsed="false">
      <c r="B11" s="14"/>
      <c r="C11" s="18" t="s">
        <v>4</v>
      </c>
      <c r="D11" s="18" t="s">
        <v>5</v>
      </c>
      <c r="E11" s="18" t="s">
        <v>6</v>
      </c>
      <c r="F11" s="18" t="s">
        <v>7</v>
      </c>
      <c r="G11" s="16"/>
      <c r="I11" s="14"/>
      <c r="J11" s="19" t="s">
        <v>8</v>
      </c>
      <c r="K11" s="20" t="s">
        <v>9</v>
      </c>
      <c r="L11" s="21"/>
      <c r="M11" s="17"/>
      <c r="N11" s="16"/>
    </row>
    <row r="12" customFormat="false" ht="13.8" hidden="false" customHeight="false" outlineLevel="0" collapsed="false">
      <c r="B12" s="14"/>
      <c r="C12" s="22" t="n">
        <v>30</v>
      </c>
      <c r="D12" s="23" t="n">
        <v>0.5</v>
      </c>
      <c r="E12" s="24" t="n">
        <v>50</v>
      </c>
      <c r="F12" s="25" t="n">
        <f aca="false">D12*E12</f>
        <v>25</v>
      </c>
      <c r="G12" s="16"/>
      <c r="I12" s="14"/>
      <c r="J12" s="19"/>
      <c r="K12" s="26" t="s">
        <v>10</v>
      </c>
      <c r="L12" s="21"/>
      <c r="M12" s="17"/>
      <c r="N12" s="16"/>
    </row>
    <row r="13" customFormat="false" ht="12.8" hidden="false" customHeight="false" outlineLevel="0" collapsed="false">
      <c r="B13" s="14"/>
      <c r="C13" s="27" t="n">
        <f aca="false">C12*(10^(-3))</f>
        <v>0.03</v>
      </c>
      <c r="D13" s="27" t="n">
        <f aca="false">D12*(10^(-3))</f>
        <v>0.0005</v>
      </c>
      <c r="E13" s="28"/>
      <c r="F13" s="25" t="n">
        <f aca="false">F12*(10^(-3))</f>
        <v>0.025</v>
      </c>
      <c r="G13" s="16"/>
      <c r="I13" s="14"/>
      <c r="J13" s="8"/>
      <c r="K13" s="9"/>
      <c r="L13" s="10"/>
      <c r="M13" s="17"/>
      <c r="N13" s="16"/>
    </row>
    <row r="14" customFormat="false" ht="12.8" hidden="false" customHeight="false" outlineLevel="0" collapsed="false">
      <c r="B14" s="14"/>
      <c r="C14" s="29"/>
      <c r="D14" s="29"/>
      <c r="E14" s="29"/>
      <c r="F14" s="29"/>
      <c r="G14" s="16"/>
      <c r="I14" s="14"/>
      <c r="J14" s="17"/>
      <c r="K14" s="17"/>
      <c r="L14" s="17"/>
      <c r="M14" s="17"/>
      <c r="N14" s="16"/>
    </row>
    <row r="15" customFormat="false" ht="12.8" hidden="false" customHeight="false" outlineLevel="0" collapsed="false">
      <c r="B15" s="14"/>
      <c r="C15" s="17"/>
      <c r="D15" s="30" t="s">
        <v>11</v>
      </c>
      <c r="E15" s="17"/>
      <c r="F15" s="17"/>
      <c r="G15" s="16"/>
      <c r="I15" s="14"/>
      <c r="J15" s="17"/>
      <c r="K15" s="17"/>
      <c r="L15" s="17"/>
      <c r="M15" s="17"/>
      <c r="N15" s="16"/>
    </row>
    <row r="16" customFormat="false" ht="12.8" hidden="false" customHeight="false" outlineLevel="0" collapsed="false">
      <c r="B16" s="14"/>
      <c r="C16" s="17"/>
      <c r="D16" s="30"/>
      <c r="E16" s="17"/>
      <c r="F16" s="17"/>
      <c r="G16" s="16"/>
      <c r="I16" s="14"/>
      <c r="J16" s="31" t="s">
        <v>8</v>
      </c>
      <c r="K16" s="32" t="n">
        <f aca="false">D35/(E18/D13)</f>
        <v>50</v>
      </c>
      <c r="L16" s="33" t="s">
        <v>12</v>
      </c>
      <c r="M16" s="17"/>
      <c r="N16" s="16"/>
    </row>
    <row r="17" customFormat="false" ht="12.8" hidden="false" customHeight="false" outlineLevel="0" collapsed="false">
      <c r="B17" s="14"/>
      <c r="C17" s="17"/>
      <c r="D17" s="17"/>
      <c r="E17" s="17"/>
      <c r="F17" s="17"/>
      <c r="G17" s="16"/>
      <c r="I17" s="14"/>
      <c r="J17" s="31"/>
      <c r="K17" s="31"/>
      <c r="L17" s="31"/>
      <c r="M17" s="17"/>
      <c r="N17" s="16"/>
    </row>
    <row r="18" customFormat="false" ht="12.8" hidden="false" customHeight="false" outlineLevel="0" collapsed="false">
      <c r="B18" s="14"/>
      <c r="C18" s="34" t="s">
        <v>13</v>
      </c>
      <c r="D18" s="34"/>
      <c r="E18" s="35" t="n">
        <f aca="false">3.14 * (C13^(2))</f>
        <v>0.002826</v>
      </c>
      <c r="F18" s="36" t="s">
        <v>14</v>
      </c>
      <c r="G18" s="16"/>
      <c r="I18" s="14"/>
      <c r="J18" s="17"/>
      <c r="K18" s="17"/>
      <c r="L18" s="17"/>
      <c r="M18" s="17"/>
      <c r="N18" s="16"/>
    </row>
    <row r="19" customFormat="false" ht="12.8" hidden="false" customHeight="false" outlineLevel="0" collapsed="false">
      <c r="B19" s="37"/>
      <c r="C19" s="38"/>
      <c r="D19" s="38"/>
      <c r="E19" s="38"/>
      <c r="F19" s="38"/>
      <c r="G19" s="39"/>
      <c r="I19" s="37"/>
      <c r="J19" s="38"/>
      <c r="K19" s="38"/>
      <c r="L19" s="38"/>
      <c r="M19" s="38"/>
      <c r="N19" s="39"/>
    </row>
    <row r="20" customFormat="false" ht="12.8" hidden="false" customHeight="false" outlineLevel="0" collapsed="false">
      <c r="B20" s="14"/>
      <c r="C20" s="17"/>
      <c r="D20" s="17"/>
      <c r="E20" s="17"/>
      <c r="F20" s="17"/>
      <c r="G20" s="16"/>
      <c r="I20" s="11"/>
      <c r="J20" s="12"/>
      <c r="K20" s="12"/>
      <c r="L20" s="12"/>
      <c r="M20" s="12"/>
      <c r="N20" s="13"/>
    </row>
    <row r="21" customFormat="false" ht="12.8" hidden="false" customHeight="false" outlineLevel="0" collapsed="false">
      <c r="B21" s="14"/>
      <c r="C21" s="1"/>
      <c r="D21" s="2"/>
      <c r="E21" s="2"/>
      <c r="F21" s="4"/>
      <c r="G21" s="16"/>
      <c r="I21" s="14"/>
      <c r="J21" s="40" t="s">
        <v>15</v>
      </c>
      <c r="K21" s="17"/>
      <c r="L21" s="17"/>
      <c r="M21" s="17"/>
      <c r="N21" s="16"/>
    </row>
    <row r="22" customFormat="false" ht="12.8" hidden="false" customHeight="false" outlineLevel="0" collapsed="false">
      <c r="B22" s="14"/>
      <c r="C22" s="41" t="s">
        <v>16</v>
      </c>
      <c r="D22" s="41"/>
      <c r="E22" s="41"/>
      <c r="F22" s="41"/>
      <c r="G22" s="16"/>
      <c r="I22" s="14"/>
      <c r="J22" s="42" t="s">
        <v>17</v>
      </c>
      <c r="K22" s="17"/>
      <c r="L22" s="17"/>
      <c r="M22" s="17"/>
      <c r="N22" s="16"/>
    </row>
    <row r="23" customFormat="false" ht="12.8" hidden="false" customHeight="false" outlineLevel="0" collapsed="false">
      <c r="B23" s="14"/>
      <c r="C23" s="5"/>
      <c r="D23" s="6"/>
      <c r="E23" s="6"/>
      <c r="F23" s="7"/>
      <c r="G23" s="16"/>
      <c r="I23" s="14"/>
      <c r="J23" s="42" t="s">
        <v>18</v>
      </c>
      <c r="K23" s="17"/>
      <c r="L23" s="17"/>
      <c r="M23" s="17"/>
      <c r="N23" s="16"/>
    </row>
    <row r="24" customFormat="false" ht="12.8" hidden="false" customHeight="false" outlineLevel="0" collapsed="false">
      <c r="B24" s="14"/>
      <c r="C24" s="5"/>
      <c r="D24" s="6"/>
      <c r="E24" s="6"/>
      <c r="F24" s="7"/>
      <c r="G24" s="16"/>
      <c r="I24" s="14" t="s">
        <v>19</v>
      </c>
      <c r="J24" s="17"/>
      <c r="K24" s="42"/>
      <c r="L24" s="42"/>
      <c r="M24" s="17"/>
      <c r="N24" s="16"/>
    </row>
    <row r="25" customFormat="false" ht="12.8" hidden="false" customHeight="false" outlineLevel="0" collapsed="false">
      <c r="B25" s="14"/>
      <c r="C25" s="5"/>
      <c r="D25" s="6"/>
      <c r="E25" s="6"/>
      <c r="F25" s="43"/>
      <c r="G25" s="16"/>
      <c r="I25" s="14"/>
      <c r="J25" s="44" t="s">
        <v>20</v>
      </c>
      <c r="K25" s="45" t="n">
        <f aca="false">9</f>
        <v>9</v>
      </c>
      <c r="L25" s="36" t="s">
        <v>21</v>
      </c>
      <c r="M25" s="17"/>
      <c r="N25" s="16"/>
    </row>
    <row r="26" customFormat="false" ht="12.8" hidden="false" customHeight="false" outlineLevel="0" collapsed="false">
      <c r="B26" s="14"/>
      <c r="C26" s="5"/>
      <c r="D26" s="6"/>
      <c r="E26" s="6"/>
      <c r="F26" s="7"/>
      <c r="G26" s="16"/>
      <c r="I26" s="14"/>
      <c r="J26" s="44" t="s">
        <v>22</v>
      </c>
      <c r="K26" s="45" t="n">
        <f aca="false">100</f>
        <v>100</v>
      </c>
      <c r="L26" s="36" t="s">
        <v>23</v>
      </c>
      <c r="M26" s="17"/>
      <c r="N26" s="16"/>
    </row>
    <row r="27" customFormat="false" ht="12.8" hidden="false" customHeight="true" outlineLevel="0" collapsed="false">
      <c r="B27" s="14"/>
      <c r="C27" s="46" t="s">
        <v>24</v>
      </c>
      <c r="D27" s="46"/>
      <c r="E27" s="46"/>
      <c r="F27" s="46"/>
      <c r="G27" s="16"/>
      <c r="I27" s="14"/>
      <c r="J27" s="44"/>
      <c r="K27" s="47"/>
      <c r="L27" s="36"/>
      <c r="M27" s="17"/>
      <c r="N27" s="16"/>
    </row>
    <row r="28" customFormat="false" ht="12.8" hidden="false" customHeight="false" outlineLevel="0" collapsed="false">
      <c r="B28" s="14"/>
      <c r="C28" s="46"/>
      <c r="D28" s="46"/>
      <c r="E28" s="46"/>
      <c r="F28" s="46"/>
      <c r="G28" s="16"/>
      <c r="I28" s="14"/>
      <c r="J28" s="48" t="s">
        <v>25</v>
      </c>
      <c r="K28" s="48" t="s">
        <v>26</v>
      </c>
      <c r="L28" s="49" t="n">
        <v>100</v>
      </c>
      <c r="M28" s="17"/>
      <c r="N28" s="16"/>
    </row>
    <row r="29" customFormat="false" ht="12.8" hidden="false" customHeight="false" outlineLevel="0" collapsed="false">
      <c r="B29" s="14"/>
      <c r="C29" s="46"/>
      <c r="D29" s="46"/>
      <c r="E29" s="46"/>
      <c r="F29" s="46"/>
      <c r="G29" s="16"/>
      <c r="I29" s="14"/>
      <c r="J29" s="48"/>
      <c r="K29" s="48"/>
      <c r="L29" s="50" t="n">
        <v>1000</v>
      </c>
      <c r="M29" s="17"/>
      <c r="N29" s="16"/>
    </row>
    <row r="30" customFormat="false" ht="12.8" hidden="false" customHeight="false" outlineLevel="0" collapsed="false">
      <c r="B30" s="14"/>
      <c r="C30" s="46"/>
      <c r="D30" s="46"/>
      <c r="E30" s="46"/>
      <c r="F30" s="46"/>
      <c r="G30" s="16"/>
      <c r="I30" s="14"/>
      <c r="J30" s="17"/>
      <c r="K30" s="42"/>
      <c r="L30" s="42"/>
      <c r="M30" s="42"/>
      <c r="N30" s="16"/>
    </row>
    <row r="31" customFormat="false" ht="12.8" hidden="false" customHeight="false" outlineLevel="0" collapsed="false">
      <c r="B31" s="14"/>
      <c r="C31" s="46"/>
      <c r="D31" s="46"/>
      <c r="E31" s="46"/>
      <c r="F31" s="46"/>
      <c r="G31" s="16"/>
      <c r="I31" s="14"/>
      <c r="J31" s="17"/>
      <c r="K31" s="51" t="s">
        <v>26</v>
      </c>
      <c r="L31" s="52" t="n">
        <f aca="false">100/1000</f>
        <v>0.1</v>
      </c>
      <c r="M31" s="53" t="s">
        <v>27</v>
      </c>
      <c r="N31" s="16"/>
    </row>
    <row r="32" customFormat="false" ht="12.8" hidden="false" customHeight="false" outlineLevel="0" collapsed="false">
      <c r="B32" s="14"/>
      <c r="C32" s="46"/>
      <c r="D32" s="46"/>
      <c r="E32" s="46"/>
      <c r="F32" s="46"/>
      <c r="G32" s="16"/>
      <c r="I32" s="14"/>
      <c r="J32" s="42"/>
      <c r="K32" s="42"/>
      <c r="L32" s="42"/>
      <c r="M32" s="42"/>
      <c r="N32" s="16"/>
    </row>
    <row r="33" customFormat="false" ht="12.8" hidden="false" customHeight="false" outlineLevel="0" collapsed="false">
      <c r="B33" s="14"/>
      <c r="C33" s="46"/>
      <c r="D33" s="46"/>
      <c r="E33" s="46"/>
      <c r="F33" s="46"/>
      <c r="G33" s="16"/>
      <c r="I33" s="14"/>
      <c r="J33" s="54" t="s">
        <v>28</v>
      </c>
      <c r="K33" s="55" t="s">
        <v>29</v>
      </c>
      <c r="L33" s="29"/>
      <c r="M33" s="29"/>
      <c r="N33" s="16"/>
    </row>
    <row r="34" customFormat="false" ht="12.8" hidden="false" customHeight="false" outlineLevel="0" collapsed="false">
      <c r="B34" s="14"/>
      <c r="C34" s="17"/>
      <c r="D34" s="17"/>
      <c r="E34" s="17"/>
      <c r="F34" s="17"/>
      <c r="G34" s="16"/>
      <c r="I34" s="14"/>
      <c r="J34" s="54"/>
      <c r="K34" s="51" t="s">
        <v>30</v>
      </c>
      <c r="L34" s="29"/>
      <c r="M34" s="29"/>
      <c r="N34" s="16"/>
    </row>
    <row r="35" customFormat="false" ht="12.8" hidden="false" customHeight="false" outlineLevel="0" collapsed="false">
      <c r="B35" s="14"/>
      <c r="C35" s="56" t="s">
        <v>31</v>
      </c>
      <c r="D35" s="52" t="n">
        <f aca="false">ROUND(1*((E12^(2)*E18)/F13),2)</f>
        <v>282.6</v>
      </c>
      <c r="E35" s="53" t="s">
        <v>32</v>
      </c>
      <c r="F35" s="17"/>
      <c r="G35" s="16"/>
      <c r="I35" s="14"/>
      <c r="J35" s="42"/>
      <c r="K35" s="42"/>
      <c r="L35" s="17"/>
      <c r="M35" s="17"/>
      <c r="N35" s="16"/>
    </row>
    <row r="36" customFormat="false" ht="12.8" hidden="false" customHeight="false" outlineLevel="0" collapsed="false">
      <c r="B36" s="14"/>
      <c r="C36" s="17"/>
      <c r="D36" s="52" t="n">
        <f aca="false">D35*(1.26*10^(-6))</f>
        <v>0.000356076</v>
      </c>
      <c r="E36" s="53" t="s">
        <v>33</v>
      </c>
      <c r="F36" s="17"/>
      <c r="G36" s="16"/>
      <c r="I36" s="14"/>
      <c r="J36" s="44" t="s">
        <v>26</v>
      </c>
      <c r="K36" s="52" t="n">
        <f aca="false">K25/L31</f>
        <v>90</v>
      </c>
      <c r="L36" s="57" t="s">
        <v>34</v>
      </c>
      <c r="M36" s="29"/>
      <c r="N36" s="16"/>
    </row>
    <row r="37" customFormat="false" ht="12.8" hidden="false" customHeight="false" outlineLevel="0" collapsed="false">
      <c r="B37" s="37"/>
      <c r="C37" s="38"/>
      <c r="D37" s="38"/>
      <c r="E37" s="38"/>
      <c r="F37" s="38"/>
      <c r="G37" s="39"/>
      <c r="I37" s="37"/>
      <c r="J37" s="38"/>
      <c r="K37" s="38"/>
      <c r="L37" s="38"/>
      <c r="M37" s="38"/>
      <c r="N37" s="39"/>
    </row>
    <row r="40" customFormat="false" ht="12.8" hidden="false" customHeight="false" outlineLevel="0" collapsed="false">
      <c r="B40" s="1"/>
      <c r="C40" s="2"/>
      <c r="D40" s="3" t="s">
        <v>35</v>
      </c>
      <c r="E40" s="3"/>
      <c r="F40" s="3"/>
      <c r="G40" s="3"/>
      <c r="H40" s="3"/>
      <c r="I40" s="3"/>
      <c r="J40" s="3"/>
      <c r="K40" s="3"/>
      <c r="L40" s="3"/>
      <c r="M40" s="2"/>
      <c r="N40" s="4"/>
    </row>
    <row r="41" customFormat="false" ht="12.8" hidden="false" customHeight="false" outlineLevel="0" collapsed="false">
      <c r="B41" s="5"/>
      <c r="C41" s="6"/>
      <c r="D41" s="3"/>
      <c r="E41" s="3"/>
      <c r="F41" s="3"/>
      <c r="G41" s="3"/>
      <c r="H41" s="3"/>
      <c r="I41" s="3"/>
      <c r="J41" s="3"/>
      <c r="K41" s="3"/>
      <c r="L41" s="3"/>
      <c r="M41" s="6"/>
      <c r="N41" s="7"/>
    </row>
    <row r="42" customFormat="false" ht="12.8" hidden="false" customHeight="false" outlineLevel="0" collapsed="false">
      <c r="B42" s="8"/>
      <c r="C42" s="9"/>
      <c r="D42" s="3"/>
      <c r="E42" s="3"/>
      <c r="F42" s="3"/>
      <c r="G42" s="3"/>
      <c r="H42" s="3"/>
      <c r="I42" s="3"/>
      <c r="J42" s="3"/>
      <c r="K42" s="3"/>
      <c r="L42" s="3"/>
      <c r="M42" s="9"/>
      <c r="N42" s="10"/>
    </row>
    <row r="44" customFormat="false" ht="12.8" hidden="false" customHeight="false" outlineLevel="0" collapsed="false">
      <c r="B44" s="11"/>
      <c r="C44" s="12"/>
      <c r="D44" s="12"/>
      <c r="E44" s="12"/>
      <c r="F44" s="12"/>
      <c r="G44" s="13"/>
      <c r="I44" s="11"/>
      <c r="J44" s="12"/>
      <c r="K44" s="12"/>
      <c r="L44" s="12"/>
      <c r="M44" s="12"/>
      <c r="N44" s="13"/>
      <c r="S44" s="12"/>
      <c r="T44" s="12"/>
      <c r="U44" s="12"/>
      <c r="V44" s="12"/>
      <c r="W44" s="12"/>
      <c r="X44" s="13"/>
    </row>
    <row r="45" customFormat="false" ht="18.55" hidden="false" customHeight="false" outlineLevel="0" collapsed="false">
      <c r="B45" s="14"/>
      <c r="C45" s="15" t="s">
        <v>36</v>
      </c>
      <c r="D45" s="15"/>
      <c r="E45" s="15"/>
      <c r="F45" s="15"/>
      <c r="G45" s="16"/>
      <c r="I45" s="14"/>
      <c r="J45" s="58" t="s">
        <v>37</v>
      </c>
      <c r="K45" s="58"/>
      <c r="L45" s="58"/>
      <c r="M45" s="58"/>
      <c r="N45" s="16"/>
    </row>
    <row r="46" customFormat="false" ht="12.8" hidden="false" customHeight="false" outlineLevel="0" collapsed="false">
      <c r="B46" s="14"/>
      <c r="C46" s="17"/>
      <c r="D46" s="17"/>
      <c r="E46" s="17"/>
      <c r="F46" s="17"/>
      <c r="G46" s="16"/>
      <c r="I46" s="14"/>
      <c r="J46" s="17"/>
      <c r="K46" s="17"/>
      <c r="L46" s="17"/>
      <c r="M46" s="17"/>
      <c r="N46" s="16"/>
    </row>
    <row r="47" customFormat="false" ht="12.8" hidden="false" customHeight="false" outlineLevel="0" collapsed="false">
      <c r="B47" s="14"/>
      <c r="C47" s="11"/>
      <c r="D47" s="12"/>
      <c r="E47" s="12"/>
      <c r="F47" s="13"/>
      <c r="G47" s="16"/>
      <c r="I47" s="14"/>
      <c r="J47" s="29"/>
      <c r="K47" s="29"/>
      <c r="L47" s="29"/>
      <c r="M47" s="29"/>
      <c r="N47" s="16"/>
    </row>
    <row r="48" customFormat="false" ht="12.8" hidden="false" customHeight="false" outlineLevel="0" collapsed="false">
      <c r="B48" s="14"/>
      <c r="C48" s="59" t="s">
        <v>38</v>
      </c>
      <c r="D48" s="59"/>
      <c r="E48" s="59"/>
      <c r="F48" s="59"/>
      <c r="G48" s="16"/>
      <c r="I48" s="14"/>
      <c r="J48" s="60" t="s">
        <v>39</v>
      </c>
      <c r="K48" s="29"/>
      <c r="L48" s="29"/>
      <c r="M48" s="29"/>
      <c r="N48" s="16"/>
    </row>
    <row r="49" customFormat="false" ht="12.8" hidden="false" customHeight="false" outlineLevel="0" collapsed="false">
      <c r="B49" s="14"/>
      <c r="C49" s="14"/>
      <c r="D49" s="17"/>
      <c r="E49" s="17"/>
      <c r="F49" s="16"/>
      <c r="G49" s="16"/>
      <c r="I49" s="14"/>
      <c r="J49" s="29"/>
      <c r="K49" s="29"/>
      <c r="L49" s="29"/>
      <c r="M49" s="29"/>
      <c r="N49" s="16"/>
    </row>
    <row r="50" customFormat="false" ht="12.8" hidden="false" customHeight="false" outlineLevel="0" collapsed="false">
      <c r="B50" s="14"/>
      <c r="C50" s="14"/>
      <c r="D50" s="17"/>
      <c r="E50" s="17"/>
      <c r="F50" s="16"/>
      <c r="G50" s="16"/>
      <c r="I50" s="14"/>
      <c r="J50" s="29" t="s">
        <v>40</v>
      </c>
      <c r="K50" s="25" t="n">
        <f aca="false">ROUND((2*3.14) * D64 * D35,2)</f>
        <v>106483.68</v>
      </c>
      <c r="L50" s="57" t="s">
        <v>34</v>
      </c>
      <c r="M50" s="29"/>
      <c r="N50" s="16"/>
    </row>
    <row r="51" customFormat="false" ht="12.8" hidden="false" customHeight="false" outlineLevel="0" collapsed="false">
      <c r="B51" s="14"/>
      <c r="C51" s="14"/>
      <c r="D51" s="17"/>
      <c r="E51" s="17"/>
      <c r="F51" s="16"/>
      <c r="G51" s="16"/>
      <c r="I51" s="14"/>
      <c r="J51" s="29"/>
      <c r="K51" s="29"/>
      <c r="L51" s="29"/>
      <c r="M51" s="29"/>
      <c r="N51" s="16"/>
    </row>
    <row r="52" customFormat="false" ht="12.8" hidden="false" customHeight="false" outlineLevel="0" collapsed="false">
      <c r="B52" s="14"/>
      <c r="C52" s="14"/>
      <c r="D52" s="17"/>
      <c r="E52" s="17"/>
      <c r="F52" s="16"/>
      <c r="G52" s="16"/>
      <c r="I52" s="14"/>
      <c r="J52" s="60" t="s">
        <v>41</v>
      </c>
      <c r="K52" s="29"/>
      <c r="L52" s="29"/>
      <c r="M52" s="29"/>
      <c r="N52" s="16"/>
    </row>
    <row r="53" customFormat="false" ht="12.8" hidden="false" customHeight="true" outlineLevel="0" collapsed="false">
      <c r="B53" s="14"/>
      <c r="C53" s="61" t="s">
        <v>42</v>
      </c>
      <c r="D53" s="61"/>
      <c r="E53" s="61"/>
      <c r="F53" s="61"/>
      <c r="G53" s="16"/>
      <c r="I53" s="14"/>
      <c r="J53" s="29"/>
      <c r="K53" s="29"/>
      <c r="L53" s="29"/>
      <c r="M53" s="29"/>
      <c r="N53" s="16"/>
    </row>
    <row r="54" customFormat="false" ht="12.8" hidden="false" customHeight="false" outlineLevel="0" collapsed="false">
      <c r="B54" s="14"/>
      <c r="C54" s="61"/>
      <c r="D54" s="61"/>
      <c r="E54" s="61"/>
      <c r="F54" s="61"/>
      <c r="G54" s="16"/>
      <c r="I54" s="14"/>
      <c r="J54" s="29" t="s">
        <v>43</v>
      </c>
      <c r="K54" s="25" t="n">
        <f aca="false">(2*3.14) * D64 * D72</f>
        <v>9.39111044997693E-006</v>
      </c>
      <c r="L54" s="57" t="s">
        <v>34</v>
      </c>
      <c r="M54" s="29"/>
      <c r="N54" s="16"/>
    </row>
    <row r="55" customFormat="false" ht="12.8" hidden="false" customHeight="false" outlineLevel="0" collapsed="false">
      <c r="B55" s="14"/>
      <c r="C55" s="61"/>
      <c r="D55" s="61"/>
      <c r="E55" s="61"/>
      <c r="F55" s="61"/>
      <c r="G55" s="16"/>
      <c r="I55" s="14"/>
      <c r="J55" s="29"/>
      <c r="K55" s="29"/>
      <c r="L55" s="29"/>
      <c r="M55" s="29"/>
      <c r="N55" s="16"/>
    </row>
    <row r="56" customFormat="false" ht="12.8" hidden="false" customHeight="false" outlineLevel="0" collapsed="false">
      <c r="B56" s="14"/>
      <c r="C56" s="61"/>
      <c r="D56" s="61"/>
      <c r="E56" s="61"/>
      <c r="F56" s="61"/>
      <c r="G56" s="16"/>
      <c r="I56" s="14"/>
      <c r="J56" s="60" t="s">
        <v>44</v>
      </c>
      <c r="K56" s="29"/>
      <c r="L56" s="29"/>
      <c r="M56" s="29"/>
      <c r="N56" s="16"/>
    </row>
    <row r="57" customFormat="false" ht="12.8" hidden="false" customHeight="false" outlineLevel="0" collapsed="false">
      <c r="B57" s="14"/>
      <c r="C57" s="61"/>
      <c r="D57" s="61"/>
      <c r="E57" s="61"/>
      <c r="F57" s="61"/>
      <c r="G57" s="16"/>
      <c r="I57" s="14"/>
      <c r="J57" s="29"/>
      <c r="K57" s="29"/>
      <c r="L57" s="29"/>
      <c r="M57" s="29"/>
      <c r="N57" s="16"/>
    </row>
    <row r="58" customFormat="false" ht="12.8" hidden="false" customHeight="false" outlineLevel="0" collapsed="false">
      <c r="B58" s="14"/>
      <c r="C58" s="61"/>
      <c r="D58" s="61"/>
      <c r="E58" s="61"/>
      <c r="F58" s="61"/>
      <c r="G58" s="16"/>
      <c r="I58" s="14"/>
      <c r="J58" s="62" t="s">
        <v>45</v>
      </c>
      <c r="K58" s="25" t="n">
        <f aca="false">ROUND(K50 - K54, 2)</f>
        <v>106483.68</v>
      </c>
      <c r="L58" s="57" t="s">
        <v>34</v>
      </c>
      <c r="M58" s="29"/>
      <c r="N58" s="16"/>
    </row>
    <row r="59" customFormat="false" ht="12.8" hidden="false" customHeight="false" outlineLevel="0" collapsed="false">
      <c r="B59" s="14"/>
      <c r="C59" s="61"/>
      <c r="D59" s="61"/>
      <c r="E59" s="61"/>
      <c r="F59" s="61"/>
      <c r="G59" s="16"/>
      <c r="I59" s="14"/>
      <c r="J59" s="29"/>
      <c r="K59" s="29"/>
      <c r="L59" s="29"/>
      <c r="M59" s="29"/>
      <c r="N59" s="16"/>
    </row>
    <row r="60" customFormat="false" ht="12.8" hidden="false" customHeight="false" outlineLevel="0" collapsed="false">
      <c r="B60" s="14"/>
      <c r="C60" s="29"/>
      <c r="D60" s="29"/>
      <c r="E60" s="29"/>
      <c r="F60" s="29"/>
      <c r="G60" s="16"/>
      <c r="I60" s="14"/>
      <c r="J60" s="29"/>
      <c r="K60" s="29"/>
      <c r="L60" s="29"/>
      <c r="M60" s="29"/>
      <c r="N60" s="16"/>
    </row>
    <row r="61" customFormat="false" ht="12.8" hidden="false" customHeight="false" outlineLevel="0" collapsed="false">
      <c r="B61" s="37"/>
      <c r="C61" s="38"/>
      <c r="D61" s="38"/>
      <c r="E61" s="38"/>
      <c r="F61" s="38"/>
      <c r="G61" s="39"/>
      <c r="I61" s="37"/>
      <c r="J61" s="38"/>
      <c r="K61" s="38"/>
      <c r="L61" s="38"/>
      <c r="M61" s="38"/>
      <c r="N61" s="39"/>
    </row>
    <row r="62" customFormat="false" ht="12.8" hidden="false" customHeight="false" outlineLevel="0" collapsed="false">
      <c r="B62" s="11"/>
      <c r="C62" s="12"/>
      <c r="D62" s="12"/>
      <c r="E62" s="12"/>
      <c r="F62" s="12"/>
      <c r="G62" s="13"/>
      <c r="I62" s="11"/>
      <c r="J62" s="12"/>
      <c r="K62" s="12"/>
      <c r="L62" s="12"/>
      <c r="M62" s="12"/>
      <c r="N62" s="13"/>
    </row>
    <row r="63" customFormat="false" ht="12.8" hidden="false" customHeight="false" outlineLevel="0" collapsed="false">
      <c r="B63" s="14"/>
      <c r="C63" s="29"/>
      <c r="D63" s="29"/>
      <c r="E63" s="29"/>
      <c r="F63" s="29"/>
      <c r="G63" s="16"/>
      <c r="I63" s="14"/>
      <c r="J63" s="60" t="s">
        <v>46</v>
      </c>
      <c r="K63" s="29"/>
      <c r="L63" s="29"/>
      <c r="M63" s="29"/>
      <c r="N63" s="16"/>
    </row>
    <row r="64" customFormat="false" ht="12.8" hidden="false" customHeight="false" outlineLevel="0" collapsed="false">
      <c r="B64" s="14"/>
      <c r="C64" s="63" t="s">
        <v>47</v>
      </c>
      <c r="D64" s="32" t="n">
        <v>60</v>
      </c>
      <c r="E64" s="33" t="s">
        <v>48</v>
      </c>
      <c r="F64" s="29"/>
      <c r="G64" s="16"/>
      <c r="I64" s="14"/>
      <c r="J64" s="29"/>
      <c r="K64" s="29"/>
      <c r="L64" s="29"/>
      <c r="M64" s="29"/>
      <c r="N64" s="16"/>
    </row>
    <row r="65" customFormat="false" ht="12.8" hidden="false" customHeight="false" outlineLevel="0" collapsed="false">
      <c r="B65" s="14"/>
      <c r="C65" s="29"/>
      <c r="D65" s="32"/>
      <c r="E65" s="32"/>
      <c r="F65" s="29"/>
      <c r="G65" s="16"/>
      <c r="I65" s="14"/>
      <c r="J65" s="64" t="s">
        <v>49</v>
      </c>
      <c r="K65" s="29"/>
      <c r="L65" s="29"/>
      <c r="M65" s="29"/>
      <c r="N65" s="16"/>
    </row>
    <row r="66" customFormat="false" ht="12.8" hidden="false" customHeight="false" outlineLevel="0" collapsed="false">
      <c r="B66" s="14"/>
      <c r="C66" s="29"/>
      <c r="D66" s="29"/>
      <c r="E66" s="29"/>
      <c r="F66" s="29"/>
      <c r="G66" s="16"/>
      <c r="I66" s="14"/>
      <c r="J66" s="29"/>
      <c r="K66" s="29"/>
      <c r="L66" s="29"/>
      <c r="M66" s="29"/>
      <c r="N66" s="16"/>
    </row>
    <row r="67" customFormat="false" ht="12.8" hidden="false" customHeight="false" outlineLevel="0" collapsed="false">
      <c r="B67" s="14"/>
      <c r="C67" s="1"/>
      <c r="D67" s="2"/>
      <c r="E67" s="4"/>
      <c r="F67" s="29"/>
      <c r="G67" s="16"/>
      <c r="I67" s="14"/>
      <c r="J67" s="65" t="s">
        <v>50</v>
      </c>
      <c r="K67" s="25" t="n">
        <f aca="false">ROUND(SQRT(F73^(2) + (F65 - F69)^(2)), 2)</f>
        <v>0</v>
      </c>
      <c r="L67" s="57" t="s">
        <v>34</v>
      </c>
      <c r="M67" s="29"/>
      <c r="N67" s="16"/>
    </row>
    <row r="68" customFormat="false" ht="13.8" hidden="false" customHeight="false" outlineLevel="0" collapsed="false">
      <c r="B68" s="14"/>
      <c r="C68" s="19" t="s">
        <v>51</v>
      </c>
      <c r="D68" s="20" t="n">
        <v>1</v>
      </c>
      <c r="E68" s="66" t="s">
        <v>52</v>
      </c>
      <c r="F68" s="29"/>
      <c r="G68" s="16"/>
      <c r="I68" s="14"/>
      <c r="J68" s="29"/>
      <c r="K68" s="29"/>
      <c r="L68" s="29"/>
      <c r="M68" s="29"/>
      <c r="N68" s="16"/>
    </row>
    <row r="69" customFormat="false" ht="13.8" hidden="false" customHeight="false" outlineLevel="0" collapsed="false">
      <c r="B69" s="14"/>
      <c r="C69" s="19"/>
      <c r="D69" s="26" t="s">
        <v>53</v>
      </c>
      <c r="E69" s="66"/>
      <c r="F69" s="29"/>
      <c r="G69" s="16"/>
      <c r="I69" s="14"/>
      <c r="J69" s="60" t="s">
        <v>54</v>
      </c>
      <c r="K69" s="29"/>
      <c r="L69" s="29"/>
      <c r="M69" s="29"/>
      <c r="N69" s="16"/>
    </row>
    <row r="70" customFormat="false" ht="12.8" hidden="false" customHeight="false" outlineLevel="0" collapsed="false">
      <c r="B70" s="14"/>
      <c r="C70" s="8"/>
      <c r="D70" s="9"/>
      <c r="E70" s="10"/>
      <c r="F70" s="29"/>
      <c r="G70" s="16"/>
      <c r="I70" s="14"/>
      <c r="J70" s="29"/>
      <c r="K70" s="29"/>
      <c r="L70" s="29"/>
      <c r="M70" s="29"/>
      <c r="N70" s="16"/>
    </row>
    <row r="71" customFormat="false" ht="12.8" hidden="false" customHeight="false" outlineLevel="0" collapsed="false">
      <c r="B71" s="14"/>
      <c r="C71" s="29"/>
      <c r="D71" s="29"/>
      <c r="E71" s="29"/>
      <c r="F71" s="29"/>
      <c r="G71" s="16"/>
      <c r="I71" s="14"/>
      <c r="J71" s="67" t="s">
        <v>55</v>
      </c>
      <c r="K71" s="29"/>
      <c r="L71" s="29"/>
      <c r="M71" s="29"/>
      <c r="N71" s="16"/>
    </row>
    <row r="72" customFormat="false" ht="12.8" hidden="false" customHeight="false" outlineLevel="0" collapsed="false">
      <c r="B72" s="14"/>
      <c r="C72" s="56" t="s">
        <v>56</v>
      </c>
      <c r="D72" s="68" t="n">
        <f aca="false">(1/(2*(3.14)*D64))^(2)/D35</f>
        <v>2.4923329219684E-008</v>
      </c>
      <c r="E72" s="53" t="s">
        <v>57</v>
      </c>
      <c r="F72" s="29"/>
      <c r="G72" s="16"/>
      <c r="I72" s="14"/>
      <c r="J72" s="67"/>
      <c r="K72" s="29"/>
      <c r="L72" s="57"/>
      <c r="M72" s="29"/>
      <c r="N72" s="16"/>
    </row>
    <row r="73" customFormat="false" ht="12.8" hidden="false" customHeight="false" outlineLevel="0" collapsed="false">
      <c r="B73" s="14"/>
      <c r="C73" s="29"/>
      <c r="D73" s="69" t="n">
        <f aca="false">ROUND(D72*(10^(6)),3)</f>
        <v>0.025</v>
      </c>
      <c r="E73" s="57" t="s">
        <v>58</v>
      </c>
      <c r="F73" s="29"/>
      <c r="G73" s="16"/>
      <c r="I73" s="14"/>
      <c r="J73" s="29"/>
      <c r="K73" s="29"/>
      <c r="L73" s="29"/>
      <c r="M73" s="29"/>
      <c r="N73" s="16"/>
    </row>
    <row r="74" customFormat="false" ht="12.8" hidden="false" customHeight="false" outlineLevel="0" collapsed="false">
      <c r="B74" s="37"/>
      <c r="C74" s="38"/>
      <c r="D74" s="38"/>
      <c r="E74" s="38"/>
      <c r="F74" s="38"/>
      <c r="G74" s="39"/>
      <c r="I74" s="14"/>
      <c r="J74" s="31" t="s">
        <v>59</v>
      </c>
      <c r="K74" s="70" t="n">
        <f aca="false">ROUND(K50/K58,2)</f>
        <v>1</v>
      </c>
      <c r="L74" s="71" t="str">
        <f aca="false">IF(K74&gt;0.5, "Under-damped (Q &gt; 1/2)", IF(K74&lt;0.5, "Over-damped (Q &lt; 1/2)", "Critically damped (Q = 1/2)"))</f>
        <v>Under-damped (Q &gt; 1/2)</v>
      </c>
      <c r="M74" s="71"/>
      <c r="N74" s="16"/>
    </row>
    <row r="75" customFormat="false" ht="12.8" hidden="false" customHeight="false" outlineLevel="0" collapsed="false">
      <c r="I75" s="14"/>
      <c r="J75" s="31"/>
      <c r="K75" s="31"/>
      <c r="L75" s="31"/>
      <c r="M75" s="71"/>
      <c r="N75" s="16"/>
    </row>
    <row r="76" customFormat="false" ht="12.8" hidden="false" customHeight="false" outlineLevel="0" collapsed="false">
      <c r="I76" s="14"/>
      <c r="J76" s="29"/>
      <c r="K76" s="29"/>
      <c r="L76" s="29"/>
      <c r="M76" s="29"/>
      <c r="N76" s="16"/>
    </row>
    <row r="77" customFormat="false" ht="12.8" hidden="false" customHeight="false" outlineLevel="0" collapsed="false">
      <c r="I77" s="37"/>
      <c r="J77" s="38"/>
      <c r="K77" s="38"/>
      <c r="L77" s="38"/>
      <c r="M77" s="38"/>
      <c r="N77" s="39"/>
    </row>
  </sheetData>
  <mergeCells count="27">
    <mergeCell ref="D3:L5"/>
    <mergeCell ref="C8:F8"/>
    <mergeCell ref="J8:M8"/>
    <mergeCell ref="J11:J12"/>
    <mergeCell ref="D15:D16"/>
    <mergeCell ref="J16:J17"/>
    <mergeCell ref="K16:K17"/>
    <mergeCell ref="L16:L17"/>
    <mergeCell ref="C18:D18"/>
    <mergeCell ref="C22:F22"/>
    <mergeCell ref="C27:F33"/>
    <mergeCell ref="J28:J29"/>
    <mergeCell ref="K28:K29"/>
    <mergeCell ref="J33:J34"/>
    <mergeCell ref="D40:L42"/>
    <mergeCell ref="C45:F45"/>
    <mergeCell ref="J45:M45"/>
    <mergeCell ref="C48:F48"/>
    <mergeCell ref="C53:F59"/>
    <mergeCell ref="D64:D65"/>
    <mergeCell ref="E64:E65"/>
    <mergeCell ref="C68:C69"/>
    <mergeCell ref="E68:E69"/>
    <mergeCell ref="J71:J72"/>
    <mergeCell ref="J74:J75"/>
    <mergeCell ref="K74:K75"/>
    <mergeCell ref="L74:M7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2023-06-26T07:36:11Z</dcterms:created>
  <dc:creator/>
  <dc:description/>
  <dc:language>en-US</dc:language>
  <cp:lastModifiedBy/>
  <dcterms:modified xsi:type="dcterms:W3CDTF">2023-07-06T20:48:42Z</dcterms:modified>
  <cp:revision>216</cp:revision>
  <dc:subject/>
  <dc:title/>
</cp:coreProperties>
</file>