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55" windowWidth="13815" windowHeight="7875"/>
  </bookViews>
  <sheets>
    <sheet name="Hoja1" sheetId="1" r:id="rId1"/>
  </sheets>
  <calcPr calcId="124519"/>
</workbook>
</file>

<file path=xl/calcChain.xml><?xml version="1.0" encoding="utf-8"?>
<calcChain xmlns="http://schemas.openxmlformats.org/spreadsheetml/2006/main">
  <c r="U16" i="1"/>
  <c r="S16"/>
  <c r="Q16"/>
  <c r="O16"/>
  <c r="F16"/>
  <c r="V15"/>
  <c r="T15"/>
  <c r="R15"/>
  <c r="P15"/>
  <c r="M15"/>
  <c r="K15"/>
  <c r="J15"/>
  <c r="I15"/>
  <c r="H15"/>
  <c r="E15"/>
  <c r="V14"/>
  <c r="T14"/>
  <c r="R14"/>
  <c r="P14"/>
  <c r="M14"/>
  <c r="K14"/>
  <c r="J14"/>
  <c r="I14"/>
  <c r="H14"/>
  <c r="E14"/>
  <c r="V13"/>
  <c r="T13"/>
  <c r="R13"/>
  <c r="P13"/>
  <c r="M13"/>
  <c r="K13"/>
  <c r="J13"/>
  <c r="I13"/>
  <c r="H13"/>
  <c r="E13"/>
  <c r="V12"/>
  <c r="T12"/>
  <c r="R12"/>
  <c r="P12"/>
  <c r="M12"/>
  <c r="K12"/>
  <c r="J12"/>
  <c r="I12"/>
  <c r="H12"/>
  <c r="E12"/>
  <c r="V11"/>
  <c r="T11"/>
  <c r="R11"/>
  <c r="P11"/>
  <c r="M11"/>
  <c r="K11"/>
  <c r="J11"/>
  <c r="I11"/>
  <c r="H11"/>
  <c r="E11"/>
  <c r="V10"/>
  <c r="T10"/>
  <c r="R10"/>
  <c r="P10"/>
  <c r="M10"/>
  <c r="K10"/>
  <c r="J10"/>
  <c r="I10"/>
  <c r="H10"/>
  <c r="E10"/>
  <c r="V9"/>
  <c r="T9"/>
  <c r="R9"/>
  <c r="P9"/>
  <c r="M9"/>
  <c r="K9"/>
  <c r="J9"/>
  <c r="I9"/>
  <c r="H9"/>
  <c r="E9"/>
  <c r="V8"/>
  <c r="T8"/>
  <c r="R8"/>
  <c r="P8"/>
  <c r="M8"/>
  <c r="K8"/>
  <c r="J8"/>
  <c r="I8"/>
  <c r="H8"/>
  <c r="E8"/>
  <c r="V7"/>
  <c r="T7"/>
  <c r="R7"/>
  <c r="P7"/>
  <c r="M7"/>
  <c r="K7"/>
  <c r="J7"/>
  <c r="I7"/>
  <c r="H7"/>
  <c r="E7"/>
  <c r="V6"/>
  <c r="V16" s="1"/>
  <c r="T6"/>
  <c r="T16" s="1"/>
  <c r="R6"/>
  <c r="R16" s="1"/>
  <c r="P6"/>
  <c r="P16" s="1"/>
  <c r="M6"/>
  <c r="M16" s="1"/>
  <c r="K6"/>
  <c r="K16" s="1"/>
  <c r="J6"/>
  <c r="J16" s="1"/>
  <c r="I6"/>
  <c r="I16" s="1"/>
  <c r="H6"/>
  <c r="H16" s="1"/>
  <c r="E6"/>
  <c r="L6" l="1"/>
  <c r="N6"/>
  <c r="L7"/>
  <c r="W7" s="1"/>
  <c r="X7" s="1"/>
  <c r="N7"/>
  <c r="L8"/>
  <c r="W8" s="1"/>
  <c r="X8" s="1"/>
  <c r="N8"/>
  <c r="L9"/>
  <c r="W9" s="1"/>
  <c r="X9" s="1"/>
  <c r="N9"/>
  <c r="L10"/>
  <c r="W10" s="1"/>
  <c r="X10" s="1"/>
  <c r="N10"/>
  <c r="L11"/>
  <c r="W11" s="1"/>
  <c r="X11" s="1"/>
  <c r="N11"/>
  <c r="L12"/>
  <c r="W12" s="1"/>
  <c r="X12" s="1"/>
  <c r="N12"/>
  <c r="L13"/>
  <c r="W13" s="1"/>
  <c r="X13" s="1"/>
  <c r="N13"/>
  <c r="L14"/>
  <c r="W14" s="1"/>
  <c r="X14" s="1"/>
  <c r="N14"/>
  <c r="L15"/>
  <c r="W15" s="1"/>
  <c r="X15" s="1"/>
  <c r="N15"/>
  <c r="W6"/>
  <c r="X6" s="1"/>
  <c r="X16" s="1"/>
  <c r="L16" l="1"/>
  <c r="W16"/>
  <c r="N16"/>
</calcChain>
</file>

<file path=xl/sharedStrings.xml><?xml version="1.0" encoding="utf-8"?>
<sst xmlns="http://schemas.openxmlformats.org/spreadsheetml/2006/main" count="50" uniqueCount="49">
  <si>
    <t>DATOS EMPLEADO</t>
  </si>
  <si>
    <t>DEVENGADO</t>
  </si>
  <si>
    <t>DESCUENTOS OBLIGATORIOS</t>
  </si>
  <si>
    <t>PARAFISCALES</t>
  </si>
  <si>
    <t>RECARGOS</t>
  </si>
  <si>
    <t>TOTALES</t>
  </si>
  <si>
    <t>No.</t>
  </si>
  <si>
    <t>Nombres</t>
  </si>
  <si>
    <t>Apellidos</t>
  </si>
  <si>
    <t>Nombres y Apellidos</t>
  </si>
  <si>
    <t>Salario Basico</t>
  </si>
  <si>
    <t>Dias Laborados</t>
  </si>
  <si>
    <t>Sueldo</t>
  </si>
  <si>
    <t>subsidio de transporte</t>
  </si>
  <si>
    <t>EPS</t>
  </si>
  <si>
    <t xml:space="preserve">Pension </t>
  </si>
  <si>
    <t>Sena</t>
  </si>
  <si>
    <t>Compensar</t>
  </si>
  <si>
    <t>ICBF</t>
  </si>
  <si>
    <t>Horas extras diurnas</t>
  </si>
  <si>
    <t>Total horas extras diurnas</t>
  </si>
  <si>
    <t>Horas extras nocturnas</t>
  </si>
  <si>
    <t>Total horas extras nocturnas</t>
  </si>
  <si>
    <t>Horas extras dominicales y festivas diurna</t>
  </si>
  <si>
    <t>total horas extras dominicales y festivas diurna</t>
  </si>
  <si>
    <t>Horas extras dominicales y festivas nocturna</t>
  </si>
  <si>
    <t>total horas extras dominicales y festivas nocturna</t>
  </si>
  <si>
    <t>Total Deducciones</t>
  </si>
  <si>
    <t>Total a Pagar</t>
  </si>
  <si>
    <t>MAURICIO</t>
  </si>
  <si>
    <t>ACOSTA ZAPATA</t>
  </si>
  <si>
    <t>CAMILO</t>
  </si>
  <si>
    <t>QUIZENO ZAPATA</t>
  </si>
  <si>
    <t>JULIANO</t>
  </si>
  <si>
    <t>VARGAS ZAPATA</t>
  </si>
  <si>
    <t>MATEO</t>
  </si>
  <si>
    <t>ZAPATA CARABALLO</t>
  </si>
  <si>
    <t>ESTEBAN</t>
  </si>
  <si>
    <t>SEBASTIAN</t>
  </si>
  <si>
    <t>ZAPATA PATIÑO</t>
  </si>
  <si>
    <t>SANTIAGO</t>
  </si>
  <si>
    <t>ESCOBAR ZAPATA</t>
  </si>
  <si>
    <t>MARIBEL</t>
  </si>
  <si>
    <t>RODRIGUEZ MORENO</t>
  </si>
  <si>
    <t>MARIANA</t>
  </si>
  <si>
    <t>ACOSTA RODRIGUEZ</t>
  </si>
  <si>
    <t>MARIA ISABEL</t>
  </si>
  <si>
    <t>GONZALES RODRIGUEZ</t>
  </si>
  <si>
    <t>TOTAL</t>
  </si>
</sst>
</file>

<file path=xl/styles.xml><?xml version="1.0" encoding="utf-8"?>
<styleSheet xmlns="http://schemas.openxmlformats.org/spreadsheetml/2006/main">
  <numFmts count="2">
    <numFmt numFmtId="164" formatCode="&quot;$&quot;\ #,##0;[Red]\-&quot;$&quot;\ #,##0"/>
    <numFmt numFmtId="165" formatCode="&quot;$&quot;\ #,##0"/>
  </numFmts>
  <fonts count="4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0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FF5050"/>
        <bgColor rgb="FFFF5050"/>
      </patternFill>
    </fill>
    <fill>
      <patternFill patternType="solid">
        <fgColor rgb="FF7F6000"/>
        <bgColor rgb="FF7F6000"/>
      </patternFill>
    </fill>
    <fill>
      <patternFill patternType="solid">
        <fgColor rgb="FFF4B083"/>
        <bgColor rgb="FFF4B083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/>
    <xf numFmtId="0" fontId="1" fillId="6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5" fontId="0" fillId="0" borderId="4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164" fontId="0" fillId="0" borderId="5" xfId="0" applyNumberFormat="1" applyFont="1" applyBorder="1" applyAlignment="1">
      <alignment horizontal="center"/>
    </xf>
    <xf numFmtId="165" fontId="0" fillId="0" borderId="5" xfId="0" applyNumberFormat="1" applyFont="1" applyBorder="1" applyAlignment="1">
      <alignment horizontal="center"/>
    </xf>
    <xf numFmtId="0" fontId="3" fillId="0" borderId="0" xfId="0" applyFont="1"/>
    <xf numFmtId="164" fontId="3" fillId="8" borderId="9" xfId="0" applyNumberFormat="1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0" fontId="1" fillId="7" borderId="1" xfId="0" applyFont="1" applyFill="1" applyBorder="1" applyAlignment="1">
      <alignment horizontal="center"/>
    </xf>
    <xf numFmtId="0" fontId="2" fillId="0" borderId="3" xfId="0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4:Z1000"/>
  <sheetViews>
    <sheetView tabSelected="1" workbookViewId="0"/>
  </sheetViews>
  <sheetFormatPr baseColWidth="10" defaultColWidth="14.42578125" defaultRowHeight="15" customHeight="1"/>
  <cols>
    <col min="1" max="2" width="10.7109375" customWidth="1"/>
    <col min="3" max="3" width="25.42578125" customWidth="1"/>
    <col min="4" max="4" width="23.42578125" customWidth="1"/>
    <col min="5" max="5" width="39.5703125" customWidth="1"/>
    <col min="6" max="6" width="16" customWidth="1"/>
    <col min="7" max="7" width="19.7109375" customWidth="1"/>
    <col min="8" max="8" width="18" customWidth="1"/>
    <col min="9" max="9" width="26.42578125" customWidth="1"/>
    <col min="10" max="10" width="20.140625" customWidth="1"/>
    <col min="11" max="11" width="18.140625" customWidth="1"/>
    <col min="12" max="12" width="13.85546875" customWidth="1"/>
    <col min="13" max="13" width="14.5703125" customWidth="1"/>
    <col min="14" max="14" width="29" customWidth="1"/>
    <col min="15" max="15" width="28.140625" customWidth="1"/>
    <col min="16" max="16" width="35" customWidth="1"/>
    <col min="17" max="17" width="29.5703125" customWidth="1"/>
    <col min="18" max="18" width="34.5703125" customWidth="1"/>
    <col min="19" max="19" width="43.140625" customWidth="1"/>
    <col min="20" max="20" width="52.140625" customWidth="1"/>
    <col min="21" max="21" width="43.140625" customWidth="1"/>
    <col min="22" max="22" width="60.42578125" customWidth="1"/>
    <col min="23" max="23" width="22.42578125" customWidth="1"/>
    <col min="24" max="24" width="15.140625" customWidth="1"/>
    <col min="25" max="26" width="10.7109375" customWidth="1"/>
  </cols>
  <sheetData>
    <row r="4" spans="1:26">
      <c r="A4" s="1"/>
      <c r="B4" s="21" t="s">
        <v>0</v>
      </c>
      <c r="C4" s="22"/>
      <c r="D4" s="22"/>
      <c r="E4" s="20"/>
      <c r="F4" s="23" t="s">
        <v>1</v>
      </c>
      <c r="G4" s="22"/>
      <c r="H4" s="22"/>
      <c r="I4" s="20"/>
      <c r="J4" s="24" t="s">
        <v>2</v>
      </c>
      <c r="K4" s="20"/>
      <c r="L4" s="25" t="s">
        <v>3</v>
      </c>
      <c r="M4" s="22"/>
      <c r="N4" s="20"/>
      <c r="O4" s="26" t="s">
        <v>4</v>
      </c>
      <c r="P4" s="22"/>
      <c r="Q4" s="22"/>
      <c r="R4" s="22"/>
      <c r="S4" s="22"/>
      <c r="T4" s="20"/>
      <c r="U4" s="2"/>
      <c r="V4" s="2"/>
      <c r="W4" s="19" t="s">
        <v>5</v>
      </c>
      <c r="X4" s="20"/>
      <c r="Y4" s="1"/>
      <c r="Z4" s="1"/>
    </row>
    <row r="5" spans="1:26">
      <c r="A5" s="1"/>
      <c r="B5" s="3" t="s">
        <v>6</v>
      </c>
      <c r="C5" s="3" t="s">
        <v>7</v>
      </c>
      <c r="D5" s="3" t="s">
        <v>8</v>
      </c>
      <c r="E5" s="3" t="s">
        <v>9</v>
      </c>
      <c r="F5" s="4" t="s">
        <v>10</v>
      </c>
      <c r="G5" s="4" t="s">
        <v>11</v>
      </c>
      <c r="H5" s="4" t="s">
        <v>12</v>
      </c>
      <c r="I5" s="4" t="s">
        <v>13</v>
      </c>
      <c r="J5" s="5" t="s">
        <v>14</v>
      </c>
      <c r="K5" s="5" t="s">
        <v>15</v>
      </c>
      <c r="L5" s="6" t="s">
        <v>16</v>
      </c>
      <c r="M5" s="6" t="s">
        <v>17</v>
      </c>
      <c r="N5" s="6" t="s">
        <v>18</v>
      </c>
      <c r="O5" s="2" t="s">
        <v>19</v>
      </c>
      <c r="P5" s="2" t="s">
        <v>20</v>
      </c>
      <c r="Q5" s="2" t="s">
        <v>21</v>
      </c>
      <c r="R5" s="2" t="s">
        <v>22</v>
      </c>
      <c r="S5" s="2" t="s">
        <v>23</v>
      </c>
      <c r="T5" s="2" t="s">
        <v>24</v>
      </c>
      <c r="U5" s="2" t="s">
        <v>25</v>
      </c>
      <c r="V5" s="2" t="s">
        <v>26</v>
      </c>
      <c r="W5" s="7" t="s">
        <v>27</v>
      </c>
      <c r="X5" s="7" t="s">
        <v>28</v>
      </c>
      <c r="Y5" s="1"/>
      <c r="Z5" s="1"/>
    </row>
    <row r="6" spans="1:26">
      <c r="B6" s="8">
        <v>1</v>
      </c>
      <c r="C6" s="8" t="s">
        <v>29</v>
      </c>
      <c r="D6" s="8" t="s">
        <v>30</v>
      </c>
      <c r="E6" s="8" t="str">
        <f t="shared" ref="E6:E15" si="0">CONCATENATE(C6," ",D6)</f>
        <v>MAURICIO ACOSTA ZAPATA</v>
      </c>
      <c r="F6" s="9">
        <v>3000000</v>
      </c>
      <c r="G6" s="8">
        <v>30</v>
      </c>
      <c r="H6" s="9">
        <f t="shared" ref="H6:H15" si="1">F6/30*G6</f>
        <v>3000000</v>
      </c>
      <c r="I6" s="9">
        <f t="shared" ref="I6:I15" si="2">IF(F6&lt;=1562484,88211,0)</f>
        <v>0</v>
      </c>
      <c r="J6" s="9">
        <f t="shared" ref="J6:J15" si="3">F6*4/100</f>
        <v>120000</v>
      </c>
      <c r="K6" s="9">
        <f t="shared" ref="K6:K15" si="4">F6*4/100</f>
        <v>120000</v>
      </c>
      <c r="L6" s="10">
        <f t="shared" ref="L6:L15" si="5">IF(H6&gt;=3124968,(H6*2/100),0)</f>
        <v>0</v>
      </c>
      <c r="M6" s="10">
        <f t="shared" ref="M6:M15" si="6">IF(H6&gt;=3124968,(H6*4/100),0)</f>
        <v>0</v>
      </c>
      <c r="N6" s="10">
        <f t="shared" ref="N6:N15" si="7">IF(H6&gt;=3124968,(H6*3/100),0)</f>
        <v>0</v>
      </c>
      <c r="O6" s="8">
        <v>4</v>
      </c>
      <c r="P6" s="9">
        <f t="shared" ref="P6:P15" si="8">O6*(F6/240*1.25)</f>
        <v>62500</v>
      </c>
      <c r="Q6" s="8">
        <v>6</v>
      </c>
      <c r="R6" s="9">
        <f t="shared" ref="R6:R15" si="9">Q6*(F6/240*1.75)</f>
        <v>131250</v>
      </c>
      <c r="S6" s="8">
        <v>1</v>
      </c>
      <c r="T6" s="9">
        <f t="shared" ref="T6:T15" si="10">S6*(F6/240*2)</f>
        <v>25000</v>
      </c>
      <c r="U6" s="8">
        <v>1</v>
      </c>
      <c r="V6" s="9">
        <f t="shared" ref="V6:V15" si="11">U6*(F6/240*2.5)</f>
        <v>31250</v>
      </c>
      <c r="W6" s="9">
        <f t="shared" ref="W6:W15" si="12">SUM(J6:N6)</f>
        <v>240000</v>
      </c>
      <c r="X6" s="9">
        <f t="shared" ref="X6:X15" si="13">H6+I6+P6+R6+T6+V6-W6</f>
        <v>3010000</v>
      </c>
    </row>
    <row r="7" spans="1:26">
      <c r="B7" s="8">
        <v>2</v>
      </c>
      <c r="C7" s="8" t="s">
        <v>31</v>
      </c>
      <c r="D7" s="8" t="s">
        <v>32</v>
      </c>
      <c r="E7" s="8" t="str">
        <f t="shared" si="0"/>
        <v>CAMILO QUIZENO ZAPATA</v>
      </c>
      <c r="F7" s="9">
        <v>800000</v>
      </c>
      <c r="G7" s="8">
        <v>25</v>
      </c>
      <c r="H7" s="9">
        <f t="shared" si="1"/>
        <v>666666.66666666674</v>
      </c>
      <c r="I7" s="9">
        <f t="shared" si="2"/>
        <v>88211</v>
      </c>
      <c r="J7" s="9">
        <f t="shared" si="3"/>
        <v>32000</v>
      </c>
      <c r="K7" s="9">
        <f t="shared" si="4"/>
        <v>32000</v>
      </c>
      <c r="L7" s="10">
        <f t="shared" si="5"/>
        <v>0</v>
      </c>
      <c r="M7" s="10">
        <f t="shared" si="6"/>
        <v>0</v>
      </c>
      <c r="N7" s="10">
        <f t="shared" si="7"/>
        <v>0</v>
      </c>
      <c r="O7" s="8">
        <v>12</v>
      </c>
      <c r="P7" s="9">
        <f t="shared" si="8"/>
        <v>50000</v>
      </c>
      <c r="Q7" s="8">
        <v>1</v>
      </c>
      <c r="R7" s="9">
        <f t="shared" si="9"/>
        <v>5833.3333333333339</v>
      </c>
      <c r="S7" s="8">
        <v>4</v>
      </c>
      <c r="T7" s="9">
        <f t="shared" si="10"/>
        <v>26666.666666666668</v>
      </c>
      <c r="U7" s="8">
        <v>4</v>
      </c>
      <c r="V7" s="9">
        <f t="shared" si="11"/>
        <v>33333.333333333336</v>
      </c>
      <c r="W7" s="9">
        <f t="shared" si="12"/>
        <v>64000</v>
      </c>
      <c r="X7" s="9">
        <f t="shared" si="13"/>
        <v>806711.00000000012</v>
      </c>
    </row>
    <row r="8" spans="1:26">
      <c r="B8" s="8">
        <v>3</v>
      </c>
      <c r="C8" s="8" t="s">
        <v>33</v>
      </c>
      <c r="D8" s="8" t="s">
        <v>34</v>
      </c>
      <c r="E8" s="8" t="str">
        <f t="shared" si="0"/>
        <v>JULIANO VARGAS ZAPATA</v>
      </c>
      <c r="F8" s="9">
        <v>781242</v>
      </c>
      <c r="G8" s="8">
        <v>28</v>
      </c>
      <c r="H8" s="9">
        <f t="shared" si="1"/>
        <v>729159.20000000007</v>
      </c>
      <c r="I8" s="9">
        <f t="shared" si="2"/>
        <v>88211</v>
      </c>
      <c r="J8" s="9">
        <f t="shared" si="3"/>
        <v>31249.68</v>
      </c>
      <c r="K8" s="9">
        <f t="shared" si="4"/>
        <v>31249.68</v>
      </c>
      <c r="L8" s="10">
        <f t="shared" si="5"/>
        <v>0</v>
      </c>
      <c r="M8" s="10">
        <f t="shared" si="6"/>
        <v>0</v>
      </c>
      <c r="N8" s="10">
        <f t="shared" si="7"/>
        <v>0</v>
      </c>
      <c r="O8" s="8">
        <v>2</v>
      </c>
      <c r="P8" s="9">
        <f t="shared" si="8"/>
        <v>8137.9375</v>
      </c>
      <c r="Q8" s="8">
        <v>4</v>
      </c>
      <c r="R8" s="9">
        <f t="shared" si="9"/>
        <v>22786.225000000002</v>
      </c>
      <c r="S8" s="8">
        <v>5</v>
      </c>
      <c r="T8" s="9">
        <f t="shared" si="10"/>
        <v>32551.75</v>
      </c>
      <c r="U8" s="8">
        <v>5</v>
      </c>
      <c r="V8" s="9">
        <f t="shared" si="11"/>
        <v>40689.6875</v>
      </c>
      <c r="W8" s="9">
        <f t="shared" si="12"/>
        <v>62499.360000000001</v>
      </c>
      <c r="X8" s="9">
        <f t="shared" si="13"/>
        <v>859036.44000000006</v>
      </c>
    </row>
    <row r="9" spans="1:26">
      <c r="B9" s="8">
        <v>4</v>
      </c>
      <c r="C9" s="8" t="s">
        <v>35</v>
      </c>
      <c r="D9" s="8" t="s">
        <v>36</v>
      </c>
      <c r="E9" s="8" t="str">
        <f t="shared" si="0"/>
        <v>MATEO ZAPATA CARABALLO</v>
      </c>
      <c r="F9" s="9">
        <v>3400000</v>
      </c>
      <c r="G9" s="8">
        <v>28</v>
      </c>
      <c r="H9" s="9">
        <f t="shared" si="1"/>
        <v>3173333.333333333</v>
      </c>
      <c r="I9" s="9">
        <f t="shared" si="2"/>
        <v>0</v>
      </c>
      <c r="J9" s="9">
        <f t="shared" si="3"/>
        <v>136000</v>
      </c>
      <c r="K9" s="9">
        <f t="shared" si="4"/>
        <v>136000</v>
      </c>
      <c r="L9" s="10">
        <f t="shared" si="5"/>
        <v>63466.666666666657</v>
      </c>
      <c r="M9" s="10">
        <f t="shared" si="6"/>
        <v>126933.33333333331</v>
      </c>
      <c r="N9" s="10">
        <f t="shared" si="7"/>
        <v>95200</v>
      </c>
      <c r="O9" s="8">
        <v>8</v>
      </c>
      <c r="P9" s="9">
        <f t="shared" si="8"/>
        <v>141666.66666666666</v>
      </c>
      <c r="Q9" s="8">
        <v>2</v>
      </c>
      <c r="R9" s="9">
        <f t="shared" si="9"/>
        <v>49583.333333333328</v>
      </c>
      <c r="S9" s="8">
        <v>1</v>
      </c>
      <c r="T9" s="9">
        <f t="shared" si="10"/>
        <v>28333.333333333332</v>
      </c>
      <c r="U9" s="8">
        <v>1</v>
      </c>
      <c r="V9" s="9">
        <f t="shared" si="11"/>
        <v>35416.666666666664</v>
      </c>
      <c r="W9" s="9">
        <f t="shared" si="12"/>
        <v>557600</v>
      </c>
      <c r="X9" s="9">
        <f t="shared" si="13"/>
        <v>2870733.333333333</v>
      </c>
    </row>
    <row r="10" spans="1:26">
      <c r="B10" s="8">
        <v>5</v>
      </c>
      <c r="C10" s="8" t="s">
        <v>37</v>
      </c>
      <c r="D10" s="8" t="s">
        <v>30</v>
      </c>
      <c r="E10" s="8" t="str">
        <f t="shared" si="0"/>
        <v>ESTEBAN ACOSTA ZAPATA</v>
      </c>
      <c r="F10" s="9">
        <v>830000</v>
      </c>
      <c r="G10" s="8">
        <v>25</v>
      </c>
      <c r="H10" s="9">
        <f t="shared" si="1"/>
        <v>691666.66666666674</v>
      </c>
      <c r="I10" s="9">
        <f t="shared" si="2"/>
        <v>88211</v>
      </c>
      <c r="J10" s="9">
        <f t="shared" si="3"/>
        <v>33200</v>
      </c>
      <c r="K10" s="9">
        <f t="shared" si="4"/>
        <v>33200</v>
      </c>
      <c r="L10" s="10">
        <f t="shared" si="5"/>
        <v>0</v>
      </c>
      <c r="M10" s="10">
        <f t="shared" si="6"/>
        <v>0</v>
      </c>
      <c r="N10" s="10">
        <f t="shared" si="7"/>
        <v>0</v>
      </c>
      <c r="O10" s="8">
        <v>4</v>
      </c>
      <c r="P10" s="9">
        <f t="shared" si="8"/>
        <v>17291.666666666668</v>
      </c>
      <c r="Q10" s="8">
        <v>6</v>
      </c>
      <c r="R10" s="9">
        <f t="shared" si="9"/>
        <v>36312.5</v>
      </c>
      <c r="S10" s="8">
        <v>4</v>
      </c>
      <c r="T10" s="9">
        <f t="shared" si="10"/>
        <v>27666.666666666668</v>
      </c>
      <c r="U10" s="8">
        <v>10</v>
      </c>
      <c r="V10" s="9">
        <f t="shared" si="11"/>
        <v>86458.333333333343</v>
      </c>
      <c r="W10" s="9">
        <f t="shared" si="12"/>
        <v>66400</v>
      </c>
      <c r="X10" s="9">
        <f t="shared" si="13"/>
        <v>881206.83333333337</v>
      </c>
    </row>
    <row r="11" spans="1:26">
      <c r="B11" s="8">
        <v>6</v>
      </c>
      <c r="C11" s="8" t="s">
        <v>38</v>
      </c>
      <c r="D11" s="8" t="s">
        <v>39</v>
      </c>
      <c r="E11" s="8" t="str">
        <f t="shared" si="0"/>
        <v>SEBASTIAN ZAPATA PATIÑO</v>
      </c>
      <c r="F11" s="9">
        <v>781242</v>
      </c>
      <c r="G11" s="8">
        <v>25</v>
      </c>
      <c r="H11" s="9">
        <f t="shared" si="1"/>
        <v>651035</v>
      </c>
      <c r="I11" s="9">
        <f t="shared" si="2"/>
        <v>88211</v>
      </c>
      <c r="J11" s="9">
        <f t="shared" si="3"/>
        <v>31249.68</v>
      </c>
      <c r="K11" s="9">
        <f t="shared" si="4"/>
        <v>31249.68</v>
      </c>
      <c r="L11" s="10">
        <f t="shared" si="5"/>
        <v>0</v>
      </c>
      <c r="M11" s="10">
        <f t="shared" si="6"/>
        <v>0</v>
      </c>
      <c r="N11" s="10">
        <f t="shared" si="7"/>
        <v>0</v>
      </c>
      <c r="O11" s="8">
        <v>4</v>
      </c>
      <c r="P11" s="9">
        <f t="shared" si="8"/>
        <v>16275.875</v>
      </c>
      <c r="Q11" s="8">
        <v>3</v>
      </c>
      <c r="R11" s="9">
        <f t="shared" si="9"/>
        <v>17089.668750000001</v>
      </c>
      <c r="S11" s="8">
        <v>4</v>
      </c>
      <c r="T11" s="9">
        <f t="shared" si="10"/>
        <v>26041.4</v>
      </c>
      <c r="U11" s="8">
        <v>10</v>
      </c>
      <c r="V11" s="9">
        <f t="shared" si="11"/>
        <v>81379.375</v>
      </c>
      <c r="W11" s="9">
        <f t="shared" si="12"/>
        <v>62499.360000000001</v>
      </c>
      <c r="X11" s="9">
        <f t="shared" si="13"/>
        <v>817532.95874999999</v>
      </c>
    </row>
    <row r="12" spans="1:26">
      <c r="B12" s="8">
        <v>7</v>
      </c>
      <c r="C12" s="8" t="s">
        <v>40</v>
      </c>
      <c r="D12" s="8" t="s">
        <v>41</v>
      </c>
      <c r="E12" s="8" t="str">
        <f t="shared" si="0"/>
        <v>SANTIAGO ESCOBAR ZAPATA</v>
      </c>
      <c r="F12" s="9">
        <v>2200000</v>
      </c>
      <c r="G12" s="8">
        <v>26</v>
      </c>
      <c r="H12" s="9">
        <f t="shared" si="1"/>
        <v>1906666.6666666665</v>
      </c>
      <c r="I12" s="9">
        <f t="shared" si="2"/>
        <v>0</v>
      </c>
      <c r="J12" s="9">
        <f t="shared" si="3"/>
        <v>88000</v>
      </c>
      <c r="K12" s="9">
        <f t="shared" si="4"/>
        <v>88000</v>
      </c>
      <c r="L12" s="10">
        <f t="shared" si="5"/>
        <v>0</v>
      </c>
      <c r="M12" s="10">
        <f t="shared" si="6"/>
        <v>0</v>
      </c>
      <c r="N12" s="10">
        <f t="shared" si="7"/>
        <v>0</v>
      </c>
      <c r="O12" s="8">
        <v>20</v>
      </c>
      <c r="P12" s="9">
        <f t="shared" si="8"/>
        <v>229166.66666666663</v>
      </c>
      <c r="Q12" s="8">
        <v>2</v>
      </c>
      <c r="R12" s="9">
        <f t="shared" si="9"/>
        <v>32083.333333333332</v>
      </c>
      <c r="S12" s="8">
        <v>3</v>
      </c>
      <c r="T12" s="9">
        <f t="shared" si="10"/>
        <v>55000</v>
      </c>
      <c r="U12" s="8">
        <v>3</v>
      </c>
      <c r="V12" s="9">
        <f t="shared" si="11"/>
        <v>68750</v>
      </c>
      <c r="W12" s="9">
        <f t="shared" si="12"/>
        <v>176000</v>
      </c>
      <c r="X12" s="9">
        <f t="shared" si="13"/>
        <v>2115666.6666666665</v>
      </c>
    </row>
    <row r="13" spans="1:26">
      <c r="B13" s="8">
        <v>8</v>
      </c>
      <c r="C13" s="8" t="s">
        <v>42</v>
      </c>
      <c r="D13" s="8" t="s">
        <v>43</v>
      </c>
      <c r="E13" s="8" t="str">
        <f t="shared" si="0"/>
        <v>MARIBEL RODRIGUEZ MORENO</v>
      </c>
      <c r="F13" s="9">
        <v>2781242</v>
      </c>
      <c r="G13" s="8">
        <v>28</v>
      </c>
      <c r="H13" s="9">
        <f t="shared" si="1"/>
        <v>2595825.8666666667</v>
      </c>
      <c r="I13" s="9">
        <f t="shared" si="2"/>
        <v>0</v>
      </c>
      <c r="J13" s="9">
        <f t="shared" si="3"/>
        <v>111249.68</v>
      </c>
      <c r="K13" s="9">
        <f t="shared" si="4"/>
        <v>111249.68</v>
      </c>
      <c r="L13" s="10">
        <f t="shared" si="5"/>
        <v>0</v>
      </c>
      <c r="M13" s="10">
        <f t="shared" si="6"/>
        <v>0</v>
      </c>
      <c r="N13" s="10">
        <f t="shared" si="7"/>
        <v>0</v>
      </c>
      <c r="O13" s="8">
        <v>8</v>
      </c>
      <c r="P13" s="9">
        <f t="shared" si="8"/>
        <v>115885.08333333333</v>
      </c>
      <c r="Q13" s="8">
        <v>6</v>
      </c>
      <c r="R13" s="9">
        <f t="shared" si="9"/>
        <v>121679.33749999999</v>
      </c>
      <c r="S13" s="8">
        <v>2</v>
      </c>
      <c r="T13" s="9">
        <f t="shared" si="10"/>
        <v>46354.033333333333</v>
      </c>
      <c r="U13" s="8">
        <v>2</v>
      </c>
      <c r="V13" s="9">
        <f t="shared" si="11"/>
        <v>57942.541666666664</v>
      </c>
      <c r="W13" s="9">
        <f t="shared" si="12"/>
        <v>222499.36</v>
      </c>
      <c r="X13" s="9">
        <f t="shared" si="13"/>
        <v>2715187.5024999999</v>
      </c>
    </row>
    <row r="14" spans="1:26">
      <c r="B14" s="8">
        <v>9</v>
      </c>
      <c r="C14" s="8" t="s">
        <v>44</v>
      </c>
      <c r="D14" s="8" t="s">
        <v>45</v>
      </c>
      <c r="E14" s="8" t="str">
        <f t="shared" si="0"/>
        <v>MARIANA ACOSTA RODRIGUEZ</v>
      </c>
      <c r="F14" s="9">
        <v>3400000</v>
      </c>
      <c r="G14" s="8">
        <v>30</v>
      </c>
      <c r="H14" s="9">
        <f t="shared" si="1"/>
        <v>3400000</v>
      </c>
      <c r="I14" s="9">
        <f t="shared" si="2"/>
        <v>0</v>
      </c>
      <c r="J14" s="9">
        <f t="shared" si="3"/>
        <v>136000</v>
      </c>
      <c r="K14" s="9">
        <f t="shared" si="4"/>
        <v>136000</v>
      </c>
      <c r="L14" s="10">
        <f t="shared" si="5"/>
        <v>68000</v>
      </c>
      <c r="M14" s="10">
        <f t="shared" si="6"/>
        <v>136000</v>
      </c>
      <c r="N14" s="10">
        <f t="shared" si="7"/>
        <v>102000</v>
      </c>
      <c r="O14" s="8">
        <v>3</v>
      </c>
      <c r="P14" s="9">
        <f t="shared" si="8"/>
        <v>53125</v>
      </c>
      <c r="Q14" s="8">
        <v>4</v>
      </c>
      <c r="R14" s="9">
        <f t="shared" si="9"/>
        <v>99166.666666666657</v>
      </c>
      <c r="S14" s="8">
        <v>1</v>
      </c>
      <c r="T14" s="9">
        <f t="shared" si="10"/>
        <v>28333.333333333332</v>
      </c>
      <c r="U14" s="8">
        <v>11</v>
      </c>
      <c r="V14" s="9">
        <f t="shared" si="11"/>
        <v>389583.33333333331</v>
      </c>
      <c r="W14" s="9">
        <f t="shared" si="12"/>
        <v>578000</v>
      </c>
      <c r="X14" s="9">
        <f t="shared" si="13"/>
        <v>3392208.3333333335</v>
      </c>
    </row>
    <row r="15" spans="1:26">
      <c r="B15" s="11">
        <v>10</v>
      </c>
      <c r="C15" s="11" t="s">
        <v>46</v>
      </c>
      <c r="D15" s="11" t="s">
        <v>47</v>
      </c>
      <c r="E15" s="11" t="str">
        <f t="shared" si="0"/>
        <v>MARIA ISABEL GONZALES RODRIGUEZ</v>
      </c>
      <c r="F15" s="12">
        <v>3000000</v>
      </c>
      <c r="G15" s="11">
        <v>29</v>
      </c>
      <c r="H15" s="12">
        <f t="shared" si="1"/>
        <v>2900000</v>
      </c>
      <c r="I15" s="12">
        <f t="shared" si="2"/>
        <v>0</v>
      </c>
      <c r="J15" s="12">
        <f t="shared" si="3"/>
        <v>120000</v>
      </c>
      <c r="K15" s="12">
        <f t="shared" si="4"/>
        <v>120000</v>
      </c>
      <c r="L15" s="13">
        <f t="shared" si="5"/>
        <v>0</v>
      </c>
      <c r="M15" s="13">
        <f t="shared" si="6"/>
        <v>0</v>
      </c>
      <c r="N15" s="13">
        <f t="shared" si="7"/>
        <v>0</v>
      </c>
      <c r="O15" s="11">
        <v>6</v>
      </c>
      <c r="P15" s="12">
        <f t="shared" si="8"/>
        <v>93750</v>
      </c>
      <c r="Q15" s="11">
        <v>6</v>
      </c>
      <c r="R15" s="12">
        <f t="shared" si="9"/>
        <v>131250</v>
      </c>
      <c r="S15" s="11">
        <v>3</v>
      </c>
      <c r="T15" s="12">
        <f t="shared" si="10"/>
        <v>75000</v>
      </c>
      <c r="U15" s="11">
        <v>3</v>
      </c>
      <c r="V15" s="12">
        <f t="shared" si="11"/>
        <v>93750</v>
      </c>
      <c r="W15" s="12">
        <f t="shared" si="12"/>
        <v>240000</v>
      </c>
      <c r="X15" s="12">
        <f t="shared" si="13"/>
        <v>3053750</v>
      </c>
    </row>
    <row r="16" spans="1:26">
      <c r="A16" s="14"/>
      <c r="B16" s="16" t="s">
        <v>48</v>
      </c>
      <c r="C16" s="17"/>
      <c r="D16" s="17"/>
      <c r="E16" s="18"/>
      <c r="F16" s="15">
        <f>SUM(F6:F15)</f>
        <v>20973726</v>
      </c>
      <c r="G16" s="15"/>
      <c r="H16" s="15">
        <f t="shared" ref="H16:X16" si="14">SUM(H6:H15)</f>
        <v>19714353.399999999</v>
      </c>
      <c r="I16" s="15">
        <f t="shared" si="14"/>
        <v>352844</v>
      </c>
      <c r="J16" s="15">
        <f t="shared" si="14"/>
        <v>838949.04</v>
      </c>
      <c r="K16" s="15">
        <f t="shared" si="14"/>
        <v>838949.04</v>
      </c>
      <c r="L16" s="15">
        <f t="shared" si="14"/>
        <v>131466.66666666666</v>
      </c>
      <c r="M16" s="15">
        <f t="shared" si="14"/>
        <v>262933.33333333331</v>
      </c>
      <c r="N16" s="15">
        <f t="shared" si="14"/>
        <v>197200</v>
      </c>
      <c r="O16" s="15">
        <f t="shared" si="14"/>
        <v>71</v>
      </c>
      <c r="P16" s="15">
        <f t="shared" si="14"/>
        <v>787798.89583333337</v>
      </c>
      <c r="Q16" s="15">
        <f t="shared" si="14"/>
        <v>40</v>
      </c>
      <c r="R16" s="15">
        <f t="shared" si="14"/>
        <v>647034.39791666658</v>
      </c>
      <c r="S16" s="15">
        <f t="shared" si="14"/>
        <v>28</v>
      </c>
      <c r="T16" s="15">
        <f t="shared" si="14"/>
        <v>370947.18333333329</v>
      </c>
      <c r="U16" s="15">
        <f t="shared" si="14"/>
        <v>50</v>
      </c>
      <c r="V16" s="15">
        <f t="shared" si="14"/>
        <v>918553.27083333337</v>
      </c>
      <c r="W16" s="15">
        <f t="shared" si="14"/>
        <v>2269498.08</v>
      </c>
      <c r="X16" s="15">
        <f t="shared" si="14"/>
        <v>20522033.067916665</v>
      </c>
      <c r="Y16" s="14"/>
      <c r="Z16" s="1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B16:E16"/>
    <mergeCell ref="W4:X4"/>
    <mergeCell ref="B4:E4"/>
    <mergeCell ref="F4:I4"/>
    <mergeCell ref="J4:K4"/>
    <mergeCell ref="L4:N4"/>
    <mergeCell ref="O4:T4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2018-04-15T15:13:16Z</dcterms:created>
  <dcterms:modified xsi:type="dcterms:W3CDTF">2018-04-15T15:13:17Z</dcterms:modified>
</cp:coreProperties>
</file>