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9" i="1" l="1"/>
  <c r="E21" i="1"/>
  <c r="J21" i="1"/>
  <c r="B28" i="1" s="1"/>
  <c r="K21" i="1"/>
  <c r="L21" i="1"/>
  <c r="B30" i="1" s="1"/>
  <c r="D21" i="1"/>
  <c r="A16" i="2" s="1"/>
  <c r="N15" i="2"/>
  <c r="N16" i="2"/>
  <c r="A15" i="2"/>
  <c r="A14" i="2"/>
  <c r="M14" i="2" s="1"/>
  <c r="A13" i="2"/>
  <c r="A12" i="2"/>
  <c r="K12" i="2" s="1"/>
  <c r="A11" i="2"/>
  <c r="A10" i="2"/>
  <c r="M10" i="2" s="1"/>
  <c r="A9" i="2"/>
  <c r="A8" i="2"/>
  <c r="K8" i="2" s="1"/>
  <c r="A7" i="2"/>
  <c r="A6" i="2"/>
  <c r="M6" i="2" s="1"/>
  <c r="A5" i="2"/>
  <c r="R17" i="2"/>
  <c r="G11" i="1"/>
  <c r="G12" i="1"/>
  <c r="G13" i="1"/>
  <c r="G14" i="1"/>
  <c r="G15" i="1"/>
  <c r="G16" i="1"/>
  <c r="G17" i="1"/>
  <c r="G18" i="1"/>
  <c r="G19" i="1"/>
  <c r="G10" i="1"/>
  <c r="G21" i="1" l="1"/>
  <c r="B25" i="1" s="1"/>
  <c r="C14" i="2"/>
  <c r="C10" i="2"/>
  <c r="C6" i="2"/>
  <c r="E12" i="2"/>
  <c r="E8" i="2"/>
  <c r="G14" i="2"/>
  <c r="G10" i="2"/>
  <c r="G6" i="2"/>
  <c r="I12" i="2"/>
  <c r="I8" i="2"/>
  <c r="K14" i="2"/>
  <c r="K10" i="2"/>
  <c r="K6" i="2"/>
  <c r="M12" i="2"/>
  <c r="M8" i="2"/>
  <c r="C12" i="2"/>
  <c r="C8" i="2"/>
  <c r="E14" i="2"/>
  <c r="E10" i="2"/>
  <c r="E6" i="2"/>
  <c r="G12" i="2"/>
  <c r="G8" i="2"/>
  <c r="N8" i="2" s="1"/>
  <c r="M13" i="1" s="1"/>
  <c r="I14" i="2"/>
  <c r="I10" i="2"/>
  <c r="I6" i="2"/>
  <c r="M5" i="2"/>
  <c r="K5" i="2"/>
  <c r="I5" i="2"/>
  <c r="G5" i="2"/>
  <c r="E5" i="2"/>
  <c r="G17" i="2" s="1"/>
  <c r="B32" i="1" s="1"/>
  <c r="C5" i="2"/>
  <c r="M7" i="2"/>
  <c r="K7" i="2"/>
  <c r="I7" i="2"/>
  <c r="G7" i="2"/>
  <c r="E7" i="2"/>
  <c r="C7" i="2"/>
  <c r="M9" i="2"/>
  <c r="K9" i="2"/>
  <c r="I9" i="2"/>
  <c r="G9" i="2"/>
  <c r="E9" i="2"/>
  <c r="C9" i="2"/>
  <c r="M11" i="2"/>
  <c r="K11" i="2"/>
  <c r="I11" i="2"/>
  <c r="G11" i="2"/>
  <c r="E11" i="2"/>
  <c r="C11" i="2"/>
  <c r="M13" i="2"/>
  <c r="K13" i="2"/>
  <c r="I13" i="2"/>
  <c r="G13" i="2"/>
  <c r="E13" i="2"/>
  <c r="C13" i="2"/>
  <c r="N12" i="2"/>
  <c r="M17" i="1" s="1"/>
  <c r="K17" i="2" l="1"/>
  <c r="N13" i="2"/>
  <c r="M18" i="1" s="1"/>
  <c r="N11" i="2"/>
  <c r="M16" i="1" s="1"/>
  <c r="N9" i="2"/>
  <c r="M14" i="1" s="1"/>
  <c r="N7" i="2"/>
  <c r="M12" i="1" s="1"/>
  <c r="N10" i="2"/>
  <c r="M15" i="1" s="1"/>
  <c r="M17" i="2"/>
  <c r="N6" i="2"/>
  <c r="M11" i="1" s="1"/>
  <c r="N14" i="2"/>
  <c r="M19" i="1" s="1"/>
  <c r="N5" i="2"/>
  <c r="M10" i="1" s="1"/>
  <c r="M21" i="1" s="1"/>
  <c r="C17" i="2"/>
  <c r="I17" i="2"/>
  <c r="B33" i="1" s="1"/>
  <c r="E17" i="2"/>
  <c r="B31" i="1" s="1"/>
  <c r="P17" i="2"/>
  <c r="N17" i="2" l="1"/>
  <c r="F11" i="1"/>
  <c r="F12" i="1"/>
  <c r="F13" i="1"/>
  <c r="F14" i="1"/>
  <c r="F15" i="1"/>
  <c r="F16" i="1"/>
  <c r="F17" i="1"/>
  <c r="F18" i="1"/>
  <c r="F19" i="1"/>
  <c r="F10" i="1"/>
  <c r="C11" i="1"/>
  <c r="C12" i="1"/>
  <c r="C13" i="1"/>
  <c r="C14" i="1"/>
  <c r="C15" i="1"/>
  <c r="C16" i="1"/>
  <c r="C17" i="1"/>
  <c r="C18" i="1"/>
  <c r="C19" i="1"/>
  <c r="C10" i="1"/>
  <c r="H19" i="1" l="1"/>
  <c r="N19" i="1" s="1"/>
  <c r="I19" i="1"/>
  <c r="O19" i="1"/>
  <c r="H17" i="1"/>
  <c r="I17" i="1"/>
  <c r="H15" i="1"/>
  <c r="I15" i="1"/>
  <c r="H13" i="1"/>
  <c r="I13" i="1"/>
  <c r="H11" i="1"/>
  <c r="I11" i="1"/>
  <c r="F21" i="1"/>
  <c r="H10" i="1"/>
  <c r="I10" i="1"/>
  <c r="H18" i="1"/>
  <c r="I18" i="1"/>
  <c r="I16" i="1"/>
  <c r="H16" i="1"/>
  <c r="H14" i="1"/>
  <c r="I14" i="1"/>
  <c r="I12" i="1"/>
  <c r="H12" i="1"/>
  <c r="N14" i="1" l="1"/>
  <c r="O14" i="1" s="1"/>
  <c r="N18" i="1"/>
  <c r="O18" i="1" s="1"/>
  <c r="N11" i="1"/>
  <c r="O11" i="1" s="1"/>
  <c r="N12" i="1"/>
  <c r="O12" i="1" s="1"/>
  <c r="N16" i="1"/>
  <c r="O16" i="1" s="1"/>
  <c r="I21" i="1"/>
  <c r="B27" i="1" s="1"/>
  <c r="N15" i="1"/>
  <c r="O15" i="1" s="1"/>
  <c r="N10" i="1"/>
  <c r="H21" i="1"/>
  <c r="B26" i="1" s="1"/>
  <c r="N13" i="1"/>
  <c r="O13" i="1" s="1"/>
  <c r="N17" i="1"/>
  <c r="O17" i="1" s="1"/>
  <c r="N21" i="1" l="1"/>
  <c r="O10" i="1"/>
  <c r="O21" i="1" s="1"/>
  <c r="B24" i="1" s="1"/>
</calcChain>
</file>

<file path=xl/sharedStrings.xml><?xml version="1.0" encoding="utf-8"?>
<sst xmlns="http://schemas.openxmlformats.org/spreadsheetml/2006/main" count="60" uniqueCount="58">
  <si>
    <t>Luis Fernando</t>
  </si>
  <si>
    <t>Edwar Fabian</t>
  </si>
  <si>
    <t>Henry Enrique</t>
  </si>
  <si>
    <t>Edwin Rafael</t>
  </si>
  <si>
    <t>Daniel Jose</t>
  </si>
  <si>
    <t>Elka Lorena</t>
  </si>
  <si>
    <t>Jesus David</t>
  </si>
  <si>
    <t>Elba Sofia</t>
  </si>
  <si>
    <t>Oscar Ivan</t>
  </si>
  <si>
    <t>Laura Daniela</t>
  </si>
  <si>
    <t>Orozco Niño</t>
  </si>
  <si>
    <t>Pabon Isaza</t>
  </si>
  <si>
    <t>Fernandez Acosta</t>
  </si>
  <si>
    <t>Caseres Castro</t>
  </si>
  <si>
    <t>Rivera Molina</t>
  </si>
  <si>
    <t>Cumplido Vega</t>
  </si>
  <si>
    <t>Mosquera Polo</t>
  </si>
  <si>
    <t>Zambrano Camacho</t>
  </si>
  <si>
    <t>Perea Monsalvo</t>
  </si>
  <si>
    <t>Espinosa verde</t>
  </si>
  <si>
    <t>Días Laborados</t>
  </si>
  <si>
    <t>Salario Básico</t>
  </si>
  <si>
    <t>Sueldo</t>
  </si>
  <si>
    <t>Subsidio/Transporte</t>
  </si>
  <si>
    <t>EPS</t>
  </si>
  <si>
    <t>PENSIÓN</t>
  </si>
  <si>
    <t>SENA 2%</t>
  </si>
  <si>
    <t>ICBF</t>
  </si>
  <si>
    <t>CAJAMAG 4%</t>
  </si>
  <si>
    <t>ICBF 3%</t>
  </si>
  <si>
    <t>RECARGO NOCTURNO</t>
  </si>
  <si>
    <t>HORAS EXTRAS DIURNAS</t>
  </si>
  <si>
    <t>VALOR</t>
  </si>
  <si>
    <t>SALARIO POR HORAS</t>
  </si>
  <si>
    <t>0.35</t>
  </si>
  <si>
    <t>1.25</t>
  </si>
  <si>
    <t>1.75</t>
  </si>
  <si>
    <t>2.5</t>
  </si>
  <si>
    <t xml:space="preserve">TOTALES </t>
  </si>
  <si>
    <t>HORAS EXTRAS NOCTURNA</t>
  </si>
  <si>
    <t>D/CAL O F/VO</t>
  </si>
  <si>
    <t>H E D/NAS D/CAL</t>
  </si>
  <si>
    <t>H E N/NAS D/CAL</t>
  </si>
  <si>
    <t>TOTAL VALOR HRAS EXTRAS</t>
  </si>
  <si>
    <t>TOTAL DEDUCCIONES</t>
  </si>
  <si>
    <t>TOTAL A PAGAR</t>
  </si>
  <si>
    <t>TOTALES</t>
  </si>
  <si>
    <t>SUELDO</t>
  </si>
  <si>
    <t>SUB. TRANS</t>
  </si>
  <si>
    <t>E.P.S</t>
  </si>
  <si>
    <t>S.E.N.A</t>
  </si>
  <si>
    <t>CAJAMAG</t>
  </si>
  <si>
    <t>H. E. DIURNAS</t>
  </si>
  <si>
    <t>H. E. NOCTU</t>
  </si>
  <si>
    <t>D/CAL O F/TIVO</t>
  </si>
  <si>
    <t>S.M.M.L.V 2018</t>
  </si>
  <si>
    <t>SUBSIDIO DE TRANSPORTE 2018</t>
  </si>
  <si>
    <t>NOMINA PERIODO DEL 1 AL 30 MES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</si>
</sst>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#,##0.00"/>
    <numFmt numFmtId="166" formatCode="&quot;$&quot;#,##0"/>
    <numFmt numFmtId="167" formatCode="&quot;$&quot;\ #,##0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9" fontId="2" fillId="0" borderId="1" xfId="2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0" fillId="0" borderId="0" xfId="0" applyNumberFormat="1"/>
    <xf numFmtId="167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/>
    <xf numFmtId="169" fontId="0" fillId="0" borderId="0" xfId="1" applyNumberFormat="1" applyFont="1"/>
    <xf numFmtId="0" fontId="4" fillId="2" borderId="10" xfId="0" applyFont="1" applyFill="1" applyBorder="1"/>
    <xf numFmtId="0" fontId="4" fillId="2" borderId="1" xfId="0" applyFont="1" applyFill="1" applyBorder="1" applyAlignment="1">
      <alignment horizontal="center"/>
    </xf>
    <xf numFmtId="167" fontId="4" fillId="2" borderId="1" xfId="0" applyNumberFormat="1" applyFont="1" applyFill="1" applyBorder="1" applyAlignment="1">
      <alignment horizontal="center"/>
    </xf>
    <xf numFmtId="167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167" fontId="4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/>
    <xf numFmtId="0" fontId="2" fillId="0" borderId="7" xfId="0" applyFont="1" applyBorder="1" applyAlignment="1"/>
    <xf numFmtId="166" fontId="0" fillId="0" borderId="0" xfId="0" applyNumberFormat="1" applyAlignment="1">
      <alignment vertical="top"/>
    </xf>
    <xf numFmtId="166" fontId="0" fillId="2" borderId="1" xfId="0" applyNumberFormat="1" applyFill="1" applyBorder="1"/>
    <xf numFmtId="0" fontId="6" fillId="4" borderId="1" xfId="0" applyFont="1" applyFill="1" applyBorder="1"/>
    <xf numFmtId="164" fontId="0" fillId="7" borderId="1" xfId="0" applyNumberFormat="1" applyFill="1" applyBorder="1"/>
    <xf numFmtId="0" fontId="0" fillId="11" borderId="1" xfId="0" applyFill="1" applyBorder="1"/>
    <xf numFmtId="164" fontId="0" fillId="8" borderId="1" xfId="0" applyNumberFormat="1" applyFill="1" applyBorder="1"/>
    <xf numFmtId="164" fontId="0" fillId="12" borderId="1" xfId="0" applyNumberFormat="1" applyFill="1" applyBorder="1"/>
    <xf numFmtId="0" fontId="0" fillId="14" borderId="1" xfId="0" applyFill="1" applyBorder="1"/>
    <xf numFmtId="0" fontId="0" fillId="15" borderId="1" xfId="0" applyFill="1" applyBorder="1"/>
    <xf numFmtId="0" fontId="0" fillId="13" borderId="1" xfId="0" applyFill="1" applyBorder="1"/>
    <xf numFmtId="164" fontId="0" fillId="3" borderId="1" xfId="0" applyNumberFormat="1" applyFill="1" applyBorder="1"/>
    <xf numFmtId="164" fontId="0" fillId="10" borderId="1" xfId="0" applyNumberFormat="1" applyFill="1" applyBorder="1"/>
    <xf numFmtId="164" fontId="0" fillId="9" borderId="1" xfId="0" applyNumberFormat="1" applyFill="1" applyBorder="1"/>
    <xf numFmtId="0" fontId="0" fillId="0" borderId="1" xfId="0" applyBorder="1"/>
    <xf numFmtId="0" fontId="0" fillId="2" borderId="1" xfId="0" applyFill="1" applyBorder="1"/>
    <xf numFmtId="166" fontId="0" fillId="0" borderId="1" xfId="0" applyNumberFormat="1" applyBorder="1"/>
    <xf numFmtId="164" fontId="0" fillId="0" borderId="1" xfId="0" applyNumberFormat="1" applyBorder="1"/>
    <xf numFmtId="164" fontId="0" fillId="5" borderId="1" xfId="0" applyNumberFormat="1" applyFill="1" applyBorder="1" applyAlignment="1">
      <alignment horizontal="center" vertical="center"/>
    </xf>
    <xf numFmtId="0" fontId="0" fillId="2" borderId="13" xfId="0" applyFill="1" applyBorder="1"/>
    <xf numFmtId="0" fontId="0" fillId="6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169333</xdr:colOff>
      <xdr:row>0</xdr:row>
      <xdr:rowOff>0</xdr:rowOff>
    </xdr:from>
    <xdr:to>
      <xdr:col>1</xdr:col>
      <xdr:colOff>1121832</xdr:colOff>
      <xdr:row>7</xdr:row>
      <xdr:rowOff>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" y="0"/>
          <a:ext cx="1904999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C1" zoomScale="70" zoomScaleNormal="70" workbookViewId="0">
      <selection activeCell="G27" sqref="G27"/>
    </sheetView>
  </sheetViews>
  <sheetFormatPr baseColWidth="10" defaultRowHeight="15" x14ac:dyDescent="0.25"/>
  <cols>
    <col min="1" max="1" width="14.28515625" customWidth="1"/>
    <col min="2" max="2" width="19.7109375" customWidth="1"/>
    <col min="3" max="3" width="30.7109375" customWidth="1"/>
    <col min="4" max="4" width="15.42578125" style="2" customWidth="1"/>
    <col min="5" max="5" width="15.7109375" customWidth="1"/>
    <col min="6" max="6" width="15" style="1" bestFit="1" customWidth="1"/>
    <col min="7" max="7" width="19.85546875" customWidth="1"/>
    <col min="8" max="8" width="14.28515625" customWidth="1"/>
    <col min="9" max="9" width="16.85546875" customWidth="1"/>
    <col min="11" max="11" width="13.7109375" customWidth="1"/>
    <col min="13" max="13" width="25.42578125" customWidth="1"/>
    <col min="14" max="14" width="21.5703125" customWidth="1"/>
    <col min="15" max="15" width="28.140625" customWidth="1"/>
  </cols>
  <sheetData>
    <row r="1" spans="1:15" x14ac:dyDescent="0.25">
      <c r="A1" s="54"/>
      <c r="B1" s="54"/>
    </row>
    <row r="2" spans="1:15" x14ac:dyDescent="0.25">
      <c r="A2" s="54"/>
      <c r="B2" s="54"/>
    </row>
    <row r="3" spans="1:15" x14ac:dyDescent="0.25">
      <c r="A3" s="54"/>
      <c r="B3" s="54"/>
    </row>
    <row r="4" spans="1:15" x14ac:dyDescent="0.25">
      <c r="A4" s="54"/>
      <c r="B4" s="54"/>
      <c r="C4" s="53" t="s">
        <v>55</v>
      </c>
      <c r="D4" s="36">
        <v>781242</v>
      </c>
      <c r="F4" s="52" t="s">
        <v>57</v>
      </c>
      <c r="G4" s="52"/>
      <c r="H4" s="52"/>
      <c r="I4" s="52"/>
      <c r="J4" s="52"/>
      <c r="K4" s="52"/>
    </row>
    <row r="5" spans="1:15" x14ac:dyDescent="0.25">
      <c r="A5" s="54"/>
      <c r="B5" s="54"/>
      <c r="C5" s="53" t="s">
        <v>56</v>
      </c>
      <c r="D5" s="36">
        <v>88211</v>
      </c>
      <c r="F5" s="52"/>
      <c r="G5" s="52"/>
      <c r="H5" s="52"/>
      <c r="I5" s="52"/>
      <c r="J5" s="52"/>
      <c r="K5" s="52"/>
    </row>
    <row r="6" spans="1:15" x14ac:dyDescent="0.25">
      <c r="A6" s="54"/>
      <c r="B6" s="54"/>
    </row>
    <row r="7" spans="1:15" x14ac:dyDescent="0.25">
      <c r="A7" s="54"/>
      <c r="B7" s="54"/>
      <c r="D7" s="35"/>
      <c r="E7" s="35"/>
      <c r="F7" s="35"/>
      <c r="G7" s="35"/>
      <c r="H7" s="35"/>
      <c r="I7" s="35"/>
      <c r="J7" s="35"/>
    </row>
    <row r="8" spans="1:15" x14ac:dyDescent="0.25">
      <c r="D8" s="35"/>
      <c r="E8" s="35"/>
      <c r="F8" s="35"/>
      <c r="G8" s="35"/>
      <c r="H8" s="35"/>
      <c r="I8" s="35"/>
      <c r="J8" s="35"/>
    </row>
    <row r="9" spans="1:15" x14ac:dyDescent="0.25">
      <c r="D9" s="55" t="s">
        <v>21</v>
      </c>
      <c r="E9" s="56" t="s">
        <v>20</v>
      </c>
      <c r="F9" s="57" t="s">
        <v>22</v>
      </c>
      <c r="G9" s="56" t="s">
        <v>23</v>
      </c>
      <c r="H9" s="56" t="s">
        <v>24</v>
      </c>
      <c r="I9" s="56" t="s">
        <v>25</v>
      </c>
      <c r="J9" s="56" t="s">
        <v>26</v>
      </c>
      <c r="K9" s="56" t="s">
        <v>28</v>
      </c>
      <c r="L9" s="56" t="s">
        <v>29</v>
      </c>
      <c r="M9" s="56" t="s">
        <v>43</v>
      </c>
      <c r="N9" s="56" t="s">
        <v>44</v>
      </c>
      <c r="O9" s="56" t="s">
        <v>45</v>
      </c>
    </row>
    <row r="10" spans="1:15" x14ac:dyDescent="0.25">
      <c r="A10" t="s">
        <v>0</v>
      </c>
      <c r="B10" s="48" t="s">
        <v>10</v>
      </c>
      <c r="C10" s="48" t="str">
        <f>CONCATENATE(A10," ",B10)</f>
        <v>Luis Fernando Orozco Niño</v>
      </c>
      <c r="D10" s="36">
        <v>781242</v>
      </c>
      <c r="E10" s="37">
        <v>30</v>
      </c>
      <c r="F10" s="38">
        <f>(D10/30*E10)</f>
        <v>781242</v>
      </c>
      <c r="G10" s="39">
        <f>IF(D10&lt;=1562484,88211,0)</f>
        <v>88211</v>
      </c>
      <c r="H10" s="40">
        <f>F10*4%</f>
        <v>31249.68</v>
      </c>
      <c r="I10" s="41">
        <f>F10*4%</f>
        <v>31249.68</v>
      </c>
      <c r="J10" s="42"/>
      <c r="K10" s="43"/>
      <c r="L10" s="44"/>
      <c r="M10" s="45">
        <f>Hoja2!N5</f>
        <v>111001.4675</v>
      </c>
      <c r="N10" s="46">
        <f>SUM(H10+I10+J10+K10+L10)</f>
        <v>62499.360000000001</v>
      </c>
      <c r="O10" s="47">
        <f>(F10+G10+M10-N10)</f>
        <v>917955.10750000004</v>
      </c>
    </row>
    <row r="11" spans="1:15" x14ac:dyDescent="0.25">
      <c r="A11" t="s">
        <v>1</v>
      </c>
      <c r="B11" s="48" t="s">
        <v>11</v>
      </c>
      <c r="C11" s="48" t="str">
        <f t="shared" ref="C11:C19" si="0">CONCATENATE(A11," ",B11)</f>
        <v>Edwar Fabian Pabon Isaza</v>
      </c>
      <c r="D11" s="36">
        <v>1420000</v>
      </c>
      <c r="E11" s="37">
        <v>20</v>
      </c>
      <c r="F11" s="38">
        <f t="shared" ref="F11:F19" si="1">(D11/30*E11)</f>
        <v>946666.66666666674</v>
      </c>
      <c r="G11" s="39">
        <f t="shared" ref="G11:G19" si="2">IF(D11&lt;=1562484,88211,0)</f>
        <v>88211</v>
      </c>
      <c r="H11" s="40">
        <f t="shared" ref="H11:H19" si="3">F11*4%</f>
        <v>37866.666666666672</v>
      </c>
      <c r="I11" s="41">
        <f t="shared" ref="I11:I19" si="4">F11*4%</f>
        <v>37866.666666666672</v>
      </c>
      <c r="J11" s="42"/>
      <c r="K11" s="43"/>
      <c r="L11" s="44"/>
      <c r="M11" s="45">
        <f>Hoja2!N6</f>
        <v>140520.83333333334</v>
      </c>
      <c r="N11" s="46">
        <f t="shared" ref="N11:N19" si="5">SUM(H11+I11+J11+K11+L11)</f>
        <v>75733.333333333343</v>
      </c>
      <c r="O11" s="47">
        <f t="shared" ref="O11:O19" si="6">(F11+G11+M11-N11)</f>
        <v>1099665.1666666667</v>
      </c>
    </row>
    <row r="12" spans="1:15" x14ac:dyDescent="0.25">
      <c r="A12" t="s">
        <v>2</v>
      </c>
      <c r="B12" s="48" t="s">
        <v>12</v>
      </c>
      <c r="C12" s="48" t="str">
        <f t="shared" si="0"/>
        <v>Henry Enrique Fernandez Acosta</v>
      </c>
      <c r="D12" s="36">
        <v>820000</v>
      </c>
      <c r="E12" s="37">
        <v>25</v>
      </c>
      <c r="F12" s="38">
        <f t="shared" si="1"/>
        <v>683333.33333333326</v>
      </c>
      <c r="G12" s="39">
        <f t="shared" si="2"/>
        <v>88211</v>
      </c>
      <c r="H12" s="40">
        <f t="shared" si="3"/>
        <v>27333.333333333332</v>
      </c>
      <c r="I12" s="41">
        <f t="shared" si="4"/>
        <v>27333.333333333332</v>
      </c>
      <c r="J12" s="42"/>
      <c r="K12" s="43"/>
      <c r="L12" s="44"/>
      <c r="M12" s="45">
        <f>Hoja2!N7</f>
        <v>53983.333333333328</v>
      </c>
      <c r="N12" s="46">
        <f t="shared" si="5"/>
        <v>54666.666666666664</v>
      </c>
      <c r="O12" s="47">
        <f t="shared" si="6"/>
        <v>770861</v>
      </c>
    </row>
    <row r="13" spans="1:15" x14ac:dyDescent="0.25">
      <c r="A13" t="s">
        <v>3</v>
      </c>
      <c r="B13" s="48" t="s">
        <v>13</v>
      </c>
      <c r="C13" s="48" t="str">
        <f t="shared" si="0"/>
        <v>Edwin Rafael Caseres Castro</v>
      </c>
      <c r="D13" s="36">
        <v>900000</v>
      </c>
      <c r="E13" s="37">
        <v>20</v>
      </c>
      <c r="F13" s="38">
        <f t="shared" si="1"/>
        <v>600000</v>
      </c>
      <c r="G13" s="39">
        <f t="shared" si="2"/>
        <v>88211</v>
      </c>
      <c r="H13" s="40">
        <f t="shared" si="3"/>
        <v>24000</v>
      </c>
      <c r="I13" s="41">
        <f t="shared" si="4"/>
        <v>24000</v>
      </c>
      <c r="J13" s="42"/>
      <c r="K13" s="43"/>
      <c r="L13" s="44"/>
      <c r="M13" s="45">
        <f>Hoja2!N8</f>
        <v>74625</v>
      </c>
      <c r="N13" s="46">
        <f t="shared" si="5"/>
        <v>48000</v>
      </c>
      <c r="O13" s="47">
        <f t="shared" si="6"/>
        <v>714836</v>
      </c>
    </row>
    <row r="14" spans="1:15" x14ac:dyDescent="0.25">
      <c r="A14" t="s">
        <v>4</v>
      </c>
      <c r="B14" s="48" t="s">
        <v>14</v>
      </c>
      <c r="C14" s="48" t="str">
        <f t="shared" si="0"/>
        <v>Daniel Jose Rivera Molina</v>
      </c>
      <c r="D14" s="36">
        <v>781242</v>
      </c>
      <c r="E14" s="37">
        <v>30</v>
      </c>
      <c r="F14" s="38">
        <f t="shared" si="1"/>
        <v>781242</v>
      </c>
      <c r="G14" s="39">
        <f t="shared" si="2"/>
        <v>88211</v>
      </c>
      <c r="H14" s="40">
        <f t="shared" si="3"/>
        <v>31249.68</v>
      </c>
      <c r="I14" s="41">
        <f t="shared" si="4"/>
        <v>31249.68</v>
      </c>
      <c r="J14" s="42"/>
      <c r="K14" s="43"/>
      <c r="L14" s="44"/>
      <c r="M14" s="45">
        <f>Hoja2!N9</f>
        <v>48990.383750000001</v>
      </c>
      <c r="N14" s="46">
        <f t="shared" si="5"/>
        <v>62499.360000000001</v>
      </c>
      <c r="O14" s="47">
        <f t="shared" si="6"/>
        <v>855944.02375000005</v>
      </c>
    </row>
    <row r="15" spans="1:15" x14ac:dyDescent="0.25">
      <c r="A15" t="s">
        <v>5</v>
      </c>
      <c r="B15" s="48" t="s">
        <v>15</v>
      </c>
      <c r="C15" s="48" t="str">
        <f t="shared" si="0"/>
        <v>Elka Lorena Cumplido Vega</v>
      </c>
      <c r="D15" s="36">
        <v>1100000</v>
      </c>
      <c r="E15" s="37">
        <v>15</v>
      </c>
      <c r="F15" s="38">
        <f t="shared" si="1"/>
        <v>550000</v>
      </c>
      <c r="G15" s="39">
        <f t="shared" si="2"/>
        <v>88211</v>
      </c>
      <c r="H15" s="40">
        <f t="shared" si="3"/>
        <v>22000</v>
      </c>
      <c r="I15" s="41">
        <f t="shared" si="4"/>
        <v>22000</v>
      </c>
      <c r="J15" s="42"/>
      <c r="K15" s="43"/>
      <c r="L15" s="44"/>
      <c r="M15" s="45">
        <f>Hoja2!N10</f>
        <v>82041.666666666657</v>
      </c>
      <c r="N15" s="46">
        <f t="shared" si="5"/>
        <v>44000</v>
      </c>
      <c r="O15" s="47">
        <f t="shared" si="6"/>
        <v>676252.66666666663</v>
      </c>
    </row>
    <row r="16" spans="1:15" x14ac:dyDescent="0.25">
      <c r="A16" t="s">
        <v>6</v>
      </c>
      <c r="B16" s="48" t="s">
        <v>16</v>
      </c>
      <c r="C16" s="48" t="str">
        <f t="shared" si="0"/>
        <v>Jesus David Mosquera Polo</v>
      </c>
      <c r="D16" s="36">
        <v>781242</v>
      </c>
      <c r="E16" s="37">
        <v>30</v>
      </c>
      <c r="F16" s="38">
        <f t="shared" si="1"/>
        <v>781242</v>
      </c>
      <c r="G16" s="39">
        <f t="shared" si="2"/>
        <v>88211</v>
      </c>
      <c r="H16" s="40">
        <f t="shared" si="3"/>
        <v>31249.68</v>
      </c>
      <c r="I16" s="41">
        <f t="shared" si="4"/>
        <v>31249.68</v>
      </c>
      <c r="J16" s="42"/>
      <c r="K16" s="43"/>
      <c r="L16" s="44"/>
      <c r="M16" s="45">
        <f>Hoja2!N11</f>
        <v>48502.107499999998</v>
      </c>
      <c r="N16" s="46">
        <f t="shared" si="5"/>
        <v>62499.360000000001</v>
      </c>
      <c r="O16" s="47">
        <f t="shared" si="6"/>
        <v>855455.74750000006</v>
      </c>
    </row>
    <row r="17" spans="1:15" x14ac:dyDescent="0.25">
      <c r="A17" t="s">
        <v>7</v>
      </c>
      <c r="B17" s="48" t="s">
        <v>17</v>
      </c>
      <c r="C17" s="48" t="str">
        <f t="shared" si="0"/>
        <v>Elba Sofia Zambrano Camacho</v>
      </c>
      <c r="D17" s="36">
        <v>1200000</v>
      </c>
      <c r="E17" s="37">
        <v>25</v>
      </c>
      <c r="F17" s="38">
        <f t="shared" si="1"/>
        <v>1000000</v>
      </c>
      <c r="G17" s="39">
        <f t="shared" si="2"/>
        <v>88211</v>
      </c>
      <c r="H17" s="40">
        <f t="shared" si="3"/>
        <v>40000</v>
      </c>
      <c r="I17" s="41">
        <f t="shared" si="4"/>
        <v>40000</v>
      </c>
      <c r="J17" s="42"/>
      <c r="K17" s="43"/>
      <c r="L17" s="44"/>
      <c r="M17" s="45">
        <f>Hoja2!N12</f>
        <v>75250</v>
      </c>
      <c r="N17" s="46">
        <f t="shared" si="5"/>
        <v>80000</v>
      </c>
      <c r="O17" s="47">
        <f t="shared" si="6"/>
        <v>1083461</v>
      </c>
    </row>
    <row r="18" spans="1:15" x14ac:dyDescent="0.25">
      <c r="A18" t="s">
        <v>8</v>
      </c>
      <c r="B18" s="48" t="s">
        <v>18</v>
      </c>
      <c r="C18" s="48" t="str">
        <f t="shared" si="0"/>
        <v>Oscar Ivan Perea Monsalvo</v>
      </c>
      <c r="D18" s="36">
        <v>950000</v>
      </c>
      <c r="E18" s="37">
        <v>10</v>
      </c>
      <c r="F18" s="38">
        <f t="shared" si="1"/>
        <v>316666.66666666669</v>
      </c>
      <c r="G18" s="39">
        <f t="shared" si="2"/>
        <v>88211</v>
      </c>
      <c r="H18" s="40">
        <f t="shared" si="3"/>
        <v>12666.666666666668</v>
      </c>
      <c r="I18" s="41">
        <f t="shared" si="4"/>
        <v>12666.666666666668</v>
      </c>
      <c r="J18" s="42"/>
      <c r="K18" s="43"/>
      <c r="L18" s="44"/>
      <c r="M18" s="45">
        <f>Hoja2!N13</f>
        <v>63927.083333333328</v>
      </c>
      <c r="N18" s="46">
        <f t="shared" si="5"/>
        <v>25333.333333333336</v>
      </c>
      <c r="O18" s="47">
        <f t="shared" si="6"/>
        <v>443471.41666666669</v>
      </c>
    </row>
    <row r="19" spans="1:15" x14ac:dyDescent="0.25">
      <c r="A19" t="s">
        <v>9</v>
      </c>
      <c r="B19" s="48" t="s">
        <v>19</v>
      </c>
      <c r="C19" s="48" t="str">
        <f t="shared" si="0"/>
        <v>Laura Daniela Espinosa verde</v>
      </c>
      <c r="D19" s="36">
        <v>1850000</v>
      </c>
      <c r="E19" s="37">
        <v>16</v>
      </c>
      <c r="F19" s="38">
        <f t="shared" si="1"/>
        <v>986666.66666666663</v>
      </c>
      <c r="G19" s="39">
        <f t="shared" si="2"/>
        <v>0</v>
      </c>
      <c r="H19" s="40">
        <f t="shared" si="3"/>
        <v>39466.666666666664</v>
      </c>
      <c r="I19" s="41">
        <f t="shared" si="4"/>
        <v>39466.666666666664</v>
      </c>
      <c r="J19" s="42"/>
      <c r="K19" s="43"/>
      <c r="L19" s="44"/>
      <c r="M19" s="45">
        <f>Hoja2!N14</f>
        <v>128343.75</v>
      </c>
      <c r="N19" s="46">
        <f t="shared" si="5"/>
        <v>78933.333333333328</v>
      </c>
      <c r="O19" s="47">
        <f t="shared" si="6"/>
        <v>1036077.0833333331</v>
      </c>
    </row>
    <row r="20" spans="1:15" x14ac:dyDescent="0.25">
      <c r="H20" s="1"/>
    </row>
    <row r="21" spans="1:15" x14ac:dyDescent="0.25">
      <c r="C21" s="49" t="s">
        <v>46</v>
      </c>
      <c r="D21" s="36">
        <f>SUM(D10:D20)</f>
        <v>10583726</v>
      </c>
      <c r="E21" s="36">
        <f t="shared" ref="E21:N21" si="7">SUM(E10:E20)</f>
        <v>221</v>
      </c>
      <c r="F21" s="36">
        <f t="shared" si="7"/>
        <v>7427059.333333334</v>
      </c>
      <c r="G21" s="36">
        <f t="shared" si="7"/>
        <v>793899</v>
      </c>
      <c r="H21" s="36">
        <f t="shared" si="7"/>
        <v>297082.37333333335</v>
      </c>
      <c r="I21" s="36">
        <f t="shared" si="7"/>
        <v>297082.37333333335</v>
      </c>
      <c r="J21" s="36">
        <f t="shared" si="7"/>
        <v>0</v>
      </c>
      <c r="K21" s="36">
        <f t="shared" si="7"/>
        <v>0</v>
      </c>
      <c r="L21" s="36">
        <f t="shared" si="7"/>
        <v>0</v>
      </c>
      <c r="M21" s="36">
        <f t="shared" si="7"/>
        <v>827185.62541666673</v>
      </c>
      <c r="N21" s="36">
        <f t="shared" si="7"/>
        <v>594164.7466666667</v>
      </c>
      <c r="O21" s="36">
        <f>SUM(O10:O20)</f>
        <v>8453979.2120833341</v>
      </c>
    </row>
    <row r="24" spans="1:15" x14ac:dyDescent="0.25">
      <c r="A24" s="48" t="s">
        <v>47</v>
      </c>
      <c r="B24" s="50">
        <f>O21</f>
        <v>8453979.2120833341</v>
      </c>
    </row>
    <row r="25" spans="1:15" x14ac:dyDescent="0.25">
      <c r="A25" s="48" t="s">
        <v>48</v>
      </c>
      <c r="B25" s="50">
        <f>G21</f>
        <v>793899</v>
      </c>
      <c r="D25" s="35"/>
      <c r="E25" s="35"/>
      <c r="F25" s="35"/>
      <c r="G25" s="35"/>
      <c r="H25" s="35"/>
      <c r="I25" s="35"/>
      <c r="J25" s="35"/>
    </row>
    <row r="26" spans="1:15" x14ac:dyDescent="0.25">
      <c r="A26" s="48" t="s">
        <v>49</v>
      </c>
      <c r="B26" s="50">
        <f>H21</f>
        <v>297082.37333333335</v>
      </c>
      <c r="D26" s="35"/>
      <c r="E26" s="35"/>
      <c r="F26" s="35"/>
      <c r="G26" s="35"/>
      <c r="H26" s="35"/>
      <c r="I26" s="35"/>
      <c r="J26" s="35"/>
    </row>
    <row r="27" spans="1:15" x14ac:dyDescent="0.25">
      <c r="A27" s="48" t="s">
        <v>25</v>
      </c>
      <c r="B27" s="50">
        <f>I21</f>
        <v>297082.37333333335</v>
      </c>
      <c r="D27" s="35"/>
      <c r="E27" s="35"/>
      <c r="F27" s="35"/>
      <c r="G27" s="35"/>
      <c r="H27" s="35"/>
      <c r="I27" s="35"/>
      <c r="J27" s="35"/>
    </row>
    <row r="28" spans="1:15" x14ac:dyDescent="0.25">
      <c r="A28" s="48" t="s">
        <v>50</v>
      </c>
      <c r="B28" s="50">
        <f>J21</f>
        <v>0</v>
      </c>
      <c r="D28" s="35"/>
      <c r="E28" s="35"/>
      <c r="F28" s="35"/>
      <c r="G28" s="35"/>
      <c r="H28" s="35"/>
      <c r="I28" s="35"/>
      <c r="J28" s="35"/>
    </row>
    <row r="29" spans="1:15" x14ac:dyDescent="0.25">
      <c r="A29" s="48" t="s">
        <v>51</v>
      </c>
      <c r="B29" s="50">
        <f>K21</f>
        <v>0</v>
      </c>
      <c r="D29" s="35"/>
      <c r="E29" s="35"/>
      <c r="F29" s="35"/>
      <c r="G29" s="35"/>
      <c r="H29" s="35"/>
      <c r="I29" s="35"/>
      <c r="J29" s="35"/>
    </row>
    <row r="30" spans="1:15" x14ac:dyDescent="0.25">
      <c r="A30" s="48" t="s">
        <v>27</v>
      </c>
      <c r="B30" s="50">
        <f>L21</f>
        <v>0</v>
      </c>
      <c r="D30" s="35"/>
      <c r="E30" s="35"/>
      <c r="F30" s="35"/>
      <c r="G30" s="35"/>
      <c r="H30" s="35"/>
      <c r="I30" s="35"/>
      <c r="J30" s="35"/>
    </row>
    <row r="31" spans="1:15" x14ac:dyDescent="0.25">
      <c r="A31" s="48" t="s">
        <v>52</v>
      </c>
      <c r="B31" s="51">
        <f>Hoja2!E17</f>
        <v>62002.712916666664</v>
      </c>
      <c r="D31" s="35"/>
      <c r="E31" s="35"/>
      <c r="F31" s="35"/>
      <c r="G31" s="35"/>
      <c r="H31" s="35"/>
      <c r="I31" s="35"/>
      <c r="J31" s="35"/>
    </row>
    <row r="32" spans="1:15" x14ac:dyDescent="0.25">
      <c r="A32" s="48" t="s">
        <v>53</v>
      </c>
      <c r="B32" s="51">
        <f>Hoja2!G17</f>
        <v>173886.17708333334</v>
      </c>
      <c r="D32" s="35"/>
      <c r="E32" s="35"/>
      <c r="F32" s="35"/>
      <c r="G32" s="35"/>
      <c r="H32" s="35"/>
      <c r="I32" s="35"/>
      <c r="J32" s="35"/>
    </row>
    <row r="33" spans="1:10" x14ac:dyDescent="0.25">
      <c r="A33" t="s">
        <v>54</v>
      </c>
      <c r="B33" s="1">
        <f>Hoja2!I17+Hoja2!K17+Hoja2!M17</f>
        <v>353069.46250000002</v>
      </c>
      <c r="D33" s="35"/>
      <c r="E33" s="35"/>
      <c r="F33" s="35"/>
      <c r="G33" s="35"/>
      <c r="H33" s="35"/>
      <c r="I33" s="35"/>
      <c r="J33" s="35"/>
    </row>
    <row r="34" spans="1:10" x14ac:dyDescent="0.25">
      <c r="D34" s="35"/>
      <c r="E34" s="35"/>
      <c r="F34" s="35"/>
      <c r="G34" s="35"/>
      <c r="H34" s="35"/>
      <c r="I34" s="35"/>
      <c r="J34" s="35"/>
    </row>
  </sheetData>
  <mergeCells count="2">
    <mergeCell ref="A1:B7"/>
    <mergeCell ref="F4:K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80" zoomScaleNormal="80" workbookViewId="0">
      <selection activeCell="I22" sqref="I22"/>
    </sheetView>
  </sheetViews>
  <sheetFormatPr baseColWidth="10" defaultRowHeight="15" x14ac:dyDescent="0.25"/>
  <cols>
    <col min="1" max="1" width="34.7109375" customWidth="1"/>
    <col min="2" max="2" width="17.42578125" customWidth="1"/>
    <col min="3" max="3" width="22" customWidth="1"/>
    <col min="4" max="4" width="11.5703125" customWidth="1"/>
    <col min="5" max="5" width="24.7109375" customWidth="1"/>
    <col min="7" max="7" width="20.85546875" customWidth="1"/>
    <col min="14" max="14" width="15.5703125" customWidth="1"/>
  </cols>
  <sheetData>
    <row r="1" spans="1:14" ht="15" customHeight="1" x14ac:dyDescent="0.25">
      <c r="A1" s="33"/>
      <c r="B1" s="28" t="s">
        <v>30</v>
      </c>
      <c r="C1" s="29"/>
      <c r="D1" s="27" t="s">
        <v>31</v>
      </c>
      <c r="E1" s="29"/>
      <c r="F1" s="27" t="s">
        <v>39</v>
      </c>
      <c r="G1" s="29"/>
      <c r="H1" s="4" t="s">
        <v>40</v>
      </c>
      <c r="I1" s="5"/>
      <c r="J1" s="4" t="s">
        <v>41</v>
      </c>
      <c r="K1" s="5"/>
      <c r="L1" s="4" t="s">
        <v>42</v>
      </c>
      <c r="M1" s="5"/>
      <c r="N1" s="22" t="s">
        <v>32</v>
      </c>
    </row>
    <row r="2" spans="1:14" ht="15" customHeight="1" x14ac:dyDescent="0.25">
      <c r="A2" s="34"/>
      <c r="B2" s="31"/>
      <c r="C2" s="32"/>
      <c r="D2" s="30"/>
      <c r="E2" s="32"/>
      <c r="F2" s="30"/>
      <c r="G2" s="32"/>
      <c r="H2" s="6"/>
      <c r="I2" s="7"/>
      <c r="J2" s="6"/>
      <c r="K2" s="7"/>
      <c r="L2" s="6"/>
      <c r="M2" s="7"/>
      <c r="N2" s="22"/>
    </row>
    <row r="3" spans="1:14" ht="15" customHeight="1" x14ac:dyDescent="0.25">
      <c r="A3" s="25" t="s">
        <v>33</v>
      </c>
      <c r="B3" s="22"/>
      <c r="C3" s="22"/>
      <c r="D3" s="22"/>
      <c r="E3" s="22"/>
      <c r="F3" s="23"/>
      <c r="G3" s="24"/>
      <c r="H3" s="23"/>
      <c r="I3" s="24"/>
      <c r="J3" s="23"/>
      <c r="K3" s="24"/>
      <c r="L3" s="23"/>
      <c r="M3" s="24"/>
    </row>
    <row r="4" spans="1:14" ht="15.75" x14ac:dyDescent="0.25">
      <c r="A4" s="26"/>
      <c r="B4" s="8" t="s">
        <v>34</v>
      </c>
      <c r="C4" s="8"/>
      <c r="D4" s="9" t="s">
        <v>35</v>
      </c>
      <c r="E4" s="3"/>
      <c r="F4" s="9" t="s">
        <v>36</v>
      </c>
      <c r="G4" s="3"/>
      <c r="H4" s="9" t="s">
        <v>36</v>
      </c>
      <c r="I4" s="3"/>
      <c r="J4" s="10">
        <v>2</v>
      </c>
      <c r="K4" s="10"/>
      <c r="L4" s="9" t="s">
        <v>37</v>
      </c>
      <c r="M4" s="3"/>
    </row>
    <row r="5" spans="1:14" ht="15.75" x14ac:dyDescent="0.25">
      <c r="A5" s="12">
        <f>Hoja1!D10/240</f>
        <v>3255.1750000000002</v>
      </c>
      <c r="B5" s="11">
        <v>6</v>
      </c>
      <c r="C5" s="13">
        <f>A5*B5*0.35</f>
        <v>6835.8675000000003</v>
      </c>
      <c r="D5" s="11">
        <v>10</v>
      </c>
      <c r="E5" s="14">
        <f>A5*D5*1.25</f>
        <v>40689.6875</v>
      </c>
      <c r="F5" s="11">
        <v>4</v>
      </c>
      <c r="G5" s="15">
        <f>A5*F5*1.75</f>
        <v>22786.225000000002</v>
      </c>
      <c r="H5" s="11">
        <v>2</v>
      </c>
      <c r="I5" s="14">
        <f>A5*H5*1.75</f>
        <v>11393.112500000001</v>
      </c>
      <c r="J5" s="11">
        <v>2</v>
      </c>
      <c r="K5" s="14">
        <f>A5*J5*2</f>
        <v>13020.7</v>
      </c>
      <c r="L5" s="11">
        <v>2</v>
      </c>
      <c r="M5" s="14">
        <f>A5*L5*2.5</f>
        <v>16275.875</v>
      </c>
      <c r="N5" s="12">
        <f>SUM(C5+E5+G5+I5+K5+M5)</f>
        <v>111001.4675</v>
      </c>
    </row>
    <row r="6" spans="1:14" ht="15.75" x14ac:dyDescent="0.25">
      <c r="A6" s="12">
        <f>Hoja1!D11/240</f>
        <v>5916.666666666667</v>
      </c>
      <c r="B6" s="11">
        <v>5</v>
      </c>
      <c r="C6" s="13">
        <f t="shared" ref="C6:C14" si="0">A6*B6*0.35</f>
        <v>10354.166666666666</v>
      </c>
      <c r="D6" s="11">
        <v>5</v>
      </c>
      <c r="E6" s="14">
        <f t="shared" ref="E6:E14" si="1">A6*D6*1.25</f>
        <v>36979.166666666672</v>
      </c>
      <c r="F6" s="11">
        <v>3</v>
      </c>
      <c r="G6" s="15">
        <f t="shared" ref="G6:G14" si="2">A6*F6*1.75</f>
        <v>31062.5</v>
      </c>
      <c r="H6" s="11">
        <v>2</v>
      </c>
      <c r="I6" s="14">
        <f t="shared" ref="I6:I14" si="3">A6*H6*1.75</f>
        <v>20708.333333333336</v>
      </c>
      <c r="J6" s="11">
        <v>1</v>
      </c>
      <c r="K6" s="14">
        <f t="shared" ref="K6:K14" si="4">A6*J6*2</f>
        <v>11833.333333333334</v>
      </c>
      <c r="L6" s="11">
        <v>2</v>
      </c>
      <c r="M6" s="14">
        <f t="shared" ref="M6:M14" si="5">A6*L6*2.5</f>
        <v>29583.333333333336</v>
      </c>
      <c r="N6" s="12">
        <f t="shared" ref="N6:N17" si="6">SUM(C6+E6+G6+I6+K6+M6)</f>
        <v>140520.83333333334</v>
      </c>
    </row>
    <row r="7" spans="1:14" ht="15.75" x14ac:dyDescent="0.25">
      <c r="A7" s="12">
        <f>Hoja1!D12/240</f>
        <v>3416.6666666666665</v>
      </c>
      <c r="B7" s="11">
        <v>3</v>
      </c>
      <c r="C7" s="13">
        <f t="shared" si="0"/>
        <v>3587.4999999999995</v>
      </c>
      <c r="D7" s="11">
        <v>4</v>
      </c>
      <c r="E7" s="14">
        <f t="shared" si="1"/>
        <v>17083.333333333332</v>
      </c>
      <c r="F7" s="11">
        <v>2</v>
      </c>
      <c r="G7" s="15">
        <f t="shared" si="2"/>
        <v>11958.333333333332</v>
      </c>
      <c r="H7" s="11">
        <v>1</v>
      </c>
      <c r="I7" s="14">
        <f t="shared" si="3"/>
        <v>5979.1666666666661</v>
      </c>
      <c r="J7" s="11">
        <v>1</v>
      </c>
      <c r="K7" s="14">
        <f t="shared" si="4"/>
        <v>6833.333333333333</v>
      </c>
      <c r="L7" s="11">
        <v>1</v>
      </c>
      <c r="M7" s="14">
        <f t="shared" si="5"/>
        <v>8541.6666666666661</v>
      </c>
      <c r="N7" s="12">
        <f t="shared" si="6"/>
        <v>53983.333333333328</v>
      </c>
    </row>
    <row r="8" spans="1:14" ht="15.75" x14ac:dyDescent="0.25">
      <c r="A8" s="12">
        <f>Hoja1!D13/240</f>
        <v>3750</v>
      </c>
      <c r="B8" s="11">
        <v>4</v>
      </c>
      <c r="C8" s="13">
        <f t="shared" si="0"/>
        <v>5250</v>
      </c>
      <c r="D8" s="11">
        <v>5</v>
      </c>
      <c r="E8" s="14">
        <f t="shared" si="1"/>
        <v>23437.5</v>
      </c>
      <c r="F8" s="11">
        <v>2</v>
      </c>
      <c r="G8" s="15">
        <f t="shared" si="2"/>
        <v>13125</v>
      </c>
      <c r="H8" s="11">
        <v>1</v>
      </c>
      <c r="I8" s="14">
        <f t="shared" si="3"/>
        <v>6562.5</v>
      </c>
      <c r="J8" s="11">
        <v>1</v>
      </c>
      <c r="K8" s="14">
        <f t="shared" si="4"/>
        <v>7500</v>
      </c>
      <c r="L8" s="11">
        <v>2</v>
      </c>
      <c r="M8" s="14">
        <f t="shared" si="5"/>
        <v>18750</v>
      </c>
      <c r="N8" s="12">
        <f t="shared" si="6"/>
        <v>74625</v>
      </c>
    </row>
    <row r="9" spans="1:14" ht="15.75" x14ac:dyDescent="0.25">
      <c r="A9" s="12">
        <f>Hoja1!D14/240</f>
        <v>3255.1750000000002</v>
      </c>
      <c r="B9" s="11">
        <v>3</v>
      </c>
      <c r="C9" s="13">
        <f t="shared" si="0"/>
        <v>3417.9337500000001</v>
      </c>
      <c r="D9" s="11">
        <v>2</v>
      </c>
      <c r="E9" s="14">
        <f t="shared" si="1"/>
        <v>8137.9375</v>
      </c>
      <c r="F9" s="11">
        <v>2</v>
      </c>
      <c r="G9" s="15">
        <f t="shared" si="2"/>
        <v>11393.112500000001</v>
      </c>
      <c r="H9" s="11">
        <v>2</v>
      </c>
      <c r="I9" s="14">
        <f t="shared" si="3"/>
        <v>11393.112500000001</v>
      </c>
      <c r="J9" s="11">
        <v>1</v>
      </c>
      <c r="K9" s="14">
        <f t="shared" si="4"/>
        <v>6510.35</v>
      </c>
      <c r="L9" s="11">
        <v>1</v>
      </c>
      <c r="M9" s="14">
        <f t="shared" si="5"/>
        <v>8137.9375</v>
      </c>
      <c r="N9" s="12">
        <f t="shared" si="6"/>
        <v>48990.383750000001</v>
      </c>
    </row>
    <row r="10" spans="1:14" ht="15.75" x14ac:dyDescent="0.25">
      <c r="A10" s="12">
        <f>Hoja1!D15/240</f>
        <v>4583.333333333333</v>
      </c>
      <c r="B10" s="11">
        <v>4</v>
      </c>
      <c r="C10" s="13">
        <f t="shared" si="0"/>
        <v>6416.6666666666661</v>
      </c>
      <c r="D10" s="11">
        <v>2</v>
      </c>
      <c r="E10" s="14">
        <f t="shared" si="1"/>
        <v>11458.333333333332</v>
      </c>
      <c r="F10" s="11">
        <v>2</v>
      </c>
      <c r="G10" s="15">
        <f t="shared" si="2"/>
        <v>16041.666666666666</v>
      </c>
      <c r="H10" s="11">
        <v>2</v>
      </c>
      <c r="I10" s="14">
        <f t="shared" si="3"/>
        <v>16041.666666666666</v>
      </c>
      <c r="J10" s="11">
        <v>1</v>
      </c>
      <c r="K10" s="14">
        <f t="shared" si="4"/>
        <v>9166.6666666666661</v>
      </c>
      <c r="L10" s="11">
        <v>2</v>
      </c>
      <c r="M10" s="14">
        <f t="shared" si="5"/>
        <v>22916.666666666664</v>
      </c>
      <c r="N10" s="12">
        <f t="shared" si="6"/>
        <v>82041.666666666657</v>
      </c>
    </row>
    <row r="11" spans="1:14" ht="15.75" x14ac:dyDescent="0.25">
      <c r="A11" s="12">
        <f>Hoja1!D16/240</f>
        <v>3255.1750000000002</v>
      </c>
      <c r="B11" s="11">
        <v>4</v>
      </c>
      <c r="C11" s="13">
        <f t="shared" si="0"/>
        <v>4557.2449999999999</v>
      </c>
      <c r="D11" s="11">
        <v>1</v>
      </c>
      <c r="E11" s="14">
        <f t="shared" si="1"/>
        <v>4068.96875</v>
      </c>
      <c r="F11" s="11">
        <v>2</v>
      </c>
      <c r="G11" s="15">
        <f t="shared" si="2"/>
        <v>11393.112500000001</v>
      </c>
      <c r="H11" s="11">
        <v>1</v>
      </c>
      <c r="I11" s="14">
        <f t="shared" si="3"/>
        <v>5696.5562500000005</v>
      </c>
      <c r="J11" s="11">
        <v>1</v>
      </c>
      <c r="K11" s="14">
        <f t="shared" si="4"/>
        <v>6510.35</v>
      </c>
      <c r="L11" s="11">
        <v>2</v>
      </c>
      <c r="M11" s="14">
        <f t="shared" si="5"/>
        <v>16275.875</v>
      </c>
      <c r="N11" s="12">
        <f t="shared" si="6"/>
        <v>48502.107499999998</v>
      </c>
    </row>
    <row r="12" spans="1:14" ht="15.75" x14ac:dyDescent="0.25">
      <c r="A12" s="12">
        <f>Hoja1!D17/240</f>
        <v>5000</v>
      </c>
      <c r="B12" s="11">
        <v>3</v>
      </c>
      <c r="C12" s="13">
        <f t="shared" si="0"/>
        <v>5250</v>
      </c>
      <c r="D12" s="11">
        <v>2</v>
      </c>
      <c r="E12" s="14">
        <f t="shared" si="1"/>
        <v>12500</v>
      </c>
      <c r="F12" s="11">
        <v>2</v>
      </c>
      <c r="G12" s="15">
        <f t="shared" si="2"/>
        <v>17500</v>
      </c>
      <c r="H12" s="11">
        <v>2</v>
      </c>
      <c r="I12" s="14">
        <f t="shared" si="3"/>
        <v>17500</v>
      </c>
      <c r="J12" s="11">
        <v>1</v>
      </c>
      <c r="K12" s="14">
        <f t="shared" si="4"/>
        <v>10000</v>
      </c>
      <c r="L12" s="11">
        <v>1</v>
      </c>
      <c r="M12" s="14">
        <f t="shared" si="5"/>
        <v>12500</v>
      </c>
      <c r="N12" s="12">
        <f t="shared" si="6"/>
        <v>75250</v>
      </c>
    </row>
    <row r="13" spans="1:14" ht="15.75" x14ac:dyDescent="0.25">
      <c r="A13" s="12">
        <f>Hoja1!D18/240</f>
        <v>3958.3333333333335</v>
      </c>
      <c r="B13" s="11">
        <v>4</v>
      </c>
      <c r="C13" s="13">
        <f t="shared" si="0"/>
        <v>5541.666666666667</v>
      </c>
      <c r="D13" s="11">
        <v>2</v>
      </c>
      <c r="E13" s="14">
        <f t="shared" si="1"/>
        <v>9895.8333333333339</v>
      </c>
      <c r="F13" s="11">
        <v>2</v>
      </c>
      <c r="G13" s="15">
        <f t="shared" si="2"/>
        <v>13854.166666666668</v>
      </c>
      <c r="H13" s="11">
        <v>1</v>
      </c>
      <c r="I13" s="14">
        <f t="shared" si="3"/>
        <v>6927.0833333333339</v>
      </c>
      <c r="J13" s="11">
        <v>1</v>
      </c>
      <c r="K13" s="14">
        <f t="shared" si="4"/>
        <v>7916.666666666667</v>
      </c>
      <c r="L13" s="11">
        <v>2</v>
      </c>
      <c r="M13" s="14">
        <f t="shared" si="5"/>
        <v>19791.666666666668</v>
      </c>
      <c r="N13" s="12">
        <f t="shared" si="6"/>
        <v>63927.083333333328</v>
      </c>
    </row>
    <row r="14" spans="1:14" ht="15.75" x14ac:dyDescent="0.25">
      <c r="A14" s="12">
        <f>Hoja1!D19/240</f>
        <v>7708.333333333333</v>
      </c>
      <c r="B14" s="11">
        <v>4</v>
      </c>
      <c r="C14" s="13">
        <f t="shared" si="0"/>
        <v>10791.666666666666</v>
      </c>
      <c r="D14" s="11">
        <v>1</v>
      </c>
      <c r="E14" s="14">
        <f t="shared" si="1"/>
        <v>9635.4166666666661</v>
      </c>
      <c r="F14" s="11">
        <v>2</v>
      </c>
      <c r="G14" s="15">
        <f t="shared" si="2"/>
        <v>26979.166666666664</v>
      </c>
      <c r="H14" s="11">
        <v>2</v>
      </c>
      <c r="I14" s="14">
        <f t="shared" si="3"/>
        <v>26979.166666666664</v>
      </c>
      <c r="J14" s="11">
        <v>1</v>
      </c>
      <c r="K14" s="14">
        <f t="shared" si="4"/>
        <v>15416.666666666666</v>
      </c>
      <c r="L14" s="11">
        <v>2</v>
      </c>
      <c r="M14" s="14">
        <f t="shared" si="5"/>
        <v>38541.666666666664</v>
      </c>
      <c r="N14" s="12">
        <f t="shared" si="6"/>
        <v>128343.75</v>
      </c>
    </row>
    <row r="15" spans="1:14" ht="15.75" x14ac:dyDescent="0.25">
      <c r="A15" s="12">
        <f>Hoja1!D20/240</f>
        <v>0</v>
      </c>
      <c r="B15" s="13"/>
      <c r="C15" s="11"/>
      <c r="D15" s="11"/>
      <c r="E15" s="11"/>
      <c r="F15" s="15"/>
      <c r="G15" s="11"/>
      <c r="H15" s="14"/>
      <c r="I15" s="14"/>
      <c r="J15" s="14"/>
      <c r="K15" s="11"/>
      <c r="L15" s="14"/>
      <c r="M15" s="14"/>
      <c r="N15" s="12">
        <f t="shared" si="6"/>
        <v>0</v>
      </c>
    </row>
    <row r="16" spans="1:14" ht="15.75" x14ac:dyDescent="0.25">
      <c r="A16" s="12">
        <f>Hoja1!D21/240</f>
        <v>44098.85833333333</v>
      </c>
      <c r="B16" s="13"/>
      <c r="C16" s="11"/>
      <c r="D16" s="14"/>
      <c r="E16" s="11"/>
      <c r="F16" s="15"/>
      <c r="G16" s="11"/>
      <c r="H16" s="14"/>
      <c r="I16" s="14"/>
      <c r="J16" s="14"/>
      <c r="K16" s="11"/>
      <c r="L16" s="14"/>
      <c r="M16" s="14"/>
      <c r="N16" s="12">
        <f t="shared" si="6"/>
        <v>0</v>
      </c>
    </row>
    <row r="17" spans="1:18" ht="16.5" thickBot="1" x14ac:dyDescent="0.3">
      <c r="A17" s="16" t="s">
        <v>38</v>
      </c>
      <c r="B17" s="17"/>
      <c r="C17" s="18">
        <f>SUM(C5:C16)</f>
        <v>62002.712916666664</v>
      </c>
      <c r="D17" s="17"/>
      <c r="E17" s="19">
        <f>SUM(C5:C16)</f>
        <v>62002.712916666664</v>
      </c>
      <c r="F17" s="20"/>
      <c r="G17" s="21">
        <f>SUM(E5:E16)</f>
        <v>173886.17708333334</v>
      </c>
      <c r="H17" s="20"/>
      <c r="I17" s="21">
        <f>SUM(I5:I16)</f>
        <v>129180.69791666666</v>
      </c>
      <c r="J17" s="20"/>
      <c r="K17" s="21">
        <f>SUM(I5:I16)</f>
        <v>129180.69791666666</v>
      </c>
      <c r="L17" s="20"/>
      <c r="M17" s="21">
        <f>SUM(K5:K16)</f>
        <v>94708.06666666668</v>
      </c>
      <c r="N17" s="12">
        <f t="shared" si="6"/>
        <v>650961.06541666656</v>
      </c>
      <c r="O17" s="21"/>
      <c r="P17" s="21" t="e">
        <f>SUM(#REF!)</f>
        <v>#REF!</v>
      </c>
      <c r="Q17" s="20"/>
      <c r="R17" s="21" t="e">
        <f>SUM(#REF!)</f>
        <v>#REF!</v>
      </c>
    </row>
  </sheetData>
  <mergeCells count="13">
    <mergeCell ref="H4:I4"/>
    <mergeCell ref="J4:K4"/>
    <mergeCell ref="L4:M4"/>
    <mergeCell ref="B1:C2"/>
    <mergeCell ref="D1:E2"/>
    <mergeCell ref="F1:G2"/>
    <mergeCell ref="H1:I2"/>
    <mergeCell ref="J1:K2"/>
    <mergeCell ref="L1:M2"/>
    <mergeCell ref="A3:A4"/>
    <mergeCell ref="B4:C4"/>
    <mergeCell ref="D4:E4"/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2018-04-27T00:02:39Z</dcterms:created>
  <dcterms:modified xsi:type="dcterms:W3CDTF">2018-04-27T04:14:19Z</dcterms:modified>
</cp:coreProperties>
</file>