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2018 golds\MÓDULO INTRODUCTORIO\"/>
    </mc:Choice>
  </mc:AlternateContent>
  <bookViews>
    <workbookView xWindow="0" yWindow="0" windowWidth="19344" windowHeight="8304"/>
  </bookViews>
  <sheets>
    <sheet name="Hoja1" sheetId="1" r:id="rId1"/>
    <sheet name="Horas Extr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" i="1" l="1"/>
  <c r="N5" i="1"/>
  <c r="N6" i="1"/>
  <c r="N3" i="1"/>
  <c r="M8" i="1"/>
  <c r="G5" i="1"/>
  <c r="G4" i="1"/>
  <c r="H6" i="1"/>
  <c r="C22" i="2"/>
  <c r="N22" i="2" s="1"/>
  <c r="C21" i="2"/>
  <c r="P21" i="2" s="1"/>
  <c r="C20" i="2"/>
  <c r="N20" i="2" s="1"/>
  <c r="C19" i="2"/>
  <c r="P19" i="2" s="1"/>
  <c r="C18" i="2"/>
  <c r="N18" i="2" s="1"/>
  <c r="B13" i="2"/>
  <c r="N8" i="1" l="1"/>
  <c r="Q19" i="2"/>
  <c r="Q21" i="2"/>
  <c r="O20" i="2"/>
  <c r="O22" i="2"/>
  <c r="O18" i="2"/>
  <c r="P18" i="2"/>
  <c r="P20" i="2"/>
  <c r="P22" i="2"/>
  <c r="K18" i="2"/>
  <c r="K20" i="2"/>
  <c r="K22" i="2"/>
  <c r="L18" i="2"/>
  <c r="M19" i="2"/>
  <c r="L20" i="2"/>
  <c r="M21" i="2"/>
  <c r="L22" i="2"/>
  <c r="M18" i="2"/>
  <c r="Q18" i="2"/>
  <c r="K19" i="2"/>
  <c r="O19" i="2"/>
  <c r="M20" i="2"/>
  <c r="Q20" i="2"/>
  <c r="K21" i="2"/>
  <c r="O21" i="2"/>
  <c r="M22" i="2"/>
  <c r="Q22" i="2"/>
  <c r="N19" i="2"/>
  <c r="N21" i="2"/>
  <c r="L19" i="2"/>
  <c r="L21" i="2"/>
  <c r="R22" i="2" l="1"/>
  <c r="S22" i="2" s="1"/>
  <c r="R20" i="2"/>
  <c r="S20" i="2" s="1"/>
  <c r="R18" i="2"/>
  <c r="S18" i="2" s="1"/>
  <c r="R21" i="2"/>
  <c r="S21" i="2" s="1"/>
  <c r="R19" i="2"/>
  <c r="S19" i="2" s="1"/>
  <c r="F8" i="1" l="1"/>
  <c r="G8" i="1"/>
  <c r="H8" i="1"/>
  <c r="E8" i="1"/>
  <c r="I4" i="1"/>
  <c r="I5" i="1"/>
  <c r="I6" i="1"/>
  <c r="I3" i="1"/>
  <c r="K4" i="1" l="1"/>
  <c r="L4" i="1"/>
  <c r="J4" i="1"/>
  <c r="K5" i="1"/>
  <c r="J5" i="1"/>
  <c r="O5" i="1" s="1"/>
  <c r="P5" i="1" s="1"/>
  <c r="J3" i="1"/>
  <c r="O3" i="1" s="1"/>
  <c r="L3" i="1"/>
  <c r="K3" i="1"/>
  <c r="K6" i="1"/>
  <c r="B10" i="1" s="1"/>
  <c r="C10" i="1" s="1"/>
  <c r="D10" i="1" s="1"/>
  <c r="J6" i="1"/>
  <c r="O6" i="1" s="1"/>
  <c r="P6" i="1" s="1"/>
  <c r="I8" i="1"/>
  <c r="O4" i="1" l="1"/>
  <c r="P4" i="1" s="1"/>
  <c r="J8" i="1"/>
  <c r="L8" i="1"/>
  <c r="K8" i="1"/>
  <c r="O8" i="1" l="1"/>
  <c r="P3" i="1"/>
  <c r="P8" i="1" s="1"/>
</calcChain>
</file>

<file path=xl/sharedStrings.xml><?xml version="1.0" encoding="utf-8"?>
<sst xmlns="http://schemas.openxmlformats.org/spreadsheetml/2006/main" count="69" uniqueCount="55">
  <si>
    <t>NOMBRE</t>
  </si>
  <si>
    <t>WILMAN PALACIOS</t>
  </si>
  <si>
    <t>FRANCISCO PARRA</t>
  </si>
  <si>
    <t>MARLIN MENA</t>
  </si>
  <si>
    <t>HERNEY MURILLO</t>
  </si>
  <si>
    <t>BASICO</t>
  </si>
  <si>
    <t>DIAS LAB</t>
  </si>
  <si>
    <t>CARGO</t>
  </si>
  <si>
    <t>AUX. TRANSP.</t>
  </si>
  <si>
    <t>H.E/R/N</t>
  </si>
  <si>
    <t>COMISION</t>
  </si>
  <si>
    <t>TOTAL DEVENGADO</t>
  </si>
  <si>
    <t>GERENTE</t>
  </si>
  <si>
    <t>CONTADOR</t>
  </si>
  <si>
    <t>SECRETARIA</t>
  </si>
  <si>
    <t>TOTAL</t>
  </si>
  <si>
    <t>RECAUDO DE CARTERA</t>
  </si>
  <si>
    <t>RELACION Y LIQUIDACION DE HORAS EXTRAS</t>
  </si>
  <si>
    <t xml:space="preserve">DETALLE </t>
  </si>
  <si>
    <t>Abreviatura</t>
  </si>
  <si>
    <t>%</t>
  </si>
  <si>
    <t>Factor</t>
  </si>
  <si>
    <t xml:space="preserve">Hora extra diurna </t>
  </si>
  <si>
    <t>HED</t>
  </si>
  <si>
    <t>Hora extra nocturna</t>
  </si>
  <si>
    <t>HEN</t>
  </si>
  <si>
    <t>Recargo nocturno</t>
  </si>
  <si>
    <t>RN</t>
  </si>
  <si>
    <t>Hora extra festiva o dominical diurna</t>
  </si>
  <si>
    <t>HEDD</t>
  </si>
  <si>
    <t>Hora extra festiva o dominical nocturna</t>
  </si>
  <si>
    <t>HEDN</t>
  </si>
  <si>
    <t>Recargo festivo o dominical diurna</t>
  </si>
  <si>
    <t>RDD</t>
  </si>
  <si>
    <t>Recargo festivo o dominical nocturna</t>
  </si>
  <si>
    <t>RDN</t>
  </si>
  <si>
    <t>Auxilio de transporte</t>
  </si>
  <si>
    <t>Salario Minimo</t>
  </si>
  <si>
    <t>Tope Aux de Transporte</t>
  </si>
  <si>
    <t>NOMBRE DEL EMPLEADO</t>
  </si>
  <si>
    <t>SUELDO
BASICO</t>
  </si>
  <si>
    <t>VALOR
HORA</t>
  </si>
  <si>
    <t>NUMERO DE HORAS EXTRAS</t>
  </si>
  <si>
    <t>VALOR HORAS EXTRAS</t>
  </si>
  <si>
    <t>Total Extras</t>
  </si>
  <si>
    <t>Total Nomina</t>
  </si>
  <si>
    <t>Fransisco</t>
  </si>
  <si>
    <t>Marlin</t>
  </si>
  <si>
    <t>SALUD</t>
  </si>
  <si>
    <t>PENSION</t>
  </si>
  <si>
    <t>FONDO DE SOLIDARIDAD</t>
  </si>
  <si>
    <t>LIBRANZAS</t>
  </si>
  <si>
    <t>COOPERATIVA</t>
  </si>
  <si>
    <t>TOTAL DEDUCIDO</t>
  </si>
  <si>
    <t>NETO A PAGAR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</si>
</sst>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&quot;$&quot;\ * #,##0_-;\-&quot;$&quot;\ * #,##0_-;_-&quot;$&quot;\ * &quot;-&quot;_-;_-@_-"/>
    <numFmt numFmtId="164" formatCode="_(* #,##0.00_);_(* \(#,##0.00\);_(* &quot;-&quot;??_);_(@_)"/>
    <numFmt numFmtId="165" formatCode="_(* #,##0_);_(* \(#,##0\);_(* &quot;-&quot;??_);_(@_)"/>
    <numFmt numFmtId="166" formatCode="0.0"/>
    <numFmt numFmtId="167" formatCode="_-&quot;$&quot;\ * #,##0.00_-;\-&quot;$&quot;\ * #,##0.00_-;_-&quot;$&quot;\ * &quot;-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2" fontId="1" fillId="0" borderId="0" applyFont="0" applyFill="0" applyBorder="0" applyAlignment="0" applyProtection="0"/>
    <xf numFmtId="0" fontId="1" fillId="2" borderId="0" applyNumberFormat="0" applyBorder="0" applyAlignment="0" applyProtection="0"/>
    <xf numFmtId="164" fontId="1" fillId="0" borderId="0" applyFont="0" applyFill="0" applyBorder="0" applyAlignment="0" applyProtection="0"/>
  </cellStyleXfs>
  <cellXfs count="45">
    <xf numFmtId="0" fontId="0" fillId="0" borderId="0" xfId="0"/>
    <xf numFmtId="42" fontId="0" fillId="0" borderId="0" xfId="1" applyFont="1"/>
    <xf numFmtId="42" fontId="2" fillId="0" borderId="1" xfId="1" applyFont="1" applyBorder="1"/>
    <xf numFmtId="0" fontId="0" fillId="0" borderId="1" xfId="0" applyBorder="1"/>
    <xf numFmtId="42" fontId="0" fillId="0" borderId="1" xfId="1" applyFont="1" applyBorder="1"/>
    <xf numFmtId="42" fontId="0" fillId="0" borderId="1" xfId="0" applyNumberFormat="1" applyBorder="1"/>
    <xf numFmtId="0" fontId="4" fillId="0" borderId="0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42" fontId="4" fillId="0" borderId="0" xfId="1" applyFont="1" applyFill="1" applyBorder="1" applyAlignment="1">
      <alignment vertical="center"/>
    </xf>
    <xf numFmtId="42" fontId="4" fillId="0" borderId="0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9" fontId="6" fillId="0" borderId="1" xfId="0" applyNumberFormat="1" applyFont="1" applyFill="1" applyBorder="1" applyAlignment="1">
      <alignment horizontal="center" vertical="center"/>
    </xf>
    <xf numFmtId="9" fontId="6" fillId="0" borderId="1" xfId="0" applyNumberFormat="1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166" fontId="6" fillId="0" borderId="1" xfId="0" applyNumberFormat="1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42" fontId="6" fillId="0" borderId="0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0" borderId="1" xfId="3" applyNumberFormat="1" applyFont="1" applyFill="1" applyBorder="1" applyAlignment="1">
      <alignment horizontal="center" vertical="center" wrapText="1"/>
    </xf>
    <xf numFmtId="165" fontId="6" fillId="0" borderId="1" xfId="3" applyNumberFormat="1" applyFont="1" applyFill="1" applyBorder="1" applyAlignment="1">
      <alignment vertical="center" wrapText="1"/>
    </xf>
    <xf numFmtId="165" fontId="6" fillId="0" borderId="1" xfId="3" applyNumberFormat="1" applyFont="1" applyFill="1" applyBorder="1" applyAlignment="1">
      <alignment vertical="center"/>
    </xf>
    <xf numFmtId="165" fontId="6" fillId="0" borderId="1" xfId="0" applyNumberFormat="1" applyFont="1" applyFill="1" applyBorder="1" applyAlignment="1">
      <alignment vertical="center"/>
    </xf>
    <xf numFmtId="0" fontId="7" fillId="0" borderId="1" xfId="3" applyNumberFormat="1" applyFont="1" applyFill="1" applyBorder="1" applyAlignment="1">
      <alignment horizontal="center" vertical="center" wrapText="1"/>
    </xf>
    <xf numFmtId="0" fontId="2" fillId="0" borderId="2" xfId="0" applyFont="1" applyFill="1" applyBorder="1"/>
    <xf numFmtId="42" fontId="2" fillId="0" borderId="2" xfId="1" applyFont="1" applyBorder="1"/>
    <xf numFmtId="0" fontId="2" fillId="3" borderId="1" xfId="0" applyFont="1" applyFill="1" applyBorder="1" applyAlignment="1">
      <alignment horizontal="center"/>
    </xf>
    <xf numFmtId="42" fontId="2" fillId="3" borderId="1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2" fontId="0" fillId="0" borderId="0" xfId="0" applyNumberFormat="1"/>
    <xf numFmtId="167" fontId="0" fillId="0" borderId="0" xfId="1" applyNumberFormat="1" applyFont="1"/>
    <xf numFmtId="2" fontId="0" fillId="0" borderId="0" xfId="0" applyNumberFormat="1"/>
    <xf numFmtId="0" fontId="5" fillId="5" borderId="1" xfId="0" applyFont="1" applyFill="1" applyBorder="1" applyAlignment="1">
      <alignment horizontal="center" vertical="center" wrapText="1"/>
    </xf>
    <xf numFmtId="165" fontId="3" fillId="4" borderId="3" xfId="3" applyNumberFormat="1" applyFont="1" applyFill="1" applyBorder="1" applyAlignment="1">
      <alignment horizontal="center" vertical="center" wrapText="1"/>
    </xf>
    <xf numFmtId="165" fontId="3" fillId="4" borderId="4" xfId="3" applyNumberFormat="1" applyFont="1" applyFill="1" applyBorder="1" applyAlignment="1">
      <alignment horizontal="center" vertical="center" wrapText="1"/>
    </xf>
    <xf numFmtId="165" fontId="3" fillId="4" borderId="5" xfId="3" applyNumberFormat="1" applyFont="1" applyFill="1" applyBorder="1" applyAlignment="1">
      <alignment horizontal="center" vertical="center" wrapText="1"/>
    </xf>
    <xf numFmtId="42" fontId="6" fillId="0" borderId="8" xfId="1" applyFont="1" applyFill="1" applyBorder="1" applyAlignment="1">
      <alignment horizontal="center" vertical="center"/>
    </xf>
    <xf numFmtId="42" fontId="6" fillId="0" borderId="9" xfId="1" applyFont="1" applyFill="1" applyBorder="1" applyAlignment="1">
      <alignment horizontal="center" vertical="center"/>
    </xf>
    <xf numFmtId="42" fontId="6" fillId="0" borderId="10" xfId="1" applyFont="1" applyFill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</cellXfs>
  <cellStyles count="4">
    <cellStyle name="20% - Énfasis5" xfId="2" builtinId="46"/>
    <cellStyle name="Millares 2" xfId="3"/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NOMINA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Hoja1!$B$3</c:f>
              <c:strCache>
                <c:ptCount val="1"/>
                <c:pt idx="0">
                  <c:v>WILMAN PALACIOS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Hoja1!$C$2:$P$2</c:f>
              <c:strCache>
                <c:ptCount val="14"/>
                <c:pt idx="0">
                  <c:v>DIAS LAB</c:v>
                </c:pt>
                <c:pt idx="1">
                  <c:v>CARGO</c:v>
                </c:pt>
                <c:pt idx="2">
                  <c:v>BASICO</c:v>
                </c:pt>
                <c:pt idx="3">
                  <c:v>AUX. TRANSP.</c:v>
                </c:pt>
                <c:pt idx="4">
                  <c:v>H.E/R/N</c:v>
                </c:pt>
                <c:pt idx="5">
                  <c:v>COMISION</c:v>
                </c:pt>
                <c:pt idx="6">
                  <c:v>TOTAL DEVENGADO</c:v>
                </c:pt>
                <c:pt idx="7">
                  <c:v>SALUD</c:v>
                </c:pt>
                <c:pt idx="8">
                  <c:v>PENSION</c:v>
                </c:pt>
                <c:pt idx="9">
                  <c:v>FONDO DE SOLIDARIDAD</c:v>
                </c:pt>
                <c:pt idx="10">
                  <c:v>LIBRANZAS</c:v>
                </c:pt>
                <c:pt idx="11">
                  <c:v>COOPERATIVA</c:v>
                </c:pt>
                <c:pt idx="12">
                  <c:v>TOTAL DEDUCIDO</c:v>
                </c:pt>
                <c:pt idx="13">
                  <c:v>NETO A PAGAR</c:v>
                </c:pt>
              </c:strCache>
            </c:strRef>
          </c:cat>
          <c:val>
            <c:numRef>
              <c:f>Hoja1!$C$3:$P$3</c:f>
              <c:numCache>
                <c:formatCode>General</c:formatCode>
                <c:ptCount val="14"/>
                <c:pt idx="0">
                  <c:v>30</c:v>
                </c:pt>
                <c:pt idx="1">
                  <c:v>0</c:v>
                </c:pt>
                <c:pt idx="2" formatCode="_(&quot;$&quot;* #,##0_);_(&quot;$&quot;* \(#,##0\);_(&quot;$&quot;* &quot;-&quot;_);_(@_)">
                  <c:v>4800000</c:v>
                </c:pt>
                <c:pt idx="6" formatCode="_(&quot;$&quot;* #,##0_);_(&quot;$&quot;* \(#,##0\);_(&quot;$&quot;* &quot;-&quot;_);_(@_)">
                  <c:v>4800000</c:v>
                </c:pt>
                <c:pt idx="7" formatCode="_(&quot;$&quot;* #,##0_);_(&quot;$&quot;* \(#,##0\);_(&quot;$&quot;* &quot;-&quot;_);_(@_)">
                  <c:v>192000</c:v>
                </c:pt>
                <c:pt idx="8" formatCode="_(&quot;$&quot;* #,##0_);_(&quot;$&quot;* \(#,##0\);_(&quot;$&quot;* &quot;-&quot;_);_(@_)">
                  <c:v>192000</c:v>
                </c:pt>
                <c:pt idx="9" formatCode="_(&quot;$&quot;* #,##0_);_(&quot;$&quot;* \(#,##0\);_(&quot;$&quot;* &quot;-&quot;_);_(@_)">
                  <c:v>48000</c:v>
                </c:pt>
                <c:pt idx="10" formatCode="_(&quot;$&quot;* #,##0_);_(&quot;$&quot;* \(#,##0\);_(&quot;$&quot;* &quot;-&quot;_);_(@_)">
                  <c:v>350000</c:v>
                </c:pt>
                <c:pt idx="11" formatCode="_(&quot;$&quot;* #,##0_);_(&quot;$&quot;* \(#,##0\);_(&quot;$&quot;* &quot;-&quot;_);_(@_)">
                  <c:v>192000</c:v>
                </c:pt>
                <c:pt idx="12" formatCode="_(&quot;$&quot;* #,##0_);_(&quot;$&quot;* \(#,##0\);_(&quot;$&quot;* &quot;-&quot;_);_(@_)">
                  <c:v>974000</c:v>
                </c:pt>
                <c:pt idx="13" formatCode="_(&quot;$&quot;* #,##0_);_(&quot;$&quot;* \(#,##0\);_(&quot;$&quot;* &quot;-&quot;_);_(@_)">
                  <c:v>3826000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D0-4DC2-AADB-780C11F7CC1C}"/>
            </c:ext>
          </c:extLst>
        </c:ser>
        <c:ser>
          <c:idx val="1"/>
          <c:order val="1"/>
          <c:tx>
            <c:strRef>
              <c:f>Hoja1!$B$4</c:f>
              <c:strCache>
                <c:ptCount val="1"/>
                <c:pt idx="0">
                  <c:v>FRANCISCO PARRA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Hoja1!$C$2:$P$2</c:f>
              <c:strCache>
                <c:ptCount val="14"/>
                <c:pt idx="0">
                  <c:v>DIAS LAB</c:v>
                </c:pt>
                <c:pt idx="1">
                  <c:v>CARGO</c:v>
                </c:pt>
                <c:pt idx="2">
                  <c:v>BASICO</c:v>
                </c:pt>
                <c:pt idx="3">
                  <c:v>AUX. TRANSP.</c:v>
                </c:pt>
                <c:pt idx="4">
                  <c:v>H.E/R/N</c:v>
                </c:pt>
                <c:pt idx="5">
                  <c:v>COMISION</c:v>
                </c:pt>
                <c:pt idx="6">
                  <c:v>TOTAL DEVENGADO</c:v>
                </c:pt>
                <c:pt idx="7">
                  <c:v>SALUD</c:v>
                </c:pt>
                <c:pt idx="8">
                  <c:v>PENSION</c:v>
                </c:pt>
                <c:pt idx="9">
                  <c:v>FONDO DE SOLIDARIDAD</c:v>
                </c:pt>
                <c:pt idx="10">
                  <c:v>LIBRANZAS</c:v>
                </c:pt>
                <c:pt idx="11">
                  <c:v>COOPERATIVA</c:v>
                </c:pt>
                <c:pt idx="12">
                  <c:v>TOTAL DEDUCIDO</c:v>
                </c:pt>
                <c:pt idx="13">
                  <c:v>NETO A PAGAR</c:v>
                </c:pt>
              </c:strCache>
            </c:strRef>
          </c:cat>
          <c:val>
            <c:numRef>
              <c:f>Hoja1!$C$4:$P$4</c:f>
              <c:numCache>
                <c:formatCode>General</c:formatCode>
                <c:ptCount val="14"/>
                <c:pt idx="0">
                  <c:v>30</c:v>
                </c:pt>
                <c:pt idx="1">
                  <c:v>0</c:v>
                </c:pt>
                <c:pt idx="2" formatCode="_(&quot;$&quot;* #,##0_);_(&quot;$&quot;* \(#,##0\);_(&quot;$&quot;* &quot;-&quot;_);_(@_)">
                  <c:v>3960000</c:v>
                </c:pt>
                <c:pt idx="4" formatCode="_(&quot;$&quot;* #,##0_);_(&quot;$&quot;* \(#,##0\);_(&quot;$&quot;* &quot;-&quot;_);_(@_)">
                  <c:v>115499.99999999999</c:v>
                </c:pt>
                <c:pt idx="6" formatCode="_(&quot;$&quot;* #,##0_);_(&quot;$&quot;* \(#,##0\);_(&quot;$&quot;* &quot;-&quot;_);_(@_)">
                  <c:v>4075500</c:v>
                </c:pt>
                <c:pt idx="7" formatCode="_(&quot;$&quot;* #,##0_);_(&quot;$&quot;* \(#,##0\);_(&quot;$&quot;* &quot;-&quot;_);_(@_)">
                  <c:v>163020</c:v>
                </c:pt>
                <c:pt idx="8" formatCode="_(&quot;$&quot;* #,##0_);_(&quot;$&quot;* \(#,##0\);_(&quot;$&quot;* &quot;-&quot;_);_(@_)">
                  <c:v>163020</c:v>
                </c:pt>
                <c:pt idx="9" formatCode="_(&quot;$&quot;* #,##0_);_(&quot;$&quot;* \(#,##0\);_(&quot;$&quot;* &quot;-&quot;_);_(@_)">
                  <c:v>40755</c:v>
                </c:pt>
                <c:pt idx="11" formatCode="_(&quot;$&quot;* #,##0_);_(&quot;$&quot;* \(#,##0\);_(&quot;$&quot;* &quot;-&quot;_);_(@_)">
                  <c:v>158400</c:v>
                </c:pt>
                <c:pt idx="12" formatCode="_(&quot;$&quot;* #,##0_);_(&quot;$&quot;* \(#,##0\);_(&quot;$&quot;* &quot;-&quot;_);_(@_)">
                  <c:v>525195</c:v>
                </c:pt>
                <c:pt idx="13" formatCode="_(&quot;$&quot;* #,##0_);_(&quot;$&quot;* \(#,##0\);_(&quot;$&quot;* &quot;-&quot;_);_(@_)">
                  <c:v>3550305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0D0-4DC2-AADB-780C11F7CC1C}"/>
            </c:ext>
          </c:extLst>
        </c:ser>
        <c:ser>
          <c:idx val="2"/>
          <c:order val="2"/>
          <c:tx>
            <c:strRef>
              <c:f>Hoja1!$B$5</c:f>
              <c:strCache>
                <c:ptCount val="1"/>
                <c:pt idx="0">
                  <c:v>MARLIN MENA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Hoja1!$C$2:$P$2</c:f>
              <c:strCache>
                <c:ptCount val="14"/>
                <c:pt idx="0">
                  <c:v>DIAS LAB</c:v>
                </c:pt>
                <c:pt idx="1">
                  <c:v>CARGO</c:v>
                </c:pt>
                <c:pt idx="2">
                  <c:v>BASICO</c:v>
                </c:pt>
                <c:pt idx="3">
                  <c:v>AUX. TRANSP.</c:v>
                </c:pt>
                <c:pt idx="4">
                  <c:v>H.E/R/N</c:v>
                </c:pt>
                <c:pt idx="5">
                  <c:v>COMISION</c:v>
                </c:pt>
                <c:pt idx="6">
                  <c:v>TOTAL DEVENGADO</c:v>
                </c:pt>
                <c:pt idx="7">
                  <c:v>SALUD</c:v>
                </c:pt>
                <c:pt idx="8">
                  <c:v>PENSION</c:v>
                </c:pt>
                <c:pt idx="9">
                  <c:v>FONDO DE SOLIDARIDAD</c:v>
                </c:pt>
                <c:pt idx="10">
                  <c:v>LIBRANZAS</c:v>
                </c:pt>
                <c:pt idx="11">
                  <c:v>COOPERATIVA</c:v>
                </c:pt>
                <c:pt idx="12">
                  <c:v>TOTAL DEDUCIDO</c:v>
                </c:pt>
                <c:pt idx="13">
                  <c:v>NETO A PAGAR</c:v>
                </c:pt>
              </c:strCache>
            </c:strRef>
          </c:cat>
          <c:val>
            <c:numRef>
              <c:f>Hoja1!$C$5:$P$5</c:f>
              <c:numCache>
                <c:formatCode>General</c:formatCode>
                <c:ptCount val="14"/>
                <c:pt idx="0">
                  <c:v>30</c:v>
                </c:pt>
                <c:pt idx="1">
                  <c:v>0</c:v>
                </c:pt>
                <c:pt idx="2" formatCode="_(&quot;$&quot;* #,##0_);_(&quot;$&quot;* \(#,##0\);_(&quot;$&quot;* &quot;-&quot;_);_(@_)">
                  <c:v>1240000</c:v>
                </c:pt>
                <c:pt idx="3" formatCode="_(&quot;$&quot;* #,##0_);_(&quot;$&quot;* \(#,##0\);_(&quot;$&quot;* &quot;-&quot;_);_(@_)">
                  <c:v>88211</c:v>
                </c:pt>
                <c:pt idx="4" formatCode="_(&quot;$&quot;* #,##0_);_(&quot;$&quot;* \(#,##0\);_(&quot;$&quot;* &quot;-&quot;_);_(@_)">
                  <c:v>91966.666666666672</c:v>
                </c:pt>
                <c:pt idx="6" formatCode="_(&quot;$&quot;* #,##0_);_(&quot;$&quot;* \(#,##0\);_(&quot;$&quot;* &quot;-&quot;_);_(@_)">
                  <c:v>1420177.6666666667</c:v>
                </c:pt>
                <c:pt idx="7" formatCode="_(&quot;$&quot;* #,##0_);_(&quot;$&quot;* \(#,##0\);_(&quot;$&quot;* &quot;-&quot;_);_(@_)">
                  <c:v>53278.666666666672</c:v>
                </c:pt>
                <c:pt idx="8" formatCode="_(&quot;$&quot;* #,##0_);_(&quot;$&quot;* \(#,##0\);_(&quot;$&quot;* &quot;-&quot;_);_(@_)">
                  <c:v>53278.666666666672</c:v>
                </c:pt>
                <c:pt idx="11" formatCode="_(&quot;$&quot;* #,##0_);_(&quot;$&quot;* \(#,##0\);_(&quot;$&quot;* &quot;-&quot;_);_(@_)">
                  <c:v>49600</c:v>
                </c:pt>
                <c:pt idx="12" formatCode="_(&quot;$&quot;* #,##0_);_(&quot;$&quot;* \(#,##0\);_(&quot;$&quot;* &quot;-&quot;_);_(@_)">
                  <c:v>156157.33333333334</c:v>
                </c:pt>
                <c:pt idx="13" formatCode="_(&quot;$&quot;* #,##0_);_(&quot;$&quot;* \(#,##0\);_(&quot;$&quot;* &quot;-&quot;_);_(@_)">
                  <c:v>1264020.3333333335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0D0-4DC2-AADB-780C11F7CC1C}"/>
            </c:ext>
          </c:extLst>
        </c:ser>
        <c:ser>
          <c:idx val="3"/>
          <c:order val="3"/>
          <c:tx>
            <c:strRef>
              <c:f>Hoja1!$B$6</c:f>
              <c:strCache>
                <c:ptCount val="1"/>
                <c:pt idx="0">
                  <c:v>HERNEY MURILLO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Hoja1!$C$2:$P$2</c:f>
              <c:strCache>
                <c:ptCount val="14"/>
                <c:pt idx="0">
                  <c:v>DIAS LAB</c:v>
                </c:pt>
                <c:pt idx="1">
                  <c:v>CARGO</c:v>
                </c:pt>
                <c:pt idx="2">
                  <c:v>BASICO</c:v>
                </c:pt>
                <c:pt idx="3">
                  <c:v>AUX. TRANSP.</c:v>
                </c:pt>
                <c:pt idx="4">
                  <c:v>H.E/R/N</c:v>
                </c:pt>
                <c:pt idx="5">
                  <c:v>COMISION</c:v>
                </c:pt>
                <c:pt idx="6">
                  <c:v>TOTAL DEVENGADO</c:v>
                </c:pt>
                <c:pt idx="7">
                  <c:v>SALUD</c:v>
                </c:pt>
                <c:pt idx="8">
                  <c:v>PENSION</c:v>
                </c:pt>
                <c:pt idx="9">
                  <c:v>FONDO DE SOLIDARIDAD</c:v>
                </c:pt>
                <c:pt idx="10">
                  <c:v>LIBRANZAS</c:v>
                </c:pt>
                <c:pt idx="11">
                  <c:v>COOPERATIVA</c:v>
                </c:pt>
                <c:pt idx="12">
                  <c:v>TOTAL DEDUCIDO</c:v>
                </c:pt>
                <c:pt idx="13">
                  <c:v>NETO A PAGAR</c:v>
                </c:pt>
              </c:strCache>
            </c:strRef>
          </c:cat>
          <c:val>
            <c:numRef>
              <c:f>Hoja1!$C$6:$P$6</c:f>
              <c:numCache>
                <c:formatCode>General</c:formatCode>
                <c:ptCount val="14"/>
                <c:pt idx="0">
                  <c:v>30</c:v>
                </c:pt>
                <c:pt idx="1">
                  <c:v>0</c:v>
                </c:pt>
                <c:pt idx="2" formatCode="_(&quot;$&quot;* #,##0_);_(&quot;$&quot;* \(#,##0\);_(&quot;$&quot;* &quot;-&quot;_);_(@_)">
                  <c:v>800000</c:v>
                </c:pt>
                <c:pt idx="3" formatCode="_(&quot;$&quot;* #,##0_);_(&quot;$&quot;* \(#,##0\);_(&quot;$&quot;* &quot;-&quot;_);_(@_)">
                  <c:v>88211</c:v>
                </c:pt>
                <c:pt idx="5" formatCode="_(&quot;$&quot;* #,##0_);_(&quot;$&quot;* \(#,##0\);_(&quot;$&quot;* &quot;-&quot;_);_(@_)">
                  <c:v>381916</c:v>
                </c:pt>
                <c:pt idx="6" formatCode="_(&quot;$&quot;* #,##0_);_(&quot;$&quot;* \(#,##0\);_(&quot;$&quot;* &quot;-&quot;_);_(@_)">
                  <c:v>1270127</c:v>
                </c:pt>
                <c:pt idx="7" formatCode="_(&quot;$&quot;* #,##0_);_(&quot;$&quot;* \(#,##0\);_(&quot;$&quot;* &quot;-&quot;_);_(@_)">
                  <c:v>47276.639999999999</c:v>
                </c:pt>
                <c:pt idx="8" formatCode="_(&quot;$&quot;* #,##0_);_(&quot;$&quot;* \(#,##0\);_(&quot;$&quot;* &quot;-&quot;_);_(@_)">
                  <c:v>47276.639999999999</c:v>
                </c:pt>
                <c:pt idx="10" formatCode="_(&quot;$&quot;* #,##0_);_(&quot;$&quot;* \(#,##0\);_(&quot;$&quot;* &quot;-&quot;_);_(@_)">
                  <c:v>180000</c:v>
                </c:pt>
                <c:pt idx="11" formatCode="_(&quot;$&quot;* #,##0_);_(&quot;$&quot;* \(#,##0\);_(&quot;$&quot;* &quot;-&quot;_);_(@_)">
                  <c:v>32000</c:v>
                </c:pt>
                <c:pt idx="12" formatCode="_(&quot;$&quot;* #,##0_);_(&quot;$&quot;* \(#,##0\);_(&quot;$&quot;* &quot;-&quot;_);_(@_)">
                  <c:v>306553.28000000003</c:v>
                </c:pt>
                <c:pt idx="13" formatCode="_(&quot;$&quot;* #,##0_);_(&quot;$&quot;* \(#,##0\);_(&quot;$&quot;* &quot;-&quot;_);_(@_)">
                  <c:v>963573.72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0D0-4DC2-AADB-780C11F7CC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44486592"/>
        <c:axId val="287845728"/>
      </c:barChart>
      <c:catAx>
        <c:axId val="344486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7845728"/>
        <c:crosses val="autoZero"/>
        <c:auto val="1"/>
        <c:lblAlgn val="ctr"/>
        <c:lblOffset val="100"/>
        <c:noMultiLvlLbl val="0"/>
      </c:catAx>
      <c:valAx>
        <c:axId val="287845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44486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428626</xdr:colOff>
      <xdr:row>9</xdr:row>
      <xdr:rowOff>33336</xdr:rowOff>
    </xdr:from>
    <xdr:to>
      <xdr:col>13</xdr:col>
      <xdr:colOff>561975</xdr:colOff>
      <xdr:row>30</xdr:row>
      <xdr:rowOff>66675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5"/>
  <sheetViews>
    <sheetView tabSelected="1" topLeftCell="D1" workbookViewId="0">
      <selection activeCell="Q11" sqref="Q11"/>
    </sheetView>
  </sheetViews>
  <sheetFormatPr baseColWidth="10" defaultRowHeight="14.4" x14ac:dyDescent="0.3"/>
  <cols>
    <col min="2" max="2" width="18" bestFit="1" customWidth="1"/>
    <col min="3" max="3" width="10.44140625" bestFit="1" customWidth="1"/>
    <col min="4" max="4" width="20.88671875" bestFit="1" customWidth="1"/>
    <col min="5" max="5" width="13" style="1" bestFit="1" customWidth="1"/>
    <col min="6" max="6" width="13.33203125" style="1" bestFit="1" customWidth="1"/>
    <col min="7" max="7" width="12" style="1" bestFit="1" customWidth="1"/>
    <col min="8" max="8" width="11.44140625" style="1"/>
    <col min="9" max="9" width="18.5546875" bestFit="1" customWidth="1"/>
    <col min="10" max="11" width="11.44140625" style="1"/>
    <col min="12" max="12" width="24.44140625" style="1" bestFit="1" customWidth="1"/>
    <col min="13" max="13" width="11.44140625" style="1"/>
    <col min="14" max="14" width="13.6640625" bestFit="1" customWidth="1"/>
    <col min="15" max="15" width="16.5546875" bestFit="1" customWidth="1"/>
    <col min="16" max="16" width="14.33203125" bestFit="1" customWidth="1"/>
    <col min="19" max="19" width="13" bestFit="1" customWidth="1"/>
    <col min="20" max="20" width="10.88671875" customWidth="1"/>
    <col min="21" max="21" width="11.88671875" customWidth="1"/>
  </cols>
  <sheetData>
    <row r="2" spans="2:16" s="32" customFormat="1" ht="15" customHeight="1" x14ac:dyDescent="0.3">
      <c r="B2" s="30" t="s">
        <v>0</v>
      </c>
      <c r="C2" s="30" t="s">
        <v>6</v>
      </c>
      <c r="D2" s="30" t="s">
        <v>7</v>
      </c>
      <c r="E2" s="31" t="s">
        <v>5</v>
      </c>
      <c r="F2" s="31" t="s">
        <v>8</v>
      </c>
      <c r="G2" s="31" t="s">
        <v>9</v>
      </c>
      <c r="H2" s="31" t="s">
        <v>10</v>
      </c>
      <c r="I2" s="30" t="s">
        <v>11</v>
      </c>
      <c r="J2" s="31" t="s">
        <v>48</v>
      </c>
      <c r="K2" s="31" t="s">
        <v>49</v>
      </c>
      <c r="L2" s="31" t="s">
        <v>50</v>
      </c>
      <c r="M2" s="31" t="s">
        <v>51</v>
      </c>
      <c r="N2" s="30" t="s">
        <v>52</v>
      </c>
      <c r="O2" s="30" t="s">
        <v>53</v>
      </c>
      <c r="P2" s="30" t="s">
        <v>54</v>
      </c>
    </row>
    <row r="3" spans="2:16" x14ac:dyDescent="0.3">
      <c r="B3" s="3" t="s">
        <v>1</v>
      </c>
      <c r="C3" s="3">
        <v>30</v>
      </c>
      <c r="D3" s="3" t="s">
        <v>12</v>
      </c>
      <c r="E3" s="4">
        <v>4800000</v>
      </c>
      <c r="F3" s="4"/>
      <c r="G3" s="4"/>
      <c r="H3" s="4"/>
      <c r="I3" s="5">
        <f>SUM(E3:H3)</f>
        <v>4800000</v>
      </c>
      <c r="J3" s="4">
        <f>(I3-F3)*0.04</f>
        <v>192000</v>
      </c>
      <c r="K3" s="4">
        <f>(I3-F3)*0.04</f>
        <v>192000</v>
      </c>
      <c r="L3" s="4">
        <f>I3*0.01</f>
        <v>48000</v>
      </c>
      <c r="M3" s="4">
        <v>350000</v>
      </c>
      <c r="N3" s="5">
        <f>E3*0.04</f>
        <v>192000</v>
      </c>
      <c r="O3" s="5">
        <f>J3+K3+L3+M3+N3</f>
        <v>974000</v>
      </c>
      <c r="P3" s="5">
        <f>I3-O3</f>
        <v>3826000</v>
      </c>
    </row>
    <row r="4" spans="2:16" x14ac:dyDescent="0.3">
      <c r="B4" s="3" t="s">
        <v>2</v>
      </c>
      <c r="C4" s="3">
        <v>30</v>
      </c>
      <c r="D4" s="3" t="s">
        <v>13</v>
      </c>
      <c r="E4" s="4">
        <v>3960000</v>
      </c>
      <c r="F4" s="4"/>
      <c r="G4" s="4">
        <f>16500*20*0.35</f>
        <v>115499.99999999999</v>
      </c>
      <c r="H4" s="4"/>
      <c r="I4" s="5">
        <f t="shared" ref="I4:I6" si="0">SUM(E4:H4)</f>
        <v>4075500</v>
      </c>
      <c r="J4" s="4">
        <f>(I4-F4)*0.04</f>
        <v>163020</v>
      </c>
      <c r="K4" s="4">
        <f t="shared" ref="K4:K6" si="1">(I4-F4)*0.04</f>
        <v>163020</v>
      </c>
      <c r="L4" s="4">
        <f>I4*0.01</f>
        <v>40755</v>
      </c>
      <c r="M4" s="4"/>
      <c r="N4" s="5">
        <f>E4*0.04</f>
        <v>158400</v>
      </c>
      <c r="O4" s="5">
        <f t="shared" ref="O4:O6" si="2">J4+K4+L4+M4+N4</f>
        <v>525195</v>
      </c>
      <c r="P4" s="5">
        <f t="shared" ref="P4:P6" si="3">I4-O4</f>
        <v>3550305</v>
      </c>
    </row>
    <row r="5" spans="2:16" x14ac:dyDescent="0.3">
      <c r="B5" s="3" t="s">
        <v>3</v>
      </c>
      <c r="C5" s="3">
        <v>30</v>
      </c>
      <c r="D5" s="3" t="s">
        <v>14</v>
      </c>
      <c r="E5" s="4">
        <v>1240000</v>
      </c>
      <c r="F5" s="4">
        <v>88211</v>
      </c>
      <c r="G5" s="4">
        <f>((E5/240)*8*0.35)+((E5/240)*4*2)+((E5/240)*4*1.75)</f>
        <v>91966.666666666672</v>
      </c>
      <c r="H5" s="4"/>
      <c r="I5" s="5">
        <f t="shared" si="0"/>
        <v>1420177.6666666667</v>
      </c>
      <c r="J5" s="4">
        <f t="shared" ref="J5:J6" si="4">(I5-F5)*0.04</f>
        <v>53278.666666666672</v>
      </c>
      <c r="K5" s="4">
        <f t="shared" si="1"/>
        <v>53278.666666666672</v>
      </c>
      <c r="L5" s="4"/>
      <c r="M5" s="4"/>
      <c r="N5" s="5">
        <f>E5*0.04</f>
        <v>49600</v>
      </c>
      <c r="O5" s="5">
        <f t="shared" si="2"/>
        <v>156157.33333333334</v>
      </c>
      <c r="P5" s="5">
        <f t="shared" si="3"/>
        <v>1264020.3333333335</v>
      </c>
    </row>
    <row r="6" spans="2:16" x14ac:dyDescent="0.3">
      <c r="B6" s="3" t="s">
        <v>4</v>
      </c>
      <c r="C6" s="3">
        <v>30</v>
      </c>
      <c r="D6" s="3" t="s">
        <v>16</v>
      </c>
      <c r="E6" s="4">
        <v>800000</v>
      </c>
      <c r="F6" s="4">
        <v>88211</v>
      </c>
      <c r="G6" s="4"/>
      <c r="H6" s="4">
        <f>4773950*0.08</f>
        <v>381916</v>
      </c>
      <c r="I6" s="5">
        <f t="shared" si="0"/>
        <v>1270127</v>
      </c>
      <c r="J6" s="4">
        <f t="shared" si="4"/>
        <v>47276.639999999999</v>
      </c>
      <c r="K6" s="4">
        <f t="shared" si="1"/>
        <v>47276.639999999999</v>
      </c>
      <c r="L6" s="4"/>
      <c r="M6" s="4">
        <v>180000</v>
      </c>
      <c r="N6" s="5">
        <f>E6*0.04</f>
        <v>32000</v>
      </c>
      <c r="O6" s="5">
        <f t="shared" si="2"/>
        <v>306553.28000000003</v>
      </c>
      <c r="P6" s="5">
        <f t="shared" si="3"/>
        <v>963573.72</v>
      </c>
    </row>
    <row r="7" spans="2:16" x14ac:dyDescent="0.3">
      <c r="B7" s="3"/>
      <c r="C7" s="3"/>
      <c r="D7" s="3"/>
      <c r="E7" s="4"/>
      <c r="F7" s="4"/>
      <c r="G7" s="4"/>
      <c r="H7" s="4"/>
      <c r="I7" s="5"/>
      <c r="J7" s="4"/>
      <c r="K7" s="4"/>
      <c r="L7" s="4"/>
      <c r="M7" s="4"/>
      <c r="N7" s="3"/>
      <c r="O7" s="3"/>
      <c r="P7" s="3"/>
    </row>
    <row r="8" spans="2:16" x14ac:dyDescent="0.3">
      <c r="D8" s="28" t="s">
        <v>15</v>
      </c>
      <c r="E8" s="29">
        <f>SUM(E3:E6)</f>
        <v>10800000</v>
      </c>
      <c r="F8" s="29">
        <f t="shared" ref="F8:I8" si="5">SUM(F3:F6)</f>
        <v>176422</v>
      </c>
      <c r="G8" s="29">
        <f>SUM(G3:G5)</f>
        <v>207466.66666666666</v>
      </c>
      <c r="H8" s="29">
        <f t="shared" si="5"/>
        <v>381916</v>
      </c>
      <c r="I8" s="29">
        <f t="shared" si="5"/>
        <v>11565804.666666666</v>
      </c>
      <c r="J8" s="29">
        <f t="shared" ref="J8" si="6">SUM(J3:J6)</f>
        <v>455575.3066666667</v>
      </c>
      <c r="K8" s="29">
        <f t="shared" ref="K8" si="7">SUM(K3:K6)</f>
        <v>455575.3066666667</v>
      </c>
      <c r="L8" s="2">
        <f t="shared" ref="L8" si="8">SUM(L3:L6)</f>
        <v>88755</v>
      </c>
      <c r="M8" s="2">
        <f t="shared" ref="M8" si="9">SUM(M3:M6)</f>
        <v>530000</v>
      </c>
      <c r="N8" s="2">
        <f>SUM(N3:N6)</f>
        <v>432000</v>
      </c>
      <c r="O8" s="2">
        <f>SUM(O3:O6)</f>
        <v>1961905.6133333333</v>
      </c>
      <c r="P8" s="2">
        <f>SUM(P3:P6)</f>
        <v>9603899.0533333346</v>
      </c>
    </row>
    <row r="10" spans="2:16" x14ac:dyDescent="0.3">
      <c r="B10" s="1">
        <f>(I6-K6-L6)*0.75</f>
        <v>917137.77</v>
      </c>
      <c r="C10" s="35">
        <f>B10/B11</f>
        <v>27.661291169019183</v>
      </c>
      <c r="D10">
        <f>(C10-0)*0</f>
        <v>0</v>
      </c>
    </row>
    <row r="11" spans="2:16" x14ac:dyDescent="0.3">
      <c r="B11">
        <v>33156</v>
      </c>
    </row>
    <row r="12" spans="2:16" x14ac:dyDescent="0.3">
      <c r="I12" s="33"/>
    </row>
    <row r="13" spans="2:16" x14ac:dyDescent="0.3">
      <c r="C13" s="1"/>
      <c r="I13" s="33"/>
    </row>
    <row r="15" spans="2:16" x14ac:dyDescent="0.3">
      <c r="K15" s="3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P20" sqref="P20"/>
    </sheetView>
  </sheetViews>
  <sheetFormatPr baseColWidth="10" defaultColWidth="11.44140625" defaultRowHeight="13.8" x14ac:dyDescent="0.3"/>
  <cols>
    <col min="1" max="1" width="33.5546875" style="6" bestFit="1" customWidth="1"/>
    <col min="2" max="2" width="10.33203125" style="6" bestFit="1" customWidth="1"/>
    <col min="3" max="3" width="7.6640625" style="6" bestFit="1" customWidth="1"/>
    <col min="4" max="4" width="5.88671875" style="6" bestFit="1" customWidth="1"/>
    <col min="5" max="6" width="4.6640625" style="6" bestFit="1" customWidth="1"/>
    <col min="7" max="7" width="5.33203125" style="6" bestFit="1" customWidth="1"/>
    <col min="8" max="8" width="5.44140625" style="6" bestFit="1" customWidth="1"/>
    <col min="9" max="9" width="4.44140625" style="6" bestFit="1" customWidth="1"/>
    <col min="10" max="10" width="4.6640625" style="6" bestFit="1" customWidth="1"/>
    <col min="11" max="12" width="7.6640625" style="6" bestFit="1" customWidth="1"/>
    <col min="13" max="13" width="8.6640625" style="6" bestFit="1" customWidth="1"/>
    <col min="14" max="14" width="7.6640625" style="6" bestFit="1" customWidth="1"/>
    <col min="15" max="15" width="8.6640625" style="6" bestFit="1" customWidth="1"/>
    <col min="16" max="17" width="7.6640625" style="6" bestFit="1" customWidth="1"/>
    <col min="18" max="18" width="10" style="6" bestFit="1" customWidth="1"/>
    <col min="19" max="19" width="11.44140625" style="6" bestFit="1" customWidth="1"/>
    <col min="20" max="16384" width="11.44140625" style="6"/>
  </cols>
  <sheetData>
    <row r="1" spans="1:22" x14ac:dyDescent="0.3">
      <c r="A1" s="37" t="s">
        <v>17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9"/>
    </row>
    <row r="2" spans="1:22" x14ac:dyDescent="0.3">
      <c r="A2" s="7"/>
      <c r="S2" s="8"/>
      <c r="U2" s="9"/>
      <c r="V2" s="10"/>
    </row>
    <row r="3" spans="1:22" x14ac:dyDescent="0.3">
      <c r="A3" s="11" t="s">
        <v>18</v>
      </c>
      <c r="B3" s="11" t="s">
        <v>19</v>
      </c>
      <c r="C3" s="11" t="s">
        <v>20</v>
      </c>
      <c r="D3" s="11" t="s">
        <v>21</v>
      </c>
      <c r="F3" s="12"/>
      <c r="G3" s="12"/>
      <c r="S3" s="8"/>
      <c r="U3" s="9"/>
    </row>
    <row r="4" spans="1:22" s="12" customFormat="1" ht="13.2" x14ac:dyDescent="0.3">
      <c r="A4" s="13" t="s">
        <v>22</v>
      </c>
      <c r="B4" s="14" t="s">
        <v>23</v>
      </c>
      <c r="C4" s="15">
        <v>0.25</v>
      </c>
      <c r="D4" s="13">
        <v>1.25</v>
      </c>
      <c r="S4" s="16"/>
    </row>
    <row r="5" spans="1:22" s="12" customFormat="1" ht="13.2" x14ac:dyDescent="0.3">
      <c r="A5" s="13" t="s">
        <v>24</v>
      </c>
      <c r="B5" s="14" t="s">
        <v>25</v>
      </c>
      <c r="C5" s="15">
        <v>0.75</v>
      </c>
      <c r="D5" s="13">
        <v>1.75</v>
      </c>
      <c r="S5" s="16"/>
    </row>
    <row r="6" spans="1:22" s="12" customFormat="1" ht="13.2" x14ac:dyDescent="0.3">
      <c r="A6" s="13" t="s">
        <v>26</v>
      </c>
      <c r="B6" s="14" t="s">
        <v>27</v>
      </c>
      <c r="C6" s="15">
        <v>0.35</v>
      </c>
      <c r="D6" s="13">
        <v>0.35</v>
      </c>
      <c r="S6" s="16"/>
    </row>
    <row r="7" spans="1:22" s="12" customFormat="1" ht="13.2" x14ac:dyDescent="0.3">
      <c r="A7" s="13" t="s">
        <v>28</v>
      </c>
      <c r="B7" s="14" t="s">
        <v>29</v>
      </c>
      <c r="C7" s="15">
        <v>2</v>
      </c>
      <c r="D7" s="17">
        <v>2</v>
      </c>
      <c r="S7" s="16"/>
    </row>
    <row r="8" spans="1:22" s="12" customFormat="1" ht="13.2" x14ac:dyDescent="0.3">
      <c r="A8" s="13" t="s">
        <v>30</v>
      </c>
      <c r="B8" s="14" t="s">
        <v>31</v>
      </c>
      <c r="C8" s="15">
        <v>2.5</v>
      </c>
      <c r="D8" s="13">
        <v>2.5</v>
      </c>
      <c r="S8" s="16"/>
    </row>
    <row r="9" spans="1:22" s="12" customFormat="1" ht="13.2" x14ac:dyDescent="0.3">
      <c r="A9" s="13" t="s">
        <v>32</v>
      </c>
      <c r="B9" s="14" t="s">
        <v>33</v>
      </c>
      <c r="C9" s="15">
        <v>0.75</v>
      </c>
      <c r="D9" s="13">
        <v>1.75</v>
      </c>
      <c r="S9" s="16"/>
    </row>
    <row r="10" spans="1:22" s="12" customFormat="1" ht="13.2" x14ac:dyDescent="0.3">
      <c r="A10" s="13" t="s">
        <v>34</v>
      </c>
      <c r="B10" s="14" t="s">
        <v>35</v>
      </c>
      <c r="C10" s="15">
        <v>1.1000000000000001</v>
      </c>
      <c r="D10" s="13">
        <v>2.1</v>
      </c>
      <c r="S10" s="16"/>
    </row>
    <row r="11" spans="1:22" s="12" customFormat="1" ht="13.2" x14ac:dyDescent="0.3">
      <c r="A11" s="13" t="s">
        <v>36</v>
      </c>
      <c r="B11" s="40">
        <v>88211</v>
      </c>
      <c r="C11" s="41"/>
      <c r="D11" s="42"/>
      <c r="S11" s="16"/>
    </row>
    <row r="12" spans="1:22" s="12" customFormat="1" ht="13.2" x14ac:dyDescent="0.3">
      <c r="A12" s="13" t="s">
        <v>37</v>
      </c>
      <c r="B12" s="40">
        <v>781242</v>
      </c>
      <c r="C12" s="41"/>
      <c r="D12" s="42"/>
      <c r="S12" s="16"/>
    </row>
    <row r="13" spans="1:22" s="12" customFormat="1" ht="13.2" x14ac:dyDescent="0.3">
      <c r="A13" s="13" t="s">
        <v>38</v>
      </c>
      <c r="B13" s="40">
        <f>B12*2</f>
        <v>1562484</v>
      </c>
      <c r="C13" s="41"/>
      <c r="D13" s="42"/>
      <c r="S13" s="16"/>
    </row>
    <row r="14" spans="1:22" s="12" customFormat="1" ht="13.2" x14ac:dyDescent="0.3">
      <c r="A14" s="18"/>
      <c r="B14" s="19"/>
      <c r="C14" s="19"/>
      <c r="D14" s="19"/>
      <c r="S14" s="16"/>
    </row>
    <row r="15" spans="1:22" x14ac:dyDescent="0.3">
      <c r="A15" s="7"/>
      <c r="S15" s="8"/>
    </row>
    <row r="16" spans="1:22" s="20" customFormat="1" x14ac:dyDescent="0.3">
      <c r="A16" s="43" t="s">
        <v>39</v>
      </c>
      <c r="B16" s="43" t="s">
        <v>40</v>
      </c>
      <c r="C16" s="43" t="s">
        <v>41</v>
      </c>
      <c r="D16" s="44" t="s">
        <v>42</v>
      </c>
      <c r="E16" s="44"/>
      <c r="F16" s="44"/>
      <c r="G16" s="44"/>
      <c r="H16" s="44"/>
      <c r="I16" s="44"/>
      <c r="J16" s="44"/>
      <c r="K16" s="44" t="s">
        <v>43</v>
      </c>
      <c r="L16" s="44"/>
      <c r="M16" s="44"/>
      <c r="N16" s="44"/>
      <c r="O16" s="44"/>
      <c r="P16" s="44"/>
      <c r="Q16" s="44"/>
      <c r="R16" s="43" t="s">
        <v>44</v>
      </c>
      <c r="S16" s="36" t="s">
        <v>45</v>
      </c>
    </row>
    <row r="17" spans="1:19" s="22" customFormat="1" x14ac:dyDescent="0.3">
      <c r="A17" s="43"/>
      <c r="B17" s="43"/>
      <c r="C17" s="43"/>
      <c r="D17" s="21" t="s">
        <v>23</v>
      </c>
      <c r="E17" s="21" t="s">
        <v>25</v>
      </c>
      <c r="F17" s="21" t="s">
        <v>27</v>
      </c>
      <c r="G17" s="21" t="s">
        <v>29</v>
      </c>
      <c r="H17" s="21" t="s">
        <v>31</v>
      </c>
      <c r="I17" s="21" t="s">
        <v>33</v>
      </c>
      <c r="J17" s="21" t="s">
        <v>35</v>
      </c>
      <c r="K17" s="21" t="s">
        <v>23</v>
      </c>
      <c r="L17" s="21" t="s">
        <v>25</v>
      </c>
      <c r="M17" s="21" t="s">
        <v>27</v>
      </c>
      <c r="N17" s="21" t="s">
        <v>29</v>
      </c>
      <c r="O17" s="21" t="s">
        <v>31</v>
      </c>
      <c r="P17" s="21" t="s">
        <v>33</v>
      </c>
      <c r="Q17" s="21" t="s">
        <v>35</v>
      </c>
      <c r="R17" s="43"/>
      <c r="S17" s="36"/>
    </row>
    <row r="18" spans="1:19" s="12" customFormat="1" ht="13.2" x14ac:dyDescent="0.3">
      <c r="A18" s="23" t="s">
        <v>46</v>
      </c>
      <c r="B18" s="24">
        <v>3960000</v>
      </c>
      <c r="C18" s="25">
        <f>B18/240</f>
        <v>16500</v>
      </c>
      <c r="D18" s="13"/>
      <c r="E18" s="13"/>
      <c r="F18" s="13">
        <v>20</v>
      </c>
      <c r="G18" s="13"/>
      <c r="H18" s="13"/>
      <c r="I18" s="13"/>
      <c r="J18" s="13"/>
      <c r="K18" s="25">
        <f t="shared" ref="K18:K22" si="0">C18*D18*$D$4</f>
        <v>0</v>
      </c>
      <c r="L18" s="25">
        <f t="shared" ref="L18:L22" si="1">C18*E18*$D$5</f>
        <v>0</v>
      </c>
      <c r="M18" s="25">
        <f t="shared" ref="M18:M22" si="2">C18*F18*$D$6</f>
        <v>115499.99999999999</v>
      </c>
      <c r="N18" s="25">
        <f t="shared" ref="N18:N22" si="3">C18*G18*$D$7</f>
        <v>0</v>
      </c>
      <c r="O18" s="25">
        <f t="shared" ref="O18:O22" si="4">C18*H18*$D$8</f>
        <v>0</v>
      </c>
      <c r="P18" s="25">
        <f t="shared" ref="P18:P22" si="5">C18*I18*$D$9</f>
        <v>0</v>
      </c>
      <c r="Q18" s="25">
        <f t="shared" ref="Q18:Q22" si="6">C18*J18*$D$10</f>
        <v>0</v>
      </c>
      <c r="R18" s="25">
        <f>SUM(K18:Q18)</f>
        <v>115499.99999999999</v>
      </c>
      <c r="S18" s="26">
        <f>B18+R18+$B$11</f>
        <v>4163711</v>
      </c>
    </row>
    <row r="19" spans="1:19" s="12" customFormat="1" ht="13.2" x14ac:dyDescent="0.3">
      <c r="A19" s="23" t="s">
        <v>47</v>
      </c>
      <c r="B19" s="24">
        <v>1240000</v>
      </c>
      <c r="C19" s="25">
        <f t="shared" ref="C19:C22" si="7">B19/240</f>
        <v>5166.666666666667</v>
      </c>
      <c r="D19" s="13"/>
      <c r="E19" s="13">
        <v>4</v>
      </c>
      <c r="F19" s="13">
        <v>8</v>
      </c>
      <c r="G19" s="13">
        <v>4</v>
      </c>
      <c r="H19" s="13"/>
      <c r="I19" s="13"/>
      <c r="J19" s="13"/>
      <c r="K19" s="25">
        <f t="shared" si="0"/>
        <v>0</v>
      </c>
      <c r="L19" s="25">
        <f t="shared" si="1"/>
        <v>36166.666666666672</v>
      </c>
      <c r="M19" s="25">
        <f t="shared" si="2"/>
        <v>14466.666666666666</v>
      </c>
      <c r="N19" s="25">
        <f t="shared" si="3"/>
        <v>41333.333333333336</v>
      </c>
      <c r="O19" s="25">
        <f t="shared" si="4"/>
        <v>0</v>
      </c>
      <c r="P19" s="25">
        <f t="shared" si="5"/>
        <v>0</v>
      </c>
      <c r="Q19" s="25">
        <f t="shared" si="6"/>
        <v>0</v>
      </c>
      <c r="R19" s="25">
        <f t="shared" ref="R19" si="8">SUM(K19:Q19)</f>
        <v>91966.666666666672</v>
      </c>
      <c r="S19" s="26">
        <f t="shared" ref="S19:S22" si="9">B19+R19+$B$11</f>
        <v>1420177.6666666667</v>
      </c>
    </row>
    <row r="20" spans="1:19" s="12" customFormat="1" ht="13.2" x14ac:dyDescent="0.3">
      <c r="A20" s="27"/>
      <c r="B20" s="24"/>
      <c r="C20" s="25">
        <f t="shared" si="7"/>
        <v>0</v>
      </c>
      <c r="D20" s="13"/>
      <c r="E20" s="13"/>
      <c r="F20" s="13"/>
      <c r="G20" s="13"/>
      <c r="H20" s="13"/>
      <c r="I20" s="13"/>
      <c r="J20" s="13"/>
      <c r="K20" s="25">
        <f t="shared" si="0"/>
        <v>0</v>
      </c>
      <c r="L20" s="25">
        <f t="shared" si="1"/>
        <v>0</v>
      </c>
      <c r="M20" s="25">
        <f t="shared" si="2"/>
        <v>0</v>
      </c>
      <c r="N20" s="25">
        <f t="shared" si="3"/>
        <v>0</v>
      </c>
      <c r="O20" s="25">
        <f t="shared" si="4"/>
        <v>0</v>
      </c>
      <c r="P20" s="25">
        <f t="shared" si="5"/>
        <v>0</v>
      </c>
      <c r="Q20" s="25">
        <f t="shared" si="6"/>
        <v>0</v>
      </c>
      <c r="R20" s="25">
        <f t="shared" ref="R20:R22" si="10">SUM(K20:Q20)</f>
        <v>0</v>
      </c>
      <c r="S20" s="26">
        <f t="shared" si="9"/>
        <v>88211</v>
      </c>
    </row>
    <row r="21" spans="1:19" s="12" customFormat="1" ht="13.2" x14ac:dyDescent="0.3">
      <c r="A21" s="27"/>
      <c r="B21" s="24"/>
      <c r="C21" s="25">
        <f t="shared" si="7"/>
        <v>0</v>
      </c>
      <c r="D21" s="13"/>
      <c r="E21" s="13"/>
      <c r="F21" s="13"/>
      <c r="G21" s="13"/>
      <c r="H21" s="13"/>
      <c r="I21" s="13"/>
      <c r="J21" s="13"/>
      <c r="K21" s="25">
        <f t="shared" si="0"/>
        <v>0</v>
      </c>
      <c r="L21" s="25">
        <f t="shared" si="1"/>
        <v>0</v>
      </c>
      <c r="M21" s="25">
        <f t="shared" si="2"/>
        <v>0</v>
      </c>
      <c r="N21" s="25">
        <f t="shared" si="3"/>
        <v>0</v>
      </c>
      <c r="O21" s="25">
        <f t="shared" si="4"/>
        <v>0</v>
      </c>
      <c r="P21" s="25">
        <f t="shared" si="5"/>
        <v>0</v>
      </c>
      <c r="Q21" s="25">
        <f t="shared" si="6"/>
        <v>0</v>
      </c>
      <c r="R21" s="25">
        <f t="shared" si="10"/>
        <v>0</v>
      </c>
      <c r="S21" s="26">
        <f t="shared" si="9"/>
        <v>88211</v>
      </c>
    </row>
    <row r="22" spans="1:19" s="12" customFormat="1" ht="13.2" x14ac:dyDescent="0.3">
      <c r="A22" s="27"/>
      <c r="B22" s="24"/>
      <c r="C22" s="25">
        <f t="shared" si="7"/>
        <v>0</v>
      </c>
      <c r="D22" s="13"/>
      <c r="E22" s="13"/>
      <c r="F22" s="13"/>
      <c r="G22" s="13"/>
      <c r="H22" s="13"/>
      <c r="I22" s="13"/>
      <c r="J22" s="13"/>
      <c r="K22" s="25">
        <f t="shared" si="0"/>
        <v>0</v>
      </c>
      <c r="L22" s="25">
        <f t="shared" si="1"/>
        <v>0</v>
      </c>
      <c r="M22" s="25">
        <f t="shared" si="2"/>
        <v>0</v>
      </c>
      <c r="N22" s="25">
        <f t="shared" si="3"/>
        <v>0</v>
      </c>
      <c r="O22" s="25">
        <f t="shared" si="4"/>
        <v>0</v>
      </c>
      <c r="P22" s="25">
        <f t="shared" si="5"/>
        <v>0</v>
      </c>
      <c r="Q22" s="25">
        <f t="shared" si="6"/>
        <v>0</v>
      </c>
      <c r="R22" s="25">
        <f t="shared" si="10"/>
        <v>0</v>
      </c>
      <c r="S22" s="26">
        <f t="shared" si="9"/>
        <v>88211</v>
      </c>
    </row>
  </sheetData>
  <mergeCells count="11">
    <mergeCell ref="S16:S17"/>
    <mergeCell ref="A1:S1"/>
    <mergeCell ref="B11:D11"/>
    <mergeCell ref="B12:D12"/>
    <mergeCell ref="B13:D13"/>
    <mergeCell ref="A16:A17"/>
    <mergeCell ref="B16:B17"/>
    <mergeCell ref="C16:C17"/>
    <mergeCell ref="D16:J16"/>
    <mergeCell ref="K16:Q16"/>
    <mergeCell ref="R16:R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Horas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02061-11</dc:creator>
  <cp:lastModifiedBy>Usuario de Windows</cp:lastModifiedBy>
  <dcterms:created xsi:type="dcterms:W3CDTF">2018-03-14T13:22:14Z</dcterms:created>
  <dcterms:modified xsi:type="dcterms:W3CDTF">2018-04-27T23:45:09Z</dcterms:modified>
</cp:coreProperties>
</file>