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 PC\Downloads\"/>
    </mc:Choice>
  </mc:AlternateContent>
  <bookViews>
    <workbookView xWindow="0" yWindow="0" windowWidth="20490" windowHeight="7755" activeTab="3"/>
  </bookViews>
  <sheets>
    <sheet name="HOJA DE RESPUESTAS" sheetId="1" r:id="rId1"/>
    <sheet name="LISTA DE TORTA" sheetId="2" r:id="rId2"/>
    <sheet name="LISTA DE COMIDA" sheetId="3" r:id="rId3"/>
    <sheet name="LISTA DE BEBIDAS" sheetId="4" r:id="rId4"/>
  </sheets>
  <calcPr calcId="152511"/>
</workbook>
</file>

<file path=xl/calcChain.xml><?xml version="1.0" encoding="utf-8"?>
<calcChain xmlns="http://schemas.openxmlformats.org/spreadsheetml/2006/main">
  <c r="D34" i="4" l="1"/>
  <c r="D33" i="4"/>
  <c r="D32" i="4"/>
  <c r="D30" i="4"/>
  <c r="D9" i="4" s="1"/>
  <c r="F9" i="4" s="1"/>
  <c r="H9" i="4" s="1"/>
  <c r="J9" i="4" s="1"/>
  <c r="D28" i="4"/>
  <c r="B21" i="4"/>
  <c r="B20" i="4"/>
  <c r="F15" i="4"/>
  <c r="D15" i="4"/>
  <c r="L12" i="4"/>
  <c r="F12" i="4"/>
  <c r="D12" i="4"/>
  <c r="H12" i="4" s="1"/>
  <c r="K11" i="4"/>
  <c r="I11" i="4"/>
  <c r="D6" i="4"/>
  <c r="F6" i="4" s="1"/>
  <c r="H6" i="4" s="1"/>
  <c r="F5" i="4"/>
  <c r="H5" i="4" s="1"/>
  <c r="D5" i="4"/>
  <c r="D4" i="4"/>
  <c r="F4" i="4" s="1"/>
  <c r="H4" i="4" s="1"/>
  <c r="F3" i="4"/>
  <c r="H3" i="4" s="1"/>
  <c r="D40" i="3"/>
  <c r="D39" i="3"/>
  <c r="D38" i="3"/>
  <c r="D37" i="3"/>
  <c r="E23" i="3" s="1"/>
  <c r="B35" i="3"/>
  <c r="D34" i="3"/>
  <c r="D35" i="3" s="1"/>
  <c r="D33" i="3"/>
  <c r="E25" i="3" s="1"/>
  <c r="G25" i="3" s="1"/>
  <c r="D32" i="3"/>
  <c r="D31" i="3"/>
  <c r="B29" i="3"/>
  <c r="D29" i="3" s="1"/>
  <c r="D28" i="3"/>
  <c r="E26" i="3"/>
  <c r="G26" i="3" s="1"/>
  <c r="E24" i="3"/>
  <c r="G24" i="3" s="1"/>
  <c r="K24" i="3" s="1"/>
  <c r="G23" i="3"/>
  <c r="I23" i="3" s="1"/>
  <c r="I22" i="3"/>
  <c r="M22" i="3" s="1"/>
  <c r="E22" i="3"/>
  <c r="G22" i="3" s="1"/>
  <c r="K22" i="3" s="1"/>
  <c r="E20" i="3"/>
  <c r="G20" i="3" s="1"/>
  <c r="K20" i="3" s="1"/>
  <c r="I18" i="3"/>
  <c r="M18" i="3" s="1"/>
  <c r="E18" i="3"/>
  <c r="G18" i="3" s="1"/>
  <c r="K18" i="3" s="1"/>
  <c r="E14" i="3"/>
  <c r="G14" i="3" s="1"/>
  <c r="K14" i="3" s="1"/>
  <c r="G13" i="3"/>
  <c r="I13" i="3" s="1"/>
  <c r="E13" i="3"/>
  <c r="E8" i="3"/>
  <c r="G8" i="3" s="1"/>
  <c r="K8" i="3" s="1"/>
  <c r="G7" i="3"/>
  <c r="I7" i="3" s="1"/>
  <c r="G6" i="3"/>
  <c r="I6" i="3" s="1"/>
  <c r="E6" i="3"/>
  <c r="E5" i="3"/>
  <c r="G5" i="3" s="1"/>
  <c r="K5" i="3" s="1"/>
  <c r="G4" i="3"/>
  <c r="I4" i="3" s="1"/>
  <c r="E4" i="3"/>
  <c r="E3" i="3"/>
  <c r="G3" i="3" s="1"/>
  <c r="K3" i="3" s="1"/>
  <c r="L1" i="3"/>
  <c r="B19" i="2"/>
  <c r="D11" i="2" s="1"/>
  <c r="B18" i="2"/>
  <c r="D13" i="2"/>
  <c r="F13" i="2" s="1"/>
  <c r="J13" i="2" s="1"/>
  <c r="F12" i="2"/>
  <c r="H12" i="2" s="1"/>
  <c r="F11" i="2"/>
  <c r="H11" i="2" s="1"/>
  <c r="H10" i="2"/>
  <c r="L10" i="2" s="1"/>
  <c r="D10" i="2"/>
  <c r="F10" i="2" s="1"/>
  <c r="J10" i="2" s="1"/>
  <c r="J9" i="2"/>
  <c r="F9" i="2"/>
  <c r="H9" i="2" s="1"/>
  <c r="D9" i="2"/>
  <c r="H8" i="2"/>
  <c r="L8" i="2" s="1"/>
  <c r="D8" i="2"/>
  <c r="F8" i="2" s="1"/>
  <c r="J8" i="2" s="1"/>
  <c r="J7" i="2"/>
  <c r="F7" i="2"/>
  <c r="H7" i="2" s="1"/>
  <c r="J6" i="2"/>
  <c r="F6" i="2"/>
  <c r="H6" i="2" s="1"/>
  <c r="D6" i="2"/>
  <c r="H5" i="2"/>
  <c r="L5" i="2" s="1"/>
  <c r="D5" i="2"/>
  <c r="F5" i="2" s="1"/>
  <c r="J5" i="2" s="1"/>
  <c r="J4" i="2"/>
  <c r="F4" i="2"/>
  <c r="H4" i="2" s="1"/>
  <c r="D4" i="2"/>
  <c r="H3" i="2"/>
  <c r="L3" i="2" s="1"/>
  <c r="D3" i="2"/>
  <c r="F3" i="2" s="1"/>
  <c r="J3" i="2" s="1"/>
  <c r="K1" i="2"/>
  <c r="D10" i="1"/>
  <c r="C10" i="1"/>
  <c r="D9" i="1"/>
  <c r="C9" i="1"/>
  <c r="D8" i="1"/>
  <c r="C8" i="1"/>
  <c r="D7" i="1"/>
  <c r="C7" i="1"/>
  <c r="C6" i="1"/>
  <c r="C5" i="1"/>
  <c r="C4" i="1"/>
  <c r="L12" i="2" l="1"/>
  <c r="M13" i="3"/>
  <c r="I25" i="3"/>
  <c r="M25" i="3" s="1"/>
  <c r="K25" i="3"/>
  <c r="L4" i="2"/>
  <c r="L6" i="2"/>
  <c r="L7" i="2"/>
  <c r="L9" i="2"/>
  <c r="J11" i="2"/>
  <c r="L11" i="2" s="1"/>
  <c r="J12" i="2"/>
  <c r="H13" i="2"/>
  <c r="L13" i="2" s="1"/>
  <c r="I3" i="3"/>
  <c r="M3" i="3" s="1"/>
  <c r="K4" i="3"/>
  <c r="M4" i="3" s="1"/>
  <c r="I5" i="3"/>
  <c r="M5" i="3" s="1"/>
  <c r="K6" i="3"/>
  <c r="M6" i="3" s="1"/>
  <c r="K7" i="3"/>
  <c r="M7" i="3" s="1"/>
  <c r="I8" i="3"/>
  <c r="M8" i="3" s="1"/>
  <c r="K13" i="3"/>
  <c r="I14" i="3"/>
  <c r="M14" i="3" s="1"/>
  <c r="I20" i="3"/>
  <c r="M20" i="3" s="1"/>
  <c r="K23" i="3"/>
  <c r="M23" i="3" s="1"/>
  <c r="I24" i="3"/>
  <c r="M24" i="3" s="1"/>
  <c r="K26" i="3"/>
  <c r="I26" i="3"/>
  <c r="J12" i="4"/>
  <c r="M12" i="4" s="1"/>
  <c r="B30" i="3"/>
  <c r="D30" i="3" s="1"/>
  <c r="E15" i="3"/>
  <c r="G15" i="3" s="1"/>
  <c r="E19" i="3"/>
  <c r="G19" i="3" s="1"/>
  <c r="E21" i="3"/>
  <c r="G21" i="3" s="1"/>
  <c r="I21" i="3" l="1"/>
  <c r="K21" i="3"/>
  <c r="I15" i="3"/>
  <c r="K15" i="3"/>
  <c r="I19" i="3"/>
  <c r="K19" i="3"/>
  <c r="M26" i="3"/>
  <c r="M19" i="3" l="1"/>
  <c r="M15" i="3"/>
  <c r="M21" i="3"/>
</calcChain>
</file>

<file path=xl/sharedStrings.xml><?xml version="1.0" encoding="utf-8"?>
<sst xmlns="http://schemas.openxmlformats.org/spreadsheetml/2006/main" count="428" uniqueCount="125">
  <si>
    <t>LISTA ORIGINAL PECHUGA CON SALSA DE CHAMPIÑON 2 PERSONAS</t>
  </si>
  <si>
    <t>LISTA ORIGINAL TORTA 15 PERSONAS</t>
  </si>
  <si>
    <t>SOLUCION DE PROBLEMAS</t>
  </si>
  <si>
    <t>#</t>
  </si>
  <si>
    <t>PERSONAS</t>
  </si>
  <si>
    <t>ADULTOS</t>
  </si>
  <si>
    <t>NIÑOS 25</t>
  </si>
  <si>
    <t>PREGUNTA</t>
  </si>
  <si>
    <t>RESPUESTA EXACTA</t>
  </si>
  <si>
    <t xml:space="preserve">TOTAL INGREDIENTES </t>
  </si>
  <si>
    <t>RESPUESTA REDONDEADA</t>
  </si>
  <si>
    <t>CANTIDAD</t>
  </si>
  <si>
    <t>CANTIDAD POR UNIDAD DE TORTA</t>
  </si>
  <si>
    <t>UNIDAD DE MEDIDA</t>
  </si>
  <si>
    <t>INGREDIENTE</t>
  </si>
  <si>
    <t>EQUIVALENTE EN KILOS Y LITROS</t>
  </si>
  <si>
    <t>CONVERSION A LITROS Y GRAMOS</t>
  </si>
  <si>
    <t xml:space="preserve">CANTIDAD  </t>
  </si>
  <si>
    <t>Para ir de compras, elabore una lista con el total de ingredientes necesarios para la torta. Las unidades correspondientes a masa expresadas en gramos y las unidades de capacidad en litros. Tener en cuenta que la porción de un adulto es el doble de la porción de niño.</t>
  </si>
  <si>
    <t>1 1/2</t>
  </si>
  <si>
    <t>TAZA</t>
  </si>
  <si>
    <t>HARINA</t>
  </si>
  <si>
    <t>GRAMOS</t>
  </si>
  <si>
    <t>Indique el gramaje de cada torta.</t>
  </si>
  <si>
    <t>Elabore la lista de ingredientes para la comida, con el total de unidades de masa en kilogramos y unidades de capacidad en litros.</t>
  </si>
  <si>
    <t>Calcule las cantidades necesarias en litros. para ofrecer tres cocteles a cada mujer adulta, en vasos de 10 onzas.</t>
  </si>
  <si>
    <t>PECHUGA</t>
  </si>
  <si>
    <t>KILOS</t>
  </si>
  <si>
    <t>Calcule las cantidades en botellas de 750 ml, para ofrecer tres tragos de whisky a cada adulto.</t>
  </si>
  <si>
    <t>CUCHARADITA</t>
  </si>
  <si>
    <t>POLVO PARA HORNEAR</t>
  </si>
  <si>
    <t>Cada vez que se ofrece gaseosa, se sirve en vasos de 8 onzas, cuántas gaseosas de 3 1/4 litro son necesarias.</t>
  </si>
  <si>
    <t>Calcular las botellas de champaña de litro, que es necesario para ofrecer en copas con capacidad de 10 onzas.</t>
  </si>
  <si>
    <t>BARRA DE 250 GRAMO</t>
  </si>
  <si>
    <t>MANTEQUILLA</t>
  </si>
  <si>
    <t>LIBRA (500 GRAMOS)</t>
  </si>
  <si>
    <t>CHAMPIÑONES</t>
  </si>
  <si>
    <t>ML</t>
  </si>
  <si>
    <t>AZUCAR</t>
  </si>
  <si>
    <t>CREMA DE LECHE</t>
  </si>
  <si>
    <t>LITROS</t>
  </si>
  <si>
    <t>LECHE</t>
  </si>
  <si>
    <t>UNIDADES</t>
  </si>
  <si>
    <t>HUEVOS</t>
  </si>
  <si>
    <t>UNIDAD</t>
  </si>
  <si>
    <t>DIENTE DE AJO</t>
  </si>
  <si>
    <t>CUCHARADA</t>
  </si>
  <si>
    <t>VAINILLA</t>
  </si>
  <si>
    <t>CUCHARADAS</t>
  </si>
  <si>
    <t>ACEITE DE OLIVA</t>
  </si>
  <si>
    <t>LT</t>
  </si>
  <si>
    <t>TARRO DE 200ML</t>
  </si>
  <si>
    <t>LECHE CONDENSADA</t>
  </si>
  <si>
    <t>SAL</t>
  </si>
  <si>
    <t>C/N</t>
  </si>
  <si>
    <t>PIMIENTA</t>
  </si>
  <si>
    <t>PEREJIL</t>
  </si>
  <si>
    <t>LISTA ORIGINAL INGREDIENTES ARROZ CON AJONJOLI 4 PERSONAS</t>
  </si>
  <si>
    <t>TARRO DE 100 ML</t>
  </si>
  <si>
    <t>LECEHE EVAPORADA</t>
  </si>
  <si>
    <t>ARROZ</t>
  </si>
  <si>
    <t>1 1/4</t>
  </si>
  <si>
    <t>AJONJOLI</t>
  </si>
  <si>
    <t>INGREDIENTES PARA EL COCTEL PARA 1 MUJER</t>
  </si>
  <si>
    <t>MUJERES</t>
  </si>
  <si>
    <t>TOTAL EN LITROS POR 3 VECES SERVIDAS</t>
  </si>
  <si>
    <t>BOTELLAS EN LITRO REQUERIDAS</t>
  </si>
  <si>
    <t>ACEITE</t>
  </si>
  <si>
    <t>EQUIVALENCIAS</t>
  </si>
  <si>
    <t>1 TAZA</t>
  </si>
  <si>
    <t>1/2 TAZA</t>
  </si>
  <si>
    <t>1/4 TAZA</t>
  </si>
  <si>
    <t>GR</t>
  </si>
  <si>
    <t>1 CUCHARADA</t>
  </si>
  <si>
    <t>LISTA ORIGINAL PARA ENSALDA FRIA DE PAPA PARA 6 PERSONAS</t>
  </si>
  <si>
    <t>1 CUCHARADITA</t>
  </si>
  <si>
    <t>VASO</t>
  </si>
  <si>
    <t>HIELO</t>
  </si>
  <si>
    <t>VASOS</t>
  </si>
  <si>
    <t>ONZAS</t>
  </si>
  <si>
    <t>VODKA</t>
  </si>
  <si>
    <t>MAYONESA</t>
  </si>
  <si>
    <t>BOTELLAS</t>
  </si>
  <si>
    <t>JUGO DE NARANJA</t>
  </si>
  <si>
    <t xml:space="preserve">GOTAS </t>
  </si>
  <si>
    <t>LIMON</t>
  </si>
  <si>
    <t>JUGO DE LIMON</t>
  </si>
  <si>
    <t>WHISKY PARA LOS HOMBRES</t>
  </si>
  <si>
    <t>HOMBRES</t>
  </si>
  <si>
    <t>CANTIDAD DE VECES A SERVIR</t>
  </si>
  <si>
    <t>EQUIVALENCIA EN BOTELLA DE 750 ML</t>
  </si>
  <si>
    <t>BOTELLAS REQUERIDAS DE WHISKY</t>
  </si>
  <si>
    <t xml:space="preserve">TRAGO </t>
  </si>
  <si>
    <t>WHISKY</t>
  </si>
  <si>
    <t>MOSTAZA</t>
  </si>
  <si>
    <t>LITRO</t>
  </si>
  <si>
    <t>1 3/4</t>
  </si>
  <si>
    <t>PAPA</t>
  </si>
  <si>
    <t>BOTELLA</t>
  </si>
  <si>
    <t>GASEOSA NECESARIA PARA TODOS</t>
  </si>
  <si>
    <t>GASEOSA CON EL PASTEL PARA LOS NÑOS</t>
  </si>
  <si>
    <t>GASEOSA CON LA COMIDA PARA 47 ADULTOS Y 25 NIÑOS</t>
  </si>
  <si>
    <t>VEGETALES</t>
  </si>
  <si>
    <t>TOTAL GASEOSAS A SERVIR</t>
  </si>
  <si>
    <t>EQUIVALENCIA EN LITROS DE 3 1/4 LITRO</t>
  </si>
  <si>
    <t>CANTIDAD DE GASEOSA</t>
  </si>
  <si>
    <t>ALCAPARRAS</t>
  </si>
  <si>
    <t>BOTELLAS REQUERIDAS DE GASEOSA</t>
  </si>
  <si>
    <t>GASEOSA</t>
  </si>
  <si>
    <t>CANTIDAD DE BOTELLAS DE CHAMPAÑA NECESARIAS</t>
  </si>
  <si>
    <t>CHAMPAÑA PARA LOS ADULTOS CON EL PASTEL</t>
  </si>
  <si>
    <t>BOTELLAS REQUERIDAS DE CHAMPAÑA</t>
  </si>
  <si>
    <t>CHAMPAÑA</t>
  </si>
  <si>
    <t>KG</t>
  </si>
  <si>
    <t>1 ONZA</t>
  </si>
  <si>
    <t>1/2 CUCHARADITA</t>
  </si>
  <si>
    <t>1 GOTA</t>
  </si>
  <si>
    <t>1 LIBRA</t>
  </si>
  <si>
    <t>1 TRAGO DE WHISKY</t>
  </si>
  <si>
    <t>1/2 LIBRA</t>
  </si>
  <si>
    <t>1/4 LIBRA</t>
  </si>
  <si>
    <t>1/3 LIBRA</t>
  </si>
  <si>
    <t>1 LITRO</t>
  </si>
  <si>
    <t>1/2 LITRO</t>
  </si>
  <si>
    <t>1/4 LITRO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</si>
</sst>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/m"/>
    <numFmt numFmtId="165" formatCode="d\.m"/>
    <numFmt numFmtId="166" formatCode="#,##0.0000"/>
  </numFmts>
  <fonts count="4">
    <font>
      <sz val="10"/>
      <color rgb="FF000000"/>
      <name val="Arial"/>
    </font>
    <font>
      <sz val="10"/>
      <name val="Arial"/>
    </font>
    <font>
      <sz val="14"/>
      <name val="Arial"/>
    </font>
    <font>
      <sz val="11"/>
      <color rgb="FF000000"/>
      <name val="Roboto"/>
    </font>
  </fonts>
  <fills count="1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9900FF"/>
        <bgColor rgb="FF9900FF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FF0000"/>
      </patternFill>
    </fill>
    <fill>
      <patternFill patternType="solid">
        <fgColor rgb="FF1155CC"/>
        <bgColor rgb="FF1155CC"/>
      </patternFill>
    </fill>
    <fill>
      <patternFill patternType="solid">
        <fgColor rgb="FF0000FF"/>
        <bgColor rgb="FF0000FF"/>
      </patternFill>
    </fill>
    <fill>
      <patternFill patternType="solid">
        <fgColor rgb="FF6AA84F"/>
        <bgColor rgb="FF6AA84F"/>
      </patternFill>
    </fill>
    <fill>
      <patternFill patternType="solid">
        <fgColor rgb="FFFFFF00"/>
        <bgColor rgb="FFFFFF00"/>
      </patternFill>
    </fill>
    <fill>
      <patternFill patternType="solid">
        <fgColor rgb="FFE06666"/>
        <bgColor rgb="FFE0666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vertical="center" wrapText="1"/>
    </xf>
    <xf numFmtId="0" fontId="1" fillId="3" borderId="0" xfId="0" applyFont="1" applyFill="1" applyAlignment="1"/>
    <xf numFmtId="0" fontId="2" fillId="0" borderId="0" xfId="0" applyFont="1" applyAlignment="1">
      <alignment horizontal="center" vertical="center" wrapText="1"/>
    </xf>
    <xf numFmtId="0" fontId="1" fillId="4" borderId="0" xfId="0" applyFont="1" applyFill="1" applyAlignment="1"/>
    <xf numFmtId="0" fontId="1" fillId="6" borderId="0" xfId="0" applyFont="1" applyFill="1" applyAlignment="1"/>
    <xf numFmtId="0" fontId="3" fillId="5" borderId="1" xfId="0" applyFont="1" applyFill="1" applyBorder="1" applyAlignment="1">
      <alignment horizontal="left" wrapText="1"/>
    </xf>
    <xf numFmtId="0" fontId="1" fillId="7" borderId="0" xfId="0" applyFont="1" applyFill="1" applyAlignment="1"/>
    <xf numFmtId="0" fontId="1" fillId="3" borderId="0" xfId="0" applyFont="1" applyFill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4" borderId="0" xfId="0" applyFont="1" applyFill="1" applyAlignment="1">
      <alignment vertical="center" wrapText="1"/>
    </xf>
    <xf numFmtId="0" fontId="1" fillId="3" borderId="0" xfId="0" applyFont="1" applyFill="1"/>
    <xf numFmtId="0" fontId="1" fillId="6" borderId="0" xfId="0" applyFont="1" applyFill="1" applyAlignment="1">
      <alignment vertical="center" wrapText="1"/>
    </xf>
    <xf numFmtId="0" fontId="1" fillId="7" borderId="0" xfId="0" applyFont="1" applyFill="1" applyAlignment="1">
      <alignment vertical="center" wrapText="1"/>
    </xf>
    <xf numFmtId="0" fontId="1" fillId="4" borderId="0" xfId="0" applyFont="1" applyFill="1"/>
    <xf numFmtId="0" fontId="1" fillId="6" borderId="0" xfId="0" applyFont="1" applyFill="1"/>
    <xf numFmtId="0" fontId="1" fillId="0" borderId="0" xfId="0" applyFont="1" applyAlignment="1">
      <alignment vertical="center" wrapText="1"/>
    </xf>
    <xf numFmtId="0" fontId="1" fillId="7" borderId="0" xfId="0" applyFont="1" applyFill="1"/>
    <xf numFmtId="0" fontId="1" fillId="3" borderId="0" xfId="0" applyFont="1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1" fillId="6" borderId="0" xfId="0" applyFont="1" applyFill="1" applyAlignment="1">
      <alignment vertical="center" wrapText="1"/>
    </xf>
    <xf numFmtId="164" fontId="1" fillId="0" borderId="0" xfId="0" applyNumberFormat="1" applyFont="1" applyAlignment="1"/>
    <xf numFmtId="0" fontId="1" fillId="7" borderId="0" xfId="0" applyFont="1" applyFill="1" applyAlignment="1">
      <alignment vertical="center" wrapText="1"/>
    </xf>
    <xf numFmtId="164" fontId="1" fillId="0" borderId="0" xfId="0" applyNumberFormat="1" applyFont="1" applyAlignment="1">
      <alignment vertical="center" wrapText="1"/>
    </xf>
    <xf numFmtId="0" fontId="1" fillId="8" borderId="0" xfId="0" applyFont="1" applyFill="1" applyAlignment="1">
      <alignment vertical="center" wrapText="1"/>
    </xf>
    <xf numFmtId="0" fontId="1" fillId="8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10" borderId="0" xfId="0" applyFont="1" applyFill="1" applyAlignment="1">
      <alignment vertical="center" wrapText="1"/>
    </xf>
    <xf numFmtId="0" fontId="1" fillId="10" borderId="0" xfId="0" applyFont="1" applyFill="1" applyAlignment="1">
      <alignment vertical="center" wrapText="1"/>
    </xf>
    <xf numFmtId="0" fontId="1" fillId="3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5" borderId="0" xfId="0" applyFont="1" applyFill="1"/>
    <xf numFmtId="0" fontId="1" fillId="3" borderId="0" xfId="0" applyFont="1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1" fillId="6" borderId="0" xfId="0" applyFont="1" applyFill="1" applyAlignment="1">
      <alignment vertical="center" wrapText="1"/>
    </xf>
    <xf numFmtId="0" fontId="1" fillId="7" borderId="0" xfId="0" applyFont="1" applyFill="1" applyAlignment="1">
      <alignment vertical="center" wrapText="1"/>
    </xf>
    <xf numFmtId="0" fontId="1" fillId="12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11" borderId="0" xfId="0" applyFont="1" applyFill="1" applyAlignment="1">
      <alignment horizontal="center" vertical="center" wrapText="1"/>
    </xf>
    <xf numFmtId="0" fontId="1" fillId="1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165" fontId="1" fillId="0" borderId="0" xfId="0" applyNumberFormat="1" applyFont="1" applyAlignment="1"/>
    <xf numFmtId="166" fontId="1" fillId="0" borderId="0" xfId="0" applyNumberFormat="1" applyFont="1" applyAlignment="1"/>
    <xf numFmtId="0" fontId="1" fillId="7" borderId="0" xfId="0" applyFont="1" applyFill="1" applyAlignment="1"/>
    <xf numFmtId="0" fontId="0" fillId="0" borderId="0" xfId="0" applyFont="1" applyAlignment="1"/>
    <xf numFmtId="0" fontId="1" fillId="2" borderId="0" xfId="0" applyFont="1" applyFill="1" applyAlignment="1">
      <alignment vertical="center" wrapText="1"/>
    </xf>
    <xf numFmtId="0" fontId="3" fillId="5" borderId="0" xfId="0" applyFont="1" applyFill="1" applyAlignment="1">
      <alignment horizontal="left"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"/>
  <sheetViews>
    <sheetView workbookViewId="0">
      <selection activeCell="D15" sqref="D15"/>
    </sheetView>
  </sheetViews>
  <sheetFormatPr baseColWidth="10" defaultColWidth="14.42578125" defaultRowHeight="15.75" customHeight="1"/>
  <cols>
    <col min="1" max="1" width="5.85546875" customWidth="1"/>
    <col min="2" max="2" width="74.140625" customWidth="1"/>
    <col min="3" max="3" width="16.42578125" customWidth="1"/>
    <col min="4" max="4" width="20.85546875" customWidth="1"/>
  </cols>
  <sheetData>
    <row r="1" spans="1:27" ht="15.75" customHeight="1">
      <c r="A1" s="1"/>
      <c r="B1" s="1" t="s">
        <v>2</v>
      </c>
    </row>
    <row r="3" spans="1:27" ht="15.75" customHeight="1">
      <c r="A3" s="4" t="s">
        <v>3</v>
      </c>
      <c r="B3" s="4" t="s">
        <v>7</v>
      </c>
      <c r="C3" s="4" t="s">
        <v>8</v>
      </c>
      <c r="D3" s="4" t="s">
        <v>10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s="55" customFormat="1" ht="15.75" customHeight="1">
      <c r="A4" s="54">
        <v>1</v>
      </c>
      <c r="B4" s="11" t="s">
        <v>18</v>
      </c>
      <c r="C4" s="14" t="str">
        <f>'LISTA DE TORTA'!L1</f>
        <v xml:space="preserve">TOTAL INGREDIENTES </v>
      </c>
      <c r="D4" s="14"/>
    </row>
    <row r="5" spans="1:27" s="55" customFormat="1" ht="15.75" customHeight="1">
      <c r="A5" s="54">
        <v>2</v>
      </c>
      <c r="B5" s="11" t="s">
        <v>23</v>
      </c>
      <c r="C5" s="14" t="str">
        <f>'LISTA DE TORTA'!F1</f>
        <v>CANTIDAD POR UNIDAD DE TORTA</v>
      </c>
      <c r="D5" s="14"/>
    </row>
    <row r="6" spans="1:27" s="55" customFormat="1" ht="15.75" customHeight="1">
      <c r="A6" s="54">
        <v>3</v>
      </c>
      <c r="B6" s="11" t="s">
        <v>24</v>
      </c>
      <c r="C6" s="14" t="str">
        <f>'LISTA DE COMIDA'!M1</f>
        <v xml:space="preserve">TOTAL INGREDIENTES </v>
      </c>
      <c r="D6" s="14"/>
    </row>
    <row r="7" spans="1:27" s="55" customFormat="1" ht="15.75" customHeight="1">
      <c r="A7" s="54">
        <v>4</v>
      </c>
      <c r="B7" s="11" t="s">
        <v>25</v>
      </c>
      <c r="C7" s="14" t="str">
        <f>'LISTA DE BEBIDAS'!H1</f>
        <v>TOTAL EN LITROS POR 3 VECES SERVIDAS</v>
      </c>
      <c r="D7" s="14" t="str">
        <f>'LISTA DE BEBIDAS'!J1</f>
        <v>BOTELLAS EN LITRO REQUERIDAS</v>
      </c>
    </row>
    <row r="8" spans="1:27" s="55" customFormat="1" ht="15.75" customHeight="1">
      <c r="A8" s="54">
        <v>5</v>
      </c>
      <c r="B8" s="11" t="s">
        <v>28</v>
      </c>
      <c r="C8" s="14" t="str">
        <f>'LISTA DE BEBIDAS'!J8</f>
        <v>EQUIVALENCIA EN BOTELLA DE 750 ML</v>
      </c>
      <c r="D8" s="14" t="str">
        <f>'LISTA DE BEBIDAS'!L8</f>
        <v>BOTELLAS REQUERIDAS DE WHISKY</v>
      </c>
    </row>
    <row r="9" spans="1:27" s="55" customFormat="1" ht="15.75" customHeight="1">
      <c r="A9" s="54">
        <v>6</v>
      </c>
      <c r="B9" s="11" t="s">
        <v>31</v>
      </c>
      <c r="C9" s="14" t="str">
        <f>'LISTA DE BEBIDAS'!M11</f>
        <v>CANTIDAD DE GASEOSA</v>
      </c>
      <c r="D9" s="14" t="str">
        <f>'LISTA DE BEBIDAS'!O11</f>
        <v>BOTELLAS REQUERIDAS DE GASEOSA</v>
      </c>
    </row>
    <row r="10" spans="1:27" s="55" customFormat="1" ht="15.75" customHeight="1">
      <c r="A10" s="54">
        <v>7</v>
      </c>
      <c r="B10" s="11" t="s">
        <v>32</v>
      </c>
      <c r="C10" s="14" t="str">
        <f>'LISTA DE BEBIDAS'!F14</f>
        <v>CHAMPAÑA PARA LOS ADULTOS CON EL PASTEL</v>
      </c>
      <c r="D10" s="14" t="str">
        <f>'LISTA DE BEBIDAS'!H14</f>
        <v>BOTELLAS REQUERIDAS DE CHAMPAÑA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23"/>
  <sheetViews>
    <sheetView workbookViewId="0"/>
  </sheetViews>
  <sheetFormatPr baseColWidth="10" defaultColWidth="14.42578125" defaultRowHeight="15.75" customHeight="1"/>
  <cols>
    <col min="1" max="2" width="35.5703125" customWidth="1"/>
    <col min="4" max="4" width="33.140625" customWidth="1"/>
    <col min="5" max="5" width="19.140625" customWidth="1"/>
    <col min="6" max="6" width="13" customWidth="1"/>
    <col min="7" max="7" width="20.7109375" customWidth="1"/>
    <col min="8" max="8" width="12" customWidth="1"/>
    <col min="9" max="9" width="19.140625" customWidth="1"/>
    <col min="10" max="10" width="12" customWidth="1"/>
    <col min="11" max="11" width="19.140625" customWidth="1"/>
    <col min="13" max="13" width="19.140625" customWidth="1"/>
  </cols>
  <sheetData>
    <row r="1" spans="1:13" ht="15.75" customHeight="1">
      <c r="A1" s="5" t="s">
        <v>1</v>
      </c>
      <c r="B1" s="5">
        <v>15</v>
      </c>
      <c r="C1" s="5"/>
      <c r="D1" s="5"/>
      <c r="E1" s="5"/>
      <c r="F1" s="7" t="s">
        <v>12</v>
      </c>
      <c r="G1" s="7">
        <v>1</v>
      </c>
      <c r="H1" s="9" t="s">
        <v>5</v>
      </c>
      <c r="I1" s="9">
        <v>47</v>
      </c>
      <c r="J1" s="10" t="s">
        <v>6</v>
      </c>
      <c r="K1" s="10">
        <f>25/2</f>
        <v>12.5</v>
      </c>
      <c r="L1" s="51" t="s">
        <v>9</v>
      </c>
      <c r="M1" s="52"/>
    </row>
    <row r="2" spans="1:13" ht="15.75" customHeight="1">
      <c r="A2" s="1" t="s">
        <v>11</v>
      </c>
      <c r="B2" s="1" t="s">
        <v>13</v>
      </c>
      <c r="C2" s="1" t="s">
        <v>14</v>
      </c>
      <c r="D2" s="1" t="s">
        <v>16</v>
      </c>
      <c r="E2" s="1" t="s">
        <v>13</v>
      </c>
      <c r="F2" s="7" t="s">
        <v>17</v>
      </c>
      <c r="G2" s="7" t="s">
        <v>13</v>
      </c>
      <c r="H2" s="9" t="s">
        <v>17</v>
      </c>
      <c r="I2" s="9" t="s">
        <v>13</v>
      </c>
      <c r="J2" s="10" t="s">
        <v>17</v>
      </c>
      <c r="K2" s="10" t="s">
        <v>13</v>
      </c>
      <c r="L2" s="12" t="s">
        <v>17</v>
      </c>
      <c r="M2" s="12" t="s">
        <v>13</v>
      </c>
    </row>
    <row r="3" spans="1:13" ht="15.75" customHeight="1">
      <c r="A3" s="1" t="s">
        <v>19</v>
      </c>
      <c r="B3" s="1" t="s">
        <v>20</v>
      </c>
      <c r="C3" s="1" t="s">
        <v>21</v>
      </c>
      <c r="D3">
        <f>B20+B21</f>
        <v>180</v>
      </c>
      <c r="E3" s="1" t="s">
        <v>22</v>
      </c>
      <c r="F3" s="16">
        <f>D3/B1</f>
        <v>12</v>
      </c>
      <c r="G3" s="7" t="s">
        <v>22</v>
      </c>
      <c r="H3" s="19">
        <f>F3*I1</f>
        <v>564</v>
      </c>
      <c r="I3" s="9" t="s">
        <v>22</v>
      </c>
      <c r="J3" s="20">
        <f>F3*K1</f>
        <v>150</v>
      </c>
      <c r="K3" s="10" t="s">
        <v>22</v>
      </c>
      <c r="L3" s="22">
        <f t="shared" ref="L3:L13" si="0">H3+J3</f>
        <v>714</v>
      </c>
      <c r="M3" s="12" t="s">
        <v>22</v>
      </c>
    </row>
    <row r="4" spans="1:13" ht="15.75" customHeight="1">
      <c r="A4" s="1">
        <v>1</v>
      </c>
      <c r="B4" s="1" t="s">
        <v>29</v>
      </c>
      <c r="C4" s="1" t="s">
        <v>30</v>
      </c>
      <c r="D4">
        <f>A4*B23</f>
        <v>5</v>
      </c>
      <c r="E4" s="1" t="s">
        <v>22</v>
      </c>
      <c r="F4" s="16">
        <f>B1/D4</f>
        <v>3</v>
      </c>
      <c r="G4" s="7" t="s">
        <v>22</v>
      </c>
      <c r="H4" s="19">
        <f>F4*I1</f>
        <v>141</v>
      </c>
      <c r="I4" s="9" t="s">
        <v>22</v>
      </c>
      <c r="J4" s="20">
        <f>F4*K1</f>
        <v>37.5</v>
      </c>
      <c r="K4" s="10" t="s">
        <v>22</v>
      </c>
      <c r="L4" s="22">
        <f t="shared" si="0"/>
        <v>178.5</v>
      </c>
      <c r="M4" s="12" t="s">
        <v>22</v>
      </c>
    </row>
    <row r="5" spans="1:13" ht="15.75" customHeight="1">
      <c r="A5" s="26">
        <v>43222</v>
      </c>
      <c r="B5" s="1" t="s">
        <v>33</v>
      </c>
      <c r="C5" s="1" t="s">
        <v>34</v>
      </c>
      <c r="D5">
        <f>2/5*250</f>
        <v>100</v>
      </c>
      <c r="E5" s="1" t="s">
        <v>22</v>
      </c>
      <c r="F5" s="16">
        <f>D5/B1</f>
        <v>6.666666666666667</v>
      </c>
      <c r="G5" s="7" t="s">
        <v>22</v>
      </c>
      <c r="H5" s="19">
        <f>F5*I1</f>
        <v>313.33333333333337</v>
      </c>
      <c r="I5" s="9" t="s">
        <v>22</v>
      </c>
      <c r="J5" s="20">
        <f>F5*K1</f>
        <v>83.333333333333343</v>
      </c>
      <c r="K5" s="10" t="s">
        <v>22</v>
      </c>
      <c r="L5" s="22">
        <f t="shared" si="0"/>
        <v>396.66666666666674</v>
      </c>
      <c r="M5" s="12" t="s">
        <v>22</v>
      </c>
    </row>
    <row r="6" spans="1:13" ht="15.75" customHeight="1">
      <c r="A6" s="26">
        <v>43191</v>
      </c>
      <c r="B6" s="1" t="s">
        <v>35</v>
      </c>
      <c r="C6" s="1" t="s">
        <v>38</v>
      </c>
      <c r="D6">
        <f>1/4*500</f>
        <v>125</v>
      </c>
      <c r="E6" s="1" t="s">
        <v>22</v>
      </c>
      <c r="F6" s="16">
        <f>D6/B1</f>
        <v>8.3333333333333339</v>
      </c>
      <c r="G6" s="7" t="s">
        <v>22</v>
      </c>
      <c r="H6" s="19">
        <f>F6*I1</f>
        <v>391.66666666666669</v>
      </c>
      <c r="I6" s="9" t="s">
        <v>22</v>
      </c>
      <c r="J6" s="20">
        <f>F6*K1</f>
        <v>104.16666666666667</v>
      </c>
      <c r="K6" s="10" t="s">
        <v>22</v>
      </c>
      <c r="L6" s="22">
        <f t="shared" si="0"/>
        <v>495.83333333333337</v>
      </c>
      <c r="M6" s="12" t="s">
        <v>22</v>
      </c>
    </row>
    <row r="7" spans="1:13" ht="15.75" customHeight="1">
      <c r="A7" s="1">
        <v>5</v>
      </c>
      <c r="B7" s="1" t="s">
        <v>42</v>
      </c>
      <c r="C7" s="1" t="s">
        <v>43</v>
      </c>
      <c r="D7" s="1">
        <v>5</v>
      </c>
      <c r="E7" s="1" t="s">
        <v>42</v>
      </c>
      <c r="F7" s="16">
        <f>D7/B1</f>
        <v>0.33333333333333331</v>
      </c>
      <c r="G7" s="7" t="s">
        <v>42</v>
      </c>
      <c r="H7" s="19">
        <f>F7*I1</f>
        <v>15.666666666666666</v>
      </c>
      <c r="I7" s="9" t="s">
        <v>42</v>
      </c>
      <c r="J7" s="20">
        <f>F7*K1</f>
        <v>4.1666666666666661</v>
      </c>
      <c r="K7" s="10" t="s">
        <v>42</v>
      </c>
      <c r="L7" s="22">
        <f t="shared" si="0"/>
        <v>19.833333333333332</v>
      </c>
      <c r="M7" s="12" t="s">
        <v>42</v>
      </c>
    </row>
    <row r="8" spans="1:13" ht="15.75" customHeight="1">
      <c r="A8" s="1">
        <v>2</v>
      </c>
      <c r="B8" s="1" t="s">
        <v>46</v>
      </c>
      <c r="C8" s="1" t="s">
        <v>47</v>
      </c>
      <c r="D8">
        <f>A8*B22</f>
        <v>30</v>
      </c>
      <c r="E8" s="1" t="s">
        <v>37</v>
      </c>
      <c r="F8" s="16">
        <f>D8/B1</f>
        <v>2</v>
      </c>
      <c r="G8" s="7" t="s">
        <v>37</v>
      </c>
      <c r="H8" s="19">
        <f>F8*I1</f>
        <v>94</v>
      </c>
      <c r="I8" s="9" t="s">
        <v>37</v>
      </c>
      <c r="J8" s="20">
        <f>F8*K1</f>
        <v>25</v>
      </c>
      <c r="K8" s="10" t="s">
        <v>37</v>
      </c>
      <c r="L8" s="22">
        <f t="shared" si="0"/>
        <v>119</v>
      </c>
      <c r="M8" s="12" t="s">
        <v>37</v>
      </c>
    </row>
    <row r="9" spans="1:13" ht="15.75" customHeight="1">
      <c r="A9" s="1">
        <v>1</v>
      </c>
      <c r="B9" s="1" t="s">
        <v>51</v>
      </c>
      <c r="C9" s="1" t="s">
        <v>52</v>
      </c>
      <c r="D9">
        <f>A9*200</f>
        <v>200</v>
      </c>
      <c r="E9" s="1" t="s">
        <v>37</v>
      </c>
      <c r="F9" s="16">
        <f>D9/B1</f>
        <v>13.333333333333334</v>
      </c>
      <c r="G9" s="7" t="s">
        <v>37</v>
      </c>
      <c r="H9" s="19">
        <f>F9*I1</f>
        <v>626.66666666666674</v>
      </c>
      <c r="I9" s="9" t="s">
        <v>37</v>
      </c>
      <c r="J9" s="20">
        <f>F9*K1</f>
        <v>166.66666666666669</v>
      </c>
      <c r="K9" s="10" t="s">
        <v>37</v>
      </c>
      <c r="L9" s="22">
        <f t="shared" si="0"/>
        <v>793.33333333333348</v>
      </c>
      <c r="M9" s="12" t="s">
        <v>37</v>
      </c>
    </row>
    <row r="10" spans="1:13" ht="15.75" customHeight="1">
      <c r="A10" s="1">
        <v>1</v>
      </c>
      <c r="B10" s="1" t="s">
        <v>58</v>
      </c>
      <c r="C10" s="1" t="s">
        <v>59</v>
      </c>
      <c r="D10">
        <f>A10*100</f>
        <v>100</v>
      </c>
      <c r="E10" s="1" t="s">
        <v>37</v>
      </c>
      <c r="F10" s="16">
        <f>D10/B1</f>
        <v>6.666666666666667</v>
      </c>
      <c r="G10" s="7" t="s">
        <v>37</v>
      </c>
      <c r="H10" s="19">
        <f>F10*I1</f>
        <v>313.33333333333337</v>
      </c>
      <c r="I10" s="9" t="s">
        <v>37</v>
      </c>
      <c r="J10" s="20">
        <f>F10*K1</f>
        <v>83.333333333333343</v>
      </c>
      <c r="K10" s="10" t="s">
        <v>37</v>
      </c>
      <c r="L10" s="22">
        <f t="shared" si="0"/>
        <v>396.66666666666674</v>
      </c>
      <c r="M10" s="12" t="s">
        <v>37</v>
      </c>
    </row>
    <row r="11" spans="1:13" ht="15.75" customHeight="1">
      <c r="A11" s="1" t="s">
        <v>61</v>
      </c>
      <c r="B11" s="1" t="s">
        <v>20</v>
      </c>
      <c r="C11" s="1" t="s">
        <v>39</v>
      </c>
      <c r="D11">
        <f>1*B17+1*B19</f>
        <v>312.5</v>
      </c>
      <c r="E11" s="1" t="s">
        <v>37</v>
      </c>
      <c r="F11" s="16">
        <f>D11/B1</f>
        <v>20.833333333333332</v>
      </c>
      <c r="G11" s="7" t="s">
        <v>37</v>
      </c>
      <c r="H11" s="19">
        <f>F11*I1</f>
        <v>979.16666666666663</v>
      </c>
      <c r="I11" s="9" t="s">
        <v>37</v>
      </c>
      <c r="J11" s="20">
        <f>F11*K1</f>
        <v>260.41666666666663</v>
      </c>
      <c r="K11" s="10" t="s">
        <v>37</v>
      </c>
      <c r="L11" s="22">
        <f t="shared" si="0"/>
        <v>1239.5833333333333</v>
      </c>
      <c r="M11" s="12" t="s">
        <v>37</v>
      </c>
    </row>
    <row r="12" spans="1:13" ht="15.75" customHeight="1">
      <c r="A12" s="1">
        <v>4</v>
      </c>
      <c r="B12" s="1" t="s">
        <v>42</v>
      </c>
      <c r="C12" s="1" t="s">
        <v>43</v>
      </c>
      <c r="D12" s="1">
        <v>4</v>
      </c>
      <c r="E12" s="1" t="s">
        <v>42</v>
      </c>
      <c r="F12" s="16">
        <f>D12/B1</f>
        <v>0.26666666666666666</v>
      </c>
      <c r="G12" s="7" t="s">
        <v>42</v>
      </c>
      <c r="H12" s="19">
        <f>F12*I1</f>
        <v>12.533333333333333</v>
      </c>
      <c r="I12" s="9" t="s">
        <v>42</v>
      </c>
      <c r="J12" s="20">
        <f>F12*K1</f>
        <v>3.3333333333333335</v>
      </c>
      <c r="K12" s="10" t="s">
        <v>42</v>
      </c>
      <c r="L12" s="22">
        <f t="shared" si="0"/>
        <v>15.866666666666667</v>
      </c>
      <c r="M12" s="12" t="s">
        <v>42</v>
      </c>
    </row>
    <row r="13" spans="1:13" ht="15.75" customHeight="1">
      <c r="A13" s="1">
        <v>1</v>
      </c>
      <c r="B13" s="1" t="s">
        <v>20</v>
      </c>
      <c r="C13" s="1" t="s">
        <v>38</v>
      </c>
      <c r="D13">
        <f>A13*B20</f>
        <v>120</v>
      </c>
      <c r="E13" s="1" t="s">
        <v>22</v>
      </c>
      <c r="F13" s="16">
        <f>D13/B1</f>
        <v>8</v>
      </c>
      <c r="G13" s="7" t="s">
        <v>22</v>
      </c>
      <c r="H13" s="19">
        <f>F13*I1</f>
        <v>376</v>
      </c>
      <c r="I13" s="9" t="s">
        <v>22</v>
      </c>
      <c r="J13" s="20">
        <f>F13*K1</f>
        <v>100</v>
      </c>
      <c r="K13" s="10" t="s">
        <v>22</v>
      </c>
      <c r="L13" s="22">
        <f t="shared" si="0"/>
        <v>476</v>
      </c>
      <c r="M13" s="12" t="s">
        <v>22</v>
      </c>
    </row>
    <row r="16" spans="1:13" ht="15.75" customHeight="1">
      <c r="A16" s="1" t="s">
        <v>68</v>
      </c>
    </row>
    <row r="17" spans="1:3" ht="15.75" customHeight="1">
      <c r="A17" s="1" t="s">
        <v>69</v>
      </c>
      <c r="B17" s="1">
        <v>250</v>
      </c>
      <c r="C17" s="1" t="s">
        <v>37</v>
      </c>
    </row>
    <row r="18" spans="1:3" ht="15.75" customHeight="1">
      <c r="A18" s="1" t="s">
        <v>70</v>
      </c>
      <c r="B18" s="1">
        <f t="shared" ref="B18:B19" si="1">B17/2</f>
        <v>125</v>
      </c>
      <c r="C18" s="1" t="s">
        <v>37</v>
      </c>
    </row>
    <row r="19" spans="1:3" ht="15.75" customHeight="1">
      <c r="A19" s="1" t="s">
        <v>71</v>
      </c>
      <c r="B19">
        <f t="shared" si="1"/>
        <v>62.5</v>
      </c>
      <c r="C19" s="1" t="s">
        <v>37</v>
      </c>
    </row>
    <row r="20" spans="1:3" ht="15.75" customHeight="1">
      <c r="A20" s="1" t="s">
        <v>69</v>
      </c>
      <c r="B20" s="1">
        <v>120</v>
      </c>
      <c r="C20" s="1" t="s">
        <v>72</v>
      </c>
    </row>
    <row r="21" spans="1:3" ht="15.75" customHeight="1">
      <c r="A21" s="1" t="s">
        <v>70</v>
      </c>
      <c r="B21" s="1">
        <v>60</v>
      </c>
      <c r="C21" s="1" t="s">
        <v>72</v>
      </c>
    </row>
    <row r="22" spans="1:3" ht="15.75" customHeight="1">
      <c r="A22" s="1" t="s">
        <v>73</v>
      </c>
      <c r="B22" s="1">
        <v>15</v>
      </c>
      <c r="C22" s="1" t="s">
        <v>37</v>
      </c>
    </row>
    <row r="23" spans="1:3" ht="15.75" customHeight="1">
      <c r="A23" s="1" t="s">
        <v>75</v>
      </c>
      <c r="B23" s="1">
        <v>5</v>
      </c>
      <c r="C23" s="1" t="s">
        <v>37</v>
      </c>
    </row>
  </sheetData>
  <mergeCells count="1">
    <mergeCell ref="L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40"/>
  <sheetViews>
    <sheetView workbookViewId="0"/>
  </sheetViews>
  <sheetFormatPr baseColWidth="10" defaultColWidth="14.42578125" defaultRowHeight="15.75" customHeight="1"/>
  <cols>
    <col min="1" max="1" width="40.140625" customWidth="1"/>
    <col min="2" max="2" width="20.140625" customWidth="1"/>
    <col min="4" max="4" width="14.42578125" customWidth="1"/>
    <col min="5" max="5" width="18.85546875" customWidth="1"/>
    <col min="6" max="6" width="15.7109375" customWidth="1"/>
    <col min="7" max="7" width="13" customWidth="1"/>
    <col min="8" max="8" width="16" customWidth="1"/>
    <col min="9" max="9" width="12" customWidth="1"/>
    <col min="10" max="10" width="14.28515625" customWidth="1"/>
    <col min="11" max="11" width="12" customWidth="1"/>
    <col min="12" max="12" width="19.140625" customWidth="1"/>
    <col min="14" max="14" width="19.140625" customWidth="1"/>
  </cols>
  <sheetData>
    <row r="1" spans="1:14" ht="15.75" customHeight="1">
      <c r="A1" s="2" t="s">
        <v>0</v>
      </c>
      <c r="B1" s="2">
        <v>2</v>
      </c>
      <c r="C1" s="2"/>
      <c r="D1" s="2"/>
      <c r="E1" s="2"/>
      <c r="F1" s="2"/>
      <c r="G1" s="3" t="s">
        <v>4</v>
      </c>
      <c r="H1" s="3">
        <v>1</v>
      </c>
      <c r="I1" s="3" t="s">
        <v>5</v>
      </c>
      <c r="J1" s="3">
        <v>47</v>
      </c>
      <c r="K1" s="3" t="s">
        <v>6</v>
      </c>
      <c r="L1" s="3">
        <f>25/2</f>
        <v>12.5</v>
      </c>
      <c r="M1" s="53" t="s">
        <v>9</v>
      </c>
      <c r="N1" s="52"/>
    </row>
    <row r="2" spans="1:14" ht="15.75" customHeight="1">
      <c r="A2" s="6" t="s">
        <v>11</v>
      </c>
      <c r="B2" s="6" t="s">
        <v>13</v>
      </c>
      <c r="C2" s="6" t="s">
        <v>14</v>
      </c>
      <c r="D2" s="6" t="s">
        <v>15</v>
      </c>
      <c r="E2" s="6" t="s">
        <v>16</v>
      </c>
      <c r="F2" s="6" t="s">
        <v>13</v>
      </c>
      <c r="G2" s="13" t="s">
        <v>17</v>
      </c>
      <c r="H2" s="13" t="s">
        <v>13</v>
      </c>
      <c r="I2" s="15" t="s">
        <v>17</v>
      </c>
      <c r="J2" s="15" t="s">
        <v>13</v>
      </c>
      <c r="K2" s="17" t="s">
        <v>17</v>
      </c>
      <c r="L2" s="17" t="s">
        <v>13</v>
      </c>
      <c r="M2" s="18" t="s">
        <v>17</v>
      </c>
      <c r="N2" s="18" t="s">
        <v>13</v>
      </c>
    </row>
    <row r="3" spans="1:14" ht="15.75" customHeight="1">
      <c r="A3" s="6">
        <v>800</v>
      </c>
      <c r="B3" s="6" t="s">
        <v>22</v>
      </c>
      <c r="C3" s="6" t="s">
        <v>26</v>
      </c>
      <c r="D3" s="6">
        <v>1000</v>
      </c>
      <c r="E3" s="21">
        <f>800/1000</f>
        <v>0.8</v>
      </c>
      <c r="F3" s="6" t="s">
        <v>27</v>
      </c>
      <c r="G3" s="23">
        <f>E3/B1</f>
        <v>0.4</v>
      </c>
      <c r="H3" s="13" t="s">
        <v>27</v>
      </c>
      <c r="I3" s="24">
        <f>G3*J1</f>
        <v>18.8</v>
      </c>
      <c r="J3" s="15" t="s">
        <v>27</v>
      </c>
      <c r="K3" s="25">
        <f>G3*L1</f>
        <v>5</v>
      </c>
      <c r="L3" s="17" t="s">
        <v>27</v>
      </c>
      <c r="M3" s="27">
        <f t="shared" ref="M3:M8" si="0">I3+K3</f>
        <v>23.8</v>
      </c>
      <c r="N3" s="18" t="s">
        <v>27</v>
      </c>
    </row>
    <row r="4" spans="1:14" ht="15.75" customHeight="1">
      <c r="A4" s="28">
        <v>43132</v>
      </c>
      <c r="B4" s="6" t="s">
        <v>35</v>
      </c>
      <c r="C4" s="6" t="s">
        <v>36</v>
      </c>
      <c r="D4" s="6">
        <v>1000</v>
      </c>
      <c r="E4" s="21">
        <f>250/1000</f>
        <v>0.25</v>
      </c>
      <c r="F4" s="6" t="s">
        <v>27</v>
      </c>
      <c r="G4" s="23">
        <f>B1/E4</f>
        <v>8</v>
      </c>
      <c r="H4" s="13" t="s">
        <v>27</v>
      </c>
      <c r="I4" s="24">
        <f>G4*J1</f>
        <v>376</v>
      </c>
      <c r="J4" s="15" t="s">
        <v>27</v>
      </c>
      <c r="K4" s="25">
        <f>G4*L1</f>
        <v>100</v>
      </c>
      <c r="L4" s="17" t="s">
        <v>27</v>
      </c>
      <c r="M4" s="27">
        <f t="shared" si="0"/>
        <v>476</v>
      </c>
      <c r="N4" s="18" t="s">
        <v>27</v>
      </c>
    </row>
    <row r="5" spans="1:14" ht="15.75" customHeight="1">
      <c r="A5" s="6">
        <v>200</v>
      </c>
      <c r="B5" s="6" t="s">
        <v>37</v>
      </c>
      <c r="C5" s="6" t="s">
        <v>39</v>
      </c>
      <c r="D5" s="6">
        <v>1000</v>
      </c>
      <c r="E5" s="21">
        <f t="shared" ref="E5:E6" si="1">A5/D5</f>
        <v>0.2</v>
      </c>
      <c r="F5" s="6" t="s">
        <v>40</v>
      </c>
      <c r="G5" s="23">
        <f>E5/B1</f>
        <v>0.1</v>
      </c>
      <c r="H5" s="13" t="s">
        <v>40</v>
      </c>
      <c r="I5" s="24">
        <f>G5*J1</f>
        <v>4.7</v>
      </c>
      <c r="J5" s="15" t="s">
        <v>40</v>
      </c>
      <c r="K5" s="25">
        <f>G5*L1</f>
        <v>1.25</v>
      </c>
      <c r="L5" s="17" t="s">
        <v>40</v>
      </c>
      <c r="M5" s="27">
        <f t="shared" si="0"/>
        <v>5.95</v>
      </c>
      <c r="N5" s="18" t="s">
        <v>40</v>
      </c>
    </row>
    <row r="6" spans="1:14" ht="15.75" customHeight="1">
      <c r="A6" s="6">
        <v>200</v>
      </c>
      <c r="B6" s="6" t="s">
        <v>37</v>
      </c>
      <c r="C6" s="6" t="s">
        <v>41</v>
      </c>
      <c r="D6" s="6">
        <v>1000</v>
      </c>
      <c r="E6" s="21">
        <f t="shared" si="1"/>
        <v>0.2</v>
      </c>
      <c r="F6" s="6" t="s">
        <v>40</v>
      </c>
      <c r="G6" s="23">
        <f>E6/B1</f>
        <v>0.1</v>
      </c>
      <c r="H6" s="13" t="s">
        <v>40</v>
      </c>
      <c r="I6" s="24">
        <f>G6*J1</f>
        <v>4.7</v>
      </c>
      <c r="J6" s="15" t="s">
        <v>40</v>
      </c>
      <c r="K6" s="25">
        <f>G6*L1</f>
        <v>1.25</v>
      </c>
      <c r="L6" s="17" t="s">
        <v>40</v>
      </c>
      <c r="M6" s="27">
        <f t="shared" si="0"/>
        <v>5.95</v>
      </c>
      <c r="N6" s="18" t="s">
        <v>40</v>
      </c>
    </row>
    <row r="7" spans="1:14" ht="15.75" customHeight="1">
      <c r="A7" s="6">
        <v>1</v>
      </c>
      <c r="B7" s="6" t="s">
        <v>44</v>
      </c>
      <c r="C7" s="6" t="s">
        <v>45</v>
      </c>
      <c r="D7" s="6">
        <v>1</v>
      </c>
      <c r="E7" s="6">
        <v>1</v>
      </c>
      <c r="F7" s="6" t="s">
        <v>44</v>
      </c>
      <c r="G7" s="23">
        <f>E7/B1</f>
        <v>0.5</v>
      </c>
      <c r="H7" s="13" t="s">
        <v>44</v>
      </c>
      <c r="I7" s="24">
        <f>G7*J1</f>
        <v>23.5</v>
      </c>
      <c r="J7" s="15" t="s">
        <v>44</v>
      </c>
      <c r="K7" s="25">
        <f>G7*L1</f>
        <v>6.25</v>
      </c>
      <c r="L7" s="17" t="s">
        <v>44</v>
      </c>
      <c r="M7" s="27">
        <f t="shared" si="0"/>
        <v>29.75</v>
      </c>
      <c r="N7" s="18" t="s">
        <v>44</v>
      </c>
    </row>
    <row r="8" spans="1:14" ht="15.75" customHeight="1">
      <c r="A8" s="6">
        <v>4</v>
      </c>
      <c r="B8" s="6" t="s">
        <v>48</v>
      </c>
      <c r="C8" s="6" t="s">
        <v>49</v>
      </c>
      <c r="D8" s="6">
        <v>1000</v>
      </c>
      <c r="E8" s="21">
        <f>A8*D33</f>
        <v>0.06</v>
      </c>
      <c r="F8" s="6" t="s">
        <v>50</v>
      </c>
      <c r="G8" s="23">
        <f>E8/B1</f>
        <v>0.03</v>
      </c>
      <c r="H8" s="13" t="s">
        <v>40</v>
      </c>
      <c r="I8" s="24">
        <f>G8*J1</f>
        <v>1.41</v>
      </c>
      <c r="J8" s="15" t="s">
        <v>40</v>
      </c>
      <c r="K8" s="25">
        <f>G8*L1</f>
        <v>0.375</v>
      </c>
      <c r="L8" s="17" t="s">
        <v>40</v>
      </c>
      <c r="M8" s="27">
        <f t="shared" si="0"/>
        <v>1.7849999999999999</v>
      </c>
      <c r="N8" s="18" t="s">
        <v>40</v>
      </c>
    </row>
    <row r="9" spans="1:14" ht="15.75" customHeight="1">
      <c r="A9" s="21"/>
      <c r="B9" s="21"/>
      <c r="C9" s="6" t="s">
        <v>53</v>
      </c>
      <c r="D9" s="6" t="s">
        <v>54</v>
      </c>
      <c r="E9" s="21"/>
      <c r="F9" s="21"/>
      <c r="G9" s="23"/>
      <c r="H9" s="13"/>
      <c r="I9" s="24"/>
      <c r="J9" s="15"/>
      <c r="K9" s="25"/>
      <c r="L9" s="17"/>
      <c r="M9" s="27"/>
      <c r="N9" s="18"/>
    </row>
    <row r="10" spans="1:14" ht="15.75" customHeight="1">
      <c r="A10" s="21"/>
      <c r="B10" s="21"/>
      <c r="C10" s="6" t="s">
        <v>55</v>
      </c>
      <c r="D10" s="6" t="s">
        <v>54</v>
      </c>
      <c r="E10" s="21"/>
      <c r="F10" s="21"/>
      <c r="G10" s="23"/>
      <c r="H10" s="13"/>
      <c r="I10" s="24"/>
      <c r="J10" s="15"/>
      <c r="K10" s="25"/>
      <c r="L10" s="17"/>
      <c r="M10" s="27"/>
      <c r="N10" s="18"/>
    </row>
    <row r="11" spans="1:14" ht="15.75" customHeight="1">
      <c r="A11" s="21"/>
      <c r="B11" s="21"/>
      <c r="C11" s="6" t="s">
        <v>56</v>
      </c>
      <c r="D11" s="6" t="s">
        <v>54</v>
      </c>
      <c r="E11" s="21"/>
      <c r="F11" s="21"/>
      <c r="G11" s="23"/>
      <c r="H11" s="13"/>
      <c r="I11" s="24"/>
      <c r="J11" s="15"/>
      <c r="K11" s="25"/>
      <c r="L11" s="17"/>
      <c r="M11" s="27"/>
      <c r="N11" s="18"/>
    </row>
    <row r="12" spans="1:14" ht="15.75" customHeight="1">
      <c r="A12" s="29" t="s">
        <v>57</v>
      </c>
      <c r="B12" s="29">
        <v>4</v>
      </c>
      <c r="C12" s="30"/>
      <c r="D12" s="30"/>
      <c r="E12" s="30"/>
      <c r="F12" s="30"/>
      <c r="G12" s="30"/>
      <c r="H12" s="29"/>
      <c r="I12" s="30"/>
      <c r="J12" s="29"/>
      <c r="K12" s="30"/>
      <c r="L12" s="29"/>
      <c r="M12" s="30"/>
      <c r="N12" s="29"/>
    </row>
    <row r="13" spans="1:14" ht="15.75" customHeight="1">
      <c r="A13" s="28">
        <v>43132</v>
      </c>
      <c r="B13" s="6" t="s">
        <v>35</v>
      </c>
      <c r="C13" s="6" t="s">
        <v>60</v>
      </c>
      <c r="D13" s="6">
        <v>1000</v>
      </c>
      <c r="E13" s="21">
        <f>250/1000</f>
        <v>0.25</v>
      </c>
      <c r="F13" s="6" t="s">
        <v>27</v>
      </c>
      <c r="G13" s="23">
        <f>E13/B12</f>
        <v>6.25E-2</v>
      </c>
      <c r="H13" s="13" t="s">
        <v>27</v>
      </c>
      <c r="I13" s="24">
        <f>G13*J1</f>
        <v>2.9375</v>
      </c>
      <c r="J13" s="15" t="s">
        <v>27</v>
      </c>
      <c r="K13" s="25">
        <f>G13*L1</f>
        <v>0.78125</v>
      </c>
      <c r="L13" s="17" t="s">
        <v>27</v>
      </c>
      <c r="M13" s="27">
        <f t="shared" ref="M13:M15" si="2">I13+K13</f>
        <v>3.71875</v>
      </c>
      <c r="N13" s="18" t="s">
        <v>27</v>
      </c>
    </row>
    <row r="14" spans="1:14" ht="15.75" customHeight="1">
      <c r="A14" s="28">
        <v>43191</v>
      </c>
      <c r="B14" s="6" t="s">
        <v>35</v>
      </c>
      <c r="C14" s="6" t="s">
        <v>62</v>
      </c>
      <c r="D14" s="6">
        <v>1000</v>
      </c>
      <c r="E14" s="21">
        <f>125/D14</f>
        <v>0.125</v>
      </c>
      <c r="F14" s="6" t="s">
        <v>27</v>
      </c>
      <c r="G14" s="23">
        <f>E14/B12</f>
        <v>3.125E-2</v>
      </c>
      <c r="H14" s="13" t="s">
        <v>27</v>
      </c>
      <c r="I14" s="24">
        <f>G14*J1</f>
        <v>1.46875</v>
      </c>
      <c r="J14" s="15" t="s">
        <v>27</v>
      </c>
      <c r="K14" s="25">
        <f>G14*L1</f>
        <v>0.390625</v>
      </c>
      <c r="L14" s="17" t="s">
        <v>27</v>
      </c>
      <c r="M14" s="27">
        <f t="shared" si="2"/>
        <v>1.859375</v>
      </c>
      <c r="N14" s="18" t="s">
        <v>27</v>
      </c>
    </row>
    <row r="15" spans="1:14" ht="15.75" customHeight="1">
      <c r="A15" s="6">
        <v>3</v>
      </c>
      <c r="B15" s="6" t="s">
        <v>48</v>
      </c>
      <c r="C15" s="6" t="s">
        <v>67</v>
      </c>
      <c r="D15" s="6">
        <v>1000</v>
      </c>
      <c r="E15" s="21">
        <f>A15*D33</f>
        <v>4.4999999999999998E-2</v>
      </c>
      <c r="F15" s="6" t="s">
        <v>40</v>
      </c>
      <c r="G15" s="23">
        <f>E15/B12</f>
        <v>1.125E-2</v>
      </c>
      <c r="H15" s="13" t="s">
        <v>40</v>
      </c>
      <c r="I15" s="24">
        <f>G15*J1</f>
        <v>0.52874999999999994</v>
      </c>
      <c r="J15" s="15" t="s">
        <v>40</v>
      </c>
      <c r="K15" s="25">
        <f>G15*L1</f>
        <v>0.140625</v>
      </c>
      <c r="L15" s="17" t="s">
        <v>40</v>
      </c>
      <c r="M15" s="27">
        <f t="shared" si="2"/>
        <v>0.66937499999999994</v>
      </c>
      <c r="N15" s="18" t="s">
        <v>40</v>
      </c>
    </row>
    <row r="16" spans="1:14" ht="15.75" customHeight="1">
      <c r="A16" s="21"/>
      <c r="B16" s="21"/>
      <c r="C16" s="6" t="s">
        <v>53</v>
      </c>
      <c r="D16" s="6" t="s">
        <v>54</v>
      </c>
      <c r="E16" s="21"/>
      <c r="F16" s="21"/>
      <c r="G16" s="23"/>
      <c r="H16" s="13"/>
      <c r="I16" s="24"/>
      <c r="J16" s="15"/>
      <c r="K16" s="25"/>
      <c r="L16" s="17"/>
      <c r="M16" s="27"/>
      <c r="N16" s="18"/>
    </row>
    <row r="17" spans="1:14" ht="15.75" customHeight="1">
      <c r="A17" s="33" t="s">
        <v>74</v>
      </c>
      <c r="B17" s="33">
        <v>6</v>
      </c>
      <c r="C17" s="34"/>
      <c r="D17" s="34"/>
      <c r="E17" s="34"/>
      <c r="F17" s="34"/>
      <c r="G17" s="34"/>
      <c r="H17" s="33"/>
      <c r="I17" s="34"/>
      <c r="J17" s="33"/>
      <c r="K17" s="34"/>
      <c r="L17" s="33"/>
      <c r="M17" s="33"/>
      <c r="N17" s="33"/>
    </row>
    <row r="18" spans="1:14" ht="15.75" customHeight="1">
      <c r="A18" s="28">
        <v>43132</v>
      </c>
      <c r="B18" s="6" t="s">
        <v>20</v>
      </c>
      <c r="C18" s="6" t="s">
        <v>39</v>
      </c>
      <c r="D18" s="6">
        <v>1000</v>
      </c>
      <c r="E18" s="21">
        <f>D28</f>
        <v>0.25</v>
      </c>
      <c r="F18" s="6" t="s">
        <v>40</v>
      </c>
      <c r="G18" s="23">
        <f>E18/B17</f>
        <v>4.1666666666666664E-2</v>
      </c>
      <c r="H18" s="13" t="s">
        <v>40</v>
      </c>
      <c r="I18" s="24">
        <f>G18*J1</f>
        <v>1.9583333333333333</v>
      </c>
      <c r="J18" s="15" t="s">
        <v>40</v>
      </c>
      <c r="K18" s="25">
        <f>G18*L1</f>
        <v>0.52083333333333326</v>
      </c>
      <c r="L18" s="17" t="s">
        <v>40</v>
      </c>
      <c r="M18" s="27">
        <f t="shared" ref="M18:M26" si="3">I18+K18</f>
        <v>2.4791666666666665</v>
      </c>
      <c r="N18" s="18" t="s">
        <v>40</v>
      </c>
    </row>
    <row r="19" spans="1:14" ht="15.75" customHeight="1">
      <c r="A19" s="6">
        <v>2</v>
      </c>
      <c r="B19" s="6" t="s">
        <v>48</v>
      </c>
      <c r="C19" s="6" t="s">
        <v>81</v>
      </c>
      <c r="D19" s="6">
        <v>1000</v>
      </c>
      <c r="E19" s="21">
        <f>A19*D33</f>
        <v>0.03</v>
      </c>
      <c r="F19" s="6" t="s">
        <v>40</v>
      </c>
      <c r="G19" s="23">
        <f>E19/B17</f>
        <v>5.0000000000000001E-3</v>
      </c>
      <c r="H19" s="13" t="s">
        <v>40</v>
      </c>
      <c r="I19" s="24">
        <f>G19*J1</f>
        <v>0.23500000000000001</v>
      </c>
      <c r="J19" s="15" t="s">
        <v>40</v>
      </c>
      <c r="K19" s="25">
        <f>G19*L1</f>
        <v>6.25E-2</v>
      </c>
      <c r="L19" s="17" t="s">
        <v>40</v>
      </c>
      <c r="M19" s="27">
        <f t="shared" si="3"/>
        <v>0.29749999999999999</v>
      </c>
      <c r="N19" s="18" t="s">
        <v>40</v>
      </c>
    </row>
    <row r="20" spans="1:14" ht="15.75" customHeight="1">
      <c r="A20" s="6">
        <v>2</v>
      </c>
      <c r="B20" s="6" t="s">
        <v>48</v>
      </c>
      <c r="C20" s="6" t="s">
        <v>86</v>
      </c>
      <c r="D20" s="6">
        <v>1000</v>
      </c>
      <c r="E20" s="21">
        <f>A20*D33</f>
        <v>0.03</v>
      </c>
      <c r="F20" s="6" t="s">
        <v>40</v>
      </c>
      <c r="G20" s="23">
        <f>E20/B17</f>
        <v>5.0000000000000001E-3</v>
      </c>
      <c r="H20" s="13" t="s">
        <v>40</v>
      </c>
      <c r="I20" s="24">
        <f>G20*J1</f>
        <v>0.23500000000000001</v>
      </c>
      <c r="J20" s="15" t="s">
        <v>40</v>
      </c>
      <c r="K20" s="25">
        <f>G20*L1</f>
        <v>6.25E-2</v>
      </c>
      <c r="L20" s="17" t="s">
        <v>40</v>
      </c>
      <c r="M20" s="27">
        <f t="shared" si="3"/>
        <v>0.29749999999999999</v>
      </c>
      <c r="N20" s="18" t="s">
        <v>40</v>
      </c>
    </row>
    <row r="21" spans="1:14" ht="15.75" customHeight="1">
      <c r="A21" s="6">
        <v>1</v>
      </c>
      <c r="B21" s="6" t="s">
        <v>48</v>
      </c>
      <c r="C21" s="6" t="s">
        <v>94</v>
      </c>
      <c r="D21" s="6">
        <v>1000</v>
      </c>
      <c r="E21" s="21">
        <f>A21*D33</f>
        <v>1.4999999999999999E-2</v>
      </c>
      <c r="F21" s="6" t="s">
        <v>40</v>
      </c>
      <c r="G21" s="23">
        <f>E21/B17</f>
        <v>2.5000000000000001E-3</v>
      </c>
      <c r="H21" s="40" t="s">
        <v>40</v>
      </c>
      <c r="I21" s="24">
        <f>G21*J1</f>
        <v>0.11750000000000001</v>
      </c>
      <c r="J21" s="41" t="s">
        <v>40</v>
      </c>
      <c r="K21" s="25">
        <f>G21*L1</f>
        <v>3.125E-2</v>
      </c>
      <c r="L21" s="42" t="s">
        <v>40</v>
      </c>
      <c r="M21" s="27">
        <f t="shared" si="3"/>
        <v>0.14874999999999999</v>
      </c>
      <c r="N21" s="43" t="s">
        <v>40</v>
      </c>
    </row>
    <row r="22" spans="1:14" ht="15.75" customHeight="1">
      <c r="A22" s="28">
        <v>43132</v>
      </c>
      <c r="B22" s="6" t="s">
        <v>29</v>
      </c>
      <c r="C22" s="6" t="s">
        <v>53</v>
      </c>
      <c r="D22" s="6">
        <v>1000</v>
      </c>
      <c r="E22" s="21">
        <f>D35</f>
        <v>2.5000000000000001E-3</v>
      </c>
      <c r="F22" s="6" t="s">
        <v>27</v>
      </c>
      <c r="G22" s="23">
        <f>E22/B17</f>
        <v>4.1666666666666669E-4</v>
      </c>
      <c r="H22" s="40" t="s">
        <v>27</v>
      </c>
      <c r="I22" s="24">
        <f>G22*J1</f>
        <v>1.9583333333333335E-2</v>
      </c>
      <c r="J22" s="41" t="s">
        <v>27</v>
      </c>
      <c r="K22" s="25">
        <f>G22*L1</f>
        <v>5.2083333333333339E-3</v>
      </c>
      <c r="L22" s="42" t="s">
        <v>27</v>
      </c>
      <c r="M22" s="27">
        <f t="shared" si="3"/>
        <v>2.479166666666667E-2</v>
      </c>
      <c r="N22" s="43" t="s">
        <v>27</v>
      </c>
    </row>
    <row r="23" spans="1:14" ht="15.75" customHeight="1">
      <c r="A23" s="6" t="s">
        <v>96</v>
      </c>
      <c r="B23" s="6" t="s">
        <v>35</v>
      </c>
      <c r="C23" s="6" t="s">
        <v>97</v>
      </c>
      <c r="D23" s="6">
        <v>1000</v>
      </c>
      <c r="E23" s="21">
        <f>D37+D39*3</f>
        <v>0.875</v>
      </c>
      <c r="F23" s="6" t="s">
        <v>27</v>
      </c>
      <c r="G23" s="23">
        <f>E23/B17</f>
        <v>0.14583333333333334</v>
      </c>
      <c r="H23" s="40" t="s">
        <v>27</v>
      </c>
      <c r="I23" s="24">
        <f>G23*J1</f>
        <v>6.854166666666667</v>
      </c>
      <c r="J23" s="41" t="s">
        <v>27</v>
      </c>
      <c r="K23" s="25">
        <f>G23*L1</f>
        <v>1.8229166666666667</v>
      </c>
      <c r="L23" s="42" t="s">
        <v>27</v>
      </c>
      <c r="M23" s="27">
        <f t="shared" si="3"/>
        <v>8.6770833333333339</v>
      </c>
      <c r="N23" s="43" t="s">
        <v>27</v>
      </c>
    </row>
    <row r="24" spans="1:14" ht="12.75">
      <c r="A24" s="6">
        <v>1</v>
      </c>
      <c r="B24" s="6" t="s">
        <v>20</v>
      </c>
      <c r="C24" s="6" t="s">
        <v>102</v>
      </c>
      <c r="D24" s="6">
        <v>1000</v>
      </c>
      <c r="E24" s="21">
        <f>A24*D31</f>
        <v>0.12</v>
      </c>
      <c r="F24" s="6" t="s">
        <v>27</v>
      </c>
      <c r="G24" s="23">
        <f>E24/B17</f>
        <v>0.02</v>
      </c>
      <c r="H24" s="40" t="s">
        <v>27</v>
      </c>
      <c r="I24" s="24">
        <f>G24*J1</f>
        <v>0.94000000000000006</v>
      </c>
      <c r="J24" s="41" t="s">
        <v>27</v>
      </c>
      <c r="K24" s="25">
        <f>G24*L1</f>
        <v>0.25</v>
      </c>
      <c r="L24" s="42" t="s">
        <v>27</v>
      </c>
      <c r="M24" s="27">
        <f t="shared" si="3"/>
        <v>1.19</v>
      </c>
      <c r="N24" s="43" t="s">
        <v>27</v>
      </c>
    </row>
    <row r="25" spans="1:14" ht="12.75">
      <c r="A25" s="6">
        <v>2</v>
      </c>
      <c r="B25" s="6" t="s">
        <v>48</v>
      </c>
      <c r="C25" s="6" t="s">
        <v>106</v>
      </c>
      <c r="D25" s="6">
        <v>1000</v>
      </c>
      <c r="E25" s="21">
        <f>A25*D33</f>
        <v>0.03</v>
      </c>
      <c r="F25" s="6" t="s">
        <v>27</v>
      </c>
      <c r="G25" s="23">
        <f>E25/B17</f>
        <v>5.0000000000000001E-3</v>
      </c>
      <c r="H25" s="40" t="s">
        <v>27</v>
      </c>
      <c r="I25" s="24">
        <f>G25*J1</f>
        <v>0.23500000000000001</v>
      </c>
      <c r="J25" s="41" t="s">
        <v>27</v>
      </c>
      <c r="K25" s="25">
        <f>G25*L1</f>
        <v>6.25E-2</v>
      </c>
      <c r="L25" s="42" t="s">
        <v>27</v>
      </c>
      <c r="M25" s="27">
        <f t="shared" si="3"/>
        <v>0.29749999999999999</v>
      </c>
      <c r="N25" s="43" t="s">
        <v>27</v>
      </c>
    </row>
    <row r="26" spans="1:14" ht="12.75">
      <c r="A26" s="28">
        <v>43160</v>
      </c>
      <c r="B26" s="6" t="s">
        <v>35</v>
      </c>
      <c r="C26" s="6" t="s">
        <v>26</v>
      </c>
      <c r="D26" s="6">
        <v>1000</v>
      </c>
      <c r="E26" s="21">
        <f>D40</f>
        <v>0.33300000000000002</v>
      </c>
      <c r="F26" s="6" t="s">
        <v>27</v>
      </c>
      <c r="G26" s="23">
        <f>E26/B17</f>
        <v>5.5500000000000001E-2</v>
      </c>
      <c r="H26" s="40" t="s">
        <v>27</v>
      </c>
      <c r="I26" s="24">
        <f>G26*J1</f>
        <v>2.6084999999999998</v>
      </c>
      <c r="J26" s="41" t="s">
        <v>27</v>
      </c>
      <c r="K26" s="25">
        <f>G26*L1</f>
        <v>0.69374999999999998</v>
      </c>
      <c r="L26" s="42" t="s">
        <v>27</v>
      </c>
      <c r="M26" s="27">
        <f t="shared" si="3"/>
        <v>3.3022499999999999</v>
      </c>
      <c r="N26" s="43" t="s">
        <v>27</v>
      </c>
    </row>
    <row r="27" spans="1:14" ht="12.75">
      <c r="A27" s="1" t="s">
        <v>68</v>
      </c>
    </row>
    <row r="28" spans="1:14" ht="12.75">
      <c r="A28" s="1" t="s">
        <v>69</v>
      </c>
      <c r="B28" s="1">
        <v>250</v>
      </c>
      <c r="C28" s="1" t="s">
        <v>37</v>
      </c>
      <c r="D28">
        <f t="shared" ref="D28:D34" si="4">B28/1000</f>
        <v>0.25</v>
      </c>
      <c r="E28" s="1" t="s">
        <v>50</v>
      </c>
    </row>
    <row r="29" spans="1:14" ht="12.75">
      <c r="A29" s="1" t="s">
        <v>70</v>
      </c>
      <c r="B29" s="1">
        <f t="shared" ref="B29:B30" si="5">B28/2</f>
        <v>125</v>
      </c>
      <c r="C29" s="1" t="s">
        <v>37</v>
      </c>
      <c r="D29">
        <f t="shared" si="4"/>
        <v>0.125</v>
      </c>
      <c r="E29" s="1" t="s">
        <v>50</v>
      </c>
    </row>
    <row r="30" spans="1:14" ht="12.75">
      <c r="A30" s="1" t="s">
        <v>71</v>
      </c>
      <c r="B30">
        <f t="shared" si="5"/>
        <v>62.5</v>
      </c>
      <c r="C30" s="1" t="s">
        <v>37</v>
      </c>
      <c r="D30">
        <f t="shared" si="4"/>
        <v>6.25E-2</v>
      </c>
      <c r="E30" s="1" t="s">
        <v>50</v>
      </c>
    </row>
    <row r="31" spans="1:14" ht="12.75">
      <c r="A31" s="1" t="s">
        <v>69</v>
      </c>
      <c r="B31" s="1">
        <v>120</v>
      </c>
      <c r="C31" s="1" t="s">
        <v>72</v>
      </c>
      <c r="D31">
        <f t="shared" si="4"/>
        <v>0.12</v>
      </c>
      <c r="E31" s="1" t="s">
        <v>113</v>
      </c>
    </row>
    <row r="32" spans="1:14" ht="12.75">
      <c r="A32" s="1" t="s">
        <v>70</v>
      </c>
      <c r="B32" s="1">
        <v>60</v>
      </c>
      <c r="C32" s="1" t="s">
        <v>72</v>
      </c>
      <c r="D32">
        <f t="shared" si="4"/>
        <v>0.06</v>
      </c>
      <c r="E32" s="1" t="s">
        <v>113</v>
      </c>
    </row>
    <row r="33" spans="1:5" ht="12.75">
      <c r="A33" s="1" t="s">
        <v>73</v>
      </c>
      <c r="B33" s="1">
        <v>15</v>
      </c>
      <c r="C33" s="1" t="s">
        <v>37</v>
      </c>
      <c r="D33">
        <f t="shared" si="4"/>
        <v>1.4999999999999999E-2</v>
      </c>
      <c r="E33" s="1" t="s">
        <v>50</v>
      </c>
    </row>
    <row r="34" spans="1:5" ht="12.75">
      <c r="A34" s="1" t="s">
        <v>75</v>
      </c>
      <c r="B34" s="1">
        <v>5</v>
      </c>
      <c r="C34" s="1" t="s">
        <v>37</v>
      </c>
      <c r="D34">
        <f t="shared" si="4"/>
        <v>5.0000000000000001E-3</v>
      </c>
      <c r="E34" s="1" t="s">
        <v>50</v>
      </c>
    </row>
    <row r="35" spans="1:5" ht="12.75">
      <c r="A35" s="1" t="s">
        <v>115</v>
      </c>
      <c r="B35">
        <f>B34/2</f>
        <v>2.5</v>
      </c>
      <c r="C35" s="1" t="s">
        <v>37</v>
      </c>
      <c r="D35">
        <f>D34/2</f>
        <v>2.5000000000000001E-3</v>
      </c>
      <c r="E35" s="1" t="s">
        <v>50</v>
      </c>
    </row>
    <row r="37" spans="1:5" ht="12.75">
      <c r="A37" s="1" t="s">
        <v>117</v>
      </c>
      <c r="B37" s="1">
        <v>500</v>
      </c>
      <c r="C37" s="1" t="s">
        <v>72</v>
      </c>
      <c r="D37">
        <f t="shared" ref="D37:D40" si="6">B37/1000</f>
        <v>0.5</v>
      </c>
      <c r="E37" s="1" t="s">
        <v>113</v>
      </c>
    </row>
    <row r="38" spans="1:5" ht="12.75">
      <c r="A38" s="1" t="s">
        <v>119</v>
      </c>
      <c r="B38" s="1">
        <v>250</v>
      </c>
      <c r="C38" s="1" t="s">
        <v>72</v>
      </c>
      <c r="D38">
        <f t="shared" si="6"/>
        <v>0.25</v>
      </c>
      <c r="E38" s="1" t="s">
        <v>113</v>
      </c>
    </row>
    <row r="39" spans="1:5" ht="12.75">
      <c r="A39" s="1" t="s">
        <v>120</v>
      </c>
      <c r="B39" s="1">
        <v>125</v>
      </c>
      <c r="C39" s="1" t="s">
        <v>72</v>
      </c>
      <c r="D39">
        <f t="shared" si="6"/>
        <v>0.125</v>
      </c>
      <c r="E39" s="1" t="s">
        <v>113</v>
      </c>
    </row>
    <row r="40" spans="1:5" ht="12.75">
      <c r="A40" s="1" t="s">
        <v>121</v>
      </c>
      <c r="B40" s="1">
        <v>333</v>
      </c>
      <c r="C40" s="1" t="s">
        <v>72</v>
      </c>
      <c r="D40">
        <f t="shared" si="6"/>
        <v>0.33300000000000002</v>
      </c>
      <c r="E40" s="1" t="s">
        <v>113</v>
      </c>
    </row>
  </sheetData>
  <mergeCells count="1">
    <mergeCell ref="M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34"/>
  <sheetViews>
    <sheetView tabSelected="1" workbookViewId="0">
      <selection activeCell="B5" sqref="B5"/>
    </sheetView>
  </sheetViews>
  <sheetFormatPr baseColWidth="10" defaultColWidth="14.42578125" defaultRowHeight="15.75" customHeight="1"/>
  <cols>
    <col min="1" max="2" width="35.5703125" customWidth="1"/>
    <col min="4" max="4" width="33.140625" customWidth="1"/>
    <col min="5" max="5" width="19.140625" customWidth="1"/>
    <col min="6" max="6" width="13" customWidth="1"/>
    <col min="7" max="7" width="20.7109375" customWidth="1"/>
  </cols>
  <sheetData>
    <row r="1" spans="1:18" ht="51">
      <c r="A1" s="31" t="s">
        <v>63</v>
      </c>
      <c r="B1" s="31">
        <v>1</v>
      </c>
      <c r="C1" s="31"/>
      <c r="D1" s="31"/>
      <c r="E1" s="31"/>
      <c r="F1" s="31" t="s">
        <v>64</v>
      </c>
      <c r="G1" s="31">
        <v>32</v>
      </c>
      <c r="H1" s="31" t="s">
        <v>65</v>
      </c>
      <c r="I1" s="31">
        <v>3</v>
      </c>
      <c r="J1" s="31" t="s">
        <v>66</v>
      </c>
      <c r="K1" s="31"/>
      <c r="L1" s="32"/>
      <c r="M1" s="32"/>
      <c r="N1" s="32"/>
      <c r="O1" s="32"/>
      <c r="P1" s="32"/>
    </row>
    <row r="2" spans="1:18" ht="15.75" customHeight="1">
      <c r="A2" s="32" t="s">
        <v>11</v>
      </c>
      <c r="B2" s="32" t="s">
        <v>13</v>
      </c>
      <c r="C2" s="32" t="s">
        <v>14</v>
      </c>
      <c r="D2" s="32" t="s">
        <v>16</v>
      </c>
      <c r="E2" s="32" t="s">
        <v>13</v>
      </c>
      <c r="F2" s="35" t="s">
        <v>17</v>
      </c>
      <c r="G2" s="35" t="s">
        <v>13</v>
      </c>
      <c r="H2" s="36" t="s">
        <v>17</v>
      </c>
      <c r="I2" s="36" t="s">
        <v>13</v>
      </c>
      <c r="J2" s="37" t="s">
        <v>11</v>
      </c>
      <c r="K2" s="37" t="s">
        <v>13</v>
      </c>
      <c r="L2" s="32"/>
      <c r="M2" s="32"/>
      <c r="N2" s="32"/>
      <c r="O2" s="32"/>
      <c r="P2" s="32"/>
    </row>
    <row r="3" spans="1:18" ht="15.75" customHeight="1">
      <c r="A3" s="32">
        <v>1</v>
      </c>
      <c r="B3" s="32" t="s">
        <v>76</v>
      </c>
      <c r="C3" s="32" t="s">
        <v>77</v>
      </c>
      <c r="D3" s="32">
        <v>1</v>
      </c>
      <c r="E3" s="32" t="s">
        <v>76</v>
      </c>
      <c r="F3" s="35">
        <f>D3*G1</f>
        <v>32</v>
      </c>
      <c r="G3" s="35" t="s">
        <v>76</v>
      </c>
      <c r="H3" s="36">
        <f t="shared" ref="H3:H6" si="0">F3*3</f>
        <v>96</v>
      </c>
      <c r="I3" s="36" t="s">
        <v>78</v>
      </c>
      <c r="J3" s="37"/>
      <c r="K3" s="37"/>
      <c r="L3" s="32"/>
      <c r="M3" s="32"/>
      <c r="N3" s="32"/>
      <c r="O3" s="32"/>
      <c r="P3" s="32"/>
    </row>
    <row r="4" spans="1:18" ht="15.75" customHeight="1">
      <c r="A4" s="32">
        <v>2</v>
      </c>
      <c r="B4" s="32" t="s">
        <v>79</v>
      </c>
      <c r="C4" s="32" t="s">
        <v>80</v>
      </c>
      <c r="D4" s="32">
        <f>A4*D27</f>
        <v>5.8999999999999997E-2</v>
      </c>
      <c r="E4" s="32" t="s">
        <v>40</v>
      </c>
      <c r="F4" s="35">
        <f>D4*G1</f>
        <v>1.8879999999999999</v>
      </c>
      <c r="G4" s="35" t="s">
        <v>40</v>
      </c>
      <c r="H4" s="36">
        <f t="shared" si="0"/>
        <v>5.6639999999999997</v>
      </c>
      <c r="I4" s="36" t="s">
        <v>40</v>
      </c>
      <c r="J4" s="37">
        <v>6</v>
      </c>
      <c r="K4" s="37" t="s">
        <v>82</v>
      </c>
      <c r="L4" s="32"/>
      <c r="M4" s="32"/>
      <c r="N4" s="32"/>
      <c r="O4" s="32"/>
      <c r="P4" s="32"/>
    </row>
    <row r="5" spans="1:18" ht="15.75" customHeight="1">
      <c r="A5" s="32">
        <v>1</v>
      </c>
      <c r="B5" s="32" t="s">
        <v>79</v>
      </c>
      <c r="C5" s="32" t="s">
        <v>83</v>
      </c>
      <c r="D5" s="32">
        <f t="shared" ref="D5:D6" si="1">A5*D27</f>
        <v>2.9499999999999998E-2</v>
      </c>
      <c r="E5" s="32" t="s">
        <v>40</v>
      </c>
      <c r="F5" s="35">
        <f>D5*G1</f>
        <v>0.94399999999999995</v>
      </c>
      <c r="G5" s="35" t="s">
        <v>40</v>
      </c>
      <c r="H5" s="36">
        <f t="shared" si="0"/>
        <v>2.8319999999999999</v>
      </c>
      <c r="I5" s="36" t="s">
        <v>40</v>
      </c>
      <c r="J5" s="37">
        <v>3</v>
      </c>
      <c r="K5" s="37" t="s">
        <v>82</v>
      </c>
      <c r="L5" s="32"/>
      <c r="M5" s="32"/>
      <c r="N5" s="32"/>
      <c r="O5" s="32"/>
      <c r="P5" s="32"/>
    </row>
    <row r="6" spans="1:18" ht="15.75" customHeight="1">
      <c r="A6" s="32">
        <v>3</v>
      </c>
      <c r="B6" s="32" t="s">
        <v>84</v>
      </c>
      <c r="C6" s="32" t="s">
        <v>85</v>
      </c>
      <c r="D6" s="32">
        <f t="shared" si="1"/>
        <v>1.5000000000000001E-4</v>
      </c>
      <c r="E6" s="32" t="s">
        <v>40</v>
      </c>
      <c r="F6" s="35">
        <f>D6*G1</f>
        <v>4.8000000000000004E-3</v>
      </c>
      <c r="G6" s="35" t="s">
        <v>40</v>
      </c>
      <c r="H6" s="36">
        <f t="shared" si="0"/>
        <v>1.4400000000000001E-2</v>
      </c>
      <c r="I6" s="36" t="s">
        <v>40</v>
      </c>
      <c r="J6" s="37">
        <v>1</v>
      </c>
      <c r="K6" s="37" t="s">
        <v>82</v>
      </c>
      <c r="L6" s="32"/>
      <c r="M6" s="32"/>
      <c r="N6" s="32"/>
      <c r="O6" s="32"/>
      <c r="P6" s="32"/>
    </row>
    <row r="7" spans="1:18" ht="15.75" customHeight="1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9"/>
      <c r="R7" s="39"/>
    </row>
    <row r="8" spans="1:18" ht="15.75" customHeight="1">
      <c r="A8" s="36" t="s">
        <v>87</v>
      </c>
      <c r="B8" s="36"/>
      <c r="C8" s="36"/>
      <c r="D8" s="36"/>
      <c r="E8" s="36"/>
      <c r="F8" s="36" t="s">
        <v>88</v>
      </c>
      <c r="G8" s="36">
        <v>15</v>
      </c>
      <c r="H8" s="36" t="s">
        <v>89</v>
      </c>
      <c r="I8" s="36">
        <v>3</v>
      </c>
      <c r="J8" s="36" t="s">
        <v>90</v>
      </c>
      <c r="K8" s="36" t="s">
        <v>13</v>
      </c>
      <c r="L8" s="36" t="s">
        <v>91</v>
      </c>
      <c r="M8" s="36" t="s">
        <v>13</v>
      </c>
      <c r="N8" s="32"/>
      <c r="O8" s="32"/>
      <c r="P8" s="32"/>
    </row>
    <row r="9" spans="1:18" ht="15.75" customHeight="1">
      <c r="A9" s="32">
        <v>1</v>
      </c>
      <c r="B9" s="32" t="s">
        <v>92</v>
      </c>
      <c r="C9" s="32" t="s">
        <v>93</v>
      </c>
      <c r="D9" s="32">
        <f>A9*D30</f>
        <v>4.3999999999999997E-2</v>
      </c>
      <c r="E9" s="32" t="s">
        <v>95</v>
      </c>
      <c r="F9" s="35">
        <f>D9*G8</f>
        <v>0.65999999999999992</v>
      </c>
      <c r="G9" s="35" t="s">
        <v>95</v>
      </c>
      <c r="H9" s="36">
        <f>F9*I8</f>
        <v>1.9799999999999998</v>
      </c>
      <c r="I9" s="36" t="s">
        <v>95</v>
      </c>
      <c r="J9" s="37">
        <f>H9/0.75</f>
        <v>2.6399999999999997</v>
      </c>
      <c r="K9" s="37" t="s">
        <v>82</v>
      </c>
      <c r="L9" s="46">
        <v>3</v>
      </c>
      <c r="M9" s="46" t="s">
        <v>98</v>
      </c>
      <c r="N9" s="32"/>
      <c r="O9" s="32"/>
      <c r="P9" s="32"/>
    </row>
    <row r="10" spans="1:18" ht="15.75" customHeight="1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9"/>
      <c r="R10" s="39"/>
    </row>
    <row r="11" spans="1:18" ht="15.75" customHeight="1">
      <c r="A11" s="44" t="s">
        <v>99</v>
      </c>
      <c r="B11" s="44"/>
      <c r="C11" s="44"/>
      <c r="D11" s="44"/>
      <c r="E11" s="44"/>
      <c r="F11" s="44" t="s">
        <v>100</v>
      </c>
      <c r="G11" s="44">
        <v>25</v>
      </c>
      <c r="H11" s="44" t="s">
        <v>101</v>
      </c>
      <c r="I11" s="44">
        <f>47+25</f>
        <v>72</v>
      </c>
      <c r="J11" s="44" t="s">
        <v>103</v>
      </c>
      <c r="K11" s="44">
        <f>G11+I11</f>
        <v>97</v>
      </c>
      <c r="L11" s="44" t="s">
        <v>104</v>
      </c>
      <c r="M11" s="44" t="s">
        <v>105</v>
      </c>
      <c r="N11" s="44" t="s">
        <v>13</v>
      </c>
      <c r="O11" s="44" t="s">
        <v>107</v>
      </c>
      <c r="P11" s="44" t="s">
        <v>13</v>
      </c>
    </row>
    <row r="12" spans="1:18" ht="15.75" customHeight="1">
      <c r="A12" s="32">
        <v>8</v>
      </c>
      <c r="B12" s="32" t="s">
        <v>79</v>
      </c>
      <c r="C12" s="32" t="s">
        <v>108</v>
      </c>
      <c r="D12" s="32">
        <f>A12*D27</f>
        <v>0.23599999999999999</v>
      </c>
      <c r="E12" s="32" t="s">
        <v>40</v>
      </c>
      <c r="F12" s="35">
        <f>D12*G11</f>
        <v>5.8999999999999995</v>
      </c>
      <c r="G12" s="35" t="s">
        <v>40</v>
      </c>
      <c r="H12" s="36">
        <f>D12*I11</f>
        <v>16.991999999999997</v>
      </c>
      <c r="I12" s="36" t="s">
        <v>40</v>
      </c>
      <c r="J12" s="37">
        <f>F12+H12</f>
        <v>22.891999999999996</v>
      </c>
      <c r="K12" s="37" t="s">
        <v>40</v>
      </c>
      <c r="L12" s="45">
        <f>3*D32+1*D34</f>
        <v>3.25</v>
      </c>
      <c r="M12" s="46">
        <f>J12/L12</f>
        <v>7.0436923076923064</v>
      </c>
      <c r="N12" s="46" t="s">
        <v>82</v>
      </c>
      <c r="O12" s="47">
        <v>7</v>
      </c>
      <c r="P12" s="47" t="s">
        <v>82</v>
      </c>
    </row>
    <row r="13" spans="1:18" ht="15.75" customHeight="1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9"/>
      <c r="R13" s="39"/>
    </row>
    <row r="14" spans="1:18" ht="15.75" customHeight="1">
      <c r="A14" s="48" t="s">
        <v>109</v>
      </c>
      <c r="B14" s="48"/>
      <c r="C14" s="48"/>
      <c r="D14" s="48"/>
      <c r="E14" s="48"/>
      <c r="F14" s="48" t="s">
        <v>110</v>
      </c>
      <c r="G14" s="48">
        <v>47</v>
      </c>
      <c r="H14" s="48" t="s">
        <v>111</v>
      </c>
      <c r="I14" s="48" t="s">
        <v>13</v>
      </c>
      <c r="J14" s="38"/>
      <c r="K14" s="38"/>
      <c r="L14" s="32"/>
      <c r="M14" s="32"/>
      <c r="N14" s="32"/>
      <c r="O14" s="32"/>
      <c r="P14" s="32"/>
    </row>
    <row r="15" spans="1:18" ht="15.75" customHeight="1">
      <c r="A15" s="32">
        <v>10</v>
      </c>
      <c r="B15" s="32" t="s">
        <v>79</v>
      </c>
      <c r="C15" s="32" t="s">
        <v>112</v>
      </c>
      <c r="D15" s="32">
        <f>A15*D27</f>
        <v>0.29499999999999998</v>
      </c>
      <c r="E15" s="32" t="s">
        <v>37</v>
      </c>
      <c r="F15" s="35">
        <f>D15*G14</f>
        <v>13.864999999999998</v>
      </c>
      <c r="G15" s="35" t="s">
        <v>40</v>
      </c>
      <c r="H15" s="36">
        <v>14</v>
      </c>
      <c r="I15" s="36" t="s">
        <v>82</v>
      </c>
      <c r="J15" s="38"/>
      <c r="K15" s="38"/>
      <c r="L15" s="32"/>
      <c r="M15" s="32"/>
      <c r="N15" s="32"/>
      <c r="O15" s="32"/>
      <c r="P15" s="32"/>
    </row>
    <row r="16" spans="1:18" ht="15.75" customHeight="1">
      <c r="J16" s="39"/>
      <c r="K16" s="39"/>
    </row>
    <row r="18" spans="1:5" ht="15.75" customHeight="1">
      <c r="A18" s="1" t="s">
        <v>68</v>
      </c>
    </row>
    <row r="19" spans="1:5" ht="15.75" customHeight="1">
      <c r="A19" s="1" t="s">
        <v>69</v>
      </c>
      <c r="B19" s="1">
        <v>250</v>
      </c>
      <c r="C19" s="1" t="s">
        <v>37</v>
      </c>
    </row>
    <row r="20" spans="1:5" ht="15.75" customHeight="1">
      <c r="A20" s="1" t="s">
        <v>70</v>
      </c>
      <c r="B20" s="1">
        <f t="shared" ref="B20:B21" si="2">B19/2</f>
        <v>125</v>
      </c>
      <c r="C20" s="1" t="s">
        <v>37</v>
      </c>
    </row>
    <row r="21" spans="1:5" ht="15.75" customHeight="1">
      <c r="A21" s="1" t="s">
        <v>71</v>
      </c>
      <c r="B21">
        <f t="shared" si="2"/>
        <v>62.5</v>
      </c>
      <c r="C21" s="1" t="s">
        <v>37</v>
      </c>
    </row>
    <row r="22" spans="1:5" ht="15.75" customHeight="1">
      <c r="A22" s="1" t="s">
        <v>69</v>
      </c>
      <c r="B22" s="1">
        <v>120</v>
      </c>
      <c r="C22" s="1" t="s">
        <v>72</v>
      </c>
    </row>
    <row r="23" spans="1:5" ht="15.75" customHeight="1">
      <c r="A23" s="1" t="s">
        <v>70</v>
      </c>
      <c r="B23" s="1">
        <v>60</v>
      </c>
      <c r="C23" s="1" t="s">
        <v>72</v>
      </c>
    </row>
    <row r="24" spans="1:5" ht="12.75">
      <c r="A24" s="1" t="s">
        <v>73</v>
      </c>
      <c r="B24" s="1">
        <v>15</v>
      </c>
      <c r="C24" s="1" t="s">
        <v>37</v>
      </c>
    </row>
    <row r="25" spans="1:5" ht="12.75">
      <c r="A25" s="1" t="s">
        <v>75</v>
      </c>
      <c r="B25" s="1">
        <v>5</v>
      </c>
      <c r="C25" s="1" t="s">
        <v>37</v>
      </c>
    </row>
    <row r="27" spans="1:5" ht="12.75">
      <c r="A27" s="1" t="s">
        <v>114</v>
      </c>
      <c r="B27" s="49">
        <v>43249</v>
      </c>
      <c r="C27" s="1" t="s">
        <v>37</v>
      </c>
      <c r="D27" s="50">
        <v>2.9499999999999998E-2</v>
      </c>
      <c r="E27" s="1" t="s">
        <v>95</v>
      </c>
    </row>
    <row r="28" spans="1:5" ht="12.75">
      <c r="A28" s="1" t="s">
        <v>116</v>
      </c>
      <c r="B28" s="1">
        <v>0.05</v>
      </c>
      <c r="C28" s="1" t="s">
        <v>37</v>
      </c>
      <c r="D28">
        <f>B28/1000</f>
        <v>5.0000000000000002E-5</v>
      </c>
      <c r="E28" s="1" t="s">
        <v>95</v>
      </c>
    </row>
    <row r="30" spans="1:5" ht="12.75">
      <c r="A30" s="1" t="s">
        <v>118</v>
      </c>
      <c r="B30" s="1">
        <v>44</v>
      </c>
      <c r="C30" s="1" t="s">
        <v>37</v>
      </c>
      <c r="D30">
        <f>B30/1000</f>
        <v>4.3999999999999997E-2</v>
      </c>
      <c r="E30" s="1" t="s">
        <v>95</v>
      </c>
    </row>
    <row r="32" spans="1:5" ht="12.75">
      <c r="A32" s="1" t="s">
        <v>122</v>
      </c>
      <c r="B32" s="1">
        <v>1000</v>
      </c>
      <c r="C32" s="1" t="s">
        <v>37</v>
      </c>
      <c r="D32">
        <f t="shared" ref="D32:D34" si="3">B32/1000</f>
        <v>1</v>
      </c>
      <c r="E32" s="1" t="s">
        <v>40</v>
      </c>
    </row>
    <row r="33" spans="1:5" ht="12.75">
      <c r="A33" s="1" t="s">
        <v>123</v>
      </c>
      <c r="B33" s="1">
        <v>500</v>
      </c>
      <c r="C33" s="1" t="s">
        <v>37</v>
      </c>
      <c r="D33">
        <f t="shared" si="3"/>
        <v>0.5</v>
      </c>
      <c r="E33" s="1" t="s">
        <v>40</v>
      </c>
    </row>
    <row r="34" spans="1:5" ht="12.75">
      <c r="A34" s="1" t="s">
        <v>124</v>
      </c>
      <c r="B34" s="1">
        <v>250</v>
      </c>
      <c r="C34" s="1" t="s">
        <v>37</v>
      </c>
      <c r="D34">
        <f t="shared" si="3"/>
        <v>0.25</v>
      </c>
      <c r="E34" s="1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 DE RESPUESTAS</vt:lpstr>
      <vt:lpstr>LISTA DE TORTA</vt:lpstr>
      <vt:lpstr>LISTA DE COMIDA</vt:lpstr>
      <vt:lpstr>LISTA DE BEBIDAS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 de Windows</cp:lastModifiedBy>
  <dcterms:modified xsi:type="dcterms:W3CDTF">2018-05-16T22:58:15Z</dcterms:modified>
</cp:coreProperties>
</file>