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Volumes/Macintosh HD/Users/Documentos Reinaldo/Documents/SENA 2018/Patricia guzman/"/>
    </mc:Choice>
  </mc:AlternateContent>
  <xr:revisionPtr revIDLastSave="0" documentId="8_{8391121B-D90A-7C47-A259-7B8A204BE9D4}" xr6:coauthVersionLast="34" xr6:coauthVersionMax="34" xr10:uidLastSave="{00000000-0000-0000-0000-000000000000}"/>
  <bookViews>
    <workbookView xWindow="0" yWindow="460" windowWidth="25600" windowHeight="14440" xr2:uid="{00000000-000D-0000-FFFF-FFFF00000000}"/>
  </bookViews>
  <sheets>
    <sheet name="Datos" sheetId="1" r:id="rId1"/>
    <sheet name="Tabla" sheetId="2" r:id="rId2"/>
    <sheet name="Talla" sheetId="6" r:id="rId3"/>
    <sheet name="Peso" sheetId="3" r:id="rId4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1" l="1"/>
  <c r="N6" i="1"/>
  <c r="N5" i="1"/>
  <c r="D36" i="1" a="1"/>
  <c r="D36" i="1" s="1"/>
  <c r="C37" i="1"/>
  <c r="C38" i="1"/>
  <c r="C39" i="1"/>
  <c r="C40" i="1"/>
  <c r="C41" i="1"/>
  <c r="C36" i="1"/>
  <c r="A38" i="1"/>
  <c r="B37" i="1"/>
  <c r="B38" i="1"/>
  <c r="A39" i="1" s="1"/>
  <c r="B39" i="1" s="1"/>
  <c r="A40" i="1" s="1"/>
  <c r="B40" i="1" s="1"/>
  <c r="A41" i="1" s="1"/>
  <c r="B41" i="1" s="1"/>
  <c r="A37" i="1"/>
  <c r="B36" i="1"/>
  <c r="A36" i="1"/>
  <c r="D39" i="1" l="1"/>
  <c r="D38" i="1"/>
  <c r="D41" i="1"/>
  <c r="D37" i="1"/>
  <c r="D40" i="1"/>
  <c r="M14" i="1"/>
  <c r="N13" i="1"/>
  <c r="M13" i="1"/>
  <c r="N10" i="1"/>
  <c r="N11" i="1"/>
  <c r="N9" i="1"/>
  <c r="N4" i="1"/>
  <c r="N2" i="1"/>
  <c r="M2" i="1"/>
  <c r="R16" i="1" s="1"/>
  <c r="A26" i="1" l="1"/>
  <c r="M15" i="1"/>
  <c r="N16" i="1"/>
  <c r="M16" i="1"/>
  <c r="K8" i="1"/>
  <c r="K13" i="1"/>
  <c r="M17" i="1" l="1"/>
  <c r="B26" i="1" l="1"/>
  <c r="E3" i="1"/>
  <c r="C3" i="1"/>
  <c r="C4" i="1"/>
  <c r="C5" i="1"/>
  <c r="C6" i="1"/>
  <c r="G6" i="1" s="1"/>
  <c r="C7" i="1"/>
  <c r="G7" i="1" s="1"/>
  <c r="C8" i="1"/>
  <c r="G8" i="1" s="1"/>
  <c r="C9" i="1"/>
  <c r="G9" i="1" s="1"/>
  <c r="C10" i="1"/>
  <c r="G10" i="1" s="1"/>
  <c r="C11" i="1"/>
  <c r="C12" i="1"/>
  <c r="G12" i="1" s="1"/>
  <c r="C13" i="1"/>
  <c r="G13" i="1" s="1"/>
  <c r="C14" i="1"/>
  <c r="C15" i="1"/>
  <c r="G15" i="1" s="1"/>
  <c r="C16" i="1"/>
  <c r="G16" i="1" s="1"/>
  <c r="C17" i="1"/>
  <c r="G17" i="1" s="1"/>
  <c r="C18" i="1"/>
  <c r="G18" i="1" s="1"/>
  <c r="C19" i="1"/>
  <c r="G19" i="1" s="1"/>
  <c r="C20" i="1"/>
  <c r="C21" i="1"/>
  <c r="G21" i="1" s="1"/>
  <c r="C22" i="1"/>
  <c r="A27" i="1" l="1"/>
  <c r="B27" i="1" s="1"/>
  <c r="C26" i="1"/>
  <c r="G3" i="1"/>
  <c r="M5" i="1"/>
  <c r="M8" i="1"/>
  <c r="M4" i="1"/>
  <c r="M3" i="1"/>
  <c r="M6" i="1"/>
  <c r="M9" i="1"/>
  <c r="M7" i="1"/>
  <c r="F3" i="1"/>
  <c r="G4" i="1"/>
  <c r="M10" i="1"/>
  <c r="G5" i="1"/>
  <c r="M11" i="1"/>
  <c r="G20" i="1"/>
  <c r="G14" i="1"/>
  <c r="G22" i="1"/>
  <c r="G11" i="1"/>
  <c r="E4" i="1"/>
  <c r="F4" i="1" s="1"/>
  <c r="E20" i="1"/>
  <c r="F20" i="1" s="1"/>
  <c r="E15" i="1"/>
  <c r="F15" i="1" s="1"/>
  <c r="E5" i="1"/>
  <c r="F5" i="1" s="1"/>
  <c r="E14" i="1"/>
  <c r="F14" i="1" s="1"/>
  <c r="E21" i="1"/>
  <c r="F21" i="1" s="1"/>
  <c r="E6" i="1"/>
  <c r="F6" i="1" s="1"/>
  <c r="E13" i="1"/>
  <c r="F13" i="1" s="1"/>
  <c r="E22" i="1"/>
  <c r="F22" i="1" s="1"/>
  <c r="E12" i="1"/>
  <c r="F12" i="1" s="1"/>
  <c r="E18" i="1"/>
  <c r="F18" i="1" s="1"/>
  <c r="E7" i="1"/>
  <c r="F7" i="1" s="1"/>
  <c r="E16" i="1"/>
  <c r="F16" i="1" s="1"/>
  <c r="E17" i="1"/>
  <c r="F17" i="1" s="1"/>
  <c r="E8" i="1"/>
  <c r="F8" i="1" s="1"/>
  <c r="E19" i="1"/>
  <c r="F19" i="1" s="1"/>
  <c r="E10" i="1"/>
  <c r="F10" i="1" s="1"/>
  <c r="E9" i="1"/>
  <c r="F9" i="1" s="1"/>
  <c r="E11" i="1"/>
  <c r="F11" i="1" s="1"/>
  <c r="F38" i="1" l="1"/>
  <c r="F41" i="1"/>
  <c r="F37" i="1"/>
  <c r="F40" i="1"/>
  <c r="F39" i="1"/>
  <c r="C27" i="1"/>
  <c r="A28" i="1"/>
  <c r="B28" i="1" s="1"/>
  <c r="N7" i="1"/>
  <c r="N14" i="1"/>
  <c r="N15" i="1" s="1"/>
  <c r="N17" i="1" s="1"/>
  <c r="N3" i="1"/>
  <c r="E36" i="1" l="1"/>
  <c r="E37" i="1" s="1"/>
  <c r="E38" i="1" s="1"/>
  <c r="E39" i="1" s="1"/>
  <c r="E40" i="1" s="1"/>
  <c r="E41" i="1" s="1"/>
  <c r="F36" i="1"/>
  <c r="G36" i="1" s="1"/>
  <c r="G37" i="1" s="1"/>
  <c r="G38" i="1" s="1"/>
  <c r="G39" i="1" s="1"/>
  <c r="G40" i="1" s="1"/>
  <c r="G41" i="1" s="1"/>
  <c r="A29" i="1"/>
  <c r="B29" i="1" s="1"/>
  <c r="C28" i="1"/>
  <c r="C29" i="1" l="1"/>
  <c r="A30" i="1"/>
  <c r="B30" i="1" s="1"/>
  <c r="C30" i="1" l="1"/>
  <c r="A31" i="1"/>
  <c r="B31" i="1" s="1"/>
  <c r="C31" i="1" s="1"/>
  <c r="D26" i="1" s="1" a="1"/>
  <c r="D26" i="1" l="1"/>
  <c r="D29" i="1"/>
  <c r="F29" i="1" s="1"/>
  <c r="D30" i="1"/>
  <c r="F30" i="1" s="1"/>
  <c r="D28" i="1"/>
  <c r="F28" i="1" s="1"/>
  <c r="D31" i="1"/>
  <c r="F31" i="1" s="1"/>
  <c r="D27" i="1"/>
  <c r="F27" i="1" s="1"/>
  <c r="E26" i="1" l="1"/>
  <c r="F26" i="1"/>
  <c r="G26" i="1" s="1"/>
  <c r="G27" i="1" s="1"/>
  <c r="G28" i="1" s="1"/>
  <c r="G29" i="1" s="1"/>
  <c r="G30" i="1" s="1"/>
  <c r="G31" i="1" s="1"/>
  <c r="E27" i="1"/>
  <c r="E28" i="1" s="1"/>
  <c r="E29" i="1" s="1"/>
  <c r="E30" i="1" s="1"/>
  <c r="E31" i="1" s="1"/>
</calcChain>
</file>

<file path=xl/sharedStrings.xml><?xml version="1.0" encoding="utf-8"?>
<sst xmlns="http://schemas.openxmlformats.org/spreadsheetml/2006/main" count="72" uniqueCount="45">
  <si>
    <t>Código Estudiante</t>
  </si>
  <si>
    <t>Talla (cm)</t>
  </si>
  <si>
    <t>15,4-16,7</t>
  </si>
  <si>
    <t>16,8-18,1</t>
  </si>
  <si>
    <t>18,2-19,5</t>
  </si>
  <si>
    <t>19,6-20,9</t>
  </si>
  <si>
    <t>21,0-22,3</t>
  </si>
  <si>
    <t>Estudiantes Trancición</t>
  </si>
  <si>
    <t>intervalo peso</t>
  </si>
  <si>
    <t>Peso</t>
  </si>
  <si>
    <t>peso</t>
  </si>
  <si>
    <t>Talla</t>
  </si>
  <si>
    <t>intervalo Talla</t>
  </si>
  <si>
    <t xml:space="preserve"> </t>
  </si>
  <si>
    <t>48,9-68,9</t>
  </si>
  <si>
    <t>69,0-88,9</t>
  </si>
  <si>
    <t>89,0-108,9</t>
  </si>
  <si>
    <t>No.</t>
  </si>
  <si>
    <t>Peso (kg)</t>
  </si>
  <si>
    <t>MEDIDAS DE TENDENCIA CENTRAL</t>
  </si>
  <si>
    <t>Tamaño muestral</t>
  </si>
  <si>
    <t>Media aritmetica</t>
  </si>
  <si>
    <t>Suma</t>
  </si>
  <si>
    <t>Desviación estándar.</t>
  </si>
  <si>
    <t>Varianza</t>
  </si>
  <si>
    <t>moda</t>
  </si>
  <si>
    <t>MEDIANA</t>
  </si>
  <si>
    <t>Cuartil Q3</t>
  </si>
  <si>
    <t>Cuartil Q2</t>
  </si>
  <si>
    <t xml:space="preserve">Talla </t>
  </si>
  <si>
    <t>Minimo</t>
  </si>
  <si>
    <t>Maximo</t>
  </si>
  <si>
    <t>Rango</t>
  </si>
  <si>
    <t>Intervalos</t>
  </si>
  <si>
    <t>Amplitud</t>
  </si>
  <si>
    <t>TALLA</t>
  </si>
  <si>
    <t>LinInf</t>
  </si>
  <si>
    <t>LimSup</t>
  </si>
  <si>
    <t>MarcaClase</t>
  </si>
  <si>
    <t>ni</t>
  </si>
  <si>
    <t>Ni</t>
  </si>
  <si>
    <t>fi</t>
  </si>
  <si>
    <t>Fi</t>
  </si>
  <si>
    <t>PESO</t>
  </si>
  <si>
    <t>Concluisones
Se concluye que para los datos recolectados despues de la tabulación con respecto a la talla para una muestra de 20 estudiantes el 5% de ellos se encuentra por debajo de las condiciones normales en cuanto a talla el 75% esta en condiciones similares y un 20% presenta condiones por encima de los niveles del promedio del grupo. Tal y como lo muestra la grafica de talla
" estudiantes se encuentran por encima de las tallas promedio del grupo.
En cuanto al peso se evidencia despues del analisis de los datos que un 5% de los estudiantes esta por debajo del peso promedio.
El 50% de los estudiantes presenta condiciones dentro de la media  Y se encuentran variaciones en algunos de ellos por encima del peso promedio. Paulatinamente un 25% de ellos empieza a presentar un peso por encima del promedio del grupo.
2 estudiantes se encuentran un 10% por encima del peso de los demas estudiantes. Tal como lo muestra la grafica de 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</si>
</sst>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Tahoma"/>
      <family val="2"/>
    </font>
    <font>
      <sz val="11"/>
      <color theme="1"/>
      <name val="Tahoma"/>
      <family val="2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4" fillId="2" borderId="0" xfId="0" applyFont="1" applyFill="1"/>
    <xf numFmtId="0" fontId="2" fillId="2" borderId="0" xfId="0" applyFont="1" applyFill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7" fillId="2" borderId="9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70" fontId="2" fillId="2" borderId="1" xfId="0" applyNumberFormat="1" applyFont="1" applyFill="1" applyBorder="1" applyAlignment="1">
      <alignment horizontal="center" vertical="center"/>
    </xf>
    <xf numFmtId="9" fontId="2" fillId="2" borderId="1" xfId="1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170" fontId="0" fillId="2" borderId="1" xfId="0" applyNumberFormat="1" applyFill="1" applyBorder="1"/>
    <xf numFmtId="0" fontId="0" fillId="2" borderId="1" xfId="0" applyFill="1" applyBorder="1"/>
    <xf numFmtId="9" fontId="0" fillId="2" borderId="1" xfId="1" applyFont="1" applyFill="1" applyBorder="1"/>
    <xf numFmtId="170" fontId="0" fillId="2" borderId="1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4.6369449097306538E-2"/>
          <c:y val="8.7909494547089545E-2"/>
          <c:w val="0.95226550434923174"/>
          <c:h val="0.87408146490662275"/>
        </c:manualLayout>
      </c:layout>
      <c:barChart>
        <c:barDir val="col"/>
        <c:grouping val="clustered"/>
        <c:varyColors val="0"/>
        <c:ser>
          <c:idx val="0"/>
          <c:order val="0"/>
          <c:tx>
            <c:v>TALLA</c:v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Tabla!$C$3:$C$8</c:f>
              <c:numCache>
                <c:formatCode>0.0</c:formatCode>
                <c:ptCount val="6"/>
                <c:pt idx="0">
                  <c:v>52.843108934201204</c:v>
                </c:pt>
                <c:pt idx="1">
                  <c:v>60.529326802603613</c:v>
                </c:pt>
                <c:pt idx="2">
                  <c:v>68.215544671006029</c:v>
                </c:pt>
                <c:pt idx="3">
                  <c:v>75.901762539408423</c:v>
                </c:pt>
                <c:pt idx="4">
                  <c:v>83.587980407810846</c:v>
                </c:pt>
                <c:pt idx="5">
                  <c:v>91.274198276213241</c:v>
                </c:pt>
              </c:numCache>
            </c:numRef>
          </c:cat>
          <c:val>
            <c:numRef>
              <c:f>Tabla!$F$3:$F$8</c:f>
              <c:numCache>
                <c:formatCode>0%</c:formatCode>
                <c:ptCount val="6"/>
                <c:pt idx="0">
                  <c:v>0.05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93-1943-83F2-757836B0DDE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2083480368"/>
        <c:axId val="2083470576"/>
      </c:barChart>
      <c:catAx>
        <c:axId val="2083480368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83470576"/>
        <c:crosses val="autoZero"/>
        <c:auto val="1"/>
        <c:lblAlgn val="ctr"/>
        <c:lblOffset val="100"/>
        <c:noMultiLvlLbl val="0"/>
      </c:catAx>
      <c:valAx>
        <c:axId val="2083470576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208348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Peso en Grado Transición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PESO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Tabla!$C$13:$C$18</c:f>
              <c:numCache>
                <c:formatCode>0.0</c:formatCode>
                <c:ptCount val="6"/>
                <c:pt idx="0">
                  <c:v>16.099899931192382</c:v>
                </c:pt>
                <c:pt idx="1">
                  <c:v>17.299699793577147</c:v>
                </c:pt>
                <c:pt idx="2">
                  <c:v>18.499499655961912</c:v>
                </c:pt>
                <c:pt idx="3">
                  <c:v>19.699299518346677</c:v>
                </c:pt>
                <c:pt idx="4">
                  <c:v>20.899099380731442</c:v>
                </c:pt>
                <c:pt idx="5">
                  <c:v>22.098899243116207</c:v>
                </c:pt>
              </c:numCache>
            </c:numRef>
          </c:cat>
          <c:val>
            <c:numRef>
              <c:f>Tabla!$F$13:$F$18</c:f>
              <c:numCache>
                <c:formatCode>0%</c:formatCode>
                <c:ptCount val="6"/>
                <c:pt idx="0">
                  <c:v>0.05</c:v>
                </c:pt>
                <c:pt idx="1">
                  <c:v>0.25</c:v>
                </c:pt>
                <c:pt idx="2">
                  <c:v>0.25</c:v>
                </c:pt>
                <c:pt idx="3">
                  <c:v>0.2</c:v>
                </c:pt>
                <c:pt idx="4">
                  <c:v>0.15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85-864E-B54A-23FFAE195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083482544"/>
        <c:axId val="2083475472"/>
      </c:barChart>
      <c:catAx>
        <c:axId val="208348254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83475472"/>
        <c:crosses val="autoZero"/>
        <c:auto val="1"/>
        <c:lblAlgn val="ctr"/>
        <c:lblOffset val="100"/>
        <c:noMultiLvlLbl val="0"/>
      </c:catAx>
      <c:valAx>
        <c:axId val="208347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8348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53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</xdr:rowOff>
    </xdr:from>
    <xdr:to>
      <xdr:col>11</xdr:col>
      <xdr:colOff>76200</xdr:colOff>
      <xdr:row>36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7"/>
  <sheetViews>
    <sheetView tabSelected="1" topLeftCell="A2" zoomScaleNormal="100" workbookViewId="0">
      <selection activeCell="L42" sqref="L42"/>
    </sheetView>
  </sheetViews>
  <sheetFormatPr baseColWidth="10" defaultRowHeight="15" x14ac:dyDescent="0.2"/>
  <cols>
    <col min="1" max="1" width="13" style="2" customWidth="1"/>
    <col min="2" max="2" width="12.6640625" style="2" customWidth="1"/>
    <col min="3" max="3" width="11.5" style="2"/>
    <col min="4" max="4" width="13.5" style="2" customWidth="1"/>
    <col min="5" max="5" width="10.83203125" style="2"/>
    <col min="6" max="7" width="13.33203125" style="2" customWidth="1"/>
    <col min="8" max="8" width="11.5" style="2"/>
    <col min="9" max="9" width="0" style="2" hidden="1" customWidth="1"/>
    <col min="10" max="10" width="16.33203125" style="2" hidden="1" customWidth="1"/>
    <col min="11" max="11" width="12.1640625" style="2" hidden="1" customWidth="1"/>
    <col min="12" max="12" width="38.1640625" style="2" bestFit="1" customWidth="1"/>
    <col min="13" max="14" width="15.1640625" style="2" bestFit="1" customWidth="1"/>
    <col min="15" max="15" width="10.83203125" style="2"/>
    <col min="16" max="18" width="10.83203125" style="2" hidden="1" customWidth="1"/>
    <col min="19" max="19" width="10.83203125" style="2" customWidth="1"/>
    <col min="20" max="16384" width="10.83203125" style="2"/>
  </cols>
  <sheetData>
    <row r="1" spans="1:18" ht="22" thickBot="1" x14ac:dyDescent="0.3">
      <c r="A1" s="22" t="s">
        <v>7</v>
      </c>
      <c r="B1" s="23"/>
      <c r="C1" s="23"/>
      <c r="D1" s="23"/>
      <c r="E1" s="23"/>
      <c r="F1" s="23"/>
      <c r="G1" s="24"/>
      <c r="H1" s="3"/>
      <c r="I1" s="3"/>
      <c r="J1" s="3"/>
      <c r="K1" s="4"/>
      <c r="L1" s="17" t="s">
        <v>19</v>
      </c>
      <c r="M1" s="15" t="s">
        <v>29</v>
      </c>
      <c r="N1" s="15" t="s">
        <v>9</v>
      </c>
    </row>
    <row r="2" spans="1:18" ht="62" customHeight="1" thickBot="1" x14ac:dyDescent="0.3">
      <c r="A2" s="5" t="s">
        <v>0</v>
      </c>
      <c r="B2" s="6" t="s">
        <v>1</v>
      </c>
      <c r="C2" s="7" t="s">
        <v>11</v>
      </c>
      <c r="D2" s="6" t="s">
        <v>18</v>
      </c>
      <c r="E2" s="6" t="s">
        <v>10</v>
      </c>
      <c r="F2" s="7" t="s">
        <v>8</v>
      </c>
      <c r="G2" s="8" t="s">
        <v>12</v>
      </c>
      <c r="H2" s="9"/>
      <c r="I2" s="3"/>
      <c r="J2" s="1" t="s">
        <v>9</v>
      </c>
      <c r="K2" s="1" t="s">
        <v>17</v>
      </c>
      <c r="L2" s="14" t="s">
        <v>20</v>
      </c>
      <c r="M2" s="21">
        <f>COUNT(A3:A22)</f>
        <v>20</v>
      </c>
      <c r="N2" s="21">
        <f>COUNT(B3:B22)</f>
        <v>20</v>
      </c>
    </row>
    <row r="3" spans="1:18" ht="21" x14ac:dyDescent="0.2">
      <c r="A3" s="10">
        <v>1</v>
      </c>
      <c r="B3" s="10">
        <v>60</v>
      </c>
      <c r="C3" s="10">
        <f t="shared" ref="C3:C22" si="0">B3-0.1</f>
        <v>59.9</v>
      </c>
      <c r="D3" s="10">
        <v>16.5</v>
      </c>
      <c r="E3" s="10">
        <f t="shared" ref="E3:E22" si="1">D3-0.1</f>
        <v>16.399999999999999</v>
      </c>
      <c r="F3" s="10">
        <f t="shared" ref="F3:F22" si="2">E3+1.3</f>
        <v>17.7</v>
      </c>
      <c r="G3" s="10">
        <f>C3+20</f>
        <v>79.900000000000006</v>
      </c>
      <c r="H3" s="1"/>
      <c r="I3" s="1"/>
      <c r="J3" s="1" t="s">
        <v>2</v>
      </c>
      <c r="K3" s="1">
        <v>3</v>
      </c>
      <c r="L3" s="14" t="s">
        <v>21</v>
      </c>
      <c r="M3" s="16">
        <f>AVERAGE(C3:C22)</f>
        <v>67.800000000000011</v>
      </c>
      <c r="N3" s="16">
        <f>AVERAGE(E3:E22)</f>
        <v>18.419999999999998</v>
      </c>
    </row>
    <row r="4" spans="1:18" ht="21" x14ac:dyDescent="0.2">
      <c r="A4" s="12">
        <v>2</v>
      </c>
      <c r="B4" s="12">
        <v>60</v>
      </c>
      <c r="C4" s="12">
        <f t="shared" si="0"/>
        <v>59.9</v>
      </c>
      <c r="D4" s="12">
        <v>15.5</v>
      </c>
      <c r="E4" s="12">
        <f t="shared" si="1"/>
        <v>15.4</v>
      </c>
      <c r="F4" s="12">
        <f t="shared" si="2"/>
        <v>16.7</v>
      </c>
      <c r="G4" s="12">
        <f t="shared" ref="G4:G22" si="3">C4+20</f>
        <v>79.900000000000006</v>
      </c>
      <c r="H4" s="1"/>
      <c r="I4" s="1"/>
      <c r="J4" s="1" t="s">
        <v>3</v>
      </c>
      <c r="K4" s="1">
        <v>6</v>
      </c>
      <c r="L4" s="14" t="s">
        <v>22</v>
      </c>
      <c r="M4" s="16">
        <f>SUM(C3:C22)</f>
        <v>1356.0000000000002</v>
      </c>
      <c r="N4" s="16">
        <f>SUM(D3:D22)</f>
        <v>370.40000000000003</v>
      </c>
    </row>
    <row r="5" spans="1:18" ht="21" x14ac:dyDescent="0.2">
      <c r="A5" s="12">
        <v>3</v>
      </c>
      <c r="B5" s="12">
        <v>70</v>
      </c>
      <c r="C5" s="12">
        <f t="shared" si="0"/>
        <v>69.900000000000006</v>
      </c>
      <c r="D5" s="12">
        <v>17</v>
      </c>
      <c r="E5" s="12">
        <f t="shared" si="1"/>
        <v>16.899999999999999</v>
      </c>
      <c r="F5" s="12">
        <f t="shared" si="2"/>
        <v>18.2</v>
      </c>
      <c r="G5" s="12">
        <f t="shared" si="3"/>
        <v>89.9</v>
      </c>
      <c r="H5" s="1"/>
      <c r="I5" s="1"/>
      <c r="J5" s="1" t="s">
        <v>4</v>
      </c>
      <c r="K5" s="1">
        <v>5</v>
      </c>
      <c r="L5" s="14" t="s">
        <v>23</v>
      </c>
      <c r="M5" s="39">
        <f>STDEV(C3:C22)</f>
        <v>10.386732427780856</v>
      </c>
      <c r="N5" s="39">
        <f>STDEV(E3:E22)</f>
        <v>1.6913401724512336</v>
      </c>
    </row>
    <row r="6" spans="1:18" ht="21" x14ac:dyDescent="0.2">
      <c r="A6" s="12">
        <v>4</v>
      </c>
      <c r="B6" s="12">
        <v>58</v>
      </c>
      <c r="C6" s="12">
        <f t="shared" si="0"/>
        <v>57.9</v>
      </c>
      <c r="D6" s="12">
        <v>18</v>
      </c>
      <c r="E6" s="12">
        <f t="shared" si="1"/>
        <v>17.899999999999999</v>
      </c>
      <c r="F6" s="12">
        <f t="shared" si="2"/>
        <v>19.2</v>
      </c>
      <c r="G6" s="12">
        <f t="shared" si="3"/>
        <v>77.900000000000006</v>
      </c>
      <c r="H6" s="1"/>
      <c r="I6" s="1"/>
      <c r="J6" s="1" t="s">
        <v>5</v>
      </c>
      <c r="K6" s="1">
        <v>4</v>
      </c>
      <c r="L6" s="14" t="s">
        <v>24</v>
      </c>
      <c r="M6" s="39">
        <f>_xlfn.VAR.S(C3:C22)</f>
        <v>107.8842105263144</v>
      </c>
      <c r="N6" s="39">
        <f>_xlfn.VAR.S(E3:E22)</f>
        <v>2.8606315789473684</v>
      </c>
    </row>
    <row r="7" spans="1:18" ht="21" x14ac:dyDescent="0.2">
      <c r="A7" s="12">
        <v>5</v>
      </c>
      <c r="B7" s="12">
        <v>49</v>
      </c>
      <c r="C7" s="12">
        <f t="shared" si="0"/>
        <v>48.9</v>
      </c>
      <c r="D7" s="12">
        <v>19</v>
      </c>
      <c r="E7" s="12">
        <f t="shared" si="1"/>
        <v>18.899999999999999</v>
      </c>
      <c r="F7" s="12">
        <f t="shared" si="2"/>
        <v>20.2</v>
      </c>
      <c r="G7" s="12">
        <f t="shared" si="3"/>
        <v>68.900000000000006</v>
      </c>
      <c r="H7" s="1"/>
      <c r="I7" s="1"/>
      <c r="J7" s="1" t="s">
        <v>6</v>
      </c>
      <c r="K7" s="1">
        <v>2</v>
      </c>
      <c r="L7" s="14" t="s">
        <v>25</v>
      </c>
      <c r="M7" s="16">
        <f>MODE(C3:C22)</f>
        <v>59.9</v>
      </c>
      <c r="N7" s="16">
        <f>MODE(E3:E22)</f>
        <v>16.399999999999999</v>
      </c>
    </row>
    <row r="8" spans="1:18" ht="21" x14ac:dyDescent="0.2">
      <c r="A8" s="12">
        <v>6</v>
      </c>
      <c r="B8" s="12">
        <v>74</v>
      </c>
      <c r="C8" s="12">
        <f t="shared" si="0"/>
        <v>73.900000000000006</v>
      </c>
      <c r="D8" s="12">
        <v>20</v>
      </c>
      <c r="E8" s="12">
        <f t="shared" si="1"/>
        <v>19.899999999999999</v>
      </c>
      <c r="F8" s="12">
        <f t="shared" si="2"/>
        <v>21.2</v>
      </c>
      <c r="G8" s="12">
        <f t="shared" si="3"/>
        <v>93.9</v>
      </c>
      <c r="H8" s="1"/>
      <c r="I8" s="1"/>
      <c r="J8" s="1"/>
      <c r="K8" s="1">
        <f>SUM(K3:K7)</f>
        <v>20</v>
      </c>
      <c r="L8" s="19" t="s">
        <v>26</v>
      </c>
      <c r="M8" s="16">
        <f>MEDIAN(C3:C22)</f>
        <v>65.900000000000006</v>
      </c>
      <c r="N8" s="16">
        <f>MEDIAN(E3:E22)</f>
        <v>18.299999999999997</v>
      </c>
    </row>
    <row r="9" spans="1:18" ht="21" x14ac:dyDescent="0.2">
      <c r="A9" s="12">
        <v>7</v>
      </c>
      <c r="B9" s="12">
        <v>64</v>
      </c>
      <c r="C9" s="12">
        <f t="shared" si="0"/>
        <v>63.9</v>
      </c>
      <c r="D9" s="12">
        <v>21</v>
      </c>
      <c r="E9" s="12">
        <f t="shared" si="1"/>
        <v>20.9</v>
      </c>
      <c r="F9" s="12">
        <f t="shared" si="2"/>
        <v>22.2</v>
      </c>
      <c r="G9" s="12">
        <f t="shared" si="3"/>
        <v>83.9</v>
      </c>
      <c r="H9" s="1" t="s">
        <v>13</v>
      </c>
      <c r="I9" s="1"/>
      <c r="J9" s="1" t="s">
        <v>11</v>
      </c>
      <c r="K9" s="1" t="s">
        <v>17</v>
      </c>
      <c r="L9" s="20" t="s">
        <v>27</v>
      </c>
      <c r="M9" s="16">
        <f t="shared" ref="M9:N11" si="4">QUARTILE(C3:C22,1)</f>
        <v>59.9</v>
      </c>
      <c r="N9" s="16">
        <f t="shared" si="4"/>
        <v>17.149999999999999</v>
      </c>
    </row>
    <row r="10" spans="1:18" ht="21" x14ac:dyDescent="0.2">
      <c r="A10" s="12">
        <v>8</v>
      </c>
      <c r="B10" s="12">
        <v>66</v>
      </c>
      <c r="C10" s="12">
        <f t="shared" si="0"/>
        <v>65.900000000000006</v>
      </c>
      <c r="D10" s="12">
        <v>20.5</v>
      </c>
      <c r="E10" s="12">
        <f t="shared" si="1"/>
        <v>20.399999999999999</v>
      </c>
      <c r="F10" s="12">
        <f t="shared" si="2"/>
        <v>21.7</v>
      </c>
      <c r="G10" s="12">
        <f t="shared" si="3"/>
        <v>85.9</v>
      </c>
      <c r="H10" s="1"/>
      <c r="I10" s="1"/>
      <c r="J10" s="1" t="s">
        <v>14</v>
      </c>
      <c r="K10" s="1">
        <v>11</v>
      </c>
      <c r="L10" s="20" t="s">
        <v>28</v>
      </c>
      <c r="M10" s="16">
        <f t="shared" si="4"/>
        <v>61.4</v>
      </c>
      <c r="N10" s="16">
        <f t="shared" si="4"/>
        <v>17.5</v>
      </c>
    </row>
    <row r="11" spans="1:18" ht="21" x14ac:dyDescent="0.2">
      <c r="A11" s="12">
        <v>9</v>
      </c>
      <c r="B11" s="12">
        <v>75</v>
      </c>
      <c r="C11" s="12">
        <f t="shared" si="0"/>
        <v>74.900000000000006</v>
      </c>
      <c r="D11" s="12">
        <v>22</v>
      </c>
      <c r="E11" s="12">
        <f t="shared" si="1"/>
        <v>21.9</v>
      </c>
      <c r="F11" s="12">
        <f t="shared" si="2"/>
        <v>23.2</v>
      </c>
      <c r="G11" s="12">
        <f t="shared" si="3"/>
        <v>94.9</v>
      </c>
      <c r="H11" s="1"/>
      <c r="I11" s="1"/>
      <c r="J11" s="1" t="s">
        <v>15</v>
      </c>
      <c r="K11" s="1">
        <v>8</v>
      </c>
      <c r="L11" s="20" t="s">
        <v>27</v>
      </c>
      <c r="M11" s="16">
        <f t="shared" si="4"/>
        <v>63.15</v>
      </c>
      <c r="N11" s="16">
        <f t="shared" si="4"/>
        <v>17.850000000000001</v>
      </c>
    </row>
    <row r="12" spans="1:18" ht="21" x14ac:dyDescent="0.2">
      <c r="A12" s="12">
        <v>10</v>
      </c>
      <c r="B12" s="12">
        <v>56</v>
      </c>
      <c r="C12" s="12">
        <f t="shared" si="0"/>
        <v>55.9</v>
      </c>
      <c r="D12" s="12">
        <v>18.5</v>
      </c>
      <c r="E12" s="12">
        <f t="shared" si="1"/>
        <v>18.399999999999999</v>
      </c>
      <c r="F12" s="12">
        <f t="shared" si="2"/>
        <v>19.7</v>
      </c>
      <c r="G12" s="12">
        <f t="shared" si="3"/>
        <v>75.900000000000006</v>
      </c>
      <c r="H12" s="1"/>
      <c r="I12" s="1"/>
      <c r="J12" s="1" t="s">
        <v>16</v>
      </c>
      <c r="K12" s="1">
        <v>1</v>
      </c>
      <c r="L12" s="11"/>
      <c r="M12" s="11"/>
    </row>
    <row r="13" spans="1:18" ht="21" x14ac:dyDescent="0.2">
      <c r="A13" s="12">
        <v>11</v>
      </c>
      <c r="B13" s="12">
        <v>85</v>
      </c>
      <c r="C13" s="12">
        <f t="shared" si="0"/>
        <v>84.9</v>
      </c>
      <c r="D13" s="12">
        <v>18</v>
      </c>
      <c r="E13" s="12">
        <f t="shared" si="1"/>
        <v>17.899999999999999</v>
      </c>
      <c r="F13" s="12">
        <f t="shared" si="2"/>
        <v>19.2</v>
      </c>
      <c r="G13" s="12">
        <f t="shared" si="3"/>
        <v>104.9</v>
      </c>
      <c r="H13" s="1"/>
      <c r="I13" s="1"/>
      <c r="J13" s="1"/>
      <c r="K13" s="13">
        <f>SUM(K10:K12)</f>
        <v>20</v>
      </c>
      <c r="L13" s="16" t="s">
        <v>30</v>
      </c>
      <c r="M13" s="25">
        <f>MIN(B3:B22)</f>
        <v>49</v>
      </c>
      <c r="N13" s="25">
        <f>MIN(D3:D22)</f>
        <v>15.5</v>
      </c>
    </row>
    <row r="14" spans="1:18" ht="21" x14ac:dyDescent="0.2">
      <c r="A14" s="12">
        <v>12</v>
      </c>
      <c r="B14" s="12">
        <v>90</v>
      </c>
      <c r="C14" s="12">
        <f t="shared" si="0"/>
        <v>89.9</v>
      </c>
      <c r="D14" s="12">
        <v>17.2</v>
      </c>
      <c r="E14" s="12">
        <f t="shared" si="1"/>
        <v>17.099999999999998</v>
      </c>
      <c r="F14" s="12">
        <f t="shared" si="2"/>
        <v>18.399999999999999</v>
      </c>
      <c r="G14" s="12">
        <f t="shared" si="3"/>
        <v>109.9</v>
      </c>
      <c r="H14" s="1"/>
      <c r="I14" s="1"/>
      <c r="J14" s="1"/>
      <c r="K14" s="13"/>
      <c r="L14" s="25" t="s">
        <v>31</v>
      </c>
      <c r="M14" s="25">
        <f>MAX(B3:B22)</f>
        <v>90</v>
      </c>
      <c r="N14" s="25">
        <f>MAX(E3:E22)</f>
        <v>21.9</v>
      </c>
    </row>
    <row r="15" spans="1:18" ht="21" x14ac:dyDescent="0.2">
      <c r="A15" s="12">
        <v>13</v>
      </c>
      <c r="B15" s="12">
        <v>71</v>
      </c>
      <c r="C15" s="12">
        <f t="shared" si="0"/>
        <v>70.900000000000006</v>
      </c>
      <c r="D15" s="12">
        <v>16.8</v>
      </c>
      <c r="E15" s="12">
        <f t="shared" si="1"/>
        <v>16.7</v>
      </c>
      <c r="F15" s="12">
        <f t="shared" si="2"/>
        <v>18</v>
      </c>
      <c r="G15" s="12">
        <f t="shared" si="3"/>
        <v>90.9</v>
      </c>
      <c r="H15" s="1"/>
      <c r="I15" s="1"/>
      <c r="J15" s="1"/>
      <c r="K15" s="13"/>
      <c r="L15" s="16" t="s">
        <v>32</v>
      </c>
      <c r="M15" s="25">
        <f>M14-M13</f>
        <v>41</v>
      </c>
      <c r="N15" s="25">
        <f>N14-N13</f>
        <v>6.3999999999999986</v>
      </c>
    </row>
    <row r="16" spans="1:18" ht="21" x14ac:dyDescent="0.2">
      <c r="A16" s="12">
        <v>14</v>
      </c>
      <c r="B16" s="12">
        <v>66</v>
      </c>
      <c r="C16" s="12">
        <f t="shared" si="0"/>
        <v>65.900000000000006</v>
      </c>
      <c r="D16" s="12">
        <v>19.5</v>
      </c>
      <c r="E16" s="12">
        <f t="shared" si="1"/>
        <v>19.399999999999999</v>
      </c>
      <c r="F16" s="12">
        <f t="shared" si="2"/>
        <v>20.7</v>
      </c>
      <c r="G16" s="12">
        <f t="shared" si="3"/>
        <v>85.9</v>
      </c>
      <c r="H16" s="1"/>
      <c r="I16" s="1"/>
      <c r="J16" s="1"/>
      <c r="K16" s="13"/>
      <c r="L16" s="16" t="s">
        <v>33</v>
      </c>
      <c r="M16" s="26">
        <f>SUM(P16+Q16)*R16</f>
        <v>5.3342229822223226</v>
      </c>
      <c r="N16" s="26">
        <f>SUM(P16+Q16)*R16</f>
        <v>5.3342229822223226</v>
      </c>
      <c r="P16" s="2">
        <v>1</v>
      </c>
      <c r="Q16" s="2">
        <v>3.1</v>
      </c>
      <c r="R16" s="2">
        <f>LOG10(M2)</f>
        <v>1.3010299956639813</v>
      </c>
    </row>
    <row r="17" spans="1:14" ht="21" x14ac:dyDescent="0.2">
      <c r="A17" s="12">
        <v>15</v>
      </c>
      <c r="B17" s="12">
        <v>64</v>
      </c>
      <c r="C17" s="12">
        <f t="shared" si="0"/>
        <v>63.9</v>
      </c>
      <c r="D17" s="12">
        <v>19.600000000000001</v>
      </c>
      <c r="E17" s="12">
        <f t="shared" si="1"/>
        <v>19.5</v>
      </c>
      <c r="F17" s="12">
        <f t="shared" si="2"/>
        <v>20.8</v>
      </c>
      <c r="G17" s="12">
        <f t="shared" si="3"/>
        <v>83.9</v>
      </c>
      <c r="H17" s="1"/>
      <c r="I17" s="1"/>
      <c r="J17" s="1"/>
      <c r="K17" s="13"/>
      <c r="L17" s="16" t="s">
        <v>34</v>
      </c>
      <c r="M17" s="29">
        <f>M15/M16</f>
        <v>7.6862178684024087</v>
      </c>
      <c r="N17" s="29">
        <f>N15/N16</f>
        <v>1.1997998623847659</v>
      </c>
    </row>
    <row r="18" spans="1:14" ht="21" x14ac:dyDescent="0.2">
      <c r="A18" s="12">
        <v>16</v>
      </c>
      <c r="B18" s="12">
        <v>80</v>
      </c>
      <c r="C18" s="12">
        <f t="shared" si="0"/>
        <v>79.900000000000006</v>
      </c>
      <c r="D18" s="12">
        <v>18.7</v>
      </c>
      <c r="E18" s="12">
        <f t="shared" si="1"/>
        <v>18.599999999999998</v>
      </c>
      <c r="F18" s="12">
        <f t="shared" si="2"/>
        <v>19.899999999999999</v>
      </c>
      <c r="G18" s="12">
        <f t="shared" si="3"/>
        <v>99.9</v>
      </c>
      <c r="H18" s="1"/>
      <c r="I18" s="1"/>
      <c r="J18" s="1"/>
      <c r="K18" s="13"/>
      <c r="L18" s="11"/>
      <c r="M18" s="18"/>
      <c r="N18" s="18"/>
    </row>
    <row r="19" spans="1:14" ht="21" x14ac:dyDescent="0.2">
      <c r="A19" s="12">
        <v>17</v>
      </c>
      <c r="B19" s="12">
        <v>57</v>
      </c>
      <c r="C19" s="12">
        <f t="shared" si="0"/>
        <v>56.9</v>
      </c>
      <c r="D19" s="12">
        <v>20</v>
      </c>
      <c r="E19" s="12">
        <f t="shared" si="1"/>
        <v>19.899999999999999</v>
      </c>
      <c r="F19" s="12">
        <f t="shared" si="2"/>
        <v>21.2</v>
      </c>
      <c r="G19" s="12">
        <f t="shared" si="3"/>
        <v>76.900000000000006</v>
      </c>
      <c r="H19" s="1"/>
      <c r="I19" s="1"/>
      <c r="J19" s="1"/>
      <c r="K19" s="13"/>
      <c r="L19" s="41" t="s">
        <v>44</v>
      </c>
      <c r="M19" s="40"/>
      <c r="N19" s="40"/>
    </row>
    <row r="20" spans="1:14" ht="21" x14ac:dyDescent="0.2">
      <c r="A20" s="12">
        <v>18</v>
      </c>
      <c r="B20" s="12">
        <v>72</v>
      </c>
      <c r="C20" s="12">
        <f t="shared" si="0"/>
        <v>71.900000000000006</v>
      </c>
      <c r="D20" s="12">
        <v>16.5</v>
      </c>
      <c r="E20" s="12">
        <f t="shared" si="1"/>
        <v>16.399999999999999</v>
      </c>
      <c r="F20" s="12">
        <f t="shared" si="2"/>
        <v>17.7</v>
      </c>
      <c r="G20" s="12">
        <f t="shared" si="3"/>
        <v>91.9</v>
      </c>
      <c r="H20" s="1"/>
      <c r="I20" s="1"/>
      <c r="J20" s="1"/>
      <c r="K20" s="13"/>
      <c r="L20" s="40"/>
      <c r="M20" s="40"/>
      <c r="N20" s="40"/>
    </row>
    <row r="21" spans="1:14" ht="21" x14ac:dyDescent="0.2">
      <c r="A21" s="12">
        <v>19</v>
      </c>
      <c r="B21" s="12">
        <v>63</v>
      </c>
      <c r="C21" s="12">
        <f t="shared" si="0"/>
        <v>62.9</v>
      </c>
      <c r="D21" s="12">
        <v>17.8</v>
      </c>
      <c r="E21" s="12">
        <f t="shared" si="1"/>
        <v>17.7</v>
      </c>
      <c r="F21" s="12">
        <f t="shared" si="2"/>
        <v>19</v>
      </c>
      <c r="G21" s="12">
        <f t="shared" si="3"/>
        <v>82.9</v>
      </c>
      <c r="H21" s="1"/>
      <c r="I21" s="1"/>
      <c r="J21" s="1"/>
      <c r="K21" s="13"/>
      <c r="L21" s="40"/>
      <c r="M21" s="40"/>
      <c r="N21" s="40"/>
    </row>
    <row r="22" spans="1:14" ht="21" x14ac:dyDescent="0.2">
      <c r="A22" s="12">
        <v>20</v>
      </c>
      <c r="B22" s="12">
        <v>78</v>
      </c>
      <c r="C22" s="12">
        <f t="shared" si="0"/>
        <v>77.900000000000006</v>
      </c>
      <c r="D22" s="12">
        <v>18.3</v>
      </c>
      <c r="E22" s="12">
        <f t="shared" si="1"/>
        <v>18.2</v>
      </c>
      <c r="F22" s="12">
        <f t="shared" si="2"/>
        <v>19.5</v>
      </c>
      <c r="G22" s="12">
        <f t="shared" si="3"/>
        <v>97.9</v>
      </c>
      <c r="H22" s="1"/>
      <c r="I22" s="1"/>
      <c r="J22" s="1"/>
      <c r="K22" s="13"/>
      <c r="L22" s="40"/>
      <c r="M22" s="40"/>
      <c r="N22" s="40"/>
    </row>
    <row r="23" spans="1:14" ht="2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3"/>
      <c r="L23" s="40"/>
      <c r="M23" s="40"/>
      <c r="N23" s="40"/>
    </row>
    <row r="24" spans="1:14" ht="16" x14ac:dyDescent="0.2">
      <c r="A24" s="27" t="s">
        <v>35</v>
      </c>
      <c r="B24" s="27"/>
      <c r="C24" s="27"/>
      <c r="D24" s="27"/>
      <c r="E24" s="27"/>
      <c r="F24" s="27"/>
      <c r="G24" s="27"/>
      <c r="H24" s="13"/>
      <c r="I24" s="13"/>
      <c r="J24" s="13"/>
      <c r="K24" s="13"/>
      <c r="L24" s="40"/>
      <c r="M24" s="40"/>
      <c r="N24" s="40"/>
    </row>
    <row r="25" spans="1:14" ht="16" x14ac:dyDescent="0.2">
      <c r="A25" s="28" t="s">
        <v>36</v>
      </c>
      <c r="B25" s="28" t="s">
        <v>37</v>
      </c>
      <c r="C25" s="28" t="s">
        <v>38</v>
      </c>
      <c r="D25" s="28" t="s">
        <v>39</v>
      </c>
      <c r="E25" s="28" t="s">
        <v>40</v>
      </c>
      <c r="F25" s="28" t="s">
        <v>41</v>
      </c>
      <c r="G25" s="28" t="s">
        <v>42</v>
      </c>
      <c r="H25" s="13"/>
      <c r="I25" s="13"/>
      <c r="J25" s="13"/>
      <c r="K25" s="13"/>
      <c r="L25" s="40"/>
      <c r="M25" s="40"/>
      <c r="N25" s="40"/>
    </row>
    <row r="26" spans="1:14" ht="16" x14ac:dyDescent="0.2">
      <c r="A26" s="30">
        <f>M13</f>
        <v>49</v>
      </c>
      <c r="B26" s="31">
        <f>M13+$M$17</f>
        <v>56.686217868402409</v>
      </c>
      <c r="C26" s="32">
        <f>(B26+A26)/2</f>
        <v>52.843108934201204</v>
      </c>
      <c r="D26" s="30">
        <f t="array" ref="D26:D31">FREQUENCY(C3:C22,C26:C31)</f>
        <v>1</v>
      </c>
      <c r="E26" s="30">
        <f>D26</f>
        <v>1</v>
      </c>
      <c r="F26" s="33">
        <f>D26/$M$2</f>
        <v>0.05</v>
      </c>
      <c r="G26" s="33">
        <f>F26</f>
        <v>0.05</v>
      </c>
      <c r="H26" s="13"/>
      <c r="I26" s="13"/>
      <c r="J26" s="13"/>
      <c r="K26" s="13"/>
      <c r="L26" s="40"/>
      <c r="M26" s="40"/>
      <c r="N26" s="40"/>
    </row>
    <row r="27" spans="1:14" ht="16" x14ac:dyDescent="0.2">
      <c r="A27" s="31">
        <f>B26</f>
        <v>56.686217868402409</v>
      </c>
      <c r="B27" s="31">
        <f>A27+$M$17</f>
        <v>64.372435736804817</v>
      </c>
      <c r="C27" s="32">
        <f t="shared" ref="C27:C31" si="5">(B27+A27)/2</f>
        <v>60.529326802603613</v>
      </c>
      <c r="D27" s="30">
        <v>5</v>
      </c>
      <c r="E27" s="30">
        <f>E26+D27</f>
        <v>6</v>
      </c>
      <c r="F27" s="33">
        <f t="shared" ref="F27:F31" si="6">D27/$M$2</f>
        <v>0.25</v>
      </c>
      <c r="G27" s="33">
        <f>G26+F27</f>
        <v>0.3</v>
      </c>
      <c r="H27" s="13"/>
      <c r="I27" s="13"/>
      <c r="J27" s="13"/>
      <c r="K27" s="13"/>
      <c r="L27" s="40"/>
      <c r="M27" s="40"/>
      <c r="N27" s="40"/>
    </row>
    <row r="28" spans="1:14" ht="16" x14ac:dyDescent="0.2">
      <c r="A28" s="31">
        <f t="shared" ref="A28:A31" si="7">B27</f>
        <v>64.372435736804817</v>
      </c>
      <c r="B28" s="31">
        <f t="shared" ref="B28:B31" si="8">A28+$M$17</f>
        <v>72.058653605207226</v>
      </c>
      <c r="C28" s="32">
        <f t="shared" si="5"/>
        <v>68.215544671006029</v>
      </c>
      <c r="D28" s="30">
        <v>5</v>
      </c>
      <c r="E28" s="30">
        <f t="shared" ref="E28:E31" si="9">E27+D28</f>
        <v>11</v>
      </c>
      <c r="F28" s="33">
        <f t="shared" si="6"/>
        <v>0.25</v>
      </c>
      <c r="G28" s="33">
        <f t="shared" ref="G28:G31" si="10">G27+F28</f>
        <v>0.55000000000000004</v>
      </c>
      <c r="H28" s="13"/>
      <c r="I28" s="13"/>
      <c r="J28" s="13"/>
      <c r="K28" s="13"/>
      <c r="L28" s="40"/>
      <c r="M28" s="40"/>
      <c r="N28" s="40"/>
    </row>
    <row r="29" spans="1:14" ht="16" x14ac:dyDescent="0.2">
      <c r="A29" s="31">
        <f t="shared" si="7"/>
        <v>72.058653605207226</v>
      </c>
      <c r="B29" s="31">
        <f t="shared" si="8"/>
        <v>79.744871473609635</v>
      </c>
      <c r="C29" s="32">
        <f t="shared" si="5"/>
        <v>75.901762539408423</v>
      </c>
      <c r="D29" s="30">
        <v>5</v>
      </c>
      <c r="E29" s="30">
        <f t="shared" si="9"/>
        <v>16</v>
      </c>
      <c r="F29" s="33">
        <f t="shared" si="6"/>
        <v>0.25</v>
      </c>
      <c r="G29" s="33">
        <f t="shared" si="10"/>
        <v>0.8</v>
      </c>
      <c r="H29" s="13"/>
      <c r="I29" s="13"/>
      <c r="J29" s="13"/>
      <c r="K29" s="13"/>
      <c r="L29" s="40"/>
      <c r="M29" s="40"/>
      <c r="N29" s="40"/>
    </row>
    <row r="30" spans="1:14" ht="16" x14ac:dyDescent="0.2">
      <c r="A30" s="31">
        <f t="shared" si="7"/>
        <v>79.744871473609635</v>
      </c>
      <c r="B30" s="31">
        <f t="shared" si="8"/>
        <v>87.431089342012044</v>
      </c>
      <c r="C30" s="32">
        <f t="shared" si="5"/>
        <v>83.587980407810846</v>
      </c>
      <c r="D30" s="30">
        <v>2</v>
      </c>
      <c r="E30" s="30">
        <f t="shared" si="9"/>
        <v>18</v>
      </c>
      <c r="F30" s="33">
        <f t="shared" si="6"/>
        <v>0.1</v>
      </c>
      <c r="G30" s="33">
        <f t="shared" si="10"/>
        <v>0.9</v>
      </c>
      <c r="H30" s="13"/>
      <c r="I30" s="13"/>
      <c r="J30" s="13"/>
      <c r="K30" s="13"/>
      <c r="L30" s="40"/>
      <c r="M30" s="40"/>
      <c r="N30" s="40"/>
    </row>
    <row r="31" spans="1:14" ht="16" x14ac:dyDescent="0.2">
      <c r="A31" s="31">
        <f t="shared" si="7"/>
        <v>87.431089342012044</v>
      </c>
      <c r="B31" s="31">
        <f t="shared" si="8"/>
        <v>95.117307210414452</v>
      </c>
      <c r="C31" s="32">
        <f t="shared" si="5"/>
        <v>91.274198276213241</v>
      </c>
      <c r="D31" s="30">
        <v>2</v>
      </c>
      <c r="E31" s="30">
        <f t="shared" si="9"/>
        <v>20</v>
      </c>
      <c r="F31" s="33">
        <f t="shared" si="6"/>
        <v>0.1</v>
      </c>
      <c r="G31" s="33">
        <f t="shared" si="10"/>
        <v>1</v>
      </c>
      <c r="H31" s="13"/>
      <c r="I31" s="13"/>
      <c r="J31" s="13"/>
      <c r="K31" s="13"/>
      <c r="L31" s="40"/>
      <c r="M31" s="40"/>
      <c r="N31" s="40"/>
    </row>
    <row r="32" spans="1:14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40"/>
      <c r="M32" s="40"/>
      <c r="N32" s="40"/>
    </row>
    <row r="33" spans="1:14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40"/>
      <c r="M33" s="40"/>
      <c r="N33" s="40"/>
    </row>
    <row r="34" spans="1:14" ht="16" x14ac:dyDescent="0.2">
      <c r="A34" s="27" t="s">
        <v>43</v>
      </c>
      <c r="B34" s="27"/>
      <c r="C34" s="27"/>
      <c r="D34" s="27"/>
      <c r="E34" s="27"/>
      <c r="F34" s="27"/>
      <c r="G34" s="27"/>
      <c r="H34" s="11"/>
      <c r="I34" s="11"/>
      <c r="J34" s="11"/>
      <c r="K34" s="11"/>
      <c r="L34" s="40"/>
      <c r="M34" s="40"/>
      <c r="N34" s="40"/>
    </row>
    <row r="35" spans="1:14" ht="16" x14ac:dyDescent="0.2">
      <c r="A35" s="28" t="s">
        <v>36</v>
      </c>
      <c r="B35" s="28" t="s">
        <v>37</v>
      </c>
      <c r="C35" s="28" t="s">
        <v>38</v>
      </c>
      <c r="D35" s="28" t="s">
        <v>39</v>
      </c>
      <c r="E35" s="28" t="s">
        <v>40</v>
      </c>
      <c r="F35" s="28" t="s">
        <v>41</v>
      </c>
      <c r="G35" s="28" t="s">
        <v>42</v>
      </c>
      <c r="H35" s="11"/>
      <c r="I35" s="11"/>
      <c r="J35" s="11"/>
      <c r="K35" s="11"/>
      <c r="L35" s="40"/>
      <c r="M35" s="40"/>
      <c r="N35" s="40"/>
    </row>
    <row r="36" spans="1:14" ht="16" x14ac:dyDescent="0.2">
      <c r="A36" s="30">
        <f>N13</f>
        <v>15.5</v>
      </c>
      <c r="B36" s="31">
        <f>SUM(A36+$N$17)</f>
        <v>16.699799862384765</v>
      </c>
      <c r="C36" s="32">
        <f>SUM(B36+A36)/2</f>
        <v>16.099899931192382</v>
      </c>
      <c r="D36" s="30">
        <f t="array" ref="D36:D41">FREQUENCY(E3:E22,C36:C41)</f>
        <v>1</v>
      </c>
      <c r="E36" s="30">
        <f>D36</f>
        <v>1</v>
      </c>
      <c r="F36" s="33">
        <f>D36/$M$2</f>
        <v>0.05</v>
      </c>
      <c r="G36" s="33">
        <f>F36</f>
        <v>0.05</v>
      </c>
      <c r="H36" s="11"/>
      <c r="I36" s="11"/>
      <c r="J36" s="11"/>
      <c r="K36" s="11"/>
      <c r="L36" s="40"/>
      <c r="M36" s="40"/>
      <c r="N36" s="40"/>
    </row>
    <row r="37" spans="1:14" ht="16" x14ac:dyDescent="0.2">
      <c r="A37" s="31">
        <f>B36</f>
        <v>16.699799862384765</v>
      </c>
      <c r="B37" s="31">
        <f t="shared" ref="B37:B41" si="11">SUM(A37+$N$17)</f>
        <v>17.89959972476953</v>
      </c>
      <c r="C37" s="32">
        <f t="shared" ref="C37:C41" si="12">SUM(B37+A37)/2</f>
        <v>17.299699793577147</v>
      </c>
      <c r="D37" s="30">
        <v>5</v>
      </c>
      <c r="E37" s="30">
        <f>E36+D37</f>
        <v>6</v>
      </c>
      <c r="F37" s="33">
        <f t="shared" ref="F37:F41" si="13">D37/$M$2</f>
        <v>0.25</v>
      </c>
      <c r="G37" s="33">
        <f>G36+F37</f>
        <v>0.3</v>
      </c>
      <c r="H37" s="11"/>
      <c r="I37" s="11"/>
      <c r="J37" s="11"/>
      <c r="K37" s="11"/>
      <c r="L37" s="40"/>
      <c r="M37" s="40"/>
      <c r="N37" s="40"/>
    </row>
    <row r="38" spans="1:14" ht="16" x14ac:dyDescent="0.2">
      <c r="A38" s="31">
        <f t="shared" ref="A38:A41" si="14">B37</f>
        <v>17.89959972476953</v>
      </c>
      <c r="B38" s="31">
        <f t="shared" si="11"/>
        <v>19.099399587154295</v>
      </c>
      <c r="C38" s="32">
        <f t="shared" si="12"/>
        <v>18.499499655961912</v>
      </c>
      <c r="D38" s="30">
        <v>5</v>
      </c>
      <c r="E38" s="30">
        <f t="shared" ref="E38:E41" si="15">E37+D38</f>
        <v>11</v>
      </c>
      <c r="F38" s="33">
        <f t="shared" si="13"/>
        <v>0.25</v>
      </c>
      <c r="G38" s="33">
        <f t="shared" ref="G38:G41" si="16">G37+F38</f>
        <v>0.55000000000000004</v>
      </c>
      <c r="H38" s="11"/>
      <c r="I38" s="11"/>
      <c r="J38" s="11"/>
      <c r="K38" s="11"/>
      <c r="L38" s="40"/>
      <c r="M38" s="40"/>
      <c r="N38" s="40"/>
    </row>
    <row r="39" spans="1:14" ht="16" x14ac:dyDescent="0.2">
      <c r="A39" s="31">
        <f t="shared" si="14"/>
        <v>19.099399587154295</v>
      </c>
      <c r="B39" s="31">
        <f t="shared" si="11"/>
        <v>20.29919944953906</v>
      </c>
      <c r="C39" s="32">
        <f t="shared" si="12"/>
        <v>19.699299518346677</v>
      </c>
      <c r="D39" s="30">
        <v>4</v>
      </c>
      <c r="E39" s="30">
        <f t="shared" si="15"/>
        <v>15</v>
      </c>
      <c r="F39" s="33">
        <f t="shared" si="13"/>
        <v>0.2</v>
      </c>
      <c r="G39" s="33">
        <f t="shared" si="16"/>
        <v>0.75</v>
      </c>
      <c r="H39" s="11"/>
      <c r="I39" s="11"/>
      <c r="J39" s="11"/>
      <c r="K39" s="11"/>
      <c r="L39" s="40"/>
      <c r="M39" s="40"/>
      <c r="N39" s="40"/>
    </row>
    <row r="40" spans="1:14" ht="16" x14ac:dyDescent="0.2">
      <c r="A40" s="31">
        <f t="shared" si="14"/>
        <v>20.29919944953906</v>
      </c>
      <c r="B40" s="31">
        <f t="shared" si="11"/>
        <v>21.498999311923825</v>
      </c>
      <c r="C40" s="32">
        <f t="shared" si="12"/>
        <v>20.899099380731442</v>
      </c>
      <c r="D40" s="30">
        <v>3</v>
      </c>
      <c r="E40" s="30">
        <f t="shared" si="15"/>
        <v>18</v>
      </c>
      <c r="F40" s="33">
        <f t="shared" si="13"/>
        <v>0.15</v>
      </c>
      <c r="G40" s="33">
        <f t="shared" si="16"/>
        <v>0.9</v>
      </c>
      <c r="H40" s="11"/>
      <c r="I40" s="11"/>
      <c r="J40" s="11"/>
      <c r="K40" s="11"/>
      <c r="L40" s="40"/>
      <c r="M40" s="40"/>
      <c r="N40" s="40"/>
    </row>
    <row r="41" spans="1:14" ht="16" x14ac:dyDescent="0.2">
      <c r="A41" s="31">
        <f t="shared" si="14"/>
        <v>21.498999311923825</v>
      </c>
      <c r="B41" s="31">
        <f t="shared" si="11"/>
        <v>22.69879917430859</v>
      </c>
      <c r="C41" s="32">
        <f t="shared" si="12"/>
        <v>22.098899243116207</v>
      </c>
      <c r="D41" s="30">
        <v>2</v>
      </c>
      <c r="E41" s="30">
        <f t="shared" si="15"/>
        <v>20</v>
      </c>
      <c r="F41" s="33">
        <f t="shared" si="13"/>
        <v>0.1</v>
      </c>
      <c r="G41" s="33">
        <f t="shared" si="16"/>
        <v>1</v>
      </c>
      <c r="H41" s="11"/>
      <c r="I41" s="11"/>
      <c r="J41" s="11"/>
      <c r="K41" s="11"/>
      <c r="L41" s="40"/>
      <c r="M41" s="40"/>
      <c r="N41" s="40"/>
    </row>
    <row r="42" spans="1:14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1:14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1:14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1:14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1:14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1:14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1:14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1:13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1:13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spans="1:13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1:13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spans="1:13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1:13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1:13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1:13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1:13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spans="1:13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1:13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spans="1:13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spans="1:13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spans="1:13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spans="1:13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1:13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spans="1:13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1:13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1:13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1:13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1:13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1:13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pans="1:13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spans="1:13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spans="1:13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spans="1:13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1:13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1:13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1:13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1:13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1:13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1:13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1:13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1:13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1:13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1:13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1:13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1:13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1:13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1:13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1:13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1:13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1:13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1:13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spans="1:13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1:13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1:13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1:13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spans="1:13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1:13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1:13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1:13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1:13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1:13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1:13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1:13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</sheetData>
  <sortState ref="A3:E22">
    <sortCondition ref="A3:A22"/>
  </sortState>
  <mergeCells count="4">
    <mergeCell ref="A1:G1"/>
    <mergeCell ref="A24:G24"/>
    <mergeCell ref="A34:G34"/>
    <mergeCell ref="L19:N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O10" sqref="O10"/>
    </sheetView>
  </sheetViews>
  <sheetFormatPr baseColWidth="10" defaultRowHeight="15" x14ac:dyDescent="0.2"/>
  <cols>
    <col min="1" max="1" width="10.83203125" style="2"/>
    <col min="2" max="2" width="6.6640625" style="2" customWidth="1"/>
    <col min="3" max="3" width="10.83203125" style="2"/>
    <col min="4" max="5" width="5.6640625" style="2" customWidth="1"/>
    <col min="6" max="6" width="5.1640625" style="2" customWidth="1"/>
    <col min="7" max="7" width="5.33203125" style="2" customWidth="1"/>
    <col min="8" max="16384" width="10.83203125" style="2"/>
  </cols>
  <sheetData>
    <row r="1" spans="1:7" ht="20" customHeight="1" x14ac:dyDescent="0.2">
      <c r="A1" s="35" t="s">
        <v>35</v>
      </c>
      <c r="B1" s="35"/>
      <c r="C1" s="35"/>
      <c r="D1" s="35"/>
      <c r="E1" s="35"/>
      <c r="F1" s="35"/>
      <c r="G1" s="35"/>
    </row>
    <row r="2" spans="1:7" ht="20" customHeight="1" x14ac:dyDescent="0.2">
      <c r="A2" s="34" t="s">
        <v>36</v>
      </c>
      <c r="B2" s="34" t="s">
        <v>37</v>
      </c>
      <c r="C2" s="34" t="s">
        <v>38</v>
      </c>
      <c r="D2" s="34" t="s">
        <v>39</v>
      </c>
      <c r="E2" s="34" t="s">
        <v>40</v>
      </c>
      <c r="F2" s="34" t="s">
        <v>41</v>
      </c>
      <c r="G2" s="34" t="s">
        <v>42</v>
      </c>
    </row>
    <row r="3" spans="1:7" ht="20" customHeight="1" x14ac:dyDescent="0.2">
      <c r="A3" s="36">
        <v>49</v>
      </c>
      <c r="B3" s="37">
        <v>56.686217868402409</v>
      </c>
      <c r="C3" s="36">
        <v>52.843108934201204</v>
      </c>
      <c r="D3" s="37">
        <v>1</v>
      </c>
      <c r="E3" s="37">
        <v>1</v>
      </c>
      <c r="F3" s="38">
        <v>0.05</v>
      </c>
      <c r="G3" s="38">
        <v>0.05</v>
      </c>
    </row>
    <row r="4" spans="1:7" ht="20" customHeight="1" x14ac:dyDescent="0.2">
      <c r="A4" s="36">
        <v>56.686217868402409</v>
      </c>
      <c r="B4" s="37">
        <v>64.372435736804817</v>
      </c>
      <c r="C4" s="36">
        <v>60.529326802603613</v>
      </c>
      <c r="D4" s="37">
        <v>5</v>
      </c>
      <c r="E4" s="37">
        <v>6</v>
      </c>
      <c r="F4" s="38">
        <v>0.25</v>
      </c>
      <c r="G4" s="38">
        <v>0.3</v>
      </c>
    </row>
    <row r="5" spans="1:7" ht="20" customHeight="1" x14ac:dyDescent="0.2">
      <c r="A5" s="36">
        <v>64.372435736804817</v>
      </c>
      <c r="B5" s="37">
        <v>72.058653605207226</v>
      </c>
      <c r="C5" s="36">
        <v>68.215544671006029</v>
      </c>
      <c r="D5" s="37">
        <v>5</v>
      </c>
      <c r="E5" s="37">
        <v>11</v>
      </c>
      <c r="F5" s="38">
        <v>0.25</v>
      </c>
      <c r="G5" s="38">
        <v>0.55000000000000004</v>
      </c>
    </row>
    <row r="6" spans="1:7" ht="20" customHeight="1" x14ac:dyDescent="0.2">
      <c r="A6" s="36">
        <v>72.058653605207226</v>
      </c>
      <c r="B6" s="37">
        <v>79.744871473609635</v>
      </c>
      <c r="C6" s="36">
        <v>75.901762539408423</v>
      </c>
      <c r="D6" s="37">
        <v>5</v>
      </c>
      <c r="E6" s="37">
        <v>16</v>
      </c>
      <c r="F6" s="38">
        <v>0.25</v>
      </c>
      <c r="G6" s="38">
        <v>0.8</v>
      </c>
    </row>
    <row r="7" spans="1:7" ht="20" customHeight="1" x14ac:dyDescent="0.2">
      <c r="A7" s="36">
        <v>79.744871473609635</v>
      </c>
      <c r="B7" s="37">
        <v>87.431089342012044</v>
      </c>
      <c r="C7" s="36">
        <v>83.587980407810846</v>
      </c>
      <c r="D7" s="37">
        <v>2</v>
      </c>
      <c r="E7" s="37">
        <v>18</v>
      </c>
      <c r="F7" s="38">
        <v>0.1</v>
      </c>
      <c r="G7" s="38">
        <v>0.9</v>
      </c>
    </row>
    <row r="8" spans="1:7" ht="20" customHeight="1" x14ac:dyDescent="0.2">
      <c r="A8" s="36">
        <v>87.431089342012044</v>
      </c>
      <c r="B8" s="37">
        <v>95.117307210414452</v>
      </c>
      <c r="C8" s="36">
        <v>91.274198276213241</v>
      </c>
      <c r="D8" s="37">
        <v>2</v>
      </c>
      <c r="E8" s="37">
        <v>20</v>
      </c>
      <c r="F8" s="38">
        <v>0.1</v>
      </c>
      <c r="G8" s="38">
        <v>1</v>
      </c>
    </row>
    <row r="9" spans="1:7" ht="20" customHeight="1" x14ac:dyDescent="0.2"/>
    <row r="10" spans="1:7" ht="20" customHeight="1" x14ac:dyDescent="0.2"/>
    <row r="11" spans="1:7" ht="20" customHeight="1" x14ac:dyDescent="0.2">
      <c r="A11" s="35" t="s">
        <v>43</v>
      </c>
      <c r="B11" s="35"/>
      <c r="C11" s="35"/>
      <c r="D11" s="35"/>
      <c r="E11" s="35"/>
      <c r="F11" s="35"/>
      <c r="G11" s="35"/>
    </row>
    <row r="12" spans="1:7" ht="20" customHeight="1" x14ac:dyDescent="0.2">
      <c r="A12" s="34" t="s">
        <v>36</v>
      </c>
      <c r="B12" s="34" t="s">
        <v>37</v>
      </c>
      <c r="C12" s="34" t="s">
        <v>38</v>
      </c>
      <c r="D12" s="34" t="s">
        <v>39</v>
      </c>
      <c r="E12" s="34" t="s">
        <v>40</v>
      </c>
      <c r="F12" s="34" t="s">
        <v>41</v>
      </c>
      <c r="G12" s="34" t="s">
        <v>42</v>
      </c>
    </row>
    <row r="13" spans="1:7" ht="20" customHeight="1" x14ac:dyDescent="0.2">
      <c r="A13" s="36">
        <v>15.5</v>
      </c>
      <c r="B13" s="37">
        <v>16.699799862384765</v>
      </c>
      <c r="C13" s="36">
        <v>16.099899931192382</v>
      </c>
      <c r="D13" s="37">
        <v>1</v>
      </c>
      <c r="E13" s="37">
        <v>1</v>
      </c>
      <c r="F13" s="38">
        <v>0.05</v>
      </c>
      <c r="G13" s="38">
        <v>0.05</v>
      </c>
    </row>
    <row r="14" spans="1:7" ht="20" customHeight="1" x14ac:dyDescent="0.2">
      <c r="A14" s="36">
        <v>16.699799862384765</v>
      </c>
      <c r="B14" s="37">
        <v>17.89959972476953</v>
      </c>
      <c r="C14" s="36">
        <v>17.299699793577147</v>
      </c>
      <c r="D14" s="37">
        <v>5</v>
      </c>
      <c r="E14" s="37">
        <v>6</v>
      </c>
      <c r="F14" s="38">
        <v>0.25</v>
      </c>
      <c r="G14" s="38">
        <v>0.3</v>
      </c>
    </row>
    <row r="15" spans="1:7" ht="20" customHeight="1" x14ac:dyDescent="0.2">
      <c r="A15" s="36">
        <v>17.89959972476953</v>
      </c>
      <c r="B15" s="37">
        <v>19.099399587154295</v>
      </c>
      <c r="C15" s="36">
        <v>18.499499655961912</v>
      </c>
      <c r="D15" s="37">
        <v>5</v>
      </c>
      <c r="E15" s="37">
        <v>11</v>
      </c>
      <c r="F15" s="38">
        <v>0.25</v>
      </c>
      <c r="G15" s="38">
        <v>0.55000000000000004</v>
      </c>
    </row>
    <row r="16" spans="1:7" ht="20" customHeight="1" x14ac:dyDescent="0.2">
      <c r="A16" s="36">
        <v>19.099399587154295</v>
      </c>
      <c r="B16" s="37">
        <v>20.29919944953906</v>
      </c>
      <c r="C16" s="36">
        <v>19.699299518346677</v>
      </c>
      <c r="D16" s="37">
        <v>4</v>
      </c>
      <c r="E16" s="37">
        <v>15</v>
      </c>
      <c r="F16" s="38">
        <v>0.2</v>
      </c>
      <c r="G16" s="38">
        <v>0.75</v>
      </c>
    </row>
    <row r="17" spans="1:7" ht="20" customHeight="1" x14ac:dyDescent="0.2">
      <c r="A17" s="36">
        <v>20.29919944953906</v>
      </c>
      <c r="B17" s="37">
        <v>21.498999311923825</v>
      </c>
      <c r="C17" s="36">
        <v>20.899099380731442</v>
      </c>
      <c r="D17" s="37">
        <v>3</v>
      </c>
      <c r="E17" s="37">
        <v>18</v>
      </c>
      <c r="F17" s="38">
        <v>0.15</v>
      </c>
      <c r="G17" s="38">
        <v>0.9</v>
      </c>
    </row>
    <row r="18" spans="1:7" ht="20" customHeight="1" x14ac:dyDescent="0.2">
      <c r="A18" s="36">
        <v>21.498999311923825</v>
      </c>
      <c r="B18" s="37">
        <v>22.69879917430859</v>
      </c>
      <c r="C18" s="36">
        <v>22.098899243116207</v>
      </c>
      <c r="D18" s="37">
        <v>2</v>
      </c>
      <c r="E18" s="37">
        <v>20</v>
      </c>
      <c r="F18" s="38">
        <v>0.1</v>
      </c>
      <c r="G18" s="38">
        <v>1</v>
      </c>
    </row>
  </sheetData>
  <mergeCells count="2">
    <mergeCell ref="A1:G1"/>
    <mergeCell ref="A11:G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7" workbookViewId="0">
      <selection activeCell="M22" sqref="M22"/>
    </sheetView>
  </sheetViews>
  <sheetFormatPr baseColWidth="10" defaultRowHeight="15" x14ac:dyDescent="0.2"/>
  <cols>
    <col min="1" max="16384" width="10.83203125" style="2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Datos</vt:lpstr>
      <vt:lpstr>Tabla</vt:lpstr>
      <vt:lpstr>Peso</vt:lpstr>
      <vt:lpstr>Talla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Vila Carvajal</dc:creator>
  <cp:lastModifiedBy>LUIS REINALDO RUIZ SARMIENTO</cp:lastModifiedBy>
  <dcterms:created xsi:type="dcterms:W3CDTF">2018-05-04T21:29:26Z</dcterms:created>
  <dcterms:modified xsi:type="dcterms:W3CDTF">2018-07-06T16:11:01Z</dcterms:modified>
</cp:coreProperties>
</file>