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E\Desktop\"/>
    </mc:Choice>
  </mc:AlternateContent>
  <bookViews>
    <workbookView xWindow="0" yWindow="0" windowWidth="20490" windowHeight="7755"/>
  </bookViews>
  <sheets>
    <sheet name="Talla " sheetId="3" r:id="rId1"/>
    <sheet name="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B58" i="3"/>
  <c r="E58" i="3" s="1"/>
  <c r="H9" i="1"/>
  <c r="H8" i="1"/>
  <c r="H7" i="1"/>
  <c r="D15" i="3" l="1"/>
  <c r="K29" i="1"/>
  <c r="J29" i="1"/>
  <c r="K28" i="1"/>
  <c r="K27" i="1"/>
  <c r="J28" i="1" s="1"/>
  <c r="J27" i="1"/>
  <c r="F27" i="1"/>
  <c r="G27" i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J21" i="1"/>
  <c r="J20" i="1"/>
  <c r="J19" i="1"/>
  <c r="J18" i="1"/>
  <c r="J17" i="1"/>
  <c r="G22" i="1"/>
  <c r="G21" i="1"/>
  <c r="G20" i="1"/>
  <c r="G19" i="1"/>
  <c r="G18" i="1"/>
  <c r="G17" i="1"/>
  <c r="C10" i="3"/>
  <c r="F10" i="3" s="1"/>
  <c r="C11" i="3"/>
  <c r="F11" i="3" s="1"/>
  <c r="C12" i="3"/>
  <c r="F12" i="3" s="1"/>
  <c r="C13" i="3"/>
  <c r="F13" i="3" s="1"/>
  <c r="C14" i="3"/>
  <c r="F14" i="3" s="1"/>
  <c r="C9" i="3"/>
  <c r="F9" i="3" s="1"/>
  <c r="E9" i="3"/>
  <c r="E10" i="3" s="1"/>
  <c r="E11" i="3" s="1"/>
  <c r="E12" i="3" s="1"/>
  <c r="E13" i="3" s="1"/>
  <c r="E14" i="3" s="1"/>
  <c r="B20" i="3" s="1"/>
  <c r="F15" i="3" l="1"/>
  <c r="B19" i="3" s="1"/>
  <c r="J30" i="1"/>
  <c r="J22" i="1"/>
  <c r="G14" i="3" l="1"/>
  <c r="H14" i="3" s="1"/>
  <c r="G10" i="3"/>
  <c r="H10" i="3" s="1"/>
  <c r="G11" i="3"/>
  <c r="H11" i="3" s="1"/>
  <c r="G9" i="3"/>
  <c r="H9" i="3" s="1"/>
  <c r="H15" i="3" s="1"/>
  <c r="XFD15" i="3" s="1"/>
  <c r="G13" i="3"/>
  <c r="H13" i="3" s="1"/>
  <c r="G12" i="3"/>
  <c r="H12" i="3" s="1"/>
  <c r="K30" i="1"/>
  <c r="J31" i="1" s="1"/>
  <c r="K31" i="1" s="1"/>
  <c r="J32" i="1" s="1"/>
  <c r="K32" i="1" s="1"/>
  <c r="J33" i="1" l="1"/>
  <c r="K33" i="1" s="1"/>
</calcChain>
</file>

<file path=xl/comments1.xml><?xml version="1.0" encoding="utf-8"?>
<comments xmlns="http://schemas.openxmlformats.org/spreadsheetml/2006/main">
  <authors>
    <author>p</author>
  </authors>
  <commentList>
    <comment ref="F8" authorId="0" shapeId="0">
      <text>
        <r>
          <rPr>
            <sz val="9"/>
            <color indexed="81"/>
            <rFont val="Tahoma"/>
            <charset val="1"/>
          </rPr>
          <t xml:space="preserve">Marca de clase se multiplica con la frecuencia.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X= a la media que en este caso es 56.                x= marca de clase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Este intervalo se concluye ubicando donde esta la frecuencia mayor de hay vamos a obtener todos los datos para hallar la moda.
En este caso la frecuencia es = 5
</t>
        </r>
      </text>
    </comment>
    <comment ref="B19" authorId="0" shapeId="0">
      <text>
        <r>
          <rPr>
            <sz val="9"/>
            <color indexed="81"/>
            <rFont val="Tahoma"/>
            <charset val="1"/>
          </rPr>
          <t xml:space="preserve">para hallar la media se realiza la siguiente operación la sumatoria del resultado de x*f dividido entre el total de datos.
</t>
        </r>
      </text>
    </comment>
    <comment ref="B20" authorId="0" shapeId="0">
      <text>
        <r>
          <rPr>
            <sz val="9"/>
            <color indexed="81"/>
            <rFont val="Tahoma"/>
            <charset val="1"/>
          </rPr>
          <t xml:space="preserve">la mediana es una medida de posicion por eso es necesario la columna de la frecuencia absoluta acumulada. Para calcular la posicion se divide el numero total de datos entre 2 eso nos sirve para localizar los limites inferior y los limites superior
</t>
        </r>
      </text>
    </comment>
    <comment ref="B50" authorId="0" shapeId="0">
      <text>
        <r>
          <rPr>
            <sz val="9"/>
            <color indexed="81"/>
            <rFont val="Tahoma"/>
            <family val="2"/>
          </rPr>
          <t xml:space="preserve">es la sumatoria de la casilla que multiplica la marca de clase * la media * la frecuencia.
</t>
        </r>
      </text>
    </comment>
  </commentList>
</comments>
</file>

<file path=xl/sharedStrings.xml><?xml version="1.0" encoding="utf-8"?>
<sst xmlns="http://schemas.openxmlformats.org/spreadsheetml/2006/main" count="105" uniqueCount="84">
  <si>
    <t>Codigo</t>
  </si>
  <si>
    <t xml:space="preserve">Talla </t>
  </si>
  <si>
    <t>Peso</t>
  </si>
  <si>
    <t>Limite Inferior</t>
  </si>
  <si>
    <t>F. Acumulada</t>
  </si>
  <si>
    <t xml:space="preserve"> Marca de Clase</t>
  </si>
  <si>
    <t xml:space="preserve">Tallas de alumnos </t>
  </si>
  <si>
    <t xml:space="preserve">Media </t>
  </si>
  <si>
    <t xml:space="preserve">Rango </t>
  </si>
  <si>
    <t>N. de Datos</t>
  </si>
  <si>
    <t>Limite Superior</t>
  </si>
  <si>
    <t xml:space="preserve">Numero de clases </t>
  </si>
  <si>
    <t>Amplitud</t>
  </si>
  <si>
    <t>Calculos Previos                                           Talla</t>
  </si>
  <si>
    <t>Calculos Previos                                           Peso</t>
  </si>
  <si>
    <t xml:space="preserve">N. de Clases </t>
  </si>
  <si>
    <t xml:space="preserve">Limite inferior </t>
  </si>
  <si>
    <t xml:space="preserve">Intervalos de clase (Talla) </t>
  </si>
  <si>
    <t xml:space="preserve">Intervalos de clase (Peso) </t>
  </si>
  <si>
    <t>Posicion</t>
  </si>
  <si>
    <t>El promedio de las tallas de los 20 estudiantes es de 56.</t>
  </si>
  <si>
    <t xml:space="preserve">Mediana </t>
  </si>
  <si>
    <t xml:space="preserve">                   Fi</t>
  </si>
  <si>
    <r>
      <t>Li +A n/2 - 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-1</t>
    </r>
  </si>
  <si>
    <t>Donde:</t>
  </si>
  <si>
    <t xml:space="preserve">Li= Limite inferior de talla de alumnos </t>
  </si>
  <si>
    <t xml:space="preserve">A= Amplitud </t>
  </si>
  <si>
    <t>A= Ls-Li</t>
  </si>
  <si>
    <t xml:space="preserve">N/2= Posicion </t>
  </si>
  <si>
    <t xml:space="preserve">Fi= Frecuencia de la posicion </t>
  </si>
  <si>
    <t>Li=59</t>
  </si>
  <si>
    <t>A= 62,3-59=3,3</t>
  </si>
  <si>
    <t>N/2=10</t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</si>
  <si>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-1= Frecuencia absoluta acumulada anterior  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</si>
  <si>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-1= 7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</si>
  <si>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 4</t>
    </r>
  </si>
  <si>
    <t>59 +3,3  10 -7</t>
  </si>
  <si>
    <t xml:space="preserve">Calculos solicitados </t>
  </si>
  <si>
    <t>Media</t>
  </si>
  <si>
    <t xml:space="preserve">Moda </t>
  </si>
  <si>
    <t>Totales</t>
  </si>
  <si>
    <t>----------</t>
  </si>
  <si>
    <t>Mediana =</t>
  </si>
  <si>
    <r>
      <t xml:space="preserve">            (f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-1)+(f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+f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+1)</t>
    </r>
  </si>
  <si>
    <r>
      <t>Li + A         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-1</t>
    </r>
  </si>
  <si>
    <t>Moda =</t>
  </si>
  <si>
    <t xml:space="preserve">Intervalo de posicion de la Mediana </t>
  </si>
  <si>
    <t>Intervalo de la posicion de la moda</t>
  </si>
  <si>
    <t>frecuencia</t>
  </si>
  <si>
    <t>X*f</t>
  </si>
  <si>
    <t>Donde :</t>
  </si>
  <si>
    <t xml:space="preserve">Li= limite inferior talla de alumnos </t>
  </si>
  <si>
    <t>Li= 55,7</t>
  </si>
  <si>
    <t>A= Ls - Li</t>
  </si>
  <si>
    <t>A= 59 - 55,7 = 3,3</t>
  </si>
  <si>
    <r>
      <t>f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= frecuencia del intervalo donde esta la moda 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</si>
  <si>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-1= frecuencia anterior 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</si>
  <si>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+1= frecuencia siguiente 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</si>
  <si>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= 5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</si>
  <si>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-1= 1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</si>
  <si>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+1= 4</t>
    </r>
  </si>
  <si>
    <t xml:space="preserve">Mediana = </t>
  </si>
  <si>
    <t xml:space="preserve">                    (5 -1)+( 5-4)</t>
  </si>
  <si>
    <t>55,7 + 3,3         5 - 1</t>
  </si>
  <si>
    <t xml:space="preserve">Moda = </t>
  </si>
  <si>
    <r>
      <t>(x-X)</t>
    </r>
    <r>
      <rPr>
        <b/>
        <i/>
        <vertAlign val="superscript"/>
        <sz val="11"/>
        <color theme="1"/>
        <rFont val="Calibri"/>
        <family val="2"/>
        <scheme val="minor"/>
      </rPr>
      <t>2</t>
    </r>
  </si>
  <si>
    <r>
      <t>(x-X)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*f</t>
    </r>
  </si>
  <si>
    <t>Varianza</t>
  </si>
  <si>
    <r>
      <rPr>
        <sz val="11"/>
        <color theme="1"/>
        <rFont val="Calibri"/>
        <family val="2"/>
      </rPr>
      <t>∑ (x-X)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*f</t>
    </r>
  </si>
  <si>
    <t>Varianza =</t>
  </si>
  <si>
    <t xml:space="preserve">Donde </t>
  </si>
  <si>
    <r>
      <t>∑ (x-X)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*f = 114</t>
    </r>
  </si>
  <si>
    <t xml:space="preserve">Varianza = </t>
  </si>
  <si>
    <t>D. Estandar</t>
  </si>
  <si>
    <t>n - 1</t>
  </si>
  <si>
    <r>
      <t xml:space="preserve"> ∑ (x-X)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*f</t>
    </r>
  </si>
  <si>
    <t xml:space="preserve">n - 1= T. datos -1 </t>
  </si>
  <si>
    <t xml:space="preserve">n -1= T. datos -1 </t>
  </si>
  <si>
    <t xml:space="preserve">D. Estandar = </t>
  </si>
  <si>
    <t>D.Estandar =</t>
  </si>
  <si>
    <t>D. Estandar =</t>
  </si>
  <si>
    <t>MATEMATICA APLICADA</t>
  </si>
  <si>
    <t>MEDIDAS DE TENDENCIA CENTRAL, DISPERSIÓN Y POSICIÓN</t>
  </si>
  <si>
    <t>ELICIO MEDINA 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</si>
</sst>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0" fillId="2" borderId="14" xfId="0" applyNumberFormat="1" applyFill="1" applyBorder="1"/>
    <xf numFmtId="0" fontId="0" fillId="2" borderId="8" xfId="0" applyFill="1" applyBorder="1"/>
    <xf numFmtId="0" fontId="0" fillId="2" borderId="9" xfId="0" applyFill="1" applyBorder="1"/>
    <xf numFmtId="2" fontId="0" fillId="2" borderId="4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vertical="center" wrapText="1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22" xfId="0" applyFill="1" applyBorder="1"/>
    <xf numFmtId="0" fontId="0" fillId="2" borderId="25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2" borderId="23" xfId="0" applyFill="1" applyBorder="1"/>
    <xf numFmtId="0" fontId="4" fillId="2" borderId="0" xfId="0" applyFont="1" applyFill="1"/>
    <xf numFmtId="1" fontId="4" fillId="2" borderId="1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0" fillId="3" borderId="21" xfId="0" applyFill="1" applyBorder="1"/>
    <xf numFmtId="0" fontId="0" fillId="3" borderId="23" xfId="0" applyFill="1" applyBorder="1"/>
    <xf numFmtId="0" fontId="4" fillId="3" borderId="1" xfId="0" applyFont="1" applyFill="1" applyBorder="1"/>
    <xf numFmtId="0" fontId="0" fillId="3" borderId="20" xfId="0" applyFill="1" applyBorder="1"/>
    <xf numFmtId="0" fontId="0" fillId="3" borderId="23" xfId="0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64" fontId="4" fillId="3" borderId="20" xfId="0" applyNumberFormat="1" applyFont="1" applyFill="1" applyBorder="1" applyAlignment="1">
      <alignment horizontal="left"/>
    </xf>
    <xf numFmtId="0" fontId="9" fillId="3" borderId="20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" fontId="0" fillId="3" borderId="20" xfId="0" applyNumberFormat="1" applyFill="1" applyBorder="1" applyAlignment="1">
      <alignment horizontal="left"/>
    </xf>
    <xf numFmtId="0" fontId="9" fillId="3" borderId="26" xfId="0" applyFont="1" applyFill="1" applyBorder="1" applyAlignment="1">
      <alignment horizontal="center"/>
    </xf>
    <xf numFmtId="0" fontId="0" fillId="3" borderId="1" xfId="0" applyFill="1" applyBorder="1"/>
    <xf numFmtId="0" fontId="9" fillId="3" borderId="23" xfId="0" applyFont="1" applyFill="1" applyBorder="1" applyAlignment="1">
      <alignment horizontal="center"/>
    </xf>
    <xf numFmtId="2" fontId="0" fillId="3" borderId="20" xfId="0" applyNumberFormat="1" applyFill="1" applyBorder="1" applyAlignment="1">
      <alignment horizontal="left"/>
    </xf>
    <xf numFmtId="0" fontId="4" fillId="3" borderId="19" xfId="0" applyFont="1" applyFill="1" applyBorder="1" applyAlignment="1">
      <alignment horizontal="right"/>
    </xf>
    <xf numFmtId="0" fontId="0" fillId="3" borderId="20" xfId="0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4" fillId="2" borderId="27" xfId="0" applyFont="1" applyFill="1" applyBorder="1"/>
    <xf numFmtId="0" fontId="0" fillId="2" borderId="24" xfId="0" applyFill="1" applyBorder="1"/>
    <xf numFmtId="164" fontId="0" fillId="2" borderId="4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/>
    </xf>
    <xf numFmtId="0" fontId="4" fillId="2" borderId="29" xfId="0" quotePrefix="1" applyFont="1" applyFill="1" applyBorder="1" applyAlignment="1">
      <alignment horizontal="center"/>
    </xf>
    <xf numFmtId="1" fontId="4" fillId="2" borderId="29" xfId="0" applyNumberFormat="1" applyFont="1" applyFill="1" applyBorder="1" applyAlignment="1">
      <alignment horizontal="center"/>
    </xf>
    <xf numFmtId="1" fontId="4" fillId="2" borderId="29" xfId="0" quotePrefix="1" applyNumberFormat="1" applyFont="1" applyFill="1" applyBorder="1" applyAlignment="1">
      <alignment horizontal="center"/>
    </xf>
    <xf numFmtId="1" fontId="4" fillId="2" borderId="2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21</xdr:row>
      <xdr:rowOff>9525</xdr:rowOff>
    </xdr:from>
    <xdr:to>
      <xdr:col>1</xdr:col>
      <xdr:colOff>933450</xdr:colOff>
      <xdr:row>23</xdr:row>
      <xdr:rowOff>0</xdr:rowOff>
    </xdr:to>
    <xdr:sp macro="" textlink="">
      <xdr:nvSpPr>
        <xdr:cNvPr id="7" name="Corchetes 6"/>
        <xdr:cNvSpPr/>
      </xdr:nvSpPr>
      <xdr:spPr>
        <a:xfrm>
          <a:off x="1076325" y="2905125"/>
          <a:ext cx="619125" cy="419100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428626</xdr:colOff>
      <xdr:row>37</xdr:row>
      <xdr:rowOff>9525</xdr:rowOff>
    </xdr:from>
    <xdr:to>
      <xdr:col>1</xdr:col>
      <xdr:colOff>790575</xdr:colOff>
      <xdr:row>39</xdr:row>
      <xdr:rowOff>0</xdr:rowOff>
    </xdr:to>
    <xdr:sp macro="" textlink="">
      <xdr:nvSpPr>
        <xdr:cNvPr id="8" name="Corchetes 7"/>
        <xdr:cNvSpPr/>
      </xdr:nvSpPr>
      <xdr:spPr>
        <a:xfrm>
          <a:off x="1190626" y="6353175"/>
          <a:ext cx="361949" cy="409575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342901</xdr:colOff>
      <xdr:row>26</xdr:row>
      <xdr:rowOff>28575</xdr:rowOff>
    </xdr:from>
    <xdr:to>
      <xdr:col>8</xdr:col>
      <xdr:colOff>1257301</xdr:colOff>
      <xdr:row>27</xdr:row>
      <xdr:rowOff>219075</xdr:rowOff>
    </xdr:to>
    <xdr:sp macro="" textlink="">
      <xdr:nvSpPr>
        <xdr:cNvPr id="9" name="Corchetes 8"/>
        <xdr:cNvSpPr/>
      </xdr:nvSpPr>
      <xdr:spPr>
        <a:xfrm>
          <a:off x="5667376" y="3933825"/>
          <a:ext cx="914400" cy="428625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561975</xdr:colOff>
      <xdr:row>42</xdr:row>
      <xdr:rowOff>9525</xdr:rowOff>
    </xdr:from>
    <xdr:to>
      <xdr:col>8</xdr:col>
      <xdr:colOff>1276350</xdr:colOff>
      <xdr:row>44</xdr:row>
      <xdr:rowOff>9525</xdr:rowOff>
    </xdr:to>
    <xdr:sp macro="" textlink="">
      <xdr:nvSpPr>
        <xdr:cNvPr id="10" name="Corchetes 9"/>
        <xdr:cNvSpPr/>
      </xdr:nvSpPr>
      <xdr:spPr>
        <a:xfrm>
          <a:off x="5886450" y="7448550"/>
          <a:ext cx="714375" cy="381000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19050</xdr:colOff>
      <xdr:row>46</xdr:row>
      <xdr:rowOff>161925</xdr:rowOff>
    </xdr:from>
    <xdr:to>
      <xdr:col>4</xdr:col>
      <xdr:colOff>104775</xdr:colOff>
      <xdr:row>47</xdr:row>
      <xdr:rowOff>180975</xdr:rowOff>
    </xdr:to>
    <xdr:cxnSp macro="">
      <xdr:nvCxnSpPr>
        <xdr:cNvPr id="12" name="Conector recto 11"/>
        <xdr:cNvCxnSpPr/>
      </xdr:nvCxnSpPr>
      <xdr:spPr>
        <a:xfrm>
          <a:off x="3533775" y="8467725"/>
          <a:ext cx="8572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46</xdr:row>
      <xdr:rowOff>19050</xdr:rowOff>
    </xdr:from>
    <xdr:to>
      <xdr:col>4</xdr:col>
      <xdr:colOff>123825</xdr:colOff>
      <xdr:row>47</xdr:row>
      <xdr:rowOff>190500</xdr:rowOff>
    </xdr:to>
    <xdr:cxnSp macro="">
      <xdr:nvCxnSpPr>
        <xdr:cNvPr id="14" name="Conector recto 13"/>
        <xdr:cNvCxnSpPr/>
      </xdr:nvCxnSpPr>
      <xdr:spPr>
        <a:xfrm flipH="1">
          <a:off x="3619501" y="8324850"/>
          <a:ext cx="19049" cy="400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46</xdr:row>
      <xdr:rowOff>19050</xdr:rowOff>
    </xdr:from>
    <xdr:to>
      <xdr:col>5</xdr:col>
      <xdr:colOff>9525</xdr:colOff>
      <xdr:row>46</xdr:row>
      <xdr:rowOff>19050</xdr:rowOff>
    </xdr:to>
    <xdr:cxnSp macro="">
      <xdr:nvCxnSpPr>
        <xdr:cNvPr id="18" name="Conector recto 17"/>
        <xdr:cNvCxnSpPr/>
      </xdr:nvCxnSpPr>
      <xdr:spPr>
        <a:xfrm>
          <a:off x="3638550" y="8324850"/>
          <a:ext cx="790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47</xdr:row>
      <xdr:rowOff>0</xdr:rowOff>
    </xdr:from>
    <xdr:to>
      <xdr:col>4</xdr:col>
      <xdr:colOff>809625</xdr:colOff>
      <xdr:row>47</xdr:row>
      <xdr:rowOff>9525</xdr:rowOff>
    </xdr:to>
    <xdr:cxnSp macro="">
      <xdr:nvCxnSpPr>
        <xdr:cNvPr id="21" name="Conector recto 20"/>
        <xdr:cNvCxnSpPr/>
      </xdr:nvCxnSpPr>
      <xdr:spPr>
        <a:xfrm flipV="1">
          <a:off x="3667125" y="8534400"/>
          <a:ext cx="6572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53</xdr:row>
      <xdr:rowOff>161925</xdr:rowOff>
    </xdr:from>
    <xdr:to>
      <xdr:col>4</xdr:col>
      <xdr:colOff>104775</xdr:colOff>
      <xdr:row>54</xdr:row>
      <xdr:rowOff>180975</xdr:rowOff>
    </xdr:to>
    <xdr:cxnSp macro="">
      <xdr:nvCxnSpPr>
        <xdr:cNvPr id="34" name="Conector recto 33"/>
        <xdr:cNvCxnSpPr/>
      </xdr:nvCxnSpPr>
      <xdr:spPr>
        <a:xfrm>
          <a:off x="3533775" y="8467725"/>
          <a:ext cx="85725" cy="247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53</xdr:row>
      <xdr:rowOff>19050</xdr:rowOff>
    </xdr:from>
    <xdr:to>
      <xdr:col>4</xdr:col>
      <xdr:colOff>123825</xdr:colOff>
      <xdr:row>54</xdr:row>
      <xdr:rowOff>190500</xdr:rowOff>
    </xdr:to>
    <xdr:cxnSp macro="">
      <xdr:nvCxnSpPr>
        <xdr:cNvPr id="35" name="Conector recto 34"/>
        <xdr:cNvCxnSpPr/>
      </xdr:nvCxnSpPr>
      <xdr:spPr>
        <a:xfrm flipH="1">
          <a:off x="3619501" y="8324850"/>
          <a:ext cx="19049" cy="400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53</xdr:row>
      <xdr:rowOff>19050</xdr:rowOff>
    </xdr:from>
    <xdr:to>
      <xdr:col>5</xdr:col>
      <xdr:colOff>9525</xdr:colOff>
      <xdr:row>53</xdr:row>
      <xdr:rowOff>19050</xdr:rowOff>
    </xdr:to>
    <xdr:cxnSp macro="">
      <xdr:nvCxnSpPr>
        <xdr:cNvPr id="36" name="Conector recto 35"/>
        <xdr:cNvCxnSpPr/>
      </xdr:nvCxnSpPr>
      <xdr:spPr>
        <a:xfrm>
          <a:off x="3638550" y="8324850"/>
          <a:ext cx="7905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54</xdr:row>
      <xdr:rowOff>0</xdr:rowOff>
    </xdr:from>
    <xdr:to>
      <xdr:col>4</xdr:col>
      <xdr:colOff>800100</xdr:colOff>
      <xdr:row>54</xdr:row>
      <xdr:rowOff>9525</xdr:rowOff>
    </xdr:to>
    <xdr:cxnSp macro="">
      <xdr:nvCxnSpPr>
        <xdr:cNvPr id="37" name="Conector recto 36"/>
        <xdr:cNvCxnSpPr/>
      </xdr:nvCxnSpPr>
      <xdr:spPr>
        <a:xfrm flipV="1">
          <a:off x="3686175" y="9972675"/>
          <a:ext cx="6286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228600</xdr:colOff>
      <xdr:row>0</xdr:row>
      <xdr:rowOff>114300</xdr:rowOff>
    </xdr:from>
    <xdr:to>
      <xdr:col>1</xdr:col>
      <xdr:colOff>752475</xdr:colOff>
      <xdr:row>5</xdr:row>
      <xdr:rowOff>76200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1285875" cy="933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97"/>
  <sheetViews>
    <sheetView showGridLines="0" tabSelected="1" workbookViewId="0">
      <selection activeCell="J9" sqref="J9"/>
    </sheetView>
  </sheetViews>
  <sheetFormatPr baseColWidth="10" defaultRowHeight="15" x14ac:dyDescent="0.25"/>
  <cols>
    <col min="2" max="2" width="14.5703125" bestFit="1" customWidth="1"/>
    <col min="3" max="3" width="15.28515625" bestFit="1" customWidth="1"/>
    <col min="4" max="4" width="12.7109375" bestFit="1" customWidth="1"/>
    <col min="5" max="5" width="13.5703125" bestFit="1" customWidth="1"/>
    <col min="6" max="8" width="13.5703125" customWidth="1"/>
    <col min="9" max="9" width="19.5703125" bestFit="1" customWidth="1"/>
    <col min="10" max="10" width="23.5703125" customWidth="1"/>
  </cols>
  <sheetData>
    <row r="1" spans="1:77 16384:16384" x14ac:dyDescent="0.25">
      <c r="A1" s="89"/>
      <c r="B1" s="90"/>
      <c r="C1" s="94" t="s">
        <v>81</v>
      </c>
      <c r="D1" s="95"/>
      <c r="E1" s="95"/>
      <c r="F1" s="95"/>
      <c r="G1" s="95"/>
      <c r="H1" s="95"/>
      <c r="I1" s="95"/>
      <c r="J1" s="96"/>
    </row>
    <row r="2" spans="1:77 16384:16384" ht="15.75" thickBot="1" x14ac:dyDescent="0.3">
      <c r="A2" s="88"/>
      <c r="B2" s="91"/>
      <c r="C2" s="97"/>
      <c r="D2" s="98"/>
      <c r="E2" s="98"/>
      <c r="F2" s="98"/>
      <c r="G2" s="98"/>
      <c r="H2" s="98"/>
      <c r="I2" s="98"/>
      <c r="J2" s="99"/>
    </row>
    <row r="3" spans="1:77 16384:16384" x14ac:dyDescent="0.25">
      <c r="A3" s="88"/>
      <c r="B3" s="91"/>
      <c r="C3" s="94" t="s">
        <v>82</v>
      </c>
      <c r="D3" s="95"/>
      <c r="E3" s="95"/>
      <c r="F3" s="95"/>
      <c r="G3" s="95"/>
      <c r="H3" s="95"/>
      <c r="I3" s="95"/>
      <c r="J3" s="96"/>
    </row>
    <row r="4" spans="1:77 16384:16384" ht="15.75" thickBot="1" x14ac:dyDescent="0.3">
      <c r="A4" s="88"/>
      <c r="B4" s="91"/>
      <c r="C4" s="97"/>
      <c r="D4" s="98"/>
      <c r="E4" s="98"/>
      <c r="F4" s="98"/>
      <c r="G4" s="98"/>
      <c r="H4" s="98"/>
      <c r="I4" s="98"/>
      <c r="J4" s="99"/>
    </row>
    <row r="5" spans="1:77 16384:16384" x14ac:dyDescent="0.25">
      <c r="A5" s="88"/>
      <c r="B5" s="91"/>
      <c r="C5" s="94" t="s">
        <v>83</v>
      </c>
      <c r="D5" s="95"/>
      <c r="E5" s="95"/>
      <c r="F5" s="95"/>
      <c r="G5" s="95"/>
      <c r="H5" s="95"/>
      <c r="I5" s="95"/>
      <c r="J5" s="96"/>
    </row>
    <row r="6" spans="1:77 16384:16384" ht="15.75" thickBot="1" x14ac:dyDescent="0.3">
      <c r="A6" s="92"/>
      <c r="B6" s="93"/>
      <c r="C6" s="97"/>
      <c r="D6" s="98"/>
      <c r="E6" s="98"/>
      <c r="F6" s="98"/>
      <c r="G6" s="98"/>
      <c r="H6" s="98"/>
      <c r="I6" s="98"/>
      <c r="J6" s="99"/>
    </row>
    <row r="7" spans="1:77 16384:16384" ht="15.75" thickBot="1" x14ac:dyDescent="0.3">
      <c r="A7" s="41"/>
      <c r="B7" s="100"/>
      <c r="C7" s="100"/>
      <c r="D7" s="100"/>
      <c r="E7" s="100"/>
      <c r="F7" s="100"/>
      <c r="G7" s="100"/>
      <c r="H7" s="100"/>
      <c r="I7" s="100"/>
      <c r="J7" s="10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 16384:16384" ht="18" thickBot="1" x14ac:dyDescent="0.3">
      <c r="A8" s="121" t="s">
        <v>6</v>
      </c>
      <c r="B8" s="122"/>
      <c r="C8" s="123" t="s">
        <v>5</v>
      </c>
      <c r="D8" s="123" t="s">
        <v>48</v>
      </c>
      <c r="E8" s="123" t="s">
        <v>4</v>
      </c>
      <c r="F8" s="123" t="s">
        <v>49</v>
      </c>
      <c r="G8" s="123" t="s">
        <v>65</v>
      </c>
      <c r="H8" s="124" t="s">
        <v>66</v>
      </c>
      <c r="I8" s="5"/>
      <c r="J8" s="10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 16384:16384" x14ac:dyDescent="0.25">
      <c r="A9" s="10">
        <v>49</v>
      </c>
      <c r="B9" s="119">
        <v>52.333333333333336</v>
      </c>
      <c r="C9" s="119">
        <f>(52.3333333333333+A9)/2</f>
        <v>50.66666666666665</v>
      </c>
      <c r="D9" s="9">
        <v>1</v>
      </c>
      <c r="E9" s="9">
        <f>+D9</f>
        <v>1</v>
      </c>
      <c r="F9" s="119">
        <f>+C9*D9</f>
        <v>50.66666666666665</v>
      </c>
      <c r="G9" s="119">
        <f xml:space="preserve"> (C9-$B$19)^2</f>
        <v>28.444444444444471</v>
      </c>
      <c r="H9" s="120">
        <f>+G9*D9</f>
        <v>28.444444444444471</v>
      </c>
      <c r="I9" s="5"/>
      <c r="J9" s="10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 16384:16384" x14ac:dyDescent="0.25">
      <c r="A10" s="110">
        <v>52.333333333333336</v>
      </c>
      <c r="B10" s="105">
        <v>55.666666666666671</v>
      </c>
      <c r="C10" s="105">
        <f t="shared" ref="C10:C14" si="0">(52.3333333333333+A10)/2</f>
        <v>52.333333333333314</v>
      </c>
      <c r="D10" s="8">
        <v>1</v>
      </c>
      <c r="E10" s="8">
        <f>+D10+E9</f>
        <v>2</v>
      </c>
      <c r="F10" s="105">
        <f t="shared" ref="F10:F14" si="1">+C10*D10</f>
        <v>52.333333333333314</v>
      </c>
      <c r="G10" s="105">
        <f>(C10-$B$19)^2</f>
        <v>13.444444444444478</v>
      </c>
      <c r="H10" s="111">
        <f t="shared" ref="H10:H14" si="2">+G10*D10</f>
        <v>13.444444444444478</v>
      </c>
      <c r="I10" s="5"/>
      <c r="J10" s="10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 16384:16384" x14ac:dyDescent="0.25">
      <c r="A11" s="112">
        <v>55.666666666666671</v>
      </c>
      <c r="B11" s="106">
        <v>59.000000000000007</v>
      </c>
      <c r="C11" s="106">
        <f t="shared" si="0"/>
        <v>53.999999999999986</v>
      </c>
      <c r="D11" s="107">
        <v>5</v>
      </c>
      <c r="E11" s="107">
        <f t="shared" ref="E11:E14" si="3">+D11+E10</f>
        <v>7</v>
      </c>
      <c r="F11" s="106">
        <f t="shared" si="1"/>
        <v>269.99999999999994</v>
      </c>
      <c r="G11" s="106">
        <f t="shared" ref="G11:G14" si="4">(C11-$B$19)^2</f>
        <v>4</v>
      </c>
      <c r="H11" s="113">
        <f t="shared" si="2"/>
        <v>20</v>
      </c>
      <c r="I11" s="50" t="s">
        <v>47</v>
      </c>
      <c r="J11" s="103"/>
      <c r="K11" s="4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 16384:16384" x14ac:dyDescent="0.25">
      <c r="A12" s="114">
        <v>59.000000000000007</v>
      </c>
      <c r="B12" s="108">
        <v>62.333333333333343</v>
      </c>
      <c r="C12" s="108">
        <f t="shared" si="0"/>
        <v>55.666666666666657</v>
      </c>
      <c r="D12" s="109">
        <v>4</v>
      </c>
      <c r="E12" s="109">
        <f t="shared" si="3"/>
        <v>11</v>
      </c>
      <c r="F12" s="108">
        <f t="shared" si="1"/>
        <v>222.66666666666663</v>
      </c>
      <c r="G12" s="108">
        <f t="shared" si="4"/>
        <v>0.11111111111110795</v>
      </c>
      <c r="H12" s="115">
        <f t="shared" si="2"/>
        <v>0.44444444444443182</v>
      </c>
      <c r="I12" s="50" t="s">
        <v>46</v>
      </c>
      <c r="J12" s="103"/>
      <c r="K12" s="4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 16384:16384" x14ac:dyDescent="0.25">
      <c r="A13" s="110">
        <v>62.333333333333343</v>
      </c>
      <c r="B13" s="105">
        <v>65.666666666666671</v>
      </c>
      <c r="C13" s="105">
        <f t="shared" si="0"/>
        <v>57.333333333333321</v>
      </c>
      <c r="D13" s="8">
        <v>4</v>
      </c>
      <c r="E13" s="8">
        <f t="shared" si="3"/>
        <v>15</v>
      </c>
      <c r="F13" s="105">
        <f t="shared" si="1"/>
        <v>229.33333333333329</v>
      </c>
      <c r="G13" s="105">
        <f t="shared" si="4"/>
        <v>1.7777777777777841</v>
      </c>
      <c r="H13" s="111">
        <f t="shared" si="2"/>
        <v>7.1111111111111365</v>
      </c>
      <c r="I13" s="5"/>
      <c r="J13" s="10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 16384:16384" ht="15.75" thickBot="1" x14ac:dyDescent="0.3">
      <c r="A14" s="116">
        <v>65.666666666666671</v>
      </c>
      <c r="B14" s="117">
        <v>69</v>
      </c>
      <c r="C14" s="117">
        <f t="shared" si="0"/>
        <v>58.999999999999986</v>
      </c>
      <c r="D14" s="15">
        <v>5</v>
      </c>
      <c r="E14" s="15">
        <f t="shared" si="3"/>
        <v>20</v>
      </c>
      <c r="F14" s="117">
        <f t="shared" si="1"/>
        <v>294.99999999999994</v>
      </c>
      <c r="G14" s="117">
        <f t="shared" si="4"/>
        <v>9</v>
      </c>
      <c r="H14" s="118">
        <f t="shared" si="2"/>
        <v>45</v>
      </c>
      <c r="I14" s="5"/>
      <c r="J14" s="10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 16384:16384" s="1" customFormat="1" ht="15.75" thickBot="1" x14ac:dyDescent="0.3">
      <c r="A15" s="125" t="s">
        <v>40</v>
      </c>
      <c r="B15" s="126"/>
      <c r="C15" s="126"/>
      <c r="D15" s="127">
        <f>SUM(D9:D14)</f>
        <v>20</v>
      </c>
      <c r="E15" s="128" t="s">
        <v>41</v>
      </c>
      <c r="F15" s="129">
        <f>SUM(F9:F14)</f>
        <v>1119.9999999999998</v>
      </c>
      <c r="G15" s="130" t="s">
        <v>41</v>
      </c>
      <c r="H15" s="131">
        <f>SUM(H9:H14)</f>
        <v>114.44444444444451</v>
      </c>
      <c r="I15" s="6"/>
      <c r="J15" s="4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XFD15" s="1">
        <f>SUM(A15:XFC15)</f>
        <v>1254.4444444444443</v>
      </c>
    </row>
    <row r="16" spans="1:77 16384:16384" x14ac:dyDescent="0.25">
      <c r="A16" s="36"/>
      <c r="B16" s="5"/>
      <c r="C16" s="5"/>
      <c r="D16" s="5"/>
      <c r="E16" s="5"/>
      <c r="F16" s="5"/>
      <c r="G16" s="5"/>
      <c r="H16" s="5"/>
      <c r="I16" s="5"/>
      <c r="J16" s="10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 x14ac:dyDescent="0.25">
      <c r="A17" s="36"/>
      <c r="B17" s="5"/>
      <c r="C17" s="5"/>
      <c r="D17" s="5"/>
      <c r="E17" s="5"/>
      <c r="F17" s="5"/>
      <c r="G17" s="5"/>
      <c r="H17" s="5"/>
      <c r="I17" s="5"/>
      <c r="J17" s="10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5.75" thickBot="1" x14ac:dyDescent="0.3">
      <c r="A18" s="36"/>
      <c r="B18" s="5"/>
      <c r="C18" s="5"/>
      <c r="D18" s="5"/>
      <c r="E18" s="5"/>
      <c r="F18" s="5"/>
      <c r="G18" s="5"/>
      <c r="H18" s="5"/>
      <c r="I18" s="5"/>
      <c r="J18" s="10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5.75" thickBot="1" x14ac:dyDescent="0.3">
      <c r="A19" s="53" t="s">
        <v>7</v>
      </c>
      <c r="B19" s="47">
        <f>+F15/Datos!G17</f>
        <v>55.999999999999986</v>
      </c>
      <c r="C19" s="5" t="s">
        <v>20</v>
      </c>
      <c r="D19" s="5"/>
      <c r="E19" s="5"/>
      <c r="F19" s="5"/>
      <c r="G19" s="5"/>
      <c r="H19" s="5"/>
      <c r="I19" s="5"/>
      <c r="J19" s="10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5.75" thickBot="1" x14ac:dyDescent="0.3">
      <c r="A20" s="53" t="s">
        <v>19</v>
      </c>
      <c r="B20" s="48">
        <f>+E14/2</f>
        <v>10</v>
      </c>
      <c r="C20" s="5"/>
      <c r="D20" s="5"/>
      <c r="E20" s="5"/>
      <c r="F20" s="5"/>
      <c r="G20" s="5"/>
      <c r="H20" s="5"/>
      <c r="I20" s="5"/>
      <c r="J20" s="10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5.75" thickBot="1" x14ac:dyDescent="0.3">
      <c r="A21" s="36"/>
      <c r="B21" s="5"/>
      <c r="C21" s="5"/>
      <c r="D21" s="5"/>
      <c r="E21" s="5"/>
      <c r="F21" s="5"/>
      <c r="G21" s="5"/>
      <c r="H21" s="5"/>
      <c r="I21" s="5"/>
      <c r="J21" s="10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18" x14ac:dyDescent="0.35">
      <c r="A22" s="75" t="s">
        <v>42</v>
      </c>
      <c r="B22" s="54" t="s">
        <v>23</v>
      </c>
      <c r="C22" s="5"/>
      <c r="D22" s="5"/>
      <c r="E22" s="5"/>
      <c r="F22" s="5"/>
      <c r="G22" s="5"/>
      <c r="H22" s="5"/>
      <c r="I22" s="5"/>
      <c r="J22" s="10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1:77" ht="15.75" thickBot="1" x14ac:dyDescent="0.3">
      <c r="A23" s="76"/>
      <c r="B23" s="55" t="s">
        <v>22</v>
      </c>
      <c r="C23" s="5"/>
      <c r="D23" s="5"/>
      <c r="E23" s="5"/>
      <c r="F23" s="5"/>
      <c r="G23" s="5"/>
      <c r="H23" s="5"/>
      <c r="I23" s="5"/>
      <c r="J23" s="10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 ht="15.75" thickBot="1" x14ac:dyDescent="0.3">
      <c r="A24" s="36"/>
      <c r="B24" s="5"/>
      <c r="C24" s="5"/>
      <c r="D24" s="5"/>
      <c r="E24" s="5"/>
      <c r="F24" s="5"/>
      <c r="G24" s="5"/>
      <c r="H24" s="5"/>
      <c r="I24" s="5"/>
      <c r="J24" s="10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15.75" thickBot="1" x14ac:dyDescent="0.3">
      <c r="A25" s="56" t="s">
        <v>24</v>
      </c>
      <c r="B25" s="5" t="s">
        <v>25</v>
      </c>
      <c r="C25" s="5"/>
      <c r="D25" s="5"/>
      <c r="E25" s="5"/>
      <c r="F25" s="5"/>
      <c r="G25" s="5"/>
      <c r="H25" s="5"/>
      <c r="I25" s="5"/>
      <c r="J25" s="10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 ht="15.75" thickBot="1" x14ac:dyDescent="0.3">
      <c r="A26" s="36"/>
      <c r="B26" s="5" t="s">
        <v>26</v>
      </c>
      <c r="C26" s="5"/>
      <c r="D26" s="5"/>
      <c r="E26" s="5"/>
      <c r="F26" s="5"/>
      <c r="G26" s="5"/>
      <c r="H26" s="5"/>
      <c r="I26" s="5"/>
      <c r="J26" s="10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 ht="18.75" thickBot="1" x14ac:dyDescent="0.4">
      <c r="A27" s="36"/>
      <c r="B27" s="5" t="s">
        <v>27</v>
      </c>
      <c r="C27" s="5"/>
      <c r="D27" s="5"/>
      <c r="E27" s="5"/>
      <c r="F27" s="5"/>
      <c r="G27" s="49"/>
      <c r="H27" s="71" t="s">
        <v>45</v>
      </c>
      <c r="I27" s="57" t="s">
        <v>44</v>
      </c>
      <c r="J27" s="10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ht="18.75" thickBot="1" x14ac:dyDescent="0.4">
      <c r="A28" s="36"/>
      <c r="B28" s="5" t="s">
        <v>28</v>
      </c>
      <c r="C28" s="5"/>
      <c r="D28" s="5"/>
      <c r="E28" s="5"/>
      <c r="F28" s="5"/>
      <c r="G28" s="49"/>
      <c r="H28" s="72"/>
      <c r="I28" s="55" t="s">
        <v>43</v>
      </c>
      <c r="J28" s="10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1:77" ht="18.75" thickBot="1" x14ac:dyDescent="0.4">
      <c r="A29" s="36"/>
      <c r="B29" s="5" t="s">
        <v>33</v>
      </c>
      <c r="C29" s="5"/>
      <c r="D29" s="5"/>
      <c r="E29" s="5"/>
      <c r="F29" s="50"/>
      <c r="G29" s="50"/>
      <c r="H29" s="50"/>
      <c r="I29" s="5"/>
      <c r="J29" s="10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1:77" ht="15.75" thickBot="1" x14ac:dyDescent="0.3">
      <c r="A30" s="36"/>
      <c r="B30" s="5" t="s">
        <v>29</v>
      </c>
      <c r="C30" s="5"/>
      <c r="D30" s="5"/>
      <c r="E30" s="5"/>
      <c r="F30" s="5"/>
      <c r="G30" s="50"/>
      <c r="H30" s="56" t="s">
        <v>50</v>
      </c>
      <c r="I30" s="5" t="s">
        <v>51</v>
      </c>
      <c r="J30" s="10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1:77" ht="15.75" thickBot="1" x14ac:dyDescent="0.3">
      <c r="A31" s="36"/>
      <c r="B31" s="5"/>
      <c r="C31" s="5"/>
      <c r="D31" s="5"/>
      <c r="E31" s="5"/>
      <c r="F31" s="50"/>
      <c r="G31" s="50"/>
      <c r="H31" s="50"/>
      <c r="I31" s="5" t="s">
        <v>53</v>
      </c>
      <c r="J31" s="10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1:77" ht="15.75" thickBot="1" x14ac:dyDescent="0.3">
      <c r="A32" s="56" t="s">
        <v>21</v>
      </c>
      <c r="B32" s="5" t="s">
        <v>30</v>
      </c>
      <c r="C32" s="5"/>
      <c r="D32" s="5"/>
      <c r="E32" s="5"/>
      <c r="F32" s="50"/>
      <c r="G32" s="50"/>
      <c r="H32" s="50"/>
      <c r="I32" s="5" t="s">
        <v>55</v>
      </c>
      <c r="J32" s="10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1:77" ht="18" x14ac:dyDescent="0.35">
      <c r="A33" s="36"/>
      <c r="B33" s="5" t="s">
        <v>31</v>
      </c>
      <c r="C33" s="5"/>
      <c r="D33" s="5"/>
      <c r="E33" s="5"/>
      <c r="F33" s="50"/>
      <c r="G33" s="50"/>
      <c r="H33" s="50"/>
      <c r="I33" s="5" t="s">
        <v>56</v>
      </c>
      <c r="J33" s="10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1:77" ht="18" x14ac:dyDescent="0.35">
      <c r="A34" s="36"/>
      <c r="B34" s="5" t="s">
        <v>32</v>
      </c>
      <c r="C34" s="5"/>
      <c r="D34" s="5"/>
      <c r="E34" s="5"/>
      <c r="F34" s="50"/>
      <c r="G34" s="50"/>
      <c r="H34" s="50"/>
      <c r="I34" s="5" t="s">
        <v>57</v>
      </c>
      <c r="J34" s="10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ht="18" x14ac:dyDescent="0.35">
      <c r="A35" s="36"/>
      <c r="B35" s="5" t="s">
        <v>34</v>
      </c>
      <c r="C35" s="5"/>
      <c r="D35" s="5"/>
      <c r="E35" s="5"/>
      <c r="F35" s="50"/>
      <c r="G35" s="50"/>
      <c r="H35" s="50"/>
      <c r="I35" s="5"/>
      <c r="J35" s="10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1:77" ht="18.75" thickBot="1" x14ac:dyDescent="0.4">
      <c r="A36" s="36"/>
      <c r="B36" s="5" t="s">
        <v>35</v>
      </c>
      <c r="C36" s="5"/>
      <c r="D36" s="5"/>
      <c r="E36" s="5"/>
      <c r="F36" s="50"/>
      <c r="G36" s="50"/>
      <c r="H36" s="50"/>
      <c r="I36" s="5"/>
      <c r="J36" s="10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1:77" ht="15.75" thickBot="1" x14ac:dyDescent="0.3">
      <c r="A37" s="36"/>
      <c r="B37" s="5"/>
      <c r="C37" s="5"/>
      <c r="D37" s="5"/>
      <c r="E37" s="5"/>
      <c r="F37" s="5"/>
      <c r="G37" s="50"/>
      <c r="H37" s="56" t="s">
        <v>39</v>
      </c>
      <c r="I37" s="5" t="s">
        <v>52</v>
      </c>
      <c r="J37" s="10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1:77" ht="15.75" thickBot="1" x14ac:dyDescent="0.3">
      <c r="A38" s="71" t="s">
        <v>42</v>
      </c>
      <c r="B38" s="57" t="s">
        <v>36</v>
      </c>
      <c r="C38" s="5"/>
      <c r="D38" s="5"/>
      <c r="E38" s="5"/>
      <c r="F38" s="50"/>
      <c r="G38" s="50"/>
      <c r="H38" s="50"/>
      <c r="I38" s="5" t="s">
        <v>54</v>
      </c>
      <c r="J38" s="10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1:77" ht="18.75" thickBot="1" x14ac:dyDescent="0.4">
      <c r="A39" s="72"/>
      <c r="B39" s="58">
        <v>4</v>
      </c>
      <c r="C39" s="5"/>
      <c r="D39" s="5"/>
      <c r="E39" s="5"/>
      <c r="F39" s="50"/>
      <c r="G39" s="50"/>
      <c r="H39" s="50"/>
      <c r="I39" s="5" t="s">
        <v>58</v>
      </c>
      <c r="J39" s="10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1:77" ht="18.75" thickBot="1" x14ac:dyDescent="0.4">
      <c r="A40" s="36"/>
      <c r="B40" s="5"/>
      <c r="C40" s="5"/>
      <c r="D40" s="5"/>
      <c r="E40" s="5"/>
      <c r="F40" s="50"/>
      <c r="G40" s="50"/>
      <c r="H40" s="50"/>
      <c r="I40" s="5" t="s">
        <v>59</v>
      </c>
      <c r="J40" s="10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1:77" ht="18.75" thickBot="1" x14ac:dyDescent="0.4">
      <c r="A41" s="59" t="s">
        <v>61</v>
      </c>
      <c r="B41" s="60">
        <v>61.47</v>
      </c>
      <c r="C41" s="5"/>
      <c r="D41" s="5"/>
      <c r="E41" s="5"/>
      <c r="F41" s="50"/>
      <c r="G41" s="50"/>
      <c r="H41" s="50"/>
      <c r="I41" s="5" t="s">
        <v>60</v>
      </c>
      <c r="J41" s="10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1:77" ht="15.75" thickBot="1" x14ac:dyDescent="0.3">
      <c r="A42" s="36"/>
      <c r="B42" s="5"/>
      <c r="C42" s="5"/>
      <c r="D42" s="5"/>
      <c r="E42" s="5"/>
      <c r="F42" s="50"/>
      <c r="G42" s="50"/>
      <c r="H42" s="50"/>
      <c r="I42" s="5"/>
      <c r="J42" s="10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ht="15.75" thickBot="1" x14ac:dyDescent="0.3">
      <c r="A43" s="36"/>
      <c r="B43" s="5"/>
      <c r="C43" s="5"/>
      <c r="D43" s="5"/>
      <c r="E43" s="5"/>
      <c r="F43" s="5"/>
      <c r="G43" s="49"/>
      <c r="H43" s="71" t="s">
        <v>45</v>
      </c>
      <c r="I43" s="57" t="s">
        <v>63</v>
      </c>
      <c r="J43" s="10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1:77" ht="15.75" thickBot="1" x14ac:dyDescent="0.3">
      <c r="A44" s="36"/>
      <c r="B44" s="5"/>
      <c r="C44" s="5"/>
      <c r="D44" s="5"/>
      <c r="E44" s="5"/>
      <c r="F44" s="5"/>
      <c r="G44" s="49"/>
      <c r="H44" s="72"/>
      <c r="I44" s="55" t="s">
        <v>62</v>
      </c>
      <c r="J44" s="10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1:77" x14ac:dyDescent="0.25">
      <c r="A45" s="36"/>
      <c r="B45" s="5"/>
      <c r="C45" s="5"/>
      <c r="D45" s="5"/>
      <c r="E45" s="5"/>
      <c r="F45" s="50"/>
      <c r="G45" s="50"/>
      <c r="H45" s="50"/>
      <c r="I45" s="5"/>
      <c r="J45" s="10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1:77" ht="15.75" thickBot="1" x14ac:dyDescent="0.3">
      <c r="A46" s="36"/>
      <c r="B46" s="5"/>
      <c r="C46" s="5"/>
      <c r="D46" s="5"/>
      <c r="E46" s="5"/>
      <c r="F46" s="50"/>
      <c r="G46" s="50"/>
      <c r="H46" s="50"/>
      <c r="I46" s="5"/>
      <c r="J46" s="10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1:77" ht="18" thickBot="1" x14ac:dyDescent="0.3">
      <c r="A47" s="73" t="s">
        <v>69</v>
      </c>
      <c r="B47" s="61" t="s">
        <v>68</v>
      </c>
      <c r="C47" s="5"/>
      <c r="D47" s="73" t="s">
        <v>79</v>
      </c>
      <c r="E47" s="65" t="s">
        <v>75</v>
      </c>
      <c r="F47" s="5"/>
      <c r="G47" s="52"/>
      <c r="H47" s="69" t="s">
        <v>64</v>
      </c>
      <c r="I47" s="70">
        <v>58.34</v>
      </c>
      <c r="J47" s="10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1:77" ht="15.75" thickBot="1" x14ac:dyDescent="0.3">
      <c r="A48" s="74"/>
      <c r="B48" s="58" t="s">
        <v>74</v>
      </c>
      <c r="C48" s="5"/>
      <c r="D48" s="74"/>
      <c r="E48" s="58" t="s">
        <v>74</v>
      </c>
      <c r="F48" s="5"/>
      <c r="G48" s="5"/>
      <c r="H48" s="5"/>
      <c r="I48" s="5"/>
      <c r="J48" s="10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ht="15.75" thickBot="1" x14ac:dyDescent="0.3">
      <c r="A49" s="36"/>
      <c r="B49" s="5"/>
      <c r="C49" s="5"/>
      <c r="D49" s="5"/>
      <c r="E49" s="5"/>
      <c r="F49" s="5"/>
      <c r="G49" s="5"/>
      <c r="H49" s="5"/>
      <c r="I49" s="5"/>
      <c r="J49" s="10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1:77" ht="18" thickBot="1" x14ac:dyDescent="0.3">
      <c r="A50" s="30" t="s">
        <v>70</v>
      </c>
      <c r="B50" s="51" t="s">
        <v>71</v>
      </c>
      <c r="C50" s="5"/>
      <c r="D50" s="66" t="s">
        <v>50</v>
      </c>
      <c r="E50" s="51" t="s">
        <v>71</v>
      </c>
      <c r="F50" s="5"/>
      <c r="G50" s="5"/>
      <c r="H50" s="5"/>
      <c r="I50" s="5"/>
      <c r="J50" s="10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1:77" x14ac:dyDescent="0.25">
      <c r="A51" s="36"/>
      <c r="B51" s="51" t="s">
        <v>76</v>
      </c>
      <c r="C51" s="5"/>
      <c r="D51" s="5"/>
      <c r="E51" s="51" t="s">
        <v>77</v>
      </c>
      <c r="F51" s="5"/>
      <c r="G51" s="5"/>
      <c r="H51" s="5"/>
      <c r="I51" s="5"/>
      <c r="J51" s="10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1:77" x14ac:dyDescent="0.25">
      <c r="A52" s="36"/>
      <c r="B52" s="5"/>
      <c r="C52" s="5"/>
      <c r="D52" s="5"/>
      <c r="E52" s="5"/>
      <c r="F52" s="5"/>
      <c r="G52" s="5"/>
      <c r="H52" s="5"/>
      <c r="I52" s="5"/>
      <c r="J52" s="10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1:77" ht="15.75" thickBot="1" x14ac:dyDescent="0.3">
      <c r="A53" s="36"/>
      <c r="B53" s="5"/>
      <c r="C53" s="5"/>
      <c r="D53" s="5"/>
      <c r="E53" s="5"/>
      <c r="F53" s="5"/>
      <c r="G53" s="5"/>
      <c r="H53" s="5"/>
      <c r="I53" s="5"/>
      <c r="J53" s="10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1:77" ht="15.75" thickBot="1" x14ac:dyDescent="0.3">
      <c r="A54" s="73" t="s">
        <v>72</v>
      </c>
      <c r="B54" s="62">
        <v>114</v>
      </c>
      <c r="C54" s="5"/>
      <c r="D54" s="73" t="s">
        <v>78</v>
      </c>
      <c r="E54" s="65">
        <v>114</v>
      </c>
      <c r="F54" s="5"/>
      <c r="G54" s="5"/>
      <c r="H54" s="5"/>
      <c r="I54" s="5"/>
      <c r="J54" s="10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1:77" ht="15.75" thickBot="1" x14ac:dyDescent="0.3">
      <c r="A55" s="74"/>
      <c r="B55" s="58">
        <v>19</v>
      </c>
      <c r="C55" s="5"/>
      <c r="D55" s="74"/>
      <c r="E55" s="67">
        <v>19</v>
      </c>
      <c r="F55" s="5"/>
      <c r="G55" s="5"/>
      <c r="H55" s="5"/>
      <c r="I55" s="5"/>
      <c r="J55" s="10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1:77" x14ac:dyDescent="0.25">
      <c r="A56" s="36"/>
      <c r="B56" s="5"/>
      <c r="C56" s="5"/>
      <c r="D56" s="5"/>
      <c r="E56" s="5"/>
      <c r="F56" s="5"/>
      <c r="G56" s="5"/>
      <c r="H56" s="5"/>
      <c r="I56" s="5"/>
      <c r="J56" s="10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1:77" ht="15.75" thickBot="1" x14ac:dyDescent="0.3">
      <c r="A57" s="36"/>
      <c r="B57" s="5"/>
      <c r="C57" s="5"/>
      <c r="D57" s="5"/>
      <c r="E57" s="5"/>
      <c r="F57" s="5"/>
      <c r="G57" s="5"/>
      <c r="H57" s="5"/>
      <c r="I57" s="5"/>
      <c r="J57" s="10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1:77" ht="15.75" thickBot="1" x14ac:dyDescent="0.3">
      <c r="A58" s="63" t="s">
        <v>72</v>
      </c>
      <c r="B58" s="64">
        <f>+B54/B55</f>
        <v>6</v>
      </c>
      <c r="C58" s="5"/>
      <c r="D58" s="63" t="s">
        <v>80</v>
      </c>
      <c r="E58" s="68">
        <f xml:space="preserve"> SQRT(B58)</f>
        <v>2.4494897427831779</v>
      </c>
      <c r="F58" s="5"/>
      <c r="G58" s="5"/>
      <c r="H58" s="5"/>
      <c r="I58" s="5"/>
      <c r="J58" s="10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1:77" x14ac:dyDescent="0.25">
      <c r="A59" s="36"/>
      <c r="B59" s="5"/>
      <c r="C59" s="5"/>
      <c r="D59" s="5"/>
      <c r="E59" s="5"/>
      <c r="F59" s="5"/>
      <c r="G59" s="5"/>
      <c r="H59" s="5"/>
      <c r="I59" s="5"/>
      <c r="J59" s="10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1:77" ht="15.75" thickBot="1" x14ac:dyDescent="0.3">
      <c r="A60" s="38"/>
      <c r="B60" s="104"/>
      <c r="C60" s="104"/>
      <c r="D60" s="104"/>
      <c r="E60" s="104"/>
      <c r="F60" s="104"/>
      <c r="G60" s="104"/>
      <c r="H60" s="104"/>
      <c r="I60" s="104"/>
      <c r="J60" s="4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1:7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1:7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1:7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1:7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1:7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1:7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1:7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1:7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1:7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1:7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1:7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1:7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1:7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1:7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1:7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1:7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1:7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7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7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7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7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7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  <row r="463" spans="1:7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</row>
    <row r="464" spans="1:7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</row>
    <row r="465" spans="1:7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</row>
    <row r="466" spans="1:7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</row>
    <row r="467" spans="1:7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</row>
    <row r="468" spans="1:7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</row>
    <row r="469" spans="1:7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</row>
    <row r="470" spans="1:7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</row>
    <row r="471" spans="1:7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</row>
    <row r="472" spans="1:7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</row>
    <row r="473" spans="1:7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</row>
    <row r="474" spans="1:7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</row>
    <row r="475" spans="1:7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</row>
    <row r="476" spans="1:7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</row>
    <row r="477" spans="1:7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</row>
    <row r="478" spans="1:7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</row>
    <row r="479" spans="1:7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</row>
    <row r="480" spans="1:7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</row>
    <row r="481" spans="1:7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</row>
    <row r="482" spans="1:7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</row>
    <row r="483" spans="1:7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</row>
    <row r="484" spans="1:7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</row>
    <row r="485" spans="1:7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</row>
    <row r="486" spans="1:7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</row>
    <row r="487" spans="1:7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</row>
    <row r="488" spans="1:7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</row>
    <row r="489" spans="1:7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</row>
    <row r="490" spans="1:7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</row>
    <row r="491" spans="1:7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</row>
    <row r="492" spans="1:7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</row>
    <row r="493" spans="1:7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</row>
    <row r="494" spans="1:7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</row>
    <row r="495" spans="1:7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</row>
    <row r="496" spans="1:7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</row>
    <row r="497" spans="1:7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</row>
    <row r="498" spans="1:7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</row>
    <row r="499" spans="1:7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</row>
    <row r="500" spans="1:7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</row>
    <row r="501" spans="1:7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</row>
    <row r="502" spans="1:7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</row>
    <row r="503" spans="1:7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</row>
    <row r="504" spans="1:7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</row>
    <row r="505" spans="1:7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</row>
    <row r="506" spans="1:7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</row>
    <row r="507" spans="1:7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</row>
    <row r="508" spans="1:7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</row>
    <row r="509" spans="1:7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</row>
    <row r="510" spans="1:7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</row>
    <row r="511" spans="1:7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</row>
    <row r="512" spans="1:7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</row>
    <row r="513" spans="1:7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</row>
    <row r="514" spans="1:7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</row>
    <row r="515" spans="1:7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</row>
    <row r="516" spans="1:7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</row>
    <row r="517" spans="1:7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</row>
    <row r="518" spans="1:7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</row>
    <row r="519" spans="1:7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</row>
    <row r="520" spans="1:7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</row>
    <row r="521" spans="1:7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</row>
    <row r="522" spans="1:7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</row>
    <row r="523" spans="1:7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</row>
    <row r="524" spans="1:7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</row>
    <row r="525" spans="1:7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</row>
    <row r="526" spans="1:7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</row>
    <row r="527" spans="1:7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</row>
    <row r="528" spans="1:7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</row>
    <row r="529" spans="1:7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</row>
    <row r="530" spans="1:7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</row>
    <row r="531" spans="1:7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</row>
    <row r="532" spans="1:7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</row>
    <row r="533" spans="1:7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</row>
    <row r="534" spans="1:7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</row>
    <row r="535" spans="1:7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</row>
    <row r="536" spans="1:7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</row>
    <row r="537" spans="1:7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</row>
    <row r="538" spans="1:7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</row>
    <row r="539" spans="1:7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</row>
    <row r="540" spans="1:7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</row>
    <row r="541" spans="1:7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</row>
    <row r="542" spans="1:7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</row>
    <row r="543" spans="1:7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</row>
    <row r="544" spans="1:7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</row>
    <row r="545" spans="1:7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</row>
    <row r="546" spans="1:7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</row>
    <row r="547" spans="1:7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</row>
    <row r="548" spans="1:7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</row>
    <row r="549" spans="1:7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</row>
    <row r="550" spans="1:7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</row>
    <row r="551" spans="1:7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</row>
    <row r="552" spans="1:7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</row>
    <row r="553" spans="1:7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</row>
    <row r="554" spans="1:7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</row>
    <row r="555" spans="1:7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</row>
    <row r="556" spans="1:7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</row>
    <row r="557" spans="1:7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</row>
    <row r="558" spans="1:7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</row>
    <row r="559" spans="1:7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</row>
    <row r="560" spans="1:7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</row>
    <row r="561" spans="1:7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</row>
    <row r="562" spans="1:7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</row>
    <row r="563" spans="1:7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</row>
    <row r="564" spans="1:7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</row>
    <row r="565" spans="1:7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</row>
    <row r="566" spans="1:7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</row>
    <row r="567" spans="1:7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</row>
    <row r="568" spans="1:7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</row>
    <row r="569" spans="1:7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</row>
    <row r="570" spans="1:7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</row>
    <row r="571" spans="1:7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</row>
    <row r="572" spans="1:7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</row>
    <row r="573" spans="1:7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</row>
    <row r="574" spans="1:7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</row>
    <row r="575" spans="1:7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</row>
    <row r="576" spans="1:7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</row>
    <row r="577" spans="1:7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</row>
    <row r="578" spans="1:7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</row>
    <row r="579" spans="1:7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</row>
    <row r="580" spans="1:7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</row>
    <row r="581" spans="1:7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</row>
    <row r="582" spans="1:7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</row>
    <row r="583" spans="1:7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</row>
    <row r="584" spans="1:7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</row>
    <row r="585" spans="1:7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</row>
    <row r="586" spans="1:7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</row>
    <row r="587" spans="1:7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</row>
    <row r="588" spans="1:7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</row>
    <row r="589" spans="1:7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</row>
    <row r="590" spans="1:7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</row>
    <row r="591" spans="1:7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</row>
    <row r="592" spans="1:7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</row>
    <row r="593" spans="1:7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</row>
    <row r="594" spans="1:7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</row>
    <row r="595" spans="1:7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</row>
    <row r="596" spans="1:7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</row>
    <row r="597" spans="1:7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</row>
  </sheetData>
  <sortState ref="C2:C7">
    <sortCondition ref="C2"/>
  </sortState>
  <mergeCells count="14">
    <mergeCell ref="A1:B6"/>
    <mergeCell ref="C1:J2"/>
    <mergeCell ref="C3:J4"/>
    <mergeCell ref="C5:J6"/>
    <mergeCell ref="A8:B8"/>
    <mergeCell ref="A15:C15"/>
    <mergeCell ref="A22:A23"/>
    <mergeCell ref="H27:H28"/>
    <mergeCell ref="A38:A39"/>
    <mergeCell ref="H43:H44"/>
    <mergeCell ref="A47:A48"/>
    <mergeCell ref="A54:A55"/>
    <mergeCell ref="D47:D48"/>
    <mergeCell ref="D54:D5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5"/>
  <sheetViews>
    <sheetView topLeftCell="A9" workbookViewId="0">
      <selection activeCell="K9" sqref="K9"/>
    </sheetView>
  </sheetViews>
  <sheetFormatPr baseColWidth="10" defaultRowHeight="15" x14ac:dyDescent="0.25"/>
  <cols>
    <col min="4" max="4" width="16.140625" bestFit="1" customWidth="1"/>
    <col min="6" max="6" width="17.28515625" bestFit="1" customWidth="1"/>
    <col min="7" max="7" width="14.28515625" bestFit="1" customWidth="1"/>
    <col min="9" max="9" width="17.28515625" bestFit="1" customWidth="1"/>
    <col min="10" max="10" width="14.140625" bestFit="1" customWidth="1"/>
    <col min="11" max="11" width="14.5703125" bestFit="1" customWidth="1"/>
  </cols>
  <sheetData>
    <row r="1" spans="1:34" ht="15.75" thickBot="1" x14ac:dyDescent="0.3">
      <c r="A1" s="2"/>
      <c r="B1" s="3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" customHeight="1" thickBot="1" x14ac:dyDescent="0.3">
      <c r="A2" s="2"/>
      <c r="B2" s="30" t="s">
        <v>0</v>
      </c>
      <c r="C2" s="30" t="s">
        <v>1</v>
      </c>
      <c r="D2" s="30" t="s">
        <v>2</v>
      </c>
      <c r="E2" s="2"/>
      <c r="F2" s="2"/>
      <c r="G2" s="2"/>
      <c r="H2" s="2"/>
      <c r="I2" s="3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thickBot="1" x14ac:dyDescent="0.3">
      <c r="A3" s="2"/>
      <c r="B3" s="10">
        <v>1</v>
      </c>
      <c r="C3" s="9">
        <v>55</v>
      </c>
      <c r="D3" s="11">
        <v>16.5</v>
      </c>
      <c r="E3" s="2"/>
      <c r="F3" s="2"/>
      <c r="G3" s="2"/>
      <c r="H3" s="2"/>
      <c r="I3" s="3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30" customHeight="1" x14ac:dyDescent="0.25">
      <c r="A4" s="2"/>
      <c r="B4" s="12">
        <v>2</v>
      </c>
      <c r="C4" s="8">
        <v>60</v>
      </c>
      <c r="D4" s="13">
        <v>15.5</v>
      </c>
      <c r="E4" s="2"/>
      <c r="F4" s="2"/>
      <c r="G4" s="73" t="s">
        <v>37</v>
      </c>
      <c r="H4" s="81"/>
      <c r="I4" s="82"/>
      <c r="J4" s="5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thickBot="1" x14ac:dyDescent="0.3">
      <c r="A5" s="2"/>
      <c r="B5" s="12">
        <v>3</v>
      </c>
      <c r="C5" s="8">
        <v>62</v>
      </c>
      <c r="D5" s="13">
        <v>17</v>
      </c>
      <c r="E5" s="2"/>
      <c r="F5" s="2"/>
      <c r="G5" s="74"/>
      <c r="H5" s="83"/>
      <c r="I5" s="84"/>
      <c r="J5" s="6"/>
      <c r="K5" s="6"/>
      <c r="L5" s="6"/>
      <c r="M5" s="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customHeight="1" thickBot="1" x14ac:dyDescent="0.3">
      <c r="A6" s="2"/>
      <c r="B6" s="12">
        <v>4</v>
      </c>
      <c r="C6" s="8">
        <v>58</v>
      </c>
      <c r="D6" s="13">
        <v>18</v>
      </c>
      <c r="E6" s="2"/>
      <c r="F6" s="2"/>
      <c r="G6" s="5"/>
      <c r="H6" s="31" t="s">
        <v>1</v>
      </c>
      <c r="I6" s="31" t="s">
        <v>2</v>
      </c>
      <c r="J6" s="6"/>
      <c r="K6" s="6"/>
      <c r="L6" s="6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2"/>
      <c r="B7" s="12">
        <v>5</v>
      </c>
      <c r="C7" s="8">
        <v>49</v>
      </c>
      <c r="D7" s="13">
        <v>19</v>
      </c>
      <c r="E7" s="2"/>
      <c r="F7" s="2"/>
      <c r="G7" s="41" t="s">
        <v>38</v>
      </c>
      <c r="H7" s="39">
        <f>+AVERAGE(C3:C22)</f>
        <v>61.3</v>
      </c>
      <c r="I7" s="42"/>
      <c r="J7" s="6"/>
      <c r="K7" s="6"/>
      <c r="L7" s="6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2"/>
      <c r="B8" s="12">
        <v>6</v>
      </c>
      <c r="C8" s="8">
        <v>63</v>
      </c>
      <c r="D8" s="13">
        <v>20</v>
      </c>
      <c r="E8" s="2"/>
      <c r="F8" s="5"/>
      <c r="G8" s="36" t="s">
        <v>21</v>
      </c>
      <c r="H8" s="6">
        <f>+MEDIAN(C3:C22)</f>
        <v>61.5</v>
      </c>
      <c r="I8" s="40"/>
      <c r="J8" s="6"/>
      <c r="K8" s="6"/>
      <c r="L8" s="6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2"/>
      <c r="B9" s="12">
        <v>7</v>
      </c>
      <c r="C9" s="8">
        <v>64</v>
      </c>
      <c r="D9" s="13">
        <v>21</v>
      </c>
      <c r="E9" s="4"/>
      <c r="F9" s="5"/>
      <c r="G9" s="36" t="s">
        <v>39</v>
      </c>
      <c r="H9" s="34">
        <f>+MODE(C3:C22)</f>
        <v>60</v>
      </c>
      <c r="I9" s="43"/>
      <c r="J9" s="6"/>
      <c r="K9" s="6"/>
      <c r="L9" s="6"/>
      <c r="M9" s="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/>
      <c r="B10" s="12">
        <v>8</v>
      </c>
      <c r="C10" s="8">
        <v>66</v>
      </c>
      <c r="D10" s="13">
        <v>20.5</v>
      </c>
      <c r="E10" s="2"/>
      <c r="F10" s="5"/>
      <c r="G10" s="37" t="s">
        <v>67</v>
      </c>
      <c r="H10" s="34">
        <f>+VAR(C3:C22)</f>
        <v>25.378947368421048</v>
      </c>
      <c r="I10" s="43"/>
      <c r="J10" s="6"/>
      <c r="K10" s="6"/>
      <c r="L10" s="6"/>
      <c r="M10" s="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thickBot="1" x14ac:dyDescent="0.3">
      <c r="A11" s="2"/>
      <c r="B11" s="12">
        <v>9</v>
      </c>
      <c r="C11" s="8">
        <v>68</v>
      </c>
      <c r="D11" s="13">
        <v>22</v>
      </c>
      <c r="E11" s="2"/>
      <c r="F11" s="5"/>
      <c r="G11" s="38" t="s">
        <v>73</v>
      </c>
      <c r="H11" s="44">
        <f>+STDEV(C3:C22)</f>
        <v>5.0377522138768445</v>
      </c>
      <c r="I11" s="45"/>
      <c r="J11" s="6"/>
      <c r="K11" s="6"/>
      <c r="L11" s="6"/>
      <c r="M11" s="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/>
      <c r="B12" s="12">
        <v>10</v>
      </c>
      <c r="C12" s="8">
        <v>56</v>
      </c>
      <c r="D12" s="13">
        <v>18.5</v>
      </c>
      <c r="E12" s="2"/>
      <c r="F12" s="5"/>
      <c r="H12" s="2"/>
      <c r="I12" s="2"/>
      <c r="J12" s="6"/>
      <c r="K12" s="6"/>
      <c r="L12" s="6"/>
      <c r="M12" s="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/>
      <c r="B13" s="12">
        <v>11</v>
      </c>
      <c r="C13" s="8">
        <v>59</v>
      </c>
      <c r="D13" s="13">
        <v>18</v>
      </c>
      <c r="E13" s="2"/>
      <c r="F13" s="5"/>
      <c r="G13" s="7"/>
      <c r="H13" s="6"/>
      <c r="I13" s="6"/>
      <c r="J13" s="6"/>
      <c r="K13" s="6"/>
      <c r="L13" s="6"/>
      <c r="M13" s="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thickBot="1" x14ac:dyDescent="0.3">
      <c r="A14" s="2"/>
      <c r="B14" s="12">
        <v>12</v>
      </c>
      <c r="C14" s="8">
        <v>60</v>
      </c>
      <c r="D14" s="13">
        <v>17.2</v>
      </c>
      <c r="E14" s="2"/>
      <c r="F14" s="5"/>
      <c r="G14" s="7"/>
      <c r="H14" s="6"/>
      <c r="I14" s="6"/>
      <c r="J14" s="6"/>
      <c r="K14" s="6"/>
      <c r="L14" s="6"/>
      <c r="M14" s="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" customHeight="1" x14ac:dyDescent="0.25">
      <c r="A15" s="2"/>
      <c r="B15" s="12">
        <v>13</v>
      </c>
      <c r="C15" s="8">
        <v>68</v>
      </c>
      <c r="D15" s="13">
        <v>16.8</v>
      </c>
      <c r="E15" s="2"/>
      <c r="F15" s="77" t="s">
        <v>13</v>
      </c>
      <c r="G15" s="78"/>
      <c r="H15" s="6"/>
      <c r="I15" s="77" t="s">
        <v>14</v>
      </c>
      <c r="J15" s="78"/>
      <c r="K15" s="6"/>
      <c r="L15" s="6"/>
      <c r="M15" s="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5.75" thickBot="1" x14ac:dyDescent="0.3">
      <c r="A16" s="2"/>
      <c r="B16" s="12">
        <v>14</v>
      </c>
      <c r="C16" s="8">
        <v>66</v>
      </c>
      <c r="D16" s="13">
        <v>19.5</v>
      </c>
      <c r="E16" s="2"/>
      <c r="F16" s="79"/>
      <c r="G16" s="80"/>
      <c r="H16" s="2"/>
      <c r="I16" s="79"/>
      <c r="J16" s="8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2"/>
      <c r="B17" s="12">
        <v>15</v>
      </c>
      <c r="C17" s="8">
        <v>64</v>
      </c>
      <c r="D17" s="13">
        <v>19.600000000000001</v>
      </c>
      <c r="E17" s="2"/>
      <c r="F17" s="21" t="s">
        <v>9</v>
      </c>
      <c r="G17" s="22">
        <f>+COUNT(C3:C22)</f>
        <v>20</v>
      </c>
      <c r="H17" s="2"/>
      <c r="I17" s="21" t="s">
        <v>9</v>
      </c>
      <c r="J17" s="22">
        <f>+COUNT(D3:D22)</f>
        <v>20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2"/>
      <c r="B18" s="12">
        <v>16</v>
      </c>
      <c r="C18" s="8">
        <v>58</v>
      </c>
      <c r="D18" s="13">
        <v>18.7</v>
      </c>
      <c r="E18" s="2"/>
      <c r="F18" s="17" t="s">
        <v>3</v>
      </c>
      <c r="G18" s="18">
        <f>+MIN(C3:C22)</f>
        <v>49</v>
      </c>
      <c r="H18" s="2"/>
      <c r="I18" s="17" t="s">
        <v>3</v>
      </c>
      <c r="J18" s="18">
        <f>+MIN(D3:D22)</f>
        <v>15.5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2"/>
      <c r="B19" s="12">
        <v>17</v>
      </c>
      <c r="C19" s="8">
        <v>57</v>
      </c>
      <c r="D19" s="13">
        <v>20</v>
      </c>
      <c r="E19" s="2"/>
      <c r="F19" s="17" t="s">
        <v>10</v>
      </c>
      <c r="G19" s="18">
        <f>+MAX(C3:C22)</f>
        <v>69</v>
      </c>
      <c r="H19" s="2"/>
      <c r="I19" s="17" t="s">
        <v>10</v>
      </c>
      <c r="J19" s="18">
        <f>+MAX(D3:D22)</f>
        <v>22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2"/>
      <c r="B20" s="12">
        <v>18</v>
      </c>
      <c r="C20" s="8">
        <v>61</v>
      </c>
      <c r="D20" s="13">
        <v>16.5</v>
      </c>
      <c r="E20" s="2"/>
      <c r="F20" s="17" t="s">
        <v>8</v>
      </c>
      <c r="G20" s="18">
        <f>MAX(C3:C22)-MIN(C3:C22)</f>
        <v>20</v>
      </c>
      <c r="H20" s="2"/>
      <c r="I20" s="17" t="s">
        <v>8</v>
      </c>
      <c r="J20" s="18">
        <f>MAX(D3:D22)-MIN(D3:D22)</f>
        <v>6.5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2"/>
      <c r="B21" s="12">
        <v>19</v>
      </c>
      <c r="C21" s="8">
        <v>63</v>
      </c>
      <c r="D21" s="13">
        <v>17.8</v>
      </c>
      <c r="E21" s="2"/>
      <c r="F21" s="17" t="s">
        <v>11</v>
      </c>
      <c r="G21" s="18">
        <f>ROUNDUP(1+3.322*LOG(G17),0)</f>
        <v>6</v>
      </c>
      <c r="H21" s="2"/>
      <c r="I21" s="17" t="s">
        <v>11</v>
      </c>
      <c r="J21" s="18">
        <f>ROUNDUP(1+3.322*LOG(J17),0)</f>
        <v>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.75" thickBot="1" x14ac:dyDescent="0.3">
      <c r="A22" s="2"/>
      <c r="B22" s="14">
        <v>20</v>
      </c>
      <c r="C22" s="15">
        <v>69</v>
      </c>
      <c r="D22" s="16">
        <v>18.3</v>
      </c>
      <c r="E22" s="2"/>
      <c r="F22" s="19" t="s">
        <v>12</v>
      </c>
      <c r="G22" s="20">
        <f>+G20/G21</f>
        <v>3.3333333333333335</v>
      </c>
      <c r="H22" s="2"/>
      <c r="I22" s="19" t="s">
        <v>12</v>
      </c>
      <c r="J22" s="20">
        <f>+J20/J21</f>
        <v>1.0833333333333333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2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thickBot="1" x14ac:dyDescent="0.3">
      <c r="A25" s="2"/>
      <c r="B25" s="2"/>
      <c r="C25" s="2"/>
      <c r="D25" s="3"/>
      <c r="E25" s="73" t="s">
        <v>15</v>
      </c>
      <c r="F25" s="86" t="s">
        <v>17</v>
      </c>
      <c r="G25" s="87"/>
      <c r="H25" s="2"/>
      <c r="I25" s="73" t="s">
        <v>15</v>
      </c>
      <c r="J25" s="86" t="s">
        <v>18</v>
      </c>
      <c r="K25" s="8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5.75" thickBot="1" x14ac:dyDescent="0.3">
      <c r="A26" s="2"/>
      <c r="B26" s="2"/>
      <c r="C26" s="2"/>
      <c r="D26" s="3"/>
      <c r="E26" s="85"/>
      <c r="F26" s="31" t="s">
        <v>16</v>
      </c>
      <c r="G26" s="32" t="s">
        <v>10</v>
      </c>
      <c r="H26" s="2"/>
      <c r="I26" s="85"/>
      <c r="J26" s="31" t="s">
        <v>16</v>
      </c>
      <c r="K26" s="33" t="s">
        <v>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A27" s="2"/>
      <c r="B27" s="2"/>
      <c r="C27" s="2"/>
      <c r="D27" s="3"/>
      <c r="E27" s="24">
        <v>0</v>
      </c>
      <c r="F27" s="25">
        <f>+G18</f>
        <v>49</v>
      </c>
      <c r="G27" s="26">
        <f>+F27+$G$22</f>
        <v>52.333333333333336</v>
      </c>
      <c r="H27" s="2"/>
      <c r="I27" s="24">
        <v>0</v>
      </c>
      <c r="J27" s="25">
        <f>+J18</f>
        <v>15.5</v>
      </c>
      <c r="K27" s="26">
        <f>+J27+$J$22</f>
        <v>16.583333333333332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2"/>
      <c r="B28" s="2"/>
      <c r="C28" s="2"/>
      <c r="D28" s="2"/>
      <c r="E28" s="12">
        <v>1</v>
      </c>
      <c r="F28" s="23">
        <f>+G27</f>
        <v>52.333333333333336</v>
      </c>
      <c r="G28" s="27">
        <f>+F28+$G$22</f>
        <v>55.666666666666671</v>
      </c>
      <c r="H28" s="2"/>
      <c r="I28" s="12">
        <v>1</v>
      </c>
      <c r="J28" s="23">
        <f>+K27</f>
        <v>16.583333333333332</v>
      </c>
      <c r="K28" s="27">
        <f>+J28+$J$22</f>
        <v>17.666666666666664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2"/>
      <c r="B29" s="2"/>
      <c r="C29" s="2"/>
      <c r="D29" s="2"/>
      <c r="E29" s="12">
        <v>2</v>
      </c>
      <c r="F29" s="23">
        <f t="shared" ref="F29:F33" si="0">+G28</f>
        <v>55.666666666666671</v>
      </c>
      <c r="G29" s="27">
        <f t="shared" ref="G29:G33" si="1">+F29+$G$22</f>
        <v>59.000000000000007</v>
      </c>
      <c r="H29" s="2"/>
      <c r="I29" s="12">
        <v>2</v>
      </c>
      <c r="J29" s="23">
        <f t="shared" ref="J29:J33" si="2">+K28</f>
        <v>17.666666666666664</v>
      </c>
      <c r="K29" s="27">
        <f t="shared" ref="K29:K33" si="3">+J29+$J$22</f>
        <v>18.749999999999996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2"/>
      <c r="B30" s="2"/>
      <c r="C30" s="2"/>
      <c r="D30" s="2"/>
      <c r="E30" s="12">
        <v>3</v>
      </c>
      <c r="F30" s="23">
        <f t="shared" si="0"/>
        <v>59.000000000000007</v>
      </c>
      <c r="G30" s="27">
        <f t="shared" si="1"/>
        <v>62.333333333333343</v>
      </c>
      <c r="H30" s="2"/>
      <c r="I30" s="12">
        <v>3</v>
      </c>
      <c r="J30" s="23">
        <f t="shared" si="2"/>
        <v>18.749999999999996</v>
      </c>
      <c r="K30" s="27">
        <f t="shared" si="3"/>
        <v>19.833333333333329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2"/>
      <c r="B31" s="2"/>
      <c r="C31" s="2"/>
      <c r="D31" s="2"/>
      <c r="E31" s="12">
        <v>4</v>
      </c>
      <c r="F31" s="23">
        <f t="shared" si="0"/>
        <v>62.333333333333343</v>
      </c>
      <c r="G31" s="27">
        <f t="shared" si="1"/>
        <v>65.666666666666671</v>
      </c>
      <c r="H31" s="2"/>
      <c r="I31" s="12">
        <v>4</v>
      </c>
      <c r="J31" s="23">
        <f t="shared" si="2"/>
        <v>19.833333333333329</v>
      </c>
      <c r="K31" s="27">
        <f t="shared" si="3"/>
        <v>20.916666666666661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2"/>
      <c r="B32" s="2"/>
      <c r="C32" s="2"/>
      <c r="D32" s="2"/>
      <c r="E32" s="12">
        <v>5</v>
      </c>
      <c r="F32" s="23">
        <f t="shared" si="0"/>
        <v>65.666666666666671</v>
      </c>
      <c r="G32" s="27">
        <f t="shared" si="1"/>
        <v>69</v>
      </c>
      <c r="H32" s="2"/>
      <c r="I32" s="12">
        <v>5</v>
      </c>
      <c r="J32" s="23">
        <f t="shared" si="2"/>
        <v>20.916666666666661</v>
      </c>
      <c r="K32" s="27">
        <f t="shared" si="3"/>
        <v>21.999999999999993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5.75" thickBot="1" x14ac:dyDescent="0.3">
      <c r="A33" s="2"/>
      <c r="B33" s="2"/>
      <c r="C33" s="2"/>
      <c r="D33" s="2"/>
      <c r="E33" s="14">
        <v>6</v>
      </c>
      <c r="F33" s="28">
        <f t="shared" si="0"/>
        <v>69</v>
      </c>
      <c r="G33" s="29">
        <f t="shared" si="1"/>
        <v>72.333333333333329</v>
      </c>
      <c r="H33" s="2"/>
      <c r="I33" s="14">
        <v>6</v>
      </c>
      <c r="J33" s="28">
        <f t="shared" si="2"/>
        <v>21.999999999999993</v>
      </c>
      <c r="K33" s="29">
        <f t="shared" si="3"/>
        <v>23.083333333333325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A34" s="2"/>
      <c r="B34" s="2"/>
      <c r="C34" s="2"/>
      <c r="D34" s="2"/>
      <c r="E34" s="3"/>
      <c r="F34" s="3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</sheetData>
  <mergeCells count="7">
    <mergeCell ref="F15:G16"/>
    <mergeCell ref="G4:I5"/>
    <mergeCell ref="I15:J16"/>
    <mergeCell ref="E25:E26"/>
    <mergeCell ref="F25:G25"/>
    <mergeCell ref="I25:I26"/>
    <mergeCell ref="J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Talla 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MILE</cp:lastModifiedBy>
  <dcterms:created xsi:type="dcterms:W3CDTF">2018-07-14T07:36:40Z</dcterms:created>
  <dcterms:modified xsi:type="dcterms:W3CDTF">2018-07-15T18:42:48Z</dcterms:modified>
</cp:coreProperties>
</file>