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a/Documents/SAN MATEO /MATEMATICA /"/>
    </mc:Choice>
  </mc:AlternateContent>
  <bookViews>
    <workbookView xWindow="0" yWindow="460" windowWidth="25600" windowHeight="1426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6" i="1"/>
  <c r="F25" i="1"/>
  <c r="C43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E49" i="1"/>
  <c r="E50" i="1"/>
  <c r="E51" i="1"/>
  <c r="E52" i="1"/>
  <c r="E53" i="1"/>
  <c r="E54" i="1"/>
  <c r="E55" i="1"/>
  <c r="E56" i="1"/>
  <c r="F57" i="1"/>
  <c r="E57" i="1"/>
  <c r="E48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3" i="1"/>
  <c r="I20" i="1"/>
  <c r="F20" i="1"/>
  <c r="C23" i="1"/>
  <c r="C20" i="1"/>
  <c r="C26" i="1"/>
  <c r="C32" i="1"/>
  <c r="C28" i="1"/>
  <c r="F27" i="1"/>
  <c r="F28" i="1"/>
  <c r="F29" i="1"/>
  <c r="F30" i="1"/>
  <c r="F31" i="1"/>
  <c r="F32" i="1"/>
  <c r="F33" i="1"/>
  <c r="F34" i="1"/>
  <c r="F40" i="1"/>
  <c r="C33" i="1"/>
  <c r="C25" i="1"/>
  <c r="C37" i="1"/>
  <c r="C29" i="1"/>
  <c r="C36" i="1"/>
  <c r="C39" i="1"/>
  <c r="C35" i="1"/>
  <c r="C31" i="1"/>
  <c r="C27" i="1"/>
  <c r="C38" i="1"/>
  <c r="C34" i="1"/>
  <c r="C30" i="1"/>
  <c r="C40" i="1"/>
</calcChain>
</file>

<file path=xl/sharedStrings.xml><?xml version="1.0" encoding="utf-8"?>
<sst xmlns="http://schemas.openxmlformats.org/spreadsheetml/2006/main" count="47" uniqueCount="41">
  <si>
    <t>i</t>
  </si>
  <si>
    <t>n</t>
  </si>
  <si>
    <t>con incremento de 1% anual</t>
  </si>
  <si>
    <t>SUMA</t>
  </si>
  <si>
    <t xml:space="preserve">CASO 1 BANCO </t>
  </si>
  <si>
    <t xml:space="preserve">CASO 3 ENTIDAD BANCARIA </t>
  </si>
  <si>
    <t xml:space="preserve">CASO 2 COPERATIVA </t>
  </si>
  <si>
    <t xml:space="preserve">CAPITAL </t>
  </si>
  <si>
    <t>TAZA DE INTERES  i</t>
  </si>
  <si>
    <t>TIEMPO n</t>
  </si>
  <si>
    <t xml:space="preserve">INTERES </t>
  </si>
  <si>
    <t xml:space="preserve">INTERES SIMPLE </t>
  </si>
  <si>
    <t>CDT</t>
  </si>
  <si>
    <t>Plazo: 5 años con tasa semestral</t>
  </si>
  <si>
    <t>SEMESTRAL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</si>
  <si>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</si>
  <si>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</si>
  <si>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</si>
  <si>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</si>
  <si>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</si>
  <si>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</si>
  <si>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</si>
  <si>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</si>
  <si>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</si>
  <si>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</si>
  <si>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CAPITAL</t>
  </si>
  <si>
    <t xml:space="preserve">MONTO </t>
  </si>
  <si>
    <t>1 AÑO</t>
  </si>
  <si>
    <t>2 ANO</t>
  </si>
  <si>
    <t>3 ANO</t>
  </si>
  <si>
    <t>4 ANO</t>
  </si>
  <si>
    <t>5 ANO</t>
  </si>
  <si>
    <t>6 ANO</t>
  </si>
  <si>
    <t>7 ANO</t>
  </si>
  <si>
    <t>8 ANO</t>
  </si>
  <si>
    <t>9 ANO</t>
  </si>
  <si>
    <t>10 ANO</t>
  </si>
  <si>
    <t xml:space="preserve">INTERES COMPUESTO </t>
  </si>
  <si>
    <t>¿CUÁL ES LA DIFERENCIA ENTRE INTERÉS SIMPLE E INTERÉS COMPUESTO?</t>
  </si>
  <si>
    <t>El interés simple es constante y es el mismo cada mes, ademas de esto no afecta el valor del capital invertido.</t>
  </si>
  <si>
    <t>El intereses compuesto también se mantiene su valor, pero afecta el valor del capital invertido para el siguiente periodo y esta es la diferencia.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</si>
</sst>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10" fontId="0" fillId="0" borderId="1" xfId="0" applyNumberFormat="1" applyBorder="1"/>
    <xf numFmtId="4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42" fontId="0" fillId="0" borderId="1" xfId="2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INTERES COMPUESTO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Hoja1!$C$47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Hoja1!$B$48:$B$57</c:f>
              <c:strCache>
                <c:ptCount val="10"/>
                <c:pt idx="0">
                  <c:v>Semestre 1</c:v>
                </c:pt>
                <c:pt idx="1">
                  <c:v>Semestre 2</c:v>
                </c:pt>
                <c:pt idx="2">
                  <c:v>Semestre 3</c:v>
                </c:pt>
                <c:pt idx="3">
                  <c:v>Semestre 4</c:v>
                </c:pt>
                <c:pt idx="4">
                  <c:v>Semestre 5</c:v>
                </c:pt>
                <c:pt idx="5">
                  <c:v>Semestre 6</c:v>
                </c:pt>
                <c:pt idx="6">
                  <c:v>Semestre 7</c:v>
                </c:pt>
                <c:pt idx="7">
                  <c:v>Semestre 8</c:v>
                </c:pt>
                <c:pt idx="8">
                  <c:v>Semestre 9</c:v>
                </c:pt>
                <c:pt idx="9">
                  <c:v>Semestre 10</c:v>
                </c:pt>
              </c:strCache>
            </c:strRef>
          </c:cat>
          <c:val>
            <c:numRef>
              <c:f>Hoja1!$C$48:$C$57</c:f>
              <c:numCache>
                <c:formatCode>_("$"* #,##0.00_);_("$"* \(#,##0.00\);_("$"* "-"??_);_(@_)</c:formatCode>
                <c:ptCount val="10"/>
                <c:pt idx="0">
                  <c:v>1.15E7</c:v>
                </c:pt>
                <c:pt idx="1">
                  <c:v>1.3225E7</c:v>
                </c:pt>
                <c:pt idx="2">
                  <c:v>1.520875E7</c:v>
                </c:pt>
                <c:pt idx="3">
                  <c:v>1.74900625E7</c:v>
                </c:pt>
                <c:pt idx="4">
                  <c:v>2.0113571875E7</c:v>
                </c:pt>
                <c:pt idx="5">
                  <c:v>2.313060765625E7</c:v>
                </c:pt>
                <c:pt idx="6">
                  <c:v>2.66001988046875E7</c:v>
                </c:pt>
                <c:pt idx="7">
                  <c:v>3.05902286253906E7</c:v>
                </c:pt>
                <c:pt idx="8">
                  <c:v>3.51787629191992E7</c:v>
                </c:pt>
                <c:pt idx="9">
                  <c:v>4.04555773570791E7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Hoja1!$E$47</c:f>
              <c:strCache>
                <c:ptCount val="1"/>
                <c:pt idx="0">
                  <c:v>INTERES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Hoja1!$B$48:$B$57</c:f>
              <c:strCache>
                <c:ptCount val="10"/>
                <c:pt idx="0">
                  <c:v>Semestre 1</c:v>
                </c:pt>
                <c:pt idx="1">
                  <c:v>Semestre 2</c:v>
                </c:pt>
                <c:pt idx="2">
                  <c:v>Semestre 3</c:v>
                </c:pt>
                <c:pt idx="3">
                  <c:v>Semestre 4</c:v>
                </c:pt>
                <c:pt idx="4">
                  <c:v>Semestre 5</c:v>
                </c:pt>
                <c:pt idx="5">
                  <c:v>Semestre 6</c:v>
                </c:pt>
                <c:pt idx="6">
                  <c:v>Semestre 7</c:v>
                </c:pt>
                <c:pt idx="7">
                  <c:v>Semestre 8</c:v>
                </c:pt>
                <c:pt idx="8">
                  <c:v>Semestre 9</c:v>
                </c:pt>
                <c:pt idx="9">
                  <c:v>Semestre 10</c:v>
                </c:pt>
              </c:strCache>
            </c:strRef>
          </c:cat>
          <c:val>
            <c:numRef>
              <c:f>Hoja1!$E$48:$E$57</c:f>
              <c:numCache>
                <c:formatCode>_("$"* #,##0.00_);_("$"* \(#,##0.00\);_("$"* "-"??_);_(@_)</c:formatCode>
                <c:ptCount val="10"/>
                <c:pt idx="0">
                  <c:v>1.725E6</c:v>
                </c:pt>
                <c:pt idx="1">
                  <c:v>1.98375E6</c:v>
                </c:pt>
                <c:pt idx="2">
                  <c:v>2.2813125E6</c:v>
                </c:pt>
                <c:pt idx="3">
                  <c:v>2.623509375E6</c:v>
                </c:pt>
                <c:pt idx="4">
                  <c:v>3.01703578125E6</c:v>
                </c:pt>
                <c:pt idx="5">
                  <c:v>3.4695911484375E6</c:v>
                </c:pt>
                <c:pt idx="6">
                  <c:v>3.99002982070312E6</c:v>
                </c:pt>
                <c:pt idx="7">
                  <c:v>4.58853429380859E6</c:v>
                </c:pt>
                <c:pt idx="8">
                  <c:v>5.27681443787988E6</c:v>
                </c:pt>
                <c:pt idx="9">
                  <c:v>6.06833660356186E6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Hoja1!$F$47</c:f>
              <c:strCache>
                <c:ptCount val="1"/>
                <c:pt idx="0">
                  <c:v>MONTO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Hoja1!$B$48:$B$57</c:f>
              <c:strCache>
                <c:ptCount val="10"/>
                <c:pt idx="0">
                  <c:v>Semestre 1</c:v>
                </c:pt>
                <c:pt idx="1">
                  <c:v>Semestre 2</c:v>
                </c:pt>
                <c:pt idx="2">
                  <c:v>Semestre 3</c:v>
                </c:pt>
                <c:pt idx="3">
                  <c:v>Semestre 4</c:v>
                </c:pt>
                <c:pt idx="4">
                  <c:v>Semestre 5</c:v>
                </c:pt>
                <c:pt idx="5">
                  <c:v>Semestre 6</c:v>
                </c:pt>
                <c:pt idx="6">
                  <c:v>Semestre 7</c:v>
                </c:pt>
                <c:pt idx="7">
                  <c:v>Semestre 8</c:v>
                </c:pt>
                <c:pt idx="8">
                  <c:v>Semestre 9</c:v>
                </c:pt>
                <c:pt idx="9">
                  <c:v>Semestre 10</c:v>
                </c:pt>
              </c:strCache>
            </c:strRef>
          </c:cat>
          <c:val>
            <c:numRef>
              <c:f>Hoja1!$F$48:$F$57</c:f>
              <c:numCache>
                <c:formatCode>_("$"* #,##0_);_("$"* \(#,##0\);_("$"* "-"_);_(@_)</c:formatCode>
                <c:ptCount val="10"/>
                <c:pt idx="0">
                  <c:v>1.3225E7</c:v>
                </c:pt>
                <c:pt idx="1">
                  <c:v>1.520875E7</c:v>
                </c:pt>
                <c:pt idx="2">
                  <c:v>1.74900625E7</c:v>
                </c:pt>
                <c:pt idx="3">
                  <c:v>2.0113571875E7</c:v>
                </c:pt>
                <c:pt idx="4">
                  <c:v>2.313060765625E7</c:v>
                </c:pt>
                <c:pt idx="5">
                  <c:v>2.66001988046875E7</c:v>
                </c:pt>
                <c:pt idx="6">
                  <c:v>3.05902286253906E7</c:v>
                </c:pt>
                <c:pt idx="7">
                  <c:v>3.51787629191992E7</c:v>
                </c:pt>
                <c:pt idx="8">
                  <c:v>4.04555773570791E7</c:v>
                </c:pt>
                <c:pt idx="9">
                  <c:v>4.65239139606409E7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30096"/>
        <c:axId val="-2070331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Hoja1!$B$48:$B$57</c15:sqref>
                        </c15:formulaRef>
                      </c:ext>
                    </c:extLst>
                    <c:strCache>
                      <c:ptCount val="10"/>
                      <c:pt idx="0">
                        <c:v>Semestre 1</c:v>
                      </c:pt>
                      <c:pt idx="1">
                        <c:v>Semestre 2</c:v>
                      </c:pt>
                      <c:pt idx="2">
                        <c:v>Semestre 3</c:v>
                      </c:pt>
                      <c:pt idx="3">
                        <c:v>Semestre 4</c:v>
                      </c:pt>
                      <c:pt idx="4">
                        <c:v>Semestre 5</c:v>
                      </c:pt>
                      <c:pt idx="5">
                        <c:v>Semestre 6</c:v>
                      </c:pt>
                      <c:pt idx="6">
                        <c:v>Semestre 7</c:v>
                      </c:pt>
                      <c:pt idx="7">
                        <c:v>Semestre 8</c:v>
                      </c:pt>
                      <c:pt idx="8">
                        <c:v>Semestre 9</c:v>
                      </c:pt>
                      <c:pt idx="9">
                        <c:v>Semestre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Hoja1!$D$48:$D$57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743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331216"/>
        <c:crosses val="autoZero"/>
        <c:auto val="1"/>
        <c:lblAlgn val="ctr"/>
        <c:lblOffset val="100"/>
        <c:noMultiLvlLbl val="0"/>
      </c:catAx>
      <c:valAx>
        <c:axId val="-2070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3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INTERES  SIMPLE </a:t>
            </a:r>
          </a:p>
          <a:p>
            <a:pPr>
              <a:defRPr/>
            </a:pPr>
            <a:r>
              <a:rPr lang="es-ES_tradnl"/>
              <a:t>ENTIDAD BANCARIA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Hoja1!$E$25:$E$34</c:f>
              <c:strCache>
                <c:ptCount val="10"/>
                <c:pt idx="0">
                  <c:v>1 AÑO</c:v>
                </c:pt>
                <c:pt idx="1">
                  <c:v>2 ANO</c:v>
                </c:pt>
                <c:pt idx="2">
                  <c:v>3 ANO</c:v>
                </c:pt>
                <c:pt idx="3">
                  <c:v>4 ANO</c:v>
                </c:pt>
                <c:pt idx="4">
                  <c:v>5 ANO</c:v>
                </c:pt>
                <c:pt idx="5">
                  <c:v>6 ANO</c:v>
                </c:pt>
                <c:pt idx="6">
                  <c:v>7 ANO</c:v>
                </c:pt>
                <c:pt idx="7">
                  <c:v>8 ANO</c:v>
                </c:pt>
                <c:pt idx="8">
                  <c:v>9 ANO</c:v>
                </c:pt>
                <c:pt idx="9">
                  <c:v>10 ANO</c:v>
                </c:pt>
              </c:strCache>
            </c:strRef>
          </c:cat>
          <c:val>
            <c:numRef>
              <c:f>Hoja1!$F$25:$F$34</c:f>
              <c:numCache>
                <c:formatCode>_("$"* #,##0.00_);_("$"* \(#,##0.00\);_("$"* "-"??_);_(@_)</c:formatCode>
                <c:ptCount val="10"/>
                <c:pt idx="0">
                  <c:v>1.75E7</c:v>
                </c:pt>
                <c:pt idx="1">
                  <c:v>1.75E7</c:v>
                </c:pt>
                <c:pt idx="2">
                  <c:v>1.75E7</c:v>
                </c:pt>
                <c:pt idx="3">
                  <c:v>1.75E7</c:v>
                </c:pt>
                <c:pt idx="4">
                  <c:v>1.75E7</c:v>
                </c:pt>
                <c:pt idx="5">
                  <c:v>1.75E7</c:v>
                </c:pt>
                <c:pt idx="6">
                  <c:v>1.75E7</c:v>
                </c:pt>
                <c:pt idx="7">
                  <c:v>1.75E7</c:v>
                </c:pt>
                <c:pt idx="8">
                  <c:v>1.75E7</c:v>
                </c:pt>
                <c:pt idx="9">
                  <c:v>1.75E7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02688"/>
        <c:axId val="-2140328848"/>
      </c:lineChart>
      <c:catAx>
        <c:axId val="-214030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0328848"/>
        <c:crosses val="autoZero"/>
        <c:auto val="1"/>
        <c:lblAlgn val="ctr"/>
        <c:lblOffset val="100"/>
        <c:noMultiLvlLbl val="0"/>
      </c:catAx>
      <c:valAx>
        <c:axId val="-214032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03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184727</xdr:rowOff>
    </xdr:from>
    <xdr:to>
      <xdr:col>11</xdr:col>
      <xdr:colOff>11545</xdr:colOff>
      <xdr:row>12</xdr:row>
      <xdr:rowOff>173182</xdr:rowOff>
    </xdr:to>
    <xdr:sp macro="" textlink="">
      <xdr:nvSpPr>
        <xdr:cNvPr id="3" name="CuadroTexto 2"/>
        <xdr:cNvSpPr txBox="1"/>
      </xdr:nvSpPr>
      <xdr:spPr>
        <a:xfrm>
          <a:off x="842818" y="184727"/>
          <a:ext cx="9802091" cy="2343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/>
            <a:t>FUNDACI</a:t>
          </a:r>
          <a:r>
            <a:rPr lang="es-ES" sz="1100" b="1"/>
            <a:t>ÓN UNIVERSITARIA</a:t>
          </a:r>
          <a:r>
            <a:rPr lang="es-ES" sz="1100" b="1" baseline="0"/>
            <a:t> SAN MATEO </a:t>
          </a:r>
        </a:p>
        <a:p>
          <a:endParaRPr lang="es-ES" sz="1100" b="1" baseline="0"/>
        </a:p>
        <a:p>
          <a:r>
            <a:rPr lang="es-ES" sz="1100" b="1" baseline="0"/>
            <a:t>UNIDAD 3, ACTIVIDAD 2 </a:t>
          </a:r>
        </a:p>
        <a:p>
          <a:endParaRPr lang="es-ES" sz="1100" b="1" baseline="0"/>
        </a:p>
        <a:p>
          <a:r>
            <a:rPr lang="es-ES" sz="1100" b="1" baseline="0"/>
            <a:t>PRESENTADO POR: LINAMARIA BARRERA </a:t>
          </a:r>
        </a:p>
        <a:p>
          <a:endParaRPr lang="es-ES" sz="1100" b="1" baseline="0"/>
        </a:p>
        <a:p>
          <a:r>
            <a:rPr lang="es-ES" sz="1100" b="1" baseline="0"/>
            <a:t>ENTREGABLE 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1.Cuáles son las ganancias generadas durante cada período de inversión?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2.¿Cuál es la diferencia entre interés compuesto e interés simple?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3.Realice la gráfica de interés simple e interés compuesto de uno de los ejemplos del contenido de esta unidad, utilice Excel.</a:t>
          </a:r>
        </a:p>
        <a:p>
          <a:endParaRPr lang="es-ES_tradnl" sz="1100" b="1"/>
        </a:p>
      </xdr:txBody>
    </xdr:sp>
    <xdr:clientData/>
  </xdr:twoCellAnchor>
  <xdr:twoCellAnchor>
    <xdr:from>
      <xdr:col>7</xdr:col>
      <xdr:colOff>0</xdr:colOff>
      <xdr:row>44</xdr:row>
      <xdr:rowOff>187037</xdr:rowOff>
    </xdr:from>
    <xdr:to>
      <xdr:col>11</xdr:col>
      <xdr:colOff>519545</xdr:colOff>
      <xdr:row>58</xdr:row>
      <xdr:rowOff>182419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231108</xdr:colOff>
      <xdr:row>44</xdr:row>
      <xdr:rowOff>165140</xdr:rowOff>
    </xdr:from>
    <xdr:to>
      <xdr:col>17</xdr:col>
      <xdr:colOff>654707</xdr:colOff>
      <xdr:row>58</xdr:row>
      <xdr:rowOff>150171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K66"/>
  <sheetViews>
    <sheetView tabSelected="1" topLeftCell="A49" zoomScale="124" zoomScaleNormal="110" zoomScalePageLayoutView="110" workbookViewId="0">
      <selection activeCell="H70" sqref="H70"/>
    </sheetView>
  </sheetViews>
  <sheetFormatPr baseColWidth="10" defaultRowHeight="15" x14ac:dyDescent="0.2"/>
  <cols>
    <col min="3" max="3" width="16.33203125" bestFit="1" customWidth="1"/>
    <col min="4" max="4" width="1.5" customWidth="1"/>
    <col min="5" max="5" width="12.83203125" bestFit="1" customWidth="1"/>
    <col min="6" max="6" width="18.6640625" customWidth="1"/>
    <col min="7" max="7" width="4.5" customWidth="1"/>
    <col min="9" max="9" width="20.5" customWidth="1"/>
  </cols>
  <sheetData>
    <row r="16" spans="2:11" ht="19" x14ac:dyDescent="0.25">
      <c r="B16" s="11" t="s">
        <v>11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2:11" x14ac:dyDescent="0.2">
      <c r="B17" s="3" t="s">
        <v>7</v>
      </c>
      <c r="C17" s="4">
        <v>70000000</v>
      </c>
      <c r="D17" s="3"/>
      <c r="E17" s="3"/>
      <c r="F17" s="3"/>
      <c r="G17" s="3"/>
      <c r="H17" s="3"/>
      <c r="I17" s="3"/>
      <c r="J17" s="3"/>
      <c r="K17" s="3"/>
    </row>
    <row r="18" spans="2:11" ht="30" x14ac:dyDescent="0.2">
      <c r="B18" s="8" t="s">
        <v>8</v>
      </c>
      <c r="C18" s="5">
        <v>0.13</v>
      </c>
      <c r="D18" s="3"/>
      <c r="E18" s="3" t="s">
        <v>0</v>
      </c>
      <c r="F18" s="5">
        <v>0.15</v>
      </c>
      <c r="G18" s="3"/>
      <c r="H18" s="3" t="s">
        <v>0</v>
      </c>
      <c r="I18" s="6">
        <v>6.5000000000000002E-2</v>
      </c>
      <c r="J18" s="3" t="s">
        <v>2</v>
      </c>
      <c r="K18" s="3"/>
    </row>
    <row r="19" spans="2:11" x14ac:dyDescent="0.2">
      <c r="B19" s="3" t="s">
        <v>9</v>
      </c>
      <c r="C19" s="3">
        <v>15</v>
      </c>
      <c r="D19" s="3"/>
      <c r="E19" s="3" t="s">
        <v>1</v>
      </c>
      <c r="F19" s="3">
        <v>10</v>
      </c>
      <c r="G19" s="3"/>
      <c r="H19" s="3" t="s">
        <v>1</v>
      </c>
      <c r="I19" s="3">
        <v>15</v>
      </c>
      <c r="J19" s="3"/>
      <c r="K19" s="3"/>
    </row>
    <row r="20" spans="2:11" x14ac:dyDescent="0.2">
      <c r="B20" s="3" t="s">
        <v>10</v>
      </c>
      <c r="C20" s="9">
        <f>C23-C17</f>
        <v>136500000</v>
      </c>
      <c r="D20" s="3"/>
      <c r="E20" s="3"/>
      <c r="F20" s="7">
        <f>F23-C17</f>
        <v>105000000</v>
      </c>
      <c r="G20" s="3"/>
      <c r="H20" s="3"/>
      <c r="I20" s="7">
        <f>I23-C17</f>
        <v>141749999.99999997</v>
      </c>
      <c r="J20" s="3"/>
      <c r="K20" s="3"/>
    </row>
    <row r="21" spans="2:1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1" ht="45" x14ac:dyDescent="0.2">
      <c r="B23" s="8" t="s">
        <v>4</v>
      </c>
      <c r="C23" s="4">
        <f>$C$17*(1+(C18*C19))</f>
        <v>206500000</v>
      </c>
      <c r="D23" s="3"/>
      <c r="E23" s="8" t="s">
        <v>5</v>
      </c>
      <c r="F23" s="4">
        <f>$C$17*(1+(F18*F19))</f>
        <v>175000000</v>
      </c>
      <c r="G23" s="3"/>
      <c r="H23" s="8" t="s">
        <v>6</v>
      </c>
      <c r="I23" s="7">
        <f>I40</f>
        <v>211749999.99999997</v>
      </c>
      <c r="J23" s="3"/>
      <c r="K23" s="3"/>
    </row>
    <row r="24" spans="2:1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">
      <c r="B25" s="3"/>
      <c r="C25" s="7">
        <f>$C$23/15</f>
        <v>13766666.666666666</v>
      </c>
      <c r="D25" s="3"/>
      <c r="E25" s="3" t="s">
        <v>27</v>
      </c>
      <c r="F25" s="7">
        <f>$F$23/10</f>
        <v>17500000</v>
      </c>
      <c r="G25" s="3"/>
      <c r="H25" s="3"/>
      <c r="I25" s="4">
        <f>$C$17*(1+($I$18*I19))/15</f>
        <v>9216666.666666666</v>
      </c>
      <c r="J25" s="3"/>
      <c r="K25" s="3"/>
    </row>
    <row r="26" spans="2:11" x14ac:dyDescent="0.2">
      <c r="B26" s="3"/>
      <c r="C26" s="7">
        <f t="shared" ref="C26:C39" si="0">$C$23/15</f>
        <v>13766666.666666666</v>
      </c>
      <c r="D26" s="3"/>
      <c r="E26" s="3" t="s">
        <v>28</v>
      </c>
      <c r="F26" s="7">
        <f>$F$23/10</f>
        <v>17500000</v>
      </c>
      <c r="G26" s="3"/>
      <c r="H26" s="3"/>
      <c r="I26" s="4">
        <f>$C$17*(1+(($I$18+1%)*$I$19))/15</f>
        <v>9916666.666666666</v>
      </c>
      <c r="J26" s="3"/>
      <c r="K26" s="3"/>
    </row>
    <row r="27" spans="2:11" x14ac:dyDescent="0.2">
      <c r="B27" s="3"/>
      <c r="C27" s="7">
        <f t="shared" si="0"/>
        <v>13766666.666666666</v>
      </c>
      <c r="D27" s="3"/>
      <c r="E27" s="3" t="s">
        <v>29</v>
      </c>
      <c r="F27" s="7">
        <f t="shared" ref="F27:F34" si="1">$F$23/10</f>
        <v>17500000</v>
      </c>
      <c r="G27" s="3"/>
      <c r="H27" s="3"/>
      <c r="I27" s="4">
        <f>$C$17*(1+(($I$18+2%)*$I$19))/15</f>
        <v>10616666.666666668</v>
      </c>
      <c r="J27" s="3"/>
      <c r="K27" s="3"/>
    </row>
    <row r="28" spans="2:11" x14ac:dyDescent="0.2">
      <c r="B28" s="3"/>
      <c r="C28" s="7">
        <f t="shared" si="0"/>
        <v>13766666.666666666</v>
      </c>
      <c r="D28" s="3"/>
      <c r="E28" s="3" t="s">
        <v>30</v>
      </c>
      <c r="F28" s="7">
        <f t="shared" si="1"/>
        <v>17500000</v>
      </c>
      <c r="G28" s="3"/>
      <c r="H28" s="3"/>
      <c r="I28" s="4">
        <f>$C$17*(1+(($I$18+3%)*$I$19))/15</f>
        <v>11316666.666666666</v>
      </c>
      <c r="J28" s="3"/>
      <c r="K28" s="3"/>
    </row>
    <row r="29" spans="2:11" x14ac:dyDescent="0.2">
      <c r="B29" s="3"/>
      <c r="C29" s="7">
        <f t="shared" si="0"/>
        <v>13766666.666666666</v>
      </c>
      <c r="D29" s="3"/>
      <c r="E29" s="3" t="s">
        <v>31</v>
      </c>
      <c r="F29" s="7">
        <f t="shared" si="1"/>
        <v>17500000</v>
      </c>
      <c r="G29" s="3"/>
      <c r="H29" s="3"/>
      <c r="I29" s="4">
        <f>$C$17*(1+(($I$18+4%)*$I$19))/15</f>
        <v>12016666.666666666</v>
      </c>
      <c r="J29" s="3"/>
      <c r="K29" s="3"/>
    </row>
    <row r="30" spans="2:11" x14ac:dyDescent="0.2">
      <c r="B30" s="3"/>
      <c r="C30" s="7">
        <f t="shared" si="0"/>
        <v>13766666.666666666</v>
      </c>
      <c r="D30" s="3"/>
      <c r="E30" s="3" t="s">
        <v>32</v>
      </c>
      <c r="F30" s="7">
        <f t="shared" si="1"/>
        <v>17500000</v>
      </c>
      <c r="G30" s="3"/>
      <c r="H30" s="3"/>
      <c r="I30" s="4">
        <f>$C$17*(1+(($I$18+5%)*$I$19))/15</f>
        <v>12716666.666666666</v>
      </c>
      <c r="J30" s="3"/>
      <c r="K30" s="3"/>
    </row>
    <row r="31" spans="2:11" x14ac:dyDescent="0.2">
      <c r="B31" s="3"/>
      <c r="C31" s="7">
        <f t="shared" si="0"/>
        <v>13766666.666666666</v>
      </c>
      <c r="D31" s="3"/>
      <c r="E31" s="3" t="s">
        <v>33</v>
      </c>
      <c r="F31" s="7">
        <f t="shared" si="1"/>
        <v>17500000</v>
      </c>
      <c r="G31" s="3"/>
      <c r="H31" s="3"/>
      <c r="I31" s="4">
        <f>$C$17*(1+(($I$18+6%)*$I$19))/15</f>
        <v>13416666.666666666</v>
      </c>
      <c r="J31" s="3"/>
      <c r="K31" s="3"/>
    </row>
    <row r="32" spans="2:11" x14ac:dyDescent="0.2">
      <c r="B32" s="3"/>
      <c r="C32" s="7">
        <f t="shared" si="0"/>
        <v>13766666.666666666</v>
      </c>
      <c r="D32" s="3"/>
      <c r="E32" s="3" t="s">
        <v>34</v>
      </c>
      <c r="F32" s="7">
        <f t="shared" si="1"/>
        <v>17500000</v>
      </c>
      <c r="G32" s="3"/>
      <c r="H32" s="3"/>
      <c r="I32" s="4">
        <f>$C$17*(1+(($I$18+7%)*$I$19))/15</f>
        <v>14116666.666666668</v>
      </c>
      <c r="J32" s="3"/>
      <c r="K32" s="3"/>
    </row>
    <row r="33" spans="2:11" x14ac:dyDescent="0.2">
      <c r="B33" s="3"/>
      <c r="C33" s="7">
        <f t="shared" si="0"/>
        <v>13766666.666666666</v>
      </c>
      <c r="D33" s="3"/>
      <c r="E33" s="3" t="s">
        <v>35</v>
      </c>
      <c r="F33" s="7">
        <f t="shared" si="1"/>
        <v>17500000</v>
      </c>
      <c r="G33" s="3"/>
      <c r="H33" s="3"/>
      <c r="I33" s="4">
        <f>$C$17*(1+(($I$18+8%)*$I$19))/15</f>
        <v>14816666.666666668</v>
      </c>
      <c r="J33" s="3"/>
      <c r="K33" s="3"/>
    </row>
    <row r="34" spans="2:11" x14ac:dyDescent="0.2">
      <c r="B34" s="3"/>
      <c r="C34" s="7">
        <f t="shared" si="0"/>
        <v>13766666.666666666</v>
      </c>
      <c r="D34" s="3"/>
      <c r="E34" s="3" t="s">
        <v>36</v>
      </c>
      <c r="F34" s="7">
        <f t="shared" si="1"/>
        <v>17500000</v>
      </c>
      <c r="G34" s="3"/>
      <c r="H34" s="3"/>
      <c r="I34" s="4">
        <f>$C$17*(1+(($I$18+9%)*$I$19))/15</f>
        <v>15516666.666666666</v>
      </c>
      <c r="J34" s="3"/>
      <c r="K34" s="3"/>
    </row>
    <row r="35" spans="2:11" x14ac:dyDescent="0.2">
      <c r="B35" s="3"/>
      <c r="C35" s="7">
        <f t="shared" si="0"/>
        <v>13766666.666666666</v>
      </c>
      <c r="D35" s="3"/>
      <c r="E35" s="3"/>
      <c r="F35" s="3"/>
      <c r="G35" s="3"/>
      <c r="H35" s="3"/>
      <c r="I35" s="4">
        <f>$C$17*(1+(($I$18+10%)*$I$19))/15</f>
        <v>16216666.666666666</v>
      </c>
      <c r="J35" s="3"/>
      <c r="K35" s="3"/>
    </row>
    <row r="36" spans="2:11" x14ac:dyDescent="0.2">
      <c r="B36" s="3"/>
      <c r="C36" s="7">
        <f t="shared" si="0"/>
        <v>13766666.666666666</v>
      </c>
      <c r="D36" s="3"/>
      <c r="E36" s="3"/>
      <c r="F36" s="3"/>
      <c r="G36" s="3"/>
      <c r="H36" s="3"/>
      <c r="I36" s="4">
        <f>$C$17*(1+(($I$18+11%)*$I$19))/15</f>
        <v>16916666.666666668</v>
      </c>
      <c r="J36" s="3"/>
      <c r="K36" s="3"/>
    </row>
    <row r="37" spans="2:11" x14ac:dyDescent="0.2">
      <c r="B37" s="3"/>
      <c r="C37" s="7">
        <f t="shared" si="0"/>
        <v>13766666.666666666</v>
      </c>
      <c r="D37" s="3"/>
      <c r="E37" s="3"/>
      <c r="F37" s="3"/>
      <c r="G37" s="3"/>
      <c r="H37" s="3"/>
      <c r="I37" s="4">
        <f>$C$17*(1+(($I$18+12%)*$I$19))/15</f>
        <v>17616666.666666668</v>
      </c>
      <c r="J37" s="3"/>
      <c r="K37" s="3"/>
    </row>
    <row r="38" spans="2:11" x14ac:dyDescent="0.2">
      <c r="B38" s="3"/>
      <c r="C38" s="7">
        <f t="shared" si="0"/>
        <v>13766666.666666666</v>
      </c>
      <c r="D38" s="3"/>
      <c r="E38" s="3"/>
      <c r="F38" s="3"/>
      <c r="G38" s="3"/>
      <c r="H38" s="3"/>
      <c r="I38" s="4">
        <f>$C$17*(1+(($I$18+13%)*$I$19))/15</f>
        <v>18316666.666666668</v>
      </c>
      <c r="J38" s="3"/>
      <c r="K38" s="3"/>
    </row>
    <row r="39" spans="2:11" x14ac:dyDescent="0.2">
      <c r="B39" s="3"/>
      <c r="C39" s="7">
        <f t="shared" si="0"/>
        <v>13766666.666666666</v>
      </c>
      <c r="D39" s="3"/>
      <c r="E39" s="3"/>
      <c r="F39" s="3"/>
      <c r="G39" s="3"/>
      <c r="H39" s="3"/>
      <c r="I39" s="4">
        <f>$C$17*(1+(($I$18+14%)*$I$19))/15</f>
        <v>19016666.666666668</v>
      </c>
      <c r="J39" s="3"/>
      <c r="K39" s="3"/>
    </row>
    <row r="40" spans="2:11" x14ac:dyDescent="0.2">
      <c r="B40" s="3" t="s">
        <v>3</v>
      </c>
      <c r="C40" s="7">
        <f>SUM(C25:C39)</f>
        <v>206499999.99999997</v>
      </c>
      <c r="D40" s="3"/>
      <c r="E40" s="3" t="s">
        <v>3</v>
      </c>
      <c r="F40" s="7">
        <f>SUM(F25:F34)</f>
        <v>175000000</v>
      </c>
      <c r="G40" s="3"/>
      <c r="H40" s="3" t="s">
        <v>3</v>
      </c>
      <c r="I40" s="4">
        <f>SUM(I25:I39)</f>
        <v>211749999.99999997</v>
      </c>
      <c r="J40" s="3"/>
      <c r="K40" s="3"/>
    </row>
    <row r="41" spans="2:11" x14ac:dyDescent="0.2">
      <c r="C41" s="2"/>
      <c r="I41" s="1"/>
    </row>
    <row r="42" spans="2:11" x14ac:dyDescent="0.2">
      <c r="B42" s="13" t="s">
        <v>37</v>
      </c>
      <c r="C42" s="13"/>
      <c r="D42" s="13"/>
      <c r="E42" s="13"/>
    </row>
    <row r="43" spans="2:11" x14ac:dyDescent="0.2">
      <c r="B43" s="3" t="s">
        <v>12</v>
      </c>
      <c r="C43" s="4">
        <f>10000000*POWER((1+15%),1)</f>
        <v>11500000</v>
      </c>
      <c r="D43" s="12"/>
      <c r="E43" s="12"/>
      <c r="I43" s="1"/>
    </row>
    <row r="44" spans="2:11" ht="45" x14ac:dyDescent="0.2">
      <c r="B44" s="8" t="s">
        <v>13</v>
      </c>
      <c r="C44" s="3">
        <v>10</v>
      </c>
      <c r="D44" s="12"/>
      <c r="E44" s="12"/>
    </row>
    <row r="45" spans="2:11" x14ac:dyDescent="0.2">
      <c r="B45" s="3" t="s">
        <v>0</v>
      </c>
      <c r="C45" s="5">
        <v>0.15</v>
      </c>
      <c r="D45" s="12" t="s">
        <v>14</v>
      </c>
      <c r="E45" s="12"/>
    </row>
    <row r="47" spans="2:11" x14ac:dyDescent="0.2">
      <c r="B47" s="3"/>
      <c r="C47" s="3" t="s">
        <v>25</v>
      </c>
      <c r="D47" s="3"/>
      <c r="E47" s="3" t="s">
        <v>10</v>
      </c>
      <c r="F47" s="3" t="s">
        <v>26</v>
      </c>
    </row>
    <row r="48" spans="2:11" x14ac:dyDescent="0.2">
      <c r="B48" s="3" t="s">
        <v>15</v>
      </c>
      <c r="C48" s="7">
        <f>C43</f>
        <v>11500000</v>
      </c>
      <c r="D48" s="3"/>
      <c r="E48" s="7">
        <f>C48*$C$45</f>
        <v>1725000</v>
      </c>
      <c r="F48" s="10">
        <f>C48*(1+$C$45)</f>
        <v>13224999.999999998</v>
      </c>
    </row>
    <row r="49" spans="2:10" x14ac:dyDescent="0.2">
      <c r="B49" s="3" t="s">
        <v>16</v>
      </c>
      <c r="C49" s="7">
        <f>F48</f>
        <v>13224999.999999998</v>
      </c>
      <c r="D49" s="3"/>
      <c r="E49" s="7">
        <f t="shared" ref="E49:E57" si="2">C49*$C$45</f>
        <v>1983749.9999999995</v>
      </c>
      <c r="F49" s="10">
        <f t="shared" ref="F49:F57" si="3">C49*(1+$C$45)</f>
        <v>15208749.999999996</v>
      </c>
    </row>
    <row r="50" spans="2:10" x14ac:dyDescent="0.2">
      <c r="B50" s="3" t="s">
        <v>17</v>
      </c>
      <c r="C50" s="7">
        <f>F49</f>
        <v>15208749.999999996</v>
      </c>
      <c r="D50" s="3"/>
      <c r="E50" s="7">
        <f t="shared" si="2"/>
        <v>2281312.4999999995</v>
      </c>
      <c r="F50" s="10">
        <f t="shared" si="3"/>
        <v>17490062.499999993</v>
      </c>
    </row>
    <row r="51" spans="2:10" x14ac:dyDescent="0.2">
      <c r="B51" s="3" t="s">
        <v>18</v>
      </c>
      <c r="C51" s="7">
        <f t="shared" ref="C51:C57" si="4">F50</f>
        <v>17490062.499999993</v>
      </c>
      <c r="D51" s="3"/>
      <c r="E51" s="7">
        <f t="shared" si="2"/>
        <v>2623509.3749999986</v>
      </c>
      <c r="F51" s="10">
        <f t="shared" si="3"/>
        <v>20113571.874999989</v>
      </c>
    </row>
    <row r="52" spans="2:10" x14ac:dyDescent="0.2">
      <c r="B52" s="3" t="s">
        <v>19</v>
      </c>
      <c r="C52" s="7">
        <f t="shared" si="4"/>
        <v>20113571.874999989</v>
      </c>
      <c r="D52" s="3"/>
      <c r="E52" s="7">
        <f t="shared" si="2"/>
        <v>3017035.7812499981</v>
      </c>
      <c r="F52" s="10">
        <f t="shared" si="3"/>
        <v>23130607.656249985</v>
      </c>
    </row>
    <row r="53" spans="2:10" x14ac:dyDescent="0.2">
      <c r="B53" s="3" t="s">
        <v>20</v>
      </c>
      <c r="C53" s="7">
        <f t="shared" si="4"/>
        <v>23130607.656249985</v>
      </c>
      <c r="D53" s="3"/>
      <c r="E53" s="7">
        <f t="shared" si="2"/>
        <v>3469591.1484374977</v>
      </c>
      <c r="F53" s="10">
        <f t="shared" si="3"/>
        <v>26600198.804687481</v>
      </c>
    </row>
    <row r="54" spans="2:10" x14ac:dyDescent="0.2">
      <c r="B54" s="3" t="s">
        <v>21</v>
      </c>
      <c r="C54" s="7">
        <f t="shared" si="4"/>
        <v>26600198.804687481</v>
      </c>
      <c r="D54" s="3"/>
      <c r="E54" s="7">
        <f t="shared" si="2"/>
        <v>3990029.8207031218</v>
      </c>
      <c r="F54" s="10">
        <f t="shared" si="3"/>
        <v>30590228.6253906</v>
      </c>
    </row>
    <row r="55" spans="2:10" x14ac:dyDescent="0.2">
      <c r="B55" s="3" t="s">
        <v>22</v>
      </c>
      <c r="C55" s="7">
        <f t="shared" si="4"/>
        <v>30590228.6253906</v>
      </c>
      <c r="D55" s="3"/>
      <c r="E55" s="7">
        <f t="shared" si="2"/>
        <v>4588534.2938085897</v>
      </c>
      <c r="F55" s="10">
        <f t="shared" si="3"/>
        <v>35178762.919199191</v>
      </c>
    </row>
    <row r="56" spans="2:10" x14ac:dyDescent="0.2">
      <c r="B56" s="3" t="s">
        <v>23</v>
      </c>
      <c r="C56" s="7">
        <f t="shared" si="4"/>
        <v>35178762.919199191</v>
      </c>
      <c r="D56" s="3"/>
      <c r="E56" s="7">
        <f t="shared" si="2"/>
        <v>5276814.4378798781</v>
      </c>
      <c r="F56" s="10">
        <f t="shared" si="3"/>
        <v>40455577.357079066</v>
      </c>
    </row>
    <row r="57" spans="2:10" x14ac:dyDescent="0.2">
      <c r="B57" s="3" t="s">
        <v>24</v>
      </c>
      <c r="C57" s="7">
        <f t="shared" si="4"/>
        <v>40455577.357079066</v>
      </c>
      <c r="D57" s="3"/>
      <c r="E57" s="7">
        <f t="shared" si="2"/>
        <v>6068336.6035618596</v>
      </c>
      <c r="F57" s="10">
        <f t="shared" si="3"/>
        <v>46523913.960640922</v>
      </c>
    </row>
    <row r="62" spans="2:10" x14ac:dyDescent="0.2">
      <c r="B62" s="14" t="s">
        <v>38</v>
      </c>
      <c r="C62" s="14"/>
      <c r="D62" s="14"/>
      <c r="E62" s="14"/>
      <c r="F62" s="14"/>
      <c r="G62" s="14"/>
      <c r="H62" s="14"/>
      <c r="I62" s="14"/>
      <c r="J62" s="14"/>
    </row>
    <row r="63" spans="2:10" x14ac:dyDescent="0.2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">
      <c r="B64" s="14" t="s">
        <v>39</v>
      </c>
      <c r="C64" s="14"/>
      <c r="D64" s="14"/>
      <c r="E64" s="14"/>
      <c r="F64" s="14"/>
      <c r="G64" s="14"/>
      <c r="H64" s="14"/>
      <c r="I64" s="14"/>
      <c r="J64" s="14"/>
    </row>
    <row r="65" spans="2:10" x14ac:dyDescent="0.2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">
      <c r="B66" s="14" t="s">
        <v>40</v>
      </c>
      <c r="C66" s="14"/>
      <c r="D66" s="14"/>
      <c r="E66" s="14"/>
      <c r="F66" s="14"/>
      <c r="G66" s="14"/>
      <c r="H66" s="14"/>
      <c r="I66" s="14"/>
      <c r="J66" s="14"/>
    </row>
  </sheetData>
  <mergeCells count="5">
    <mergeCell ref="B16:K16"/>
    <mergeCell ref="D45:E45"/>
    <mergeCell ref="D43:E43"/>
    <mergeCell ref="D44:E44"/>
    <mergeCell ref="B42:E4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Usuario de Microsoft Office</cp:lastModifiedBy>
  <dcterms:created xsi:type="dcterms:W3CDTF">2018-06-15T21:57:57Z</dcterms:created>
  <dcterms:modified xsi:type="dcterms:W3CDTF">2018-07-15T22:40:37Z</dcterms:modified>
</cp:coreProperties>
</file>